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olors3.xml" ContentType="application/vnd.ms-office.chartcolorsty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87.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S:\PSB1\REGULATN\PA&amp;D\Decoupling Mechanism\Washington\3 Year Decoupling Evaluation\Workpapers\"/>
    </mc:Choice>
  </mc:AlternateContent>
  <xr:revisionPtr revIDLastSave="0" documentId="13_ncr:1_{A98EAD9C-210E-408B-977E-727AB149A3FF}" xr6:coauthVersionLast="45" xr6:coauthVersionMax="45" xr10:uidLastSave="{00000000-0000-0000-0000-000000000000}"/>
  <bookViews>
    <workbookView xWindow="-120" yWindow="-120" windowWidth="29040" windowHeight="15990" xr2:uid="{00000000-000D-0000-FFFF-FFFF00000000}"/>
  </bookViews>
  <sheets>
    <sheet name="Table - Charts" sheetId="35" r:id="rId1"/>
    <sheet name="Analysis (2)" sheetId="36" r:id="rId2"/>
    <sheet name="Analysis" sheetId="26" r:id="rId3"/>
    <sheet name="Price Change Table" sheetId="34" r:id="rId4"/>
    <sheet name="Analysis w unbilled" sheetId="1" r:id="rId5"/>
    <sheet name="Jun 2020 - ROO Table 2" sheetId="18" r:id="rId6"/>
    <sheet name="Jun 2020 - ROO Table 3" sheetId="19" r:id="rId7"/>
    <sheet name="2020 Proposed Sch 93 Adj" sheetId="25" r:id="rId8"/>
    <sheet name="Jun 2019 - ROO Table 2" sheetId="20" r:id="rId9"/>
    <sheet name="Jun 2019 - ROO Table 3" sheetId="21" r:id="rId10"/>
    <sheet name="2019 Proposed Sch 93 Adj" sheetId="24" r:id="rId11"/>
    <sheet name="Jun 2018 - ROO Table 2" sheetId="16" r:id="rId12"/>
    <sheet name="Jun 2018 - ROO Table 3" sheetId="17" r:id="rId13"/>
    <sheet name="2018 Proposed Sch 93 Adj" sheetId="23" r:id="rId14"/>
    <sheet name="Jun 2017 - ROO Table 2" sheetId="2" r:id="rId15"/>
    <sheet name="Jun 2017 - ROO Table 3" sheetId="3" r:id="rId16"/>
    <sheet name="2017 Proposed Sch 93 Adj" sheetId="22" r:id="rId17"/>
    <sheet name="Jun 2016 - ROO Table 2" sheetId="6" r:id="rId18"/>
    <sheet name="Jun 2016 - ROO Table 3" sheetId="7" r:id="rId19"/>
    <sheet name="Jun 2015 - ROO Table 2" sheetId="8" r:id="rId20"/>
    <sheet name="Jun 2015 - ROO Table 3" sheetId="9" r:id="rId21"/>
    <sheet name="Jun 2014 - ROO Table 2" sheetId="10" r:id="rId22"/>
    <sheet name="Jun 2014 - ROO Table 3" sheetId="11" r:id="rId23"/>
    <sheet name="Jun 2013 - ROO Table 2" sheetId="12" r:id="rId24"/>
    <sheet name="Jun 2013 - ROO Table 3" sheetId="13" r:id="rId25"/>
    <sheet name="Jun 2012 - ROO Table 2" sheetId="14" r:id="rId26"/>
    <sheet name="Jun 2012 - ROO Table 3" sheetId="15" r:id="rId27"/>
    <sheet name="Bill Det Decoup RC15 schs" sheetId="27" r:id="rId28"/>
    <sheet name="Bill Det non Decoup RC15 schs" sheetId="28" r:id="rId29"/>
    <sheet name="Table A 10-4-16 &amp; 9-15-17" sheetId="32" r:id="rId30"/>
    <sheet name="Table A 3-31-15" sheetId="31" r:id="rId31"/>
    <sheet name="Table A 12-11-13" sheetId="30" r:id="rId32"/>
    <sheet name="Table A 6-1-12" sheetId="2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s>
  <definedNames>
    <definedName name="\0" localSheetId="1">[1]Jan!#REF!</definedName>
    <definedName name="\0" localSheetId="29">[1]Jan!#REF!</definedName>
    <definedName name="\0" localSheetId="31">[1]Jan!#REF!</definedName>
    <definedName name="\0" localSheetId="30">[1]Jan!#REF!</definedName>
    <definedName name="\0" localSheetId="32">[1]Jan!#REF!</definedName>
    <definedName name="\0">[1]Jan!#REF!</definedName>
    <definedName name="\A" localSheetId="29">#REF!</definedName>
    <definedName name="\A" localSheetId="31">#REF!</definedName>
    <definedName name="\A" localSheetId="30">#REF!</definedName>
    <definedName name="\A" localSheetId="32">#REF!</definedName>
    <definedName name="\A">#REF!</definedName>
    <definedName name="\B" localSheetId="29">#REF!</definedName>
    <definedName name="\B" localSheetId="31">#REF!</definedName>
    <definedName name="\B" localSheetId="30">#REF!</definedName>
    <definedName name="\B" localSheetId="32">#REF!</definedName>
    <definedName name="\B">#REF!</definedName>
    <definedName name="\BACK1" localSheetId="31">#REF!</definedName>
    <definedName name="\BACK1" localSheetId="30">#REF!</definedName>
    <definedName name="\BACK1" localSheetId="32">#REF!</definedName>
    <definedName name="\BACK1">#REF!</definedName>
    <definedName name="\BLOCK" localSheetId="31">#REF!</definedName>
    <definedName name="\BLOCK" localSheetId="30">#REF!</definedName>
    <definedName name="\BLOCK">#REF!</definedName>
    <definedName name="\BLOCKT" localSheetId="31">#REF!</definedName>
    <definedName name="\BLOCKT" localSheetId="30">#REF!</definedName>
    <definedName name="\BLOCKT">#REF!</definedName>
    <definedName name="\C" localSheetId="31">#REF!</definedName>
    <definedName name="\C" localSheetId="30">#REF!</definedName>
    <definedName name="\C">#REF!</definedName>
    <definedName name="\COMP" localSheetId="31">#REF!</definedName>
    <definedName name="\COMP" localSheetId="30">#REF!</definedName>
    <definedName name="\COMP">#REF!</definedName>
    <definedName name="\COMPT" localSheetId="31">#REF!</definedName>
    <definedName name="\COMPT" localSheetId="30">#REF!</definedName>
    <definedName name="\COMPT">#REF!</definedName>
    <definedName name="\E">#REF!</definedName>
    <definedName name="\G" localSheetId="31">#REF!</definedName>
    <definedName name="\G" localSheetId="30">#REF!</definedName>
    <definedName name="\G">#REF!</definedName>
    <definedName name="\I" localSheetId="31">#REF!</definedName>
    <definedName name="\I" localSheetId="30">#REF!</definedName>
    <definedName name="\I">#REF!</definedName>
    <definedName name="\K" localSheetId="31">#REF!</definedName>
    <definedName name="\K" localSheetId="30">#REF!</definedName>
    <definedName name="\K">#REF!</definedName>
    <definedName name="\L" localSheetId="31">#REF!</definedName>
    <definedName name="\L" localSheetId="30">#REF!</definedName>
    <definedName name="\L">#REF!</definedName>
    <definedName name="\M" localSheetId="31">#REF!</definedName>
    <definedName name="\M" localSheetId="30">#REF!</definedName>
    <definedName name="\M">#REF!</definedName>
    <definedName name="\P" localSheetId="31">#REF!</definedName>
    <definedName name="\P" localSheetId="30">#REF!</definedName>
    <definedName name="\P">#REF!</definedName>
    <definedName name="\Q" localSheetId="31">[2]Actual!#REF!</definedName>
    <definedName name="\Q" localSheetId="30">[2]Actual!#REF!</definedName>
    <definedName name="\Q" localSheetId="32">[3]Actual!#REF!</definedName>
    <definedName name="\Q">[2]Actual!#REF!</definedName>
    <definedName name="\R" localSheetId="31">#REF!</definedName>
    <definedName name="\R" localSheetId="30">#REF!</definedName>
    <definedName name="\R" localSheetId="32">#REF!</definedName>
    <definedName name="\R">#REF!</definedName>
    <definedName name="\S" localSheetId="31">#REF!</definedName>
    <definedName name="\S" localSheetId="30">#REF!</definedName>
    <definedName name="\S" localSheetId="32">#REF!</definedName>
    <definedName name="\S">#REF!</definedName>
    <definedName name="\TABLE1" localSheetId="31">#REF!</definedName>
    <definedName name="\TABLE1" localSheetId="30">#REF!</definedName>
    <definedName name="\TABLE1" localSheetId="32">#REF!</definedName>
    <definedName name="\TABLE1">#REF!</definedName>
    <definedName name="\TABLE2" localSheetId="31">#REF!</definedName>
    <definedName name="\TABLE2" localSheetId="30">#REF!</definedName>
    <definedName name="\TABLE2">#REF!</definedName>
    <definedName name="\TABLEA" localSheetId="31">#REF!</definedName>
    <definedName name="\TABLEA" localSheetId="30">#REF!</definedName>
    <definedName name="\TABLEA">#REF!</definedName>
    <definedName name="\TBL1">#REF!</definedName>
    <definedName name="\TBL2" localSheetId="31">#REF!</definedName>
    <definedName name="\TBL2" localSheetId="30">#REF!</definedName>
    <definedName name="\TBL2">#REF!</definedName>
    <definedName name="\TBL3" localSheetId="31">#REF!</definedName>
    <definedName name="\TBL3" localSheetId="30">#REF!</definedName>
    <definedName name="\TBL3">#REF!</definedName>
    <definedName name="\TBL4" localSheetId="31">#REF!</definedName>
    <definedName name="\TBL4" localSheetId="30">#REF!</definedName>
    <definedName name="\TBL4">#REF!</definedName>
    <definedName name="\TBL5" localSheetId="31">#REF!</definedName>
    <definedName name="\TBL5" localSheetId="30">#REF!</definedName>
    <definedName name="\TBL5">#REF!</definedName>
    <definedName name="\W" localSheetId="31">#REF!</definedName>
    <definedName name="\W" localSheetId="30">#REF!</definedName>
    <definedName name="\W">#REF!</definedName>
    <definedName name="\WORK1" localSheetId="31">#REF!</definedName>
    <definedName name="\WORK1" localSheetId="30">#REF!</definedName>
    <definedName name="\WORK1">#REF!</definedName>
    <definedName name="\X" localSheetId="31">#REF!</definedName>
    <definedName name="\X" localSheetId="30">#REF!</definedName>
    <definedName name="\X">#REF!</definedName>
    <definedName name="\Z" localSheetId="31">#REF!</definedName>
    <definedName name="\Z" localSheetId="30">#REF!</definedName>
    <definedName name="\Z">#REF!</definedName>
    <definedName name="________________________OM1" localSheetId="16" hidden="1">{#N/A,#N/A,FALSE,"Summary";#N/A,#N/A,FALSE,"SmPlants";#N/A,#N/A,FALSE,"Utah";#N/A,#N/A,FALSE,"Idaho";#N/A,#N/A,FALSE,"Lewis River";#N/A,#N/A,FALSE,"NrthUmpq";#N/A,#N/A,FALSE,"KlamRog"}</definedName>
    <definedName name="________________________OM1" localSheetId="13" hidden="1">{#N/A,#N/A,FALSE,"Summary";#N/A,#N/A,FALSE,"SmPlants";#N/A,#N/A,FALSE,"Utah";#N/A,#N/A,FALSE,"Idaho";#N/A,#N/A,FALSE,"Lewis River";#N/A,#N/A,FALSE,"NrthUmpq";#N/A,#N/A,FALSE,"KlamRog"}</definedName>
    <definedName name="________________________OM1" localSheetId="10" hidden="1">{#N/A,#N/A,FALSE,"Summary";#N/A,#N/A,FALSE,"SmPlants";#N/A,#N/A,FALSE,"Utah";#N/A,#N/A,FALSE,"Idaho";#N/A,#N/A,FALSE,"Lewis River";#N/A,#N/A,FALSE,"NrthUmpq";#N/A,#N/A,FALSE,"KlamRog"}</definedName>
    <definedName name="________________________OM1" localSheetId="7" hidden="1">{#N/A,#N/A,FALSE,"Summary";#N/A,#N/A,FALSE,"SmPlants";#N/A,#N/A,FALSE,"Utah";#N/A,#N/A,FALSE,"Idaho";#N/A,#N/A,FALSE,"Lewis River";#N/A,#N/A,FALSE,"NrthUmpq";#N/A,#N/A,FALSE,"KlamRog"}</definedName>
    <definedName name="________________________OM1" localSheetId="1" hidden="1">{#N/A,#N/A,FALSE,"Summary";#N/A,#N/A,FALSE,"SmPlants";#N/A,#N/A,FALSE,"Utah";#N/A,#N/A,FALSE,"Idaho";#N/A,#N/A,FALSE,"Lewis River";#N/A,#N/A,FALSE,"NrthUmpq";#N/A,#N/A,FALSE,"KlamRog"}</definedName>
    <definedName name="________________________OM1" localSheetId="27" hidden="1">{#N/A,#N/A,FALSE,"Summary";#N/A,#N/A,FALSE,"SmPlants";#N/A,#N/A,FALSE,"Utah";#N/A,#N/A,FALSE,"Idaho";#N/A,#N/A,FALSE,"Lewis River";#N/A,#N/A,FALSE,"NrthUmpq";#N/A,#N/A,FALSE,"KlamRog"}</definedName>
    <definedName name="________________________OM1" hidden="1">{#N/A,#N/A,FALSE,"Summary";#N/A,#N/A,FALSE,"SmPlants";#N/A,#N/A,FALSE,"Utah";#N/A,#N/A,FALSE,"Idaho";#N/A,#N/A,FALSE,"Lewis River";#N/A,#N/A,FALSE,"NrthUmpq";#N/A,#N/A,FALSE,"KlamRog"}</definedName>
    <definedName name="______________________OM1" localSheetId="16" hidden="1">{#N/A,#N/A,FALSE,"Summary";#N/A,#N/A,FALSE,"SmPlants";#N/A,#N/A,FALSE,"Utah";#N/A,#N/A,FALSE,"Idaho";#N/A,#N/A,FALSE,"Lewis River";#N/A,#N/A,FALSE,"NrthUmpq";#N/A,#N/A,FALSE,"KlamRog"}</definedName>
    <definedName name="______________________OM1" localSheetId="13" hidden="1">{#N/A,#N/A,FALSE,"Summary";#N/A,#N/A,FALSE,"SmPlants";#N/A,#N/A,FALSE,"Utah";#N/A,#N/A,FALSE,"Idaho";#N/A,#N/A,FALSE,"Lewis River";#N/A,#N/A,FALSE,"NrthUmpq";#N/A,#N/A,FALSE,"KlamRog"}</definedName>
    <definedName name="______________________OM1" localSheetId="10" hidden="1">{#N/A,#N/A,FALSE,"Summary";#N/A,#N/A,FALSE,"SmPlants";#N/A,#N/A,FALSE,"Utah";#N/A,#N/A,FALSE,"Idaho";#N/A,#N/A,FALSE,"Lewis River";#N/A,#N/A,FALSE,"NrthUmpq";#N/A,#N/A,FALSE,"KlamRog"}</definedName>
    <definedName name="______________________OM1" localSheetId="7" hidden="1">{#N/A,#N/A,FALSE,"Summary";#N/A,#N/A,FALSE,"SmPlants";#N/A,#N/A,FALSE,"Utah";#N/A,#N/A,FALSE,"Idaho";#N/A,#N/A,FALSE,"Lewis River";#N/A,#N/A,FALSE,"NrthUmpq";#N/A,#N/A,FALSE,"KlamRog"}</definedName>
    <definedName name="______________________OM1" localSheetId="1" hidden="1">{#N/A,#N/A,FALSE,"Summary";#N/A,#N/A,FALSE,"SmPlants";#N/A,#N/A,FALSE,"Utah";#N/A,#N/A,FALSE,"Idaho";#N/A,#N/A,FALSE,"Lewis River";#N/A,#N/A,FALSE,"NrthUmpq";#N/A,#N/A,FALSE,"KlamRog"}</definedName>
    <definedName name="______________________OM1" localSheetId="27" hidden="1">{#N/A,#N/A,FALSE,"Summary";#N/A,#N/A,FALSE,"SmPlants";#N/A,#N/A,FALSE,"Utah";#N/A,#N/A,FALSE,"Idaho";#N/A,#N/A,FALSE,"Lewis River";#N/A,#N/A,FALSE,"NrthUmpq";#N/A,#N/A,FALSE,"KlamRog"}</definedName>
    <definedName name="______________________OM1" hidden="1">{#N/A,#N/A,FALSE,"Summary";#N/A,#N/A,FALSE,"SmPlants";#N/A,#N/A,FALSE,"Utah";#N/A,#N/A,FALSE,"Idaho";#N/A,#N/A,FALSE,"Lewis River";#N/A,#N/A,FALSE,"NrthUmpq";#N/A,#N/A,FALSE,"KlamRog"}</definedName>
    <definedName name="____________________OM1" localSheetId="16" hidden="1">{#N/A,#N/A,FALSE,"Summary";#N/A,#N/A,FALSE,"SmPlants";#N/A,#N/A,FALSE,"Utah";#N/A,#N/A,FALSE,"Idaho";#N/A,#N/A,FALSE,"Lewis River";#N/A,#N/A,FALSE,"NrthUmpq";#N/A,#N/A,FALSE,"KlamRog"}</definedName>
    <definedName name="____________________OM1" localSheetId="13" hidden="1">{#N/A,#N/A,FALSE,"Summary";#N/A,#N/A,FALSE,"SmPlants";#N/A,#N/A,FALSE,"Utah";#N/A,#N/A,FALSE,"Idaho";#N/A,#N/A,FALSE,"Lewis River";#N/A,#N/A,FALSE,"NrthUmpq";#N/A,#N/A,FALSE,"KlamRog"}</definedName>
    <definedName name="____________________OM1" localSheetId="10" hidden="1">{#N/A,#N/A,FALSE,"Summary";#N/A,#N/A,FALSE,"SmPlants";#N/A,#N/A,FALSE,"Utah";#N/A,#N/A,FALSE,"Idaho";#N/A,#N/A,FALSE,"Lewis River";#N/A,#N/A,FALSE,"NrthUmpq";#N/A,#N/A,FALSE,"KlamRog"}</definedName>
    <definedName name="____________________OM1" localSheetId="7" hidden="1">{#N/A,#N/A,FALSE,"Summary";#N/A,#N/A,FALSE,"SmPlants";#N/A,#N/A,FALSE,"Utah";#N/A,#N/A,FALSE,"Idaho";#N/A,#N/A,FALSE,"Lewis River";#N/A,#N/A,FALSE,"NrthUmpq";#N/A,#N/A,FALSE,"KlamRog"}</definedName>
    <definedName name="____________________OM1" localSheetId="1" hidden="1">{#N/A,#N/A,FALSE,"Summary";#N/A,#N/A,FALSE,"SmPlants";#N/A,#N/A,FALSE,"Utah";#N/A,#N/A,FALSE,"Idaho";#N/A,#N/A,FALSE,"Lewis River";#N/A,#N/A,FALSE,"NrthUmpq";#N/A,#N/A,FALSE,"KlamRog"}</definedName>
    <definedName name="____________________OM1" localSheetId="27" hidden="1">{#N/A,#N/A,FALSE,"Summary";#N/A,#N/A,FALSE,"SmPlants";#N/A,#N/A,FALSE,"Utah";#N/A,#N/A,FALSE,"Idaho";#N/A,#N/A,FALSE,"Lewis River";#N/A,#N/A,FALSE,"NrthUmpq";#N/A,#N/A,FALSE,"KlamRog"}</definedName>
    <definedName name="____________________OM1" hidden="1">{#N/A,#N/A,FALSE,"Summary";#N/A,#N/A,FALSE,"SmPlants";#N/A,#N/A,FALSE,"Utah";#N/A,#N/A,FALSE,"Idaho";#N/A,#N/A,FALSE,"Lewis River";#N/A,#N/A,FALSE,"NrthUmpq";#N/A,#N/A,FALSE,"KlamRog"}</definedName>
    <definedName name="___________________OM1" localSheetId="16" hidden="1">{#N/A,#N/A,FALSE,"Summary";#N/A,#N/A,FALSE,"SmPlants";#N/A,#N/A,FALSE,"Utah";#N/A,#N/A,FALSE,"Idaho";#N/A,#N/A,FALSE,"Lewis River";#N/A,#N/A,FALSE,"NrthUmpq";#N/A,#N/A,FALSE,"KlamRog"}</definedName>
    <definedName name="___________________OM1" localSheetId="13" hidden="1">{#N/A,#N/A,FALSE,"Summary";#N/A,#N/A,FALSE,"SmPlants";#N/A,#N/A,FALSE,"Utah";#N/A,#N/A,FALSE,"Idaho";#N/A,#N/A,FALSE,"Lewis River";#N/A,#N/A,FALSE,"NrthUmpq";#N/A,#N/A,FALSE,"KlamRog"}</definedName>
    <definedName name="___________________OM1" localSheetId="10" hidden="1">{#N/A,#N/A,FALSE,"Summary";#N/A,#N/A,FALSE,"SmPlants";#N/A,#N/A,FALSE,"Utah";#N/A,#N/A,FALSE,"Idaho";#N/A,#N/A,FALSE,"Lewis River";#N/A,#N/A,FALSE,"NrthUmpq";#N/A,#N/A,FALSE,"KlamRog"}</definedName>
    <definedName name="___________________OM1" localSheetId="7" hidden="1">{#N/A,#N/A,FALSE,"Summary";#N/A,#N/A,FALSE,"SmPlants";#N/A,#N/A,FALSE,"Utah";#N/A,#N/A,FALSE,"Idaho";#N/A,#N/A,FALSE,"Lewis River";#N/A,#N/A,FALSE,"NrthUmpq";#N/A,#N/A,FALSE,"KlamRog"}</definedName>
    <definedName name="___________________OM1" localSheetId="1" hidden="1">{#N/A,#N/A,FALSE,"Summary";#N/A,#N/A,FALSE,"SmPlants";#N/A,#N/A,FALSE,"Utah";#N/A,#N/A,FALSE,"Idaho";#N/A,#N/A,FALSE,"Lewis River";#N/A,#N/A,FALSE,"NrthUmpq";#N/A,#N/A,FALSE,"KlamRog"}</definedName>
    <definedName name="___________________OM1" localSheetId="27" hidden="1">{#N/A,#N/A,FALSE,"Summary";#N/A,#N/A,FALSE,"SmPlants";#N/A,#N/A,FALSE,"Utah";#N/A,#N/A,FALSE,"Idaho";#N/A,#N/A,FALSE,"Lewis River";#N/A,#N/A,FALSE,"NrthUmpq";#N/A,#N/A,FALSE,"KlamRog"}</definedName>
    <definedName name="___________________OM1" hidden="1">{#N/A,#N/A,FALSE,"Summary";#N/A,#N/A,FALSE,"SmPlants";#N/A,#N/A,FALSE,"Utah";#N/A,#N/A,FALSE,"Idaho";#N/A,#N/A,FALSE,"Lewis River";#N/A,#N/A,FALSE,"NrthUmpq";#N/A,#N/A,FALSE,"KlamRog"}</definedName>
    <definedName name="__________________six6" localSheetId="16" hidden="1">{#N/A,#N/A,FALSE,"CRPT";#N/A,#N/A,FALSE,"TREND";#N/A,#N/A,FALSE,"%Curve"}</definedName>
    <definedName name="__________________six6" localSheetId="13" hidden="1">{#N/A,#N/A,FALSE,"CRPT";#N/A,#N/A,FALSE,"TREND";#N/A,#N/A,FALSE,"%Curve"}</definedName>
    <definedName name="__________________six6" localSheetId="10" hidden="1">{#N/A,#N/A,FALSE,"CRPT";#N/A,#N/A,FALSE,"TREND";#N/A,#N/A,FALSE,"%Curve"}</definedName>
    <definedName name="__________________six6" localSheetId="7" hidden="1">{#N/A,#N/A,FALSE,"CRPT";#N/A,#N/A,FALSE,"TREND";#N/A,#N/A,FALSE,"%Curve"}</definedName>
    <definedName name="__________________six6" localSheetId="1" hidden="1">{#N/A,#N/A,FALSE,"CRPT";#N/A,#N/A,FALSE,"TREND";#N/A,#N/A,FALSE,"%Curve"}</definedName>
    <definedName name="__________________six6" localSheetId="27" hidden="1">{#N/A,#N/A,FALSE,"CRPT";#N/A,#N/A,FALSE,"TREND";#N/A,#N/A,FALSE,"%Curve"}</definedName>
    <definedName name="__________________six6" hidden="1">{#N/A,#N/A,FALSE,"CRPT";#N/A,#N/A,FALSE,"TREND";#N/A,#N/A,FALSE,"%Curve"}</definedName>
    <definedName name="__________________www1" localSheetId="16" hidden="1">{#N/A,#N/A,FALSE,"schA"}</definedName>
    <definedName name="__________________www1" localSheetId="13" hidden="1">{#N/A,#N/A,FALSE,"schA"}</definedName>
    <definedName name="__________________www1" localSheetId="10" hidden="1">{#N/A,#N/A,FALSE,"schA"}</definedName>
    <definedName name="__________________www1" localSheetId="7" hidden="1">{#N/A,#N/A,FALSE,"schA"}</definedName>
    <definedName name="__________________www1" localSheetId="1" hidden="1">{#N/A,#N/A,FALSE,"schA"}</definedName>
    <definedName name="__________________www1" localSheetId="27" hidden="1">{#N/A,#N/A,FALSE,"schA"}</definedName>
    <definedName name="__________________www1" hidden="1">{#N/A,#N/A,FALSE,"schA"}</definedName>
    <definedName name="_________________OM1" localSheetId="16" hidden="1">{#N/A,#N/A,FALSE,"Summary";#N/A,#N/A,FALSE,"SmPlants";#N/A,#N/A,FALSE,"Utah";#N/A,#N/A,FALSE,"Idaho";#N/A,#N/A,FALSE,"Lewis River";#N/A,#N/A,FALSE,"NrthUmpq";#N/A,#N/A,FALSE,"KlamRog"}</definedName>
    <definedName name="_________________OM1" localSheetId="13" hidden="1">{#N/A,#N/A,FALSE,"Summary";#N/A,#N/A,FALSE,"SmPlants";#N/A,#N/A,FALSE,"Utah";#N/A,#N/A,FALSE,"Idaho";#N/A,#N/A,FALSE,"Lewis River";#N/A,#N/A,FALSE,"NrthUmpq";#N/A,#N/A,FALSE,"KlamRog"}</definedName>
    <definedName name="_________________OM1" localSheetId="10" hidden="1">{#N/A,#N/A,FALSE,"Summary";#N/A,#N/A,FALSE,"SmPlants";#N/A,#N/A,FALSE,"Utah";#N/A,#N/A,FALSE,"Idaho";#N/A,#N/A,FALSE,"Lewis River";#N/A,#N/A,FALSE,"NrthUmpq";#N/A,#N/A,FALSE,"KlamRog"}</definedName>
    <definedName name="_________________OM1" localSheetId="7" hidden="1">{#N/A,#N/A,FALSE,"Summary";#N/A,#N/A,FALSE,"SmPlants";#N/A,#N/A,FALSE,"Utah";#N/A,#N/A,FALSE,"Idaho";#N/A,#N/A,FALSE,"Lewis River";#N/A,#N/A,FALSE,"NrthUmpq";#N/A,#N/A,FALSE,"KlamRog"}</definedName>
    <definedName name="_________________OM1" localSheetId="1" hidden="1">{#N/A,#N/A,FALSE,"Summary";#N/A,#N/A,FALSE,"SmPlants";#N/A,#N/A,FALSE,"Utah";#N/A,#N/A,FALSE,"Idaho";#N/A,#N/A,FALSE,"Lewis River";#N/A,#N/A,FALSE,"NrthUmpq";#N/A,#N/A,FALSE,"KlamRog"}</definedName>
    <definedName name="_________________OM1" localSheetId="27" hidden="1">{#N/A,#N/A,FALSE,"Summary";#N/A,#N/A,FALSE,"SmPlants";#N/A,#N/A,FALSE,"Utah";#N/A,#N/A,FALSE,"Idaho";#N/A,#N/A,FALSE,"Lewis River";#N/A,#N/A,FALSE,"NrthUmpq";#N/A,#N/A,FALSE,"KlamRog"}</definedName>
    <definedName name="_________________OM1" hidden="1">{#N/A,#N/A,FALSE,"Summary";#N/A,#N/A,FALSE,"SmPlants";#N/A,#N/A,FALSE,"Utah";#N/A,#N/A,FALSE,"Idaho";#N/A,#N/A,FALSE,"Lewis River";#N/A,#N/A,FALSE,"NrthUmpq";#N/A,#N/A,FALSE,"KlamRog"}</definedName>
    <definedName name="_________________six6" localSheetId="16" hidden="1">{#N/A,#N/A,FALSE,"CRPT";#N/A,#N/A,FALSE,"TREND";#N/A,#N/A,FALSE,"%Curve"}</definedName>
    <definedName name="_________________six6" localSheetId="13" hidden="1">{#N/A,#N/A,FALSE,"CRPT";#N/A,#N/A,FALSE,"TREND";#N/A,#N/A,FALSE,"%Curve"}</definedName>
    <definedName name="_________________six6" localSheetId="10" hidden="1">{#N/A,#N/A,FALSE,"CRPT";#N/A,#N/A,FALSE,"TREND";#N/A,#N/A,FALSE,"%Curve"}</definedName>
    <definedName name="_________________six6" localSheetId="7" hidden="1">{#N/A,#N/A,FALSE,"CRPT";#N/A,#N/A,FALSE,"TREND";#N/A,#N/A,FALSE,"%Curve"}</definedName>
    <definedName name="_________________six6" localSheetId="1" hidden="1">{#N/A,#N/A,FALSE,"CRPT";#N/A,#N/A,FALSE,"TREND";#N/A,#N/A,FALSE,"%Curve"}</definedName>
    <definedName name="_________________six6" localSheetId="27" hidden="1">{#N/A,#N/A,FALSE,"CRPT";#N/A,#N/A,FALSE,"TREND";#N/A,#N/A,FALSE,"%Curve"}</definedName>
    <definedName name="_________________six6" hidden="1">{#N/A,#N/A,FALSE,"CRPT";#N/A,#N/A,FALSE,"TREND";#N/A,#N/A,FALSE,"%Curve"}</definedName>
    <definedName name="_________________www1" localSheetId="16" hidden="1">{#N/A,#N/A,FALSE,"schA"}</definedName>
    <definedName name="_________________www1" localSheetId="13" hidden="1">{#N/A,#N/A,FALSE,"schA"}</definedName>
    <definedName name="_________________www1" localSheetId="10" hidden="1">{#N/A,#N/A,FALSE,"schA"}</definedName>
    <definedName name="_________________www1" localSheetId="7" hidden="1">{#N/A,#N/A,FALSE,"schA"}</definedName>
    <definedName name="_________________www1" localSheetId="1" hidden="1">{#N/A,#N/A,FALSE,"schA"}</definedName>
    <definedName name="_________________www1" localSheetId="27" hidden="1">{#N/A,#N/A,FALSE,"schA"}</definedName>
    <definedName name="_________________www1" hidden="1">{#N/A,#N/A,FALSE,"schA"}</definedName>
    <definedName name="________________six6" localSheetId="16" hidden="1">{#N/A,#N/A,FALSE,"CRPT";#N/A,#N/A,FALSE,"TREND";#N/A,#N/A,FALSE,"%Curve"}</definedName>
    <definedName name="________________six6" localSheetId="13" hidden="1">{#N/A,#N/A,FALSE,"CRPT";#N/A,#N/A,FALSE,"TREND";#N/A,#N/A,FALSE,"%Curve"}</definedName>
    <definedName name="________________six6" localSheetId="10" hidden="1">{#N/A,#N/A,FALSE,"CRPT";#N/A,#N/A,FALSE,"TREND";#N/A,#N/A,FALSE,"%Curve"}</definedName>
    <definedName name="________________six6" localSheetId="7" hidden="1">{#N/A,#N/A,FALSE,"CRPT";#N/A,#N/A,FALSE,"TREND";#N/A,#N/A,FALSE,"%Curve"}</definedName>
    <definedName name="________________six6" localSheetId="1" hidden="1">{#N/A,#N/A,FALSE,"CRPT";#N/A,#N/A,FALSE,"TREND";#N/A,#N/A,FALSE,"%Curve"}</definedName>
    <definedName name="________________six6" localSheetId="27" hidden="1">{#N/A,#N/A,FALSE,"CRPT";#N/A,#N/A,FALSE,"TREND";#N/A,#N/A,FALSE,"%Curve"}</definedName>
    <definedName name="________________six6" hidden="1">{#N/A,#N/A,FALSE,"CRPT";#N/A,#N/A,FALSE,"TREND";#N/A,#N/A,FALSE,"%Curve"}</definedName>
    <definedName name="________________www1" localSheetId="16" hidden="1">{#N/A,#N/A,FALSE,"schA"}</definedName>
    <definedName name="________________www1" localSheetId="13" hidden="1">{#N/A,#N/A,FALSE,"schA"}</definedName>
    <definedName name="________________www1" localSheetId="10" hidden="1">{#N/A,#N/A,FALSE,"schA"}</definedName>
    <definedName name="________________www1" localSheetId="7" hidden="1">{#N/A,#N/A,FALSE,"schA"}</definedName>
    <definedName name="________________www1" localSheetId="1" hidden="1">{#N/A,#N/A,FALSE,"schA"}</definedName>
    <definedName name="________________www1" localSheetId="27" hidden="1">{#N/A,#N/A,FALSE,"schA"}</definedName>
    <definedName name="________________www1" hidden="1">{#N/A,#N/A,FALSE,"schA"}</definedName>
    <definedName name="_______________six6" localSheetId="16" hidden="1">{#N/A,#N/A,FALSE,"CRPT";#N/A,#N/A,FALSE,"TREND";#N/A,#N/A,FALSE,"%Curve"}</definedName>
    <definedName name="_______________six6" localSheetId="13" hidden="1">{#N/A,#N/A,FALSE,"CRPT";#N/A,#N/A,FALSE,"TREND";#N/A,#N/A,FALSE,"%Curve"}</definedName>
    <definedName name="_______________six6" localSheetId="10" hidden="1">{#N/A,#N/A,FALSE,"CRPT";#N/A,#N/A,FALSE,"TREND";#N/A,#N/A,FALSE,"%Curve"}</definedName>
    <definedName name="_______________six6" localSheetId="7" hidden="1">{#N/A,#N/A,FALSE,"CRPT";#N/A,#N/A,FALSE,"TREND";#N/A,#N/A,FALSE,"%Curve"}</definedName>
    <definedName name="_______________six6" localSheetId="1" hidden="1">{#N/A,#N/A,FALSE,"CRPT";#N/A,#N/A,FALSE,"TREND";#N/A,#N/A,FALSE,"%Curve"}</definedName>
    <definedName name="_______________six6" localSheetId="27" hidden="1">{#N/A,#N/A,FALSE,"CRPT";#N/A,#N/A,FALSE,"TREND";#N/A,#N/A,FALSE,"%Curve"}</definedName>
    <definedName name="_______________six6" hidden="1">{#N/A,#N/A,FALSE,"CRPT";#N/A,#N/A,FALSE,"TREND";#N/A,#N/A,FALSE,"%Curve"}</definedName>
    <definedName name="_______________www1" localSheetId="16" hidden="1">{#N/A,#N/A,FALSE,"schA"}</definedName>
    <definedName name="_______________www1" localSheetId="13" hidden="1">{#N/A,#N/A,FALSE,"schA"}</definedName>
    <definedName name="_______________www1" localSheetId="10" hidden="1">{#N/A,#N/A,FALSE,"schA"}</definedName>
    <definedName name="_______________www1" localSheetId="7" hidden="1">{#N/A,#N/A,FALSE,"schA"}</definedName>
    <definedName name="_______________www1" localSheetId="1" hidden="1">{#N/A,#N/A,FALSE,"schA"}</definedName>
    <definedName name="_______________www1" localSheetId="27" hidden="1">{#N/A,#N/A,FALSE,"schA"}</definedName>
    <definedName name="_______________www1" hidden="1">{#N/A,#N/A,FALSE,"schA"}</definedName>
    <definedName name="______________OM1" localSheetId="16" hidden="1">{#N/A,#N/A,FALSE,"Summary";#N/A,#N/A,FALSE,"SmPlants";#N/A,#N/A,FALSE,"Utah";#N/A,#N/A,FALSE,"Idaho";#N/A,#N/A,FALSE,"Lewis River";#N/A,#N/A,FALSE,"NrthUmpq";#N/A,#N/A,FALSE,"KlamRog"}</definedName>
    <definedName name="______________OM1" localSheetId="13" hidden="1">{#N/A,#N/A,FALSE,"Summary";#N/A,#N/A,FALSE,"SmPlants";#N/A,#N/A,FALSE,"Utah";#N/A,#N/A,FALSE,"Idaho";#N/A,#N/A,FALSE,"Lewis River";#N/A,#N/A,FALSE,"NrthUmpq";#N/A,#N/A,FALSE,"KlamRog"}</definedName>
    <definedName name="______________OM1" localSheetId="10" hidden="1">{#N/A,#N/A,FALSE,"Summary";#N/A,#N/A,FALSE,"SmPlants";#N/A,#N/A,FALSE,"Utah";#N/A,#N/A,FALSE,"Idaho";#N/A,#N/A,FALSE,"Lewis River";#N/A,#N/A,FALSE,"NrthUmpq";#N/A,#N/A,FALSE,"KlamRog"}</definedName>
    <definedName name="______________OM1" localSheetId="7" hidden="1">{#N/A,#N/A,FALSE,"Summary";#N/A,#N/A,FALSE,"SmPlants";#N/A,#N/A,FALSE,"Utah";#N/A,#N/A,FALSE,"Idaho";#N/A,#N/A,FALSE,"Lewis River";#N/A,#N/A,FALSE,"NrthUmpq";#N/A,#N/A,FALSE,"KlamRog"}</definedName>
    <definedName name="______________OM1" localSheetId="1" hidden="1">{#N/A,#N/A,FALSE,"Summary";#N/A,#N/A,FALSE,"SmPlants";#N/A,#N/A,FALSE,"Utah";#N/A,#N/A,FALSE,"Idaho";#N/A,#N/A,FALSE,"Lewis River";#N/A,#N/A,FALSE,"NrthUmpq";#N/A,#N/A,FALSE,"KlamRog"}</definedName>
    <definedName name="______________OM1" localSheetId="27" hidden="1">{#N/A,#N/A,FALSE,"Summary";#N/A,#N/A,FALSE,"SmPlants";#N/A,#N/A,FALSE,"Utah";#N/A,#N/A,FALSE,"Idaho";#N/A,#N/A,FALSE,"Lewis River";#N/A,#N/A,FALSE,"NrthUmpq";#N/A,#N/A,FALSE,"KlamRog"}</definedName>
    <definedName name="______________OM1" hidden="1">{#N/A,#N/A,FALSE,"Summary";#N/A,#N/A,FALSE,"SmPlants";#N/A,#N/A,FALSE,"Utah";#N/A,#N/A,FALSE,"Idaho";#N/A,#N/A,FALSE,"Lewis River";#N/A,#N/A,FALSE,"NrthUmpq";#N/A,#N/A,FALSE,"KlamRog"}</definedName>
    <definedName name="______________six6" localSheetId="16" hidden="1">{#N/A,#N/A,FALSE,"CRPT";#N/A,#N/A,FALSE,"TREND";#N/A,#N/A,FALSE,"%Curve"}</definedName>
    <definedName name="______________six6" localSheetId="13" hidden="1">{#N/A,#N/A,FALSE,"CRPT";#N/A,#N/A,FALSE,"TREND";#N/A,#N/A,FALSE,"%Curve"}</definedName>
    <definedName name="______________six6" localSheetId="10" hidden="1">{#N/A,#N/A,FALSE,"CRPT";#N/A,#N/A,FALSE,"TREND";#N/A,#N/A,FALSE,"%Curve"}</definedName>
    <definedName name="______________six6" localSheetId="7" hidden="1">{#N/A,#N/A,FALSE,"CRPT";#N/A,#N/A,FALSE,"TREND";#N/A,#N/A,FALSE,"%Curve"}</definedName>
    <definedName name="______________six6" localSheetId="1" hidden="1">{#N/A,#N/A,FALSE,"CRPT";#N/A,#N/A,FALSE,"TREND";#N/A,#N/A,FALSE,"%Curve"}</definedName>
    <definedName name="______________six6" localSheetId="27" hidden="1">{#N/A,#N/A,FALSE,"CRPT";#N/A,#N/A,FALSE,"TREND";#N/A,#N/A,FALSE,"%Curve"}</definedName>
    <definedName name="______________six6" hidden="1">{#N/A,#N/A,FALSE,"CRPT";#N/A,#N/A,FALSE,"TREND";#N/A,#N/A,FALSE,"%Curve"}</definedName>
    <definedName name="______________www1" localSheetId="16" hidden="1">{#N/A,#N/A,FALSE,"schA"}</definedName>
    <definedName name="______________www1" localSheetId="13" hidden="1">{#N/A,#N/A,FALSE,"schA"}</definedName>
    <definedName name="______________www1" localSheetId="10" hidden="1">{#N/A,#N/A,FALSE,"schA"}</definedName>
    <definedName name="______________www1" localSheetId="7" hidden="1">{#N/A,#N/A,FALSE,"schA"}</definedName>
    <definedName name="______________www1" localSheetId="1" hidden="1">{#N/A,#N/A,FALSE,"schA"}</definedName>
    <definedName name="______________www1" localSheetId="27" hidden="1">{#N/A,#N/A,FALSE,"schA"}</definedName>
    <definedName name="______________www1" hidden="1">{#N/A,#N/A,FALSE,"schA"}</definedName>
    <definedName name="_____________six6" localSheetId="16" hidden="1">{#N/A,#N/A,FALSE,"CRPT";#N/A,#N/A,FALSE,"TREND";#N/A,#N/A,FALSE,"%Curve"}</definedName>
    <definedName name="_____________six6" localSheetId="13" hidden="1">{#N/A,#N/A,FALSE,"CRPT";#N/A,#N/A,FALSE,"TREND";#N/A,#N/A,FALSE,"%Curve"}</definedName>
    <definedName name="_____________six6" localSheetId="10" hidden="1">{#N/A,#N/A,FALSE,"CRPT";#N/A,#N/A,FALSE,"TREND";#N/A,#N/A,FALSE,"%Curve"}</definedName>
    <definedName name="_____________six6" localSheetId="7" hidden="1">{#N/A,#N/A,FALSE,"CRPT";#N/A,#N/A,FALSE,"TREND";#N/A,#N/A,FALSE,"%Curve"}</definedName>
    <definedName name="_____________six6" localSheetId="1" hidden="1">{#N/A,#N/A,FALSE,"CRPT";#N/A,#N/A,FALSE,"TREND";#N/A,#N/A,FALSE,"%Curve"}</definedName>
    <definedName name="_____________six6" localSheetId="27" hidden="1">{#N/A,#N/A,FALSE,"CRPT";#N/A,#N/A,FALSE,"TREND";#N/A,#N/A,FALSE,"%Curve"}</definedName>
    <definedName name="_____________six6" hidden="1">{#N/A,#N/A,FALSE,"CRPT";#N/A,#N/A,FALSE,"TREND";#N/A,#N/A,FALSE,"%Curve"}</definedName>
    <definedName name="_____________www1" localSheetId="16" hidden="1">{#N/A,#N/A,FALSE,"schA"}</definedName>
    <definedName name="_____________www1" localSheetId="13" hidden="1">{#N/A,#N/A,FALSE,"schA"}</definedName>
    <definedName name="_____________www1" localSheetId="10" hidden="1">{#N/A,#N/A,FALSE,"schA"}</definedName>
    <definedName name="_____________www1" localSheetId="7" hidden="1">{#N/A,#N/A,FALSE,"schA"}</definedName>
    <definedName name="_____________www1" localSheetId="1" hidden="1">{#N/A,#N/A,FALSE,"schA"}</definedName>
    <definedName name="_____________www1" localSheetId="27" hidden="1">{#N/A,#N/A,FALSE,"schA"}</definedName>
    <definedName name="_____________www1" hidden="1">{#N/A,#N/A,FALSE,"schA"}</definedName>
    <definedName name="____________OM1" localSheetId="16" hidden="1">{#N/A,#N/A,FALSE,"Summary";#N/A,#N/A,FALSE,"SmPlants";#N/A,#N/A,FALSE,"Utah";#N/A,#N/A,FALSE,"Idaho";#N/A,#N/A,FALSE,"Lewis River";#N/A,#N/A,FALSE,"NrthUmpq";#N/A,#N/A,FALSE,"KlamRog"}</definedName>
    <definedName name="____________OM1" localSheetId="13" hidden="1">{#N/A,#N/A,FALSE,"Summary";#N/A,#N/A,FALSE,"SmPlants";#N/A,#N/A,FALSE,"Utah";#N/A,#N/A,FALSE,"Idaho";#N/A,#N/A,FALSE,"Lewis River";#N/A,#N/A,FALSE,"NrthUmpq";#N/A,#N/A,FALSE,"KlamRog"}</definedName>
    <definedName name="____________OM1" localSheetId="10" hidden="1">{#N/A,#N/A,FALSE,"Summary";#N/A,#N/A,FALSE,"SmPlants";#N/A,#N/A,FALSE,"Utah";#N/A,#N/A,FALSE,"Idaho";#N/A,#N/A,FALSE,"Lewis River";#N/A,#N/A,FALSE,"NrthUmpq";#N/A,#N/A,FALSE,"KlamRog"}</definedName>
    <definedName name="____________OM1" localSheetId="7" hidden="1">{#N/A,#N/A,FALSE,"Summary";#N/A,#N/A,FALSE,"SmPlants";#N/A,#N/A,FALSE,"Utah";#N/A,#N/A,FALSE,"Idaho";#N/A,#N/A,FALSE,"Lewis River";#N/A,#N/A,FALSE,"NrthUmpq";#N/A,#N/A,FALSE,"KlamRog"}</definedName>
    <definedName name="____________OM1" localSheetId="1" hidden="1">{#N/A,#N/A,FALSE,"Summary";#N/A,#N/A,FALSE,"SmPlants";#N/A,#N/A,FALSE,"Utah";#N/A,#N/A,FALSE,"Idaho";#N/A,#N/A,FALSE,"Lewis River";#N/A,#N/A,FALSE,"NrthUmpq";#N/A,#N/A,FALSE,"KlamRog"}</definedName>
    <definedName name="____________OM1" localSheetId="27" hidden="1">{#N/A,#N/A,FALSE,"Summary";#N/A,#N/A,FALSE,"SmPlants";#N/A,#N/A,FALSE,"Utah";#N/A,#N/A,FALSE,"Idaho";#N/A,#N/A,FALSE,"Lewis River";#N/A,#N/A,FALSE,"NrthUmpq";#N/A,#N/A,FALSE,"KlamRog"}</definedName>
    <definedName name="____________OM1" hidden="1">{#N/A,#N/A,FALSE,"Summary";#N/A,#N/A,FALSE,"SmPlants";#N/A,#N/A,FALSE,"Utah";#N/A,#N/A,FALSE,"Idaho";#N/A,#N/A,FALSE,"Lewis River";#N/A,#N/A,FALSE,"NrthUmpq";#N/A,#N/A,FALSE,"KlamRog"}</definedName>
    <definedName name="____________six6" localSheetId="16" hidden="1">{#N/A,#N/A,FALSE,"CRPT";#N/A,#N/A,FALSE,"TREND";#N/A,#N/A,FALSE,"%Curve"}</definedName>
    <definedName name="____________six6" localSheetId="13" hidden="1">{#N/A,#N/A,FALSE,"CRPT";#N/A,#N/A,FALSE,"TREND";#N/A,#N/A,FALSE,"%Curve"}</definedName>
    <definedName name="____________six6" localSheetId="10" hidden="1">{#N/A,#N/A,FALSE,"CRPT";#N/A,#N/A,FALSE,"TREND";#N/A,#N/A,FALSE,"%Curve"}</definedName>
    <definedName name="____________six6" localSheetId="7" hidden="1">{#N/A,#N/A,FALSE,"CRPT";#N/A,#N/A,FALSE,"TREND";#N/A,#N/A,FALSE,"%Curve"}</definedName>
    <definedName name="____________six6" localSheetId="1" hidden="1">{#N/A,#N/A,FALSE,"CRPT";#N/A,#N/A,FALSE,"TREND";#N/A,#N/A,FALSE,"%Curve"}</definedName>
    <definedName name="____________six6" localSheetId="27" hidden="1">{#N/A,#N/A,FALSE,"CRPT";#N/A,#N/A,FALSE,"TREND";#N/A,#N/A,FALSE,"%Curve"}</definedName>
    <definedName name="____________six6" hidden="1">{#N/A,#N/A,FALSE,"CRPT";#N/A,#N/A,FALSE,"TREND";#N/A,#N/A,FALSE,"%Curve"}</definedName>
    <definedName name="____________www1" localSheetId="16" hidden="1">{#N/A,#N/A,FALSE,"schA"}</definedName>
    <definedName name="____________www1" localSheetId="13" hidden="1">{#N/A,#N/A,FALSE,"schA"}</definedName>
    <definedName name="____________www1" localSheetId="10" hidden="1">{#N/A,#N/A,FALSE,"schA"}</definedName>
    <definedName name="____________www1" localSheetId="7" hidden="1">{#N/A,#N/A,FALSE,"schA"}</definedName>
    <definedName name="____________www1" localSheetId="1" hidden="1">{#N/A,#N/A,FALSE,"schA"}</definedName>
    <definedName name="____________www1" localSheetId="27" hidden="1">{#N/A,#N/A,FALSE,"schA"}</definedName>
    <definedName name="____________www1" hidden="1">{#N/A,#N/A,FALSE,"schA"}</definedName>
    <definedName name="___________OM1" localSheetId="16" hidden="1">{#N/A,#N/A,FALSE,"Summary";#N/A,#N/A,FALSE,"SmPlants";#N/A,#N/A,FALSE,"Utah";#N/A,#N/A,FALSE,"Idaho";#N/A,#N/A,FALSE,"Lewis River";#N/A,#N/A,FALSE,"NrthUmpq";#N/A,#N/A,FALSE,"KlamRog"}</definedName>
    <definedName name="___________OM1" localSheetId="13" hidden="1">{#N/A,#N/A,FALSE,"Summary";#N/A,#N/A,FALSE,"SmPlants";#N/A,#N/A,FALSE,"Utah";#N/A,#N/A,FALSE,"Idaho";#N/A,#N/A,FALSE,"Lewis River";#N/A,#N/A,FALSE,"NrthUmpq";#N/A,#N/A,FALSE,"KlamRog"}</definedName>
    <definedName name="___________OM1" localSheetId="10" hidden="1">{#N/A,#N/A,FALSE,"Summary";#N/A,#N/A,FALSE,"SmPlants";#N/A,#N/A,FALSE,"Utah";#N/A,#N/A,FALSE,"Idaho";#N/A,#N/A,FALSE,"Lewis River";#N/A,#N/A,FALSE,"NrthUmpq";#N/A,#N/A,FALSE,"KlamRog"}</definedName>
    <definedName name="___________OM1" localSheetId="7" hidden="1">{#N/A,#N/A,FALSE,"Summary";#N/A,#N/A,FALSE,"SmPlants";#N/A,#N/A,FALSE,"Utah";#N/A,#N/A,FALSE,"Idaho";#N/A,#N/A,FALSE,"Lewis River";#N/A,#N/A,FALSE,"NrthUmpq";#N/A,#N/A,FALSE,"KlamRog"}</definedName>
    <definedName name="___________OM1" localSheetId="1" hidden="1">{#N/A,#N/A,FALSE,"Summary";#N/A,#N/A,FALSE,"SmPlants";#N/A,#N/A,FALSE,"Utah";#N/A,#N/A,FALSE,"Idaho";#N/A,#N/A,FALSE,"Lewis River";#N/A,#N/A,FALSE,"NrthUmpq";#N/A,#N/A,FALSE,"KlamRog"}</definedName>
    <definedName name="___________OM1" localSheetId="27" hidden="1">{#N/A,#N/A,FALSE,"Summary";#N/A,#N/A,FALSE,"SmPlants";#N/A,#N/A,FALSE,"Utah";#N/A,#N/A,FALSE,"Idaho";#N/A,#N/A,FALSE,"Lewis River";#N/A,#N/A,FALSE,"NrthUmpq";#N/A,#N/A,FALSE,"KlamRog"}</definedName>
    <definedName name="___________OM1" hidden="1">{#N/A,#N/A,FALSE,"Summary";#N/A,#N/A,FALSE,"SmPlants";#N/A,#N/A,FALSE,"Utah";#N/A,#N/A,FALSE,"Idaho";#N/A,#N/A,FALSE,"Lewis River";#N/A,#N/A,FALSE,"NrthUmpq";#N/A,#N/A,FALSE,"KlamRog"}</definedName>
    <definedName name="___________six6" localSheetId="16" hidden="1">{#N/A,#N/A,FALSE,"CRPT";#N/A,#N/A,FALSE,"TREND";#N/A,#N/A,FALSE,"%Curve"}</definedName>
    <definedName name="___________six6" localSheetId="13" hidden="1">{#N/A,#N/A,FALSE,"CRPT";#N/A,#N/A,FALSE,"TREND";#N/A,#N/A,FALSE,"%Curve"}</definedName>
    <definedName name="___________six6" localSheetId="10" hidden="1">{#N/A,#N/A,FALSE,"CRPT";#N/A,#N/A,FALSE,"TREND";#N/A,#N/A,FALSE,"%Curve"}</definedName>
    <definedName name="___________six6" localSheetId="7" hidden="1">{#N/A,#N/A,FALSE,"CRPT";#N/A,#N/A,FALSE,"TREND";#N/A,#N/A,FALSE,"%Curve"}</definedName>
    <definedName name="___________six6" localSheetId="1" hidden="1">{#N/A,#N/A,FALSE,"CRPT";#N/A,#N/A,FALSE,"TREND";#N/A,#N/A,FALSE,"%Curve"}</definedName>
    <definedName name="___________six6" localSheetId="27" hidden="1">{#N/A,#N/A,FALSE,"CRPT";#N/A,#N/A,FALSE,"TREND";#N/A,#N/A,FALSE,"%Curve"}</definedName>
    <definedName name="___________six6" hidden="1">{#N/A,#N/A,FALSE,"CRPT";#N/A,#N/A,FALSE,"TREND";#N/A,#N/A,FALSE,"%Curve"}</definedName>
    <definedName name="___________www1" localSheetId="16" hidden="1">{#N/A,#N/A,FALSE,"schA"}</definedName>
    <definedName name="___________www1" localSheetId="13" hidden="1">{#N/A,#N/A,FALSE,"schA"}</definedName>
    <definedName name="___________www1" localSheetId="10" hidden="1">{#N/A,#N/A,FALSE,"schA"}</definedName>
    <definedName name="___________www1" localSheetId="7" hidden="1">{#N/A,#N/A,FALSE,"schA"}</definedName>
    <definedName name="___________www1" localSheetId="1" hidden="1">{#N/A,#N/A,FALSE,"schA"}</definedName>
    <definedName name="___________www1" localSheetId="27" hidden="1">{#N/A,#N/A,FALSE,"schA"}</definedName>
    <definedName name="___________www1" hidden="1">{#N/A,#N/A,FALSE,"schA"}</definedName>
    <definedName name="__________six6" localSheetId="16" hidden="1">{#N/A,#N/A,FALSE,"CRPT";#N/A,#N/A,FALSE,"TREND";#N/A,#N/A,FALSE,"%Curve"}</definedName>
    <definedName name="__________six6" localSheetId="13" hidden="1">{#N/A,#N/A,FALSE,"CRPT";#N/A,#N/A,FALSE,"TREND";#N/A,#N/A,FALSE,"%Curve"}</definedName>
    <definedName name="__________six6" localSheetId="10" hidden="1">{#N/A,#N/A,FALSE,"CRPT";#N/A,#N/A,FALSE,"TREND";#N/A,#N/A,FALSE,"%Curve"}</definedName>
    <definedName name="__________six6" localSheetId="7" hidden="1">{#N/A,#N/A,FALSE,"CRPT";#N/A,#N/A,FALSE,"TREND";#N/A,#N/A,FALSE,"%Curve"}</definedName>
    <definedName name="__________six6" localSheetId="1" hidden="1">{#N/A,#N/A,FALSE,"CRPT";#N/A,#N/A,FALSE,"TREND";#N/A,#N/A,FALSE,"%Curve"}</definedName>
    <definedName name="__________six6" localSheetId="27" hidden="1">{#N/A,#N/A,FALSE,"CRPT";#N/A,#N/A,FALSE,"TREND";#N/A,#N/A,FALSE,"%Curve"}</definedName>
    <definedName name="__________six6" hidden="1">{#N/A,#N/A,FALSE,"CRPT";#N/A,#N/A,FALSE,"TREND";#N/A,#N/A,FALSE,"%Curve"}</definedName>
    <definedName name="__________www1" localSheetId="16" hidden="1">{#N/A,#N/A,FALSE,"schA"}</definedName>
    <definedName name="__________www1" localSheetId="13" hidden="1">{#N/A,#N/A,FALSE,"schA"}</definedName>
    <definedName name="__________www1" localSheetId="10" hidden="1">{#N/A,#N/A,FALSE,"schA"}</definedName>
    <definedName name="__________www1" localSheetId="7" hidden="1">{#N/A,#N/A,FALSE,"schA"}</definedName>
    <definedName name="__________www1" localSheetId="1" hidden="1">{#N/A,#N/A,FALSE,"schA"}</definedName>
    <definedName name="__________www1" localSheetId="27" hidden="1">{#N/A,#N/A,FALSE,"schA"}</definedName>
    <definedName name="__________www1" hidden="1">{#N/A,#N/A,FALSE,"schA"}</definedName>
    <definedName name="_________j1" localSheetId="16" hidden="1">{"PRINT",#N/A,TRUE,"APPA";"PRINT",#N/A,TRUE,"APS";"PRINT",#N/A,TRUE,"BHPL";"PRINT",#N/A,TRUE,"BHPL2";"PRINT",#N/A,TRUE,"CDWR";"PRINT",#N/A,TRUE,"EWEB";"PRINT",#N/A,TRUE,"LADWP";"PRINT",#N/A,TRUE,"NEVBASE"}</definedName>
    <definedName name="_________j1" localSheetId="13" hidden="1">{"PRINT",#N/A,TRUE,"APPA";"PRINT",#N/A,TRUE,"APS";"PRINT",#N/A,TRUE,"BHPL";"PRINT",#N/A,TRUE,"BHPL2";"PRINT",#N/A,TRUE,"CDWR";"PRINT",#N/A,TRUE,"EWEB";"PRINT",#N/A,TRUE,"LADWP";"PRINT",#N/A,TRUE,"NEVBASE"}</definedName>
    <definedName name="_________j1" localSheetId="10" hidden="1">{"PRINT",#N/A,TRUE,"APPA";"PRINT",#N/A,TRUE,"APS";"PRINT",#N/A,TRUE,"BHPL";"PRINT",#N/A,TRUE,"BHPL2";"PRINT",#N/A,TRUE,"CDWR";"PRINT",#N/A,TRUE,"EWEB";"PRINT",#N/A,TRUE,"LADWP";"PRINT",#N/A,TRUE,"NEVBASE"}</definedName>
    <definedName name="_________j1" localSheetId="7" hidden="1">{"PRINT",#N/A,TRUE,"APPA";"PRINT",#N/A,TRUE,"APS";"PRINT",#N/A,TRUE,"BHPL";"PRINT",#N/A,TRUE,"BHPL2";"PRINT",#N/A,TRUE,"CDWR";"PRINT",#N/A,TRUE,"EWEB";"PRINT",#N/A,TRUE,"LADWP";"PRINT",#N/A,TRUE,"NEVBASE"}</definedName>
    <definedName name="_________j1" localSheetId="1" hidden="1">{"PRINT",#N/A,TRUE,"APPA";"PRINT",#N/A,TRUE,"APS";"PRINT",#N/A,TRUE,"BHPL";"PRINT",#N/A,TRUE,"BHPL2";"PRINT",#N/A,TRUE,"CDWR";"PRINT",#N/A,TRUE,"EWEB";"PRINT",#N/A,TRUE,"LADWP";"PRINT",#N/A,TRUE,"NEVBASE"}</definedName>
    <definedName name="_________j1" localSheetId="27" hidden="1">{"PRINT",#N/A,TRUE,"APPA";"PRINT",#N/A,TRUE,"APS";"PRINT",#N/A,TRUE,"BHPL";"PRINT",#N/A,TRUE,"BHPL2";"PRINT",#N/A,TRUE,"CDWR";"PRINT",#N/A,TRUE,"EWEB";"PRINT",#N/A,TRUE,"LADWP";"PRINT",#N/A,TRUE,"NEVBASE"}</definedName>
    <definedName name="_________j1" hidden="1">{"PRINT",#N/A,TRUE,"APPA";"PRINT",#N/A,TRUE,"APS";"PRINT",#N/A,TRUE,"BHPL";"PRINT",#N/A,TRUE,"BHPL2";"PRINT",#N/A,TRUE,"CDWR";"PRINT",#N/A,TRUE,"EWEB";"PRINT",#N/A,TRUE,"LADWP";"PRINT",#N/A,TRUE,"NEVBASE"}</definedName>
    <definedName name="_________j2" localSheetId="16" hidden="1">{"PRINT",#N/A,TRUE,"APPA";"PRINT",#N/A,TRUE,"APS";"PRINT",#N/A,TRUE,"BHPL";"PRINT",#N/A,TRUE,"BHPL2";"PRINT",#N/A,TRUE,"CDWR";"PRINT",#N/A,TRUE,"EWEB";"PRINT",#N/A,TRUE,"LADWP";"PRINT",#N/A,TRUE,"NEVBASE"}</definedName>
    <definedName name="_________j2" localSheetId="13" hidden="1">{"PRINT",#N/A,TRUE,"APPA";"PRINT",#N/A,TRUE,"APS";"PRINT",#N/A,TRUE,"BHPL";"PRINT",#N/A,TRUE,"BHPL2";"PRINT",#N/A,TRUE,"CDWR";"PRINT",#N/A,TRUE,"EWEB";"PRINT",#N/A,TRUE,"LADWP";"PRINT",#N/A,TRUE,"NEVBASE"}</definedName>
    <definedName name="_________j2" localSheetId="10" hidden="1">{"PRINT",#N/A,TRUE,"APPA";"PRINT",#N/A,TRUE,"APS";"PRINT",#N/A,TRUE,"BHPL";"PRINT",#N/A,TRUE,"BHPL2";"PRINT",#N/A,TRUE,"CDWR";"PRINT",#N/A,TRUE,"EWEB";"PRINT",#N/A,TRUE,"LADWP";"PRINT",#N/A,TRUE,"NEVBASE"}</definedName>
    <definedName name="_________j2" localSheetId="7" hidden="1">{"PRINT",#N/A,TRUE,"APPA";"PRINT",#N/A,TRUE,"APS";"PRINT",#N/A,TRUE,"BHPL";"PRINT",#N/A,TRUE,"BHPL2";"PRINT",#N/A,TRUE,"CDWR";"PRINT",#N/A,TRUE,"EWEB";"PRINT",#N/A,TRUE,"LADWP";"PRINT",#N/A,TRUE,"NEVBASE"}</definedName>
    <definedName name="_________j2" localSheetId="1" hidden="1">{"PRINT",#N/A,TRUE,"APPA";"PRINT",#N/A,TRUE,"APS";"PRINT",#N/A,TRUE,"BHPL";"PRINT",#N/A,TRUE,"BHPL2";"PRINT",#N/A,TRUE,"CDWR";"PRINT",#N/A,TRUE,"EWEB";"PRINT",#N/A,TRUE,"LADWP";"PRINT",#N/A,TRUE,"NEVBASE"}</definedName>
    <definedName name="_________j2" localSheetId="27" hidden="1">{"PRINT",#N/A,TRUE,"APPA";"PRINT",#N/A,TRUE,"APS";"PRINT",#N/A,TRUE,"BHPL";"PRINT",#N/A,TRUE,"BHPL2";"PRINT",#N/A,TRUE,"CDWR";"PRINT",#N/A,TRUE,"EWEB";"PRINT",#N/A,TRUE,"LADWP";"PRINT",#N/A,TRUE,"NEVBASE"}</definedName>
    <definedName name="_________j2" hidden="1">{"PRINT",#N/A,TRUE,"APPA";"PRINT",#N/A,TRUE,"APS";"PRINT",#N/A,TRUE,"BHPL";"PRINT",#N/A,TRUE,"BHPL2";"PRINT",#N/A,TRUE,"CDWR";"PRINT",#N/A,TRUE,"EWEB";"PRINT",#N/A,TRUE,"LADWP";"PRINT",#N/A,TRUE,"NEVBASE"}</definedName>
    <definedName name="_________j3" localSheetId="16" hidden="1">{"PRINT",#N/A,TRUE,"APPA";"PRINT",#N/A,TRUE,"APS";"PRINT",#N/A,TRUE,"BHPL";"PRINT",#N/A,TRUE,"BHPL2";"PRINT",#N/A,TRUE,"CDWR";"PRINT",#N/A,TRUE,"EWEB";"PRINT",#N/A,TRUE,"LADWP";"PRINT",#N/A,TRUE,"NEVBASE"}</definedName>
    <definedName name="_________j3" localSheetId="13" hidden="1">{"PRINT",#N/A,TRUE,"APPA";"PRINT",#N/A,TRUE,"APS";"PRINT",#N/A,TRUE,"BHPL";"PRINT",#N/A,TRUE,"BHPL2";"PRINT",#N/A,TRUE,"CDWR";"PRINT",#N/A,TRUE,"EWEB";"PRINT",#N/A,TRUE,"LADWP";"PRINT",#N/A,TRUE,"NEVBASE"}</definedName>
    <definedName name="_________j3" localSheetId="10" hidden="1">{"PRINT",#N/A,TRUE,"APPA";"PRINT",#N/A,TRUE,"APS";"PRINT",#N/A,TRUE,"BHPL";"PRINT",#N/A,TRUE,"BHPL2";"PRINT",#N/A,TRUE,"CDWR";"PRINT",#N/A,TRUE,"EWEB";"PRINT",#N/A,TRUE,"LADWP";"PRINT",#N/A,TRUE,"NEVBASE"}</definedName>
    <definedName name="_________j3" localSheetId="7" hidden="1">{"PRINT",#N/A,TRUE,"APPA";"PRINT",#N/A,TRUE,"APS";"PRINT",#N/A,TRUE,"BHPL";"PRINT",#N/A,TRUE,"BHPL2";"PRINT",#N/A,TRUE,"CDWR";"PRINT",#N/A,TRUE,"EWEB";"PRINT",#N/A,TRUE,"LADWP";"PRINT",#N/A,TRUE,"NEVBASE"}</definedName>
    <definedName name="_________j3" localSheetId="1" hidden="1">{"PRINT",#N/A,TRUE,"APPA";"PRINT",#N/A,TRUE,"APS";"PRINT",#N/A,TRUE,"BHPL";"PRINT",#N/A,TRUE,"BHPL2";"PRINT",#N/A,TRUE,"CDWR";"PRINT",#N/A,TRUE,"EWEB";"PRINT",#N/A,TRUE,"LADWP";"PRINT",#N/A,TRUE,"NEVBASE"}</definedName>
    <definedName name="_________j3" localSheetId="27" hidden="1">{"PRINT",#N/A,TRUE,"APPA";"PRINT",#N/A,TRUE,"APS";"PRINT",#N/A,TRUE,"BHPL";"PRINT",#N/A,TRUE,"BHPL2";"PRINT",#N/A,TRUE,"CDWR";"PRINT",#N/A,TRUE,"EWEB";"PRINT",#N/A,TRUE,"LADWP";"PRINT",#N/A,TRUE,"NEVBASE"}</definedName>
    <definedName name="_________j3" hidden="1">{"PRINT",#N/A,TRUE,"APPA";"PRINT",#N/A,TRUE,"APS";"PRINT",#N/A,TRUE,"BHPL";"PRINT",#N/A,TRUE,"BHPL2";"PRINT",#N/A,TRUE,"CDWR";"PRINT",#N/A,TRUE,"EWEB";"PRINT",#N/A,TRUE,"LADWP";"PRINT",#N/A,TRUE,"NEVBASE"}</definedName>
    <definedName name="_________j4" localSheetId="16" hidden="1">{"PRINT",#N/A,TRUE,"APPA";"PRINT",#N/A,TRUE,"APS";"PRINT",#N/A,TRUE,"BHPL";"PRINT",#N/A,TRUE,"BHPL2";"PRINT",#N/A,TRUE,"CDWR";"PRINT",#N/A,TRUE,"EWEB";"PRINT",#N/A,TRUE,"LADWP";"PRINT",#N/A,TRUE,"NEVBASE"}</definedName>
    <definedName name="_________j4" localSheetId="13" hidden="1">{"PRINT",#N/A,TRUE,"APPA";"PRINT",#N/A,TRUE,"APS";"PRINT",#N/A,TRUE,"BHPL";"PRINT",#N/A,TRUE,"BHPL2";"PRINT",#N/A,TRUE,"CDWR";"PRINT",#N/A,TRUE,"EWEB";"PRINT",#N/A,TRUE,"LADWP";"PRINT",#N/A,TRUE,"NEVBASE"}</definedName>
    <definedName name="_________j4" localSheetId="10" hidden="1">{"PRINT",#N/A,TRUE,"APPA";"PRINT",#N/A,TRUE,"APS";"PRINT",#N/A,TRUE,"BHPL";"PRINT",#N/A,TRUE,"BHPL2";"PRINT",#N/A,TRUE,"CDWR";"PRINT",#N/A,TRUE,"EWEB";"PRINT",#N/A,TRUE,"LADWP";"PRINT",#N/A,TRUE,"NEVBASE"}</definedName>
    <definedName name="_________j4" localSheetId="7" hidden="1">{"PRINT",#N/A,TRUE,"APPA";"PRINT",#N/A,TRUE,"APS";"PRINT",#N/A,TRUE,"BHPL";"PRINT",#N/A,TRUE,"BHPL2";"PRINT",#N/A,TRUE,"CDWR";"PRINT",#N/A,TRUE,"EWEB";"PRINT",#N/A,TRUE,"LADWP";"PRINT",#N/A,TRUE,"NEVBASE"}</definedName>
    <definedName name="_________j4" localSheetId="1" hidden="1">{"PRINT",#N/A,TRUE,"APPA";"PRINT",#N/A,TRUE,"APS";"PRINT",#N/A,TRUE,"BHPL";"PRINT",#N/A,TRUE,"BHPL2";"PRINT",#N/A,TRUE,"CDWR";"PRINT",#N/A,TRUE,"EWEB";"PRINT",#N/A,TRUE,"LADWP";"PRINT",#N/A,TRUE,"NEVBASE"}</definedName>
    <definedName name="_________j4" localSheetId="27" hidden="1">{"PRINT",#N/A,TRUE,"APPA";"PRINT",#N/A,TRUE,"APS";"PRINT",#N/A,TRUE,"BHPL";"PRINT",#N/A,TRUE,"BHPL2";"PRINT",#N/A,TRUE,"CDWR";"PRINT",#N/A,TRUE,"EWEB";"PRINT",#N/A,TRUE,"LADWP";"PRINT",#N/A,TRUE,"NEVBASE"}</definedName>
    <definedName name="_________j4" hidden="1">{"PRINT",#N/A,TRUE,"APPA";"PRINT",#N/A,TRUE,"APS";"PRINT",#N/A,TRUE,"BHPL";"PRINT",#N/A,TRUE,"BHPL2";"PRINT",#N/A,TRUE,"CDWR";"PRINT",#N/A,TRUE,"EWEB";"PRINT",#N/A,TRUE,"LADWP";"PRINT",#N/A,TRUE,"NEVBASE"}</definedName>
    <definedName name="_________j5" localSheetId="16" hidden="1">{"PRINT",#N/A,TRUE,"APPA";"PRINT",#N/A,TRUE,"APS";"PRINT",#N/A,TRUE,"BHPL";"PRINT",#N/A,TRUE,"BHPL2";"PRINT",#N/A,TRUE,"CDWR";"PRINT",#N/A,TRUE,"EWEB";"PRINT",#N/A,TRUE,"LADWP";"PRINT",#N/A,TRUE,"NEVBASE"}</definedName>
    <definedName name="_________j5" localSheetId="13" hidden="1">{"PRINT",#N/A,TRUE,"APPA";"PRINT",#N/A,TRUE,"APS";"PRINT",#N/A,TRUE,"BHPL";"PRINT",#N/A,TRUE,"BHPL2";"PRINT",#N/A,TRUE,"CDWR";"PRINT",#N/A,TRUE,"EWEB";"PRINT",#N/A,TRUE,"LADWP";"PRINT",#N/A,TRUE,"NEVBASE"}</definedName>
    <definedName name="_________j5" localSheetId="10" hidden="1">{"PRINT",#N/A,TRUE,"APPA";"PRINT",#N/A,TRUE,"APS";"PRINT",#N/A,TRUE,"BHPL";"PRINT",#N/A,TRUE,"BHPL2";"PRINT",#N/A,TRUE,"CDWR";"PRINT",#N/A,TRUE,"EWEB";"PRINT",#N/A,TRUE,"LADWP";"PRINT",#N/A,TRUE,"NEVBASE"}</definedName>
    <definedName name="_________j5" localSheetId="7" hidden="1">{"PRINT",#N/A,TRUE,"APPA";"PRINT",#N/A,TRUE,"APS";"PRINT",#N/A,TRUE,"BHPL";"PRINT",#N/A,TRUE,"BHPL2";"PRINT",#N/A,TRUE,"CDWR";"PRINT",#N/A,TRUE,"EWEB";"PRINT",#N/A,TRUE,"LADWP";"PRINT",#N/A,TRUE,"NEVBASE"}</definedName>
    <definedName name="_________j5" localSheetId="1" hidden="1">{"PRINT",#N/A,TRUE,"APPA";"PRINT",#N/A,TRUE,"APS";"PRINT",#N/A,TRUE,"BHPL";"PRINT",#N/A,TRUE,"BHPL2";"PRINT",#N/A,TRUE,"CDWR";"PRINT",#N/A,TRUE,"EWEB";"PRINT",#N/A,TRUE,"LADWP";"PRINT",#N/A,TRUE,"NEVBASE"}</definedName>
    <definedName name="_________j5" localSheetId="27" hidden="1">{"PRINT",#N/A,TRUE,"APPA";"PRINT",#N/A,TRUE,"APS";"PRINT",#N/A,TRUE,"BHPL";"PRINT",#N/A,TRUE,"BHPL2";"PRINT",#N/A,TRUE,"CDWR";"PRINT",#N/A,TRUE,"EWEB";"PRINT",#N/A,TRUE,"LADWP";"PRINT",#N/A,TRUE,"NEVBASE"}</definedName>
    <definedName name="_________j5" hidden="1">{"PRINT",#N/A,TRUE,"APPA";"PRINT",#N/A,TRUE,"APS";"PRINT",#N/A,TRUE,"BHPL";"PRINT",#N/A,TRUE,"BHPL2";"PRINT",#N/A,TRUE,"CDWR";"PRINT",#N/A,TRUE,"EWEB";"PRINT",#N/A,TRUE,"LADWP";"PRINT",#N/A,TRUE,"NEVBASE"}</definedName>
    <definedName name="_________OM1" localSheetId="16" hidden="1">{#N/A,#N/A,FALSE,"Summary";#N/A,#N/A,FALSE,"SmPlants";#N/A,#N/A,FALSE,"Utah";#N/A,#N/A,FALSE,"Idaho";#N/A,#N/A,FALSE,"Lewis River";#N/A,#N/A,FALSE,"NrthUmpq";#N/A,#N/A,FALSE,"KlamRog"}</definedName>
    <definedName name="_________OM1" localSheetId="13" hidden="1">{#N/A,#N/A,FALSE,"Summary";#N/A,#N/A,FALSE,"SmPlants";#N/A,#N/A,FALSE,"Utah";#N/A,#N/A,FALSE,"Idaho";#N/A,#N/A,FALSE,"Lewis River";#N/A,#N/A,FALSE,"NrthUmpq";#N/A,#N/A,FALSE,"KlamRog"}</definedName>
    <definedName name="_________OM1" localSheetId="10" hidden="1">{#N/A,#N/A,FALSE,"Summary";#N/A,#N/A,FALSE,"SmPlants";#N/A,#N/A,FALSE,"Utah";#N/A,#N/A,FALSE,"Idaho";#N/A,#N/A,FALSE,"Lewis River";#N/A,#N/A,FALSE,"NrthUmpq";#N/A,#N/A,FALSE,"KlamRog"}</definedName>
    <definedName name="_________OM1" localSheetId="7" hidden="1">{#N/A,#N/A,FALSE,"Summary";#N/A,#N/A,FALSE,"SmPlants";#N/A,#N/A,FALSE,"Utah";#N/A,#N/A,FALSE,"Idaho";#N/A,#N/A,FALSE,"Lewis River";#N/A,#N/A,FALSE,"NrthUmpq";#N/A,#N/A,FALSE,"KlamRog"}</definedName>
    <definedName name="_________OM1" localSheetId="1" hidden="1">{#N/A,#N/A,FALSE,"Summary";#N/A,#N/A,FALSE,"SmPlants";#N/A,#N/A,FALSE,"Utah";#N/A,#N/A,FALSE,"Idaho";#N/A,#N/A,FALSE,"Lewis River";#N/A,#N/A,FALSE,"NrthUmpq";#N/A,#N/A,FALSE,"KlamRog"}</definedName>
    <definedName name="_________OM1" localSheetId="27" hidden="1">{#N/A,#N/A,FALSE,"Summary";#N/A,#N/A,FALSE,"SmPlants";#N/A,#N/A,FALSE,"Utah";#N/A,#N/A,FALSE,"Idaho";#N/A,#N/A,FALSE,"Lewis River";#N/A,#N/A,FALSE,"NrthUmpq";#N/A,#N/A,FALSE,"KlamRog"}</definedName>
    <definedName name="_________OM1" hidden="1">{#N/A,#N/A,FALSE,"Summary";#N/A,#N/A,FALSE,"SmPlants";#N/A,#N/A,FALSE,"Utah";#N/A,#N/A,FALSE,"Idaho";#N/A,#N/A,FALSE,"Lewis River";#N/A,#N/A,FALSE,"NrthUmpq";#N/A,#N/A,FALSE,"KlamRog"}</definedName>
    <definedName name="_________six6" localSheetId="16" hidden="1">{#N/A,#N/A,FALSE,"CRPT";#N/A,#N/A,FALSE,"TREND";#N/A,#N/A,FALSE,"%Curve"}</definedName>
    <definedName name="_________six6" localSheetId="13" hidden="1">{#N/A,#N/A,FALSE,"CRPT";#N/A,#N/A,FALSE,"TREND";#N/A,#N/A,FALSE,"%Curve"}</definedName>
    <definedName name="_________six6" localSheetId="10" hidden="1">{#N/A,#N/A,FALSE,"CRPT";#N/A,#N/A,FALSE,"TREND";#N/A,#N/A,FALSE,"%Curve"}</definedName>
    <definedName name="_________six6" localSheetId="7" hidden="1">{#N/A,#N/A,FALSE,"CRPT";#N/A,#N/A,FALSE,"TREND";#N/A,#N/A,FALSE,"%Curve"}</definedName>
    <definedName name="_________six6" localSheetId="1" hidden="1">{#N/A,#N/A,FALSE,"CRPT";#N/A,#N/A,FALSE,"TREND";#N/A,#N/A,FALSE,"%Curve"}</definedName>
    <definedName name="_________six6" localSheetId="27" hidden="1">{#N/A,#N/A,FALSE,"CRPT";#N/A,#N/A,FALSE,"TREND";#N/A,#N/A,FALSE,"%Curve"}</definedName>
    <definedName name="_________six6" hidden="1">{#N/A,#N/A,FALSE,"CRPT";#N/A,#N/A,FALSE,"TREND";#N/A,#N/A,FALSE,"%Curve"}</definedName>
    <definedName name="_________www1" localSheetId="16" hidden="1">{#N/A,#N/A,FALSE,"schA"}</definedName>
    <definedName name="_________www1" localSheetId="13" hidden="1">{#N/A,#N/A,FALSE,"schA"}</definedName>
    <definedName name="_________www1" localSheetId="10" hidden="1">{#N/A,#N/A,FALSE,"schA"}</definedName>
    <definedName name="_________www1" localSheetId="7" hidden="1">{#N/A,#N/A,FALSE,"schA"}</definedName>
    <definedName name="_________www1" localSheetId="1" hidden="1">{#N/A,#N/A,FALSE,"schA"}</definedName>
    <definedName name="_________www1" localSheetId="27" hidden="1">{#N/A,#N/A,FALSE,"schA"}</definedName>
    <definedName name="_________www1" hidden="1">{#N/A,#N/A,FALSE,"schA"}</definedName>
    <definedName name="________six6" localSheetId="16" hidden="1">{#N/A,#N/A,FALSE,"CRPT";#N/A,#N/A,FALSE,"TREND";#N/A,#N/A,FALSE,"%Curve"}</definedName>
    <definedName name="________six6" localSheetId="13" hidden="1">{#N/A,#N/A,FALSE,"CRPT";#N/A,#N/A,FALSE,"TREND";#N/A,#N/A,FALSE,"%Curve"}</definedName>
    <definedName name="________six6" localSheetId="10" hidden="1">{#N/A,#N/A,FALSE,"CRPT";#N/A,#N/A,FALSE,"TREND";#N/A,#N/A,FALSE,"%Curve"}</definedName>
    <definedName name="________six6" localSheetId="7" hidden="1">{#N/A,#N/A,FALSE,"CRPT";#N/A,#N/A,FALSE,"TREND";#N/A,#N/A,FALSE,"%Curve"}</definedName>
    <definedName name="________six6" localSheetId="1" hidden="1">{#N/A,#N/A,FALSE,"CRPT";#N/A,#N/A,FALSE,"TREND";#N/A,#N/A,FALSE,"%Curve"}</definedName>
    <definedName name="________six6" localSheetId="27" hidden="1">{#N/A,#N/A,FALSE,"CRPT";#N/A,#N/A,FALSE,"TREND";#N/A,#N/A,FALSE,"%Curve"}</definedName>
    <definedName name="________six6" hidden="1">{#N/A,#N/A,FALSE,"CRPT";#N/A,#N/A,FALSE,"TREND";#N/A,#N/A,FALSE,"%Curve"}</definedName>
    <definedName name="________www1" localSheetId="16" hidden="1">{#N/A,#N/A,FALSE,"schA"}</definedName>
    <definedName name="________www1" localSheetId="13" hidden="1">{#N/A,#N/A,FALSE,"schA"}</definedName>
    <definedName name="________www1" localSheetId="10" hidden="1">{#N/A,#N/A,FALSE,"schA"}</definedName>
    <definedName name="________www1" localSheetId="7" hidden="1">{#N/A,#N/A,FALSE,"schA"}</definedName>
    <definedName name="________www1" localSheetId="1" hidden="1">{#N/A,#N/A,FALSE,"schA"}</definedName>
    <definedName name="________www1" localSheetId="27" hidden="1">{#N/A,#N/A,FALSE,"schA"}</definedName>
    <definedName name="________www1" hidden="1">{#N/A,#N/A,FALSE,"schA"}</definedName>
    <definedName name="_______j1" localSheetId="16" hidden="1">{"PRINT",#N/A,TRUE,"APPA";"PRINT",#N/A,TRUE,"APS";"PRINT",#N/A,TRUE,"BHPL";"PRINT",#N/A,TRUE,"BHPL2";"PRINT",#N/A,TRUE,"CDWR";"PRINT",#N/A,TRUE,"EWEB";"PRINT",#N/A,TRUE,"LADWP";"PRINT",#N/A,TRUE,"NEVBASE"}</definedName>
    <definedName name="_______j1" localSheetId="13" hidden="1">{"PRINT",#N/A,TRUE,"APPA";"PRINT",#N/A,TRUE,"APS";"PRINT",#N/A,TRUE,"BHPL";"PRINT",#N/A,TRUE,"BHPL2";"PRINT",#N/A,TRUE,"CDWR";"PRINT",#N/A,TRUE,"EWEB";"PRINT",#N/A,TRUE,"LADWP";"PRINT",#N/A,TRUE,"NEVBASE"}</definedName>
    <definedName name="_______j1" localSheetId="10" hidden="1">{"PRINT",#N/A,TRUE,"APPA";"PRINT",#N/A,TRUE,"APS";"PRINT",#N/A,TRUE,"BHPL";"PRINT",#N/A,TRUE,"BHPL2";"PRINT",#N/A,TRUE,"CDWR";"PRINT",#N/A,TRUE,"EWEB";"PRINT",#N/A,TRUE,"LADWP";"PRINT",#N/A,TRUE,"NEVBASE"}</definedName>
    <definedName name="_______j1" localSheetId="7" hidden="1">{"PRINT",#N/A,TRUE,"APPA";"PRINT",#N/A,TRUE,"APS";"PRINT",#N/A,TRUE,"BHPL";"PRINT",#N/A,TRUE,"BHPL2";"PRINT",#N/A,TRUE,"CDWR";"PRINT",#N/A,TRUE,"EWEB";"PRINT",#N/A,TRUE,"LADWP";"PRINT",#N/A,TRUE,"NEVBASE"}</definedName>
    <definedName name="_______j1" localSheetId="1" hidden="1">{"PRINT",#N/A,TRUE,"APPA";"PRINT",#N/A,TRUE,"APS";"PRINT",#N/A,TRUE,"BHPL";"PRINT",#N/A,TRUE,"BHPL2";"PRINT",#N/A,TRUE,"CDWR";"PRINT",#N/A,TRUE,"EWEB";"PRINT",#N/A,TRUE,"LADWP";"PRINT",#N/A,TRUE,"NEVBASE"}</definedName>
    <definedName name="_______j1" localSheetId="27" hidden="1">{"PRINT",#N/A,TRUE,"APPA";"PRINT",#N/A,TRUE,"APS";"PRINT",#N/A,TRUE,"BHPL";"PRINT",#N/A,TRUE,"BHPL2";"PRINT",#N/A,TRUE,"CDWR";"PRINT",#N/A,TRUE,"EWEB";"PRINT",#N/A,TRUE,"LADWP";"PRINT",#N/A,TRUE,"NEVBASE"}</definedName>
    <definedName name="_______j1" hidden="1">{"PRINT",#N/A,TRUE,"APPA";"PRINT",#N/A,TRUE,"APS";"PRINT",#N/A,TRUE,"BHPL";"PRINT",#N/A,TRUE,"BHPL2";"PRINT",#N/A,TRUE,"CDWR";"PRINT",#N/A,TRUE,"EWEB";"PRINT",#N/A,TRUE,"LADWP";"PRINT",#N/A,TRUE,"NEVBASE"}</definedName>
    <definedName name="_______j2" localSheetId="16" hidden="1">{"PRINT",#N/A,TRUE,"APPA";"PRINT",#N/A,TRUE,"APS";"PRINT",#N/A,TRUE,"BHPL";"PRINT",#N/A,TRUE,"BHPL2";"PRINT",#N/A,TRUE,"CDWR";"PRINT",#N/A,TRUE,"EWEB";"PRINT",#N/A,TRUE,"LADWP";"PRINT",#N/A,TRUE,"NEVBASE"}</definedName>
    <definedName name="_______j2" localSheetId="13" hidden="1">{"PRINT",#N/A,TRUE,"APPA";"PRINT",#N/A,TRUE,"APS";"PRINT",#N/A,TRUE,"BHPL";"PRINT",#N/A,TRUE,"BHPL2";"PRINT",#N/A,TRUE,"CDWR";"PRINT",#N/A,TRUE,"EWEB";"PRINT",#N/A,TRUE,"LADWP";"PRINT",#N/A,TRUE,"NEVBASE"}</definedName>
    <definedName name="_______j2" localSheetId="10" hidden="1">{"PRINT",#N/A,TRUE,"APPA";"PRINT",#N/A,TRUE,"APS";"PRINT",#N/A,TRUE,"BHPL";"PRINT",#N/A,TRUE,"BHPL2";"PRINT",#N/A,TRUE,"CDWR";"PRINT",#N/A,TRUE,"EWEB";"PRINT",#N/A,TRUE,"LADWP";"PRINT",#N/A,TRUE,"NEVBASE"}</definedName>
    <definedName name="_______j2" localSheetId="7" hidden="1">{"PRINT",#N/A,TRUE,"APPA";"PRINT",#N/A,TRUE,"APS";"PRINT",#N/A,TRUE,"BHPL";"PRINT",#N/A,TRUE,"BHPL2";"PRINT",#N/A,TRUE,"CDWR";"PRINT",#N/A,TRUE,"EWEB";"PRINT",#N/A,TRUE,"LADWP";"PRINT",#N/A,TRUE,"NEVBASE"}</definedName>
    <definedName name="_______j2" localSheetId="1" hidden="1">{"PRINT",#N/A,TRUE,"APPA";"PRINT",#N/A,TRUE,"APS";"PRINT",#N/A,TRUE,"BHPL";"PRINT",#N/A,TRUE,"BHPL2";"PRINT",#N/A,TRUE,"CDWR";"PRINT",#N/A,TRUE,"EWEB";"PRINT",#N/A,TRUE,"LADWP";"PRINT",#N/A,TRUE,"NEVBASE"}</definedName>
    <definedName name="_______j2" localSheetId="27" hidden="1">{"PRINT",#N/A,TRUE,"APPA";"PRINT",#N/A,TRUE,"APS";"PRINT",#N/A,TRUE,"BHPL";"PRINT",#N/A,TRUE,"BHPL2";"PRINT",#N/A,TRUE,"CDWR";"PRINT",#N/A,TRUE,"EWEB";"PRINT",#N/A,TRUE,"LADWP";"PRINT",#N/A,TRUE,"NEVBASE"}</definedName>
    <definedName name="_______j2" hidden="1">{"PRINT",#N/A,TRUE,"APPA";"PRINT",#N/A,TRUE,"APS";"PRINT",#N/A,TRUE,"BHPL";"PRINT",#N/A,TRUE,"BHPL2";"PRINT",#N/A,TRUE,"CDWR";"PRINT",#N/A,TRUE,"EWEB";"PRINT",#N/A,TRUE,"LADWP";"PRINT",#N/A,TRUE,"NEVBASE"}</definedName>
    <definedName name="_______j3" localSheetId="16" hidden="1">{"PRINT",#N/A,TRUE,"APPA";"PRINT",#N/A,TRUE,"APS";"PRINT",#N/A,TRUE,"BHPL";"PRINT",#N/A,TRUE,"BHPL2";"PRINT",#N/A,TRUE,"CDWR";"PRINT",#N/A,TRUE,"EWEB";"PRINT",#N/A,TRUE,"LADWP";"PRINT",#N/A,TRUE,"NEVBASE"}</definedName>
    <definedName name="_______j3" localSheetId="13" hidden="1">{"PRINT",#N/A,TRUE,"APPA";"PRINT",#N/A,TRUE,"APS";"PRINT",#N/A,TRUE,"BHPL";"PRINT",#N/A,TRUE,"BHPL2";"PRINT",#N/A,TRUE,"CDWR";"PRINT",#N/A,TRUE,"EWEB";"PRINT",#N/A,TRUE,"LADWP";"PRINT",#N/A,TRUE,"NEVBASE"}</definedName>
    <definedName name="_______j3" localSheetId="10" hidden="1">{"PRINT",#N/A,TRUE,"APPA";"PRINT",#N/A,TRUE,"APS";"PRINT",#N/A,TRUE,"BHPL";"PRINT",#N/A,TRUE,"BHPL2";"PRINT",#N/A,TRUE,"CDWR";"PRINT",#N/A,TRUE,"EWEB";"PRINT",#N/A,TRUE,"LADWP";"PRINT",#N/A,TRUE,"NEVBASE"}</definedName>
    <definedName name="_______j3" localSheetId="7" hidden="1">{"PRINT",#N/A,TRUE,"APPA";"PRINT",#N/A,TRUE,"APS";"PRINT",#N/A,TRUE,"BHPL";"PRINT",#N/A,TRUE,"BHPL2";"PRINT",#N/A,TRUE,"CDWR";"PRINT",#N/A,TRUE,"EWEB";"PRINT",#N/A,TRUE,"LADWP";"PRINT",#N/A,TRUE,"NEVBASE"}</definedName>
    <definedName name="_______j3" localSheetId="1" hidden="1">{"PRINT",#N/A,TRUE,"APPA";"PRINT",#N/A,TRUE,"APS";"PRINT",#N/A,TRUE,"BHPL";"PRINT",#N/A,TRUE,"BHPL2";"PRINT",#N/A,TRUE,"CDWR";"PRINT",#N/A,TRUE,"EWEB";"PRINT",#N/A,TRUE,"LADWP";"PRINT",#N/A,TRUE,"NEVBASE"}</definedName>
    <definedName name="_______j3" localSheetId="27" hidden="1">{"PRINT",#N/A,TRUE,"APPA";"PRINT",#N/A,TRUE,"APS";"PRINT",#N/A,TRUE,"BHPL";"PRINT",#N/A,TRUE,"BHPL2";"PRINT",#N/A,TRUE,"CDWR";"PRINT",#N/A,TRUE,"EWEB";"PRINT",#N/A,TRUE,"LADWP";"PRINT",#N/A,TRUE,"NEVBASE"}</definedName>
    <definedName name="_______j3" hidden="1">{"PRINT",#N/A,TRUE,"APPA";"PRINT",#N/A,TRUE,"APS";"PRINT",#N/A,TRUE,"BHPL";"PRINT",#N/A,TRUE,"BHPL2";"PRINT",#N/A,TRUE,"CDWR";"PRINT",#N/A,TRUE,"EWEB";"PRINT",#N/A,TRUE,"LADWP";"PRINT",#N/A,TRUE,"NEVBASE"}</definedName>
    <definedName name="_______j4" localSheetId="16" hidden="1">{"PRINT",#N/A,TRUE,"APPA";"PRINT",#N/A,TRUE,"APS";"PRINT",#N/A,TRUE,"BHPL";"PRINT",#N/A,TRUE,"BHPL2";"PRINT",#N/A,TRUE,"CDWR";"PRINT",#N/A,TRUE,"EWEB";"PRINT",#N/A,TRUE,"LADWP";"PRINT",#N/A,TRUE,"NEVBASE"}</definedName>
    <definedName name="_______j4" localSheetId="13" hidden="1">{"PRINT",#N/A,TRUE,"APPA";"PRINT",#N/A,TRUE,"APS";"PRINT",#N/A,TRUE,"BHPL";"PRINT",#N/A,TRUE,"BHPL2";"PRINT",#N/A,TRUE,"CDWR";"PRINT",#N/A,TRUE,"EWEB";"PRINT",#N/A,TRUE,"LADWP";"PRINT",#N/A,TRUE,"NEVBASE"}</definedName>
    <definedName name="_______j4" localSheetId="10" hidden="1">{"PRINT",#N/A,TRUE,"APPA";"PRINT",#N/A,TRUE,"APS";"PRINT",#N/A,TRUE,"BHPL";"PRINT",#N/A,TRUE,"BHPL2";"PRINT",#N/A,TRUE,"CDWR";"PRINT",#N/A,TRUE,"EWEB";"PRINT",#N/A,TRUE,"LADWP";"PRINT",#N/A,TRUE,"NEVBASE"}</definedName>
    <definedName name="_______j4" localSheetId="7" hidden="1">{"PRINT",#N/A,TRUE,"APPA";"PRINT",#N/A,TRUE,"APS";"PRINT",#N/A,TRUE,"BHPL";"PRINT",#N/A,TRUE,"BHPL2";"PRINT",#N/A,TRUE,"CDWR";"PRINT",#N/A,TRUE,"EWEB";"PRINT",#N/A,TRUE,"LADWP";"PRINT",#N/A,TRUE,"NEVBASE"}</definedName>
    <definedName name="_______j4" localSheetId="1" hidden="1">{"PRINT",#N/A,TRUE,"APPA";"PRINT",#N/A,TRUE,"APS";"PRINT",#N/A,TRUE,"BHPL";"PRINT",#N/A,TRUE,"BHPL2";"PRINT",#N/A,TRUE,"CDWR";"PRINT",#N/A,TRUE,"EWEB";"PRINT",#N/A,TRUE,"LADWP";"PRINT",#N/A,TRUE,"NEVBASE"}</definedName>
    <definedName name="_______j4" localSheetId="27" hidden="1">{"PRINT",#N/A,TRUE,"APPA";"PRINT",#N/A,TRUE,"APS";"PRINT",#N/A,TRUE,"BHPL";"PRINT",#N/A,TRUE,"BHPL2";"PRINT",#N/A,TRUE,"CDWR";"PRINT",#N/A,TRUE,"EWEB";"PRINT",#N/A,TRUE,"LADWP";"PRINT",#N/A,TRUE,"NEVBASE"}</definedName>
    <definedName name="_______j4" hidden="1">{"PRINT",#N/A,TRUE,"APPA";"PRINT",#N/A,TRUE,"APS";"PRINT",#N/A,TRUE,"BHPL";"PRINT",#N/A,TRUE,"BHPL2";"PRINT",#N/A,TRUE,"CDWR";"PRINT",#N/A,TRUE,"EWEB";"PRINT",#N/A,TRUE,"LADWP";"PRINT",#N/A,TRUE,"NEVBASE"}</definedName>
    <definedName name="_______j5" localSheetId="16" hidden="1">{"PRINT",#N/A,TRUE,"APPA";"PRINT",#N/A,TRUE,"APS";"PRINT",#N/A,TRUE,"BHPL";"PRINT",#N/A,TRUE,"BHPL2";"PRINT",#N/A,TRUE,"CDWR";"PRINT",#N/A,TRUE,"EWEB";"PRINT",#N/A,TRUE,"LADWP";"PRINT",#N/A,TRUE,"NEVBASE"}</definedName>
    <definedName name="_______j5" localSheetId="13" hidden="1">{"PRINT",#N/A,TRUE,"APPA";"PRINT",#N/A,TRUE,"APS";"PRINT",#N/A,TRUE,"BHPL";"PRINT",#N/A,TRUE,"BHPL2";"PRINT",#N/A,TRUE,"CDWR";"PRINT",#N/A,TRUE,"EWEB";"PRINT",#N/A,TRUE,"LADWP";"PRINT",#N/A,TRUE,"NEVBASE"}</definedName>
    <definedName name="_______j5" localSheetId="10" hidden="1">{"PRINT",#N/A,TRUE,"APPA";"PRINT",#N/A,TRUE,"APS";"PRINT",#N/A,TRUE,"BHPL";"PRINT",#N/A,TRUE,"BHPL2";"PRINT",#N/A,TRUE,"CDWR";"PRINT",#N/A,TRUE,"EWEB";"PRINT",#N/A,TRUE,"LADWP";"PRINT",#N/A,TRUE,"NEVBASE"}</definedName>
    <definedName name="_______j5" localSheetId="7" hidden="1">{"PRINT",#N/A,TRUE,"APPA";"PRINT",#N/A,TRUE,"APS";"PRINT",#N/A,TRUE,"BHPL";"PRINT",#N/A,TRUE,"BHPL2";"PRINT",#N/A,TRUE,"CDWR";"PRINT",#N/A,TRUE,"EWEB";"PRINT",#N/A,TRUE,"LADWP";"PRINT",#N/A,TRUE,"NEVBASE"}</definedName>
    <definedName name="_______j5" localSheetId="1" hidden="1">{"PRINT",#N/A,TRUE,"APPA";"PRINT",#N/A,TRUE,"APS";"PRINT",#N/A,TRUE,"BHPL";"PRINT",#N/A,TRUE,"BHPL2";"PRINT",#N/A,TRUE,"CDWR";"PRINT",#N/A,TRUE,"EWEB";"PRINT",#N/A,TRUE,"LADWP";"PRINT",#N/A,TRUE,"NEVBASE"}</definedName>
    <definedName name="_______j5" localSheetId="27" hidden="1">{"PRINT",#N/A,TRUE,"APPA";"PRINT",#N/A,TRUE,"APS";"PRINT",#N/A,TRUE,"BHPL";"PRINT",#N/A,TRUE,"BHPL2";"PRINT",#N/A,TRUE,"CDWR";"PRINT",#N/A,TRUE,"EWEB";"PRINT",#N/A,TRUE,"LADWP";"PRINT",#N/A,TRUE,"NEVBASE"}</definedName>
    <definedName name="_______j5" hidden="1">{"PRINT",#N/A,TRUE,"APPA";"PRINT",#N/A,TRUE,"APS";"PRINT",#N/A,TRUE,"BHPL";"PRINT",#N/A,TRUE,"BHPL2";"PRINT",#N/A,TRUE,"CDWR";"PRINT",#N/A,TRUE,"EWEB";"PRINT",#N/A,TRUE,"LADWP";"PRINT",#N/A,TRUE,"NEVBASE"}</definedName>
    <definedName name="_______OM1" localSheetId="16" hidden="1">{#N/A,#N/A,FALSE,"Summary";#N/A,#N/A,FALSE,"SmPlants";#N/A,#N/A,FALSE,"Utah";#N/A,#N/A,FALSE,"Idaho";#N/A,#N/A,FALSE,"Lewis River";#N/A,#N/A,FALSE,"NrthUmpq";#N/A,#N/A,FALSE,"KlamRog"}</definedName>
    <definedName name="_______OM1" localSheetId="13" hidden="1">{#N/A,#N/A,FALSE,"Summary";#N/A,#N/A,FALSE,"SmPlants";#N/A,#N/A,FALSE,"Utah";#N/A,#N/A,FALSE,"Idaho";#N/A,#N/A,FALSE,"Lewis River";#N/A,#N/A,FALSE,"NrthUmpq";#N/A,#N/A,FALSE,"KlamRog"}</definedName>
    <definedName name="_______OM1" localSheetId="10" hidden="1">{#N/A,#N/A,FALSE,"Summary";#N/A,#N/A,FALSE,"SmPlants";#N/A,#N/A,FALSE,"Utah";#N/A,#N/A,FALSE,"Idaho";#N/A,#N/A,FALSE,"Lewis River";#N/A,#N/A,FALSE,"NrthUmpq";#N/A,#N/A,FALSE,"KlamRog"}</definedName>
    <definedName name="_______OM1" localSheetId="7" hidden="1">{#N/A,#N/A,FALSE,"Summary";#N/A,#N/A,FALSE,"SmPlants";#N/A,#N/A,FALSE,"Utah";#N/A,#N/A,FALSE,"Idaho";#N/A,#N/A,FALSE,"Lewis River";#N/A,#N/A,FALSE,"NrthUmpq";#N/A,#N/A,FALSE,"KlamRog"}</definedName>
    <definedName name="_______OM1" localSheetId="1" hidden="1">{#N/A,#N/A,FALSE,"Summary";#N/A,#N/A,FALSE,"SmPlants";#N/A,#N/A,FALSE,"Utah";#N/A,#N/A,FALSE,"Idaho";#N/A,#N/A,FALSE,"Lewis River";#N/A,#N/A,FALSE,"NrthUmpq";#N/A,#N/A,FALSE,"KlamRog"}</definedName>
    <definedName name="_______OM1" localSheetId="27" hidden="1">{#N/A,#N/A,FALSE,"Summary";#N/A,#N/A,FALSE,"SmPlants";#N/A,#N/A,FALSE,"Utah";#N/A,#N/A,FALSE,"Idaho";#N/A,#N/A,FALSE,"Lewis River";#N/A,#N/A,FALSE,"NrthUmpq";#N/A,#N/A,FALSE,"KlamRog"}</definedName>
    <definedName name="_______OM1" hidden="1">{#N/A,#N/A,FALSE,"Summary";#N/A,#N/A,FALSE,"SmPlants";#N/A,#N/A,FALSE,"Utah";#N/A,#N/A,FALSE,"Idaho";#N/A,#N/A,FALSE,"Lewis River";#N/A,#N/A,FALSE,"NrthUmpq";#N/A,#N/A,FALSE,"KlamRog"}</definedName>
    <definedName name="_______six6" localSheetId="16" hidden="1">{#N/A,#N/A,FALSE,"CRPT";#N/A,#N/A,FALSE,"TREND";#N/A,#N/A,FALSE,"%Curve"}</definedName>
    <definedName name="_______six6" localSheetId="13" hidden="1">{#N/A,#N/A,FALSE,"CRPT";#N/A,#N/A,FALSE,"TREND";#N/A,#N/A,FALSE,"%Curve"}</definedName>
    <definedName name="_______six6" localSheetId="10" hidden="1">{#N/A,#N/A,FALSE,"CRPT";#N/A,#N/A,FALSE,"TREND";#N/A,#N/A,FALSE,"%Curve"}</definedName>
    <definedName name="_______six6" localSheetId="7" hidden="1">{#N/A,#N/A,FALSE,"CRPT";#N/A,#N/A,FALSE,"TREND";#N/A,#N/A,FALSE,"%Curve"}</definedName>
    <definedName name="_______six6" localSheetId="1" hidden="1">{#N/A,#N/A,FALSE,"CRPT";#N/A,#N/A,FALSE,"TREND";#N/A,#N/A,FALSE,"%Curve"}</definedName>
    <definedName name="_______six6" localSheetId="27" hidden="1">{#N/A,#N/A,FALSE,"CRPT";#N/A,#N/A,FALSE,"TREND";#N/A,#N/A,FALSE,"%Curve"}</definedName>
    <definedName name="_______six6" hidden="1">{#N/A,#N/A,FALSE,"CRPT";#N/A,#N/A,FALSE,"TREND";#N/A,#N/A,FALSE,"%Curve"}</definedName>
    <definedName name="_______www1" localSheetId="16" hidden="1">{#N/A,#N/A,FALSE,"schA"}</definedName>
    <definedName name="_______www1" localSheetId="13" hidden="1">{#N/A,#N/A,FALSE,"schA"}</definedName>
    <definedName name="_______www1" localSheetId="10" hidden="1">{#N/A,#N/A,FALSE,"schA"}</definedName>
    <definedName name="_______www1" localSheetId="7" hidden="1">{#N/A,#N/A,FALSE,"schA"}</definedName>
    <definedName name="_______www1" localSheetId="1" hidden="1">{#N/A,#N/A,FALSE,"schA"}</definedName>
    <definedName name="_______www1" localSheetId="27" hidden="1">{#N/A,#N/A,FALSE,"schA"}</definedName>
    <definedName name="_______www1" hidden="1">{#N/A,#N/A,FALSE,"schA"}</definedName>
    <definedName name="______j1" localSheetId="16" hidden="1">{"PRINT",#N/A,TRUE,"APPA";"PRINT",#N/A,TRUE,"APS";"PRINT",#N/A,TRUE,"BHPL";"PRINT",#N/A,TRUE,"BHPL2";"PRINT",#N/A,TRUE,"CDWR";"PRINT",#N/A,TRUE,"EWEB";"PRINT",#N/A,TRUE,"LADWP";"PRINT",#N/A,TRUE,"NEVBASE"}</definedName>
    <definedName name="______j1" localSheetId="13" hidden="1">{"PRINT",#N/A,TRUE,"APPA";"PRINT",#N/A,TRUE,"APS";"PRINT",#N/A,TRUE,"BHPL";"PRINT",#N/A,TRUE,"BHPL2";"PRINT",#N/A,TRUE,"CDWR";"PRINT",#N/A,TRUE,"EWEB";"PRINT",#N/A,TRUE,"LADWP";"PRINT",#N/A,TRUE,"NEVBASE"}</definedName>
    <definedName name="______j1" localSheetId="10" hidden="1">{"PRINT",#N/A,TRUE,"APPA";"PRINT",#N/A,TRUE,"APS";"PRINT",#N/A,TRUE,"BHPL";"PRINT",#N/A,TRUE,"BHPL2";"PRINT",#N/A,TRUE,"CDWR";"PRINT",#N/A,TRUE,"EWEB";"PRINT",#N/A,TRUE,"LADWP";"PRINT",#N/A,TRUE,"NEVBASE"}</definedName>
    <definedName name="______j1" localSheetId="7" hidden="1">{"PRINT",#N/A,TRUE,"APPA";"PRINT",#N/A,TRUE,"APS";"PRINT",#N/A,TRUE,"BHPL";"PRINT",#N/A,TRUE,"BHPL2";"PRINT",#N/A,TRUE,"CDWR";"PRINT",#N/A,TRUE,"EWEB";"PRINT",#N/A,TRUE,"LADWP";"PRINT",#N/A,TRUE,"NEVBASE"}</definedName>
    <definedName name="______j1" localSheetId="1" hidden="1">{"PRINT",#N/A,TRUE,"APPA";"PRINT",#N/A,TRUE,"APS";"PRINT",#N/A,TRUE,"BHPL";"PRINT",#N/A,TRUE,"BHPL2";"PRINT",#N/A,TRUE,"CDWR";"PRINT",#N/A,TRUE,"EWEB";"PRINT",#N/A,TRUE,"LADWP";"PRINT",#N/A,TRUE,"NEVBASE"}</definedName>
    <definedName name="______j1" localSheetId="27" hidden="1">{"PRINT",#N/A,TRUE,"APPA";"PRINT",#N/A,TRUE,"APS";"PRINT",#N/A,TRUE,"BHPL";"PRINT",#N/A,TRUE,"BHPL2";"PRINT",#N/A,TRUE,"CDWR";"PRINT",#N/A,TRUE,"EWEB";"PRINT",#N/A,TRUE,"LADWP";"PRINT",#N/A,TRUE,"NEVBASE"}</definedName>
    <definedName name="______j1" hidden="1">{"PRINT",#N/A,TRUE,"APPA";"PRINT",#N/A,TRUE,"APS";"PRINT",#N/A,TRUE,"BHPL";"PRINT",#N/A,TRUE,"BHPL2";"PRINT",#N/A,TRUE,"CDWR";"PRINT",#N/A,TRUE,"EWEB";"PRINT",#N/A,TRUE,"LADWP";"PRINT",#N/A,TRUE,"NEVBASE"}</definedName>
    <definedName name="______j2" localSheetId="16" hidden="1">{"PRINT",#N/A,TRUE,"APPA";"PRINT",#N/A,TRUE,"APS";"PRINT",#N/A,TRUE,"BHPL";"PRINT",#N/A,TRUE,"BHPL2";"PRINT",#N/A,TRUE,"CDWR";"PRINT",#N/A,TRUE,"EWEB";"PRINT",#N/A,TRUE,"LADWP";"PRINT",#N/A,TRUE,"NEVBASE"}</definedName>
    <definedName name="______j2" localSheetId="13" hidden="1">{"PRINT",#N/A,TRUE,"APPA";"PRINT",#N/A,TRUE,"APS";"PRINT",#N/A,TRUE,"BHPL";"PRINT",#N/A,TRUE,"BHPL2";"PRINT",#N/A,TRUE,"CDWR";"PRINT",#N/A,TRUE,"EWEB";"PRINT",#N/A,TRUE,"LADWP";"PRINT",#N/A,TRUE,"NEVBASE"}</definedName>
    <definedName name="______j2" localSheetId="10" hidden="1">{"PRINT",#N/A,TRUE,"APPA";"PRINT",#N/A,TRUE,"APS";"PRINT",#N/A,TRUE,"BHPL";"PRINT",#N/A,TRUE,"BHPL2";"PRINT",#N/A,TRUE,"CDWR";"PRINT",#N/A,TRUE,"EWEB";"PRINT",#N/A,TRUE,"LADWP";"PRINT",#N/A,TRUE,"NEVBASE"}</definedName>
    <definedName name="______j2" localSheetId="7" hidden="1">{"PRINT",#N/A,TRUE,"APPA";"PRINT",#N/A,TRUE,"APS";"PRINT",#N/A,TRUE,"BHPL";"PRINT",#N/A,TRUE,"BHPL2";"PRINT",#N/A,TRUE,"CDWR";"PRINT",#N/A,TRUE,"EWEB";"PRINT",#N/A,TRUE,"LADWP";"PRINT",#N/A,TRUE,"NEVBASE"}</definedName>
    <definedName name="______j2" localSheetId="1" hidden="1">{"PRINT",#N/A,TRUE,"APPA";"PRINT",#N/A,TRUE,"APS";"PRINT",#N/A,TRUE,"BHPL";"PRINT",#N/A,TRUE,"BHPL2";"PRINT",#N/A,TRUE,"CDWR";"PRINT",#N/A,TRUE,"EWEB";"PRINT",#N/A,TRUE,"LADWP";"PRINT",#N/A,TRUE,"NEVBASE"}</definedName>
    <definedName name="______j2" localSheetId="27" hidden="1">{"PRINT",#N/A,TRUE,"APPA";"PRINT",#N/A,TRUE,"APS";"PRINT",#N/A,TRUE,"BHPL";"PRINT",#N/A,TRUE,"BHPL2";"PRINT",#N/A,TRUE,"CDWR";"PRINT",#N/A,TRUE,"EWEB";"PRINT",#N/A,TRUE,"LADWP";"PRINT",#N/A,TRUE,"NEVBASE"}</definedName>
    <definedName name="______j2" hidden="1">{"PRINT",#N/A,TRUE,"APPA";"PRINT",#N/A,TRUE,"APS";"PRINT",#N/A,TRUE,"BHPL";"PRINT",#N/A,TRUE,"BHPL2";"PRINT",#N/A,TRUE,"CDWR";"PRINT",#N/A,TRUE,"EWEB";"PRINT",#N/A,TRUE,"LADWP";"PRINT",#N/A,TRUE,"NEVBASE"}</definedName>
    <definedName name="______j3" localSheetId="16" hidden="1">{"PRINT",#N/A,TRUE,"APPA";"PRINT",#N/A,TRUE,"APS";"PRINT",#N/A,TRUE,"BHPL";"PRINT",#N/A,TRUE,"BHPL2";"PRINT",#N/A,TRUE,"CDWR";"PRINT",#N/A,TRUE,"EWEB";"PRINT",#N/A,TRUE,"LADWP";"PRINT",#N/A,TRUE,"NEVBASE"}</definedName>
    <definedName name="______j3" localSheetId="13" hidden="1">{"PRINT",#N/A,TRUE,"APPA";"PRINT",#N/A,TRUE,"APS";"PRINT",#N/A,TRUE,"BHPL";"PRINT",#N/A,TRUE,"BHPL2";"PRINT",#N/A,TRUE,"CDWR";"PRINT",#N/A,TRUE,"EWEB";"PRINT",#N/A,TRUE,"LADWP";"PRINT",#N/A,TRUE,"NEVBASE"}</definedName>
    <definedName name="______j3" localSheetId="10" hidden="1">{"PRINT",#N/A,TRUE,"APPA";"PRINT",#N/A,TRUE,"APS";"PRINT",#N/A,TRUE,"BHPL";"PRINT",#N/A,TRUE,"BHPL2";"PRINT",#N/A,TRUE,"CDWR";"PRINT",#N/A,TRUE,"EWEB";"PRINT",#N/A,TRUE,"LADWP";"PRINT",#N/A,TRUE,"NEVBASE"}</definedName>
    <definedName name="______j3" localSheetId="7" hidden="1">{"PRINT",#N/A,TRUE,"APPA";"PRINT",#N/A,TRUE,"APS";"PRINT",#N/A,TRUE,"BHPL";"PRINT",#N/A,TRUE,"BHPL2";"PRINT",#N/A,TRUE,"CDWR";"PRINT",#N/A,TRUE,"EWEB";"PRINT",#N/A,TRUE,"LADWP";"PRINT",#N/A,TRUE,"NEVBASE"}</definedName>
    <definedName name="______j3" localSheetId="1" hidden="1">{"PRINT",#N/A,TRUE,"APPA";"PRINT",#N/A,TRUE,"APS";"PRINT",#N/A,TRUE,"BHPL";"PRINT",#N/A,TRUE,"BHPL2";"PRINT",#N/A,TRUE,"CDWR";"PRINT",#N/A,TRUE,"EWEB";"PRINT",#N/A,TRUE,"LADWP";"PRINT",#N/A,TRUE,"NEVBASE"}</definedName>
    <definedName name="______j3" localSheetId="27" hidden="1">{"PRINT",#N/A,TRUE,"APPA";"PRINT",#N/A,TRUE,"APS";"PRINT",#N/A,TRUE,"BHPL";"PRINT",#N/A,TRUE,"BHPL2";"PRINT",#N/A,TRUE,"CDWR";"PRINT",#N/A,TRUE,"EWEB";"PRINT",#N/A,TRUE,"LADWP";"PRINT",#N/A,TRUE,"NEVBASE"}</definedName>
    <definedName name="______j3" hidden="1">{"PRINT",#N/A,TRUE,"APPA";"PRINT",#N/A,TRUE,"APS";"PRINT",#N/A,TRUE,"BHPL";"PRINT",#N/A,TRUE,"BHPL2";"PRINT",#N/A,TRUE,"CDWR";"PRINT",#N/A,TRUE,"EWEB";"PRINT",#N/A,TRUE,"LADWP";"PRINT",#N/A,TRUE,"NEVBASE"}</definedName>
    <definedName name="______j4" localSheetId="16" hidden="1">{"PRINT",#N/A,TRUE,"APPA";"PRINT",#N/A,TRUE,"APS";"PRINT",#N/A,TRUE,"BHPL";"PRINT",#N/A,TRUE,"BHPL2";"PRINT",#N/A,TRUE,"CDWR";"PRINT",#N/A,TRUE,"EWEB";"PRINT",#N/A,TRUE,"LADWP";"PRINT",#N/A,TRUE,"NEVBASE"}</definedName>
    <definedName name="______j4" localSheetId="13" hidden="1">{"PRINT",#N/A,TRUE,"APPA";"PRINT",#N/A,TRUE,"APS";"PRINT",#N/A,TRUE,"BHPL";"PRINT",#N/A,TRUE,"BHPL2";"PRINT",#N/A,TRUE,"CDWR";"PRINT",#N/A,TRUE,"EWEB";"PRINT",#N/A,TRUE,"LADWP";"PRINT",#N/A,TRUE,"NEVBASE"}</definedName>
    <definedName name="______j4" localSheetId="10" hidden="1">{"PRINT",#N/A,TRUE,"APPA";"PRINT",#N/A,TRUE,"APS";"PRINT",#N/A,TRUE,"BHPL";"PRINT",#N/A,TRUE,"BHPL2";"PRINT",#N/A,TRUE,"CDWR";"PRINT",#N/A,TRUE,"EWEB";"PRINT",#N/A,TRUE,"LADWP";"PRINT",#N/A,TRUE,"NEVBASE"}</definedName>
    <definedName name="______j4" localSheetId="7" hidden="1">{"PRINT",#N/A,TRUE,"APPA";"PRINT",#N/A,TRUE,"APS";"PRINT",#N/A,TRUE,"BHPL";"PRINT",#N/A,TRUE,"BHPL2";"PRINT",#N/A,TRUE,"CDWR";"PRINT",#N/A,TRUE,"EWEB";"PRINT",#N/A,TRUE,"LADWP";"PRINT",#N/A,TRUE,"NEVBASE"}</definedName>
    <definedName name="______j4" localSheetId="1" hidden="1">{"PRINT",#N/A,TRUE,"APPA";"PRINT",#N/A,TRUE,"APS";"PRINT",#N/A,TRUE,"BHPL";"PRINT",#N/A,TRUE,"BHPL2";"PRINT",#N/A,TRUE,"CDWR";"PRINT",#N/A,TRUE,"EWEB";"PRINT",#N/A,TRUE,"LADWP";"PRINT",#N/A,TRUE,"NEVBASE"}</definedName>
    <definedName name="______j4" localSheetId="27" hidden="1">{"PRINT",#N/A,TRUE,"APPA";"PRINT",#N/A,TRUE,"APS";"PRINT",#N/A,TRUE,"BHPL";"PRINT",#N/A,TRUE,"BHPL2";"PRINT",#N/A,TRUE,"CDWR";"PRINT",#N/A,TRUE,"EWEB";"PRINT",#N/A,TRUE,"LADWP";"PRINT",#N/A,TRUE,"NEVBASE"}</definedName>
    <definedName name="______j4" hidden="1">{"PRINT",#N/A,TRUE,"APPA";"PRINT",#N/A,TRUE,"APS";"PRINT",#N/A,TRUE,"BHPL";"PRINT",#N/A,TRUE,"BHPL2";"PRINT",#N/A,TRUE,"CDWR";"PRINT",#N/A,TRUE,"EWEB";"PRINT",#N/A,TRUE,"LADWP";"PRINT",#N/A,TRUE,"NEVBASE"}</definedName>
    <definedName name="______j5" localSheetId="16" hidden="1">{"PRINT",#N/A,TRUE,"APPA";"PRINT",#N/A,TRUE,"APS";"PRINT",#N/A,TRUE,"BHPL";"PRINT",#N/A,TRUE,"BHPL2";"PRINT",#N/A,TRUE,"CDWR";"PRINT",#N/A,TRUE,"EWEB";"PRINT",#N/A,TRUE,"LADWP";"PRINT",#N/A,TRUE,"NEVBASE"}</definedName>
    <definedName name="______j5" localSheetId="13" hidden="1">{"PRINT",#N/A,TRUE,"APPA";"PRINT",#N/A,TRUE,"APS";"PRINT",#N/A,TRUE,"BHPL";"PRINT",#N/A,TRUE,"BHPL2";"PRINT",#N/A,TRUE,"CDWR";"PRINT",#N/A,TRUE,"EWEB";"PRINT",#N/A,TRUE,"LADWP";"PRINT",#N/A,TRUE,"NEVBASE"}</definedName>
    <definedName name="______j5" localSheetId="10" hidden="1">{"PRINT",#N/A,TRUE,"APPA";"PRINT",#N/A,TRUE,"APS";"PRINT",#N/A,TRUE,"BHPL";"PRINT",#N/A,TRUE,"BHPL2";"PRINT",#N/A,TRUE,"CDWR";"PRINT",#N/A,TRUE,"EWEB";"PRINT",#N/A,TRUE,"LADWP";"PRINT",#N/A,TRUE,"NEVBASE"}</definedName>
    <definedName name="______j5" localSheetId="7" hidden="1">{"PRINT",#N/A,TRUE,"APPA";"PRINT",#N/A,TRUE,"APS";"PRINT",#N/A,TRUE,"BHPL";"PRINT",#N/A,TRUE,"BHPL2";"PRINT",#N/A,TRUE,"CDWR";"PRINT",#N/A,TRUE,"EWEB";"PRINT",#N/A,TRUE,"LADWP";"PRINT",#N/A,TRUE,"NEVBASE"}</definedName>
    <definedName name="______j5" localSheetId="1" hidden="1">{"PRINT",#N/A,TRUE,"APPA";"PRINT",#N/A,TRUE,"APS";"PRINT",#N/A,TRUE,"BHPL";"PRINT",#N/A,TRUE,"BHPL2";"PRINT",#N/A,TRUE,"CDWR";"PRINT",#N/A,TRUE,"EWEB";"PRINT",#N/A,TRUE,"LADWP";"PRINT",#N/A,TRUE,"NEVBASE"}</definedName>
    <definedName name="______j5" localSheetId="27" hidden="1">{"PRINT",#N/A,TRUE,"APPA";"PRINT",#N/A,TRUE,"APS";"PRINT",#N/A,TRUE,"BHPL";"PRINT",#N/A,TRUE,"BHPL2";"PRINT",#N/A,TRUE,"CDWR";"PRINT",#N/A,TRUE,"EWEB";"PRINT",#N/A,TRUE,"LADWP";"PRINT",#N/A,TRUE,"NEVBASE"}</definedName>
    <definedName name="______j5" hidden="1">{"PRINT",#N/A,TRUE,"APPA";"PRINT",#N/A,TRUE,"APS";"PRINT",#N/A,TRUE,"BHPL";"PRINT",#N/A,TRUE,"BHPL2";"PRINT",#N/A,TRUE,"CDWR";"PRINT",#N/A,TRUE,"EWEB";"PRINT",#N/A,TRUE,"LADWP";"PRINT",#N/A,TRUE,"NEVBASE"}</definedName>
    <definedName name="______OM1" localSheetId="16" hidden="1">{#N/A,#N/A,FALSE,"Summary";#N/A,#N/A,FALSE,"SmPlants";#N/A,#N/A,FALSE,"Utah";#N/A,#N/A,FALSE,"Idaho";#N/A,#N/A,FALSE,"Lewis River";#N/A,#N/A,FALSE,"NrthUmpq";#N/A,#N/A,FALSE,"KlamRog"}</definedName>
    <definedName name="______OM1" localSheetId="13" hidden="1">{#N/A,#N/A,FALSE,"Summary";#N/A,#N/A,FALSE,"SmPlants";#N/A,#N/A,FALSE,"Utah";#N/A,#N/A,FALSE,"Idaho";#N/A,#N/A,FALSE,"Lewis River";#N/A,#N/A,FALSE,"NrthUmpq";#N/A,#N/A,FALSE,"KlamRog"}</definedName>
    <definedName name="______OM1" localSheetId="10" hidden="1">{#N/A,#N/A,FALSE,"Summary";#N/A,#N/A,FALSE,"SmPlants";#N/A,#N/A,FALSE,"Utah";#N/A,#N/A,FALSE,"Idaho";#N/A,#N/A,FALSE,"Lewis River";#N/A,#N/A,FALSE,"NrthUmpq";#N/A,#N/A,FALSE,"KlamRog"}</definedName>
    <definedName name="______OM1" localSheetId="7" hidden="1">{#N/A,#N/A,FALSE,"Summary";#N/A,#N/A,FALSE,"SmPlants";#N/A,#N/A,FALSE,"Utah";#N/A,#N/A,FALSE,"Idaho";#N/A,#N/A,FALSE,"Lewis River";#N/A,#N/A,FALSE,"NrthUmpq";#N/A,#N/A,FALSE,"KlamRog"}</definedName>
    <definedName name="______OM1" localSheetId="1" hidden="1">{#N/A,#N/A,FALSE,"Summary";#N/A,#N/A,FALSE,"SmPlants";#N/A,#N/A,FALSE,"Utah";#N/A,#N/A,FALSE,"Idaho";#N/A,#N/A,FALSE,"Lewis River";#N/A,#N/A,FALSE,"NrthUmpq";#N/A,#N/A,FALSE,"KlamRog"}</definedName>
    <definedName name="______OM1" localSheetId="27" hidden="1">{#N/A,#N/A,FALSE,"Summary";#N/A,#N/A,FALSE,"SmPlants";#N/A,#N/A,FALSE,"Utah";#N/A,#N/A,FALSE,"Idaho";#N/A,#N/A,FALSE,"Lewis River";#N/A,#N/A,FALSE,"NrthUmpq";#N/A,#N/A,FALSE,"KlamRog"}</definedName>
    <definedName name="______OM1" hidden="1">{#N/A,#N/A,FALSE,"Summary";#N/A,#N/A,FALSE,"SmPlants";#N/A,#N/A,FALSE,"Utah";#N/A,#N/A,FALSE,"Idaho";#N/A,#N/A,FALSE,"Lewis River";#N/A,#N/A,FALSE,"NrthUmpq";#N/A,#N/A,FALSE,"KlamRog"}</definedName>
    <definedName name="______six6" localSheetId="16" hidden="1">{#N/A,#N/A,FALSE,"CRPT";#N/A,#N/A,FALSE,"TREND";#N/A,#N/A,FALSE,"%Curve"}</definedName>
    <definedName name="______six6" localSheetId="13" hidden="1">{#N/A,#N/A,FALSE,"CRPT";#N/A,#N/A,FALSE,"TREND";#N/A,#N/A,FALSE,"%Curve"}</definedName>
    <definedName name="______six6" localSheetId="10" hidden="1">{#N/A,#N/A,FALSE,"CRPT";#N/A,#N/A,FALSE,"TREND";#N/A,#N/A,FALSE,"%Curve"}</definedName>
    <definedName name="______six6" localSheetId="7" hidden="1">{#N/A,#N/A,FALSE,"CRPT";#N/A,#N/A,FALSE,"TREND";#N/A,#N/A,FALSE,"%Curve"}</definedName>
    <definedName name="______six6" localSheetId="1" hidden="1">{#N/A,#N/A,FALSE,"CRPT";#N/A,#N/A,FALSE,"TREND";#N/A,#N/A,FALSE,"%Curve"}</definedName>
    <definedName name="______six6" localSheetId="27" hidden="1">{#N/A,#N/A,FALSE,"CRPT";#N/A,#N/A,FALSE,"TREND";#N/A,#N/A,FALSE,"%Curve"}</definedName>
    <definedName name="______six6" hidden="1">{#N/A,#N/A,FALSE,"CRPT";#N/A,#N/A,FALSE,"TREND";#N/A,#N/A,FALSE,"%Curve"}</definedName>
    <definedName name="______www1" localSheetId="16" hidden="1">{#N/A,#N/A,FALSE,"schA"}</definedName>
    <definedName name="______www1" localSheetId="13" hidden="1">{#N/A,#N/A,FALSE,"schA"}</definedName>
    <definedName name="______www1" localSheetId="10" hidden="1">{#N/A,#N/A,FALSE,"schA"}</definedName>
    <definedName name="______www1" localSheetId="7" hidden="1">{#N/A,#N/A,FALSE,"schA"}</definedName>
    <definedName name="______www1" localSheetId="1" hidden="1">{#N/A,#N/A,FALSE,"schA"}</definedName>
    <definedName name="______www1" localSheetId="27" hidden="1">{#N/A,#N/A,FALSE,"schA"}</definedName>
    <definedName name="______www1" hidden="1">{#N/A,#N/A,FALSE,"schA"}</definedName>
    <definedName name="_____j1" localSheetId="16" hidden="1">{"PRINT",#N/A,TRUE,"APPA";"PRINT",#N/A,TRUE,"APS";"PRINT",#N/A,TRUE,"BHPL";"PRINT",#N/A,TRUE,"BHPL2";"PRINT",#N/A,TRUE,"CDWR";"PRINT",#N/A,TRUE,"EWEB";"PRINT",#N/A,TRUE,"LADWP";"PRINT",#N/A,TRUE,"NEVBASE"}</definedName>
    <definedName name="_____j1" localSheetId="13" hidden="1">{"PRINT",#N/A,TRUE,"APPA";"PRINT",#N/A,TRUE,"APS";"PRINT",#N/A,TRUE,"BHPL";"PRINT",#N/A,TRUE,"BHPL2";"PRINT",#N/A,TRUE,"CDWR";"PRINT",#N/A,TRUE,"EWEB";"PRINT",#N/A,TRUE,"LADWP";"PRINT",#N/A,TRUE,"NEVBASE"}</definedName>
    <definedName name="_____j1" localSheetId="10" hidden="1">{"PRINT",#N/A,TRUE,"APPA";"PRINT",#N/A,TRUE,"APS";"PRINT",#N/A,TRUE,"BHPL";"PRINT",#N/A,TRUE,"BHPL2";"PRINT",#N/A,TRUE,"CDWR";"PRINT",#N/A,TRUE,"EWEB";"PRINT",#N/A,TRUE,"LADWP";"PRINT",#N/A,TRUE,"NEVBASE"}</definedName>
    <definedName name="_____j1" localSheetId="7" hidden="1">{"PRINT",#N/A,TRUE,"APPA";"PRINT",#N/A,TRUE,"APS";"PRINT",#N/A,TRUE,"BHPL";"PRINT",#N/A,TRUE,"BHPL2";"PRINT",#N/A,TRUE,"CDWR";"PRINT",#N/A,TRUE,"EWEB";"PRINT",#N/A,TRUE,"LADWP";"PRINT",#N/A,TRUE,"NEVBASE"}</definedName>
    <definedName name="_____j1" localSheetId="1" hidden="1">{"PRINT",#N/A,TRUE,"APPA";"PRINT",#N/A,TRUE,"APS";"PRINT",#N/A,TRUE,"BHPL";"PRINT",#N/A,TRUE,"BHPL2";"PRINT",#N/A,TRUE,"CDWR";"PRINT",#N/A,TRUE,"EWEB";"PRINT",#N/A,TRUE,"LADWP";"PRINT",#N/A,TRUE,"NEVBASE"}</definedName>
    <definedName name="_____j1" localSheetId="27" hidden="1">{"PRINT",#N/A,TRUE,"APPA";"PRINT",#N/A,TRUE,"APS";"PRINT",#N/A,TRUE,"BHPL";"PRINT",#N/A,TRUE,"BHPL2";"PRINT",#N/A,TRUE,"CDWR";"PRINT",#N/A,TRUE,"EWEB";"PRINT",#N/A,TRUE,"LADWP";"PRINT",#N/A,TRUE,"NEVBASE"}</definedName>
    <definedName name="_____j1" hidden="1">{"PRINT",#N/A,TRUE,"APPA";"PRINT",#N/A,TRUE,"APS";"PRINT",#N/A,TRUE,"BHPL";"PRINT",#N/A,TRUE,"BHPL2";"PRINT",#N/A,TRUE,"CDWR";"PRINT",#N/A,TRUE,"EWEB";"PRINT",#N/A,TRUE,"LADWP";"PRINT",#N/A,TRUE,"NEVBASE"}</definedName>
    <definedName name="_____j2" localSheetId="16" hidden="1">{"PRINT",#N/A,TRUE,"APPA";"PRINT",#N/A,TRUE,"APS";"PRINT",#N/A,TRUE,"BHPL";"PRINT",#N/A,TRUE,"BHPL2";"PRINT",#N/A,TRUE,"CDWR";"PRINT",#N/A,TRUE,"EWEB";"PRINT",#N/A,TRUE,"LADWP";"PRINT",#N/A,TRUE,"NEVBASE"}</definedName>
    <definedName name="_____j2" localSheetId="13" hidden="1">{"PRINT",#N/A,TRUE,"APPA";"PRINT",#N/A,TRUE,"APS";"PRINT",#N/A,TRUE,"BHPL";"PRINT",#N/A,TRUE,"BHPL2";"PRINT",#N/A,TRUE,"CDWR";"PRINT",#N/A,TRUE,"EWEB";"PRINT",#N/A,TRUE,"LADWP";"PRINT",#N/A,TRUE,"NEVBASE"}</definedName>
    <definedName name="_____j2" localSheetId="10" hidden="1">{"PRINT",#N/A,TRUE,"APPA";"PRINT",#N/A,TRUE,"APS";"PRINT",#N/A,TRUE,"BHPL";"PRINT",#N/A,TRUE,"BHPL2";"PRINT",#N/A,TRUE,"CDWR";"PRINT",#N/A,TRUE,"EWEB";"PRINT",#N/A,TRUE,"LADWP";"PRINT",#N/A,TRUE,"NEVBASE"}</definedName>
    <definedName name="_____j2" localSheetId="7" hidden="1">{"PRINT",#N/A,TRUE,"APPA";"PRINT",#N/A,TRUE,"APS";"PRINT",#N/A,TRUE,"BHPL";"PRINT",#N/A,TRUE,"BHPL2";"PRINT",#N/A,TRUE,"CDWR";"PRINT",#N/A,TRUE,"EWEB";"PRINT",#N/A,TRUE,"LADWP";"PRINT",#N/A,TRUE,"NEVBASE"}</definedName>
    <definedName name="_____j2" localSheetId="1" hidden="1">{"PRINT",#N/A,TRUE,"APPA";"PRINT",#N/A,TRUE,"APS";"PRINT",#N/A,TRUE,"BHPL";"PRINT",#N/A,TRUE,"BHPL2";"PRINT",#N/A,TRUE,"CDWR";"PRINT",#N/A,TRUE,"EWEB";"PRINT",#N/A,TRUE,"LADWP";"PRINT",#N/A,TRUE,"NEVBASE"}</definedName>
    <definedName name="_____j2" localSheetId="27" hidden="1">{"PRINT",#N/A,TRUE,"APPA";"PRINT",#N/A,TRUE,"APS";"PRINT",#N/A,TRUE,"BHPL";"PRINT",#N/A,TRUE,"BHPL2";"PRINT",#N/A,TRUE,"CDWR";"PRINT",#N/A,TRUE,"EWEB";"PRINT",#N/A,TRUE,"LADWP";"PRINT",#N/A,TRUE,"NEVBASE"}</definedName>
    <definedName name="_____j2" hidden="1">{"PRINT",#N/A,TRUE,"APPA";"PRINT",#N/A,TRUE,"APS";"PRINT",#N/A,TRUE,"BHPL";"PRINT",#N/A,TRUE,"BHPL2";"PRINT",#N/A,TRUE,"CDWR";"PRINT",#N/A,TRUE,"EWEB";"PRINT",#N/A,TRUE,"LADWP";"PRINT",#N/A,TRUE,"NEVBASE"}</definedName>
    <definedName name="_____j3" localSheetId="16" hidden="1">{"PRINT",#N/A,TRUE,"APPA";"PRINT",#N/A,TRUE,"APS";"PRINT",#N/A,TRUE,"BHPL";"PRINT",#N/A,TRUE,"BHPL2";"PRINT",#N/A,TRUE,"CDWR";"PRINT",#N/A,TRUE,"EWEB";"PRINT",#N/A,TRUE,"LADWP";"PRINT",#N/A,TRUE,"NEVBASE"}</definedName>
    <definedName name="_____j3" localSheetId="13" hidden="1">{"PRINT",#N/A,TRUE,"APPA";"PRINT",#N/A,TRUE,"APS";"PRINT",#N/A,TRUE,"BHPL";"PRINT",#N/A,TRUE,"BHPL2";"PRINT",#N/A,TRUE,"CDWR";"PRINT",#N/A,TRUE,"EWEB";"PRINT",#N/A,TRUE,"LADWP";"PRINT",#N/A,TRUE,"NEVBASE"}</definedName>
    <definedName name="_____j3" localSheetId="10" hidden="1">{"PRINT",#N/A,TRUE,"APPA";"PRINT",#N/A,TRUE,"APS";"PRINT",#N/A,TRUE,"BHPL";"PRINT",#N/A,TRUE,"BHPL2";"PRINT",#N/A,TRUE,"CDWR";"PRINT",#N/A,TRUE,"EWEB";"PRINT",#N/A,TRUE,"LADWP";"PRINT",#N/A,TRUE,"NEVBASE"}</definedName>
    <definedName name="_____j3" localSheetId="7" hidden="1">{"PRINT",#N/A,TRUE,"APPA";"PRINT",#N/A,TRUE,"APS";"PRINT",#N/A,TRUE,"BHPL";"PRINT",#N/A,TRUE,"BHPL2";"PRINT",#N/A,TRUE,"CDWR";"PRINT",#N/A,TRUE,"EWEB";"PRINT",#N/A,TRUE,"LADWP";"PRINT",#N/A,TRUE,"NEVBASE"}</definedName>
    <definedName name="_____j3" localSheetId="1" hidden="1">{"PRINT",#N/A,TRUE,"APPA";"PRINT",#N/A,TRUE,"APS";"PRINT",#N/A,TRUE,"BHPL";"PRINT",#N/A,TRUE,"BHPL2";"PRINT",#N/A,TRUE,"CDWR";"PRINT",#N/A,TRUE,"EWEB";"PRINT",#N/A,TRUE,"LADWP";"PRINT",#N/A,TRUE,"NEVBASE"}</definedName>
    <definedName name="_____j3" localSheetId="27" hidden="1">{"PRINT",#N/A,TRUE,"APPA";"PRINT",#N/A,TRUE,"APS";"PRINT",#N/A,TRUE,"BHPL";"PRINT",#N/A,TRUE,"BHPL2";"PRINT",#N/A,TRUE,"CDWR";"PRINT",#N/A,TRUE,"EWEB";"PRINT",#N/A,TRUE,"LADWP";"PRINT",#N/A,TRUE,"NEVBASE"}</definedName>
    <definedName name="_____j3" hidden="1">{"PRINT",#N/A,TRUE,"APPA";"PRINT",#N/A,TRUE,"APS";"PRINT",#N/A,TRUE,"BHPL";"PRINT",#N/A,TRUE,"BHPL2";"PRINT",#N/A,TRUE,"CDWR";"PRINT",#N/A,TRUE,"EWEB";"PRINT",#N/A,TRUE,"LADWP";"PRINT",#N/A,TRUE,"NEVBASE"}</definedName>
    <definedName name="_____j4" localSheetId="16" hidden="1">{"PRINT",#N/A,TRUE,"APPA";"PRINT",#N/A,TRUE,"APS";"PRINT",#N/A,TRUE,"BHPL";"PRINT",#N/A,TRUE,"BHPL2";"PRINT",#N/A,TRUE,"CDWR";"PRINT",#N/A,TRUE,"EWEB";"PRINT",#N/A,TRUE,"LADWP";"PRINT",#N/A,TRUE,"NEVBASE"}</definedName>
    <definedName name="_____j4" localSheetId="13" hidden="1">{"PRINT",#N/A,TRUE,"APPA";"PRINT",#N/A,TRUE,"APS";"PRINT",#N/A,TRUE,"BHPL";"PRINT",#N/A,TRUE,"BHPL2";"PRINT",#N/A,TRUE,"CDWR";"PRINT",#N/A,TRUE,"EWEB";"PRINT",#N/A,TRUE,"LADWP";"PRINT",#N/A,TRUE,"NEVBASE"}</definedName>
    <definedName name="_____j4" localSheetId="10" hidden="1">{"PRINT",#N/A,TRUE,"APPA";"PRINT",#N/A,TRUE,"APS";"PRINT",#N/A,TRUE,"BHPL";"PRINT",#N/A,TRUE,"BHPL2";"PRINT",#N/A,TRUE,"CDWR";"PRINT",#N/A,TRUE,"EWEB";"PRINT",#N/A,TRUE,"LADWP";"PRINT",#N/A,TRUE,"NEVBASE"}</definedName>
    <definedName name="_____j4" localSheetId="7" hidden="1">{"PRINT",#N/A,TRUE,"APPA";"PRINT",#N/A,TRUE,"APS";"PRINT",#N/A,TRUE,"BHPL";"PRINT",#N/A,TRUE,"BHPL2";"PRINT",#N/A,TRUE,"CDWR";"PRINT",#N/A,TRUE,"EWEB";"PRINT",#N/A,TRUE,"LADWP";"PRINT",#N/A,TRUE,"NEVBASE"}</definedName>
    <definedName name="_____j4" localSheetId="1" hidden="1">{"PRINT",#N/A,TRUE,"APPA";"PRINT",#N/A,TRUE,"APS";"PRINT",#N/A,TRUE,"BHPL";"PRINT",#N/A,TRUE,"BHPL2";"PRINT",#N/A,TRUE,"CDWR";"PRINT",#N/A,TRUE,"EWEB";"PRINT",#N/A,TRUE,"LADWP";"PRINT",#N/A,TRUE,"NEVBASE"}</definedName>
    <definedName name="_____j4" localSheetId="27" hidden="1">{"PRINT",#N/A,TRUE,"APPA";"PRINT",#N/A,TRUE,"APS";"PRINT",#N/A,TRUE,"BHPL";"PRINT",#N/A,TRUE,"BHPL2";"PRINT",#N/A,TRUE,"CDWR";"PRINT",#N/A,TRUE,"EWEB";"PRINT",#N/A,TRUE,"LADWP";"PRINT",#N/A,TRUE,"NEVBASE"}</definedName>
    <definedName name="_____j4" hidden="1">{"PRINT",#N/A,TRUE,"APPA";"PRINT",#N/A,TRUE,"APS";"PRINT",#N/A,TRUE,"BHPL";"PRINT",#N/A,TRUE,"BHPL2";"PRINT",#N/A,TRUE,"CDWR";"PRINT",#N/A,TRUE,"EWEB";"PRINT",#N/A,TRUE,"LADWP";"PRINT",#N/A,TRUE,"NEVBASE"}</definedName>
    <definedName name="_____j5" localSheetId="16" hidden="1">{"PRINT",#N/A,TRUE,"APPA";"PRINT",#N/A,TRUE,"APS";"PRINT",#N/A,TRUE,"BHPL";"PRINT",#N/A,TRUE,"BHPL2";"PRINT",#N/A,TRUE,"CDWR";"PRINT",#N/A,TRUE,"EWEB";"PRINT",#N/A,TRUE,"LADWP";"PRINT",#N/A,TRUE,"NEVBASE"}</definedName>
    <definedName name="_____j5" localSheetId="13" hidden="1">{"PRINT",#N/A,TRUE,"APPA";"PRINT",#N/A,TRUE,"APS";"PRINT",#N/A,TRUE,"BHPL";"PRINT",#N/A,TRUE,"BHPL2";"PRINT",#N/A,TRUE,"CDWR";"PRINT",#N/A,TRUE,"EWEB";"PRINT",#N/A,TRUE,"LADWP";"PRINT",#N/A,TRUE,"NEVBASE"}</definedName>
    <definedName name="_____j5" localSheetId="10" hidden="1">{"PRINT",#N/A,TRUE,"APPA";"PRINT",#N/A,TRUE,"APS";"PRINT",#N/A,TRUE,"BHPL";"PRINT",#N/A,TRUE,"BHPL2";"PRINT",#N/A,TRUE,"CDWR";"PRINT",#N/A,TRUE,"EWEB";"PRINT",#N/A,TRUE,"LADWP";"PRINT",#N/A,TRUE,"NEVBASE"}</definedName>
    <definedName name="_____j5" localSheetId="7" hidden="1">{"PRINT",#N/A,TRUE,"APPA";"PRINT",#N/A,TRUE,"APS";"PRINT",#N/A,TRUE,"BHPL";"PRINT",#N/A,TRUE,"BHPL2";"PRINT",#N/A,TRUE,"CDWR";"PRINT",#N/A,TRUE,"EWEB";"PRINT",#N/A,TRUE,"LADWP";"PRINT",#N/A,TRUE,"NEVBASE"}</definedName>
    <definedName name="_____j5" localSheetId="1" hidden="1">{"PRINT",#N/A,TRUE,"APPA";"PRINT",#N/A,TRUE,"APS";"PRINT",#N/A,TRUE,"BHPL";"PRINT",#N/A,TRUE,"BHPL2";"PRINT",#N/A,TRUE,"CDWR";"PRINT",#N/A,TRUE,"EWEB";"PRINT",#N/A,TRUE,"LADWP";"PRINT",#N/A,TRUE,"NEVBASE"}</definedName>
    <definedName name="_____j5" localSheetId="27" hidden="1">{"PRINT",#N/A,TRUE,"APPA";"PRINT",#N/A,TRUE,"APS";"PRINT",#N/A,TRUE,"BHPL";"PRINT",#N/A,TRUE,"BHPL2";"PRINT",#N/A,TRUE,"CDWR";"PRINT",#N/A,TRUE,"EWEB";"PRINT",#N/A,TRUE,"LADWP";"PRINT",#N/A,TRUE,"NEVBASE"}</definedName>
    <definedName name="_____j5" hidden="1">{"PRINT",#N/A,TRUE,"APPA";"PRINT",#N/A,TRUE,"APS";"PRINT",#N/A,TRUE,"BHPL";"PRINT",#N/A,TRUE,"BHPL2";"PRINT",#N/A,TRUE,"CDWR";"PRINT",#N/A,TRUE,"EWEB";"PRINT",#N/A,TRUE,"LADWP";"PRINT",#N/A,TRUE,"NEVBASE"}</definedName>
    <definedName name="_____OM1" localSheetId="16" hidden="1">{#N/A,#N/A,FALSE,"Summary";#N/A,#N/A,FALSE,"SmPlants";#N/A,#N/A,FALSE,"Utah";#N/A,#N/A,FALSE,"Idaho";#N/A,#N/A,FALSE,"Lewis River";#N/A,#N/A,FALSE,"NrthUmpq";#N/A,#N/A,FALSE,"KlamRog"}</definedName>
    <definedName name="_____OM1" localSheetId="13" hidden="1">{#N/A,#N/A,FALSE,"Summary";#N/A,#N/A,FALSE,"SmPlants";#N/A,#N/A,FALSE,"Utah";#N/A,#N/A,FALSE,"Idaho";#N/A,#N/A,FALSE,"Lewis River";#N/A,#N/A,FALSE,"NrthUmpq";#N/A,#N/A,FALSE,"KlamRog"}</definedName>
    <definedName name="_____OM1" localSheetId="10" hidden="1">{#N/A,#N/A,FALSE,"Summary";#N/A,#N/A,FALSE,"SmPlants";#N/A,#N/A,FALSE,"Utah";#N/A,#N/A,FALSE,"Idaho";#N/A,#N/A,FALSE,"Lewis River";#N/A,#N/A,FALSE,"NrthUmpq";#N/A,#N/A,FALSE,"KlamRog"}</definedName>
    <definedName name="_____OM1" localSheetId="7" hidden="1">{#N/A,#N/A,FALSE,"Summary";#N/A,#N/A,FALSE,"SmPlants";#N/A,#N/A,FALSE,"Utah";#N/A,#N/A,FALSE,"Idaho";#N/A,#N/A,FALSE,"Lewis River";#N/A,#N/A,FALSE,"NrthUmpq";#N/A,#N/A,FALSE,"KlamRog"}</definedName>
    <definedName name="_____OM1" localSheetId="1" hidden="1">{#N/A,#N/A,FALSE,"Summary";#N/A,#N/A,FALSE,"SmPlants";#N/A,#N/A,FALSE,"Utah";#N/A,#N/A,FALSE,"Idaho";#N/A,#N/A,FALSE,"Lewis River";#N/A,#N/A,FALSE,"NrthUmpq";#N/A,#N/A,FALSE,"KlamRog"}</definedName>
    <definedName name="_____OM1" localSheetId="27" hidden="1">{#N/A,#N/A,FALSE,"Summary";#N/A,#N/A,FALSE,"SmPlants";#N/A,#N/A,FALSE,"Utah";#N/A,#N/A,FALSE,"Idaho";#N/A,#N/A,FALSE,"Lewis River";#N/A,#N/A,FALSE,"NrthUmpq";#N/A,#N/A,FALSE,"KlamRog"}</definedName>
    <definedName name="_____OM1" hidden="1">{#N/A,#N/A,FALSE,"Summary";#N/A,#N/A,FALSE,"SmPlants";#N/A,#N/A,FALSE,"Utah";#N/A,#N/A,FALSE,"Idaho";#N/A,#N/A,FALSE,"Lewis River";#N/A,#N/A,FALSE,"NrthUmpq";#N/A,#N/A,FALSE,"KlamRog"}</definedName>
    <definedName name="_____six6" localSheetId="16" hidden="1">{#N/A,#N/A,FALSE,"CRPT";#N/A,#N/A,FALSE,"TREND";#N/A,#N/A,FALSE,"%Curve"}</definedName>
    <definedName name="_____six6" localSheetId="13" hidden="1">{#N/A,#N/A,FALSE,"CRPT";#N/A,#N/A,FALSE,"TREND";#N/A,#N/A,FALSE,"%Curve"}</definedName>
    <definedName name="_____six6" localSheetId="10" hidden="1">{#N/A,#N/A,FALSE,"CRPT";#N/A,#N/A,FALSE,"TREND";#N/A,#N/A,FALSE,"%Curve"}</definedName>
    <definedName name="_____six6" localSheetId="7" hidden="1">{#N/A,#N/A,FALSE,"CRPT";#N/A,#N/A,FALSE,"TREND";#N/A,#N/A,FALSE,"%Curve"}</definedName>
    <definedName name="_____six6" localSheetId="1" hidden="1">{#N/A,#N/A,FALSE,"CRPT";#N/A,#N/A,FALSE,"TREND";#N/A,#N/A,FALSE,"%Curve"}</definedName>
    <definedName name="_____six6" localSheetId="27" hidden="1">{#N/A,#N/A,FALSE,"CRPT";#N/A,#N/A,FALSE,"TREND";#N/A,#N/A,FALSE,"%Curve"}</definedName>
    <definedName name="_____six6" hidden="1">{#N/A,#N/A,FALSE,"CRPT";#N/A,#N/A,FALSE,"TREND";#N/A,#N/A,FALSE,"%Curve"}</definedName>
    <definedName name="_____www1" localSheetId="16" hidden="1">{#N/A,#N/A,FALSE,"schA"}</definedName>
    <definedName name="_____www1" localSheetId="13" hidden="1">{#N/A,#N/A,FALSE,"schA"}</definedName>
    <definedName name="_____www1" localSheetId="10" hidden="1">{#N/A,#N/A,FALSE,"schA"}</definedName>
    <definedName name="_____www1" localSheetId="7" hidden="1">{#N/A,#N/A,FALSE,"schA"}</definedName>
    <definedName name="_____www1" localSheetId="1" hidden="1">{#N/A,#N/A,FALSE,"schA"}</definedName>
    <definedName name="_____www1" localSheetId="27" hidden="1">{#N/A,#N/A,FALSE,"schA"}</definedName>
    <definedName name="_____www1" hidden="1">{#N/A,#N/A,FALSE,"schA"}</definedName>
    <definedName name="____j1" localSheetId="16" hidden="1">{"PRINT",#N/A,TRUE,"APPA";"PRINT",#N/A,TRUE,"APS";"PRINT",#N/A,TRUE,"BHPL";"PRINT",#N/A,TRUE,"BHPL2";"PRINT",#N/A,TRUE,"CDWR";"PRINT",#N/A,TRUE,"EWEB";"PRINT",#N/A,TRUE,"LADWP";"PRINT",#N/A,TRUE,"NEVBASE"}</definedName>
    <definedName name="____j1" localSheetId="13" hidden="1">{"PRINT",#N/A,TRUE,"APPA";"PRINT",#N/A,TRUE,"APS";"PRINT",#N/A,TRUE,"BHPL";"PRINT",#N/A,TRUE,"BHPL2";"PRINT",#N/A,TRUE,"CDWR";"PRINT",#N/A,TRUE,"EWEB";"PRINT",#N/A,TRUE,"LADWP";"PRINT",#N/A,TRUE,"NEVBASE"}</definedName>
    <definedName name="____j1" localSheetId="10" hidden="1">{"PRINT",#N/A,TRUE,"APPA";"PRINT",#N/A,TRUE,"APS";"PRINT",#N/A,TRUE,"BHPL";"PRINT",#N/A,TRUE,"BHPL2";"PRINT",#N/A,TRUE,"CDWR";"PRINT",#N/A,TRUE,"EWEB";"PRINT",#N/A,TRUE,"LADWP";"PRINT",#N/A,TRUE,"NEVBASE"}</definedName>
    <definedName name="____j1" localSheetId="7" hidden="1">{"PRINT",#N/A,TRUE,"APPA";"PRINT",#N/A,TRUE,"APS";"PRINT",#N/A,TRUE,"BHPL";"PRINT",#N/A,TRUE,"BHPL2";"PRINT",#N/A,TRUE,"CDWR";"PRINT",#N/A,TRUE,"EWEB";"PRINT",#N/A,TRUE,"LADWP";"PRINT",#N/A,TRUE,"NEVBASE"}</definedName>
    <definedName name="____j1" localSheetId="1" hidden="1">{"PRINT",#N/A,TRUE,"APPA";"PRINT",#N/A,TRUE,"APS";"PRINT",#N/A,TRUE,"BHPL";"PRINT",#N/A,TRUE,"BHPL2";"PRINT",#N/A,TRUE,"CDWR";"PRINT",#N/A,TRUE,"EWEB";"PRINT",#N/A,TRUE,"LADWP";"PRINT",#N/A,TRUE,"NEVBASE"}</definedName>
    <definedName name="____j1" localSheetId="27" hidden="1">{"PRINT",#N/A,TRUE,"APPA";"PRINT",#N/A,TRUE,"APS";"PRINT",#N/A,TRUE,"BHPL";"PRINT",#N/A,TRUE,"BHPL2";"PRINT",#N/A,TRUE,"CDWR";"PRINT",#N/A,TRUE,"EWEB";"PRINT",#N/A,TRUE,"LADWP";"PRINT",#N/A,TRUE,"NEVBASE"}</definedName>
    <definedName name="____j1" hidden="1">{"PRINT",#N/A,TRUE,"APPA";"PRINT",#N/A,TRUE,"APS";"PRINT",#N/A,TRUE,"BHPL";"PRINT",#N/A,TRUE,"BHPL2";"PRINT",#N/A,TRUE,"CDWR";"PRINT",#N/A,TRUE,"EWEB";"PRINT",#N/A,TRUE,"LADWP";"PRINT",#N/A,TRUE,"NEVBASE"}</definedName>
    <definedName name="____j2" localSheetId="16" hidden="1">{"PRINT",#N/A,TRUE,"APPA";"PRINT",#N/A,TRUE,"APS";"PRINT",#N/A,TRUE,"BHPL";"PRINT",#N/A,TRUE,"BHPL2";"PRINT",#N/A,TRUE,"CDWR";"PRINT",#N/A,TRUE,"EWEB";"PRINT",#N/A,TRUE,"LADWP";"PRINT",#N/A,TRUE,"NEVBASE"}</definedName>
    <definedName name="____j2" localSheetId="13" hidden="1">{"PRINT",#N/A,TRUE,"APPA";"PRINT",#N/A,TRUE,"APS";"PRINT",#N/A,TRUE,"BHPL";"PRINT",#N/A,TRUE,"BHPL2";"PRINT",#N/A,TRUE,"CDWR";"PRINT",#N/A,TRUE,"EWEB";"PRINT",#N/A,TRUE,"LADWP";"PRINT",#N/A,TRUE,"NEVBASE"}</definedName>
    <definedName name="____j2" localSheetId="10" hidden="1">{"PRINT",#N/A,TRUE,"APPA";"PRINT",#N/A,TRUE,"APS";"PRINT",#N/A,TRUE,"BHPL";"PRINT",#N/A,TRUE,"BHPL2";"PRINT",#N/A,TRUE,"CDWR";"PRINT",#N/A,TRUE,"EWEB";"PRINT",#N/A,TRUE,"LADWP";"PRINT",#N/A,TRUE,"NEVBASE"}</definedName>
    <definedName name="____j2" localSheetId="7" hidden="1">{"PRINT",#N/A,TRUE,"APPA";"PRINT",#N/A,TRUE,"APS";"PRINT",#N/A,TRUE,"BHPL";"PRINT",#N/A,TRUE,"BHPL2";"PRINT",#N/A,TRUE,"CDWR";"PRINT",#N/A,TRUE,"EWEB";"PRINT",#N/A,TRUE,"LADWP";"PRINT",#N/A,TRUE,"NEVBASE"}</definedName>
    <definedName name="____j2" localSheetId="1" hidden="1">{"PRINT",#N/A,TRUE,"APPA";"PRINT",#N/A,TRUE,"APS";"PRINT",#N/A,TRUE,"BHPL";"PRINT",#N/A,TRUE,"BHPL2";"PRINT",#N/A,TRUE,"CDWR";"PRINT",#N/A,TRUE,"EWEB";"PRINT",#N/A,TRUE,"LADWP";"PRINT",#N/A,TRUE,"NEVBASE"}</definedName>
    <definedName name="____j2" localSheetId="27"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localSheetId="16" hidden="1">{"PRINT",#N/A,TRUE,"APPA";"PRINT",#N/A,TRUE,"APS";"PRINT",#N/A,TRUE,"BHPL";"PRINT",#N/A,TRUE,"BHPL2";"PRINT",#N/A,TRUE,"CDWR";"PRINT",#N/A,TRUE,"EWEB";"PRINT",#N/A,TRUE,"LADWP";"PRINT",#N/A,TRUE,"NEVBASE"}</definedName>
    <definedName name="____j3" localSheetId="13" hidden="1">{"PRINT",#N/A,TRUE,"APPA";"PRINT",#N/A,TRUE,"APS";"PRINT",#N/A,TRUE,"BHPL";"PRINT",#N/A,TRUE,"BHPL2";"PRINT",#N/A,TRUE,"CDWR";"PRINT",#N/A,TRUE,"EWEB";"PRINT",#N/A,TRUE,"LADWP";"PRINT",#N/A,TRUE,"NEVBASE"}</definedName>
    <definedName name="____j3" localSheetId="10" hidden="1">{"PRINT",#N/A,TRUE,"APPA";"PRINT",#N/A,TRUE,"APS";"PRINT",#N/A,TRUE,"BHPL";"PRINT",#N/A,TRUE,"BHPL2";"PRINT",#N/A,TRUE,"CDWR";"PRINT",#N/A,TRUE,"EWEB";"PRINT",#N/A,TRUE,"LADWP";"PRINT",#N/A,TRUE,"NEVBASE"}</definedName>
    <definedName name="____j3" localSheetId="7" hidden="1">{"PRINT",#N/A,TRUE,"APPA";"PRINT",#N/A,TRUE,"APS";"PRINT",#N/A,TRUE,"BHPL";"PRINT",#N/A,TRUE,"BHPL2";"PRINT",#N/A,TRUE,"CDWR";"PRINT",#N/A,TRUE,"EWEB";"PRINT",#N/A,TRUE,"LADWP";"PRINT",#N/A,TRUE,"NEVBASE"}</definedName>
    <definedName name="____j3" localSheetId="1" hidden="1">{"PRINT",#N/A,TRUE,"APPA";"PRINT",#N/A,TRUE,"APS";"PRINT",#N/A,TRUE,"BHPL";"PRINT",#N/A,TRUE,"BHPL2";"PRINT",#N/A,TRUE,"CDWR";"PRINT",#N/A,TRUE,"EWEB";"PRINT",#N/A,TRUE,"LADWP";"PRINT",#N/A,TRUE,"NEVBASE"}</definedName>
    <definedName name="____j3" localSheetId="27"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localSheetId="16" hidden="1">{"PRINT",#N/A,TRUE,"APPA";"PRINT",#N/A,TRUE,"APS";"PRINT",#N/A,TRUE,"BHPL";"PRINT",#N/A,TRUE,"BHPL2";"PRINT",#N/A,TRUE,"CDWR";"PRINT",#N/A,TRUE,"EWEB";"PRINT",#N/A,TRUE,"LADWP";"PRINT",#N/A,TRUE,"NEVBASE"}</definedName>
    <definedName name="____j4" localSheetId="13" hidden="1">{"PRINT",#N/A,TRUE,"APPA";"PRINT",#N/A,TRUE,"APS";"PRINT",#N/A,TRUE,"BHPL";"PRINT",#N/A,TRUE,"BHPL2";"PRINT",#N/A,TRUE,"CDWR";"PRINT",#N/A,TRUE,"EWEB";"PRINT",#N/A,TRUE,"LADWP";"PRINT",#N/A,TRUE,"NEVBASE"}</definedName>
    <definedName name="____j4" localSheetId="10" hidden="1">{"PRINT",#N/A,TRUE,"APPA";"PRINT",#N/A,TRUE,"APS";"PRINT",#N/A,TRUE,"BHPL";"PRINT",#N/A,TRUE,"BHPL2";"PRINT",#N/A,TRUE,"CDWR";"PRINT",#N/A,TRUE,"EWEB";"PRINT",#N/A,TRUE,"LADWP";"PRINT",#N/A,TRUE,"NEVBASE"}</definedName>
    <definedName name="____j4" localSheetId="7" hidden="1">{"PRINT",#N/A,TRUE,"APPA";"PRINT",#N/A,TRUE,"APS";"PRINT",#N/A,TRUE,"BHPL";"PRINT",#N/A,TRUE,"BHPL2";"PRINT",#N/A,TRUE,"CDWR";"PRINT",#N/A,TRUE,"EWEB";"PRINT",#N/A,TRUE,"LADWP";"PRINT",#N/A,TRUE,"NEVBASE"}</definedName>
    <definedName name="____j4" localSheetId="1" hidden="1">{"PRINT",#N/A,TRUE,"APPA";"PRINT",#N/A,TRUE,"APS";"PRINT",#N/A,TRUE,"BHPL";"PRINT",#N/A,TRUE,"BHPL2";"PRINT",#N/A,TRUE,"CDWR";"PRINT",#N/A,TRUE,"EWEB";"PRINT",#N/A,TRUE,"LADWP";"PRINT",#N/A,TRUE,"NEVBASE"}</definedName>
    <definedName name="____j4" localSheetId="27"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localSheetId="16" hidden="1">{"PRINT",#N/A,TRUE,"APPA";"PRINT",#N/A,TRUE,"APS";"PRINT",#N/A,TRUE,"BHPL";"PRINT",#N/A,TRUE,"BHPL2";"PRINT",#N/A,TRUE,"CDWR";"PRINT",#N/A,TRUE,"EWEB";"PRINT",#N/A,TRUE,"LADWP";"PRINT",#N/A,TRUE,"NEVBASE"}</definedName>
    <definedName name="____j5" localSheetId="13" hidden="1">{"PRINT",#N/A,TRUE,"APPA";"PRINT",#N/A,TRUE,"APS";"PRINT",#N/A,TRUE,"BHPL";"PRINT",#N/A,TRUE,"BHPL2";"PRINT",#N/A,TRUE,"CDWR";"PRINT",#N/A,TRUE,"EWEB";"PRINT",#N/A,TRUE,"LADWP";"PRINT",#N/A,TRUE,"NEVBASE"}</definedName>
    <definedName name="____j5" localSheetId="10" hidden="1">{"PRINT",#N/A,TRUE,"APPA";"PRINT",#N/A,TRUE,"APS";"PRINT",#N/A,TRUE,"BHPL";"PRINT",#N/A,TRUE,"BHPL2";"PRINT",#N/A,TRUE,"CDWR";"PRINT",#N/A,TRUE,"EWEB";"PRINT",#N/A,TRUE,"LADWP";"PRINT",#N/A,TRUE,"NEVBASE"}</definedName>
    <definedName name="____j5" localSheetId="7" hidden="1">{"PRINT",#N/A,TRUE,"APPA";"PRINT",#N/A,TRUE,"APS";"PRINT",#N/A,TRUE,"BHPL";"PRINT",#N/A,TRUE,"BHPL2";"PRINT",#N/A,TRUE,"CDWR";"PRINT",#N/A,TRUE,"EWEB";"PRINT",#N/A,TRUE,"LADWP";"PRINT",#N/A,TRUE,"NEVBASE"}</definedName>
    <definedName name="____j5" localSheetId="1" hidden="1">{"PRINT",#N/A,TRUE,"APPA";"PRINT",#N/A,TRUE,"APS";"PRINT",#N/A,TRUE,"BHPL";"PRINT",#N/A,TRUE,"BHPL2";"PRINT",#N/A,TRUE,"CDWR";"PRINT",#N/A,TRUE,"EWEB";"PRINT",#N/A,TRUE,"LADWP";"PRINT",#N/A,TRUE,"NEVBASE"}</definedName>
    <definedName name="____j5" localSheetId="27"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_MEN3">[1]Jan!#REF!</definedName>
    <definedName name="____OM1" localSheetId="16" hidden="1">{#N/A,#N/A,FALSE,"Summary";#N/A,#N/A,FALSE,"SmPlants";#N/A,#N/A,FALSE,"Utah";#N/A,#N/A,FALSE,"Idaho";#N/A,#N/A,FALSE,"Lewis River";#N/A,#N/A,FALSE,"NrthUmpq";#N/A,#N/A,FALSE,"KlamRog"}</definedName>
    <definedName name="____OM1" localSheetId="13" hidden="1">{#N/A,#N/A,FALSE,"Summary";#N/A,#N/A,FALSE,"SmPlants";#N/A,#N/A,FALSE,"Utah";#N/A,#N/A,FALSE,"Idaho";#N/A,#N/A,FALSE,"Lewis River";#N/A,#N/A,FALSE,"NrthUmpq";#N/A,#N/A,FALSE,"KlamRog"}</definedName>
    <definedName name="____OM1" localSheetId="10" hidden="1">{#N/A,#N/A,FALSE,"Summary";#N/A,#N/A,FALSE,"SmPlants";#N/A,#N/A,FALSE,"Utah";#N/A,#N/A,FALSE,"Idaho";#N/A,#N/A,FALSE,"Lewis River";#N/A,#N/A,FALSE,"NrthUmpq";#N/A,#N/A,FALSE,"KlamRog"}</definedName>
    <definedName name="____OM1" localSheetId="7" hidden="1">{#N/A,#N/A,FALSE,"Summary";#N/A,#N/A,FALSE,"SmPlants";#N/A,#N/A,FALSE,"Utah";#N/A,#N/A,FALSE,"Idaho";#N/A,#N/A,FALSE,"Lewis River";#N/A,#N/A,FALSE,"NrthUmpq";#N/A,#N/A,FALSE,"KlamRog"}</definedName>
    <definedName name="____OM1" localSheetId="1" hidden="1">{#N/A,#N/A,FALSE,"Summary";#N/A,#N/A,FALSE,"SmPlants";#N/A,#N/A,FALSE,"Utah";#N/A,#N/A,FALSE,"Idaho";#N/A,#N/A,FALSE,"Lewis River";#N/A,#N/A,FALSE,"NrthUmpq";#N/A,#N/A,FALSE,"KlamRog"}</definedName>
    <definedName name="____OM1" localSheetId="27" hidden="1">{#N/A,#N/A,FALSE,"Summary";#N/A,#N/A,FALSE,"SmPlants";#N/A,#N/A,FALSE,"Utah";#N/A,#N/A,FALSE,"Idaho";#N/A,#N/A,FALSE,"Lewis River";#N/A,#N/A,FALSE,"NrthUmpq";#N/A,#N/A,FALSE,"KlamRog"}</definedName>
    <definedName name="____OM1" hidden="1">{#N/A,#N/A,FALSE,"Summary";#N/A,#N/A,FALSE,"SmPlants";#N/A,#N/A,FALSE,"Utah";#N/A,#N/A,FALSE,"Idaho";#N/A,#N/A,FALSE,"Lewis River";#N/A,#N/A,FALSE,"NrthUmpq";#N/A,#N/A,FALSE,"KlamRog"}</definedName>
    <definedName name="____six6" localSheetId="16" hidden="1">{#N/A,#N/A,FALSE,"CRPT";#N/A,#N/A,FALSE,"TREND";#N/A,#N/A,FALSE,"%Curve"}</definedName>
    <definedName name="____six6" localSheetId="13" hidden="1">{#N/A,#N/A,FALSE,"CRPT";#N/A,#N/A,FALSE,"TREND";#N/A,#N/A,FALSE,"%Curve"}</definedName>
    <definedName name="____six6" localSheetId="10" hidden="1">{#N/A,#N/A,FALSE,"CRPT";#N/A,#N/A,FALSE,"TREND";#N/A,#N/A,FALSE,"%Curve"}</definedName>
    <definedName name="____six6" localSheetId="7" hidden="1">{#N/A,#N/A,FALSE,"CRPT";#N/A,#N/A,FALSE,"TREND";#N/A,#N/A,FALSE,"%Curve"}</definedName>
    <definedName name="____six6" localSheetId="1" hidden="1">{#N/A,#N/A,FALSE,"CRPT";#N/A,#N/A,FALSE,"TREND";#N/A,#N/A,FALSE,"%Curve"}</definedName>
    <definedName name="____six6" localSheetId="27" hidden="1">{#N/A,#N/A,FALSE,"CRPT";#N/A,#N/A,FALSE,"TREND";#N/A,#N/A,FALSE,"%Curve"}</definedName>
    <definedName name="____six6" hidden="1">{#N/A,#N/A,FALSE,"CRPT";#N/A,#N/A,FALSE,"TREND";#N/A,#N/A,FALSE,"%Curve"}</definedName>
    <definedName name="____TOP1">[1]Jan!#REF!</definedName>
    <definedName name="____www1" localSheetId="16" hidden="1">{#N/A,#N/A,FALSE,"schA"}</definedName>
    <definedName name="____www1" localSheetId="13" hidden="1">{#N/A,#N/A,FALSE,"schA"}</definedName>
    <definedName name="____www1" localSheetId="10" hidden="1">{#N/A,#N/A,FALSE,"schA"}</definedName>
    <definedName name="____www1" localSheetId="7" hidden="1">{#N/A,#N/A,FALSE,"schA"}</definedName>
    <definedName name="____www1" localSheetId="1" hidden="1">{#N/A,#N/A,FALSE,"schA"}</definedName>
    <definedName name="____www1" localSheetId="27" hidden="1">{#N/A,#N/A,FALSE,"schA"}</definedName>
    <definedName name="____www1" hidden="1">{#N/A,#N/A,FALSE,"schA"}</definedName>
    <definedName name="___DAT1">#REF!</definedName>
    <definedName name="___DAT11">[4]Sheet1!#REF!</definedName>
    <definedName name="___DAT12">[4]Sheet1!#REF!</definedName>
    <definedName name="___DAT2">#REF!</definedName>
    <definedName name="___DAT3">#REF!</definedName>
    <definedName name="___DAT4">#REF!</definedName>
    <definedName name="___DAT5">#REF!</definedName>
    <definedName name="___DAT6">#REF!</definedName>
    <definedName name="___j1" localSheetId="16" hidden="1">{"PRINT",#N/A,TRUE,"APPA";"PRINT",#N/A,TRUE,"APS";"PRINT",#N/A,TRUE,"BHPL";"PRINT",#N/A,TRUE,"BHPL2";"PRINT",#N/A,TRUE,"CDWR";"PRINT",#N/A,TRUE,"EWEB";"PRINT",#N/A,TRUE,"LADWP";"PRINT",#N/A,TRUE,"NEVBASE"}</definedName>
    <definedName name="___j1" localSheetId="13" hidden="1">{"PRINT",#N/A,TRUE,"APPA";"PRINT",#N/A,TRUE,"APS";"PRINT",#N/A,TRUE,"BHPL";"PRINT",#N/A,TRUE,"BHPL2";"PRINT",#N/A,TRUE,"CDWR";"PRINT",#N/A,TRUE,"EWEB";"PRINT",#N/A,TRUE,"LADWP";"PRINT",#N/A,TRUE,"NEVBASE"}</definedName>
    <definedName name="___j1" localSheetId="10" hidden="1">{"PRINT",#N/A,TRUE,"APPA";"PRINT",#N/A,TRUE,"APS";"PRINT",#N/A,TRUE,"BHPL";"PRINT",#N/A,TRUE,"BHPL2";"PRINT",#N/A,TRUE,"CDWR";"PRINT",#N/A,TRUE,"EWEB";"PRINT",#N/A,TRUE,"LADWP";"PRINT",#N/A,TRUE,"NEVBASE"}</definedName>
    <definedName name="___j1" localSheetId="7" hidden="1">{"PRINT",#N/A,TRUE,"APPA";"PRINT",#N/A,TRUE,"APS";"PRINT",#N/A,TRUE,"BHPL";"PRINT",#N/A,TRUE,"BHPL2";"PRINT",#N/A,TRUE,"CDWR";"PRINT",#N/A,TRUE,"EWEB";"PRINT",#N/A,TRUE,"LADWP";"PRINT",#N/A,TRUE,"NEVBASE"}</definedName>
    <definedName name="___j1" localSheetId="1" hidden="1">{"PRINT",#N/A,TRUE,"APPA";"PRINT",#N/A,TRUE,"APS";"PRINT",#N/A,TRUE,"BHPL";"PRINT",#N/A,TRUE,"BHPL2";"PRINT",#N/A,TRUE,"CDWR";"PRINT",#N/A,TRUE,"EWEB";"PRINT",#N/A,TRUE,"LADWP";"PRINT",#N/A,TRUE,"NEVBASE"}</definedName>
    <definedName name="___j1" localSheetId="27" hidden="1">{"PRINT",#N/A,TRUE,"APPA";"PRINT",#N/A,TRUE,"APS";"PRINT",#N/A,TRUE,"BHPL";"PRINT",#N/A,TRUE,"BHPL2";"PRINT",#N/A,TRUE,"CDWR";"PRINT",#N/A,TRUE,"EWEB";"PRINT",#N/A,TRUE,"LADWP";"PRINT",#N/A,TRUE,"NEVBASE"}</definedName>
    <definedName name="___j1" hidden="1">{"PRINT",#N/A,TRUE,"APPA";"PRINT",#N/A,TRUE,"APS";"PRINT",#N/A,TRUE,"BHPL";"PRINT",#N/A,TRUE,"BHPL2";"PRINT",#N/A,TRUE,"CDWR";"PRINT",#N/A,TRUE,"EWEB";"PRINT",#N/A,TRUE,"LADWP";"PRINT",#N/A,TRUE,"NEVBASE"}</definedName>
    <definedName name="___j2" localSheetId="16" hidden="1">{"PRINT",#N/A,TRUE,"APPA";"PRINT",#N/A,TRUE,"APS";"PRINT",#N/A,TRUE,"BHPL";"PRINT",#N/A,TRUE,"BHPL2";"PRINT",#N/A,TRUE,"CDWR";"PRINT",#N/A,TRUE,"EWEB";"PRINT",#N/A,TRUE,"LADWP";"PRINT",#N/A,TRUE,"NEVBASE"}</definedName>
    <definedName name="___j2" localSheetId="13" hidden="1">{"PRINT",#N/A,TRUE,"APPA";"PRINT",#N/A,TRUE,"APS";"PRINT",#N/A,TRUE,"BHPL";"PRINT",#N/A,TRUE,"BHPL2";"PRINT",#N/A,TRUE,"CDWR";"PRINT",#N/A,TRUE,"EWEB";"PRINT",#N/A,TRUE,"LADWP";"PRINT",#N/A,TRUE,"NEVBASE"}</definedName>
    <definedName name="___j2" localSheetId="10" hidden="1">{"PRINT",#N/A,TRUE,"APPA";"PRINT",#N/A,TRUE,"APS";"PRINT",#N/A,TRUE,"BHPL";"PRINT",#N/A,TRUE,"BHPL2";"PRINT",#N/A,TRUE,"CDWR";"PRINT",#N/A,TRUE,"EWEB";"PRINT",#N/A,TRUE,"LADWP";"PRINT",#N/A,TRUE,"NEVBASE"}</definedName>
    <definedName name="___j2" localSheetId="7" hidden="1">{"PRINT",#N/A,TRUE,"APPA";"PRINT",#N/A,TRUE,"APS";"PRINT",#N/A,TRUE,"BHPL";"PRINT",#N/A,TRUE,"BHPL2";"PRINT",#N/A,TRUE,"CDWR";"PRINT",#N/A,TRUE,"EWEB";"PRINT",#N/A,TRUE,"LADWP";"PRINT",#N/A,TRUE,"NEVBASE"}</definedName>
    <definedName name="___j2" localSheetId="1" hidden="1">{"PRINT",#N/A,TRUE,"APPA";"PRINT",#N/A,TRUE,"APS";"PRINT",#N/A,TRUE,"BHPL";"PRINT",#N/A,TRUE,"BHPL2";"PRINT",#N/A,TRUE,"CDWR";"PRINT",#N/A,TRUE,"EWEB";"PRINT",#N/A,TRUE,"LADWP";"PRINT",#N/A,TRUE,"NEVBASE"}</definedName>
    <definedName name="___j2" localSheetId="27"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localSheetId="16" hidden="1">{"PRINT",#N/A,TRUE,"APPA";"PRINT",#N/A,TRUE,"APS";"PRINT",#N/A,TRUE,"BHPL";"PRINT",#N/A,TRUE,"BHPL2";"PRINT",#N/A,TRUE,"CDWR";"PRINT",#N/A,TRUE,"EWEB";"PRINT",#N/A,TRUE,"LADWP";"PRINT",#N/A,TRUE,"NEVBASE"}</definedName>
    <definedName name="___j3" localSheetId="13" hidden="1">{"PRINT",#N/A,TRUE,"APPA";"PRINT",#N/A,TRUE,"APS";"PRINT",#N/A,TRUE,"BHPL";"PRINT",#N/A,TRUE,"BHPL2";"PRINT",#N/A,TRUE,"CDWR";"PRINT",#N/A,TRUE,"EWEB";"PRINT",#N/A,TRUE,"LADWP";"PRINT",#N/A,TRUE,"NEVBASE"}</definedName>
    <definedName name="___j3" localSheetId="10" hidden="1">{"PRINT",#N/A,TRUE,"APPA";"PRINT",#N/A,TRUE,"APS";"PRINT",#N/A,TRUE,"BHPL";"PRINT",#N/A,TRUE,"BHPL2";"PRINT",#N/A,TRUE,"CDWR";"PRINT",#N/A,TRUE,"EWEB";"PRINT",#N/A,TRUE,"LADWP";"PRINT",#N/A,TRUE,"NEVBASE"}</definedName>
    <definedName name="___j3" localSheetId="7" hidden="1">{"PRINT",#N/A,TRUE,"APPA";"PRINT",#N/A,TRUE,"APS";"PRINT",#N/A,TRUE,"BHPL";"PRINT",#N/A,TRUE,"BHPL2";"PRINT",#N/A,TRUE,"CDWR";"PRINT",#N/A,TRUE,"EWEB";"PRINT",#N/A,TRUE,"LADWP";"PRINT",#N/A,TRUE,"NEVBASE"}</definedName>
    <definedName name="___j3" localSheetId="1" hidden="1">{"PRINT",#N/A,TRUE,"APPA";"PRINT",#N/A,TRUE,"APS";"PRINT",#N/A,TRUE,"BHPL";"PRINT",#N/A,TRUE,"BHPL2";"PRINT",#N/A,TRUE,"CDWR";"PRINT",#N/A,TRUE,"EWEB";"PRINT",#N/A,TRUE,"LADWP";"PRINT",#N/A,TRUE,"NEVBASE"}</definedName>
    <definedName name="___j3" localSheetId="27"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localSheetId="16" hidden="1">{"PRINT",#N/A,TRUE,"APPA";"PRINT",#N/A,TRUE,"APS";"PRINT",#N/A,TRUE,"BHPL";"PRINT",#N/A,TRUE,"BHPL2";"PRINT",#N/A,TRUE,"CDWR";"PRINT",#N/A,TRUE,"EWEB";"PRINT",#N/A,TRUE,"LADWP";"PRINT",#N/A,TRUE,"NEVBASE"}</definedName>
    <definedName name="___j4" localSheetId="13" hidden="1">{"PRINT",#N/A,TRUE,"APPA";"PRINT",#N/A,TRUE,"APS";"PRINT",#N/A,TRUE,"BHPL";"PRINT",#N/A,TRUE,"BHPL2";"PRINT",#N/A,TRUE,"CDWR";"PRINT",#N/A,TRUE,"EWEB";"PRINT",#N/A,TRUE,"LADWP";"PRINT",#N/A,TRUE,"NEVBASE"}</definedName>
    <definedName name="___j4" localSheetId="10" hidden="1">{"PRINT",#N/A,TRUE,"APPA";"PRINT",#N/A,TRUE,"APS";"PRINT",#N/A,TRUE,"BHPL";"PRINT",#N/A,TRUE,"BHPL2";"PRINT",#N/A,TRUE,"CDWR";"PRINT",#N/A,TRUE,"EWEB";"PRINT",#N/A,TRUE,"LADWP";"PRINT",#N/A,TRUE,"NEVBASE"}</definedName>
    <definedName name="___j4" localSheetId="7" hidden="1">{"PRINT",#N/A,TRUE,"APPA";"PRINT",#N/A,TRUE,"APS";"PRINT",#N/A,TRUE,"BHPL";"PRINT",#N/A,TRUE,"BHPL2";"PRINT",#N/A,TRUE,"CDWR";"PRINT",#N/A,TRUE,"EWEB";"PRINT",#N/A,TRUE,"LADWP";"PRINT",#N/A,TRUE,"NEVBASE"}</definedName>
    <definedName name="___j4" localSheetId="1" hidden="1">{"PRINT",#N/A,TRUE,"APPA";"PRINT",#N/A,TRUE,"APS";"PRINT",#N/A,TRUE,"BHPL";"PRINT",#N/A,TRUE,"BHPL2";"PRINT",#N/A,TRUE,"CDWR";"PRINT",#N/A,TRUE,"EWEB";"PRINT",#N/A,TRUE,"LADWP";"PRINT",#N/A,TRUE,"NEVBASE"}</definedName>
    <definedName name="___j4" localSheetId="27"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localSheetId="16" hidden="1">{"PRINT",#N/A,TRUE,"APPA";"PRINT",#N/A,TRUE,"APS";"PRINT",#N/A,TRUE,"BHPL";"PRINT",#N/A,TRUE,"BHPL2";"PRINT",#N/A,TRUE,"CDWR";"PRINT",#N/A,TRUE,"EWEB";"PRINT",#N/A,TRUE,"LADWP";"PRINT",#N/A,TRUE,"NEVBASE"}</definedName>
    <definedName name="___j5" localSheetId="13" hidden="1">{"PRINT",#N/A,TRUE,"APPA";"PRINT",#N/A,TRUE,"APS";"PRINT",#N/A,TRUE,"BHPL";"PRINT",#N/A,TRUE,"BHPL2";"PRINT",#N/A,TRUE,"CDWR";"PRINT",#N/A,TRUE,"EWEB";"PRINT",#N/A,TRUE,"LADWP";"PRINT",#N/A,TRUE,"NEVBASE"}</definedName>
    <definedName name="___j5" localSheetId="10" hidden="1">{"PRINT",#N/A,TRUE,"APPA";"PRINT",#N/A,TRUE,"APS";"PRINT",#N/A,TRUE,"BHPL";"PRINT",#N/A,TRUE,"BHPL2";"PRINT",#N/A,TRUE,"CDWR";"PRINT",#N/A,TRUE,"EWEB";"PRINT",#N/A,TRUE,"LADWP";"PRINT",#N/A,TRUE,"NEVBASE"}</definedName>
    <definedName name="___j5" localSheetId="7" hidden="1">{"PRINT",#N/A,TRUE,"APPA";"PRINT",#N/A,TRUE,"APS";"PRINT",#N/A,TRUE,"BHPL";"PRINT",#N/A,TRUE,"BHPL2";"PRINT",#N/A,TRUE,"CDWR";"PRINT",#N/A,TRUE,"EWEB";"PRINT",#N/A,TRUE,"LADWP";"PRINT",#N/A,TRUE,"NEVBASE"}</definedName>
    <definedName name="___j5" localSheetId="1" hidden="1">{"PRINT",#N/A,TRUE,"APPA";"PRINT",#N/A,TRUE,"APS";"PRINT",#N/A,TRUE,"BHPL";"PRINT",#N/A,TRUE,"BHPL2";"PRINT",#N/A,TRUE,"CDWR";"PRINT",#N/A,TRUE,"EWEB";"PRINT",#N/A,TRUE,"LADWP";"PRINT",#N/A,TRUE,"NEVBASE"}</definedName>
    <definedName name="___j5" localSheetId="27"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MEN2">[1]Jan!#REF!</definedName>
    <definedName name="___MEN3">[1]Jan!#REF!</definedName>
    <definedName name="___OM1" localSheetId="16" hidden="1">{#N/A,#N/A,FALSE,"Summary";#N/A,#N/A,FALSE,"SmPlants";#N/A,#N/A,FALSE,"Utah";#N/A,#N/A,FALSE,"Idaho";#N/A,#N/A,FALSE,"Lewis River";#N/A,#N/A,FALSE,"NrthUmpq";#N/A,#N/A,FALSE,"KlamRog"}</definedName>
    <definedName name="___OM1" localSheetId="13" hidden="1">{#N/A,#N/A,FALSE,"Summary";#N/A,#N/A,FALSE,"SmPlants";#N/A,#N/A,FALSE,"Utah";#N/A,#N/A,FALSE,"Idaho";#N/A,#N/A,FALSE,"Lewis River";#N/A,#N/A,FALSE,"NrthUmpq";#N/A,#N/A,FALSE,"KlamRog"}</definedName>
    <definedName name="___OM1" localSheetId="10" hidden="1">{#N/A,#N/A,FALSE,"Summary";#N/A,#N/A,FALSE,"SmPlants";#N/A,#N/A,FALSE,"Utah";#N/A,#N/A,FALSE,"Idaho";#N/A,#N/A,FALSE,"Lewis River";#N/A,#N/A,FALSE,"NrthUmpq";#N/A,#N/A,FALSE,"KlamRog"}</definedName>
    <definedName name="___OM1" localSheetId="7" hidden="1">{#N/A,#N/A,FALSE,"Summary";#N/A,#N/A,FALSE,"SmPlants";#N/A,#N/A,FALSE,"Utah";#N/A,#N/A,FALSE,"Idaho";#N/A,#N/A,FALSE,"Lewis River";#N/A,#N/A,FALSE,"NrthUmpq";#N/A,#N/A,FALSE,"KlamRog"}</definedName>
    <definedName name="___OM1" localSheetId="1" hidden="1">{#N/A,#N/A,FALSE,"Summary";#N/A,#N/A,FALSE,"SmPlants";#N/A,#N/A,FALSE,"Utah";#N/A,#N/A,FALSE,"Idaho";#N/A,#N/A,FALSE,"Lewis River";#N/A,#N/A,FALSE,"NrthUmpq";#N/A,#N/A,FALSE,"KlamRog"}</definedName>
    <definedName name="___OM1" localSheetId="27" hidden="1">{#N/A,#N/A,FALSE,"Summary";#N/A,#N/A,FALSE,"SmPlants";#N/A,#N/A,FALSE,"Utah";#N/A,#N/A,FALSE,"Idaho";#N/A,#N/A,FALSE,"Lewis River";#N/A,#N/A,FALSE,"NrthUmpq";#N/A,#N/A,FALSE,"KlamRog"}</definedName>
    <definedName name="___OM1" hidden="1">{#N/A,#N/A,FALSE,"Summary";#N/A,#N/A,FALSE,"SmPlants";#N/A,#N/A,FALSE,"Utah";#N/A,#N/A,FALSE,"Idaho";#N/A,#N/A,FALSE,"Lewis River";#N/A,#N/A,FALSE,"NrthUmpq";#N/A,#N/A,FALSE,"KlamRog"}</definedName>
    <definedName name="___six6" localSheetId="16" hidden="1">{#N/A,#N/A,FALSE,"CRPT";#N/A,#N/A,FALSE,"TREND";#N/A,#N/A,FALSE,"%Curve"}</definedName>
    <definedName name="___six6" localSheetId="13" hidden="1">{#N/A,#N/A,FALSE,"CRPT";#N/A,#N/A,FALSE,"TREND";#N/A,#N/A,FALSE,"%Curve"}</definedName>
    <definedName name="___six6" localSheetId="10" hidden="1">{#N/A,#N/A,FALSE,"CRPT";#N/A,#N/A,FALSE,"TREND";#N/A,#N/A,FALSE,"%Curve"}</definedName>
    <definedName name="___six6" localSheetId="7" hidden="1">{#N/A,#N/A,FALSE,"CRPT";#N/A,#N/A,FALSE,"TREND";#N/A,#N/A,FALSE,"%Curve"}</definedName>
    <definedName name="___six6" localSheetId="1" hidden="1">{#N/A,#N/A,FALSE,"CRPT";#N/A,#N/A,FALSE,"TREND";#N/A,#N/A,FALSE,"%Curve"}</definedName>
    <definedName name="___six6" localSheetId="27" hidden="1">{#N/A,#N/A,FALSE,"CRPT";#N/A,#N/A,FALSE,"TREND";#N/A,#N/A,FALSE,"%Curve"}</definedName>
    <definedName name="___six6" hidden="1">{#N/A,#N/A,FALSE,"CRPT";#N/A,#N/A,FALSE,"TREND";#N/A,#N/A,FALSE,"%Curve"}</definedName>
    <definedName name="___TOP1">[1]Jan!#REF!</definedName>
    <definedName name="___www1" localSheetId="16" hidden="1">{#N/A,#N/A,FALSE,"schA"}</definedName>
    <definedName name="___www1" localSheetId="13" hidden="1">{#N/A,#N/A,FALSE,"schA"}</definedName>
    <definedName name="___www1" localSheetId="10" hidden="1">{#N/A,#N/A,FALSE,"schA"}</definedName>
    <definedName name="___www1" localSheetId="7" hidden="1">{#N/A,#N/A,FALSE,"schA"}</definedName>
    <definedName name="___www1" localSheetId="1" hidden="1">{#N/A,#N/A,FALSE,"schA"}</definedName>
    <definedName name="___www1" localSheetId="27" hidden="1">{#N/A,#N/A,FALSE,"schA"}</definedName>
    <definedName name="___www1" hidden="1">{#N/A,#N/A,FALSE,"schA"}</definedName>
    <definedName name="__123Graph_A" localSheetId="16" hidden="1">'[5]OR kWh'!#REF!</definedName>
    <definedName name="__123Graph_A" localSheetId="13" hidden="1">'[6]OR kWh'!#REF!</definedName>
    <definedName name="__123Graph_A" localSheetId="10" hidden="1">'[6]OR kWh'!#REF!</definedName>
    <definedName name="__123Graph_A" localSheetId="7" hidden="1">'[5]OR kWh'!#REF!</definedName>
    <definedName name="__123Graph_A" localSheetId="27" hidden="1">[7]Inputs!#REF!</definedName>
    <definedName name="__123Graph_A" localSheetId="28" hidden="1">[7]Inputs!#REF!</definedName>
    <definedName name="__123Graph_A" localSheetId="29" hidden="1">[8]Inputs!#REF!</definedName>
    <definedName name="__123Graph_A" localSheetId="31" hidden="1">[8]Inputs!#REF!</definedName>
    <definedName name="__123Graph_A" localSheetId="30" hidden="1">[8]Inputs!#REF!</definedName>
    <definedName name="__123Graph_A" localSheetId="32" hidden="1">[8]Inputs!#REF!</definedName>
    <definedName name="__123Graph_A" hidden="1">[9]Inputs!#REF!</definedName>
    <definedName name="__123Graph_B" localSheetId="16" hidden="1">'[5]OR kWh'!#REF!</definedName>
    <definedName name="__123Graph_B" localSheetId="13" hidden="1">'[6]OR kWh'!#REF!</definedName>
    <definedName name="__123Graph_B" localSheetId="10" hidden="1">'[6]OR kWh'!#REF!</definedName>
    <definedName name="__123Graph_B" localSheetId="7" hidden="1">'[5]OR kWh'!#REF!</definedName>
    <definedName name="__123Graph_B" localSheetId="27" hidden="1">[7]Inputs!#REF!</definedName>
    <definedName name="__123Graph_B" localSheetId="28" hidden="1">[7]Inputs!#REF!</definedName>
    <definedName name="__123Graph_B" localSheetId="29" hidden="1">[8]Inputs!#REF!</definedName>
    <definedName name="__123Graph_B" localSheetId="31" hidden="1">[8]Inputs!#REF!</definedName>
    <definedName name="__123Graph_B" localSheetId="30" hidden="1">[8]Inputs!#REF!</definedName>
    <definedName name="__123Graph_B" localSheetId="32" hidden="1">[8]Inputs!#REF!</definedName>
    <definedName name="__123Graph_B" hidden="1">[9]Inputs!#REF!</definedName>
    <definedName name="__123Graph_D" localSheetId="16" hidden="1">'[5]OR kWh'!#REF!</definedName>
    <definedName name="__123Graph_D" localSheetId="13" hidden="1">'[6]OR kWh'!#REF!</definedName>
    <definedName name="__123Graph_D" localSheetId="10" hidden="1">'[6]OR kWh'!#REF!</definedName>
    <definedName name="__123Graph_D" localSheetId="7" hidden="1">'[5]OR kWh'!#REF!</definedName>
    <definedName name="__123Graph_D" localSheetId="27" hidden="1">[7]Inputs!#REF!</definedName>
    <definedName name="__123Graph_D" localSheetId="28" hidden="1">[7]Inputs!#REF!</definedName>
    <definedName name="__123Graph_D" localSheetId="29" hidden="1">[8]Inputs!#REF!</definedName>
    <definedName name="__123Graph_D" localSheetId="31" hidden="1">[8]Inputs!#REF!</definedName>
    <definedName name="__123Graph_D" localSheetId="30" hidden="1">[8]Inputs!#REF!</definedName>
    <definedName name="__123Graph_D" localSheetId="32" hidden="1">[8]Inputs!#REF!</definedName>
    <definedName name="__123Graph_D" hidden="1">[9]Inputs!#REF!</definedName>
    <definedName name="__123Graph_E" hidden="1">[10]Input!$E$22:$E$37</definedName>
    <definedName name="__123Graph_ECURRENT" localSheetId="16" hidden="1">[11]ConsolidatingPL!#REF!</definedName>
    <definedName name="__123Graph_ECURRENT" localSheetId="13" hidden="1">[11]ConsolidatingPL!#REF!</definedName>
    <definedName name="__123Graph_ECURRENT" localSheetId="10" hidden="1">[11]ConsolidatingPL!#REF!</definedName>
    <definedName name="__123Graph_ECURRENT" localSheetId="7" hidden="1">[11]ConsolidatingPL!#REF!</definedName>
    <definedName name="__123Graph_ECURRENT" localSheetId="27" hidden="1">[11]ConsolidatingPL!#REF!</definedName>
    <definedName name="__123Graph_ECURRENT" hidden="1">[11]ConsolidatingPL!#REF!</definedName>
    <definedName name="__123Graph_F" hidden="1">[10]Input!$D$22:$D$37</definedName>
    <definedName name="__att3">#REF!</definedName>
    <definedName name="__att7">#REF!</definedName>
    <definedName name="__AUG96">#REF!</definedName>
    <definedName name="__DAT1">#REF!</definedName>
    <definedName name="__DAT10">#REF!</definedName>
    <definedName name="__DAT11">[4]Sheet1!#REF!</definedName>
    <definedName name="__DAT12">[4]Sheet1!#REF!</definedName>
    <definedName name="__DAT13">#REF!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C94">#REF!</definedName>
    <definedName name="__DEC95">#REF!</definedName>
    <definedName name="__DEC96">#REF!</definedName>
    <definedName name="__DEC97">#REF!</definedName>
    <definedName name="__FEB96">#REF!</definedName>
    <definedName name="__FEB97">#REF!</definedName>
    <definedName name="__FEB98">#REF!</definedName>
    <definedName name="__j1" localSheetId="16" hidden="1">{"PRINT",#N/A,TRUE,"APPA";"PRINT",#N/A,TRUE,"APS";"PRINT",#N/A,TRUE,"BHPL";"PRINT",#N/A,TRUE,"BHPL2";"PRINT",#N/A,TRUE,"CDWR";"PRINT",#N/A,TRUE,"EWEB";"PRINT",#N/A,TRUE,"LADWP";"PRINT",#N/A,TRUE,"NEVBASE"}</definedName>
    <definedName name="__j1" localSheetId="13" hidden="1">{"PRINT",#N/A,TRUE,"APPA";"PRINT",#N/A,TRUE,"APS";"PRINT",#N/A,TRUE,"BHPL";"PRINT",#N/A,TRUE,"BHPL2";"PRINT",#N/A,TRUE,"CDWR";"PRINT",#N/A,TRUE,"EWEB";"PRINT",#N/A,TRUE,"LADWP";"PRINT",#N/A,TRUE,"NEVBASE"}</definedName>
    <definedName name="__j1" localSheetId="10" hidden="1">{"PRINT",#N/A,TRUE,"APPA";"PRINT",#N/A,TRUE,"APS";"PRINT",#N/A,TRUE,"BHPL";"PRINT",#N/A,TRUE,"BHPL2";"PRINT",#N/A,TRUE,"CDWR";"PRINT",#N/A,TRUE,"EWEB";"PRINT",#N/A,TRUE,"LADWP";"PRINT",#N/A,TRUE,"NEVBASE"}</definedName>
    <definedName name="__j1" localSheetId="7" hidden="1">{"PRINT",#N/A,TRUE,"APPA";"PRINT",#N/A,TRUE,"APS";"PRINT",#N/A,TRUE,"BHPL";"PRINT",#N/A,TRUE,"BHPL2";"PRINT",#N/A,TRUE,"CDWR";"PRINT",#N/A,TRUE,"EWEB";"PRINT",#N/A,TRUE,"LADWP";"PRINT",#N/A,TRUE,"NEVBASE"}</definedName>
    <definedName name="__j1" localSheetId="1" hidden="1">{"PRINT",#N/A,TRUE,"APPA";"PRINT",#N/A,TRUE,"APS";"PRINT",#N/A,TRUE,"BHPL";"PRINT",#N/A,TRUE,"BHPL2";"PRINT",#N/A,TRUE,"CDWR";"PRINT",#N/A,TRUE,"EWEB";"PRINT",#N/A,TRUE,"LADWP";"PRINT",#N/A,TRUE,"NEVBASE"}</definedName>
    <definedName name="__j1" localSheetId="27" hidden="1">{"PRINT",#N/A,TRUE,"APPA";"PRINT",#N/A,TRUE,"APS";"PRINT",#N/A,TRUE,"BHPL";"PRINT",#N/A,TRUE,"BHPL2";"PRINT",#N/A,TRUE,"CDWR";"PRINT",#N/A,TRUE,"EWEB";"PRINT",#N/A,TRUE,"LADWP";"PRINT",#N/A,TRUE,"NEVBASE"}</definedName>
    <definedName name="__j1" hidden="1">{"PRINT",#N/A,TRUE,"APPA";"PRINT",#N/A,TRUE,"APS";"PRINT",#N/A,TRUE,"BHPL";"PRINT",#N/A,TRUE,"BHPL2";"PRINT",#N/A,TRUE,"CDWR";"PRINT",#N/A,TRUE,"EWEB";"PRINT",#N/A,TRUE,"LADWP";"PRINT",#N/A,TRUE,"NEVBASE"}</definedName>
    <definedName name="__j2" localSheetId="16" hidden="1">{"PRINT",#N/A,TRUE,"APPA";"PRINT",#N/A,TRUE,"APS";"PRINT",#N/A,TRUE,"BHPL";"PRINT",#N/A,TRUE,"BHPL2";"PRINT",#N/A,TRUE,"CDWR";"PRINT",#N/A,TRUE,"EWEB";"PRINT",#N/A,TRUE,"LADWP";"PRINT",#N/A,TRUE,"NEVBASE"}</definedName>
    <definedName name="__j2" localSheetId="13" hidden="1">{"PRINT",#N/A,TRUE,"APPA";"PRINT",#N/A,TRUE,"APS";"PRINT",#N/A,TRUE,"BHPL";"PRINT",#N/A,TRUE,"BHPL2";"PRINT",#N/A,TRUE,"CDWR";"PRINT",#N/A,TRUE,"EWEB";"PRINT",#N/A,TRUE,"LADWP";"PRINT",#N/A,TRUE,"NEVBASE"}</definedName>
    <definedName name="__j2" localSheetId="10" hidden="1">{"PRINT",#N/A,TRUE,"APPA";"PRINT",#N/A,TRUE,"APS";"PRINT",#N/A,TRUE,"BHPL";"PRINT",#N/A,TRUE,"BHPL2";"PRINT",#N/A,TRUE,"CDWR";"PRINT",#N/A,TRUE,"EWEB";"PRINT",#N/A,TRUE,"LADWP";"PRINT",#N/A,TRUE,"NEVBASE"}</definedName>
    <definedName name="__j2" localSheetId="7" hidden="1">{"PRINT",#N/A,TRUE,"APPA";"PRINT",#N/A,TRUE,"APS";"PRINT",#N/A,TRUE,"BHPL";"PRINT",#N/A,TRUE,"BHPL2";"PRINT",#N/A,TRUE,"CDWR";"PRINT",#N/A,TRUE,"EWEB";"PRINT",#N/A,TRUE,"LADWP";"PRINT",#N/A,TRUE,"NEVBASE"}</definedName>
    <definedName name="__j2" localSheetId="1" hidden="1">{"PRINT",#N/A,TRUE,"APPA";"PRINT",#N/A,TRUE,"APS";"PRINT",#N/A,TRUE,"BHPL";"PRINT",#N/A,TRUE,"BHPL2";"PRINT",#N/A,TRUE,"CDWR";"PRINT",#N/A,TRUE,"EWEB";"PRINT",#N/A,TRUE,"LADWP";"PRINT",#N/A,TRUE,"NEVBASE"}</definedName>
    <definedName name="__j2" localSheetId="27"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localSheetId="16" hidden="1">{"PRINT",#N/A,TRUE,"APPA";"PRINT",#N/A,TRUE,"APS";"PRINT",#N/A,TRUE,"BHPL";"PRINT",#N/A,TRUE,"BHPL2";"PRINT",#N/A,TRUE,"CDWR";"PRINT",#N/A,TRUE,"EWEB";"PRINT",#N/A,TRUE,"LADWP";"PRINT",#N/A,TRUE,"NEVBASE"}</definedName>
    <definedName name="__j3" localSheetId="13" hidden="1">{"PRINT",#N/A,TRUE,"APPA";"PRINT",#N/A,TRUE,"APS";"PRINT",#N/A,TRUE,"BHPL";"PRINT",#N/A,TRUE,"BHPL2";"PRINT",#N/A,TRUE,"CDWR";"PRINT",#N/A,TRUE,"EWEB";"PRINT",#N/A,TRUE,"LADWP";"PRINT",#N/A,TRUE,"NEVBASE"}</definedName>
    <definedName name="__j3" localSheetId="10" hidden="1">{"PRINT",#N/A,TRUE,"APPA";"PRINT",#N/A,TRUE,"APS";"PRINT",#N/A,TRUE,"BHPL";"PRINT",#N/A,TRUE,"BHPL2";"PRINT",#N/A,TRUE,"CDWR";"PRINT",#N/A,TRUE,"EWEB";"PRINT",#N/A,TRUE,"LADWP";"PRINT",#N/A,TRUE,"NEVBASE"}</definedName>
    <definedName name="__j3" localSheetId="7" hidden="1">{"PRINT",#N/A,TRUE,"APPA";"PRINT",#N/A,TRUE,"APS";"PRINT",#N/A,TRUE,"BHPL";"PRINT",#N/A,TRUE,"BHPL2";"PRINT",#N/A,TRUE,"CDWR";"PRINT",#N/A,TRUE,"EWEB";"PRINT",#N/A,TRUE,"LADWP";"PRINT",#N/A,TRUE,"NEVBASE"}</definedName>
    <definedName name="__j3" localSheetId="1" hidden="1">{"PRINT",#N/A,TRUE,"APPA";"PRINT",#N/A,TRUE,"APS";"PRINT",#N/A,TRUE,"BHPL";"PRINT",#N/A,TRUE,"BHPL2";"PRINT",#N/A,TRUE,"CDWR";"PRINT",#N/A,TRUE,"EWEB";"PRINT",#N/A,TRUE,"LADWP";"PRINT",#N/A,TRUE,"NEVBASE"}</definedName>
    <definedName name="__j3" localSheetId="27"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localSheetId="16" hidden="1">{"PRINT",#N/A,TRUE,"APPA";"PRINT",#N/A,TRUE,"APS";"PRINT",#N/A,TRUE,"BHPL";"PRINT",#N/A,TRUE,"BHPL2";"PRINT",#N/A,TRUE,"CDWR";"PRINT",#N/A,TRUE,"EWEB";"PRINT",#N/A,TRUE,"LADWP";"PRINT",#N/A,TRUE,"NEVBASE"}</definedName>
    <definedName name="__j4" localSheetId="13" hidden="1">{"PRINT",#N/A,TRUE,"APPA";"PRINT",#N/A,TRUE,"APS";"PRINT",#N/A,TRUE,"BHPL";"PRINT",#N/A,TRUE,"BHPL2";"PRINT",#N/A,TRUE,"CDWR";"PRINT",#N/A,TRUE,"EWEB";"PRINT",#N/A,TRUE,"LADWP";"PRINT",#N/A,TRUE,"NEVBASE"}</definedName>
    <definedName name="__j4" localSheetId="10" hidden="1">{"PRINT",#N/A,TRUE,"APPA";"PRINT",#N/A,TRUE,"APS";"PRINT",#N/A,TRUE,"BHPL";"PRINT",#N/A,TRUE,"BHPL2";"PRINT",#N/A,TRUE,"CDWR";"PRINT",#N/A,TRUE,"EWEB";"PRINT",#N/A,TRUE,"LADWP";"PRINT",#N/A,TRUE,"NEVBASE"}</definedName>
    <definedName name="__j4" localSheetId="7" hidden="1">{"PRINT",#N/A,TRUE,"APPA";"PRINT",#N/A,TRUE,"APS";"PRINT",#N/A,TRUE,"BHPL";"PRINT",#N/A,TRUE,"BHPL2";"PRINT",#N/A,TRUE,"CDWR";"PRINT",#N/A,TRUE,"EWEB";"PRINT",#N/A,TRUE,"LADWP";"PRINT",#N/A,TRUE,"NEVBASE"}</definedName>
    <definedName name="__j4" localSheetId="1" hidden="1">{"PRINT",#N/A,TRUE,"APPA";"PRINT",#N/A,TRUE,"APS";"PRINT",#N/A,TRUE,"BHPL";"PRINT",#N/A,TRUE,"BHPL2";"PRINT",#N/A,TRUE,"CDWR";"PRINT",#N/A,TRUE,"EWEB";"PRINT",#N/A,TRUE,"LADWP";"PRINT",#N/A,TRUE,"NEVBASE"}</definedName>
    <definedName name="__j4" localSheetId="27"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localSheetId="16" hidden="1">{"PRINT",#N/A,TRUE,"APPA";"PRINT",#N/A,TRUE,"APS";"PRINT",#N/A,TRUE,"BHPL";"PRINT",#N/A,TRUE,"BHPL2";"PRINT",#N/A,TRUE,"CDWR";"PRINT",#N/A,TRUE,"EWEB";"PRINT",#N/A,TRUE,"LADWP";"PRINT",#N/A,TRUE,"NEVBASE"}</definedName>
    <definedName name="__j5" localSheetId="13" hidden="1">{"PRINT",#N/A,TRUE,"APPA";"PRINT",#N/A,TRUE,"APS";"PRINT",#N/A,TRUE,"BHPL";"PRINT",#N/A,TRUE,"BHPL2";"PRINT",#N/A,TRUE,"CDWR";"PRINT",#N/A,TRUE,"EWEB";"PRINT",#N/A,TRUE,"LADWP";"PRINT",#N/A,TRUE,"NEVBASE"}</definedName>
    <definedName name="__j5" localSheetId="10" hidden="1">{"PRINT",#N/A,TRUE,"APPA";"PRINT",#N/A,TRUE,"APS";"PRINT",#N/A,TRUE,"BHPL";"PRINT",#N/A,TRUE,"BHPL2";"PRINT",#N/A,TRUE,"CDWR";"PRINT",#N/A,TRUE,"EWEB";"PRINT",#N/A,TRUE,"LADWP";"PRINT",#N/A,TRUE,"NEVBASE"}</definedName>
    <definedName name="__j5" localSheetId="7" hidden="1">{"PRINT",#N/A,TRUE,"APPA";"PRINT",#N/A,TRUE,"APS";"PRINT",#N/A,TRUE,"BHPL";"PRINT",#N/A,TRUE,"BHPL2";"PRINT",#N/A,TRUE,"CDWR";"PRINT",#N/A,TRUE,"EWEB";"PRINT",#N/A,TRUE,"LADWP";"PRINT",#N/A,TRUE,"NEVBASE"}</definedName>
    <definedName name="__j5" localSheetId="1" hidden="1">{"PRINT",#N/A,TRUE,"APPA";"PRINT",#N/A,TRUE,"APS";"PRINT",#N/A,TRUE,"BHPL";"PRINT",#N/A,TRUE,"BHPL2";"PRINT",#N/A,TRUE,"CDWR";"PRINT",#N/A,TRUE,"EWEB";"PRINT",#N/A,TRUE,"LADWP";"PRINT",#N/A,TRUE,"NEVBASE"}</definedName>
    <definedName name="__j5" localSheetId="27"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_JAN98">#REF!</definedName>
    <definedName name="__MAY95">#REF!</definedName>
    <definedName name="__MAY97">#REF!</definedName>
    <definedName name="__MAY98">#REF!</definedName>
    <definedName name="__MEN2">[1]Jan!#REF!</definedName>
    <definedName name="__MEN3">[1]Jan!#REF!</definedName>
    <definedName name="__NOV97">#REF!</definedName>
    <definedName name="__OCT95">#REF!</definedName>
    <definedName name="__OCT97">#REF!</definedName>
    <definedName name="__OM1" localSheetId="16" hidden="1">{#N/A,#N/A,FALSE,"Summary";#N/A,#N/A,FALSE,"SmPlants";#N/A,#N/A,FALSE,"Utah";#N/A,#N/A,FALSE,"Idaho";#N/A,#N/A,FALSE,"Lewis River";#N/A,#N/A,FALSE,"NrthUmpq";#N/A,#N/A,FALSE,"KlamRog"}</definedName>
    <definedName name="__OM1" localSheetId="13" hidden="1">{#N/A,#N/A,FALSE,"Summary";#N/A,#N/A,FALSE,"SmPlants";#N/A,#N/A,FALSE,"Utah";#N/A,#N/A,FALSE,"Idaho";#N/A,#N/A,FALSE,"Lewis River";#N/A,#N/A,FALSE,"NrthUmpq";#N/A,#N/A,FALSE,"KlamRog"}</definedName>
    <definedName name="__OM1" localSheetId="10" hidden="1">{#N/A,#N/A,FALSE,"Summary";#N/A,#N/A,FALSE,"SmPlants";#N/A,#N/A,FALSE,"Utah";#N/A,#N/A,FALSE,"Idaho";#N/A,#N/A,FALSE,"Lewis River";#N/A,#N/A,FALSE,"NrthUmpq";#N/A,#N/A,FALSE,"KlamRog"}</definedName>
    <definedName name="__OM1" localSheetId="7" hidden="1">{#N/A,#N/A,FALSE,"Summary";#N/A,#N/A,FALSE,"SmPlants";#N/A,#N/A,FALSE,"Utah";#N/A,#N/A,FALSE,"Idaho";#N/A,#N/A,FALSE,"Lewis River";#N/A,#N/A,FALSE,"NrthUmpq";#N/A,#N/A,FALSE,"KlamRog"}</definedName>
    <definedName name="__OM1" localSheetId="1" hidden="1">{#N/A,#N/A,FALSE,"Summary";#N/A,#N/A,FALSE,"SmPlants";#N/A,#N/A,FALSE,"Utah";#N/A,#N/A,FALSE,"Idaho";#N/A,#N/A,FALSE,"Lewis River";#N/A,#N/A,FALSE,"NrthUmpq";#N/A,#N/A,FALSE,"KlamRog"}</definedName>
    <definedName name="__OM1" localSheetId="27" hidden="1">{#N/A,#N/A,FALSE,"Summary";#N/A,#N/A,FALSE,"SmPlants";#N/A,#N/A,FALSE,"Utah";#N/A,#N/A,FALSE,"Idaho";#N/A,#N/A,FALSE,"Lewis River";#N/A,#N/A,FALSE,"NrthUmpq";#N/A,#N/A,FALSE,"KlamRog"}</definedName>
    <definedName name="__OM1" hidden="1">{#N/A,#N/A,FALSE,"Summary";#N/A,#N/A,FALSE,"SmPlants";#N/A,#N/A,FALSE,"Utah";#N/A,#N/A,FALSE,"Idaho";#N/A,#N/A,FALSE,"Lewis River";#N/A,#N/A,FALSE,"NrthUmpq";#N/A,#N/A,FALSE,"KlamRog"}</definedName>
    <definedName name="__six6" localSheetId="16" hidden="1">{#N/A,#N/A,FALSE,"CRPT";#N/A,#N/A,FALSE,"TREND";#N/A,#N/A,FALSE,"%Curve"}</definedName>
    <definedName name="__six6" localSheetId="13" hidden="1">{#N/A,#N/A,FALSE,"CRPT";#N/A,#N/A,FALSE,"TREND";#N/A,#N/A,FALSE,"%Curve"}</definedName>
    <definedName name="__six6" localSheetId="10" hidden="1">{#N/A,#N/A,FALSE,"CRPT";#N/A,#N/A,FALSE,"TREND";#N/A,#N/A,FALSE,"%Curve"}</definedName>
    <definedName name="__six6" localSheetId="7" hidden="1">{#N/A,#N/A,FALSE,"CRPT";#N/A,#N/A,FALSE,"TREND";#N/A,#N/A,FALSE,"%Curve"}</definedName>
    <definedName name="__six6" localSheetId="1" hidden="1">{#N/A,#N/A,FALSE,"CRPT";#N/A,#N/A,FALSE,"TREND";#N/A,#N/A,FALSE,"%Curve"}</definedName>
    <definedName name="__six6" localSheetId="27" hidden="1">{#N/A,#N/A,FALSE,"CRPT";#N/A,#N/A,FALSE,"TREND";#N/A,#N/A,FALSE,"%Curve"}</definedName>
    <definedName name="__six6" hidden="1">{#N/A,#N/A,FALSE,"CRPT";#N/A,#N/A,FALSE,"TREND";#N/A,#N/A,FALSE,"%Curve"}</definedName>
    <definedName name="__tab10">#REF!</definedName>
    <definedName name="__tab11">#REF!</definedName>
    <definedName name="__tab12">#REF!</definedName>
    <definedName name="__tab3">#REF!</definedName>
    <definedName name="__tab4">#REF!</definedName>
    <definedName name="__tab5">#REF!</definedName>
    <definedName name="__tab6">#REF!</definedName>
    <definedName name="__tab7">#REF!</definedName>
    <definedName name="__tab8">#REF!</definedName>
    <definedName name="__tab9">#REF!</definedName>
    <definedName name="__TOP1">[1]Jan!#REF!</definedName>
    <definedName name="__WO800">#REF!</definedName>
    <definedName name="__WO800802">#REF!</definedName>
    <definedName name="__www1" localSheetId="16" hidden="1">{#N/A,#N/A,FALSE,"schA"}</definedName>
    <definedName name="__www1" localSheetId="13" hidden="1">{#N/A,#N/A,FALSE,"schA"}</definedName>
    <definedName name="__www1" localSheetId="10" hidden="1">{#N/A,#N/A,FALSE,"schA"}</definedName>
    <definedName name="__www1" localSheetId="7" hidden="1">{#N/A,#N/A,FALSE,"schA"}</definedName>
    <definedName name="__www1" localSheetId="1" hidden="1">{#N/A,#N/A,FALSE,"schA"}</definedName>
    <definedName name="__www1" localSheetId="27" hidden="1">{#N/A,#N/A,FALSE,"schA"}</definedName>
    <definedName name="__www1" hidden="1">{#N/A,#N/A,FALSE,"schA"}</definedName>
    <definedName name="_1_0Price_Ta">#REF!</definedName>
    <definedName name="_100_SUM">#REF!</definedName>
    <definedName name="_1Price_Ta" localSheetId="29">#REF!</definedName>
    <definedName name="_1Price_Ta" localSheetId="31">#REF!</definedName>
    <definedName name="_1Price_Ta" localSheetId="30">#REF!</definedName>
    <definedName name="_1Price_Ta">#REF!</definedName>
    <definedName name="_2Price_Ta" localSheetId="29">#REF!</definedName>
    <definedName name="_2Price_Ta" localSheetId="31">#REF!</definedName>
    <definedName name="_2Price_Ta" localSheetId="30">#REF!</definedName>
    <definedName name="_2Price_Ta" localSheetId="32">#REF!</definedName>
    <definedName name="_2Price_Ta">#REF!</definedName>
    <definedName name="_3Price_Ta">#REF!</definedName>
    <definedName name="_5Price_Ta">#REF!</definedName>
    <definedName name="_att3">#REF!</definedName>
    <definedName name="_att7">#REF!</definedName>
    <definedName name="_AUG96">#REF!</definedName>
    <definedName name="_B" localSheetId="29">'[12]Rate Design'!#REF!</definedName>
    <definedName name="_B" localSheetId="31">'[12]Rate Design'!#REF!</definedName>
    <definedName name="_B" localSheetId="30">'[12]Rate Design'!#REF!</definedName>
    <definedName name="_B" localSheetId="32">'[12]Rate Design'!#REF!</definedName>
    <definedName name="_B">'[12]Rate Design'!#REF!</definedName>
    <definedName name="_BLOCK">#REF!</definedName>
    <definedName name="_BLOCKT">#REF!</definedName>
    <definedName name="_COMP">#REF!</definedName>
    <definedName name="_COMPR">#REF!</definedName>
    <definedName name="_COMPT">#REF!</definedName>
    <definedName name="_DAT1">#REF!</definedName>
    <definedName name="_DAT10">#REF!</definedName>
    <definedName name="_DAT11">[4]Sheet1!#REF!</definedName>
    <definedName name="_DAT12">[4]Sheet1!#REF!</definedName>
    <definedName name="_DAT13">#REF!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94">#REF!</definedName>
    <definedName name="_DEC95">#REF!</definedName>
    <definedName name="_DEC96">#REF!</definedName>
    <definedName name="_DEC97">#REF!</definedName>
    <definedName name="_ex1" localSheetId="16" hidden="1">{#N/A,#N/A,FALSE,"Summ";#N/A,#N/A,FALSE,"General"}</definedName>
    <definedName name="_ex1" localSheetId="13" hidden="1">{#N/A,#N/A,FALSE,"Summ";#N/A,#N/A,FALSE,"General"}</definedName>
    <definedName name="_ex1" localSheetId="10" hidden="1">{#N/A,#N/A,FALSE,"Summ";#N/A,#N/A,FALSE,"General"}</definedName>
    <definedName name="_ex1" localSheetId="7" hidden="1">{#N/A,#N/A,FALSE,"Summ";#N/A,#N/A,FALSE,"General"}</definedName>
    <definedName name="_ex1" localSheetId="1" hidden="1">{#N/A,#N/A,FALSE,"Summ";#N/A,#N/A,FALSE,"General"}</definedName>
    <definedName name="_ex1" localSheetId="27" hidden="1">{#N/A,#N/A,FALSE,"Summ";#N/A,#N/A,FALSE,"General"}</definedName>
    <definedName name="_ex1" hidden="1">{#N/A,#N/A,FALSE,"Summ";#N/A,#N/A,FALSE,"General"}</definedName>
    <definedName name="_FEB96">#REF!</definedName>
    <definedName name="_FEB97">#REF!</definedName>
    <definedName name="_FEB98">#REF!</definedName>
    <definedName name="_Fill" localSheetId="16" hidden="1">#REF!</definedName>
    <definedName name="_Fill" localSheetId="13" hidden="1">#REF!</definedName>
    <definedName name="_Fill" localSheetId="10" hidden="1">#REF!</definedName>
    <definedName name="_Fill" localSheetId="7" hidden="1">#REF!</definedName>
    <definedName name="_Fill" localSheetId="27" hidden="1">#REF!</definedName>
    <definedName name="_Fill" localSheetId="28" hidden="1">#REF!</definedName>
    <definedName name="_Fill" localSheetId="29" hidden="1">#REF!</definedName>
    <definedName name="_Fill" localSheetId="31" hidden="1">#REF!</definedName>
    <definedName name="_Fill" localSheetId="30" hidden="1">#REF!</definedName>
    <definedName name="_Fill" localSheetId="32" hidden="1">#REF!</definedName>
    <definedName name="_Fill" hidden="1">#REF!</definedName>
    <definedName name="_xlnm._FilterDatabase" localSheetId="16" hidden="1">#REF!</definedName>
    <definedName name="_xlnm._FilterDatabase" localSheetId="13" hidden="1">#REF!</definedName>
    <definedName name="_xlnm._FilterDatabase" localSheetId="10" hidden="1">#REF!</definedName>
    <definedName name="_xlnm._FilterDatabase" localSheetId="7" hidden="1">#REF!</definedName>
    <definedName name="_xlnm._FilterDatabase" localSheetId="27" hidden="1">#REF!</definedName>
    <definedName name="_xlnm._FilterDatabase" localSheetId="25" hidden="1">'Jun 2012 - ROO Table 2'!#REF!</definedName>
    <definedName name="_xlnm._FilterDatabase" localSheetId="26" hidden="1">'Jun 2012 - ROO Table 3'!#REF!</definedName>
    <definedName name="_xlnm._FilterDatabase" localSheetId="23" hidden="1">'Jun 2013 - ROO Table 2'!#REF!</definedName>
    <definedName name="_xlnm._FilterDatabase" localSheetId="24" hidden="1">'Jun 2013 - ROO Table 3'!#REF!</definedName>
    <definedName name="_xlnm._FilterDatabase" localSheetId="21" hidden="1">'Jun 2014 - ROO Table 2'!#REF!</definedName>
    <definedName name="_xlnm._FilterDatabase" localSheetId="22" hidden="1">'Jun 2014 - ROO Table 3'!#REF!</definedName>
    <definedName name="_xlnm._FilterDatabase" localSheetId="19" hidden="1">'Jun 2015 - ROO Table 2'!#REF!</definedName>
    <definedName name="_xlnm._FilterDatabase" localSheetId="20" hidden="1">'Jun 2015 - ROO Table 3'!#REF!</definedName>
    <definedName name="_xlnm._FilterDatabase" localSheetId="17" hidden="1">'Jun 2016 - ROO Table 2'!#REF!</definedName>
    <definedName name="_xlnm._FilterDatabase" localSheetId="18" hidden="1">'Jun 2016 - ROO Table 3'!#REF!</definedName>
    <definedName name="_xlnm._FilterDatabase" localSheetId="14" hidden="1">'Jun 2017 - ROO Table 2'!$F$10:$F$11</definedName>
    <definedName name="_xlnm._FilterDatabase" localSheetId="15" hidden="1">'Jun 2017 - ROO Table 3'!#REF!</definedName>
    <definedName name="_xlnm._FilterDatabase" localSheetId="11" hidden="1">'Jun 2018 - ROO Table 2'!$F$10:$F$11</definedName>
    <definedName name="_xlnm._FilterDatabase" localSheetId="12" hidden="1">'Jun 2018 - ROO Table 3'!#REF!</definedName>
    <definedName name="_xlnm._FilterDatabase" localSheetId="8" hidden="1">'Jun 2019 - ROO Table 2'!#REF!</definedName>
    <definedName name="_xlnm._FilterDatabase" localSheetId="9" hidden="1">'Jun 2019 - ROO Table 3'!#REF!</definedName>
    <definedName name="_xlnm._FilterDatabase" localSheetId="5" hidden="1">'Jun 2020 - ROO Table 2'!$F$10:$F$11</definedName>
    <definedName name="_xlnm._FilterDatabase" localSheetId="6" hidden="1">'Jun 2020 - ROO Table 3'!#REF!</definedName>
    <definedName name="_xlnm._FilterDatabase" hidden="1">#REF!</definedName>
    <definedName name="_idahoshr">#REF!</definedName>
    <definedName name="_j1" localSheetId="16" hidden="1">{"PRINT",#N/A,TRUE,"APPA";"PRINT",#N/A,TRUE,"APS";"PRINT",#N/A,TRUE,"BHPL";"PRINT",#N/A,TRUE,"BHPL2";"PRINT",#N/A,TRUE,"CDWR";"PRINT",#N/A,TRUE,"EWEB";"PRINT",#N/A,TRUE,"LADWP";"PRINT",#N/A,TRUE,"NEVBASE"}</definedName>
    <definedName name="_j1" localSheetId="13" hidden="1">{"PRINT",#N/A,TRUE,"APPA";"PRINT",#N/A,TRUE,"APS";"PRINT",#N/A,TRUE,"BHPL";"PRINT",#N/A,TRUE,"BHPL2";"PRINT",#N/A,TRUE,"CDWR";"PRINT",#N/A,TRUE,"EWEB";"PRINT",#N/A,TRUE,"LADWP";"PRINT",#N/A,TRUE,"NEVBASE"}</definedName>
    <definedName name="_j1" localSheetId="10" hidden="1">{"PRINT",#N/A,TRUE,"APPA";"PRINT",#N/A,TRUE,"APS";"PRINT",#N/A,TRUE,"BHPL";"PRINT",#N/A,TRUE,"BHPL2";"PRINT",#N/A,TRUE,"CDWR";"PRINT",#N/A,TRUE,"EWEB";"PRINT",#N/A,TRUE,"LADWP";"PRINT",#N/A,TRUE,"NEVBASE"}</definedName>
    <definedName name="_j1" localSheetId="7" hidden="1">{"PRINT",#N/A,TRUE,"APPA";"PRINT",#N/A,TRUE,"APS";"PRINT",#N/A,TRUE,"BHPL";"PRINT",#N/A,TRUE,"BHPL2";"PRINT",#N/A,TRUE,"CDWR";"PRINT",#N/A,TRUE,"EWEB";"PRINT",#N/A,TRUE,"LADWP";"PRINT",#N/A,TRUE,"NEVBASE"}</definedName>
    <definedName name="_j1" localSheetId="1" hidden="1">{"PRINT",#N/A,TRUE,"APPA";"PRINT",#N/A,TRUE,"APS";"PRINT",#N/A,TRUE,"BHPL";"PRINT",#N/A,TRUE,"BHPL2";"PRINT",#N/A,TRUE,"CDWR";"PRINT",#N/A,TRUE,"EWEB";"PRINT",#N/A,TRUE,"LADWP";"PRINT",#N/A,TRUE,"NEVBASE"}</definedName>
    <definedName name="_j1" localSheetId="27"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16" hidden="1">{"PRINT",#N/A,TRUE,"APPA";"PRINT",#N/A,TRUE,"APS";"PRINT",#N/A,TRUE,"BHPL";"PRINT",#N/A,TRUE,"BHPL2";"PRINT",#N/A,TRUE,"CDWR";"PRINT",#N/A,TRUE,"EWEB";"PRINT",#N/A,TRUE,"LADWP";"PRINT",#N/A,TRUE,"NEVBASE"}</definedName>
    <definedName name="_j2" localSheetId="13" hidden="1">{"PRINT",#N/A,TRUE,"APPA";"PRINT",#N/A,TRUE,"APS";"PRINT",#N/A,TRUE,"BHPL";"PRINT",#N/A,TRUE,"BHPL2";"PRINT",#N/A,TRUE,"CDWR";"PRINT",#N/A,TRUE,"EWEB";"PRINT",#N/A,TRUE,"LADWP";"PRINT",#N/A,TRUE,"NEVBASE"}</definedName>
    <definedName name="_j2" localSheetId="10" hidden="1">{"PRINT",#N/A,TRUE,"APPA";"PRINT",#N/A,TRUE,"APS";"PRINT",#N/A,TRUE,"BHPL";"PRINT",#N/A,TRUE,"BHPL2";"PRINT",#N/A,TRUE,"CDWR";"PRINT",#N/A,TRUE,"EWEB";"PRINT",#N/A,TRUE,"LADWP";"PRINT",#N/A,TRUE,"NEVBASE"}</definedName>
    <definedName name="_j2" localSheetId="7" hidden="1">{"PRINT",#N/A,TRUE,"APPA";"PRINT",#N/A,TRUE,"APS";"PRINT",#N/A,TRUE,"BHPL";"PRINT",#N/A,TRUE,"BHPL2";"PRINT",#N/A,TRUE,"CDWR";"PRINT",#N/A,TRUE,"EWEB";"PRINT",#N/A,TRUE,"LADWP";"PRINT",#N/A,TRUE,"NEVBASE"}</definedName>
    <definedName name="_j2" localSheetId="1" hidden="1">{"PRINT",#N/A,TRUE,"APPA";"PRINT",#N/A,TRUE,"APS";"PRINT",#N/A,TRUE,"BHPL";"PRINT",#N/A,TRUE,"BHPL2";"PRINT",#N/A,TRUE,"CDWR";"PRINT",#N/A,TRUE,"EWEB";"PRINT",#N/A,TRUE,"LADWP";"PRINT",#N/A,TRUE,"NEVBASE"}</definedName>
    <definedName name="_j2" localSheetId="27"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16" hidden="1">{"PRINT",#N/A,TRUE,"APPA";"PRINT",#N/A,TRUE,"APS";"PRINT",#N/A,TRUE,"BHPL";"PRINT",#N/A,TRUE,"BHPL2";"PRINT",#N/A,TRUE,"CDWR";"PRINT",#N/A,TRUE,"EWEB";"PRINT",#N/A,TRUE,"LADWP";"PRINT",#N/A,TRUE,"NEVBASE"}</definedName>
    <definedName name="_j3" localSheetId="13" hidden="1">{"PRINT",#N/A,TRUE,"APPA";"PRINT",#N/A,TRUE,"APS";"PRINT",#N/A,TRUE,"BHPL";"PRINT",#N/A,TRUE,"BHPL2";"PRINT",#N/A,TRUE,"CDWR";"PRINT",#N/A,TRUE,"EWEB";"PRINT",#N/A,TRUE,"LADWP";"PRINT",#N/A,TRUE,"NEVBASE"}</definedName>
    <definedName name="_j3" localSheetId="10" hidden="1">{"PRINT",#N/A,TRUE,"APPA";"PRINT",#N/A,TRUE,"APS";"PRINT",#N/A,TRUE,"BHPL";"PRINT",#N/A,TRUE,"BHPL2";"PRINT",#N/A,TRUE,"CDWR";"PRINT",#N/A,TRUE,"EWEB";"PRINT",#N/A,TRUE,"LADWP";"PRINT",#N/A,TRUE,"NEVBASE"}</definedName>
    <definedName name="_j3" localSheetId="7" hidden="1">{"PRINT",#N/A,TRUE,"APPA";"PRINT",#N/A,TRUE,"APS";"PRINT",#N/A,TRUE,"BHPL";"PRINT",#N/A,TRUE,"BHPL2";"PRINT",#N/A,TRUE,"CDWR";"PRINT",#N/A,TRUE,"EWEB";"PRINT",#N/A,TRUE,"LADWP";"PRINT",#N/A,TRUE,"NEVBASE"}</definedName>
    <definedName name="_j3" localSheetId="1" hidden="1">{"PRINT",#N/A,TRUE,"APPA";"PRINT",#N/A,TRUE,"APS";"PRINT",#N/A,TRUE,"BHPL";"PRINT",#N/A,TRUE,"BHPL2";"PRINT",#N/A,TRUE,"CDWR";"PRINT",#N/A,TRUE,"EWEB";"PRINT",#N/A,TRUE,"LADWP";"PRINT",#N/A,TRUE,"NEVBASE"}</definedName>
    <definedName name="_j3" localSheetId="27"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16" hidden="1">{"PRINT",#N/A,TRUE,"APPA";"PRINT",#N/A,TRUE,"APS";"PRINT",#N/A,TRUE,"BHPL";"PRINT",#N/A,TRUE,"BHPL2";"PRINT",#N/A,TRUE,"CDWR";"PRINT",#N/A,TRUE,"EWEB";"PRINT",#N/A,TRUE,"LADWP";"PRINT",#N/A,TRUE,"NEVBASE"}</definedName>
    <definedName name="_j4" localSheetId="13" hidden="1">{"PRINT",#N/A,TRUE,"APPA";"PRINT",#N/A,TRUE,"APS";"PRINT",#N/A,TRUE,"BHPL";"PRINT",#N/A,TRUE,"BHPL2";"PRINT",#N/A,TRUE,"CDWR";"PRINT",#N/A,TRUE,"EWEB";"PRINT",#N/A,TRUE,"LADWP";"PRINT",#N/A,TRUE,"NEVBASE"}</definedName>
    <definedName name="_j4" localSheetId="10" hidden="1">{"PRINT",#N/A,TRUE,"APPA";"PRINT",#N/A,TRUE,"APS";"PRINT",#N/A,TRUE,"BHPL";"PRINT",#N/A,TRUE,"BHPL2";"PRINT",#N/A,TRUE,"CDWR";"PRINT",#N/A,TRUE,"EWEB";"PRINT",#N/A,TRUE,"LADWP";"PRINT",#N/A,TRUE,"NEVBASE"}</definedName>
    <definedName name="_j4" localSheetId="7" hidden="1">{"PRINT",#N/A,TRUE,"APPA";"PRINT",#N/A,TRUE,"APS";"PRINT",#N/A,TRUE,"BHPL";"PRINT",#N/A,TRUE,"BHPL2";"PRINT",#N/A,TRUE,"CDWR";"PRINT",#N/A,TRUE,"EWEB";"PRINT",#N/A,TRUE,"LADWP";"PRINT",#N/A,TRUE,"NEVBASE"}</definedName>
    <definedName name="_j4" localSheetId="1" hidden="1">{"PRINT",#N/A,TRUE,"APPA";"PRINT",#N/A,TRUE,"APS";"PRINT",#N/A,TRUE,"BHPL";"PRINT",#N/A,TRUE,"BHPL2";"PRINT",#N/A,TRUE,"CDWR";"PRINT",#N/A,TRUE,"EWEB";"PRINT",#N/A,TRUE,"LADWP";"PRINT",#N/A,TRUE,"NEVBASE"}</definedName>
    <definedName name="_j4" localSheetId="27"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16" hidden="1">{"PRINT",#N/A,TRUE,"APPA";"PRINT",#N/A,TRUE,"APS";"PRINT",#N/A,TRUE,"BHPL";"PRINT",#N/A,TRUE,"BHPL2";"PRINT",#N/A,TRUE,"CDWR";"PRINT",#N/A,TRUE,"EWEB";"PRINT",#N/A,TRUE,"LADWP";"PRINT",#N/A,TRUE,"NEVBASE"}</definedName>
    <definedName name="_j5" localSheetId="13" hidden="1">{"PRINT",#N/A,TRUE,"APPA";"PRINT",#N/A,TRUE,"APS";"PRINT",#N/A,TRUE,"BHPL";"PRINT",#N/A,TRUE,"BHPL2";"PRINT",#N/A,TRUE,"CDWR";"PRINT",#N/A,TRUE,"EWEB";"PRINT",#N/A,TRUE,"LADWP";"PRINT",#N/A,TRUE,"NEVBASE"}</definedName>
    <definedName name="_j5" localSheetId="10" hidden="1">{"PRINT",#N/A,TRUE,"APPA";"PRINT",#N/A,TRUE,"APS";"PRINT",#N/A,TRUE,"BHPL";"PRINT",#N/A,TRUE,"BHPL2";"PRINT",#N/A,TRUE,"CDWR";"PRINT",#N/A,TRUE,"EWEB";"PRINT",#N/A,TRUE,"LADWP";"PRINT",#N/A,TRUE,"NEVBASE"}</definedName>
    <definedName name="_j5" localSheetId="7" hidden="1">{"PRINT",#N/A,TRUE,"APPA";"PRINT",#N/A,TRUE,"APS";"PRINT",#N/A,TRUE,"BHPL";"PRINT",#N/A,TRUE,"BHPL2";"PRINT",#N/A,TRUE,"CDWR";"PRINT",#N/A,TRUE,"EWEB";"PRINT",#N/A,TRUE,"LADWP";"PRINT",#N/A,TRUE,"NEVBASE"}</definedName>
    <definedName name="_j5" localSheetId="1" hidden="1">{"PRINT",#N/A,TRUE,"APPA";"PRINT",#N/A,TRUE,"APS";"PRINT",#N/A,TRUE,"BHPL";"PRINT",#N/A,TRUE,"BHPL2";"PRINT",#N/A,TRUE,"CDWR";"PRINT",#N/A,TRUE,"EWEB";"PRINT",#N/A,TRUE,"LADWP";"PRINT",#N/A,TRUE,"NEVBASE"}</definedName>
    <definedName name="_j5" localSheetId="27"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JAN98">#REF!</definedName>
    <definedName name="_Key1" localSheetId="16" hidden="1">#REF!</definedName>
    <definedName name="_Key1" localSheetId="13" hidden="1">#REF!</definedName>
    <definedName name="_Key1" localSheetId="10" hidden="1">#REF!</definedName>
    <definedName name="_Key1" localSheetId="7" hidden="1">#REF!</definedName>
    <definedName name="_Key1" localSheetId="27" hidden="1">#REF!</definedName>
    <definedName name="_Key1" localSheetId="28" hidden="1">#REF!</definedName>
    <definedName name="_Key1" localSheetId="29" hidden="1">#REF!</definedName>
    <definedName name="_Key1" localSheetId="31" hidden="1">#REF!</definedName>
    <definedName name="_Key1" localSheetId="30" hidden="1">#REF!</definedName>
    <definedName name="_Key1" hidden="1">#REF!</definedName>
    <definedName name="_Key2" localSheetId="16" hidden="1">#REF!</definedName>
    <definedName name="_Key2" localSheetId="13" hidden="1">#REF!</definedName>
    <definedName name="_Key2" localSheetId="10" hidden="1">#REF!</definedName>
    <definedName name="_Key2" localSheetId="7" hidden="1">#REF!</definedName>
    <definedName name="_Key2" localSheetId="27" hidden="1">#REF!</definedName>
    <definedName name="_Key2" localSheetId="28" hidden="1">#REF!</definedName>
    <definedName name="_Key2" localSheetId="29" hidden="1">#REF!</definedName>
    <definedName name="_Key2" localSheetId="31" hidden="1">#REF!</definedName>
    <definedName name="_Key2" localSheetId="30" hidden="1">#REF!</definedName>
    <definedName name="_Key2" hidden="1">#REF!</definedName>
    <definedName name="_l254105">#REF!</definedName>
    <definedName name="_MAY95">#REF!</definedName>
    <definedName name="_MAY97">#REF!</definedName>
    <definedName name="_MAY98">#REF!</definedName>
    <definedName name="_MEN2" localSheetId="29">[1]Jan!#REF!</definedName>
    <definedName name="_MEN2" localSheetId="31">[1]Jan!#REF!</definedName>
    <definedName name="_MEN2" localSheetId="30">[1]Jan!#REF!</definedName>
    <definedName name="_MEN2" localSheetId="32">[1]Jan!#REF!</definedName>
    <definedName name="_MEN2">[1]Jan!#REF!</definedName>
    <definedName name="_MEN3" localSheetId="29">[1]Jan!#REF!</definedName>
    <definedName name="_MEN3" localSheetId="31">[1]Jan!#REF!</definedName>
    <definedName name="_MEN3" localSheetId="30">[1]Jan!#REF!</definedName>
    <definedName name="_MEN3" localSheetId="32">[1]Jan!#REF!</definedName>
    <definedName name="_MEN3">[1]Jan!#REF!</definedName>
    <definedName name="_new1" localSheetId="16" hidden="1">{#N/A,#N/A,FALSE,"Summ";#N/A,#N/A,FALSE,"General"}</definedName>
    <definedName name="_new1" localSheetId="13" hidden="1">{#N/A,#N/A,FALSE,"Summ";#N/A,#N/A,FALSE,"General"}</definedName>
    <definedName name="_new1" localSheetId="10" hidden="1">{#N/A,#N/A,FALSE,"Summ";#N/A,#N/A,FALSE,"General"}</definedName>
    <definedName name="_new1" localSheetId="7" hidden="1">{#N/A,#N/A,FALSE,"Summ";#N/A,#N/A,FALSE,"General"}</definedName>
    <definedName name="_new1" localSheetId="1" hidden="1">{#N/A,#N/A,FALSE,"Summ";#N/A,#N/A,FALSE,"General"}</definedName>
    <definedName name="_new1" localSheetId="27" hidden="1">{#N/A,#N/A,FALSE,"Summ";#N/A,#N/A,FALSE,"General"}</definedName>
    <definedName name="_new1" hidden="1">{#N/A,#N/A,FALSE,"Summ";#N/A,#N/A,FALSE,"General"}</definedName>
    <definedName name="_NOV97">#REF!</definedName>
    <definedName name="_OCT95">#REF!</definedName>
    <definedName name="_OCT97">#REF!</definedName>
    <definedName name="_OM1" localSheetId="16" hidden="1">{#N/A,#N/A,FALSE,"Summary";#N/A,#N/A,FALSE,"SmPlants";#N/A,#N/A,FALSE,"Utah";#N/A,#N/A,FALSE,"Idaho";#N/A,#N/A,FALSE,"Lewis River";#N/A,#N/A,FALSE,"NrthUmpq";#N/A,#N/A,FALSE,"KlamRog"}</definedName>
    <definedName name="_OM1" localSheetId="13" hidden="1">{#N/A,#N/A,FALSE,"Summary";#N/A,#N/A,FALSE,"SmPlants";#N/A,#N/A,FALSE,"Utah";#N/A,#N/A,FALSE,"Idaho";#N/A,#N/A,FALSE,"Lewis River";#N/A,#N/A,FALSE,"NrthUmpq";#N/A,#N/A,FALSE,"KlamRog"}</definedName>
    <definedName name="_OM1" localSheetId="10" hidden="1">{#N/A,#N/A,FALSE,"Summary";#N/A,#N/A,FALSE,"SmPlants";#N/A,#N/A,FALSE,"Utah";#N/A,#N/A,FALSE,"Idaho";#N/A,#N/A,FALSE,"Lewis River";#N/A,#N/A,FALSE,"NrthUmpq";#N/A,#N/A,FALSE,"KlamRog"}</definedName>
    <definedName name="_OM1" localSheetId="7" hidden="1">{#N/A,#N/A,FALSE,"Summary";#N/A,#N/A,FALSE,"SmPlants";#N/A,#N/A,FALSE,"Utah";#N/A,#N/A,FALSE,"Idaho";#N/A,#N/A,FALSE,"Lewis River";#N/A,#N/A,FALSE,"NrthUmpq";#N/A,#N/A,FALSE,"KlamRog"}</definedName>
    <definedName name="_OM1" localSheetId="1" hidden="1">{#N/A,#N/A,FALSE,"Summary";#N/A,#N/A,FALSE,"SmPlants";#N/A,#N/A,FALSE,"Utah";#N/A,#N/A,FALSE,"Idaho";#N/A,#N/A,FALSE,"Lewis River";#N/A,#N/A,FALSE,"NrthUmpq";#N/A,#N/A,FALSE,"KlamRog"}</definedName>
    <definedName name="_OM1" localSheetId="27"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localSheetId="16" hidden="1">255</definedName>
    <definedName name="_Order1" localSheetId="13" hidden="1">255</definedName>
    <definedName name="_Order1" localSheetId="10" hidden="1">255</definedName>
    <definedName name="_Order1" localSheetId="7" hidden="1">255</definedName>
    <definedName name="_Order1" localSheetId="27" hidden="1">0</definedName>
    <definedName name="_Order1" localSheetId="28" hidden="1">0</definedName>
    <definedName name="_Order1" hidden="1">0</definedName>
    <definedName name="_Order2" localSheetId="16" hidden="1">255</definedName>
    <definedName name="_Order2" localSheetId="13" hidden="1">255</definedName>
    <definedName name="_Order2" localSheetId="10" hidden="1">255</definedName>
    <definedName name="_Order2" localSheetId="7" hidden="1">255</definedName>
    <definedName name="_Order2" localSheetId="27" hidden="1">0</definedName>
    <definedName name="_Order2" localSheetId="28" hidden="1">0</definedName>
    <definedName name="_Order2" hidden="1">0</definedName>
    <definedName name="_P" localSheetId="29">#REF!</definedName>
    <definedName name="_P" localSheetId="31">#REF!</definedName>
    <definedName name="_P" localSheetId="30">#REF!</definedName>
    <definedName name="_P" localSheetId="32">#REF!</definedName>
    <definedName name="_P">#REF!</definedName>
    <definedName name="_Regression_Int" hidden="1">1</definedName>
    <definedName name="_Regression_Out" localSheetId="16" hidden="1">#REF!</definedName>
    <definedName name="_Regression_Out" localSheetId="13" hidden="1">#REF!</definedName>
    <definedName name="_Regression_Out" localSheetId="10" hidden="1">#REF!</definedName>
    <definedName name="_Regression_Out" localSheetId="7" hidden="1">#REF!</definedName>
    <definedName name="_Regression_Out" localSheetId="27" hidden="1">#REF!</definedName>
    <definedName name="_Regression_Out" hidden="1">#REF!</definedName>
    <definedName name="_Regression_X" localSheetId="16" hidden="1">#REF!</definedName>
    <definedName name="_Regression_X" localSheetId="13" hidden="1">#REF!</definedName>
    <definedName name="_Regression_X" localSheetId="10" hidden="1">#REF!</definedName>
    <definedName name="_Regression_X" localSheetId="7" hidden="1">#REF!</definedName>
    <definedName name="_Regression_X" localSheetId="27" hidden="1">#REF!</definedName>
    <definedName name="_Regression_X" hidden="1">#REF!</definedName>
    <definedName name="_Regression_Y" localSheetId="16" hidden="1">#REF!</definedName>
    <definedName name="_Regression_Y" localSheetId="13" hidden="1">#REF!</definedName>
    <definedName name="_Regression_Y" localSheetId="10" hidden="1">#REF!</definedName>
    <definedName name="_Regression_Y" localSheetId="7" hidden="1">#REF!</definedName>
    <definedName name="_Regression_Y" localSheetId="27" hidden="1">#REF!</definedName>
    <definedName name="_Regression_Y" hidden="1">#REF!</definedName>
    <definedName name="_six6" localSheetId="16" hidden="1">{#N/A,#N/A,FALSE,"CRPT";#N/A,#N/A,FALSE,"TREND";#N/A,#N/A,FALSE,"%Curve"}</definedName>
    <definedName name="_six6" localSheetId="13" hidden="1">{#N/A,#N/A,FALSE,"CRPT";#N/A,#N/A,FALSE,"TREND";#N/A,#N/A,FALSE,"%Curve"}</definedName>
    <definedName name="_six6" localSheetId="10" hidden="1">{#N/A,#N/A,FALSE,"CRPT";#N/A,#N/A,FALSE,"TREND";#N/A,#N/A,FALSE,"%Curve"}</definedName>
    <definedName name="_six6" localSheetId="7" hidden="1">{#N/A,#N/A,FALSE,"CRPT";#N/A,#N/A,FALSE,"TREND";#N/A,#N/A,FALSE,"%Curve"}</definedName>
    <definedName name="_six6" localSheetId="1" hidden="1">{#N/A,#N/A,FALSE,"CRPT";#N/A,#N/A,FALSE,"TREND";#N/A,#N/A,FALSE,"%Curve"}</definedName>
    <definedName name="_six6" localSheetId="27" hidden="1">{#N/A,#N/A,FALSE,"CRPT";#N/A,#N/A,FALSE,"TREND";#N/A,#N/A,FALSE,"%Curve"}</definedName>
    <definedName name="_six6" hidden="1">{#N/A,#N/A,FALSE,"CRPT";#N/A,#N/A,FALSE,"TREND";#N/A,#N/A,FALSE,"%Curve"}</definedName>
    <definedName name="_Sort" localSheetId="16" hidden="1">#REF!</definedName>
    <definedName name="_Sort" localSheetId="13" hidden="1">#REF!</definedName>
    <definedName name="_Sort" localSheetId="10" hidden="1">#REF!</definedName>
    <definedName name="_Sort" localSheetId="7" hidden="1">#REF!</definedName>
    <definedName name="_Sort" localSheetId="27" hidden="1">#REF!</definedName>
    <definedName name="_Sort" localSheetId="28" hidden="1">#REF!</definedName>
    <definedName name="_Sort" localSheetId="29" hidden="1">#REF!</definedName>
    <definedName name="_Sort" localSheetId="31" hidden="1">#REF!</definedName>
    <definedName name="_Sort" localSheetId="30" hidden="1">#REF!</definedName>
    <definedName name="_Sort" hidden="1">#REF!</definedName>
    <definedName name="_SPL">#REF!</definedName>
    <definedName name="_tab10">#REF!</definedName>
    <definedName name="_tab11">#REF!</definedName>
    <definedName name="_tab12">#REF!</definedName>
    <definedName name="_tab3">#REF!</definedName>
    <definedName name="_tab4">#REF!</definedName>
    <definedName name="_tab5">#REF!</definedName>
    <definedName name="_tab6">#REF!</definedName>
    <definedName name="_tab7">#REF!</definedName>
    <definedName name="_tab8">#REF!</definedName>
    <definedName name="_tab9">#REF!</definedName>
    <definedName name="_TOP1" localSheetId="29">[1]Jan!#REF!</definedName>
    <definedName name="_TOP1" localSheetId="31">[1]Jan!#REF!</definedName>
    <definedName name="_TOP1" localSheetId="30">[1]Jan!#REF!</definedName>
    <definedName name="_TOP1" localSheetId="32">[1]Jan!#REF!</definedName>
    <definedName name="_TOP1">[1]Jan!#REF!</definedName>
    <definedName name="_WO800">#REF!</definedName>
    <definedName name="_WO800802">#REF!</definedName>
    <definedName name="_www1" localSheetId="16" hidden="1">{#N/A,#N/A,FALSE,"schA"}</definedName>
    <definedName name="_www1" localSheetId="13" hidden="1">{#N/A,#N/A,FALSE,"schA"}</definedName>
    <definedName name="_www1" localSheetId="10" hidden="1">{#N/A,#N/A,FALSE,"schA"}</definedName>
    <definedName name="_www1" localSheetId="7" hidden="1">{#N/A,#N/A,FALSE,"schA"}</definedName>
    <definedName name="_www1" localSheetId="1" hidden="1">{#N/A,#N/A,FALSE,"schA"}</definedName>
    <definedName name="_www1" localSheetId="27" hidden="1">{#N/A,#N/A,FALSE,"schA"}</definedName>
    <definedName name="_www1" hidden="1">{#N/A,#N/A,FALSE,"schA"}</definedName>
    <definedName name="a" localSheetId="16" hidden="1">#REF!</definedName>
    <definedName name="a" localSheetId="13" hidden="1">#REF!</definedName>
    <definedName name="a" localSheetId="10" hidden="1">#REF!</definedName>
    <definedName name="a" localSheetId="7" hidden="1">#REF!</definedName>
    <definedName name="a" localSheetId="27" hidden="1">#REF!</definedName>
    <definedName name="a" localSheetId="28" hidden="1">#REF!</definedName>
    <definedName name="a" localSheetId="29" hidden="1">#REF!</definedName>
    <definedName name="a" localSheetId="31" hidden="1">#REF!</definedName>
    <definedName name="a" localSheetId="30" hidden="1">#REF!</definedName>
    <definedName name="a" localSheetId="32" hidden="1">#REF!</definedName>
    <definedName name="a" hidden="1">'[9]DSM Output'!$J$21:$J$23</definedName>
    <definedName name="A_36">#REF!</definedName>
    <definedName name="ABSTRACT">#REF!</definedName>
    <definedName name="Access_Button1" hidden="1">"Headcount_Workbook_Schedules_List"</definedName>
    <definedName name="AccessDatabase" hidden="1">"I:\COMTREL\FINICLE\TradeSummary.mdb"</definedName>
    <definedName name="accrued">'[13]-'!$B$1:$B$15</definedName>
    <definedName name="Acct108364" localSheetId="29">'[14]Func Study'!#REF!</definedName>
    <definedName name="Acct108364" localSheetId="31">'[14]Func Study'!#REF!</definedName>
    <definedName name="Acct108364" localSheetId="30">'[14]Func Study'!#REF!</definedName>
    <definedName name="Acct108364" localSheetId="32">'[14]Func Study'!#REF!</definedName>
    <definedName name="Acct108364">'[14]Func Study'!#REF!</definedName>
    <definedName name="Acct108364S" localSheetId="29">'[14]Func Study'!#REF!</definedName>
    <definedName name="Acct108364S" localSheetId="31">'[14]Func Study'!#REF!</definedName>
    <definedName name="Acct108364S" localSheetId="30">'[14]Func Study'!#REF!</definedName>
    <definedName name="Acct108364S" localSheetId="32">'[14]Func Study'!#REF!</definedName>
    <definedName name="Acct108364S">'[14]Func Study'!#REF!</definedName>
    <definedName name="Acct108D_S">[15]FuncStudy!$F$2067</definedName>
    <definedName name="Acct108D00S">[15]FuncStudy!$F$2059</definedName>
    <definedName name="Acct108DSS">[15]FuncStudy!$F$2063</definedName>
    <definedName name="Acct151SE">[16]Misc!#REF!</definedName>
    <definedName name="Acct154SNPP">'[17]Functional Study'!$H$2034</definedName>
    <definedName name="Acct200DGP">'[18]Functional Study'!#REF!</definedName>
    <definedName name="Acct228.42TROJD" localSheetId="29">'[19]Func Study'!#REF!</definedName>
    <definedName name="Acct228.42TROJD" localSheetId="31">'[19]Func Study'!#REF!</definedName>
    <definedName name="Acct228.42TROJD" localSheetId="30">'[19]Func Study'!#REF!</definedName>
    <definedName name="Acct228.42TROJD" localSheetId="32">'[19]Func Study'!#REF!</definedName>
    <definedName name="Acct228.42TROJD">'[19]Func Study'!#REF!</definedName>
    <definedName name="ACCT2281">[15]FuncStudy!$F$1848</definedName>
    <definedName name="Acct2281SO">'[20]Func Study'!$H$2190</definedName>
    <definedName name="Acct2282">[15]FuncStudy!$F$1852</definedName>
    <definedName name="Acct2283">[15]FuncStudy!$F$1857</definedName>
    <definedName name="Acct2283S">[15]FuncStudy!$F$1861</definedName>
    <definedName name="Acct2283SO">'[20]Func Study'!$H$2198</definedName>
    <definedName name="Acct22841SE">'[17]Functional Study'!$H$2155</definedName>
    <definedName name="Acct22842">[15]FuncStudy!$F$1870</definedName>
    <definedName name="Acct22842TROJD" localSheetId="29">'[19]Func Study'!#REF!</definedName>
    <definedName name="Acct22842TROJD" localSheetId="31">'[19]Func Study'!#REF!</definedName>
    <definedName name="Acct22842TROJD" localSheetId="30">'[19]Func Study'!#REF!</definedName>
    <definedName name="Acct22842TROJD" localSheetId="32">'[19]Func Study'!#REF!</definedName>
    <definedName name="Acct22842TROJD">'[19]Func Study'!#REF!</definedName>
    <definedName name="Acct228SO">'[20]Func Study'!$H$2194</definedName>
    <definedName name="ACCT25398">[15]FuncStudy!$F$1882</definedName>
    <definedName name="Acct25399">[15]FuncStudy!$F$1889</definedName>
    <definedName name="Acct254">[15]FuncStudy!$F$1866</definedName>
    <definedName name="ACCT254S">'[21]Func Study'!$H$2159</definedName>
    <definedName name="ACCT254SO">'[17]Functional Study'!$H$2151</definedName>
    <definedName name="Acct282DITBAL">[15]FuncStudy!$F$1914</definedName>
    <definedName name="Acct282SGP">'[17]Functional Study'!#REF!</definedName>
    <definedName name="Acct350">'[20]Func Study'!$H$1628</definedName>
    <definedName name="Acct352">'[20]Func Study'!$H$1635</definedName>
    <definedName name="Acct353">'[20]Func Study'!$H$1641</definedName>
    <definedName name="Acct354">'[20]Func Study'!$H$1647</definedName>
    <definedName name="Acct355">'[20]Func Study'!$H$1654</definedName>
    <definedName name="Acct356">'[20]Func Study'!$H$1660</definedName>
    <definedName name="Acct357">'[20]Func Study'!$H$1666</definedName>
    <definedName name="Acct358">'[20]Func Study'!$H$1672</definedName>
    <definedName name="Acct359">'[20]Func Study'!$H$1678</definedName>
    <definedName name="Acct360">'[20]Func Study'!$H$1698</definedName>
    <definedName name="Acct361">'[20]Func Study'!$H$1704</definedName>
    <definedName name="Acct362">'[20]Func Study'!$H$1710</definedName>
    <definedName name="Acct364">'[20]Func Study'!$H$1717</definedName>
    <definedName name="Acct365">'[20]Func Study'!$H$1724</definedName>
    <definedName name="Acct366">'[20]Func Study'!$H$1731</definedName>
    <definedName name="Acct367">'[20]Func Study'!$H$1738</definedName>
    <definedName name="Acct368">'[20]Func Study'!$H$1744</definedName>
    <definedName name="Acct369">'[20]Func Study'!$H$1751</definedName>
    <definedName name="Acct370">'[20]Func Study'!$H$1762</definedName>
    <definedName name="Acct371">'[20]Func Study'!$H$1769</definedName>
    <definedName name="Acct371___Demand__Primary">'[18]Functional Study'!$I$1518</definedName>
    <definedName name="Acct372">'[20]Func Study'!$H$1776</definedName>
    <definedName name="Acct372A">'[20]Func Study'!$H$1775</definedName>
    <definedName name="Acct372DP">'[20]Func Study'!$H$1773</definedName>
    <definedName name="Acct372DS">'[20]Func Study'!$H$1774</definedName>
    <definedName name="Acct373">'[20]Func Study'!$H$1782</definedName>
    <definedName name="Acct403HPSG">[16]Misc!#REF!</definedName>
    <definedName name="Acct41011" localSheetId="29">'[22]Functional Study'!#REF!</definedName>
    <definedName name="Acct41011" localSheetId="31">'[22]Functional Study'!#REF!</definedName>
    <definedName name="Acct41011" localSheetId="30">'[22]Functional Study'!#REF!</definedName>
    <definedName name="Acct41011" localSheetId="32">'[23]Functional Study'!#REF!</definedName>
    <definedName name="Acct41011">'[22]Functional Study'!#REF!</definedName>
    <definedName name="Acct41011BADDEBT" localSheetId="29">'[22]Functional Study'!#REF!</definedName>
    <definedName name="Acct41011BADDEBT" localSheetId="31">'[22]Functional Study'!#REF!</definedName>
    <definedName name="Acct41011BADDEBT" localSheetId="30">'[22]Functional Study'!#REF!</definedName>
    <definedName name="Acct41011BADDEBT" localSheetId="32">'[23]Functional Study'!#REF!</definedName>
    <definedName name="Acct41011BADDEBT">'[22]Functional Study'!#REF!</definedName>
    <definedName name="Acct41011DITEXP" localSheetId="29">'[22]Functional Study'!#REF!</definedName>
    <definedName name="Acct41011DITEXP" localSheetId="31">'[22]Functional Study'!#REF!</definedName>
    <definedName name="Acct41011DITEXP" localSheetId="30">'[22]Functional Study'!#REF!</definedName>
    <definedName name="Acct41011DITEXP" localSheetId="32">'[23]Functional Study'!#REF!</definedName>
    <definedName name="Acct41011DITEXP">'[22]Functional Study'!#REF!</definedName>
    <definedName name="Acct41011S" localSheetId="29">'[22]Functional Study'!#REF!</definedName>
    <definedName name="Acct41011S" localSheetId="31">'[22]Functional Study'!#REF!</definedName>
    <definedName name="Acct41011S" localSheetId="30">'[22]Functional Study'!#REF!</definedName>
    <definedName name="Acct41011S" localSheetId="32">'[23]Functional Study'!#REF!</definedName>
    <definedName name="Acct41011S">'[22]Functional Study'!#REF!</definedName>
    <definedName name="Acct41011SE" localSheetId="31">'[22]Functional Study'!#REF!</definedName>
    <definedName name="Acct41011SE" localSheetId="30">'[22]Functional Study'!#REF!</definedName>
    <definedName name="Acct41011SE" localSheetId="32">'[23]Functional Study'!#REF!</definedName>
    <definedName name="Acct41011SE">'[22]Functional Study'!#REF!</definedName>
    <definedName name="Acct41011SG1" localSheetId="31">'[22]Functional Study'!#REF!</definedName>
    <definedName name="Acct41011SG1" localSheetId="30">'[22]Functional Study'!#REF!</definedName>
    <definedName name="Acct41011SG1" localSheetId="32">'[23]Functional Study'!#REF!</definedName>
    <definedName name="Acct41011SG1">'[22]Functional Study'!#REF!</definedName>
    <definedName name="Acct41011SG2" localSheetId="31">'[22]Functional Study'!#REF!</definedName>
    <definedName name="Acct41011SG2" localSheetId="30">'[22]Functional Study'!#REF!</definedName>
    <definedName name="Acct41011SG2" localSheetId="32">'[23]Functional Study'!#REF!</definedName>
    <definedName name="Acct41011SG2">'[22]Functional Study'!#REF!</definedName>
    <definedName name="ACCT41011SGCT" localSheetId="31">'[22]Functional Study'!#REF!</definedName>
    <definedName name="ACCT41011SGCT" localSheetId="30">'[22]Functional Study'!#REF!</definedName>
    <definedName name="ACCT41011SGCT" localSheetId="32">'[23]Functional Study'!#REF!</definedName>
    <definedName name="ACCT41011SGCT">'[22]Functional Study'!#REF!</definedName>
    <definedName name="Acct41011SGPP" localSheetId="31">'[22]Functional Study'!#REF!</definedName>
    <definedName name="Acct41011SGPP" localSheetId="30">'[22]Functional Study'!#REF!</definedName>
    <definedName name="Acct41011SGPP" localSheetId="32">'[23]Functional Study'!#REF!</definedName>
    <definedName name="Acct41011SGPP">'[22]Functional Study'!#REF!</definedName>
    <definedName name="Acct41011SNP" localSheetId="31">'[22]Functional Study'!#REF!</definedName>
    <definedName name="Acct41011SNP" localSheetId="30">'[22]Functional Study'!#REF!</definedName>
    <definedName name="Acct41011SNP" localSheetId="32">'[23]Functional Study'!#REF!</definedName>
    <definedName name="Acct41011SNP">'[22]Functional Study'!#REF!</definedName>
    <definedName name="ACCT41011SNPD" localSheetId="31">'[22]Functional Study'!#REF!</definedName>
    <definedName name="ACCT41011SNPD" localSheetId="30">'[22]Functional Study'!#REF!</definedName>
    <definedName name="ACCT41011SNPD" localSheetId="32">'[23]Functional Study'!#REF!</definedName>
    <definedName name="ACCT41011SNPD">'[22]Functional Study'!#REF!</definedName>
    <definedName name="Acct41011SO" localSheetId="31">'[22]Functional Study'!#REF!</definedName>
    <definedName name="Acct41011SO" localSheetId="30">'[22]Functional Study'!#REF!</definedName>
    <definedName name="Acct41011SO" localSheetId="32">'[23]Functional Study'!#REF!</definedName>
    <definedName name="Acct41011SO">'[22]Functional Study'!#REF!</definedName>
    <definedName name="Acct41011TROJP" localSheetId="31">'[22]Functional Study'!#REF!</definedName>
    <definedName name="Acct41011TROJP" localSheetId="30">'[22]Functional Study'!#REF!</definedName>
    <definedName name="Acct41011TROJP" localSheetId="32">'[23]Functional Study'!#REF!</definedName>
    <definedName name="Acct41011TROJP">'[22]Functional Study'!#REF!</definedName>
    <definedName name="Acct41111" localSheetId="31">'[22]Functional Study'!#REF!</definedName>
    <definedName name="Acct41111" localSheetId="30">'[22]Functional Study'!#REF!</definedName>
    <definedName name="Acct41111" localSheetId="32">'[23]Functional Study'!#REF!</definedName>
    <definedName name="Acct41111">'[22]Functional Study'!#REF!</definedName>
    <definedName name="Acct41111BADDEBT" localSheetId="31">'[22]Functional Study'!#REF!</definedName>
    <definedName name="Acct41111BADDEBT" localSheetId="30">'[22]Functional Study'!#REF!</definedName>
    <definedName name="Acct41111BADDEBT" localSheetId="32">'[23]Functional Study'!#REF!</definedName>
    <definedName name="Acct41111BADDEBT">'[22]Functional Study'!#REF!</definedName>
    <definedName name="Acct41111DITEXP" localSheetId="31">'[22]Functional Study'!#REF!</definedName>
    <definedName name="Acct41111DITEXP" localSheetId="30">'[22]Functional Study'!#REF!</definedName>
    <definedName name="Acct41111DITEXP" localSheetId="32">'[23]Functional Study'!#REF!</definedName>
    <definedName name="Acct41111DITEXP">'[22]Functional Study'!#REF!</definedName>
    <definedName name="Acct41111S" localSheetId="31">'[22]Functional Study'!#REF!</definedName>
    <definedName name="Acct41111S" localSheetId="30">'[22]Functional Study'!#REF!</definedName>
    <definedName name="Acct41111S" localSheetId="32">'[23]Functional Study'!#REF!</definedName>
    <definedName name="Acct41111S">'[22]Functional Study'!#REF!</definedName>
    <definedName name="Acct41111SE" localSheetId="31">'[22]Functional Study'!#REF!</definedName>
    <definedName name="Acct41111SE" localSheetId="30">'[22]Functional Study'!#REF!</definedName>
    <definedName name="Acct41111SE" localSheetId="32">'[23]Functional Study'!#REF!</definedName>
    <definedName name="Acct41111SE">'[22]Functional Study'!#REF!</definedName>
    <definedName name="Acct41111SG1" localSheetId="31">'[22]Functional Study'!#REF!</definedName>
    <definedName name="Acct41111SG1" localSheetId="30">'[22]Functional Study'!#REF!</definedName>
    <definedName name="Acct41111SG1" localSheetId="32">'[23]Functional Study'!#REF!</definedName>
    <definedName name="Acct41111SG1">'[22]Functional Study'!#REF!</definedName>
    <definedName name="Acct41111SG2" localSheetId="31">'[22]Functional Study'!#REF!</definedName>
    <definedName name="Acct41111SG2" localSheetId="30">'[22]Functional Study'!#REF!</definedName>
    <definedName name="Acct41111SG2" localSheetId="32">'[23]Functional Study'!#REF!</definedName>
    <definedName name="Acct41111SG2">'[22]Functional Study'!#REF!</definedName>
    <definedName name="Acct41111SG3" localSheetId="31">'[22]Functional Study'!#REF!</definedName>
    <definedName name="Acct41111SG3" localSheetId="30">'[22]Functional Study'!#REF!</definedName>
    <definedName name="Acct41111SG3" localSheetId="32">'[23]Functional Study'!#REF!</definedName>
    <definedName name="Acct41111SG3">'[22]Functional Study'!#REF!</definedName>
    <definedName name="Acct41111SGPP" localSheetId="31">'[22]Functional Study'!#REF!</definedName>
    <definedName name="Acct41111SGPP" localSheetId="30">'[22]Functional Study'!#REF!</definedName>
    <definedName name="Acct41111SGPP" localSheetId="32">'[23]Functional Study'!#REF!</definedName>
    <definedName name="Acct41111SGPP">'[22]Functional Study'!#REF!</definedName>
    <definedName name="Acct41111SNP" localSheetId="31">'[22]Functional Study'!#REF!</definedName>
    <definedName name="Acct41111SNP" localSheetId="30">'[22]Functional Study'!#REF!</definedName>
    <definedName name="Acct41111SNP" localSheetId="32">'[23]Functional Study'!#REF!</definedName>
    <definedName name="Acct41111SNP">'[22]Functional Study'!#REF!</definedName>
    <definedName name="Acct41111SNTP" localSheetId="31">'[22]Functional Study'!#REF!</definedName>
    <definedName name="Acct41111SNTP" localSheetId="30">'[22]Functional Study'!#REF!</definedName>
    <definedName name="Acct41111SNTP" localSheetId="32">'[23]Functional Study'!#REF!</definedName>
    <definedName name="Acct41111SNTP">'[22]Functional Study'!#REF!</definedName>
    <definedName name="Acct41111SO" localSheetId="31">'[22]Functional Study'!#REF!</definedName>
    <definedName name="Acct41111SO" localSheetId="30">'[22]Functional Study'!#REF!</definedName>
    <definedName name="Acct41111SO" localSheetId="32">'[23]Functional Study'!#REF!</definedName>
    <definedName name="Acct41111SO">'[22]Functional Study'!#REF!</definedName>
    <definedName name="Acct41111TROJP" localSheetId="31">'[22]Functional Study'!#REF!</definedName>
    <definedName name="Acct41111TROJP" localSheetId="30">'[22]Functional Study'!#REF!</definedName>
    <definedName name="Acct41111TROJP" localSheetId="32">'[23]Functional Study'!#REF!</definedName>
    <definedName name="Acct41111TROJP">'[22]Functional Study'!#REF!</definedName>
    <definedName name="Acct411BADDEBT" localSheetId="31">'[22]Functional Study'!#REF!</definedName>
    <definedName name="Acct411BADDEBT" localSheetId="30">'[22]Functional Study'!#REF!</definedName>
    <definedName name="Acct411BADDEBT" localSheetId="32">'[23]Functional Study'!#REF!</definedName>
    <definedName name="Acct411BADDEBT">'[22]Functional Study'!#REF!</definedName>
    <definedName name="Acct411DGP" localSheetId="31">'[22]Functional Study'!#REF!</definedName>
    <definedName name="Acct411DGP" localSheetId="30">'[22]Functional Study'!#REF!</definedName>
    <definedName name="Acct411DGP" localSheetId="32">'[23]Functional Study'!#REF!</definedName>
    <definedName name="Acct411DGP">'[22]Functional Study'!#REF!</definedName>
    <definedName name="Acct411DGU" localSheetId="31">'[22]Functional Study'!#REF!</definedName>
    <definedName name="Acct411DGU" localSheetId="30">'[22]Functional Study'!#REF!</definedName>
    <definedName name="Acct411DGU" localSheetId="32">'[23]Functional Study'!#REF!</definedName>
    <definedName name="Acct411DGU">'[22]Functional Study'!#REF!</definedName>
    <definedName name="Acct411DITEXP" localSheetId="31">'[22]Functional Study'!#REF!</definedName>
    <definedName name="Acct411DITEXP" localSheetId="30">'[22]Functional Study'!#REF!</definedName>
    <definedName name="Acct411DITEXP" localSheetId="32">'[23]Functional Study'!#REF!</definedName>
    <definedName name="Acct411DITEXP">'[22]Functional Study'!#REF!</definedName>
    <definedName name="Acct411DNPP" localSheetId="31">'[22]Functional Study'!#REF!</definedName>
    <definedName name="Acct411DNPP" localSheetId="30">'[22]Functional Study'!#REF!</definedName>
    <definedName name="Acct411DNPP" localSheetId="32">'[23]Functional Study'!#REF!</definedName>
    <definedName name="Acct411DNPP">'[22]Functional Study'!#REF!</definedName>
    <definedName name="Acct411DNPTP" localSheetId="31">'[22]Functional Study'!#REF!</definedName>
    <definedName name="Acct411DNPTP" localSheetId="30">'[22]Functional Study'!#REF!</definedName>
    <definedName name="Acct411DNPTP" localSheetId="32">'[23]Functional Study'!#REF!</definedName>
    <definedName name="Acct411DNPTP">'[22]Functional Study'!#REF!</definedName>
    <definedName name="Acct411S" localSheetId="31">'[22]Functional Study'!#REF!</definedName>
    <definedName name="Acct411S" localSheetId="30">'[22]Functional Study'!#REF!</definedName>
    <definedName name="Acct411S" localSheetId="32">'[23]Functional Study'!#REF!</definedName>
    <definedName name="Acct411S">'[22]Functional Study'!#REF!</definedName>
    <definedName name="Acct411SE" localSheetId="31">'[22]Functional Study'!#REF!</definedName>
    <definedName name="Acct411SE" localSheetId="30">'[22]Functional Study'!#REF!</definedName>
    <definedName name="Acct411SE" localSheetId="32">'[23]Functional Study'!#REF!</definedName>
    <definedName name="Acct411SE">'[22]Functional Study'!#REF!</definedName>
    <definedName name="Acct411SG" localSheetId="31">'[22]Functional Study'!#REF!</definedName>
    <definedName name="Acct411SG" localSheetId="30">'[22]Functional Study'!#REF!</definedName>
    <definedName name="Acct411SG" localSheetId="32">'[23]Functional Study'!#REF!</definedName>
    <definedName name="Acct411SG">'[22]Functional Study'!#REF!</definedName>
    <definedName name="Acct411SGPP" localSheetId="31">'[22]Functional Study'!#REF!</definedName>
    <definedName name="Acct411SGPP" localSheetId="30">'[22]Functional Study'!#REF!</definedName>
    <definedName name="Acct411SGPP" localSheetId="32">'[23]Functional Study'!#REF!</definedName>
    <definedName name="Acct411SGPP">'[22]Functional Study'!#REF!</definedName>
    <definedName name="Acct411SO" localSheetId="31">'[22]Functional Study'!#REF!</definedName>
    <definedName name="Acct411SO" localSheetId="30">'[22]Functional Study'!#REF!</definedName>
    <definedName name="Acct411SO" localSheetId="32">'[23]Functional Study'!#REF!</definedName>
    <definedName name="Acct411SO">'[22]Functional Study'!#REF!</definedName>
    <definedName name="Acct411TROJP" localSheetId="31">'[22]Functional Study'!#REF!</definedName>
    <definedName name="Acct411TROJP" localSheetId="30">'[22]Functional Study'!#REF!</definedName>
    <definedName name="Acct411TROJP" localSheetId="32">'[23]Functional Study'!#REF!</definedName>
    <definedName name="Acct411TROJP">'[22]Functional Study'!#REF!</definedName>
    <definedName name="Acct444S">[15]FuncStudy!$F$105</definedName>
    <definedName name="Acct447">'[17]Functional Study'!$H$288</definedName>
    <definedName name="Acct447DGU" localSheetId="29">'[19]Func Study'!#REF!</definedName>
    <definedName name="Acct447DGU" localSheetId="31">'[19]Func Study'!#REF!</definedName>
    <definedName name="Acct447DGU" localSheetId="30">'[19]Func Study'!#REF!</definedName>
    <definedName name="Acct447DGU" localSheetId="32">'[19]Func Study'!#REF!</definedName>
    <definedName name="Acct447DGU">'[19]Func Study'!#REF!</definedName>
    <definedName name="Acct448">'[17]Functional Study'!$H$276</definedName>
    <definedName name="Acct448S">'[20]Func Study'!$H$274</definedName>
    <definedName name="Acct448SO">'[17]Functional Study'!$H$275</definedName>
    <definedName name="Acct450S">'[20]Func Study'!$H$302</definedName>
    <definedName name="Acct451S">'[20]Func Study'!$H$307</definedName>
    <definedName name="Acct454S">'[20]Func Study'!$H$318</definedName>
    <definedName name="Acct456S">'[20]Func Study'!$H$325</definedName>
    <definedName name="Acct502DNPPSU">[16]Misc!#REF!</definedName>
    <definedName name="Acct510" localSheetId="29">'[20]Func Study'!#REF!</definedName>
    <definedName name="Acct510" localSheetId="31">'[20]Func Study'!#REF!</definedName>
    <definedName name="Acct510" localSheetId="30">'[20]Func Study'!#REF!</definedName>
    <definedName name="Acct510">'[20]Func Study'!#REF!</definedName>
    <definedName name="Acct510DNPPSU" localSheetId="29">'[20]Func Study'!#REF!</definedName>
    <definedName name="Acct510DNPPSU" localSheetId="31">'[20]Func Study'!#REF!</definedName>
    <definedName name="Acct510DNPPSU" localSheetId="30">'[20]Func Study'!#REF!</definedName>
    <definedName name="Acct510DNPPSU">'[20]Func Study'!#REF!</definedName>
    <definedName name="ACCT510JBG" localSheetId="29">'[20]Func Study'!#REF!</definedName>
    <definedName name="ACCT510JBG" localSheetId="31">'[20]Func Study'!#REF!</definedName>
    <definedName name="ACCT510JBG" localSheetId="30">'[20]Func Study'!#REF!</definedName>
    <definedName name="ACCT510JBG">'[20]Func Study'!#REF!</definedName>
    <definedName name="ACCT510SSGCH" localSheetId="29">'[20]Func Study'!#REF!</definedName>
    <definedName name="ACCT510SSGCH" localSheetId="31">'[20]Func Study'!#REF!</definedName>
    <definedName name="ACCT510SSGCH" localSheetId="30">'[20]Func Study'!#REF!</definedName>
    <definedName name="ACCT510SSGCH">'[20]Func Study'!#REF!</definedName>
    <definedName name="ACCT547SSECT">'[18]Functional Study'!#REF!</definedName>
    <definedName name="ACCT548SSGCT">'[18]Functional Study'!#REF!</definedName>
    <definedName name="ACCT557CAGE">'[20]Func Study'!$H$683</definedName>
    <definedName name="Acct557CT">'[20]Func Study'!$H$681</definedName>
    <definedName name="Acct565">'[17]Functional Study'!$H$732</definedName>
    <definedName name="Acct580">'[20]Func Study'!$H$791</definedName>
    <definedName name="Acct581">'[20]Func Study'!$H$796</definedName>
    <definedName name="Acct582">'[20]Func Study'!$H$801</definedName>
    <definedName name="Acct583">'[20]Func Study'!$H$806</definedName>
    <definedName name="Acct584">'[20]Func Study'!$H$811</definedName>
    <definedName name="Acct585">'[20]Func Study'!$H$816</definedName>
    <definedName name="Acct586">'[20]Func Study'!$H$821</definedName>
    <definedName name="Acct587">'[20]Func Study'!$H$826</definedName>
    <definedName name="Acct588">'[20]Func Study'!$H$831</definedName>
    <definedName name="Acct589">'[20]Func Study'!$H$836</definedName>
    <definedName name="Acct590">'[20]Func Study'!$H$841</definedName>
    <definedName name="Acct590DNPD">'[17]Functional Study'!$H$828</definedName>
    <definedName name="Acct590S">'[17]Functional Study'!$H$827</definedName>
    <definedName name="Acct591">'[20]Func Study'!$H$846</definedName>
    <definedName name="Acct592">'[20]Func Study'!$H$851</definedName>
    <definedName name="Acct593">'[20]Func Study'!$H$856</definedName>
    <definedName name="Acct594">'[20]Func Study'!$H$861</definedName>
    <definedName name="Acct595">'[20]Func Study'!$H$866</definedName>
    <definedName name="Acct596">'[20]Func Study'!$H$876</definedName>
    <definedName name="Acct597">'[20]Func Study'!$H$881</definedName>
    <definedName name="Acct598">'[20]Func Study'!$H$886</definedName>
    <definedName name="ACCT904SG" localSheetId="31">'[24]Functional Study'!#REF!</definedName>
    <definedName name="ACCT904SG" localSheetId="30">'[24]Functional Study'!#REF!</definedName>
    <definedName name="ACCT904SG" localSheetId="32">'[25]Functional Study'!#REF!</definedName>
    <definedName name="ACCT904SG">'[24]Functional Study'!#REF!</definedName>
    <definedName name="Acct928RE">[15]FuncStudy!$F$750</definedName>
    <definedName name="AcctAGA">'[20]Func Study'!$H$296</definedName>
    <definedName name="AcctDFAD" localSheetId="31">'[20]Func Study'!#REF!</definedName>
    <definedName name="AcctDFAD" localSheetId="30">'[20]Func Study'!#REF!</definedName>
    <definedName name="AcctDFAD">'[20]Func Study'!#REF!</definedName>
    <definedName name="AcctDFAP" localSheetId="31">'[20]Func Study'!#REF!</definedName>
    <definedName name="AcctDFAP" localSheetId="30">'[20]Func Study'!#REF!</definedName>
    <definedName name="AcctDFAP">'[20]Func Study'!#REF!</definedName>
    <definedName name="AcctDFAT" localSheetId="31">'[20]Func Study'!#REF!</definedName>
    <definedName name="AcctDFAT" localSheetId="30">'[20]Func Study'!#REF!</definedName>
    <definedName name="AcctDFAT">'[20]Func Study'!#REF!</definedName>
    <definedName name="AcctDGU">'[18]Functional Study'!#REF!</definedName>
    <definedName name="AcctFIT">'[26]Func Study'!$H$1422</definedName>
    <definedName name="AcctOWCDGP">'[18]Functional Study'!#REF!</definedName>
    <definedName name="AcctTable">[27]Variables!$AK$42:$AK$396</definedName>
    <definedName name="AcctTS0">'[20]Func Study'!$H$1686</definedName>
    <definedName name="ActualROE">[16]Misc!$E$59</definedName>
    <definedName name="ActualROR">'[19]G+T+D+R+M'!$H$61</definedName>
    <definedName name="ACYear">[28]Variables!$C$13</definedName>
    <definedName name="Additions_by_Function_Project_State_Month">'[29]Apr 05 - Mar 06 Adds'!#REF!</definedName>
    <definedName name="adf">'[30]OR MW Month'!#REF!</definedName>
    <definedName name="adfad">[26]Inputs!$D$9</definedName>
    <definedName name="Adjs2avg">[31]Inputs!$L$255:'[31]Inputs'!$T$505</definedName>
    <definedName name="ADJTOTAL">'[32]JAM NPC 13'!#REF!</definedName>
    <definedName name="AdjustInput">[33]Inputs!$L$3:$T$998</definedName>
    <definedName name="AdjustSwitch">[33]Variables!$AG$3:$AI$3</definedName>
    <definedName name="aftertax_ror">[34]Utah!#REF!</definedName>
    <definedName name="ALL">#REF!</definedName>
    <definedName name="all_months">#REF!</definedName>
    <definedName name="AllocationMethod">[35]Variables!$AP$33</definedName>
    <definedName name="annual.hours">#REF!</definedName>
    <definedName name="anscount" hidden="1">1</definedName>
    <definedName name="APR" localSheetId="29">[36]Backup!#REF!</definedName>
    <definedName name="APR" localSheetId="31">[36]Backup!#REF!</definedName>
    <definedName name="APR" localSheetId="30">[36]Backup!#REF!</definedName>
    <definedName name="APR" localSheetId="32">[36]Backup!#REF!</definedName>
    <definedName name="APR">[36]Backup!#REF!</definedName>
    <definedName name="APRIL95">#REF!</definedName>
    <definedName name="APRIL96">#REF!</definedName>
    <definedName name="APRIL97">#REF!</definedName>
    <definedName name="APRIL98">#REF!</definedName>
    <definedName name="APRT" localSheetId="29">#REF!</definedName>
    <definedName name="APRT" localSheetId="31">#REF!</definedName>
    <definedName name="APRT" localSheetId="30">#REF!</definedName>
    <definedName name="APRT" localSheetId="32">#REF!</definedName>
    <definedName name="APRT">#REF!</definedName>
    <definedName name="AS2DocOpenMode" hidden="1">"AS2DocumentEdit"</definedName>
    <definedName name="asa" localSheetId="16" hidden="1">{"Factors Pages 1-2",#N/A,FALSE,"Factors";"Factors Page 3",#N/A,FALSE,"Factors";"Factors Page 4",#N/A,FALSE,"Factors";"Factors Page 5",#N/A,FALSE,"Factors";"Factors Pages 8-27",#N/A,FALSE,"Factors"}</definedName>
    <definedName name="asa" localSheetId="13" hidden="1">{"Factors Pages 1-2",#N/A,FALSE,"Factors";"Factors Page 3",#N/A,FALSE,"Factors";"Factors Page 4",#N/A,FALSE,"Factors";"Factors Page 5",#N/A,FALSE,"Factors";"Factors Pages 8-27",#N/A,FALSE,"Factors"}</definedName>
    <definedName name="asa" localSheetId="10" hidden="1">{"Factors Pages 1-2",#N/A,FALSE,"Factors";"Factors Page 3",#N/A,FALSE,"Factors";"Factors Page 4",#N/A,FALSE,"Factors";"Factors Page 5",#N/A,FALSE,"Factors";"Factors Pages 8-27",#N/A,FALSE,"Factors"}</definedName>
    <definedName name="asa" localSheetId="7" hidden="1">{"Factors Pages 1-2",#N/A,FALSE,"Factors";"Factors Page 3",#N/A,FALSE,"Factors";"Factors Page 4",#N/A,FALSE,"Factors";"Factors Page 5",#N/A,FALSE,"Factors";"Factors Pages 8-27",#N/A,FALSE,"Factors"}</definedName>
    <definedName name="asa" localSheetId="1" hidden="1">{"Factors Pages 1-2",#N/A,FALSE,"Factors";"Factors Page 3",#N/A,FALSE,"Factors";"Factors Page 4",#N/A,FALSE,"Factors";"Factors Page 5",#N/A,FALSE,"Factors";"Factors Pages 8-27",#N/A,FALSE,"Factors"}</definedName>
    <definedName name="asa" localSheetId="27"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df" localSheetId="16" hidden="1">{#N/A,#N/A,FALSE,"Bgt";#N/A,#N/A,FALSE,"Act";#N/A,#N/A,FALSE,"Chrt Data";#N/A,#N/A,FALSE,"Bus Result";#N/A,#N/A,FALSE,"Main Charts";#N/A,#N/A,FALSE,"P&amp;L Ttl";#N/A,#N/A,FALSE,"P&amp;L C_Ttl";#N/A,#N/A,FALSE,"P&amp;L C_Oct";#N/A,#N/A,FALSE,"P&amp;L C_Sep";#N/A,#N/A,FALSE,"1996";#N/A,#N/A,FALSE,"Data"}</definedName>
    <definedName name="asdf" localSheetId="13" hidden="1">{#N/A,#N/A,FALSE,"Bgt";#N/A,#N/A,FALSE,"Act";#N/A,#N/A,FALSE,"Chrt Data";#N/A,#N/A,FALSE,"Bus Result";#N/A,#N/A,FALSE,"Main Charts";#N/A,#N/A,FALSE,"P&amp;L Ttl";#N/A,#N/A,FALSE,"P&amp;L C_Ttl";#N/A,#N/A,FALSE,"P&amp;L C_Oct";#N/A,#N/A,FALSE,"P&amp;L C_Sep";#N/A,#N/A,FALSE,"1996";#N/A,#N/A,FALSE,"Data"}</definedName>
    <definedName name="asdf" localSheetId="10" hidden="1">{#N/A,#N/A,FALSE,"Bgt";#N/A,#N/A,FALSE,"Act";#N/A,#N/A,FALSE,"Chrt Data";#N/A,#N/A,FALSE,"Bus Result";#N/A,#N/A,FALSE,"Main Charts";#N/A,#N/A,FALSE,"P&amp;L Ttl";#N/A,#N/A,FALSE,"P&amp;L C_Ttl";#N/A,#N/A,FALSE,"P&amp;L C_Oct";#N/A,#N/A,FALSE,"P&amp;L C_Sep";#N/A,#N/A,FALSE,"1996";#N/A,#N/A,FALSE,"Data"}</definedName>
    <definedName name="asdf" localSheetId="7" hidden="1">{#N/A,#N/A,FALSE,"Bgt";#N/A,#N/A,FALSE,"Act";#N/A,#N/A,FALSE,"Chrt Data";#N/A,#N/A,FALSE,"Bus Result";#N/A,#N/A,FALSE,"Main Charts";#N/A,#N/A,FALSE,"P&amp;L Ttl";#N/A,#N/A,FALSE,"P&amp;L C_Ttl";#N/A,#N/A,FALSE,"P&amp;L C_Oct";#N/A,#N/A,FALSE,"P&amp;L C_Sep";#N/A,#N/A,FALSE,"1996";#N/A,#N/A,FALSE,"Data"}</definedName>
    <definedName name="asdf" localSheetId="1" hidden="1">{#N/A,#N/A,FALSE,"Bgt";#N/A,#N/A,FALSE,"Act";#N/A,#N/A,FALSE,"Chrt Data";#N/A,#N/A,FALSE,"Bus Result";#N/A,#N/A,FALSE,"Main Charts";#N/A,#N/A,FALSE,"P&amp;L Ttl";#N/A,#N/A,FALSE,"P&amp;L C_Ttl";#N/A,#N/A,FALSE,"P&amp;L C_Oct";#N/A,#N/A,FALSE,"P&amp;L C_Sep";#N/A,#N/A,FALSE,"1996";#N/A,#N/A,FALSE,"Data"}</definedName>
    <definedName name="asdf" localSheetId="27" hidden="1">{#N/A,#N/A,FALSE,"Bgt";#N/A,#N/A,FALSE,"Act";#N/A,#N/A,FALSE,"Chrt Data";#N/A,#N/A,FALSE,"Bus Result";#N/A,#N/A,FALSE,"Main Charts";#N/A,#N/A,FALSE,"P&amp;L Ttl";#N/A,#N/A,FALSE,"P&amp;L C_Ttl";#N/A,#N/A,FALSE,"P&amp;L C_Oct";#N/A,#N/A,FALSE,"P&amp;L C_Sep";#N/A,#N/A,FALSE,"1996";#N/A,#N/A,FALSE,"Data"}</definedName>
    <definedName name="asdf" hidden="1">{#N/A,#N/A,FALSE,"Bgt";#N/A,#N/A,FALSE,"Act";#N/A,#N/A,FALSE,"Chrt Data";#N/A,#N/A,FALSE,"Bus Result";#N/A,#N/A,FALSE,"Main Charts";#N/A,#N/A,FALSE,"P&amp;L Ttl";#N/A,#N/A,FALSE,"P&amp;L C_Ttl";#N/A,#N/A,FALSE,"P&amp;L C_Oct";#N/A,#N/A,FALSE,"P&amp;L C_Sep";#N/A,#N/A,FALSE,"1996";#N/A,#N/A,FALSE,"Data"}</definedName>
    <definedName name="Ask_Mid_Bid1">#REF!</definedName>
    <definedName name="Ask_Mid_Bid2">#REF!</definedName>
    <definedName name="AT_48">#REF!</definedName>
    <definedName name="AUG" localSheetId="29">[36]Backup!#REF!</definedName>
    <definedName name="AUG" localSheetId="31">[36]Backup!#REF!</definedName>
    <definedName name="AUG" localSheetId="30">[36]Backup!#REF!</definedName>
    <definedName name="AUG" localSheetId="32">[36]Backup!#REF!</definedName>
    <definedName name="AUG">[36]Backup!#REF!</definedName>
    <definedName name="AUGT" localSheetId="29">#REF!</definedName>
    <definedName name="AUGT" localSheetId="31">#REF!</definedName>
    <definedName name="AUGT" localSheetId="30">#REF!</definedName>
    <definedName name="AUGT" localSheetId="32">#REF!</definedName>
    <definedName name="AUGT">#REF!</definedName>
    <definedName name="average.price">#REF!</definedName>
    <definedName name="AverageFactors">[33]UTCR!$AC$22:$AQ$108</definedName>
    <definedName name="AverageFuelCost">#REF!</definedName>
    <definedName name="AverageInput">[33]Inputs!$F$3:$I$1719</definedName>
    <definedName name="AvgFactorCopy">#REF!</definedName>
    <definedName name="AvgFactors">[27]Factors!$B$3:$P$99</definedName>
    <definedName name="AVOIDED_COSTS">'[37]Avoided Costs'!$A$3:$G$38</definedName>
    <definedName name="AvoidedCosts">'[28]Avoided Costs'!$A$3:$G$35</definedName>
    <definedName name="b" localSheetId="16" hidden="1">{#N/A,#N/A,FALSE,"Coversheet";#N/A,#N/A,FALSE,"QA"}</definedName>
    <definedName name="b" localSheetId="13" hidden="1">{#N/A,#N/A,FALSE,"Coversheet";#N/A,#N/A,FALSE,"QA"}</definedName>
    <definedName name="b" localSheetId="10" hidden="1">{#N/A,#N/A,FALSE,"Coversheet";#N/A,#N/A,FALSE,"QA"}</definedName>
    <definedName name="b" localSheetId="7" hidden="1">{#N/A,#N/A,FALSE,"Coversheet";#N/A,#N/A,FALSE,"QA"}</definedName>
    <definedName name="b" localSheetId="1" hidden="1">{#N/A,#N/A,FALSE,"Coversheet";#N/A,#N/A,FALSE,"QA"}</definedName>
    <definedName name="b" localSheetId="27" hidden="1">{#N/A,#N/A,FALSE,"Coversheet";#N/A,#N/A,FALSE,"QA"}</definedName>
    <definedName name="b" hidden="1">{#N/A,#N/A,FALSE,"Coversheet";#N/A,#N/A,FALSE,"QA"}</definedName>
    <definedName name="B1_Print">#REF!</definedName>
    <definedName name="BACK1" localSheetId="29">#REF!</definedName>
    <definedName name="BACK1" localSheetId="31">#REF!</definedName>
    <definedName name="BACK1" localSheetId="30">#REF!</definedName>
    <definedName name="BACK1" localSheetId="32">#REF!</definedName>
    <definedName name="BACK1">#REF!</definedName>
    <definedName name="BACK2" localSheetId="29">#REF!</definedName>
    <definedName name="BACK2" localSheetId="31">#REF!</definedName>
    <definedName name="BACK2" localSheetId="30">#REF!</definedName>
    <definedName name="BACK2" localSheetId="32">#REF!</definedName>
    <definedName name="BACK2">#REF!</definedName>
    <definedName name="BACK3" localSheetId="29">#REF!</definedName>
    <definedName name="BACK3" localSheetId="31">#REF!</definedName>
    <definedName name="BACK3" localSheetId="30">#REF!</definedName>
    <definedName name="BACK3">#REF!</definedName>
    <definedName name="BACKUP1" localSheetId="31">#REF!</definedName>
    <definedName name="BACKUP1" localSheetId="30">#REF!</definedName>
    <definedName name="BACKUP1">#REF!</definedName>
    <definedName name="Baseline">#REF!</definedName>
    <definedName name="BEx0017DGUEDPCFJUPUZOOLJCS2B" localSheetId="16" hidden="1">#REF!</definedName>
    <definedName name="BEx0017DGUEDPCFJUPUZOOLJCS2B" localSheetId="13" hidden="1">#REF!</definedName>
    <definedName name="BEx0017DGUEDPCFJUPUZOOLJCS2B" localSheetId="10" hidden="1">#REF!</definedName>
    <definedName name="BEx0017DGUEDPCFJUPUZOOLJCS2B" localSheetId="7" hidden="1">#REF!</definedName>
    <definedName name="BEx0017DGUEDPCFJUPUZOOLJCS2B" localSheetId="27" hidden="1">#REF!</definedName>
    <definedName name="BEx0017DGUEDPCFJUPUZOOLJCS2B" hidden="1">#REF!</definedName>
    <definedName name="BEx001CNWHJ5RULCSFM36ZCGJ1UH" localSheetId="16" hidden="1">#REF!</definedName>
    <definedName name="BEx001CNWHJ5RULCSFM36ZCGJ1UH" localSheetId="13" hidden="1">#REF!</definedName>
    <definedName name="BEx001CNWHJ5RULCSFM36ZCGJ1UH" localSheetId="10" hidden="1">#REF!</definedName>
    <definedName name="BEx001CNWHJ5RULCSFM36ZCGJ1UH" localSheetId="7" hidden="1">#REF!</definedName>
    <definedName name="BEx001CNWHJ5RULCSFM36ZCGJ1UH" localSheetId="27" hidden="1">#REF!</definedName>
    <definedName name="BEx001CNWHJ5RULCSFM36ZCGJ1UH" hidden="1">#REF!</definedName>
    <definedName name="BEx004791UAJIJSN57OT7YBLNP82" localSheetId="16" hidden="1">#REF!</definedName>
    <definedName name="BEx004791UAJIJSN57OT7YBLNP82" localSheetId="13" hidden="1">#REF!</definedName>
    <definedName name="BEx004791UAJIJSN57OT7YBLNP82" localSheetId="10" hidden="1">#REF!</definedName>
    <definedName name="BEx004791UAJIJSN57OT7YBLNP82" localSheetId="7" hidden="1">#REF!</definedName>
    <definedName name="BEx004791UAJIJSN57OT7YBLNP82" localSheetId="27" hidden="1">#REF!</definedName>
    <definedName name="BEx004791UAJIJSN57OT7YBLNP82" hidden="1">#REF!</definedName>
    <definedName name="BEx008P2NVFDLBHL7IZ5WTMVOQ1F" localSheetId="16" hidden="1">#REF!</definedName>
    <definedName name="BEx008P2NVFDLBHL7IZ5WTMVOQ1F" localSheetId="13" hidden="1">#REF!</definedName>
    <definedName name="BEx008P2NVFDLBHL7IZ5WTMVOQ1F" localSheetId="10" hidden="1">#REF!</definedName>
    <definedName name="BEx008P2NVFDLBHL7IZ5WTMVOQ1F" localSheetId="7" hidden="1">#REF!</definedName>
    <definedName name="BEx008P2NVFDLBHL7IZ5WTMVOQ1F" localSheetId="27" hidden="1">#REF!</definedName>
    <definedName name="BEx008P2NVFDLBHL7IZ5WTMVOQ1F" hidden="1">#REF!</definedName>
    <definedName name="BEx009G00IN0JUIAQ4WE9NHTMQE2" localSheetId="16" hidden="1">#REF!</definedName>
    <definedName name="BEx009G00IN0JUIAQ4WE9NHTMQE2" localSheetId="13" hidden="1">#REF!</definedName>
    <definedName name="BEx009G00IN0JUIAQ4WE9NHTMQE2" localSheetId="10" hidden="1">#REF!</definedName>
    <definedName name="BEx009G00IN0JUIAQ4WE9NHTMQE2" localSheetId="7" hidden="1">#REF!</definedName>
    <definedName name="BEx009G00IN0JUIAQ4WE9NHTMQE2" localSheetId="27" hidden="1">#REF!</definedName>
    <definedName name="BEx009G00IN0JUIAQ4WE9NHTMQE2" hidden="1">#REF!</definedName>
    <definedName name="BEx00DXTY2JDVGWQKV8H7FG4SV30" localSheetId="16" hidden="1">#REF!</definedName>
    <definedName name="BEx00DXTY2JDVGWQKV8H7FG4SV30" localSheetId="13" hidden="1">#REF!</definedName>
    <definedName name="BEx00DXTY2JDVGWQKV8H7FG4SV30" localSheetId="10" hidden="1">#REF!</definedName>
    <definedName name="BEx00DXTY2JDVGWQKV8H7FG4SV30" localSheetId="7" hidden="1">#REF!</definedName>
    <definedName name="BEx00DXTY2JDVGWQKV8H7FG4SV30" localSheetId="27" hidden="1">#REF!</definedName>
    <definedName name="BEx00DXTY2JDVGWQKV8H7FG4SV30" hidden="1">#REF!</definedName>
    <definedName name="BEx00GHLTYRH5N2S6P78YW1CD30N" localSheetId="16" hidden="1">#REF!</definedName>
    <definedName name="BEx00GHLTYRH5N2S6P78YW1CD30N" localSheetId="13" hidden="1">#REF!</definedName>
    <definedName name="BEx00GHLTYRH5N2S6P78YW1CD30N" localSheetId="10" hidden="1">#REF!</definedName>
    <definedName name="BEx00GHLTYRH5N2S6P78YW1CD30N" localSheetId="7" hidden="1">#REF!</definedName>
    <definedName name="BEx00GHLTYRH5N2S6P78YW1CD30N" localSheetId="27" hidden="1">#REF!</definedName>
    <definedName name="BEx00GHLTYRH5N2S6P78YW1CD30N" hidden="1">#REF!</definedName>
    <definedName name="BEx00JC31DY11L45SEU4B10BIN6W" localSheetId="16" hidden="1">#REF!</definedName>
    <definedName name="BEx00JC31DY11L45SEU4B10BIN6W" localSheetId="13" hidden="1">#REF!</definedName>
    <definedName name="BEx00JC31DY11L45SEU4B10BIN6W" localSheetId="10" hidden="1">#REF!</definedName>
    <definedName name="BEx00JC31DY11L45SEU4B10BIN6W" localSheetId="7" hidden="1">#REF!</definedName>
    <definedName name="BEx00JC31DY11L45SEU4B10BIN6W" localSheetId="27" hidden="1">#REF!</definedName>
    <definedName name="BEx00JC31DY11L45SEU4B10BIN6W" hidden="1">#REF!</definedName>
    <definedName name="BEx00KZHZBHP3TDV1YMX4B19B95O" localSheetId="16" hidden="1">#REF!</definedName>
    <definedName name="BEx00KZHZBHP3TDV1YMX4B19B95O" localSheetId="13" hidden="1">#REF!</definedName>
    <definedName name="BEx00KZHZBHP3TDV1YMX4B19B95O" localSheetId="10" hidden="1">#REF!</definedName>
    <definedName name="BEx00KZHZBHP3TDV1YMX4B19B95O" localSheetId="7" hidden="1">#REF!</definedName>
    <definedName name="BEx00KZHZBHP3TDV1YMX4B19B95O" localSheetId="27" hidden="1">#REF!</definedName>
    <definedName name="BEx00KZHZBHP3TDV1YMX4B19B95O" hidden="1">#REF!</definedName>
    <definedName name="BEx00P11V7HA4MS6XYY3P4BPVXML" localSheetId="16" hidden="1">#REF!</definedName>
    <definedName name="BEx00P11V7HA4MS6XYY3P4BPVXML" localSheetId="13" hidden="1">#REF!</definedName>
    <definedName name="BEx00P11V7HA4MS6XYY3P4BPVXML" localSheetId="10" hidden="1">#REF!</definedName>
    <definedName name="BEx00P11V7HA4MS6XYY3P4BPVXML" localSheetId="7" hidden="1">#REF!</definedName>
    <definedName name="BEx00P11V7HA4MS6XYY3P4BPVXML" localSheetId="27" hidden="1">#REF!</definedName>
    <definedName name="BEx00P11V7HA4MS6XYY3P4BPVXML" hidden="1">#REF!</definedName>
    <definedName name="BEx00PBV7V99V7M3LDYUTF31MUFJ" localSheetId="16" hidden="1">#REF!</definedName>
    <definedName name="BEx00PBV7V99V7M3LDYUTF31MUFJ" localSheetId="13" hidden="1">#REF!</definedName>
    <definedName name="BEx00PBV7V99V7M3LDYUTF31MUFJ" localSheetId="10" hidden="1">#REF!</definedName>
    <definedName name="BEx00PBV7V99V7M3LDYUTF31MUFJ" localSheetId="7" hidden="1">#REF!</definedName>
    <definedName name="BEx00PBV7V99V7M3LDYUTF31MUFJ" localSheetId="27" hidden="1">#REF!</definedName>
    <definedName name="BEx00PBV7V99V7M3LDYUTF31MUFJ" hidden="1">#REF!</definedName>
    <definedName name="BEx00SMIQJ55EVB7T24CORX0JWQO" localSheetId="16" hidden="1">#REF!</definedName>
    <definedName name="BEx00SMIQJ55EVB7T24CORX0JWQO" localSheetId="13" hidden="1">#REF!</definedName>
    <definedName name="BEx00SMIQJ55EVB7T24CORX0JWQO" localSheetId="10" hidden="1">#REF!</definedName>
    <definedName name="BEx00SMIQJ55EVB7T24CORX0JWQO" localSheetId="7" hidden="1">#REF!</definedName>
    <definedName name="BEx00SMIQJ55EVB7T24CORX0JWQO" localSheetId="27" hidden="1">#REF!</definedName>
    <definedName name="BEx00SMIQJ55EVB7T24CORX0JWQO" hidden="1">#REF!</definedName>
    <definedName name="BEx010V7DB7O7Z9NHSX27HZK4H76" localSheetId="16" hidden="1">#REF!</definedName>
    <definedName name="BEx010V7DB7O7Z9NHSX27HZK4H76" localSheetId="13" hidden="1">#REF!</definedName>
    <definedName name="BEx010V7DB7O7Z9NHSX27HZK4H76" localSheetId="10" hidden="1">#REF!</definedName>
    <definedName name="BEx010V7DB7O7Z9NHSX27HZK4H76" localSheetId="7" hidden="1">#REF!</definedName>
    <definedName name="BEx010V7DB7O7Z9NHSX27HZK4H76" localSheetId="27" hidden="1">#REF!</definedName>
    <definedName name="BEx010V7DB7O7Z9NHSX27HZK4H76" hidden="1">#REF!</definedName>
    <definedName name="BEx012IKS6YVHG9KTG2FAKRSMYLU" localSheetId="16" hidden="1">#REF!</definedName>
    <definedName name="BEx012IKS6YVHG9KTG2FAKRSMYLU" localSheetId="13" hidden="1">#REF!</definedName>
    <definedName name="BEx012IKS6YVHG9KTG2FAKRSMYLU" localSheetId="10" hidden="1">#REF!</definedName>
    <definedName name="BEx012IKS6YVHG9KTG2FAKRSMYLU" localSheetId="7" hidden="1">#REF!</definedName>
    <definedName name="BEx012IKS6YVHG9KTG2FAKRSMYLU" localSheetId="27" hidden="1">#REF!</definedName>
    <definedName name="BEx012IKS6YVHG9KTG2FAKRSMYLU" hidden="1">#REF!</definedName>
    <definedName name="BEx01HY6E3GJ66ABU5ABN26V6Q13" localSheetId="16" hidden="1">#REF!</definedName>
    <definedName name="BEx01HY6E3GJ66ABU5ABN26V6Q13" localSheetId="13" hidden="1">#REF!</definedName>
    <definedName name="BEx01HY6E3GJ66ABU5ABN26V6Q13" localSheetId="10" hidden="1">#REF!</definedName>
    <definedName name="BEx01HY6E3GJ66ABU5ABN26V6Q13" localSheetId="7" hidden="1">#REF!</definedName>
    <definedName name="BEx01HY6E3GJ66ABU5ABN26V6Q13" localSheetId="27" hidden="1">#REF!</definedName>
    <definedName name="BEx01HY6E3GJ66ABU5ABN26V6Q13" hidden="1">#REF!</definedName>
    <definedName name="BEx01PW5YQKEGAR8JDDI5OARYXDF" localSheetId="16" hidden="1">#REF!</definedName>
    <definedName name="BEx01PW5YQKEGAR8JDDI5OARYXDF" localSheetId="13" hidden="1">#REF!</definedName>
    <definedName name="BEx01PW5YQKEGAR8JDDI5OARYXDF" localSheetId="10" hidden="1">#REF!</definedName>
    <definedName name="BEx01PW5YQKEGAR8JDDI5OARYXDF" localSheetId="7" hidden="1">#REF!</definedName>
    <definedName name="BEx01PW5YQKEGAR8JDDI5OARYXDF" localSheetId="27" hidden="1">#REF!</definedName>
    <definedName name="BEx01PW5YQKEGAR8JDDI5OARYXDF" hidden="1">#REF!</definedName>
    <definedName name="BEx01QCB2ERCAYYOFDP3OQRWUU60" localSheetId="16" hidden="1">#REF!</definedName>
    <definedName name="BEx01QCB2ERCAYYOFDP3OQRWUU60" localSheetId="13" hidden="1">#REF!</definedName>
    <definedName name="BEx01QCB2ERCAYYOFDP3OQRWUU60" localSheetId="10" hidden="1">#REF!</definedName>
    <definedName name="BEx01QCB2ERCAYYOFDP3OQRWUU60" localSheetId="7" hidden="1">#REF!</definedName>
    <definedName name="BEx01QCB2ERCAYYOFDP3OQRWUU60" localSheetId="27" hidden="1">#REF!</definedName>
    <definedName name="BEx01QCB2ERCAYYOFDP3OQRWUU60" hidden="1">#REF!</definedName>
    <definedName name="BEx01U37NQSMTGJRU8EGTJORBJ6H" localSheetId="16" hidden="1">#REF!</definedName>
    <definedName name="BEx01U37NQSMTGJRU8EGTJORBJ6H" localSheetId="13" hidden="1">#REF!</definedName>
    <definedName name="BEx01U37NQSMTGJRU8EGTJORBJ6H" localSheetId="10" hidden="1">#REF!</definedName>
    <definedName name="BEx01U37NQSMTGJRU8EGTJORBJ6H" localSheetId="7" hidden="1">#REF!</definedName>
    <definedName name="BEx01U37NQSMTGJRU8EGTJORBJ6H" localSheetId="27" hidden="1">#REF!</definedName>
    <definedName name="BEx01U37NQSMTGJRU8EGTJORBJ6H" hidden="1">#REF!</definedName>
    <definedName name="BEx01XJ94SHJ1YQ7ORPW0RQGKI2H" localSheetId="16" hidden="1">#REF!</definedName>
    <definedName name="BEx01XJ94SHJ1YQ7ORPW0RQGKI2H" localSheetId="13" hidden="1">#REF!</definedName>
    <definedName name="BEx01XJ94SHJ1YQ7ORPW0RQGKI2H" localSheetId="10" hidden="1">#REF!</definedName>
    <definedName name="BEx01XJ94SHJ1YQ7ORPW0RQGKI2H" localSheetId="7" hidden="1">#REF!</definedName>
    <definedName name="BEx01XJ94SHJ1YQ7ORPW0RQGKI2H" localSheetId="27" hidden="1">#REF!</definedName>
    <definedName name="BEx01XJ94SHJ1YQ7ORPW0RQGKI2H" hidden="1">#REF!</definedName>
    <definedName name="BEx028BOZCS2MQO9MODVS6F7NCA3" localSheetId="16" hidden="1">#REF!</definedName>
    <definedName name="BEx028BOZCS2MQO9MODVS6F7NCA3" localSheetId="13" hidden="1">#REF!</definedName>
    <definedName name="BEx028BOZCS2MQO9MODVS6F7NCA3" localSheetId="10" hidden="1">#REF!</definedName>
    <definedName name="BEx028BOZCS2MQO9MODVS6F7NCA3" localSheetId="7" hidden="1">#REF!</definedName>
    <definedName name="BEx028BOZCS2MQO9MODVS6F7NCA3" localSheetId="27" hidden="1">#REF!</definedName>
    <definedName name="BEx028BOZCS2MQO9MODVS6F7NCA3" hidden="1">#REF!</definedName>
    <definedName name="BEx02DPUYNH76938V8GVORY8LRY1" localSheetId="16" hidden="1">#REF!</definedName>
    <definedName name="BEx02DPUYNH76938V8GVORY8LRY1" localSheetId="13" hidden="1">#REF!</definedName>
    <definedName name="BEx02DPUYNH76938V8GVORY8LRY1" localSheetId="10" hidden="1">#REF!</definedName>
    <definedName name="BEx02DPUYNH76938V8GVORY8LRY1" localSheetId="7" hidden="1">#REF!</definedName>
    <definedName name="BEx02DPUYNH76938V8GVORY8LRY1" localSheetId="27" hidden="1">#REF!</definedName>
    <definedName name="BEx02DPUYNH76938V8GVORY8LRY1" hidden="1">#REF!</definedName>
    <definedName name="BEx02PEP6DY4K1JGB0HHS3B6QOGZ" localSheetId="16" hidden="1">#REF!</definedName>
    <definedName name="BEx02PEP6DY4K1JGB0HHS3B6QOGZ" localSheetId="13" hidden="1">#REF!</definedName>
    <definedName name="BEx02PEP6DY4K1JGB0HHS3B6QOGZ" localSheetId="10" hidden="1">#REF!</definedName>
    <definedName name="BEx02PEP6DY4K1JGB0HHS3B6QOGZ" localSheetId="7" hidden="1">#REF!</definedName>
    <definedName name="BEx02PEP6DY4K1JGB0HHS3B6QOGZ" localSheetId="27" hidden="1">#REF!</definedName>
    <definedName name="BEx02PEP6DY4K1JGB0HHS3B6QOGZ" hidden="1">#REF!</definedName>
    <definedName name="BEx02Q08R9G839Q4RFGG9026C7PX" localSheetId="16" hidden="1">#REF!</definedName>
    <definedName name="BEx02Q08R9G839Q4RFGG9026C7PX" localSheetId="13" hidden="1">#REF!</definedName>
    <definedName name="BEx02Q08R9G839Q4RFGG9026C7PX" localSheetId="10" hidden="1">#REF!</definedName>
    <definedName name="BEx02Q08R9G839Q4RFGG9026C7PX" localSheetId="7" hidden="1">#REF!</definedName>
    <definedName name="BEx02Q08R9G839Q4RFGG9026C7PX" localSheetId="27" hidden="1">#REF!</definedName>
    <definedName name="BEx02Q08R9G839Q4RFGG9026C7PX" hidden="1">#REF!</definedName>
    <definedName name="BEx02SEL3Z1QWGAHXDPUA9WLTTPS" localSheetId="16" hidden="1">#REF!</definedName>
    <definedName name="BEx02SEL3Z1QWGAHXDPUA9WLTTPS" localSheetId="13" hidden="1">#REF!</definedName>
    <definedName name="BEx02SEL3Z1QWGAHXDPUA9WLTTPS" localSheetId="10" hidden="1">#REF!</definedName>
    <definedName name="BEx02SEL3Z1QWGAHXDPUA9WLTTPS" localSheetId="7" hidden="1">#REF!</definedName>
    <definedName name="BEx02SEL3Z1QWGAHXDPUA9WLTTPS" localSheetId="27" hidden="1">#REF!</definedName>
    <definedName name="BEx02SEL3Z1QWGAHXDPUA9WLTTPS" hidden="1">#REF!</definedName>
    <definedName name="BEx02Y3KJZH5BGDM9QEZ1PVVI114" localSheetId="16" hidden="1">#REF!</definedName>
    <definedName name="BEx02Y3KJZH5BGDM9QEZ1PVVI114" localSheetId="13" hidden="1">#REF!</definedName>
    <definedName name="BEx02Y3KJZH5BGDM9QEZ1PVVI114" localSheetId="10" hidden="1">#REF!</definedName>
    <definedName name="BEx02Y3KJZH5BGDM9QEZ1PVVI114" localSheetId="7" hidden="1">#REF!</definedName>
    <definedName name="BEx02Y3KJZH5BGDM9QEZ1PVVI114" localSheetId="27" hidden="1">#REF!</definedName>
    <definedName name="BEx02Y3KJZH5BGDM9QEZ1PVVI114" hidden="1">#REF!</definedName>
    <definedName name="BEx0313GRLLASDTVPW5DHTXHE74M" localSheetId="16" hidden="1">#REF!</definedName>
    <definedName name="BEx0313GRLLASDTVPW5DHTXHE74M" localSheetId="13" hidden="1">#REF!</definedName>
    <definedName name="BEx0313GRLLASDTVPW5DHTXHE74M" localSheetId="10" hidden="1">#REF!</definedName>
    <definedName name="BEx0313GRLLASDTVPW5DHTXHE74M" localSheetId="7" hidden="1">#REF!</definedName>
    <definedName name="BEx0313GRLLASDTVPW5DHTXHE74M" localSheetId="27" hidden="1">#REF!</definedName>
    <definedName name="BEx0313GRLLASDTVPW5DHTXHE74M" hidden="1">#REF!</definedName>
    <definedName name="BEx1F0SOZ3H5XUHXD7O01TCR8T6J" localSheetId="16" hidden="1">#REF!</definedName>
    <definedName name="BEx1F0SOZ3H5XUHXD7O01TCR8T6J" localSheetId="13" hidden="1">#REF!</definedName>
    <definedName name="BEx1F0SOZ3H5XUHXD7O01TCR8T6J" localSheetId="10" hidden="1">#REF!</definedName>
    <definedName name="BEx1F0SOZ3H5XUHXD7O01TCR8T6J" localSheetId="7" hidden="1">#REF!</definedName>
    <definedName name="BEx1F0SOZ3H5XUHXD7O01TCR8T6J" localSheetId="27" hidden="1">#REF!</definedName>
    <definedName name="BEx1F0SOZ3H5XUHXD7O01TCR8T6J" hidden="1">#REF!</definedName>
    <definedName name="BEx1F9HL824UCNCVZ2U62J4KZCX8" localSheetId="16" hidden="1">#REF!</definedName>
    <definedName name="BEx1F9HL824UCNCVZ2U62J4KZCX8" localSheetId="13" hidden="1">#REF!</definedName>
    <definedName name="BEx1F9HL824UCNCVZ2U62J4KZCX8" localSheetId="10" hidden="1">#REF!</definedName>
    <definedName name="BEx1F9HL824UCNCVZ2U62J4KZCX8" localSheetId="7" hidden="1">#REF!</definedName>
    <definedName name="BEx1F9HL824UCNCVZ2U62J4KZCX8" localSheetId="27" hidden="1">#REF!</definedName>
    <definedName name="BEx1F9HL824UCNCVZ2U62J4KZCX8" hidden="1">#REF!</definedName>
    <definedName name="BEx1FEVSJKTI1Q1Z874QZVFSJSVA" localSheetId="16" hidden="1">#REF!</definedName>
    <definedName name="BEx1FEVSJKTI1Q1Z874QZVFSJSVA" localSheetId="13" hidden="1">#REF!</definedName>
    <definedName name="BEx1FEVSJKTI1Q1Z874QZVFSJSVA" localSheetId="10" hidden="1">#REF!</definedName>
    <definedName name="BEx1FEVSJKTI1Q1Z874QZVFSJSVA" localSheetId="7" hidden="1">#REF!</definedName>
    <definedName name="BEx1FEVSJKTI1Q1Z874QZVFSJSVA" localSheetId="27" hidden="1">#REF!</definedName>
    <definedName name="BEx1FEVSJKTI1Q1Z874QZVFSJSVA" hidden="1">#REF!</definedName>
    <definedName name="BEx1FGDRUHHLI1GBHELT4PK0LY4V" localSheetId="16" hidden="1">#REF!</definedName>
    <definedName name="BEx1FGDRUHHLI1GBHELT4PK0LY4V" localSheetId="13" hidden="1">#REF!</definedName>
    <definedName name="BEx1FGDRUHHLI1GBHELT4PK0LY4V" localSheetId="10" hidden="1">#REF!</definedName>
    <definedName name="BEx1FGDRUHHLI1GBHELT4PK0LY4V" localSheetId="7" hidden="1">#REF!</definedName>
    <definedName name="BEx1FGDRUHHLI1GBHELT4PK0LY4V" localSheetId="27" hidden="1">#REF!</definedName>
    <definedName name="BEx1FGDRUHHLI1GBHELT4PK0LY4V" hidden="1">#REF!</definedName>
    <definedName name="BEx1FJZ7GKO99IYTP6GGGF7EUL3Z" localSheetId="16" hidden="1">#REF!</definedName>
    <definedName name="BEx1FJZ7GKO99IYTP6GGGF7EUL3Z" localSheetId="13" hidden="1">#REF!</definedName>
    <definedName name="BEx1FJZ7GKO99IYTP6GGGF7EUL3Z" localSheetId="10" hidden="1">#REF!</definedName>
    <definedName name="BEx1FJZ7GKO99IYTP6GGGF7EUL3Z" localSheetId="7" hidden="1">#REF!</definedName>
    <definedName name="BEx1FJZ7GKO99IYTP6GGGF7EUL3Z" localSheetId="27" hidden="1">#REF!</definedName>
    <definedName name="BEx1FJZ7GKO99IYTP6GGGF7EUL3Z" hidden="1">#REF!</definedName>
    <definedName name="BEx1FPDH0YKYQXDHUTFIQLIF34J8" localSheetId="16" hidden="1">#REF!</definedName>
    <definedName name="BEx1FPDH0YKYQXDHUTFIQLIF34J8" localSheetId="13" hidden="1">#REF!</definedName>
    <definedName name="BEx1FPDH0YKYQXDHUTFIQLIF34J8" localSheetId="10" hidden="1">#REF!</definedName>
    <definedName name="BEx1FPDH0YKYQXDHUTFIQLIF34J8" localSheetId="7" hidden="1">#REF!</definedName>
    <definedName name="BEx1FPDH0YKYQXDHUTFIQLIF34J8" localSheetId="27" hidden="1">#REF!</definedName>
    <definedName name="BEx1FPDH0YKYQXDHUTFIQLIF34J8" hidden="1">#REF!</definedName>
    <definedName name="BEx1FQ9SZAGL2HEKRB046EOQDWOX" localSheetId="16" hidden="1">#REF!</definedName>
    <definedName name="BEx1FQ9SZAGL2HEKRB046EOQDWOX" localSheetId="13" hidden="1">#REF!</definedName>
    <definedName name="BEx1FQ9SZAGL2HEKRB046EOQDWOX" localSheetId="10" hidden="1">#REF!</definedName>
    <definedName name="BEx1FQ9SZAGL2HEKRB046EOQDWOX" localSheetId="7" hidden="1">#REF!</definedName>
    <definedName name="BEx1FQ9SZAGL2HEKRB046EOQDWOX" localSheetId="27" hidden="1">#REF!</definedName>
    <definedName name="BEx1FQ9SZAGL2HEKRB046EOQDWOX" hidden="1">#REF!</definedName>
    <definedName name="BEx1FZV2CM77TBH1R6YYV9P06KA2" localSheetId="16" hidden="1">#REF!</definedName>
    <definedName name="BEx1FZV2CM77TBH1R6YYV9P06KA2" localSheetId="13" hidden="1">#REF!</definedName>
    <definedName name="BEx1FZV2CM77TBH1R6YYV9P06KA2" localSheetId="10" hidden="1">#REF!</definedName>
    <definedName name="BEx1FZV2CM77TBH1R6YYV9P06KA2" localSheetId="7" hidden="1">#REF!</definedName>
    <definedName name="BEx1FZV2CM77TBH1R6YYV9P06KA2" localSheetId="27" hidden="1">#REF!</definedName>
    <definedName name="BEx1FZV2CM77TBH1R6YYV9P06KA2" hidden="1">#REF!</definedName>
    <definedName name="BEx1G59AY8195JTUM6P18VXUFJ3E" localSheetId="16" hidden="1">#REF!</definedName>
    <definedName name="BEx1G59AY8195JTUM6P18VXUFJ3E" localSheetId="13" hidden="1">#REF!</definedName>
    <definedName name="BEx1G59AY8195JTUM6P18VXUFJ3E" localSheetId="10" hidden="1">#REF!</definedName>
    <definedName name="BEx1G59AY8195JTUM6P18VXUFJ3E" localSheetId="7" hidden="1">#REF!</definedName>
    <definedName name="BEx1G59AY8195JTUM6P18VXUFJ3E" localSheetId="27" hidden="1">#REF!</definedName>
    <definedName name="BEx1G59AY8195JTUM6P18VXUFJ3E" hidden="1">#REF!</definedName>
    <definedName name="BEx1GKUDMCV60BOZT0SENCT0MD8L" localSheetId="16" hidden="1">#REF!</definedName>
    <definedName name="BEx1GKUDMCV60BOZT0SENCT0MD8L" localSheetId="13" hidden="1">#REF!</definedName>
    <definedName name="BEx1GKUDMCV60BOZT0SENCT0MD8L" localSheetId="10" hidden="1">#REF!</definedName>
    <definedName name="BEx1GKUDMCV60BOZT0SENCT0MD8L" localSheetId="7" hidden="1">#REF!</definedName>
    <definedName name="BEx1GKUDMCV60BOZT0SENCT0MD8L" localSheetId="27" hidden="1">#REF!</definedName>
    <definedName name="BEx1GKUDMCV60BOZT0SENCT0MD8L" hidden="1">#REF!</definedName>
    <definedName name="BEx1GUVQ5L0JCX3E4SROI4WBYVTO" localSheetId="16" hidden="1">#REF!</definedName>
    <definedName name="BEx1GUVQ5L0JCX3E4SROI4WBYVTO" localSheetId="13" hidden="1">#REF!</definedName>
    <definedName name="BEx1GUVQ5L0JCX3E4SROI4WBYVTO" localSheetId="10" hidden="1">#REF!</definedName>
    <definedName name="BEx1GUVQ5L0JCX3E4SROI4WBYVTO" localSheetId="7" hidden="1">#REF!</definedName>
    <definedName name="BEx1GUVQ5L0JCX3E4SROI4WBYVTO" localSheetId="27" hidden="1">#REF!</definedName>
    <definedName name="BEx1GUVQ5L0JCX3E4SROI4WBYVTO" hidden="1">#REF!</definedName>
    <definedName name="BEx1GVMRHFXUP6XYYY9NR12PV5TF" localSheetId="16" hidden="1">#REF!</definedName>
    <definedName name="BEx1GVMRHFXUP6XYYY9NR12PV5TF" localSheetId="13" hidden="1">#REF!</definedName>
    <definedName name="BEx1GVMRHFXUP6XYYY9NR12PV5TF" localSheetId="10" hidden="1">#REF!</definedName>
    <definedName name="BEx1GVMRHFXUP6XYYY9NR12PV5TF" localSheetId="7" hidden="1">#REF!</definedName>
    <definedName name="BEx1GVMRHFXUP6XYYY9NR12PV5TF" localSheetId="27" hidden="1">#REF!</definedName>
    <definedName name="BEx1GVMRHFXUP6XYYY9NR12PV5TF" hidden="1">#REF!</definedName>
    <definedName name="BEx1H6KIT7BHUH6MDDWC935V9N47" localSheetId="16" hidden="1">#REF!</definedName>
    <definedName name="BEx1H6KIT7BHUH6MDDWC935V9N47" localSheetId="13" hidden="1">#REF!</definedName>
    <definedName name="BEx1H6KIT7BHUH6MDDWC935V9N47" localSheetId="10" hidden="1">#REF!</definedName>
    <definedName name="BEx1H6KIT7BHUH6MDDWC935V9N47" localSheetId="7" hidden="1">#REF!</definedName>
    <definedName name="BEx1H6KIT7BHUH6MDDWC935V9N47" localSheetId="27" hidden="1">#REF!</definedName>
    <definedName name="BEx1H6KIT7BHUH6MDDWC935V9N47" hidden="1">#REF!</definedName>
    <definedName name="BEx1HA60AI3STEJQZAQ0RA3Q3AZV" localSheetId="16" hidden="1">#REF!</definedName>
    <definedName name="BEx1HA60AI3STEJQZAQ0RA3Q3AZV" localSheetId="13" hidden="1">#REF!</definedName>
    <definedName name="BEx1HA60AI3STEJQZAQ0RA3Q3AZV" localSheetId="10" hidden="1">#REF!</definedName>
    <definedName name="BEx1HA60AI3STEJQZAQ0RA3Q3AZV" localSheetId="7" hidden="1">#REF!</definedName>
    <definedName name="BEx1HA60AI3STEJQZAQ0RA3Q3AZV" localSheetId="27" hidden="1">#REF!</definedName>
    <definedName name="BEx1HA60AI3STEJQZAQ0RA3Q3AZV" hidden="1">#REF!</definedName>
    <definedName name="BEx1HB2DBVO5N6V2WX7BEHUFYTFU" localSheetId="16" hidden="1">#REF!</definedName>
    <definedName name="BEx1HB2DBVO5N6V2WX7BEHUFYTFU" localSheetId="13" hidden="1">#REF!</definedName>
    <definedName name="BEx1HB2DBVO5N6V2WX7BEHUFYTFU" localSheetId="10" hidden="1">#REF!</definedName>
    <definedName name="BEx1HB2DBVO5N6V2WX7BEHUFYTFU" localSheetId="7" hidden="1">#REF!</definedName>
    <definedName name="BEx1HB2DBVO5N6V2WX7BEHUFYTFU" localSheetId="27" hidden="1">#REF!</definedName>
    <definedName name="BEx1HB2DBVO5N6V2WX7BEHUFYTFU" hidden="1">#REF!</definedName>
    <definedName name="BEx1HDGOOJ3SKHYMWUZJ1P0RQZ9N" localSheetId="16" hidden="1">#REF!</definedName>
    <definedName name="BEx1HDGOOJ3SKHYMWUZJ1P0RQZ9N" localSheetId="13" hidden="1">#REF!</definedName>
    <definedName name="BEx1HDGOOJ3SKHYMWUZJ1P0RQZ9N" localSheetId="10" hidden="1">#REF!</definedName>
    <definedName name="BEx1HDGOOJ3SKHYMWUZJ1P0RQZ9N" localSheetId="7" hidden="1">#REF!</definedName>
    <definedName name="BEx1HDGOOJ3SKHYMWUZJ1P0RQZ9N" localSheetId="27" hidden="1">#REF!</definedName>
    <definedName name="BEx1HDGOOJ3SKHYMWUZJ1P0RQZ9N" hidden="1">#REF!</definedName>
    <definedName name="BEx1HDM5ZXSJG6JQEMSFV52PZ10V" localSheetId="16" hidden="1">#REF!</definedName>
    <definedName name="BEx1HDM5ZXSJG6JQEMSFV52PZ10V" localSheetId="13" hidden="1">#REF!</definedName>
    <definedName name="BEx1HDM5ZXSJG6JQEMSFV52PZ10V" localSheetId="10" hidden="1">#REF!</definedName>
    <definedName name="BEx1HDM5ZXSJG6JQEMSFV52PZ10V" localSheetId="7" hidden="1">#REF!</definedName>
    <definedName name="BEx1HDM5ZXSJG6JQEMSFV52PZ10V" localSheetId="27" hidden="1">#REF!</definedName>
    <definedName name="BEx1HDM5ZXSJG6JQEMSFV52PZ10V" hidden="1">#REF!</definedName>
    <definedName name="BEx1HETBBZVN5F43LKOFMC4QB0CR" localSheetId="16" hidden="1">#REF!</definedName>
    <definedName name="BEx1HETBBZVN5F43LKOFMC4QB0CR" localSheetId="13" hidden="1">#REF!</definedName>
    <definedName name="BEx1HETBBZVN5F43LKOFMC4QB0CR" localSheetId="10" hidden="1">#REF!</definedName>
    <definedName name="BEx1HETBBZVN5F43LKOFMC4QB0CR" localSheetId="7" hidden="1">#REF!</definedName>
    <definedName name="BEx1HETBBZVN5F43LKOFMC4QB0CR" localSheetId="27" hidden="1">#REF!</definedName>
    <definedName name="BEx1HETBBZVN5F43LKOFMC4QB0CR" hidden="1">#REF!</definedName>
    <definedName name="BEx1HGWNWPLNXICOTP90TKQVVE4E" localSheetId="16" hidden="1">#REF!</definedName>
    <definedName name="BEx1HGWNWPLNXICOTP90TKQVVE4E" localSheetId="13" hidden="1">#REF!</definedName>
    <definedName name="BEx1HGWNWPLNXICOTP90TKQVVE4E" localSheetId="10" hidden="1">#REF!</definedName>
    <definedName name="BEx1HGWNWPLNXICOTP90TKQVVE4E" localSheetId="7" hidden="1">#REF!</definedName>
    <definedName name="BEx1HGWNWPLNXICOTP90TKQVVE4E" localSheetId="27" hidden="1">#REF!</definedName>
    <definedName name="BEx1HGWNWPLNXICOTP90TKQVVE4E" hidden="1">#REF!</definedName>
    <definedName name="BEx1HIPLJZABY0EMUOTZN0EQMDPU" localSheetId="16" hidden="1">#REF!</definedName>
    <definedName name="BEx1HIPLJZABY0EMUOTZN0EQMDPU" localSheetId="13" hidden="1">#REF!</definedName>
    <definedName name="BEx1HIPLJZABY0EMUOTZN0EQMDPU" localSheetId="10" hidden="1">#REF!</definedName>
    <definedName name="BEx1HIPLJZABY0EMUOTZN0EQMDPU" localSheetId="7" hidden="1">#REF!</definedName>
    <definedName name="BEx1HIPLJZABY0EMUOTZN0EQMDPU" localSheetId="27" hidden="1">#REF!</definedName>
    <definedName name="BEx1HIPLJZABY0EMUOTZN0EQMDPU" hidden="1">#REF!</definedName>
    <definedName name="BEx1HO94JIRX219MPWMB5E5XZ04X" localSheetId="16" hidden="1">#REF!</definedName>
    <definedName name="BEx1HO94JIRX219MPWMB5E5XZ04X" localSheetId="13" hidden="1">#REF!</definedName>
    <definedName name="BEx1HO94JIRX219MPWMB5E5XZ04X" localSheetId="10" hidden="1">#REF!</definedName>
    <definedName name="BEx1HO94JIRX219MPWMB5E5XZ04X" localSheetId="7" hidden="1">#REF!</definedName>
    <definedName name="BEx1HO94JIRX219MPWMB5E5XZ04X" localSheetId="27" hidden="1">#REF!</definedName>
    <definedName name="BEx1HO94JIRX219MPWMB5E5XZ04X" hidden="1">#REF!</definedName>
    <definedName name="BEx1HQNF6KHM21E3XLW0NMSSEI9S" localSheetId="16" hidden="1">#REF!</definedName>
    <definedName name="BEx1HQNF6KHM21E3XLW0NMSSEI9S" localSheetId="13" hidden="1">#REF!</definedName>
    <definedName name="BEx1HQNF6KHM21E3XLW0NMSSEI9S" localSheetId="10" hidden="1">#REF!</definedName>
    <definedName name="BEx1HQNF6KHM21E3XLW0NMSSEI9S" localSheetId="7" hidden="1">#REF!</definedName>
    <definedName name="BEx1HQNF6KHM21E3XLW0NMSSEI9S" localSheetId="27" hidden="1">#REF!</definedName>
    <definedName name="BEx1HQNF6KHM21E3XLW0NMSSEI9S" hidden="1">#REF!</definedName>
    <definedName name="BEx1HSLNWIW4S97ZBYY7I7M5YVH4" localSheetId="16" hidden="1">#REF!</definedName>
    <definedName name="BEx1HSLNWIW4S97ZBYY7I7M5YVH4" localSheetId="13" hidden="1">#REF!</definedName>
    <definedName name="BEx1HSLNWIW4S97ZBYY7I7M5YVH4" localSheetId="10" hidden="1">#REF!</definedName>
    <definedName name="BEx1HSLNWIW4S97ZBYY7I7M5YVH4" localSheetId="7" hidden="1">#REF!</definedName>
    <definedName name="BEx1HSLNWIW4S97ZBYY7I7M5YVH4" localSheetId="27" hidden="1">#REF!</definedName>
    <definedName name="BEx1HSLNWIW4S97ZBYY7I7M5YVH4" hidden="1">#REF!</definedName>
    <definedName name="BEx1HZCBBWLB2BTNOXP319ZDEVOJ" localSheetId="16" hidden="1">#REF!</definedName>
    <definedName name="BEx1HZCBBWLB2BTNOXP319ZDEVOJ" localSheetId="13" hidden="1">#REF!</definedName>
    <definedName name="BEx1HZCBBWLB2BTNOXP319ZDEVOJ" localSheetId="10" hidden="1">#REF!</definedName>
    <definedName name="BEx1HZCBBWLB2BTNOXP319ZDEVOJ" localSheetId="7" hidden="1">#REF!</definedName>
    <definedName name="BEx1HZCBBWLB2BTNOXP319ZDEVOJ" localSheetId="27" hidden="1">#REF!</definedName>
    <definedName name="BEx1HZCBBWLB2BTNOXP319ZDEVOJ" hidden="1">#REF!</definedName>
    <definedName name="BEx1I4QKTILCKZUSOJCVZN7SNHL5" localSheetId="16" hidden="1">#REF!</definedName>
    <definedName name="BEx1I4QKTILCKZUSOJCVZN7SNHL5" localSheetId="13" hidden="1">#REF!</definedName>
    <definedName name="BEx1I4QKTILCKZUSOJCVZN7SNHL5" localSheetId="10" hidden="1">#REF!</definedName>
    <definedName name="BEx1I4QKTILCKZUSOJCVZN7SNHL5" localSheetId="7" hidden="1">#REF!</definedName>
    <definedName name="BEx1I4QKTILCKZUSOJCVZN7SNHL5" localSheetId="27" hidden="1">#REF!</definedName>
    <definedName name="BEx1I4QKTILCKZUSOJCVZN7SNHL5" hidden="1">#REF!</definedName>
    <definedName name="BEx1IE0ZP7RIFM9FI24S9I6AAJ14" localSheetId="16" hidden="1">#REF!</definedName>
    <definedName name="BEx1IE0ZP7RIFM9FI24S9I6AAJ14" localSheetId="13" hidden="1">#REF!</definedName>
    <definedName name="BEx1IE0ZP7RIFM9FI24S9I6AAJ14" localSheetId="10" hidden="1">#REF!</definedName>
    <definedName name="BEx1IE0ZP7RIFM9FI24S9I6AAJ14" localSheetId="7" hidden="1">#REF!</definedName>
    <definedName name="BEx1IE0ZP7RIFM9FI24S9I6AAJ14" localSheetId="27" hidden="1">#REF!</definedName>
    <definedName name="BEx1IE0ZP7RIFM9FI24S9I6AAJ14" hidden="1">#REF!</definedName>
    <definedName name="BEx1IGQ5B697MNDOE06MVSR0H58E" localSheetId="16" hidden="1">#REF!</definedName>
    <definedName name="BEx1IGQ5B697MNDOE06MVSR0H58E" localSheetId="13" hidden="1">#REF!</definedName>
    <definedName name="BEx1IGQ5B697MNDOE06MVSR0H58E" localSheetId="10" hidden="1">#REF!</definedName>
    <definedName name="BEx1IGQ5B697MNDOE06MVSR0H58E" localSheetId="7" hidden="1">#REF!</definedName>
    <definedName name="BEx1IGQ5B697MNDOE06MVSR0H58E" localSheetId="27" hidden="1">#REF!</definedName>
    <definedName name="BEx1IGQ5B697MNDOE06MVSR0H58E" hidden="1">#REF!</definedName>
    <definedName name="BEx1IKRPW8MLB9Y485M1TL2IT9SH" localSheetId="16" hidden="1">#REF!</definedName>
    <definedName name="BEx1IKRPW8MLB9Y485M1TL2IT9SH" localSheetId="13" hidden="1">#REF!</definedName>
    <definedName name="BEx1IKRPW8MLB9Y485M1TL2IT9SH" localSheetId="10" hidden="1">#REF!</definedName>
    <definedName name="BEx1IKRPW8MLB9Y485M1TL2IT9SH" localSheetId="7" hidden="1">#REF!</definedName>
    <definedName name="BEx1IKRPW8MLB9Y485M1TL2IT9SH" localSheetId="27" hidden="1">#REF!</definedName>
    <definedName name="BEx1IKRPW8MLB9Y485M1TL2IT9SH" hidden="1">#REF!</definedName>
    <definedName name="BEx1IPKCFCT3TL9MSO1LSYJ2VJ2X" localSheetId="16" hidden="1">#REF!</definedName>
    <definedName name="BEx1IPKCFCT3TL9MSO1LSYJ2VJ2X" localSheetId="13" hidden="1">#REF!</definedName>
    <definedName name="BEx1IPKCFCT3TL9MSO1LSYJ2VJ2X" localSheetId="10" hidden="1">#REF!</definedName>
    <definedName name="BEx1IPKCFCT3TL9MSO1LSYJ2VJ2X" localSheetId="7" hidden="1">#REF!</definedName>
    <definedName name="BEx1IPKCFCT3TL9MSO1LSYJ2VJ2X" localSheetId="27" hidden="1">#REF!</definedName>
    <definedName name="BEx1IPKCFCT3TL9MSO1LSYJ2VJ2X" hidden="1">#REF!</definedName>
    <definedName name="BEx1IW5PQTTMD62XZ287XF2O3FBQ" localSheetId="16" hidden="1">#REF!</definedName>
    <definedName name="BEx1IW5PQTTMD62XZ287XF2O3FBQ" localSheetId="13" hidden="1">#REF!</definedName>
    <definedName name="BEx1IW5PQTTMD62XZ287XF2O3FBQ" localSheetId="10" hidden="1">#REF!</definedName>
    <definedName name="BEx1IW5PQTTMD62XZ287XF2O3FBQ" localSheetId="7" hidden="1">#REF!</definedName>
    <definedName name="BEx1IW5PQTTMD62XZ287XF2O3FBQ" localSheetId="27" hidden="1">#REF!</definedName>
    <definedName name="BEx1IW5PQTTMD62XZ287XF2O3FBQ" hidden="1">#REF!</definedName>
    <definedName name="BEx1J0CSSHDJGBJUHVOEMCF2P4DL" localSheetId="16" hidden="1">#REF!</definedName>
    <definedName name="BEx1J0CSSHDJGBJUHVOEMCF2P4DL" localSheetId="13" hidden="1">#REF!</definedName>
    <definedName name="BEx1J0CSSHDJGBJUHVOEMCF2P4DL" localSheetId="10" hidden="1">#REF!</definedName>
    <definedName name="BEx1J0CSSHDJGBJUHVOEMCF2P4DL" localSheetId="7" hidden="1">#REF!</definedName>
    <definedName name="BEx1J0CSSHDJGBJUHVOEMCF2P4DL" localSheetId="27" hidden="1">#REF!</definedName>
    <definedName name="BEx1J0CSSHDJGBJUHVOEMCF2P4DL" hidden="1">#REF!</definedName>
    <definedName name="BEx1J0NL6D3ILC18B48AL0VNEN9A" localSheetId="16" hidden="1">#REF!</definedName>
    <definedName name="BEx1J0NL6D3ILC18B48AL0VNEN9A" localSheetId="13" hidden="1">#REF!</definedName>
    <definedName name="BEx1J0NL6D3ILC18B48AL0VNEN9A" localSheetId="10" hidden="1">#REF!</definedName>
    <definedName name="BEx1J0NL6D3ILC18B48AL0VNEN9A" localSheetId="7" hidden="1">#REF!</definedName>
    <definedName name="BEx1J0NL6D3ILC18B48AL0VNEN9A" localSheetId="27" hidden="1">#REF!</definedName>
    <definedName name="BEx1J0NL6D3ILC18B48AL0VNEN9A" hidden="1">#REF!</definedName>
    <definedName name="BEx1J7E8VCGLPYU82QXVUG5N3ZAI" localSheetId="16" hidden="1">#REF!</definedName>
    <definedName name="BEx1J7E8VCGLPYU82QXVUG5N3ZAI" localSheetId="13" hidden="1">#REF!</definedName>
    <definedName name="BEx1J7E8VCGLPYU82QXVUG5N3ZAI" localSheetId="10" hidden="1">#REF!</definedName>
    <definedName name="BEx1J7E8VCGLPYU82QXVUG5N3ZAI" localSheetId="7" hidden="1">#REF!</definedName>
    <definedName name="BEx1J7E8VCGLPYU82QXVUG5N3ZAI" localSheetId="27" hidden="1">#REF!</definedName>
    <definedName name="BEx1J7E8VCGLPYU82QXVUG5N3ZAI" hidden="1">#REF!</definedName>
    <definedName name="BEx1JGE2YQWH8S25USOY08XVGO0D" localSheetId="16" hidden="1">#REF!</definedName>
    <definedName name="BEx1JGE2YQWH8S25USOY08XVGO0D" localSheetId="13" hidden="1">#REF!</definedName>
    <definedName name="BEx1JGE2YQWH8S25USOY08XVGO0D" localSheetId="10" hidden="1">#REF!</definedName>
    <definedName name="BEx1JGE2YQWH8S25USOY08XVGO0D" localSheetId="7" hidden="1">#REF!</definedName>
    <definedName name="BEx1JGE2YQWH8S25USOY08XVGO0D" localSheetId="27" hidden="1">#REF!</definedName>
    <definedName name="BEx1JGE2YQWH8S25USOY08XVGO0D" hidden="1">#REF!</definedName>
    <definedName name="BEx1JJJC9T1W7HY4V7HP1S1W4JO1" localSheetId="16" hidden="1">#REF!</definedName>
    <definedName name="BEx1JJJC9T1W7HY4V7HP1S1W4JO1" localSheetId="13" hidden="1">#REF!</definedName>
    <definedName name="BEx1JJJC9T1W7HY4V7HP1S1W4JO1" localSheetId="10" hidden="1">#REF!</definedName>
    <definedName name="BEx1JJJC9T1W7HY4V7HP1S1W4JO1" localSheetId="7" hidden="1">#REF!</definedName>
    <definedName name="BEx1JJJC9T1W7HY4V7HP1S1W4JO1" localSheetId="27" hidden="1">#REF!</definedName>
    <definedName name="BEx1JJJC9T1W7HY4V7HP1S1W4JO1" hidden="1">#REF!</definedName>
    <definedName name="BEx1JKKZSJ7DI4PTFVI9VVFMB1X2" localSheetId="16" hidden="1">#REF!</definedName>
    <definedName name="BEx1JKKZSJ7DI4PTFVI9VVFMB1X2" localSheetId="13" hidden="1">#REF!</definedName>
    <definedName name="BEx1JKKZSJ7DI4PTFVI9VVFMB1X2" localSheetId="10" hidden="1">#REF!</definedName>
    <definedName name="BEx1JKKZSJ7DI4PTFVI9VVFMB1X2" localSheetId="7" hidden="1">#REF!</definedName>
    <definedName name="BEx1JKKZSJ7DI4PTFVI9VVFMB1X2" localSheetId="27" hidden="1">#REF!</definedName>
    <definedName name="BEx1JKKZSJ7DI4PTFVI9VVFMB1X2" hidden="1">#REF!</definedName>
    <definedName name="BEx1JUBQFRVMASSFK4B3V0AD7YP9" localSheetId="16" hidden="1">#REF!</definedName>
    <definedName name="BEx1JUBQFRVMASSFK4B3V0AD7YP9" localSheetId="13" hidden="1">#REF!</definedName>
    <definedName name="BEx1JUBQFRVMASSFK4B3V0AD7YP9" localSheetId="10" hidden="1">#REF!</definedName>
    <definedName name="BEx1JUBQFRVMASSFK4B3V0AD7YP9" localSheetId="7" hidden="1">#REF!</definedName>
    <definedName name="BEx1JUBQFRVMASSFK4B3V0AD7YP9" localSheetId="27" hidden="1">#REF!</definedName>
    <definedName name="BEx1JUBQFRVMASSFK4B3V0AD7YP9" hidden="1">#REF!</definedName>
    <definedName name="BEx1JVTOATZGRJFXGXPJJLC4DOBE" localSheetId="16" hidden="1">#REF!</definedName>
    <definedName name="BEx1JVTOATZGRJFXGXPJJLC4DOBE" localSheetId="13" hidden="1">#REF!</definedName>
    <definedName name="BEx1JVTOATZGRJFXGXPJJLC4DOBE" localSheetId="10" hidden="1">#REF!</definedName>
    <definedName name="BEx1JVTOATZGRJFXGXPJJLC4DOBE" localSheetId="7" hidden="1">#REF!</definedName>
    <definedName name="BEx1JVTOATZGRJFXGXPJJLC4DOBE" localSheetId="27" hidden="1">#REF!</definedName>
    <definedName name="BEx1JVTOATZGRJFXGXPJJLC4DOBE" hidden="1">#REF!</definedName>
    <definedName name="BEx1JXBM5W4YRWNQ0P95QQS6JWD6" localSheetId="16" hidden="1">#REF!</definedName>
    <definedName name="BEx1JXBM5W4YRWNQ0P95QQS6JWD6" localSheetId="13" hidden="1">#REF!</definedName>
    <definedName name="BEx1JXBM5W4YRWNQ0P95QQS6JWD6" localSheetId="10" hidden="1">#REF!</definedName>
    <definedName name="BEx1JXBM5W4YRWNQ0P95QQS6JWD6" localSheetId="7" hidden="1">#REF!</definedName>
    <definedName name="BEx1JXBM5W4YRWNQ0P95QQS6JWD6" localSheetId="27" hidden="1">#REF!</definedName>
    <definedName name="BEx1JXBM5W4YRWNQ0P95QQS6JWD6" hidden="1">#REF!</definedName>
    <definedName name="BEx1KGY9QEHZ9QSARMQUTQKRK4UX" localSheetId="16" hidden="1">#REF!</definedName>
    <definedName name="BEx1KGY9QEHZ9QSARMQUTQKRK4UX" localSheetId="13" hidden="1">#REF!</definedName>
    <definedName name="BEx1KGY9QEHZ9QSARMQUTQKRK4UX" localSheetId="10" hidden="1">#REF!</definedName>
    <definedName name="BEx1KGY9QEHZ9QSARMQUTQKRK4UX" localSheetId="7" hidden="1">#REF!</definedName>
    <definedName name="BEx1KGY9QEHZ9QSARMQUTQKRK4UX" localSheetId="27" hidden="1">#REF!</definedName>
    <definedName name="BEx1KGY9QEHZ9QSARMQUTQKRK4UX" hidden="1">#REF!</definedName>
    <definedName name="BEx1KIWH5MOLR00SBECT39NS3AJ1" localSheetId="16" hidden="1">#REF!</definedName>
    <definedName name="BEx1KIWH5MOLR00SBECT39NS3AJ1" localSheetId="13" hidden="1">#REF!</definedName>
    <definedName name="BEx1KIWH5MOLR00SBECT39NS3AJ1" localSheetId="10" hidden="1">#REF!</definedName>
    <definedName name="BEx1KIWH5MOLR00SBECT39NS3AJ1" localSheetId="7" hidden="1">#REF!</definedName>
    <definedName name="BEx1KIWH5MOLR00SBECT39NS3AJ1" localSheetId="27" hidden="1">#REF!</definedName>
    <definedName name="BEx1KIWH5MOLR00SBECT39NS3AJ1" hidden="1">#REF!</definedName>
    <definedName name="BEx1KKP1ELIF2UII2FWVGL7M1X7J" localSheetId="16" hidden="1">#REF!</definedName>
    <definedName name="BEx1KKP1ELIF2UII2FWVGL7M1X7J" localSheetId="13" hidden="1">#REF!</definedName>
    <definedName name="BEx1KKP1ELIF2UII2FWVGL7M1X7J" localSheetId="10" hidden="1">#REF!</definedName>
    <definedName name="BEx1KKP1ELIF2UII2FWVGL7M1X7J" localSheetId="7" hidden="1">#REF!</definedName>
    <definedName name="BEx1KKP1ELIF2UII2FWVGL7M1X7J" localSheetId="27" hidden="1">#REF!</definedName>
    <definedName name="BEx1KKP1ELIF2UII2FWVGL7M1X7J" hidden="1">#REF!</definedName>
    <definedName name="BEx1KQJKIAPZKE9YDYH5HKXX52FM" localSheetId="16" hidden="1">#REF!</definedName>
    <definedName name="BEx1KQJKIAPZKE9YDYH5HKXX52FM" localSheetId="13" hidden="1">#REF!</definedName>
    <definedName name="BEx1KQJKIAPZKE9YDYH5HKXX52FM" localSheetId="10" hidden="1">#REF!</definedName>
    <definedName name="BEx1KQJKIAPZKE9YDYH5HKXX52FM" localSheetId="7" hidden="1">#REF!</definedName>
    <definedName name="BEx1KQJKIAPZKE9YDYH5HKXX52FM" localSheetId="27" hidden="1">#REF!</definedName>
    <definedName name="BEx1KQJKIAPZKE9YDYH5HKXX52FM" hidden="1">#REF!</definedName>
    <definedName name="BEx1KUVWMB0QCWA3RBE4CADFVRIS" localSheetId="16" hidden="1">#REF!</definedName>
    <definedName name="BEx1KUVWMB0QCWA3RBE4CADFVRIS" localSheetId="13" hidden="1">#REF!</definedName>
    <definedName name="BEx1KUVWMB0QCWA3RBE4CADFVRIS" localSheetId="10" hidden="1">#REF!</definedName>
    <definedName name="BEx1KUVWMB0QCWA3RBE4CADFVRIS" localSheetId="7" hidden="1">#REF!</definedName>
    <definedName name="BEx1KUVWMB0QCWA3RBE4CADFVRIS" localSheetId="27" hidden="1">#REF!</definedName>
    <definedName name="BEx1KUVWMB0QCWA3RBE4CADFVRIS" hidden="1">#REF!</definedName>
    <definedName name="BEx1L0AAH7PV8PPQQDBP5AI4TLYP" localSheetId="16" hidden="1">#REF!</definedName>
    <definedName name="BEx1L0AAH7PV8PPQQDBP5AI4TLYP" localSheetId="13" hidden="1">#REF!</definedName>
    <definedName name="BEx1L0AAH7PV8PPQQDBP5AI4TLYP" localSheetId="10" hidden="1">#REF!</definedName>
    <definedName name="BEx1L0AAH7PV8PPQQDBP5AI4TLYP" localSheetId="7" hidden="1">#REF!</definedName>
    <definedName name="BEx1L0AAH7PV8PPQQDBP5AI4TLYP" localSheetId="27" hidden="1">#REF!</definedName>
    <definedName name="BEx1L0AAH7PV8PPQQDBP5AI4TLYP" hidden="1">#REF!</definedName>
    <definedName name="BEx1L2OG1SDFK2TPXELJ77YP4NI2" localSheetId="16" hidden="1">#REF!</definedName>
    <definedName name="BEx1L2OG1SDFK2TPXELJ77YP4NI2" localSheetId="13" hidden="1">#REF!</definedName>
    <definedName name="BEx1L2OG1SDFK2TPXELJ77YP4NI2" localSheetId="10" hidden="1">#REF!</definedName>
    <definedName name="BEx1L2OG1SDFK2TPXELJ77YP4NI2" localSheetId="7" hidden="1">#REF!</definedName>
    <definedName name="BEx1L2OG1SDFK2TPXELJ77YP4NI2" localSheetId="27" hidden="1">#REF!</definedName>
    <definedName name="BEx1L2OG1SDFK2TPXELJ77YP4NI2" hidden="1">#REF!</definedName>
    <definedName name="BEx1L6Q60MWRDJB4L20LK0XPA0Z2" localSheetId="16" hidden="1">#REF!</definedName>
    <definedName name="BEx1L6Q60MWRDJB4L20LK0XPA0Z2" localSheetId="13" hidden="1">#REF!</definedName>
    <definedName name="BEx1L6Q60MWRDJB4L20LK0XPA0Z2" localSheetId="10" hidden="1">#REF!</definedName>
    <definedName name="BEx1L6Q60MWRDJB4L20LK0XPA0Z2" localSheetId="7" hidden="1">#REF!</definedName>
    <definedName name="BEx1L6Q60MWRDJB4L20LK0XPA0Z2" localSheetId="27" hidden="1">#REF!</definedName>
    <definedName name="BEx1L6Q60MWRDJB4L20LK0XPA0Z2" hidden="1">#REF!</definedName>
    <definedName name="BEx1L7BSEFOLQDNZWMLUNBRO08T4" localSheetId="16" hidden="1">#REF!</definedName>
    <definedName name="BEx1L7BSEFOLQDNZWMLUNBRO08T4" localSheetId="13" hidden="1">#REF!</definedName>
    <definedName name="BEx1L7BSEFOLQDNZWMLUNBRO08T4" localSheetId="10" hidden="1">#REF!</definedName>
    <definedName name="BEx1L7BSEFOLQDNZWMLUNBRO08T4" localSheetId="7" hidden="1">#REF!</definedName>
    <definedName name="BEx1L7BSEFOLQDNZWMLUNBRO08T4" localSheetId="27" hidden="1">#REF!</definedName>
    <definedName name="BEx1L7BSEFOLQDNZWMLUNBRO08T4" hidden="1">#REF!</definedName>
    <definedName name="BEx1LD63FP2Z4BR9TKSHOZW9KKZ5" localSheetId="16" hidden="1">#REF!</definedName>
    <definedName name="BEx1LD63FP2Z4BR9TKSHOZW9KKZ5" localSheetId="13" hidden="1">#REF!</definedName>
    <definedName name="BEx1LD63FP2Z4BR9TKSHOZW9KKZ5" localSheetId="10" hidden="1">#REF!</definedName>
    <definedName name="BEx1LD63FP2Z4BR9TKSHOZW9KKZ5" localSheetId="7" hidden="1">#REF!</definedName>
    <definedName name="BEx1LD63FP2Z4BR9TKSHOZW9KKZ5" localSheetId="27" hidden="1">#REF!</definedName>
    <definedName name="BEx1LD63FP2Z4BR9TKSHOZW9KKZ5" hidden="1">#REF!</definedName>
    <definedName name="BEx1LDMB9RW982DUILM2WPT5VWQ3" localSheetId="16" hidden="1">#REF!</definedName>
    <definedName name="BEx1LDMB9RW982DUILM2WPT5VWQ3" localSheetId="13" hidden="1">#REF!</definedName>
    <definedName name="BEx1LDMB9RW982DUILM2WPT5VWQ3" localSheetId="10" hidden="1">#REF!</definedName>
    <definedName name="BEx1LDMB9RW982DUILM2WPT5VWQ3" localSheetId="7" hidden="1">#REF!</definedName>
    <definedName name="BEx1LDMB9RW982DUILM2WPT5VWQ3" localSheetId="27" hidden="1">#REF!</definedName>
    <definedName name="BEx1LDMB9RW982DUILM2WPT5VWQ3" hidden="1">#REF!</definedName>
    <definedName name="BEx1LFF2UQ13XL4X1I2WBD73NZ21" localSheetId="16" hidden="1">#REF!</definedName>
    <definedName name="BEx1LFF2UQ13XL4X1I2WBD73NZ21" localSheetId="13" hidden="1">#REF!</definedName>
    <definedName name="BEx1LFF2UQ13XL4X1I2WBD73NZ21" localSheetId="10" hidden="1">#REF!</definedName>
    <definedName name="BEx1LFF2UQ13XL4X1I2WBD73NZ21" localSheetId="7" hidden="1">#REF!</definedName>
    <definedName name="BEx1LFF2UQ13XL4X1I2WBD73NZ21" localSheetId="27" hidden="1">#REF!</definedName>
    <definedName name="BEx1LFF2UQ13XL4X1I2WBD73NZ21" hidden="1">#REF!</definedName>
    <definedName name="BEx1LKTB33LO23ACTADIVRY7ZNFC" localSheetId="16" hidden="1">#REF!</definedName>
    <definedName name="BEx1LKTB33LO23ACTADIVRY7ZNFC" localSheetId="13" hidden="1">#REF!</definedName>
    <definedName name="BEx1LKTB33LO23ACTADIVRY7ZNFC" localSheetId="10" hidden="1">#REF!</definedName>
    <definedName name="BEx1LKTB33LO23ACTADIVRY7ZNFC" localSheetId="7" hidden="1">#REF!</definedName>
    <definedName name="BEx1LKTB33LO23ACTADIVRY7ZNFC" localSheetId="27" hidden="1">#REF!</definedName>
    <definedName name="BEx1LKTB33LO23ACTADIVRY7ZNFC" hidden="1">#REF!</definedName>
    <definedName name="BEx1LQNKVZAXGSEPDAM8AWU2FHHJ" localSheetId="16" hidden="1">#REF!</definedName>
    <definedName name="BEx1LQNKVZAXGSEPDAM8AWU2FHHJ" localSheetId="13" hidden="1">#REF!</definedName>
    <definedName name="BEx1LQNKVZAXGSEPDAM8AWU2FHHJ" localSheetId="10" hidden="1">#REF!</definedName>
    <definedName name="BEx1LQNKVZAXGSEPDAM8AWU2FHHJ" localSheetId="7" hidden="1">#REF!</definedName>
    <definedName name="BEx1LQNKVZAXGSEPDAM8AWU2FHHJ" localSheetId="27" hidden="1">#REF!</definedName>
    <definedName name="BEx1LQNKVZAXGSEPDAM8AWU2FHHJ" hidden="1">#REF!</definedName>
    <definedName name="BEx1LRPGDQCOEMW8YT80J1XCDCIV" localSheetId="16" hidden="1">#REF!</definedName>
    <definedName name="BEx1LRPGDQCOEMW8YT80J1XCDCIV" localSheetId="13" hidden="1">#REF!</definedName>
    <definedName name="BEx1LRPGDQCOEMW8YT80J1XCDCIV" localSheetId="10" hidden="1">#REF!</definedName>
    <definedName name="BEx1LRPGDQCOEMW8YT80J1XCDCIV" localSheetId="7" hidden="1">#REF!</definedName>
    <definedName name="BEx1LRPGDQCOEMW8YT80J1XCDCIV" localSheetId="27" hidden="1">#REF!</definedName>
    <definedName name="BEx1LRPGDQCOEMW8YT80J1XCDCIV" hidden="1">#REF!</definedName>
    <definedName name="BEx1LRUSJW4JG54X07QWD9R27WV9" localSheetId="16" hidden="1">#REF!</definedName>
    <definedName name="BEx1LRUSJW4JG54X07QWD9R27WV9" localSheetId="13" hidden="1">#REF!</definedName>
    <definedName name="BEx1LRUSJW4JG54X07QWD9R27WV9" localSheetId="10" hidden="1">#REF!</definedName>
    <definedName name="BEx1LRUSJW4JG54X07QWD9R27WV9" localSheetId="7" hidden="1">#REF!</definedName>
    <definedName name="BEx1LRUSJW4JG54X07QWD9R27WV9" localSheetId="27" hidden="1">#REF!</definedName>
    <definedName name="BEx1LRUSJW4JG54X07QWD9R27WV9" hidden="1">#REF!</definedName>
    <definedName name="BEx1M1WBK5T0LP1AK2JYV6W87ID6" localSheetId="16" hidden="1">#REF!</definedName>
    <definedName name="BEx1M1WBK5T0LP1AK2JYV6W87ID6" localSheetId="13" hidden="1">#REF!</definedName>
    <definedName name="BEx1M1WBK5T0LP1AK2JYV6W87ID6" localSheetId="10" hidden="1">#REF!</definedName>
    <definedName name="BEx1M1WBK5T0LP1AK2JYV6W87ID6" localSheetId="7" hidden="1">#REF!</definedName>
    <definedName name="BEx1M1WBK5T0LP1AK2JYV6W87ID6" localSheetId="27" hidden="1">#REF!</definedName>
    <definedName name="BEx1M1WBK5T0LP1AK2JYV6W87ID6" hidden="1">#REF!</definedName>
    <definedName name="BEx1M51HHDYGIT8PON7U8ICL2S95" localSheetId="16" hidden="1">#REF!</definedName>
    <definedName name="BEx1M51HHDYGIT8PON7U8ICL2S95" localSheetId="13" hidden="1">#REF!</definedName>
    <definedName name="BEx1M51HHDYGIT8PON7U8ICL2S95" localSheetId="10" hidden="1">#REF!</definedName>
    <definedName name="BEx1M51HHDYGIT8PON7U8ICL2S95" localSheetId="7" hidden="1">#REF!</definedName>
    <definedName name="BEx1M51HHDYGIT8PON7U8ICL2S95" localSheetId="27" hidden="1">#REF!</definedName>
    <definedName name="BEx1M51HHDYGIT8PON7U8ICL2S95" hidden="1">#REF!</definedName>
    <definedName name="BEx1MP4FWKV0QYXE13PX9JSNA270" localSheetId="16" hidden="1">#REF!</definedName>
    <definedName name="BEx1MP4FWKV0QYXE13PX9JSNA270" localSheetId="13" hidden="1">#REF!</definedName>
    <definedName name="BEx1MP4FWKV0QYXE13PX9JSNA270" localSheetId="10" hidden="1">#REF!</definedName>
    <definedName name="BEx1MP4FWKV0QYXE13PX9JSNA270" localSheetId="7" hidden="1">#REF!</definedName>
    <definedName name="BEx1MP4FWKV0QYXE13PX9JSNA270" localSheetId="27" hidden="1">#REF!</definedName>
    <definedName name="BEx1MP4FWKV0QYXE13PX9JSNA270" hidden="1">#REF!</definedName>
    <definedName name="BEx1MSV791FSS4CZQKG04NHT3F79" localSheetId="16" hidden="1">#REF!</definedName>
    <definedName name="BEx1MSV791FSS4CZQKG04NHT3F79" localSheetId="13" hidden="1">#REF!</definedName>
    <definedName name="BEx1MSV791FSS4CZQKG04NHT3F79" localSheetId="10" hidden="1">#REF!</definedName>
    <definedName name="BEx1MSV791FSS4CZQKG04NHT3F79" localSheetId="7" hidden="1">#REF!</definedName>
    <definedName name="BEx1MSV791FSS4CZQKG04NHT3F79" localSheetId="27" hidden="1">#REF!</definedName>
    <definedName name="BEx1MSV791FSS4CZQKG04NHT3F79" hidden="1">#REF!</definedName>
    <definedName name="BEx1MTRKKVCHOZ0YGID6HZ49LJTO" localSheetId="16" hidden="1">#REF!</definedName>
    <definedName name="BEx1MTRKKVCHOZ0YGID6HZ49LJTO" localSheetId="13" hidden="1">#REF!</definedName>
    <definedName name="BEx1MTRKKVCHOZ0YGID6HZ49LJTO" localSheetId="10" hidden="1">#REF!</definedName>
    <definedName name="BEx1MTRKKVCHOZ0YGID6HZ49LJTO" localSheetId="7" hidden="1">#REF!</definedName>
    <definedName name="BEx1MTRKKVCHOZ0YGID6HZ49LJTO" localSheetId="27" hidden="1">#REF!</definedName>
    <definedName name="BEx1MTRKKVCHOZ0YGID6HZ49LJTO" hidden="1">#REF!</definedName>
    <definedName name="BEx1N3CUJ3UX61X38ZAJVPEN4KMC" localSheetId="16" hidden="1">#REF!</definedName>
    <definedName name="BEx1N3CUJ3UX61X38ZAJVPEN4KMC" localSheetId="13" hidden="1">#REF!</definedName>
    <definedName name="BEx1N3CUJ3UX61X38ZAJVPEN4KMC" localSheetId="10" hidden="1">#REF!</definedName>
    <definedName name="BEx1N3CUJ3UX61X38ZAJVPEN4KMC" localSheetId="7" hidden="1">#REF!</definedName>
    <definedName name="BEx1N3CUJ3UX61X38ZAJVPEN4KMC" localSheetId="27" hidden="1">#REF!</definedName>
    <definedName name="BEx1N3CUJ3UX61X38ZAJVPEN4KMC" hidden="1">#REF!</definedName>
    <definedName name="BEx1N5R5IJ3CG6CL344F5KWPINEO" localSheetId="16" hidden="1">#REF!</definedName>
    <definedName name="BEx1N5R5IJ3CG6CL344F5KWPINEO" localSheetId="13" hidden="1">#REF!</definedName>
    <definedName name="BEx1N5R5IJ3CG6CL344F5KWPINEO" localSheetId="10" hidden="1">#REF!</definedName>
    <definedName name="BEx1N5R5IJ3CG6CL344F5KWPINEO" localSheetId="7" hidden="1">#REF!</definedName>
    <definedName name="BEx1N5R5IJ3CG6CL344F5KWPINEO" localSheetId="27" hidden="1">#REF!</definedName>
    <definedName name="BEx1N5R5IJ3CG6CL344F5KWPINEO" hidden="1">#REF!</definedName>
    <definedName name="BEx1NFCFVPBS7XURQ8Y0BZEGPBVP" localSheetId="16" hidden="1">#REF!</definedName>
    <definedName name="BEx1NFCFVPBS7XURQ8Y0BZEGPBVP" localSheetId="13" hidden="1">#REF!</definedName>
    <definedName name="BEx1NFCFVPBS7XURQ8Y0BZEGPBVP" localSheetId="10" hidden="1">#REF!</definedName>
    <definedName name="BEx1NFCFVPBS7XURQ8Y0BZEGPBVP" localSheetId="7" hidden="1">#REF!</definedName>
    <definedName name="BEx1NFCFVPBS7XURQ8Y0BZEGPBVP" localSheetId="27" hidden="1">#REF!</definedName>
    <definedName name="BEx1NFCFVPBS7XURQ8Y0BZEGPBVP" hidden="1">#REF!</definedName>
    <definedName name="BEx1NM34KQTO1LDNSAFD1L82UZFG" localSheetId="16" hidden="1">#REF!</definedName>
    <definedName name="BEx1NM34KQTO1LDNSAFD1L82UZFG" localSheetId="13" hidden="1">#REF!</definedName>
    <definedName name="BEx1NM34KQTO1LDNSAFD1L82UZFG" localSheetId="10" hidden="1">#REF!</definedName>
    <definedName name="BEx1NM34KQTO1LDNSAFD1L82UZFG" localSheetId="7" hidden="1">#REF!</definedName>
    <definedName name="BEx1NM34KQTO1LDNSAFD1L82UZFG" localSheetId="27" hidden="1">#REF!</definedName>
    <definedName name="BEx1NM34KQTO1LDNSAFD1L82UZFG" hidden="1">#REF!</definedName>
    <definedName name="BEx1NO6TXZVOGCUWCCRTXRXWW0XL" localSheetId="16" hidden="1">#REF!</definedName>
    <definedName name="BEx1NO6TXZVOGCUWCCRTXRXWW0XL" localSheetId="13" hidden="1">#REF!</definedName>
    <definedName name="BEx1NO6TXZVOGCUWCCRTXRXWW0XL" localSheetId="10" hidden="1">#REF!</definedName>
    <definedName name="BEx1NO6TXZVOGCUWCCRTXRXWW0XL" localSheetId="7" hidden="1">#REF!</definedName>
    <definedName name="BEx1NO6TXZVOGCUWCCRTXRXWW0XL" localSheetId="27" hidden="1">#REF!</definedName>
    <definedName name="BEx1NO6TXZVOGCUWCCRTXRXWW0XL" hidden="1">#REF!</definedName>
    <definedName name="BEx1NS8EU5P9FQV3S0WRTXI5L361" localSheetId="16" hidden="1">#REF!</definedName>
    <definedName name="BEx1NS8EU5P9FQV3S0WRTXI5L361" localSheetId="13" hidden="1">#REF!</definedName>
    <definedName name="BEx1NS8EU5P9FQV3S0WRTXI5L361" localSheetId="10" hidden="1">#REF!</definedName>
    <definedName name="BEx1NS8EU5P9FQV3S0WRTXI5L361" localSheetId="7" hidden="1">#REF!</definedName>
    <definedName name="BEx1NS8EU5P9FQV3S0WRTXI5L361" localSheetId="27" hidden="1">#REF!</definedName>
    <definedName name="BEx1NS8EU5P9FQV3S0WRTXI5L361" hidden="1">#REF!</definedName>
    <definedName name="BEx1NUBX5VUYZFKQH69FN6BTLWCR" localSheetId="16" hidden="1">#REF!</definedName>
    <definedName name="BEx1NUBX5VUYZFKQH69FN6BTLWCR" localSheetId="13" hidden="1">#REF!</definedName>
    <definedName name="BEx1NUBX5VUYZFKQH69FN6BTLWCR" localSheetId="10" hidden="1">#REF!</definedName>
    <definedName name="BEx1NUBX5VUYZFKQH69FN6BTLWCR" localSheetId="7" hidden="1">#REF!</definedName>
    <definedName name="BEx1NUBX5VUYZFKQH69FN6BTLWCR" localSheetId="27" hidden="1">#REF!</definedName>
    <definedName name="BEx1NUBX5VUYZFKQH69FN6BTLWCR" hidden="1">#REF!</definedName>
    <definedName name="BEx1NZ4K1L8UON80Y2A4RASKWGNP" localSheetId="16" hidden="1">#REF!</definedName>
    <definedName name="BEx1NZ4K1L8UON80Y2A4RASKWGNP" localSheetId="13" hidden="1">#REF!</definedName>
    <definedName name="BEx1NZ4K1L8UON80Y2A4RASKWGNP" localSheetId="10" hidden="1">#REF!</definedName>
    <definedName name="BEx1NZ4K1L8UON80Y2A4RASKWGNP" localSheetId="7" hidden="1">#REF!</definedName>
    <definedName name="BEx1NZ4K1L8UON80Y2A4RASKWGNP" localSheetId="27" hidden="1">#REF!</definedName>
    <definedName name="BEx1NZ4K1L8UON80Y2A4RASKWGNP" hidden="1">#REF!</definedName>
    <definedName name="BEx1O24FB2CPATAGE3T7L1NBQQO1" localSheetId="16" hidden="1">#REF!</definedName>
    <definedName name="BEx1O24FB2CPATAGE3T7L1NBQQO1" localSheetId="13" hidden="1">#REF!</definedName>
    <definedName name="BEx1O24FB2CPATAGE3T7L1NBQQO1" localSheetId="10" hidden="1">#REF!</definedName>
    <definedName name="BEx1O24FB2CPATAGE3T7L1NBQQO1" localSheetId="7" hidden="1">#REF!</definedName>
    <definedName name="BEx1O24FB2CPATAGE3T7L1NBQQO1" localSheetId="27" hidden="1">#REF!</definedName>
    <definedName name="BEx1O24FB2CPATAGE3T7L1NBQQO1" hidden="1">#REF!</definedName>
    <definedName name="BEx1OLAZ915OGYWP0QP1QQWDLCRX" localSheetId="16" hidden="1">#REF!</definedName>
    <definedName name="BEx1OLAZ915OGYWP0QP1QQWDLCRX" localSheetId="13" hidden="1">#REF!</definedName>
    <definedName name="BEx1OLAZ915OGYWP0QP1QQWDLCRX" localSheetId="10" hidden="1">#REF!</definedName>
    <definedName name="BEx1OLAZ915OGYWP0QP1QQWDLCRX" localSheetId="7" hidden="1">#REF!</definedName>
    <definedName name="BEx1OLAZ915OGYWP0QP1QQWDLCRX" localSheetId="27" hidden="1">#REF!</definedName>
    <definedName name="BEx1OLAZ915OGYWP0QP1QQWDLCRX" hidden="1">#REF!</definedName>
    <definedName name="BEx1OO5ER042IS6IC4TLDI75JNVH" localSheetId="16" hidden="1">#REF!</definedName>
    <definedName name="BEx1OO5ER042IS6IC4TLDI75JNVH" localSheetId="13" hidden="1">#REF!</definedName>
    <definedName name="BEx1OO5ER042IS6IC4TLDI75JNVH" localSheetId="10" hidden="1">#REF!</definedName>
    <definedName name="BEx1OO5ER042IS6IC4TLDI75JNVH" localSheetId="7" hidden="1">#REF!</definedName>
    <definedName name="BEx1OO5ER042IS6IC4TLDI75JNVH" localSheetId="27" hidden="1">#REF!</definedName>
    <definedName name="BEx1OO5ER042IS6IC4TLDI75JNVH" hidden="1">#REF!</definedName>
    <definedName name="BEx1OTE54CBSUT8FWKRALEDCUWN4" localSheetId="16" hidden="1">#REF!</definedName>
    <definedName name="BEx1OTE54CBSUT8FWKRALEDCUWN4" localSheetId="13" hidden="1">#REF!</definedName>
    <definedName name="BEx1OTE54CBSUT8FWKRALEDCUWN4" localSheetId="10" hidden="1">#REF!</definedName>
    <definedName name="BEx1OTE54CBSUT8FWKRALEDCUWN4" localSheetId="7" hidden="1">#REF!</definedName>
    <definedName name="BEx1OTE54CBSUT8FWKRALEDCUWN4" localSheetId="27" hidden="1">#REF!</definedName>
    <definedName name="BEx1OTE54CBSUT8FWKRALEDCUWN4" hidden="1">#REF!</definedName>
    <definedName name="BEx1OVSMPADTX95QUOX34KZQ8EDY" localSheetId="16" hidden="1">#REF!</definedName>
    <definedName name="BEx1OVSMPADTX95QUOX34KZQ8EDY" localSheetId="13" hidden="1">#REF!</definedName>
    <definedName name="BEx1OVSMPADTX95QUOX34KZQ8EDY" localSheetId="10" hidden="1">#REF!</definedName>
    <definedName name="BEx1OVSMPADTX95QUOX34KZQ8EDY" localSheetId="7" hidden="1">#REF!</definedName>
    <definedName name="BEx1OVSMPADTX95QUOX34KZQ8EDY" localSheetId="27" hidden="1">#REF!</definedName>
    <definedName name="BEx1OVSMPADTX95QUOX34KZQ8EDY" hidden="1">#REF!</definedName>
    <definedName name="BEx1OWJJ0DP4628GCVVRQ9X0DRHQ" localSheetId="16" hidden="1">#REF!</definedName>
    <definedName name="BEx1OWJJ0DP4628GCVVRQ9X0DRHQ" localSheetId="13" hidden="1">#REF!</definedName>
    <definedName name="BEx1OWJJ0DP4628GCVVRQ9X0DRHQ" localSheetId="10" hidden="1">#REF!</definedName>
    <definedName name="BEx1OWJJ0DP4628GCVVRQ9X0DRHQ" localSheetId="7" hidden="1">#REF!</definedName>
    <definedName name="BEx1OWJJ0DP4628GCVVRQ9X0DRHQ" localSheetId="27" hidden="1">#REF!</definedName>
    <definedName name="BEx1OWJJ0DP4628GCVVRQ9X0DRHQ" hidden="1">#REF!</definedName>
    <definedName name="BEx1OX544IO9FQJI7YYQGZCEHB3O" localSheetId="16" hidden="1">#REF!</definedName>
    <definedName name="BEx1OX544IO9FQJI7YYQGZCEHB3O" localSheetId="13" hidden="1">#REF!</definedName>
    <definedName name="BEx1OX544IO9FQJI7YYQGZCEHB3O" localSheetId="10" hidden="1">#REF!</definedName>
    <definedName name="BEx1OX544IO9FQJI7YYQGZCEHB3O" localSheetId="7" hidden="1">#REF!</definedName>
    <definedName name="BEx1OX544IO9FQJI7YYQGZCEHB3O" localSheetId="27" hidden="1">#REF!</definedName>
    <definedName name="BEx1OX544IO9FQJI7YYQGZCEHB3O" hidden="1">#REF!</definedName>
    <definedName name="BEx1OY6SVEUT2EQ26P7EKEND342G" localSheetId="16" hidden="1">#REF!</definedName>
    <definedName name="BEx1OY6SVEUT2EQ26P7EKEND342G" localSheetId="13" hidden="1">#REF!</definedName>
    <definedName name="BEx1OY6SVEUT2EQ26P7EKEND342G" localSheetId="10" hidden="1">#REF!</definedName>
    <definedName name="BEx1OY6SVEUT2EQ26P7EKEND342G" localSheetId="7" hidden="1">#REF!</definedName>
    <definedName name="BEx1OY6SVEUT2EQ26P7EKEND342G" localSheetId="27" hidden="1">#REF!</definedName>
    <definedName name="BEx1OY6SVEUT2EQ26P7EKEND342G" hidden="1">#REF!</definedName>
    <definedName name="BEx1OYN1LPIPI12O9G6F7QAOS9T4" localSheetId="16" hidden="1">#REF!</definedName>
    <definedName name="BEx1OYN1LPIPI12O9G6F7QAOS9T4" localSheetId="13" hidden="1">#REF!</definedName>
    <definedName name="BEx1OYN1LPIPI12O9G6F7QAOS9T4" localSheetId="10" hidden="1">#REF!</definedName>
    <definedName name="BEx1OYN1LPIPI12O9G6F7QAOS9T4" localSheetId="7" hidden="1">#REF!</definedName>
    <definedName name="BEx1OYN1LPIPI12O9G6F7QAOS9T4" localSheetId="27" hidden="1">#REF!</definedName>
    <definedName name="BEx1OYN1LPIPI12O9G6F7QAOS9T4" hidden="1">#REF!</definedName>
    <definedName name="BEx1P1HHKJA799O3YZXQAX6KFH58" localSheetId="16" hidden="1">#REF!</definedName>
    <definedName name="BEx1P1HHKJA799O3YZXQAX6KFH58" localSheetId="13" hidden="1">#REF!</definedName>
    <definedName name="BEx1P1HHKJA799O3YZXQAX6KFH58" localSheetId="10" hidden="1">#REF!</definedName>
    <definedName name="BEx1P1HHKJA799O3YZXQAX6KFH58" localSheetId="7" hidden="1">#REF!</definedName>
    <definedName name="BEx1P1HHKJA799O3YZXQAX6KFH58" localSheetId="27" hidden="1">#REF!</definedName>
    <definedName name="BEx1P1HHKJA799O3YZXQAX6KFH58" hidden="1">#REF!</definedName>
    <definedName name="BEx1P34W467WGPOXPK292QFJIPHJ" localSheetId="16" hidden="1">#REF!</definedName>
    <definedName name="BEx1P34W467WGPOXPK292QFJIPHJ" localSheetId="13" hidden="1">#REF!</definedName>
    <definedName name="BEx1P34W467WGPOXPK292QFJIPHJ" localSheetId="10" hidden="1">#REF!</definedName>
    <definedName name="BEx1P34W467WGPOXPK292QFJIPHJ" localSheetId="7" hidden="1">#REF!</definedName>
    <definedName name="BEx1P34W467WGPOXPK292QFJIPHJ" localSheetId="27" hidden="1">#REF!</definedName>
    <definedName name="BEx1P34W467WGPOXPK292QFJIPHJ" hidden="1">#REF!</definedName>
    <definedName name="BEx1P76FRYAB1BWA5RJS4KOB3G9I" localSheetId="16" hidden="1">#REF!</definedName>
    <definedName name="BEx1P76FRYAB1BWA5RJS4KOB3G9I" localSheetId="13" hidden="1">#REF!</definedName>
    <definedName name="BEx1P76FRYAB1BWA5RJS4KOB3G9I" localSheetId="10" hidden="1">#REF!</definedName>
    <definedName name="BEx1P76FRYAB1BWA5RJS4KOB3G9I" localSheetId="7" hidden="1">#REF!</definedName>
    <definedName name="BEx1P76FRYAB1BWA5RJS4KOB3G9I" localSheetId="27" hidden="1">#REF!</definedName>
    <definedName name="BEx1P76FRYAB1BWA5RJS4KOB3G9I" hidden="1">#REF!</definedName>
    <definedName name="BEx1P7S1J4TKGVJ43C2Q2R3M9WRB" localSheetId="16" hidden="1">#REF!</definedName>
    <definedName name="BEx1P7S1J4TKGVJ43C2Q2R3M9WRB" localSheetId="13" hidden="1">#REF!</definedName>
    <definedName name="BEx1P7S1J4TKGVJ43C2Q2R3M9WRB" localSheetId="10" hidden="1">#REF!</definedName>
    <definedName name="BEx1P7S1J4TKGVJ43C2Q2R3M9WRB" localSheetId="7" hidden="1">#REF!</definedName>
    <definedName name="BEx1P7S1J4TKGVJ43C2Q2R3M9WRB" localSheetId="27" hidden="1">#REF!</definedName>
    <definedName name="BEx1P7S1J4TKGVJ43C2Q2R3M9WRB" hidden="1">#REF!</definedName>
    <definedName name="BEx1P8OF6WY3IH8SO71KQOU83V3Y" localSheetId="16" hidden="1">#REF!</definedName>
    <definedName name="BEx1P8OF6WY3IH8SO71KQOU83V3Y" localSheetId="13" hidden="1">#REF!</definedName>
    <definedName name="BEx1P8OF6WY3IH8SO71KQOU83V3Y" localSheetId="10" hidden="1">#REF!</definedName>
    <definedName name="BEx1P8OF6WY3IH8SO71KQOU83V3Y" localSheetId="7" hidden="1">#REF!</definedName>
    <definedName name="BEx1P8OF6WY3IH8SO71KQOU83V3Y" localSheetId="27" hidden="1">#REF!</definedName>
    <definedName name="BEx1P8OF6WY3IH8SO71KQOU83V3Y" hidden="1">#REF!</definedName>
    <definedName name="BEx1PA11BLPVZM8RC5BL46WX8YB5" localSheetId="16" hidden="1">#REF!</definedName>
    <definedName name="BEx1PA11BLPVZM8RC5BL46WX8YB5" localSheetId="13" hidden="1">#REF!</definedName>
    <definedName name="BEx1PA11BLPVZM8RC5BL46WX8YB5" localSheetId="10" hidden="1">#REF!</definedName>
    <definedName name="BEx1PA11BLPVZM8RC5BL46WX8YB5" localSheetId="7" hidden="1">#REF!</definedName>
    <definedName name="BEx1PA11BLPVZM8RC5BL46WX8YB5" localSheetId="27" hidden="1">#REF!</definedName>
    <definedName name="BEx1PA11BLPVZM8RC5BL46WX8YB5" hidden="1">#REF!</definedName>
    <definedName name="BEx1PAMMMZTO2BTR6YLZ9ASMPS4N" localSheetId="16" hidden="1">#REF!</definedName>
    <definedName name="BEx1PAMMMZTO2BTR6YLZ9ASMPS4N" localSheetId="13" hidden="1">#REF!</definedName>
    <definedName name="BEx1PAMMMZTO2BTR6YLZ9ASMPS4N" localSheetId="10" hidden="1">#REF!</definedName>
    <definedName name="BEx1PAMMMZTO2BTR6YLZ9ASMPS4N" localSheetId="7" hidden="1">#REF!</definedName>
    <definedName name="BEx1PAMMMZTO2BTR6YLZ9ASMPS4N" localSheetId="27" hidden="1">#REF!</definedName>
    <definedName name="BEx1PAMMMZTO2BTR6YLZ9ASMPS4N" hidden="1">#REF!</definedName>
    <definedName name="BEx1PBZ4BEFIPGMQXT9T8S4PZ2IM" localSheetId="16" hidden="1">#REF!</definedName>
    <definedName name="BEx1PBZ4BEFIPGMQXT9T8S4PZ2IM" localSheetId="13" hidden="1">#REF!</definedName>
    <definedName name="BEx1PBZ4BEFIPGMQXT9T8S4PZ2IM" localSheetId="10" hidden="1">#REF!</definedName>
    <definedName name="BEx1PBZ4BEFIPGMQXT9T8S4PZ2IM" localSheetId="7" hidden="1">#REF!</definedName>
    <definedName name="BEx1PBZ4BEFIPGMQXT9T8S4PZ2IM" localSheetId="27" hidden="1">#REF!</definedName>
    <definedName name="BEx1PBZ4BEFIPGMQXT9T8S4PZ2IM" hidden="1">#REF!</definedName>
    <definedName name="BEx1PJMAAUI73DAR3XUON2UMXTBS" localSheetId="16" hidden="1">#REF!</definedName>
    <definedName name="BEx1PJMAAUI73DAR3XUON2UMXTBS" localSheetId="13" hidden="1">#REF!</definedName>
    <definedName name="BEx1PJMAAUI73DAR3XUON2UMXTBS" localSheetId="10" hidden="1">#REF!</definedName>
    <definedName name="BEx1PJMAAUI73DAR3XUON2UMXTBS" localSheetId="7" hidden="1">#REF!</definedName>
    <definedName name="BEx1PJMAAUI73DAR3XUON2UMXTBS" localSheetId="27" hidden="1">#REF!</definedName>
    <definedName name="BEx1PJMAAUI73DAR3XUON2UMXTBS" hidden="1">#REF!</definedName>
    <definedName name="BEx1PLF2CFSXBZPVI6CJ534EIJDN" localSheetId="16" hidden="1">#REF!</definedName>
    <definedName name="BEx1PLF2CFSXBZPVI6CJ534EIJDN" localSheetId="13" hidden="1">#REF!</definedName>
    <definedName name="BEx1PLF2CFSXBZPVI6CJ534EIJDN" localSheetId="10" hidden="1">#REF!</definedName>
    <definedName name="BEx1PLF2CFSXBZPVI6CJ534EIJDN" localSheetId="7" hidden="1">#REF!</definedName>
    <definedName name="BEx1PLF2CFSXBZPVI6CJ534EIJDN" localSheetId="27" hidden="1">#REF!</definedName>
    <definedName name="BEx1PLF2CFSXBZPVI6CJ534EIJDN" hidden="1">#REF!</definedName>
    <definedName name="BEx1PMWZB2DO6EM9BKLUICZJ65HD" localSheetId="16" hidden="1">#REF!</definedName>
    <definedName name="BEx1PMWZB2DO6EM9BKLUICZJ65HD" localSheetId="13" hidden="1">#REF!</definedName>
    <definedName name="BEx1PMWZB2DO6EM9BKLUICZJ65HD" localSheetId="10" hidden="1">#REF!</definedName>
    <definedName name="BEx1PMWZB2DO6EM9BKLUICZJ65HD" localSheetId="7" hidden="1">#REF!</definedName>
    <definedName name="BEx1PMWZB2DO6EM9BKLUICZJ65HD" localSheetId="27" hidden="1">#REF!</definedName>
    <definedName name="BEx1PMWZB2DO6EM9BKLUICZJ65HD" hidden="1">#REF!</definedName>
    <definedName name="BEx1PU3X6U0EVLY9569KVBPAH7XU" localSheetId="16" hidden="1">#REF!</definedName>
    <definedName name="BEx1PU3X6U0EVLY9569KVBPAH7XU" localSheetId="13" hidden="1">#REF!</definedName>
    <definedName name="BEx1PU3X6U0EVLY9569KVBPAH7XU" localSheetId="10" hidden="1">#REF!</definedName>
    <definedName name="BEx1PU3X6U0EVLY9569KVBPAH7XU" localSheetId="7" hidden="1">#REF!</definedName>
    <definedName name="BEx1PU3X6U0EVLY9569KVBPAH7XU" localSheetId="27" hidden="1">#REF!</definedName>
    <definedName name="BEx1PU3X6U0EVLY9569KVBPAH7XU" hidden="1">#REF!</definedName>
    <definedName name="BEx1Q9OV5AOW28OUGRFCD3ZFVWC3" localSheetId="16" hidden="1">#REF!</definedName>
    <definedName name="BEx1Q9OV5AOW28OUGRFCD3ZFVWC3" localSheetId="13" hidden="1">#REF!</definedName>
    <definedName name="BEx1Q9OV5AOW28OUGRFCD3ZFVWC3" localSheetId="10" hidden="1">#REF!</definedName>
    <definedName name="BEx1Q9OV5AOW28OUGRFCD3ZFVWC3" localSheetId="7" hidden="1">#REF!</definedName>
    <definedName name="BEx1Q9OV5AOW28OUGRFCD3ZFVWC3" localSheetId="27" hidden="1">#REF!</definedName>
    <definedName name="BEx1Q9OV5AOW28OUGRFCD3ZFVWC3" hidden="1">#REF!</definedName>
    <definedName name="BEx1QA54J2A4I7IBQR19BTY28ZMR" localSheetId="16" hidden="1">#REF!</definedName>
    <definedName name="BEx1QA54J2A4I7IBQR19BTY28ZMR" localSheetId="13" hidden="1">#REF!</definedName>
    <definedName name="BEx1QA54J2A4I7IBQR19BTY28ZMR" localSheetId="10" hidden="1">#REF!</definedName>
    <definedName name="BEx1QA54J2A4I7IBQR19BTY28ZMR" localSheetId="7" hidden="1">#REF!</definedName>
    <definedName name="BEx1QA54J2A4I7IBQR19BTY28ZMR" localSheetId="27" hidden="1">#REF!</definedName>
    <definedName name="BEx1QA54J2A4I7IBQR19BTY28ZMR" hidden="1">#REF!</definedName>
    <definedName name="BEx1QD50TNYYZ6YO943BWHPB9UD9" localSheetId="16" hidden="1">#REF!</definedName>
    <definedName name="BEx1QD50TNYYZ6YO943BWHPB9UD9" localSheetId="13" hidden="1">#REF!</definedName>
    <definedName name="BEx1QD50TNYYZ6YO943BWHPB9UD9" localSheetId="10" hidden="1">#REF!</definedName>
    <definedName name="BEx1QD50TNYYZ6YO943BWHPB9UD9" localSheetId="7" hidden="1">#REF!</definedName>
    <definedName name="BEx1QD50TNYYZ6YO943BWHPB9UD9" localSheetId="27" hidden="1">#REF!</definedName>
    <definedName name="BEx1QD50TNYYZ6YO943BWHPB9UD9" hidden="1">#REF!</definedName>
    <definedName name="BEx1QMQAHG3KQUK59DVM68SWKZIZ" localSheetId="16" hidden="1">#REF!</definedName>
    <definedName name="BEx1QMQAHG3KQUK59DVM68SWKZIZ" localSheetId="13" hidden="1">#REF!</definedName>
    <definedName name="BEx1QMQAHG3KQUK59DVM68SWKZIZ" localSheetId="10" hidden="1">#REF!</definedName>
    <definedName name="BEx1QMQAHG3KQUK59DVM68SWKZIZ" localSheetId="7" hidden="1">#REF!</definedName>
    <definedName name="BEx1QMQAHG3KQUK59DVM68SWKZIZ" localSheetId="27" hidden="1">#REF!</definedName>
    <definedName name="BEx1QMQAHG3KQUK59DVM68SWKZIZ" hidden="1">#REF!</definedName>
    <definedName name="BEx1R9YFKJCMSEST8OVCAO5E47FO" localSheetId="16" hidden="1">#REF!</definedName>
    <definedName name="BEx1R9YFKJCMSEST8OVCAO5E47FO" localSheetId="13" hidden="1">#REF!</definedName>
    <definedName name="BEx1R9YFKJCMSEST8OVCAO5E47FO" localSheetId="10" hidden="1">#REF!</definedName>
    <definedName name="BEx1R9YFKJCMSEST8OVCAO5E47FO" localSheetId="7" hidden="1">#REF!</definedName>
    <definedName name="BEx1R9YFKJCMSEST8OVCAO5E47FO" localSheetId="27" hidden="1">#REF!</definedName>
    <definedName name="BEx1R9YFKJCMSEST8OVCAO5E47FO" hidden="1">#REF!</definedName>
    <definedName name="BEx1RBGC06B3T52OIC0EQ1KGVP1I" localSheetId="16" hidden="1">#REF!</definedName>
    <definedName name="BEx1RBGC06B3T52OIC0EQ1KGVP1I" localSheetId="13" hidden="1">#REF!</definedName>
    <definedName name="BEx1RBGC06B3T52OIC0EQ1KGVP1I" localSheetId="10" hidden="1">#REF!</definedName>
    <definedName name="BEx1RBGC06B3T52OIC0EQ1KGVP1I" localSheetId="7" hidden="1">#REF!</definedName>
    <definedName name="BEx1RBGC06B3T52OIC0EQ1KGVP1I" localSheetId="27" hidden="1">#REF!</definedName>
    <definedName name="BEx1RBGC06B3T52OIC0EQ1KGVP1I" hidden="1">#REF!</definedName>
    <definedName name="BEx1RRC7X4NI1CU4EO5XYE2GVARJ" localSheetId="16" hidden="1">#REF!</definedName>
    <definedName name="BEx1RRC7X4NI1CU4EO5XYE2GVARJ" localSheetId="13" hidden="1">#REF!</definedName>
    <definedName name="BEx1RRC7X4NI1CU4EO5XYE2GVARJ" localSheetId="10" hidden="1">#REF!</definedName>
    <definedName name="BEx1RRC7X4NI1CU4EO5XYE2GVARJ" localSheetId="7" hidden="1">#REF!</definedName>
    <definedName name="BEx1RRC7X4NI1CU4EO5XYE2GVARJ" localSheetId="27" hidden="1">#REF!</definedName>
    <definedName name="BEx1RRC7X4NI1CU4EO5XYE2GVARJ" hidden="1">#REF!</definedName>
    <definedName name="BEx1RZA1NCGT832L7EMR7GMF588W" localSheetId="16" hidden="1">#REF!</definedName>
    <definedName name="BEx1RZA1NCGT832L7EMR7GMF588W" localSheetId="13" hidden="1">#REF!</definedName>
    <definedName name="BEx1RZA1NCGT832L7EMR7GMF588W" localSheetId="10" hidden="1">#REF!</definedName>
    <definedName name="BEx1RZA1NCGT832L7EMR7GMF588W" localSheetId="7" hidden="1">#REF!</definedName>
    <definedName name="BEx1RZA1NCGT832L7EMR7GMF588W" localSheetId="27" hidden="1">#REF!</definedName>
    <definedName name="BEx1RZA1NCGT832L7EMR7GMF588W" hidden="1">#REF!</definedName>
    <definedName name="BEx1S0XGIPUSZQUCSGWSK10GKW7Y" localSheetId="16" hidden="1">#REF!</definedName>
    <definedName name="BEx1S0XGIPUSZQUCSGWSK10GKW7Y" localSheetId="13" hidden="1">#REF!</definedName>
    <definedName name="BEx1S0XGIPUSZQUCSGWSK10GKW7Y" localSheetId="10" hidden="1">#REF!</definedName>
    <definedName name="BEx1S0XGIPUSZQUCSGWSK10GKW7Y" localSheetId="7" hidden="1">#REF!</definedName>
    <definedName name="BEx1S0XGIPUSZQUCSGWSK10GKW7Y" localSheetId="27" hidden="1">#REF!</definedName>
    <definedName name="BEx1S0XGIPUSZQUCSGWSK10GKW7Y" hidden="1">#REF!</definedName>
    <definedName name="BEx1S5VFNKIXHTTCWSV60UC50EZ8" localSheetId="16" hidden="1">#REF!</definedName>
    <definedName name="BEx1S5VFNKIXHTTCWSV60UC50EZ8" localSheetId="13" hidden="1">#REF!</definedName>
    <definedName name="BEx1S5VFNKIXHTTCWSV60UC50EZ8" localSheetId="10" hidden="1">#REF!</definedName>
    <definedName name="BEx1S5VFNKIXHTTCWSV60UC50EZ8" localSheetId="7" hidden="1">#REF!</definedName>
    <definedName name="BEx1S5VFNKIXHTTCWSV60UC50EZ8" localSheetId="27" hidden="1">#REF!</definedName>
    <definedName name="BEx1S5VFNKIXHTTCWSV60UC50EZ8" hidden="1">#REF!</definedName>
    <definedName name="BEx1SK3U02H0RGKEYXW7ZMCEOF3V" localSheetId="16" hidden="1">#REF!</definedName>
    <definedName name="BEx1SK3U02H0RGKEYXW7ZMCEOF3V" localSheetId="13" hidden="1">#REF!</definedName>
    <definedName name="BEx1SK3U02H0RGKEYXW7ZMCEOF3V" localSheetId="10" hidden="1">#REF!</definedName>
    <definedName name="BEx1SK3U02H0RGKEYXW7ZMCEOF3V" localSheetId="7" hidden="1">#REF!</definedName>
    <definedName name="BEx1SK3U02H0RGKEYXW7ZMCEOF3V" localSheetId="27" hidden="1">#REF!</definedName>
    <definedName name="BEx1SK3U02H0RGKEYXW7ZMCEOF3V" hidden="1">#REF!</definedName>
    <definedName name="BEx1SSNEZINBJT29QVS62VS1THT4" localSheetId="16" hidden="1">#REF!</definedName>
    <definedName name="BEx1SSNEZINBJT29QVS62VS1THT4" localSheetId="13" hidden="1">#REF!</definedName>
    <definedName name="BEx1SSNEZINBJT29QVS62VS1THT4" localSheetId="10" hidden="1">#REF!</definedName>
    <definedName name="BEx1SSNEZINBJT29QVS62VS1THT4" localSheetId="7" hidden="1">#REF!</definedName>
    <definedName name="BEx1SSNEZINBJT29QVS62VS1THT4" localSheetId="27" hidden="1">#REF!</definedName>
    <definedName name="BEx1SSNEZINBJT29QVS62VS1THT4" hidden="1">#REF!</definedName>
    <definedName name="BEx1SVNCHNANBJIDIQVB8AFK4HAN" localSheetId="16" hidden="1">#REF!</definedName>
    <definedName name="BEx1SVNCHNANBJIDIQVB8AFK4HAN" localSheetId="13" hidden="1">#REF!</definedName>
    <definedName name="BEx1SVNCHNANBJIDIQVB8AFK4HAN" localSheetId="10" hidden="1">#REF!</definedName>
    <definedName name="BEx1SVNCHNANBJIDIQVB8AFK4HAN" localSheetId="7" hidden="1">#REF!</definedName>
    <definedName name="BEx1SVNCHNANBJIDIQVB8AFK4HAN" localSheetId="27" hidden="1">#REF!</definedName>
    <definedName name="BEx1SVNCHNANBJIDIQVB8AFK4HAN" hidden="1">#REF!</definedName>
    <definedName name="BEx1SY74DYVEPAQ9TGGGXKJA025O" localSheetId="16" hidden="1">#REF!</definedName>
    <definedName name="BEx1SY74DYVEPAQ9TGGGXKJA025O" localSheetId="13" hidden="1">#REF!</definedName>
    <definedName name="BEx1SY74DYVEPAQ9TGGGXKJA025O" localSheetId="10" hidden="1">#REF!</definedName>
    <definedName name="BEx1SY74DYVEPAQ9TGGGXKJA025O" localSheetId="7" hidden="1">#REF!</definedName>
    <definedName name="BEx1SY74DYVEPAQ9TGGGXKJA025O" localSheetId="27" hidden="1">#REF!</definedName>
    <definedName name="BEx1SY74DYVEPAQ9TGGGXKJA025O" hidden="1">#REF!</definedName>
    <definedName name="BEx1TJ0WLS9O7KNSGIPWTYHDYI1D" localSheetId="16" hidden="1">#REF!</definedName>
    <definedName name="BEx1TJ0WLS9O7KNSGIPWTYHDYI1D" localSheetId="13" hidden="1">#REF!</definedName>
    <definedName name="BEx1TJ0WLS9O7KNSGIPWTYHDYI1D" localSheetId="10" hidden="1">#REF!</definedName>
    <definedName name="BEx1TJ0WLS9O7KNSGIPWTYHDYI1D" localSheetId="7" hidden="1">#REF!</definedName>
    <definedName name="BEx1TJ0WLS9O7KNSGIPWTYHDYI1D" localSheetId="27" hidden="1">#REF!</definedName>
    <definedName name="BEx1TJ0WLS9O7KNSGIPWTYHDYI1D" hidden="1">#REF!</definedName>
    <definedName name="BEx1TUPQAYGAI13ZC7FU1FJXFAPM" localSheetId="16" hidden="1">#REF!</definedName>
    <definedName name="BEx1TUPQAYGAI13ZC7FU1FJXFAPM" localSheetId="13" hidden="1">#REF!</definedName>
    <definedName name="BEx1TUPQAYGAI13ZC7FU1FJXFAPM" localSheetId="10" hidden="1">#REF!</definedName>
    <definedName name="BEx1TUPQAYGAI13ZC7FU1FJXFAPM" localSheetId="7" hidden="1">#REF!</definedName>
    <definedName name="BEx1TUPQAYGAI13ZC7FU1FJXFAPM" localSheetId="27" hidden="1">#REF!</definedName>
    <definedName name="BEx1TUPQAYGAI13ZC7FU1FJXFAPM" hidden="1">#REF!</definedName>
    <definedName name="BEx1TY0F9W7EOF31FZXITWEYBSRT" localSheetId="16" hidden="1">#REF!</definedName>
    <definedName name="BEx1TY0F9W7EOF31FZXITWEYBSRT" localSheetId="13" hidden="1">#REF!</definedName>
    <definedName name="BEx1TY0F9W7EOF31FZXITWEYBSRT" localSheetId="10" hidden="1">#REF!</definedName>
    <definedName name="BEx1TY0F9W7EOF31FZXITWEYBSRT" localSheetId="7" hidden="1">#REF!</definedName>
    <definedName name="BEx1TY0F9W7EOF31FZXITWEYBSRT" localSheetId="27" hidden="1">#REF!</definedName>
    <definedName name="BEx1TY0F9W7EOF31FZXITWEYBSRT" hidden="1">#REF!</definedName>
    <definedName name="BEx1U7WFO8OZKB1EBF4H386JW91L" localSheetId="16" hidden="1">#REF!</definedName>
    <definedName name="BEx1U7WFO8OZKB1EBF4H386JW91L" localSheetId="13" hidden="1">#REF!</definedName>
    <definedName name="BEx1U7WFO8OZKB1EBF4H386JW91L" localSheetId="10" hidden="1">#REF!</definedName>
    <definedName name="BEx1U7WFO8OZKB1EBF4H386JW91L" localSheetId="7" hidden="1">#REF!</definedName>
    <definedName name="BEx1U7WFO8OZKB1EBF4H386JW91L" localSheetId="27" hidden="1">#REF!</definedName>
    <definedName name="BEx1U7WFO8OZKB1EBF4H386JW91L" hidden="1">#REF!</definedName>
    <definedName name="BEx1U87938YR9N6HYI24KVBKLOS3" localSheetId="16" hidden="1">#REF!</definedName>
    <definedName name="BEx1U87938YR9N6HYI24KVBKLOS3" localSheetId="13" hidden="1">#REF!</definedName>
    <definedName name="BEx1U87938YR9N6HYI24KVBKLOS3" localSheetId="10" hidden="1">#REF!</definedName>
    <definedName name="BEx1U87938YR9N6HYI24KVBKLOS3" localSheetId="7" hidden="1">#REF!</definedName>
    <definedName name="BEx1U87938YR9N6HYI24KVBKLOS3" localSheetId="27" hidden="1">#REF!</definedName>
    <definedName name="BEx1U87938YR9N6HYI24KVBKLOS3" hidden="1">#REF!</definedName>
    <definedName name="BEx1U9P6VQWSVRICLZR9DYRMN61U" localSheetId="16" hidden="1">#REF!</definedName>
    <definedName name="BEx1U9P6VQWSVRICLZR9DYRMN61U" localSheetId="13" hidden="1">#REF!</definedName>
    <definedName name="BEx1U9P6VQWSVRICLZR9DYRMN61U" localSheetId="10" hidden="1">#REF!</definedName>
    <definedName name="BEx1U9P6VQWSVRICLZR9DYRMN61U" localSheetId="7" hidden="1">#REF!</definedName>
    <definedName name="BEx1U9P6VQWSVRICLZR9DYRMN61U" localSheetId="27" hidden="1">#REF!</definedName>
    <definedName name="BEx1U9P6VQWSVRICLZR9DYRMN61U" hidden="1">#REF!</definedName>
    <definedName name="BEx1UESH4KDWHYESQU2IE55RS3LI" localSheetId="16" hidden="1">#REF!</definedName>
    <definedName name="BEx1UESH4KDWHYESQU2IE55RS3LI" localSheetId="13" hidden="1">#REF!</definedName>
    <definedName name="BEx1UESH4KDWHYESQU2IE55RS3LI" localSheetId="10" hidden="1">#REF!</definedName>
    <definedName name="BEx1UESH4KDWHYESQU2IE55RS3LI" localSheetId="7" hidden="1">#REF!</definedName>
    <definedName name="BEx1UESH4KDWHYESQU2IE55RS3LI" localSheetId="27" hidden="1">#REF!</definedName>
    <definedName name="BEx1UESH4KDWHYESQU2IE55RS3LI" hidden="1">#REF!</definedName>
    <definedName name="BEx1UI8N9KTCPSOJ7RDW0T8UEBNP" localSheetId="16" hidden="1">#REF!</definedName>
    <definedName name="BEx1UI8N9KTCPSOJ7RDW0T8UEBNP" localSheetId="13" hidden="1">#REF!</definedName>
    <definedName name="BEx1UI8N9KTCPSOJ7RDW0T8UEBNP" localSheetId="10" hidden="1">#REF!</definedName>
    <definedName name="BEx1UI8N9KTCPSOJ7RDW0T8UEBNP" localSheetId="7" hidden="1">#REF!</definedName>
    <definedName name="BEx1UI8N9KTCPSOJ7RDW0T8UEBNP" localSheetId="27" hidden="1">#REF!</definedName>
    <definedName name="BEx1UI8N9KTCPSOJ7RDW0T8UEBNP" hidden="1">#REF!</definedName>
    <definedName name="BEx1UML0HHJFHA5TBOYQ24I3RV1W" localSheetId="16" hidden="1">#REF!</definedName>
    <definedName name="BEx1UML0HHJFHA5TBOYQ24I3RV1W" localSheetId="13" hidden="1">#REF!</definedName>
    <definedName name="BEx1UML0HHJFHA5TBOYQ24I3RV1W" localSheetId="10" hidden="1">#REF!</definedName>
    <definedName name="BEx1UML0HHJFHA5TBOYQ24I3RV1W" localSheetId="7" hidden="1">#REF!</definedName>
    <definedName name="BEx1UML0HHJFHA5TBOYQ24I3RV1W" localSheetId="27" hidden="1">#REF!</definedName>
    <definedName name="BEx1UML0HHJFHA5TBOYQ24I3RV1W" hidden="1">#REF!</definedName>
    <definedName name="BEx1UO8ENOJNYCNX5Z95TBIJ3MKP" localSheetId="16" hidden="1">#REF!</definedName>
    <definedName name="BEx1UO8ENOJNYCNX5Z95TBIJ3MKP" localSheetId="13" hidden="1">#REF!</definedName>
    <definedName name="BEx1UO8ENOJNYCNX5Z95TBIJ3MKP" localSheetId="10" hidden="1">#REF!</definedName>
    <definedName name="BEx1UO8ENOJNYCNX5Z95TBIJ3MKP" localSheetId="7" hidden="1">#REF!</definedName>
    <definedName name="BEx1UO8ENOJNYCNX5Z95TBIJ3MKP" localSheetId="27" hidden="1">#REF!</definedName>
    <definedName name="BEx1UO8ENOJNYCNX5Z95TBIJ3MKP" hidden="1">#REF!</definedName>
    <definedName name="BEx1UUDIQPZ23XQ79GUL0RAWRSCK" localSheetId="16" hidden="1">#REF!</definedName>
    <definedName name="BEx1UUDIQPZ23XQ79GUL0RAWRSCK" localSheetId="13" hidden="1">#REF!</definedName>
    <definedName name="BEx1UUDIQPZ23XQ79GUL0RAWRSCK" localSheetId="10" hidden="1">#REF!</definedName>
    <definedName name="BEx1UUDIQPZ23XQ79GUL0RAWRSCK" localSheetId="7" hidden="1">#REF!</definedName>
    <definedName name="BEx1UUDIQPZ23XQ79GUL0RAWRSCK" localSheetId="27" hidden="1">#REF!</definedName>
    <definedName name="BEx1UUDIQPZ23XQ79GUL0RAWRSCK" hidden="1">#REF!</definedName>
    <definedName name="BEx1V67SEV778NVW68J8W5SND1J7" localSheetId="16" hidden="1">#REF!</definedName>
    <definedName name="BEx1V67SEV778NVW68J8W5SND1J7" localSheetId="13" hidden="1">#REF!</definedName>
    <definedName name="BEx1V67SEV778NVW68J8W5SND1J7" localSheetId="10" hidden="1">#REF!</definedName>
    <definedName name="BEx1V67SEV778NVW68J8W5SND1J7" localSheetId="7" hidden="1">#REF!</definedName>
    <definedName name="BEx1V67SEV778NVW68J8W5SND1J7" localSheetId="27" hidden="1">#REF!</definedName>
    <definedName name="BEx1V67SEV778NVW68J8W5SND1J7" hidden="1">#REF!</definedName>
    <definedName name="BEx1VIY9SQLRESD11CC4PHYT0XSG" localSheetId="16" hidden="1">#REF!</definedName>
    <definedName name="BEx1VIY9SQLRESD11CC4PHYT0XSG" localSheetId="13" hidden="1">#REF!</definedName>
    <definedName name="BEx1VIY9SQLRESD11CC4PHYT0XSG" localSheetId="10" hidden="1">#REF!</definedName>
    <definedName name="BEx1VIY9SQLRESD11CC4PHYT0XSG" localSheetId="7" hidden="1">#REF!</definedName>
    <definedName name="BEx1VIY9SQLRESD11CC4PHYT0XSG" localSheetId="27" hidden="1">#REF!</definedName>
    <definedName name="BEx1VIY9SQLRESD11CC4PHYT0XSG" hidden="1">#REF!</definedName>
    <definedName name="BEx1W3170EJU6QEJR4F8E2ULUU2U" localSheetId="16" hidden="1">#REF!</definedName>
    <definedName name="BEx1W3170EJU6QEJR4F8E2ULUU2U" localSheetId="13" hidden="1">#REF!</definedName>
    <definedName name="BEx1W3170EJU6QEJR4F8E2ULUU2U" localSheetId="10" hidden="1">#REF!</definedName>
    <definedName name="BEx1W3170EJU6QEJR4F8E2ULUU2U" localSheetId="7" hidden="1">#REF!</definedName>
    <definedName name="BEx1W3170EJU6QEJR4F8E2ULUU2U" localSheetId="27" hidden="1">#REF!</definedName>
    <definedName name="BEx1W3170EJU6QEJR4F8E2ULUU2U" hidden="1">#REF!</definedName>
    <definedName name="BEx1WC67EH10SC38QWX3WEA5KH3A" localSheetId="16" hidden="1">#REF!</definedName>
    <definedName name="BEx1WC67EH10SC38QWX3WEA5KH3A" localSheetId="13" hidden="1">#REF!</definedName>
    <definedName name="BEx1WC67EH10SC38QWX3WEA5KH3A" localSheetId="10" hidden="1">#REF!</definedName>
    <definedName name="BEx1WC67EH10SC38QWX3WEA5KH3A" localSheetId="7" hidden="1">#REF!</definedName>
    <definedName name="BEx1WC67EH10SC38QWX3WEA5KH3A" localSheetId="27" hidden="1">#REF!</definedName>
    <definedName name="BEx1WC67EH10SC38QWX3WEA5KH3A" hidden="1">#REF!</definedName>
    <definedName name="BEx1WDTMC6W73PJPTY0JYLKOA883" localSheetId="16" hidden="1">#REF!</definedName>
    <definedName name="BEx1WDTMC6W73PJPTY0JYLKOA883" localSheetId="13" hidden="1">#REF!</definedName>
    <definedName name="BEx1WDTMC6W73PJPTY0JYLKOA883" localSheetId="10" hidden="1">#REF!</definedName>
    <definedName name="BEx1WDTMC6W73PJPTY0JYLKOA883" localSheetId="7" hidden="1">#REF!</definedName>
    <definedName name="BEx1WDTMC6W73PJPTY0JYLKOA883" localSheetId="27" hidden="1">#REF!</definedName>
    <definedName name="BEx1WDTMC6W73PJPTY0JYLKOA883" hidden="1">#REF!</definedName>
    <definedName name="BEx1WGYTKZZIPM1577W5FEYKFH3V" localSheetId="16" hidden="1">#REF!</definedName>
    <definedName name="BEx1WGYTKZZIPM1577W5FEYKFH3V" localSheetId="13" hidden="1">#REF!</definedName>
    <definedName name="BEx1WGYTKZZIPM1577W5FEYKFH3V" localSheetId="10" hidden="1">#REF!</definedName>
    <definedName name="BEx1WGYTKZZIPM1577W5FEYKFH3V" localSheetId="7" hidden="1">#REF!</definedName>
    <definedName name="BEx1WGYTKZZIPM1577W5FEYKFH3V" localSheetId="27" hidden="1">#REF!</definedName>
    <definedName name="BEx1WGYTKZZIPM1577W5FEYKFH3V" hidden="1">#REF!</definedName>
    <definedName name="BEx1WHPURIV3D3PTJJ359H1OP7ZV" localSheetId="16" hidden="1">#REF!</definedName>
    <definedName name="BEx1WHPURIV3D3PTJJ359H1OP7ZV" localSheetId="13" hidden="1">#REF!</definedName>
    <definedName name="BEx1WHPURIV3D3PTJJ359H1OP7ZV" localSheetId="10" hidden="1">#REF!</definedName>
    <definedName name="BEx1WHPURIV3D3PTJJ359H1OP7ZV" localSheetId="7" hidden="1">#REF!</definedName>
    <definedName name="BEx1WHPURIV3D3PTJJ359H1OP7ZV" localSheetId="27" hidden="1">#REF!</definedName>
    <definedName name="BEx1WHPURIV3D3PTJJ359H1OP7ZV" hidden="1">#REF!</definedName>
    <definedName name="BEx1WLBBR45RLDQX9FCLJWUUQX5R" localSheetId="16" hidden="1">#REF!</definedName>
    <definedName name="BEx1WLBBR45RLDQX9FCLJWUUQX5R" localSheetId="13" hidden="1">#REF!</definedName>
    <definedName name="BEx1WLBBR45RLDQX9FCLJWUUQX5R" localSheetId="10" hidden="1">#REF!</definedName>
    <definedName name="BEx1WLBBR45RLDQX9FCLJWUUQX5R" localSheetId="7" hidden="1">#REF!</definedName>
    <definedName name="BEx1WLBBR45RLDQX9FCLJWUUQX5R" localSheetId="27" hidden="1">#REF!</definedName>
    <definedName name="BEx1WLBBR45RLDQX9FCLJWUUQX5R" hidden="1">#REF!</definedName>
    <definedName name="BEx1WLWY2CR1WRD694JJSWSDFAIR" localSheetId="16" hidden="1">#REF!</definedName>
    <definedName name="BEx1WLWY2CR1WRD694JJSWSDFAIR" localSheetId="13" hidden="1">#REF!</definedName>
    <definedName name="BEx1WLWY2CR1WRD694JJSWSDFAIR" localSheetId="10" hidden="1">#REF!</definedName>
    <definedName name="BEx1WLWY2CR1WRD694JJSWSDFAIR" localSheetId="7" hidden="1">#REF!</definedName>
    <definedName name="BEx1WLWY2CR1WRD694JJSWSDFAIR" localSheetId="27" hidden="1">#REF!</definedName>
    <definedName name="BEx1WLWY2CR1WRD694JJSWSDFAIR" hidden="1">#REF!</definedName>
    <definedName name="BEx1WMD1LWPWRIK6GGAJRJAHJM8I" localSheetId="16" hidden="1">#REF!</definedName>
    <definedName name="BEx1WMD1LWPWRIK6GGAJRJAHJM8I" localSheetId="13" hidden="1">#REF!</definedName>
    <definedName name="BEx1WMD1LWPWRIK6GGAJRJAHJM8I" localSheetId="10" hidden="1">#REF!</definedName>
    <definedName name="BEx1WMD1LWPWRIK6GGAJRJAHJM8I" localSheetId="7" hidden="1">#REF!</definedName>
    <definedName name="BEx1WMD1LWPWRIK6GGAJRJAHJM8I" localSheetId="27" hidden="1">#REF!</definedName>
    <definedName name="BEx1WMD1LWPWRIK6GGAJRJAHJM8I" hidden="1">#REF!</definedName>
    <definedName name="BEx1WR0D41MR174LBF3P9E3K0J51" localSheetId="16" hidden="1">#REF!</definedName>
    <definedName name="BEx1WR0D41MR174LBF3P9E3K0J51" localSheetId="13" hidden="1">#REF!</definedName>
    <definedName name="BEx1WR0D41MR174LBF3P9E3K0J51" localSheetId="10" hidden="1">#REF!</definedName>
    <definedName name="BEx1WR0D41MR174LBF3P9E3K0J51" localSheetId="7" hidden="1">#REF!</definedName>
    <definedName name="BEx1WR0D41MR174LBF3P9E3K0J51" localSheetId="27" hidden="1">#REF!</definedName>
    <definedName name="BEx1WR0D41MR174LBF3P9E3K0J51" hidden="1">#REF!</definedName>
    <definedName name="BEx1WT3VU2F7OSUQZHBIV4KTTFJ4" localSheetId="16" hidden="1">#REF!</definedName>
    <definedName name="BEx1WT3VU2F7OSUQZHBIV4KTTFJ4" localSheetId="13" hidden="1">#REF!</definedName>
    <definedName name="BEx1WT3VU2F7OSUQZHBIV4KTTFJ4" localSheetId="10" hidden="1">#REF!</definedName>
    <definedName name="BEx1WT3VU2F7OSUQZHBIV4KTTFJ4" localSheetId="7" hidden="1">#REF!</definedName>
    <definedName name="BEx1WT3VU2F7OSUQZHBIV4KTTFJ4" localSheetId="27" hidden="1">#REF!</definedName>
    <definedName name="BEx1WT3VU2F7OSUQZHBIV4KTTFJ4" hidden="1">#REF!</definedName>
    <definedName name="BEx1WUB1FAS5PHU33TJ60SUHR618" localSheetId="16" hidden="1">#REF!</definedName>
    <definedName name="BEx1WUB1FAS5PHU33TJ60SUHR618" localSheetId="13" hidden="1">#REF!</definedName>
    <definedName name="BEx1WUB1FAS5PHU33TJ60SUHR618" localSheetId="10" hidden="1">#REF!</definedName>
    <definedName name="BEx1WUB1FAS5PHU33TJ60SUHR618" localSheetId="7" hidden="1">#REF!</definedName>
    <definedName name="BEx1WUB1FAS5PHU33TJ60SUHR618" localSheetId="27" hidden="1">#REF!</definedName>
    <definedName name="BEx1WUB1FAS5PHU33TJ60SUHR618" hidden="1">#REF!</definedName>
    <definedName name="BEx1WX04G0INSPPG9NTNR3DYR6PZ" localSheetId="16" hidden="1">#REF!</definedName>
    <definedName name="BEx1WX04G0INSPPG9NTNR3DYR6PZ" localSheetId="13" hidden="1">#REF!</definedName>
    <definedName name="BEx1WX04G0INSPPG9NTNR3DYR6PZ" localSheetId="10" hidden="1">#REF!</definedName>
    <definedName name="BEx1WX04G0INSPPG9NTNR3DYR6PZ" localSheetId="7" hidden="1">#REF!</definedName>
    <definedName name="BEx1WX04G0INSPPG9NTNR3DYR6PZ" localSheetId="27" hidden="1">#REF!</definedName>
    <definedName name="BEx1WX04G0INSPPG9NTNR3DYR6PZ" hidden="1">#REF!</definedName>
    <definedName name="BEx1X3LHU9DPG01VWX2IF65TRATF" localSheetId="16" hidden="1">#REF!</definedName>
    <definedName name="BEx1X3LHU9DPG01VWX2IF65TRATF" localSheetId="13" hidden="1">#REF!</definedName>
    <definedName name="BEx1X3LHU9DPG01VWX2IF65TRATF" localSheetId="10" hidden="1">#REF!</definedName>
    <definedName name="BEx1X3LHU9DPG01VWX2IF65TRATF" localSheetId="7" hidden="1">#REF!</definedName>
    <definedName name="BEx1X3LHU9DPG01VWX2IF65TRATF" localSheetId="27" hidden="1">#REF!</definedName>
    <definedName name="BEx1X3LHU9DPG01VWX2IF65TRATF" hidden="1">#REF!</definedName>
    <definedName name="BEx1XFL3ISYW3FU1DQ3US0DYA8NQ" localSheetId="16" hidden="1">#REF!</definedName>
    <definedName name="BEx1XFL3ISYW3FU1DQ3US0DYA8NQ" localSheetId="13" hidden="1">#REF!</definedName>
    <definedName name="BEx1XFL3ISYW3FU1DQ3US0DYA8NQ" localSheetId="10" hidden="1">#REF!</definedName>
    <definedName name="BEx1XFL3ISYW3FU1DQ3US0DYA8NQ" localSheetId="7" hidden="1">#REF!</definedName>
    <definedName name="BEx1XFL3ISYW3FU1DQ3US0DYA8NQ" localSheetId="27" hidden="1">#REF!</definedName>
    <definedName name="BEx1XFL3ISYW3FU1DQ3US0DYA8NQ" hidden="1">#REF!</definedName>
    <definedName name="BEx1XK8AAMO0AH0Z1OUKW30CA7EQ" localSheetId="16" hidden="1">#REF!</definedName>
    <definedName name="BEx1XK8AAMO0AH0Z1OUKW30CA7EQ" localSheetId="13" hidden="1">#REF!</definedName>
    <definedName name="BEx1XK8AAMO0AH0Z1OUKW30CA7EQ" localSheetId="10" hidden="1">#REF!</definedName>
    <definedName name="BEx1XK8AAMO0AH0Z1OUKW30CA7EQ" localSheetId="7" hidden="1">#REF!</definedName>
    <definedName name="BEx1XK8AAMO0AH0Z1OUKW30CA7EQ" localSheetId="27" hidden="1">#REF!</definedName>
    <definedName name="BEx1XK8AAMO0AH0Z1OUKW30CA7EQ" hidden="1">#REF!</definedName>
    <definedName name="BEx1XL4MZ7C80495GHQRWOBS16PQ" localSheetId="16" hidden="1">#REF!</definedName>
    <definedName name="BEx1XL4MZ7C80495GHQRWOBS16PQ" localSheetId="13" hidden="1">#REF!</definedName>
    <definedName name="BEx1XL4MZ7C80495GHQRWOBS16PQ" localSheetId="10" hidden="1">#REF!</definedName>
    <definedName name="BEx1XL4MZ7C80495GHQRWOBS16PQ" localSheetId="7" hidden="1">#REF!</definedName>
    <definedName name="BEx1XL4MZ7C80495GHQRWOBS16PQ" localSheetId="27" hidden="1">#REF!</definedName>
    <definedName name="BEx1XL4MZ7C80495GHQRWOBS16PQ" hidden="1">#REF!</definedName>
    <definedName name="BEx1Y2IGS2K95E1M51PEF9KJZ0KB" localSheetId="16" hidden="1">#REF!</definedName>
    <definedName name="BEx1Y2IGS2K95E1M51PEF9KJZ0KB" localSheetId="13" hidden="1">#REF!</definedName>
    <definedName name="BEx1Y2IGS2K95E1M51PEF9KJZ0KB" localSheetId="10" hidden="1">#REF!</definedName>
    <definedName name="BEx1Y2IGS2K95E1M51PEF9KJZ0KB" localSheetId="7" hidden="1">#REF!</definedName>
    <definedName name="BEx1Y2IGS2K95E1M51PEF9KJZ0KB" localSheetId="27" hidden="1">#REF!</definedName>
    <definedName name="BEx1Y2IGS2K95E1M51PEF9KJZ0KB" hidden="1">#REF!</definedName>
    <definedName name="BEx1Y3PKK83X2FN9SAALFHOWKMRQ" localSheetId="16" hidden="1">#REF!</definedName>
    <definedName name="BEx1Y3PKK83X2FN9SAALFHOWKMRQ" localSheetId="13" hidden="1">#REF!</definedName>
    <definedName name="BEx1Y3PKK83X2FN9SAALFHOWKMRQ" localSheetId="10" hidden="1">#REF!</definedName>
    <definedName name="BEx1Y3PKK83X2FN9SAALFHOWKMRQ" localSheetId="7" hidden="1">#REF!</definedName>
    <definedName name="BEx1Y3PKK83X2FN9SAALFHOWKMRQ" localSheetId="27" hidden="1">#REF!</definedName>
    <definedName name="BEx1Y3PKK83X2FN9SAALFHOWKMRQ" hidden="1">#REF!</definedName>
    <definedName name="BEx1YL3DJ7Y4AZ01ERCOGW0FJ26T" localSheetId="16" hidden="1">#REF!</definedName>
    <definedName name="BEx1YL3DJ7Y4AZ01ERCOGW0FJ26T" localSheetId="13" hidden="1">#REF!</definedName>
    <definedName name="BEx1YL3DJ7Y4AZ01ERCOGW0FJ26T" localSheetId="10" hidden="1">#REF!</definedName>
    <definedName name="BEx1YL3DJ7Y4AZ01ERCOGW0FJ26T" localSheetId="7" hidden="1">#REF!</definedName>
    <definedName name="BEx1YL3DJ7Y4AZ01ERCOGW0FJ26T" localSheetId="27" hidden="1">#REF!</definedName>
    <definedName name="BEx1YL3DJ7Y4AZ01ERCOGW0FJ26T" hidden="1">#REF!</definedName>
    <definedName name="BEx1Z2RYHSVD1H37817SN93VMURZ" localSheetId="16" hidden="1">#REF!</definedName>
    <definedName name="BEx1Z2RYHSVD1H37817SN93VMURZ" localSheetId="13" hidden="1">#REF!</definedName>
    <definedName name="BEx1Z2RYHSVD1H37817SN93VMURZ" localSheetId="10" hidden="1">#REF!</definedName>
    <definedName name="BEx1Z2RYHSVD1H37817SN93VMURZ" localSheetId="7" hidden="1">#REF!</definedName>
    <definedName name="BEx1Z2RYHSVD1H37817SN93VMURZ" localSheetId="27" hidden="1">#REF!</definedName>
    <definedName name="BEx1Z2RYHSVD1H37817SN93VMURZ" hidden="1">#REF!</definedName>
    <definedName name="BEx3AMAKWI6458B67VKZO56MCNJW" localSheetId="16" hidden="1">#REF!</definedName>
    <definedName name="BEx3AMAKWI6458B67VKZO56MCNJW" localSheetId="13" hidden="1">#REF!</definedName>
    <definedName name="BEx3AMAKWI6458B67VKZO56MCNJW" localSheetId="10" hidden="1">#REF!</definedName>
    <definedName name="BEx3AMAKWI6458B67VKZO56MCNJW" localSheetId="7" hidden="1">#REF!</definedName>
    <definedName name="BEx3AMAKWI6458B67VKZO56MCNJW" localSheetId="27" hidden="1">#REF!</definedName>
    <definedName name="BEx3AMAKWI6458B67VKZO56MCNJW" hidden="1">#REF!</definedName>
    <definedName name="BEx3AOOVM42G82TNF53W0EKXLUSI" localSheetId="16" hidden="1">#REF!</definedName>
    <definedName name="BEx3AOOVM42G82TNF53W0EKXLUSI" localSheetId="13" hidden="1">#REF!</definedName>
    <definedName name="BEx3AOOVM42G82TNF53W0EKXLUSI" localSheetId="10" hidden="1">#REF!</definedName>
    <definedName name="BEx3AOOVM42G82TNF53W0EKXLUSI" localSheetId="7" hidden="1">#REF!</definedName>
    <definedName name="BEx3AOOVM42G82TNF53W0EKXLUSI" localSheetId="27" hidden="1">#REF!</definedName>
    <definedName name="BEx3AOOVM42G82TNF53W0EKXLUSI" hidden="1">#REF!</definedName>
    <definedName name="BEx3AZH9W4SUFCAHNDOQ728R9V4L" localSheetId="16" hidden="1">#REF!</definedName>
    <definedName name="BEx3AZH9W4SUFCAHNDOQ728R9V4L" localSheetId="13" hidden="1">#REF!</definedName>
    <definedName name="BEx3AZH9W4SUFCAHNDOQ728R9V4L" localSheetId="10" hidden="1">#REF!</definedName>
    <definedName name="BEx3AZH9W4SUFCAHNDOQ728R9V4L" localSheetId="7" hidden="1">#REF!</definedName>
    <definedName name="BEx3AZH9W4SUFCAHNDOQ728R9V4L" localSheetId="27" hidden="1">#REF!</definedName>
    <definedName name="BEx3AZH9W4SUFCAHNDOQ728R9V4L" hidden="1">#REF!</definedName>
    <definedName name="BEx3BNR9ES4KY7Q1DK83KC5NDGL8" localSheetId="16" hidden="1">#REF!</definedName>
    <definedName name="BEx3BNR9ES4KY7Q1DK83KC5NDGL8" localSheetId="13" hidden="1">#REF!</definedName>
    <definedName name="BEx3BNR9ES4KY7Q1DK83KC5NDGL8" localSheetId="10" hidden="1">#REF!</definedName>
    <definedName name="BEx3BNR9ES4KY7Q1DK83KC5NDGL8" localSheetId="7" hidden="1">#REF!</definedName>
    <definedName name="BEx3BNR9ES4KY7Q1DK83KC5NDGL8" localSheetId="27" hidden="1">#REF!</definedName>
    <definedName name="BEx3BNR9ES4KY7Q1DK83KC5NDGL8" hidden="1">#REF!</definedName>
    <definedName name="BEx3BQR5VZXNQ4H949ORM8ESU3B3" localSheetId="16" hidden="1">#REF!</definedName>
    <definedName name="BEx3BQR5VZXNQ4H949ORM8ESU3B3" localSheetId="13" hidden="1">#REF!</definedName>
    <definedName name="BEx3BQR5VZXNQ4H949ORM8ESU3B3" localSheetId="10" hidden="1">#REF!</definedName>
    <definedName name="BEx3BQR5VZXNQ4H949ORM8ESU3B3" localSheetId="7" hidden="1">#REF!</definedName>
    <definedName name="BEx3BQR5VZXNQ4H949ORM8ESU3B3" localSheetId="27" hidden="1">#REF!</definedName>
    <definedName name="BEx3BQR5VZXNQ4H949ORM8ESU3B3" hidden="1">#REF!</definedName>
    <definedName name="BEx3BTLL3ASJN134DLEQTQM70VZM" localSheetId="16" hidden="1">#REF!</definedName>
    <definedName name="BEx3BTLL3ASJN134DLEQTQM70VZM" localSheetId="13" hidden="1">#REF!</definedName>
    <definedName name="BEx3BTLL3ASJN134DLEQTQM70VZM" localSheetId="10" hidden="1">#REF!</definedName>
    <definedName name="BEx3BTLL3ASJN134DLEQTQM70VZM" localSheetId="7" hidden="1">#REF!</definedName>
    <definedName name="BEx3BTLL3ASJN134DLEQTQM70VZM" localSheetId="27" hidden="1">#REF!</definedName>
    <definedName name="BEx3BTLL3ASJN134DLEQTQM70VZM" hidden="1">#REF!</definedName>
    <definedName name="BEx3BW5CTV0DJU5AQS3ZQFK2VLF3" localSheetId="16" hidden="1">#REF!</definedName>
    <definedName name="BEx3BW5CTV0DJU5AQS3ZQFK2VLF3" localSheetId="13" hidden="1">#REF!</definedName>
    <definedName name="BEx3BW5CTV0DJU5AQS3ZQFK2VLF3" localSheetId="10" hidden="1">#REF!</definedName>
    <definedName name="BEx3BW5CTV0DJU5AQS3ZQFK2VLF3" localSheetId="7" hidden="1">#REF!</definedName>
    <definedName name="BEx3BW5CTV0DJU5AQS3ZQFK2VLF3" localSheetId="27" hidden="1">#REF!</definedName>
    <definedName name="BEx3BW5CTV0DJU5AQS3ZQFK2VLF3" hidden="1">#REF!</definedName>
    <definedName name="BEx3BYP0FG369M7G3JEFLMMXAKTS" localSheetId="16" hidden="1">#REF!</definedName>
    <definedName name="BEx3BYP0FG369M7G3JEFLMMXAKTS" localSheetId="13" hidden="1">#REF!</definedName>
    <definedName name="BEx3BYP0FG369M7G3JEFLMMXAKTS" localSheetId="10" hidden="1">#REF!</definedName>
    <definedName name="BEx3BYP0FG369M7G3JEFLMMXAKTS" localSheetId="7" hidden="1">#REF!</definedName>
    <definedName name="BEx3BYP0FG369M7G3JEFLMMXAKTS" localSheetId="27" hidden="1">#REF!</definedName>
    <definedName name="BEx3BYP0FG369M7G3JEFLMMXAKTS" hidden="1">#REF!</definedName>
    <definedName name="BEx3C2QR0WUD19QSVO8EMIPNQJKH" localSheetId="16" hidden="1">#REF!</definedName>
    <definedName name="BEx3C2QR0WUD19QSVO8EMIPNQJKH" localSheetId="13" hidden="1">#REF!</definedName>
    <definedName name="BEx3C2QR0WUD19QSVO8EMIPNQJKH" localSheetId="10" hidden="1">#REF!</definedName>
    <definedName name="BEx3C2QR0WUD19QSVO8EMIPNQJKH" localSheetId="7" hidden="1">#REF!</definedName>
    <definedName name="BEx3C2QR0WUD19QSVO8EMIPNQJKH" localSheetId="27" hidden="1">#REF!</definedName>
    <definedName name="BEx3C2QR0WUD19QSVO8EMIPNQJKH" hidden="1">#REF!</definedName>
    <definedName name="BEx3CKFCCPZZ6ROLAT5C1DZNIC1U" localSheetId="16" hidden="1">#REF!</definedName>
    <definedName name="BEx3CKFCCPZZ6ROLAT5C1DZNIC1U" localSheetId="13" hidden="1">#REF!</definedName>
    <definedName name="BEx3CKFCCPZZ6ROLAT5C1DZNIC1U" localSheetId="10" hidden="1">#REF!</definedName>
    <definedName name="BEx3CKFCCPZZ6ROLAT5C1DZNIC1U" localSheetId="7" hidden="1">#REF!</definedName>
    <definedName name="BEx3CKFCCPZZ6ROLAT5C1DZNIC1U" localSheetId="27" hidden="1">#REF!</definedName>
    <definedName name="BEx3CKFCCPZZ6ROLAT5C1DZNIC1U" hidden="1">#REF!</definedName>
    <definedName name="BEx3CO0SVO4WLH0DO43DCHYDTH1P" localSheetId="16" hidden="1">#REF!</definedName>
    <definedName name="BEx3CO0SVO4WLH0DO43DCHYDTH1P" localSheetId="13" hidden="1">#REF!</definedName>
    <definedName name="BEx3CO0SVO4WLH0DO43DCHYDTH1P" localSheetId="10" hidden="1">#REF!</definedName>
    <definedName name="BEx3CO0SVO4WLH0DO43DCHYDTH1P" localSheetId="7" hidden="1">#REF!</definedName>
    <definedName name="BEx3CO0SVO4WLH0DO43DCHYDTH1P" localSheetId="27" hidden="1">#REF!</definedName>
    <definedName name="BEx3CO0SVO4WLH0DO43DCHYDTH1P" hidden="1">#REF!</definedName>
    <definedName name="BEx3CPDAEBC12450MVHX6S78ILBS" localSheetId="16" hidden="1">#REF!</definedName>
    <definedName name="BEx3CPDAEBC12450MVHX6S78ILBS" localSheetId="13" hidden="1">#REF!</definedName>
    <definedName name="BEx3CPDAEBC12450MVHX6S78ILBS" localSheetId="10" hidden="1">#REF!</definedName>
    <definedName name="BEx3CPDAEBC12450MVHX6S78ILBS" localSheetId="7" hidden="1">#REF!</definedName>
    <definedName name="BEx3CPDAEBC12450MVHX6S78ILBS" localSheetId="27" hidden="1">#REF!</definedName>
    <definedName name="BEx3CPDAEBC12450MVHX6S78ILBS" hidden="1">#REF!</definedName>
    <definedName name="BEx3CQ9OQ7E1YH93NADGWWEH0HD5" localSheetId="16" hidden="1">#REF!</definedName>
    <definedName name="BEx3CQ9OQ7E1YH93NADGWWEH0HD5" localSheetId="13" hidden="1">#REF!</definedName>
    <definedName name="BEx3CQ9OQ7E1YH93NADGWWEH0HD5" localSheetId="10" hidden="1">#REF!</definedName>
    <definedName name="BEx3CQ9OQ7E1YH93NADGWWEH0HD5" localSheetId="7" hidden="1">#REF!</definedName>
    <definedName name="BEx3CQ9OQ7E1YH93NADGWWEH0HD5" localSheetId="27" hidden="1">#REF!</definedName>
    <definedName name="BEx3CQ9OQ7E1YH93NADGWWEH0HD5" hidden="1">#REF!</definedName>
    <definedName name="BEx3D9G6QTSPF9UYI4X0XY0VE896" localSheetId="16" hidden="1">#REF!</definedName>
    <definedName name="BEx3D9G6QTSPF9UYI4X0XY0VE896" localSheetId="13" hidden="1">#REF!</definedName>
    <definedName name="BEx3D9G6QTSPF9UYI4X0XY0VE896" localSheetId="10" hidden="1">#REF!</definedName>
    <definedName name="BEx3D9G6QTSPF9UYI4X0XY0VE896" localSheetId="7" hidden="1">#REF!</definedName>
    <definedName name="BEx3D9G6QTSPF9UYI4X0XY0VE896" localSheetId="27" hidden="1">#REF!</definedName>
    <definedName name="BEx3D9G6QTSPF9UYI4X0XY0VE896" hidden="1">#REF!</definedName>
    <definedName name="BEx3DCQU9PBRXIMLO62KS5RLH447" localSheetId="16" hidden="1">#REF!</definedName>
    <definedName name="BEx3DCQU9PBRXIMLO62KS5RLH447" localSheetId="13" hidden="1">#REF!</definedName>
    <definedName name="BEx3DCQU9PBRXIMLO62KS5RLH447" localSheetId="10" hidden="1">#REF!</definedName>
    <definedName name="BEx3DCQU9PBRXIMLO62KS5RLH447" localSheetId="7" hidden="1">#REF!</definedName>
    <definedName name="BEx3DCQU9PBRXIMLO62KS5RLH447" localSheetId="27" hidden="1">#REF!</definedName>
    <definedName name="BEx3DCQU9PBRXIMLO62KS5RLH447" hidden="1">#REF!</definedName>
    <definedName name="BEx3DQ8EH7C7L4XQAOL3NRRVRRT3" localSheetId="16" hidden="1">#REF!</definedName>
    <definedName name="BEx3DQ8EH7C7L4XQAOL3NRRVRRT3" localSheetId="13" hidden="1">#REF!</definedName>
    <definedName name="BEx3DQ8EH7C7L4XQAOL3NRRVRRT3" localSheetId="10" hidden="1">#REF!</definedName>
    <definedName name="BEx3DQ8EH7C7L4XQAOL3NRRVRRT3" localSheetId="7" hidden="1">#REF!</definedName>
    <definedName name="BEx3DQ8EH7C7L4XQAOL3NRRVRRT3" localSheetId="27" hidden="1">#REF!</definedName>
    <definedName name="BEx3DQ8EH7C7L4XQAOL3NRRVRRT3" hidden="1">#REF!</definedName>
    <definedName name="BEx3EF99FD6QNNCNOKDEE67JHTUJ" localSheetId="16" hidden="1">#REF!</definedName>
    <definedName name="BEx3EF99FD6QNNCNOKDEE67JHTUJ" localSheetId="13" hidden="1">#REF!</definedName>
    <definedName name="BEx3EF99FD6QNNCNOKDEE67JHTUJ" localSheetId="10" hidden="1">#REF!</definedName>
    <definedName name="BEx3EF99FD6QNNCNOKDEE67JHTUJ" localSheetId="7" hidden="1">#REF!</definedName>
    <definedName name="BEx3EF99FD6QNNCNOKDEE67JHTUJ" localSheetId="27" hidden="1">#REF!</definedName>
    <definedName name="BEx3EF99FD6QNNCNOKDEE67JHTUJ" hidden="1">#REF!</definedName>
    <definedName name="BEx3EGLXG4AU8GXIFP26DZ61E6EP" localSheetId="16" hidden="1">#REF!</definedName>
    <definedName name="BEx3EGLXG4AU8GXIFP26DZ61E6EP" localSheetId="13" hidden="1">#REF!</definedName>
    <definedName name="BEx3EGLXG4AU8GXIFP26DZ61E6EP" localSheetId="10" hidden="1">#REF!</definedName>
    <definedName name="BEx3EGLXG4AU8GXIFP26DZ61E6EP" localSheetId="7" hidden="1">#REF!</definedName>
    <definedName name="BEx3EGLXG4AU8GXIFP26DZ61E6EP" localSheetId="27" hidden="1">#REF!</definedName>
    <definedName name="BEx3EGLXG4AU8GXIFP26DZ61E6EP" hidden="1">#REF!</definedName>
    <definedName name="BEx3EHCSERZ2O2OAG8Y95UPG2IY9" localSheetId="16" hidden="1">#REF!</definedName>
    <definedName name="BEx3EHCSERZ2O2OAG8Y95UPG2IY9" localSheetId="13" hidden="1">#REF!</definedName>
    <definedName name="BEx3EHCSERZ2O2OAG8Y95UPG2IY9" localSheetId="10" hidden="1">#REF!</definedName>
    <definedName name="BEx3EHCSERZ2O2OAG8Y95UPG2IY9" localSheetId="7" hidden="1">#REF!</definedName>
    <definedName name="BEx3EHCSERZ2O2OAG8Y95UPG2IY9" localSheetId="27" hidden="1">#REF!</definedName>
    <definedName name="BEx3EHCSERZ2O2OAG8Y95UPG2IY9" hidden="1">#REF!</definedName>
    <definedName name="BEx3EJR3TCJDYS7ZXNDS5N9KTGIK" localSheetId="16" hidden="1">#REF!</definedName>
    <definedName name="BEx3EJR3TCJDYS7ZXNDS5N9KTGIK" localSheetId="13" hidden="1">#REF!</definedName>
    <definedName name="BEx3EJR3TCJDYS7ZXNDS5N9KTGIK" localSheetId="10" hidden="1">#REF!</definedName>
    <definedName name="BEx3EJR3TCJDYS7ZXNDS5N9KTGIK" localSheetId="7" hidden="1">#REF!</definedName>
    <definedName name="BEx3EJR3TCJDYS7ZXNDS5N9KTGIK" localSheetId="27" hidden="1">#REF!</definedName>
    <definedName name="BEx3EJR3TCJDYS7ZXNDS5N9KTGIK" hidden="1">#REF!</definedName>
    <definedName name="BEx3ELJTTBS6P05CNISMGOJOA60V" localSheetId="16" hidden="1">#REF!</definedName>
    <definedName name="BEx3ELJTTBS6P05CNISMGOJOA60V" localSheetId="13" hidden="1">#REF!</definedName>
    <definedName name="BEx3ELJTTBS6P05CNISMGOJOA60V" localSheetId="10" hidden="1">#REF!</definedName>
    <definedName name="BEx3ELJTTBS6P05CNISMGOJOA60V" localSheetId="7" hidden="1">#REF!</definedName>
    <definedName name="BEx3ELJTTBS6P05CNISMGOJOA60V" localSheetId="27" hidden="1">#REF!</definedName>
    <definedName name="BEx3ELJTTBS6P05CNISMGOJOA60V" hidden="1">#REF!</definedName>
    <definedName name="BEx3EQSLJBDDJRHNX19PBFCKNY2I" localSheetId="16" hidden="1">#REF!</definedName>
    <definedName name="BEx3EQSLJBDDJRHNX19PBFCKNY2I" localSheetId="13" hidden="1">#REF!</definedName>
    <definedName name="BEx3EQSLJBDDJRHNX19PBFCKNY2I" localSheetId="10" hidden="1">#REF!</definedName>
    <definedName name="BEx3EQSLJBDDJRHNX19PBFCKNY2I" localSheetId="7" hidden="1">#REF!</definedName>
    <definedName name="BEx3EQSLJBDDJRHNX19PBFCKNY2I" localSheetId="27" hidden="1">#REF!</definedName>
    <definedName name="BEx3EQSLJBDDJRHNX19PBFCKNY2I" hidden="1">#REF!</definedName>
    <definedName name="BEx3EUUAX947Q5N6MY6W0KSNY78Y" localSheetId="16" hidden="1">#REF!</definedName>
    <definedName name="BEx3EUUAX947Q5N6MY6W0KSNY78Y" localSheetId="13" hidden="1">#REF!</definedName>
    <definedName name="BEx3EUUAX947Q5N6MY6W0KSNY78Y" localSheetId="10" hidden="1">#REF!</definedName>
    <definedName name="BEx3EUUAX947Q5N6MY6W0KSNY78Y" localSheetId="7" hidden="1">#REF!</definedName>
    <definedName name="BEx3EUUAX947Q5N6MY6W0KSNY78Y" localSheetId="27" hidden="1">#REF!</definedName>
    <definedName name="BEx3EUUAX947Q5N6MY6W0KSNY78Y" hidden="1">#REF!</definedName>
    <definedName name="BEx3F3OJYKFH63TY4TBS69H5CI8M" localSheetId="16" hidden="1">#REF!</definedName>
    <definedName name="BEx3F3OJYKFH63TY4TBS69H5CI8M" localSheetId="13" hidden="1">#REF!</definedName>
    <definedName name="BEx3F3OJYKFH63TY4TBS69H5CI8M" localSheetId="10" hidden="1">#REF!</definedName>
    <definedName name="BEx3F3OJYKFH63TY4TBS69H5CI8M" localSheetId="7" hidden="1">#REF!</definedName>
    <definedName name="BEx3F3OJYKFH63TY4TBS69H5CI8M" localSheetId="27" hidden="1">#REF!</definedName>
    <definedName name="BEx3F3OJYKFH63TY4TBS69H5CI8M" hidden="1">#REF!</definedName>
    <definedName name="BEx3FHMD1P5XBCH23ZKIFO6ZTCNB" localSheetId="16" hidden="1">#REF!</definedName>
    <definedName name="BEx3FHMD1P5XBCH23ZKIFO6ZTCNB" localSheetId="13" hidden="1">#REF!</definedName>
    <definedName name="BEx3FHMD1P5XBCH23ZKIFO6ZTCNB" localSheetId="10" hidden="1">#REF!</definedName>
    <definedName name="BEx3FHMD1P5XBCH23ZKIFO6ZTCNB" localSheetId="7" hidden="1">#REF!</definedName>
    <definedName name="BEx3FHMD1P5XBCH23ZKIFO6ZTCNB" localSheetId="27" hidden="1">#REF!</definedName>
    <definedName name="BEx3FHMD1P5XBCH23ZKIFO6ZTCNB" hidden="1">#REF!</definedName>
    <definedName name="BEx3FI2G3YYIACQHXNXEA15M8ZK5" localSheetId="16" hidden="1">#REF!</definedName>
    <definedName name="BEx3FI2G3YYIACQHXNXEA15M8ZK5" localSheetId="13" hidden="1">#REF!</definedName>
    <definedName name="BEx3FI2G3YYIACQHXNXEA15M8ZK5" localSheetId="10" hidden="1">#REF!</definedName>
    <definedName name="BEx3FI2G3YYIACQHXNXEA15M8ZK5" localSheetId="7" hidden="1">#REF!</definedName>
    <definedName name="BEx3FI2G3YYIACQHXNXEA15M8ZK5" localSheetId="27" hidden="1">#REF!</definedName>
    <definedName name="BEx3FI2G3YYIACQHXNXEA15M8ZK5" hidden="1">#REF!</definedName>
    <definedName name="BEx3FJ9MHSLDK8W91GO85FX1GX57" localSheetId="16" hidden="1">#REF!</definedName>
    <definedName name="BEx3FJ9MHSLDK8W91GO85FX1GX57" localSheetId="13" hidden="1">#REF!</definedName>
    <definedName name="BEx3FJ9MHSLDK8W91GO85FX1GX57" localSheetId="10" hidden="1">#REF!</definedName>
    <definedName name="BEx3FJ9MHSLDK8W91GO85FX1GX57" localSheetId="7" hidden="1">#REF!</definedName>
    <definedName name="BEx3FJ9MHSLDK8W91GO85FX1GX57" localSheetId="27" hidden="1">#REF!</definedName>
    <definedName name="BEx3FJ9MHSLDK8W91GO85FX1GX57" hidden="1">#REF!</definedName>
    <definedName name="BEx3FR251HFU7A33PU01SJUENL2B" localSheetId="16" hidden="1">#REF!</definedName>
    <definedName name="BEx3FR251HFU7A33PU01SJUENL2B" localSheetId="13" hidden="1">#REF!</definedName>
    <definedName name="BEx3FR251HFU7A33PU01SJUENL2B" localSheetId="10" hidden="1">#REF!</definedName>
    <definedName name="BEx3FR251HFU7A33PU01SJUENL2B" localSheetId="7" hidden="1">#REF!</definedName>
    <definedName name="BEx3FR251HFU7A33PU01SJUENL2B" localSheetId="27" hidden="1">#REF!</definedName>
    <definedName name="BEx3FR251HFU7A33PU01SJUENL2B" hidden="1">#REF!</definedName>
    <definedName name="BEx3FX7EJL47JSLSWP3EOC265WAE" localSheetId="16" hidden="1">#REF!</definedName>
    <definedName name="BEx3FX7EJL47JSLSWP3EOC265WAE" localSheetId="13" hidden="1">#REF!</definedName>
    <definedName name="BEx3FX7EJL47JSLSWP3EOC265WAE" localSheetId="10" hidden="1">#REF!</definedName>
    <definedName name="BEx3FX7EJL47JSLSWP3EOC265WAE" localSheetId="7" hidden="1">#REF!</definedName>
    <definedName name="BEx3FX7EJL47JSLSWP3EOC265WAE" localSheetId="27" hidden="1">#REF!</definedName>
    <definedName name="BEx3FX7EJL47JSLSWP3EOC265WAE" hidden="1">#REF!</definedName>
    <definedName name="BEx3G201R8NLJ6FIHO2QS0SW9QVV" localSheetId="16" hidden="1">#REF!</definedName>
    <definedName name="BEx3G201R8NLJ6FIHO2QS0SW9QVV" localSheetId="13" hidden="1">#REF!</definedName>
    <definedName name="BEx3G201R8NLJ6FIHO2QS0SW9QVV" localSheetId="10" hidden="1">#REF!</definedName>
    <definedName name="BEx3G201R8NLJ6FIHO2QS0SW9QVV" localSheetId="7" hidden="1">#REF!</definedName>
    <definedName name="BEx3G201R8NLJ6FIHO2QS0SW9QVV" localSheetId="27" hidden="1">#REF!</definedName>
    <definedName name="BEx3G201R8NLJ6FIHO2QS0SW9QVV" hidden="1">#REF!</definedName>
    <definedName name="BEx3G2LL2II66XY5YCDPG4JE13A3" localSheetId="16" hidden="1">#REF!</definedName>
    <definedName name="BEx3G2LL2II66XY5YCDPG4JE13A3" localSheetId="13" hidden="1">#REF!</definedName>
    <definedName name="BEx3G2LL2II66XY5YCDPG4JE13A3" localSheetId="10" hidden="1">#REF!</definedName>
    <definedName name="BEx3G2LL2II66XY5YCDPG4JE13A3" localSheetId="7" hidden="1">#REF!</definedName>
    <definedName name="BEx3G2LL2II66XY5YCDPG4JE13A3" localSheetId="27" hidden="1">#REF!</definedName>
    <definedName name="BEx3G2LL2II66XY5YCDPG4JE13A3" hidden="1">#REF!</definedName>
    <definedName name="BEx3G2WA0DTYY9D8AGHHOBTPE2B2" localSheetId="16" hidden="1">#REF!</definedName>
    <definedName name="BEx3G2WA0DTYY9D8AGHHOBTPE2B2" localSheetId="13" hidden="1">#REF!</definedName>
    <definedName name="BEx3G2WA0DTYY9D8AGHHOBTPE2B2" localSheetId="10" hidden="1">#REF!</definedName>
    <definedName name="BEx3G2WA0DTYY9D8AGHHOBTPE2B2" localSheetId="7" hidden="1">#REF!</definedName>
    <definedName name="BEx3G2WA0DTYY9D8AGHHOBTPE2B2" localSheetId="27" hidden="1">#REF!</definedName>
    <definedName name="BEx3G2WA0DTYY9D8AGHHOBTPE2B2" hidden="1">#REF!</definedName>
    <definedName name="BEx3GCXR6IAS0B6WJ03GJVH7CO52" localSheetId="16" hidden="1">#REF!</definedName>
    <definedName name="BEx3GCXR6IAS0B6WJ03GJVH7CO52" localSheetId="13" hidden="1">#REF!</definedName>
    <definedName name="BEx3GCXR6IAS0B6WJ03GJVH7CO52" localSheetId="10" hidden="1">#REF!</definedName>
    <definedName name="BEx3GCXR6IAS0B6WJ03GJVH7CO52" localSheetId="7" hidden="1">#REF!</definedName>
    <definedName name="BEx3GCXR6IAS0B6WJ03GJVH7CO52" localSheetId="27" hidden="1">#REF!</definedName>
    <definedName name="BEx3GCXR6IAS0B6WJ03GJVH7CO52" hidden="1">#REF!</definedName>
    <definedName name="BEx3GEVV18SEQDI1JGY7EN6D1GT1" localSheetId="16" hidden="1">#REF!</definedName>
    <definedName name="BEx3GEVV18SEQDI1JGY7EN6D1GT1" localSheetId="13" hidden="1">#REF!</definedName>
    <definedName name="BEx3GEVV18SEQDI1JGY7EN6D1GT1" localSheetId="10" hidden="1">#REF!</definedName>
    <definedName name="BEx3GEVV18SEQDI1JGY7EN6D1GT1" localSheetId="7" hidden="1">#REF!</definedName>
    <definedName name="BEx3GEVV18SEQDI1JGY7EN6D1GT1" localSheetId="27" hidden="1">#REF!</definedName>
    <definedName name="BEx3GEVV18SEQDI1JGY7EN6D1GT1" hidden="1">#REF!</definedName>
    <definedName name="BEx3GKFH64MKQX61S7DYTZ15JCPY" localSheetId="16" hidden="1">#REF!</definedName>
    <definedName name="BEx3GKFH64MKQX61S7DYTZ15JCPY" localSheetId="13" hidden="1">#REF!</definedName>
    <definedName name="BEx3GKFH64MKQX61S7DYTZ15JCPY" localSheetId="10" hidden="1">#REF!</definedName>
    <definedName name="BEx3GKFH64MKQX61S7DYTZ15JCPY" localSheetId="7" hidden="1">#REF!</definedName>
    <definedName name="BEx3GKFH64MKQX61S7DYTZ15JCPY" localSheetId="27" hidden="1">#REF!</definedName>
    <definedName name="BEx3GKFH64MKQX61S7DYTZ15JCPY" hidden="1">#REF!</definedName>
    <definedName name="BEx3GMJ1Y6UU02DLRL0QXCEKDA6C" localSheetId="16" hidden="1">#REF!</definedName>
    <definedName name="BEx3GMJ1Y6UU02DLRL0QXCEKDA6C" localSheetId="13" hidden="1">#REF!</definedName>
    <definedName name="BEx3GMJ1Y6UU02DLRL0QXCEKDA6C" localSheetId="10" hidden="1">#REF!</definedName>
    <definedName name="BEx3GMJ1Y6UU02DLRL0QXCEKDA6C" localSheetId="7" hidden="1">#REF!</definedName>
    <definedName name="BEx3GMJ1Y6UU02DLRL0QXCEKDA6C" localSheetId="27" hidden="1">#REF!</definedName>
    <definedName name="BEx3GMJ1Y6UU02DLRL0QXCEKDA6C" hidden="1">#REF!</definedName>
    <definedName name="BEx3GN4LY0135CBDIN1TU2UEODGF" localSheetId="16" hidden="1">#REF!</definedName>
    <definedName name="BEx3GN4LY0135CBDIN1TU2UEODGF" localSheetId="13" hidden="1">#REF!</definedName>
    <definedName name="BEx3GN4LY0135CBDIN1TU2UEODGF" localSheetId="10" hidden="1">#REF!</definedName>
    <definedName name="BEx3GN4LY0135CBDIN1TU2UEODGF" localSheetId="7" hidden="1">#REF!</definedName>
    <definedName name="BEx3GN4LY0135CBDIN1TU2UEODGF" localSheetId="27" hidden="1">#REF!</definedName>
    <definedName name="BEx3GN4LY0135CBDIN1TU2UEODGF" hidden="1">#REF!</definedName>
    <definedName name="BEx3GPDH2AH4QKT4OOSN563XUHBD" localSheetId="16" hidden="1">#REF!</definedName>
    <definedName name="BEx3GPDH2AH4QKT4OOSN563XUHBD" localSheetId="13" hidden="1">#REF!</definedName>
    <definedName name="BEx3GPDH2AH4QKT4OOSN563XUHBD" localSheetId="10" hidden="1">#REF!</definedName>
    <definedName name="BEx3GPDH2AH4QKT4OOSN563XUHBD" localSheetId="7" hidden="1">#REF!</definedName>
    <definedName name="BEx3GPDH2AH4QKT4OOSN563XUHBD" localSheetId="27" hidden="1">#REF!</definedName>
    <definedName name="BEx3GPDH2AH4QKT4OOSN563XUHBD" hidden="1">#REF!</definedName>
    <definedName name="BEx3GRGZOH1A62SHC133FKNN9K23" localSheetId="16" hidden="1">#REF!</definedName>
    <definedName name="BEx3GRGZOH1A62SHC133FKNN9K23" localSheetId="13" hidden="1">#REF!</definedName>
    <definedName name="BEx3GRGZOH1A62SHC133FKNN9K23" localSheetId="10" hidden="1">#REF!</definedName>
    <definedName name="BEx3GRGZOH1A62SHC133FKNN9K23" localSheetId="7" hidden="1">#REF!</definedName>
    <definedName name="BEx3GRGZOH1A62SHC133FKNN9K23" localSheetId="27" hidden="1">#REF!</definedName>
    <definedName name="BEx3GRGZOH1A62SHC133FKNN9K23" hidden="1">#REF!</definedName>
    <definedName name="BEx3GS2LABKJSRV8GPZLJZVX7NMJ" localSheetId="16" hidden="1">#REF!</definedName>
    <definedName name="BEx3GS2LABKJSRV8GPZLJZVX7NMJ" localSheetId="13" hidden="1">#REF!</definedName>
    <definedName name="BEx3GS2LABKJSRV8GPZLJZVX7NMJ" localSheetId="10" hidden="1">#REF!</definedName>
    <definedName name="BEx3GS2LABKJSRV8GPZLJZVX7NMJ" localSheetId="7" hidden="1">#REF!</definedName>
    <definedName name="BEx3GS2LABKJSRV8GPZLJZVX7NMJ" localSheetId="27" hidden="1">#REF!</definedName>
    <definedName name="BEx3GS2LABKJSRV8GPZLJZVX7NMJ" hidden="1">#REF!</definedName>
    <definedName name="BEx3H05W7OEBR6W6YJKGD6W5M3I1" localSheetId="16" hidden="1">#REF!</definedName>
    <definedName name="BEx3H05W7OEBR6W6YJKGD6W5M3I1" localSheetId="13" hidden="1">#REF!</definedName>
    <definedName name="BEx3H05W7OEBR6W6YJKGD6W5M3I1" localSheetId="10" hidden="1">#REF!</definedName>
    <definedName name="BEx3H05W7OEBR6W6YJKGD6W5M3I1" localSheetId="7" hidden="1">#REF!</definedName>
    <definedName name="BEx3H05W7OEBR6W6YJKGD6W5M3I1" localSheetId="27" hidden="1">#REF!</definedName>
    <definedName name="BEx3H05W7OEBR6W6YJKGD6W5M3I1" hidden="1">#REF!</definedName>
    <definedName name="BEx3H244GCME7ZDNAXG6ZSJ64ZRE" localSheetId="16" hidden="1">#REF!</definedName>
    <definedName name="BEx3H244GCME7ZDNAXG6ZSJ64ZRE" localSheetId="13" hidden="1">#REF!</definedName>
    <definedName name="BEx3H244GCME7ZDNAXG6ZSJ64ZRE" localSheetId="10" hidden="1">#REF!</definedName>
    <definedName name="BEx3H244GCME7ZDNAXG6ZSJ64ZRE" localSheetId="7" hidden="1">#REF!</definedName>
    <definedName name="BEx3H244GCME7ZDNAXG6ZSJ64ZRE" localSheetId="27" hidden="1">#REF!</definedName>
    <definedName name="BEx3H244GCME7ZDNAXG6ZSJ64ZRE" hidden="1">#REF!</definedName>
    <definedName name="BEx3H5UX2GZFZZT657YR76RHW5I6" localSheetId="16" hidden="1">#REF!</definedName>
    <definedName name="BEx3H5UX2GZFZZT657YR76RHW5I6" localSheetId="13" hidden="1">#REF!</definedName>
    <definedName name="BEx3H5UX2GZFZZT657YR76RHW5I6" localSheetId="10" hidden="1">#REF!</definedName>
    <definedName name="BEx3H5UX2GZFZZT657YR76RHW5I6" localSheetId="7" hidden="1">#REF!</definedName>
    <definedName name="BEx3H5UX2GZFZZT657YR76RHW5I6" localSheetId="27" hidden="1">#REF!</definedName>
    <definedName name="BEx3H5UX2GZFZZT657YR76RHW5I6" hidden="1">#REF!</definedName>
    <definedName name="BEx3HACPKDZVUOS9WBDCCFJB46DK" localSheetId="16" hidden="1">#REF!</definedName>
    <definedName name="BEx3HACPKDZVUOS9WBDCCFJB46DK" localSheetId="13" hidden="1">#REF!</definedName>
    <definedName name="BEx3HACPKDZVUOS9WBDCCFJB46DK" localSheetId="10" hidden="1">#REF!</definedName>
    <definedName name="BEx3HACPKDZVUOS9WBDCCFJB46DK" localSheetId="7" hidden="1">#REF!</definedName>
    <definedName name="BEx3HACPKDZVUOS9WBDCCFJB46DK" localSheetId="27" hidden="1">#REF!</definedName>
    <definedName name="BEx3HACPKDZVUOS9WBDCCFJB46DK" hidden="1">#REF!</definedName>
    <definedName name="BEx3HMSEFOP6DBM4R97XA6B7NFG6" localSheetId="16" hidden="1">#REF!</definedName>
    <definedName name="BEx3HMSEFOP6DBM4R97XA6B7NFG6" localSheetId="13" hidden="1">#REF!</definedName>
    <definedName name="BEx3HMSEFOP6DBM4R97XA6B7NFG6" localSheetId="10" hidden="1">#REF!</definedName>
    <definedName name="BEx3HMSEFOP6DBM4R97XA6B7NFG6" localSheetId="7" hidden="1">#REF!</definedName>
    <definedName name="BEx3HMSEFOP6DBM4R97XA6B7NFG6" localSheetId="27" hidden="1">#REF!</definedName>
    <definedName name="BEx3HMSEFOP6DBM4R97XA6B7NFG6" hidden="1">#REF!</definedName>
    <definedName name="BEx3HWJ5SQSD2CVCQNR183X44FR8" localSheetId="16" hidden="1">#REF!</definedName>
    <definedName name="BEx3HWJ5SQSD2CVCQNR183X44FR8" localSheetId="13" hidden="1">#REF!</definedName>
    <definedName name="BEx3HWJ5SQSD2CVCQNR183X44FR8" localSheetId="10" hidden="1">#REF!</definedName>
    <definedName name="BEx3HWJ5SQSD2CVCQNR183X44FR8" localSheetId="7" hidden="1">#REF!</definedName>
    <definedName name="BEx3HWJ5SQSD2CVCQNR183X44FR8" localSheetId="27" hidden="1">#REF!</definedName>
    <definedName name="BEx3HWJ5SQSD2CVCQNR183X44FR8" hidden="1">#REF!</definedName>
    <definedName name="BEx3I09YVXO0G4X7KGSA4WGORM35" localSheetId="16" hidden="1">#REF!</definedName>
    <definedName name="BEx3I09YVXO0G4X7KGSA4WGORM35" localSheetId="13" hidden="1">#REF!</definedName>
    <definedName name="BEx3I09YVXO0G4X7KGSA4WGORM35" localSheetId="10" hidden="1">#REF!</definedName>
    <definedName name="BEx3I09YVXO0G4X7KGSA4WGORM35" localSheetId="7" hidden="1">#REF!</definedName>
    <definedName name="BEx3I09YVXO0G4X7KGSA4WGORM35" localSheetId="27" hidden="1">#REF!</definedName>
    <definedName name="BEx3I09YVXO0G4X7KGSA4WGORM35" hidden="1">#REF!</definedName>
    <definedName name="BEx3I3KN8WAL54AYYACGCUM43J9W" localSheetId="16" hidden="1">#REF!</definedName>
    <definedName name="BEx3I3KN8WAL54AYYACGCUM43J9W" localSheetId="13" hidden="1">#REF!</definedName>
    <definedName name="BEx3I3KN8WAL54AYYACGCUM43J9W" localSheetId="10" hidden="1">#REF!</definedName>
    <definedName name="BEx3I3KN8WAL54AYYACGCUM43J9W" localSheetId="7" hidden="1">#REF!</definedName>
    <definedName name="BEx3I3KN8WAL54AYYACGCUM43J9W" localSheetId="27" hidden="1">#REF!</definedName>
    <definedName name="BEx3I3KN8WAL54AYYACGCUM43J9W" hidden="1">#REF!</definedName>
    <definedName name="BEx3ICF1GY8HQEBIU9S43PDJ90BX" localSheetId="16" hidden="1">#REF!</definedName>
    <definedName name="BEx3ICF1GY8HQEBIU9S43PDJ90BX" localSheetId="13" hidden="1">#REF!</definedName>
    <definedName name="BEx3ICF1GY8HQEBIU9S43PDJ90BX" localSheetId="10" hidden="1">#REF!</definedName>
    <definedName name="BEx3ICF1GY8HQEBIU9S43PDJ90BX" localSheetId="7" hidden="1">#REF!</definedName>
    <definedName name="BEx3ICF1GY8HQEBIU9S43PDJ90BX" localSheetId="27" hidden="1">#REF!</definedName>
    <definedName name="BEx3ICF1GY8HQEBIU9S43PDJ90BX" hidden="1">#REF!</definedName>
    <definedName name="BEx3IYAH2DEBFWO8F94H4MXE3RLY" localSheetId="16" hidden="1">#REF!</definedName>
    <definedName name="BEx3IYAH2DEBFWO8F94H4MXE3RLY" localSheetId="13" hidden="1">#REF!</definedName>
    <definedName name="BEx3IYAH2DEBFWO8F94H4MXE3RLY" localSheetId="10" hidden="1">#REF!</definedName>
    <definedName name="BEx3IYAH2DEBFWO8F94H4MXE3RLY" localSheetId="7" hidden="1">#REF!</definedName>
    <definedName name="BEx3IYAH2DEBFWO8F94H4MXE3RLY" localSheetId="27" hidden="1">#REF!</definedName>
    <definedName name="BEx3IYAH2DEBFWO8F94H4MXE3RLY" hidden="1">#REF!</definedName>
    <definedName name="BEx3IZSG3932LSWHR5YV78IVRPCK" localSheetId="16" hidden="1">#REF!</definedName>
    <definedName name="BEx3IZSG3932LSWHR5YV78IVRPCK" localSheetId="13" hidden="1">#REF!</definedName>
    <definedName name="BEx3IZSG3932LSWHR5YV78IVRPCK" localSheetId="10" hidden="1">#REF!</definedName>
    <definedName name="BEx3IZSG3932LSWHR5YV78IVRPCK" localSheetId="7" hidden="1">#REF!</definedName>
    <definedName name="BEx3IZSG3932LSWHR5YV78IVRPCK" localSheetId="27" hidden="1">#REF!</definedName>
    <definedName name="BEx3IZSG3932LSWHR5YV78IVRPCK" hidden="1">#REF!</definedName>
    <definedName name="BEx3IZXXSYEW50379N2EAFWO8DZV" localSheetId="16" hidden="1">#REF!</definedName>
    <definedName name="BEx3IZXXSYEW50379N2EAFWO8DZV" localSheetId="13" hidden="1">#REF!</definedName>
    <definedName name="BEx3IZXXSYEW50379N2EAFWO8DZV" localSheetId="10" hidden="1">#REF!</definedName>
    <definedName name="BEx3IZXXSYEW50379N2EAFWO8DZV" localSheetId="7" hidden="1">#REF!</definedName>
    <definedName name="BEx3IZXXSYEW50379N2EAFWO8DZV" localSheetId="27" hidden="1">#REF!</definedName>
    <definedName name="BEx3IZXXSYEW50379N2EAFWO8DZV" hidden="1">#REF!</definedName>
    <definedName name="BEx3J1VZVGTKT4ATPO9O5JCSFTTR" localSheetId="16" hidden="1">#REF!</definedName>
    <definedName name="BEx3J1VZVGTKT4ATPO9O5JCSFTTR" localSheetId="13" hidden="1">#REF!</definedName>
    <definedName name="BEx3J1VZVGTKT4ATPO9O5JCSFTTR" localSheetId="10" hidden="1">#REF!</definedName>
    <definedName name="BEx3J1VZVGTKT4ATPO9O5JCSFTTR" localSheetId="7" hidden="1">#REF!</definedName>
    <definedName name="BEx3J1VZVGTKT4ATPO9O5JCSFTTR" localSheetId="27" hidden="1">#REF!</definedName>
    <definedName name="BEx3J1VZVGTKT4ATPO9O5JCSFTTR" hidden="1">#REF!</definedName>
    <definedName name="BEx3JC2TY7JNAAC3L7QHVPQXLGQ8" localSheetId="16" hidden="1">#REF!</definedName>
    <definedName name="BEx3JC2TY7JNAAC3L7QHVPQXLGQ8" localSheetId="13" hidden="1">#REF!</definedName>
    <definedName name="BEx3JC2TY7JNAAC3L7QHVPQXLGQ8" localSheetId="10" hidden="1">#REF!</definedName>
    <definedName name="BEx3JC2TY7JNAAC3L7QHVPQXLGQ8" localSheetId="7" hidden="1">#REF!</definedName>
    <definedName name="BEx3JC2TY7JNAAC3L7QHVPQXLGQ8" localSheetId="27" hidden="1">#REF!</definedName>
    <definedName name="BEx3JC2TY7JNAAC3L7QHVPQXLGQ8" hidden="1">#REF!</definedName>
    <definedName name="BEx3JMF5D7ODCJ7THAJTC1GFSG95" localSheetId="16" hidden="1">#REF!</definedName>
    <definedName name="BEx3JMF5D7ODCJ7THAJTC1GFSG95" localSheetId="13" hidden="1">#REF!</definedName>
    <definedName name="BEx3JMF5D7ODCJ7THAJTC1GFSG95" localSheetId="10" hidden="1">#REF!</definedName>
    <definedName name="BEx3JMF5D7ODCJ7THAJTC1GFSG95" localSheetId="7" hidden="1">#REF!</definedName>
    <definedName name="BEx3JMF5D7ODCJ7THAJTC1GFSG95" localSheetId="27" hidden="1">#REF!</definedName>
    <definedName name="BEx3JMF5D7ODCJ7THAJTC1GFSG95" hidden="1">#REF!</definedName>
    <definedName name="BEx3JX23SYDIGOGM4Y0CQFBW8ZBV" localSheetId="16" hidden="1">#REF!</definedName>
    <definedName name="BEx3JX23SYDIGOGM4Y0CQFBW8ZBV" localSheetId="13" hidden="1">#REF!</definedName>
    <definedName name="BEx3JX23SYDIGOGM4Y0CQFBW8ZBV" localSheetId="10" hidden="1">#REF!</definedName>
    <definedName name="BEx3JX23SYDIGOGM4Y0CQFBW8ZBV" localSheetId="7" hidden="1">#REF!</definedName>
    <definedName name="BEx3JX23SYDIGOGM4Y0CQFBW8ZBV" localSheetId="27" hidden="1">#REF!</definedName>
    <definedName name="BEx3JX23SYDIGOGM4Y0CQFBW8ZBV" hidden="1">#REF!</definedName>
    <definedName name="BEx3JXCXCVBZJGV5VEG9MJEI01AL" localSheetId="16" hidden="1">#REF!</definedName>
    <definedName name="BEx3JXCXCVBZJGV5VEG9MJEI01AL" localSheetId="13" hidden="1">#REF!</definedName>
    <definedName name="BEx3JXCXCVBZJGV5VEG9MJEI01AL" localSheetId="10" hidden="1">#REF!</definedName>
    <definedName name="BEx3JXCXCVBZJGV5VEG9MJEI01AL" localSheetId="7" hidden="1">#REF!</definedName>
    <definedName name="BEx3JXCXCVBZJGV5VEG9MJEI01AL" localSheetId="27" hidden="1">#REF!</definedName>
    <definedName name="BEx3JXCXCVBZJGV5VEG9MJEI01AL" hidden="1">#REF!</definedName>
    <definedName name="BEx3JYK2N7X59TPJSKYZ77ENY8SS" localSheetId="16" hidden="1">#REF!</definedName>
    <definedName name="BEx3JYK2N7X59TPJSKYZ77ENY8SS" localSheetId="13" hidden="1">#REF!</definedName>
    <definedName name="BEx3JYK2N7X59TPJSKYZ77ENY8SS" localSheetId="10" hidden="1">#REF!</definedName>
    <definedName name="BEx3JYK2N7X59TPJSKYZ77ENY8SS" localSheetId="7" hidden="1">#REF!</definedName>
    <definedName name="BEx3JYK2N7X59TPJSKYZ77ENY8SS" localSheetId="27" hidden="1">#REF!</definedName>
    <definedName name="BEx3JYK2N7X59TPJSKYZ77ENY8SS" hidden="1">#REF!</definedName>
    <definedName name="BEx3K13PSDK50JLCLD0GX8L4TWAH" localSheetId="16" hidden="1">#REF!</definedName>
    <definedName name="BEx3K13PSDK50JLCLD0GX8L4TWAH" localSheetId="13" hidden="1">#REF!</definedName>
    <definedName name="BEx3K13PSDK50JLCLD0GX8L4TWAH" localSheetId="10" hidden="1">#REF!</definedName>
    <definedName name="BEx3K13PSDK50JLCLD0GX8L4TWAH" localSheetId="7" hidden="1">#REF!</definedName>
    <definedName name="BEx3K13PSDK50JLCLD0GX8L4TWAH" localSheetId="27" hidden="1">#REF!</definedName>
    <definedName name="BEx3K13PSDK50JLCLD0GX8L4TWAH" hidden="1">#REF!</definedName>
    <definedName name="BEx3K4EII7GU1CG0BN7UL15M6J8Z" localSheetId="16" hidden="1">#REF!</definedName>
    <definedName name="BEx3K4EII7GU1CG0BN7UL15M6J8Z" localSheetId="13" hidden="1">#REF!</definedName>
    <definedName name="BEx3K4EII7GU1CG0BN7UL15M6J8Z" localSheetId="10" hidden="1">#REF!</definedName>
    <definedName name="BEx3K4EII7GU1CG0BN7UL15M6J8Z" localSheetId="7" hidden="1">#REF!</definedName>
    <definedName name="BEx3K4EII7GU1CG0BN7UL15M6J8Z" localSheetId="27" hidden="1">#REF!</definedName>
    <definedName name="BEx3K4EII7GU1CG0BN7UL15M6J8Z" hidden="1">#REF!</definedName>
    <definedName name="BEx3K4ZXQUQ2KYZF74B84SO48XMW" localSheetId="16" hidden="1">#REF!</definedName>
    <definedName name="BEx3K4ZXQUQ2KYZF74B84SO48XMW" localSheetId="13" hidden="1">#REF!</definedName>
    <definedName name="BEx3K4ZXQUQ2KYZF74B84SO48XMW" localSheetId="10" hidden="1">#REF!</definedName>
    <definedName name="BEx3K4ZXQUQ2KYZF74B84SO48XMW" localSheetId="7" hidden="1">#REF!</definedName>
    <definedName name="BEx3K4ZXQUQ2KYZF74B84SO48XMW" localSheetId="27" hidden="1">#REF!</definedName>
    <definedName name="BEx3K4ZXQUQ2KYZF74B84SO48XMW" hidden="1">#REF!</definedName>
    <definedName name="BEx3KEFXUCVNVPH7KSEGAZYX13B5" localSheetId="16" hidden="1">#REF!</definedName>
    <definedName name="BEx3KEFXUCVNVPH7KSEGAZYX13B5" localSheetId="13" hidden="1">#REF!</definedName>
    <definedName name="BEx3KEFXUCVNVPH7KSEGAZYX13B5" localSheetId="10" hidden="1">#REF!</definedName>
    <definedName name="BEx3KEFXUCVNVPH7KSEGAZYX13B5" localSheetId="7" hidden="1">#REF!</definedName>
    <definedName name="BEx3KEFXUCVNVPH7KSEGAZYX13B5" localSheetId="27" hidden="1">#REF!</definedName>
    <definedName name="BEx3KEFXUCVNVPH7KSEGAZYX13B5" hidden="1">#REF!</definedName>
    <definedName name="BEx3KFXUAF6YXAA47B7Q6X9B3VGB" localSheetId="16" hidden="1">#REF!</definedName>
    <definedName name="BEx3KFXUAF6YXAA47B7Q6X9B3VGB" localSheetId="13" hidden="1">#REF!</definedName>
    <definedName name="BEx3KFXUAF6YXAA47B7Q6X9B3VGB" localSheetId="10" hidden="1">#REF!</definedName>
    <definedName name="BEx3KFXUAF6YXAA47B7Q6X9B3VGB" localSheetId="7" hidden="1">#REF!</definedName>
    <definedName name="BEx3KFXUAF6YXAA47B7Q6X9B3VGB" localSheetId="27" hidden="1">#REF!</definedName>
    <definedName name="BEx3KFXUAF6YXAA47B7Q6X9B3VGB" hidden="1">#REF!</definedName>
    <definedName name="BEx3KIXQYOGMPK4WJJAVBRX4NR28" localSheetId="16" hidden="1">#REF!</definedName>
    <definedName name="BEx3KIXQYOGMPK4WJJAVBRX4NR28" localSheetId="13" hidden="1">#REF!</definedName>
    <definedName name="BEx3KIXQYOGMPK4WJJAVBRX4NR28" localSheetId="10" hidden="1">#REF!</definedName>
    <definedName name="BEx3KIXQYOGMPK4WJJAVBRX4NR28" localSheetId="7" hidden="1">#REF!</definedName>
    <definedName name="BEx3KIXQYOGMPK4WJJAVBRX4NR28" localSheetId="27" hidden="1">#REF!</definedName>
    <definedName name="BEx3KIXQYOGMPK4WJJAVBRX4NR28" hidden="1">#REF!</definedName>
    <definedName name="BEx3KJOMVOSFZVJUL3GKCNP6DQDS" localSheetId="16" hidden="1">#REF!</definedName>
    <definedName name="BEx3KJOMVOSFZVJUL3GKCNP6DQDS" localSheetId="13" hidden="1">#REF!</definedName>
    <definedName name="BEx3KJOMVOSFZVJUL3GKCNP6DQDS" localSheetId="10" hidden="1">#REF!</definedName>
    <definedName name="BEx3KJOMVOSFZVJUL3GKCNP6DQDS" localSheetId="7" hidden="1">#REF!</definedName>
    <definedName name="BEx3KJOMVOSFZVJUL3GKCNP6DQDS" localSheetId="27" hidden="1">#REF!</definedName>
    <definedName name="BEx3KJOMVOSFZVJUL3GKCNP6DQDS" hidden="1">#REF!</definedName>
    <definedName name="BEx3KP2VRBMORK0QEAZUYCXL3DHJ" localSheetId="16" hidden="1">#REF!</definedName>
    <definedName name="BEx3KP2VRBMORK0QEAZUYCXL3DHJ" localSheetId="13" hidden="1">#REF!</definedName>
    <definedName name="BEx3KP2VRBMORK0QEAZUYCXL3DHJ" localSheetId="10" hidden="1">#REF!</definedName>
    <definedName name="BEx3KP2VRBMORK0QEAZUYCXL3DHJ" localSheetId="7" hidden="1">#REF!</definedName>
    <definedName name="BEx3KP2VRBMORK0QEAZUYCXL3DHJ" localSheetId="27" hidden="1">#REF!</definedName>
    <definedName name="BEx3KP2VRBMORK0QEAZUYCXL3DHJ" hidden="1">#REF!</definedName>
    <definedName name="BEx3L4IN3LI4C26SITKTGAH27CDU" localSheetId="16" hidden="1">#REF!</definedName>
    <definedName name="BEx3L4IN3LI4C26SITKTGAH27CDU" localSheetId="13" hidden="1">#REF!</definedName>
    <definedName name="BEx3L4IN3LI4C26SITKTGAH27CDU" localSheetId="10" hidden="1">#REF!</definedName>
    <definedName name="BEx3L4IN3LI4C26SITKTGAH27CDU" localSheetId="7" hidden="1">#REF!</definedName>
    <definedName name="BEx3L4IN3LI4C26SITKTGAH27CDU" localSheetId="27" hidden="1">#REF!</definedName>
    <definedName name="BEx3L4IN3LI4C26SITKTGAH27CDU" hidden="1">#REF!</definedName>
    <definedName name="BEx3L4YQ0J7ZU0M5QM6YIPCEYC9K" localSheetId="16" hidden="1">#REF!</definedName>
    <definedName name="BEx3L4YQ0J7ZU0M5QM6YIPCEYC9K" localSheetId="13" hidden="1">#REF!</definedName>
    <definedName name="BEx3L4YQ0J7ZU0M5QM6YIPCEYC9K" localSheetId="10" hidden="1">#REF!</definedName>
    <definedName name="BEx3L4YQ0J7ZU0M5QM6YIPCEYC9K" localSheetId="7" hidden="1">#REF!</definedName>
    <definedName name="BEx3L4YQ0J7ZU0M5QM6YIPCEYC9K" localSheetId="27" hidden="1">#REF!</definedName>
    <definedName name="BEx3L4YQ0J7ZU0M5QM6YIPCEYC9K" hidden="1">#REF!</definedName>
    <definedName name="BEx3L60DJOR7NQN42G7YSAODP1EX" localSheetId="16" hidden="1">#REF!</definedName>
    <definedName name="BEx3L60DJOR7NQN42G7YSAODP1EX" localSheetId="13" hidden="1">#REF!</definedName>
    <definedName name="BEx3L60DJOR7NQN42G7YSAODP1EX" localSheetId="10" hidden="1">#REF!</definedName>
    <definedName name="BEx3L60DJOR7NQN42G7YSAODP1EX" localSheetId="7" hidden="1">#REF!</definedName>
    <definedName name="BEx3L60DJOR7NQN42G7YSAODP1EX" localSheetId="27" hidden="1">#REF!</definedName>
    <definedName name="BEx3L60DJOR7NQN42G7YSAODP1EX" hidden="1">#REF!</definedName>
    <definedName name="BEx3L7D0PI38HWZ7VADU16C9E33D" localSheetId="16" hidden="1">#REF!</definedName>
    <definedName name="BEx3L7D0PI38HWZ7VADU16C9E33D" localSheetId="13" hidden="1">#REF!</definedName>
    <definedName name="BEx3L7D0PI38HWZ7VADU16C9E33D" localSheetId="10" hidden="1">#REF!</definedName>
    <definedName name="BEx3L7D0PI38HWZ7VADU16C9E33D" localSheetId="7" hidden="1">#REF!</definedName>
    <definedName name="BEx3L7D0PI38HWZ7VADU16C9E33D" localSheetId="27" hidden="1">#REF!</definedName>
    <definedName name="BEx3L7D0PI38HWZ7VADU16C9E33D" hidden="1">#REF!</definedName>
    <definedName name="BEx3LANPY1HT49TAH98H4B9RC1D4" localSheetId="16" hidden="1">#REF!</definedName>
    <definedName name="BEx3LANPY1HT49TAH98H4B9RC1D4" localSheetId="13" hidden="1">#REF!</definedName>
    <definedName name="BEx3LANPY1HT49TAH98H4B9RC1D4" localSheetId="10" hidden="1">#REF!</definedName>
    <definedName name="BEx3LANPY1HT49TAH98H4B9RC1D4" localSheetId="7" hidden="1">#REF!</definedName>
    <definedName name="BEx3LANPY1HT49TAH98H4B9RC1D4" localSheetId="27" hidden="1">#REF!</definedName>
    <definedName name="BEx3LANPY1HT49TAH98H4B9RC1D4" hidden="1">#REF!</definedName>
    <definedName name="BEx3LM1PR4Y7KINKMTMKR984GX8Q" localSheetId="16" hidden="1">#REF!</definedName>
    <definedName name="BEx3LM1PR4Y7KINKMTMKR984GX8Q" localSheetId="13" hidden="1">#REF!</definedName>
    <definedName name="BEx3LM1PR4Y7KINKMTMKR984GX8Q" localSheetId="10" hidden="1">#REF!</definedName>
    <definedName name="BEx3LM1PR4Y7KINKMTMKR984GX8Q" localSheetId="7" hidden="1">#REF!</definedName>
    <definedName name="BEx3LM1PR4Y7KINKMTMKR984GX8Q" localSheetId="27" hidden="1">#REF!</definedName>
    <definedName name="BEx3LM1PR4Y7KINKMTMKR984GX8Q" hidden="1">#REF!</definedName>
    <definedName name="BEx3LM1PWWC9WH0R5TX5K06V559U" localSheetId="16" hidden="1">#REF!</definedName>
    <definedName name="BEx3LM1PWWC9WH0R5TX5K06V559U" localSheetId="13" hidden="1">#REF!</definedName>
    <definedName name="BEx3LM1PWWC9WH0R5TX5K06V559U" localSheetId="10" hidden="1">#REF!</definedName>
    <definedName name="BEx3LM1PWWC9WH0R5TX5K06V559U" localSheetId="7" hidden="1">#REF!</definedName>
    <definedName name="BEx3LM1PWWC9WH0R5TX5K06V559U" localSheetId="27" hidden="1">#REF!</definedName>
    <definedName name="BEx3LM1PWWC9WH0R5TX5K06V559U" hidden="1">#REF!</definedName>
    <definedName name="BEx3LPCEZ1C0XEKNCM3YT09JWCUO" localSheetId="16" hidden="1">#REF!</definedName>
    <definedName name="BEx3LPCEZ1C0XEKNCM3YT09JWCUO" localSheetId="13" hidden="1">#REF!</definedName>
    <definedName name="BEx3LPCEZ1C0XEKNCM3YT09JWCUO" localSheetId="10" hidden="1">#REF!</definedName>
    <definedName name="BEx3LPCEZ1C0XEKNCM3YT09JWCUO" localSheetId="7" hidden="1">#REF!</definedName>
    <definedName name="BEx3LPCEZ1C0XEKNCM3YT09JWCUO" localSheetId="27" hidden="1">#REF!</definedName>
    <definedName name="BEx3LPCEZ1C0XEKNCM3YT09JWCUO" hidden="1">#REF!</definedName>
    <definedName name="BEx3LSXW33WR1ECIMRYUPFBJXGGH" localSheetId="16" hidden="1">#REF!</definedName>
    <definedName name="BEx3LSXW33WR1ECIMRYUPFBJXGGH" localSheetId="13" hidden="1">#REF!</definedName>
    <definedName name="BEx3LSXW33WR1ECIMRYUPFBJXGGH" localSheetId="10" hidden="1">#REF!</definedName>
    <definedName name="BEx3LSXW33WR1ECIMRYUPFBJXGGH" localSheetId="7" hidden="1">#REF!</definedName>
    <definedName name="BEx3LSXW33WR1ECIMRYUPFBJXGGH" localSheetId="27" hidden="1">#REF!</definedName>
    <definedName name="BEx3LSXW33WR1ECIMRYUPFBJXGGH" hidden="1">#REF!</definedName>
    <definedName name="BEx3M1MR1K1NQD03H74BFWOK4MWQ" localSheetId="16" hidden="1">#REF!</definedName>
    <definedName name="BEx3M1MR1K1NQD03H74BFWOK4MWQ" localSheetId="13" hidden="1">#REF!</definedName>
    <definedName name="BEx3M1MR1K1NQD03H74BFWOK4MWQ" localSheetId="10" hidden="1">#REF!</definedName>
    <definedName name="BEx3M1MR1K1NQD03H74BFWOK4MWQ" localSheetId="7" hidden="1">#REF!</definedName>
    <definedName name="BEx3M1MR1K1NQD03H74BFWOK4MWQ" localSheetId="27" hidden="1">#REF!</definedName>
    <definedName name="BEx3M1MR1K1NQD03H74BFWOK4MWQ" hidden="1">#REF!</definedName>
    <definedName name="BEx3M4H77MYUKOOD31H9F80NMVK8" localSheetId="16" hidden="1">#REF!</definedName>
    <definedName name="BEx3M4H77MYUKOOD31H9F80NMVK8" localSheetId="13" hidden="1">#REF!</definedName>
    <definedName name="BEx3M4H77MYUKOOD31H9F80NMVK8" localSheetId="10" hidden="1">#REF!</definedName>
    <definedName name="BEx3M4H77MYUKOOD31H9F80NMVK8" localSheetId="7" hidden="1">#REF!</definedName>
    <definedName name="BEx3M4H77MYUKOOD31H9F80NMVK8" localSheetId="27" hidden="1">#REF!</definedName>
    <definedName name="BEx3M4H77MYUKOOD31H9F80NMVK8" hidden="1">#REF!</definedName>
    <definedName name="BEx3M9VFX329PZWYC4DMZ6P3W9R2" localSheetId="16" hidden="1">#REF!</definedName>
    <definedName name="BEx3M9VFX329PZWYC4DMZ6P3W9R2" localSheetId="13" hidden="1">#REF!</definedName>
    <definedName name="BEx3M9VFX329PZWYC4DMZ6P3W9R2" localSheetId="10" hidden="1">#REF!</definedName>
    <definedName name="BEx3M9VFX329PZWYC4DMZ6P3W9R2" localSheetId="7" hidden="1">#REF!</definedName>
    <definedName name="BEx3M9VFX329PZWYC4DMZ6P3W9R2" localSheetId="27" hidden="1">#REF!</definedName>
    <definedName name="BEx3M9VFX329PZWYC4DMZ6P3W9R2" hidden="1">#REF!</definedName>
    <definedName name="BEx3MCQ0VEBV0CZXDS505L38EQ8N" localSheetId="16" hidden="1">#REF!</definedName>
    <definedName name="BEx3MCQ0VEBV0CZXDS505L38EQ8N" localSheetId="13" hidden="1">#REF!</definedName>
    <definedName name="BEx3MCQ0VEBV0CZXDS505L38EQ8N" localSheetId="10" hidden="1">#REF!</definedName>
    <definedName name="BEx3MCQ0VEBV0CZXDS505L38EQ8N" localSheetId="7" hidden="1">#REF!</definedName>
    <definedName name="BEx3MCQ0VEBV0CZXDS505L38EQ8N" localSheetId="27" hidden="1">#REF!</definedName>
    <definedName name="BEx3MCQ0VEBV0CZXDS505L38EQ8N" hidden="1">#REF!</definedName>
    <definedName name="BEx3MEYV5LQY0BAL7V3CFAFVOM3T" localSheetId="16" hidden="1">#REF!</definedName>
    <definedName name="BEx3MEYV5LQY0BAL7V3CFAFVOM3T" localSheetId="13" hidden="1">#REF!</definedName>
    <definedName name="BEx3MEYV5LQY0BAL7V3CFAFVOM3T" localSheetId="10" hidden="1">#REF!</definedName>
    <definedName name="BEx3MEYV5LQY0BAL7V3CFAFVOM3T" localSheetId="7" hidden="1">#REF!</definedName>
    <definedName name="BEx3MEYV5LQY0BAL7V3CFAFVOM3T" localSheetId="27" hidden="1">#REF!</definedName>
    <definedName name="BEx3MEYV5LQY0BAL7V3CFAFVOM3T" hidden="1">#REF!</definedName>
    <definedName name="BEx3MF9LX8G8DXGARRYNTDH542WG" localSheetId="16" hidden="1">#REF!</definedName>
    <definedName name="BEx3MF9LX8G8DXGARRYNTDH542WG" localSheetId="13" hidden="1">#REF!</definedName>
    <definedName name="BEx3MF9LX8G8DXGARRYNTDH542WG" localSheetId="10" hidden="1">#REF!</definedName>
    <definedName name="BEx3MF9LX8G8DXGARRYNTDH542WG" localSheetId="7" hidden="1">#REF!</definedName>
    <definedName name="BEx3MF9LX8G8DXGARRYNTDH542WG" localSheetId="27" hidden="1">#REF!</definedName>
    <definedName name="BEx3MF9LX8G8DXGARRYNTDH542WG" hidden="1">#REF!</definedName>
    <definedName name="BEx3MREOFWJQEYMCMBL7ZE06NBN6" localSheetId="16" hidden="1">#REF!</definedName>
    <definedName name="BEx3MREOFWJQEYMCMBL7ZE06NBN6" localSheetId="13" hidden="1">#REF!</definedName>
    <definedName name="BEx3MREOFWJQEYMCMBL7ZE06NBN6" localSheetId="10" hidden="1">#REF!</definedName>
    <definedName name="BEx3MREOFWJQEYMCMBL7ZE06NBN6" localSheetId="7" hidden="1">#REF!</definedName>
    <definedName name="BEx3MREOFWJQEYMCMBL7ZE06NBN6" localSheetId="27" hidden="1">#REF!</definedName>
    <definedName name="BEx3MREOFWJQEYMCMBL7ZE06NBN6" hidden="1">#REF!</definedName>
    <definedName name="BEx3MSGD8I6KBFD4XFWYGH3DKUK3" localSheetId="16" hidden="1">#REF!</definedName>
    <definedName name="BEx3MSGD8I6KBFD4XFWYGH3DKUK3" localSheetId="13" hidden="1">#REF!</definedName>
    <definedName name="BEx3MSGD8I6KBFD4XFWYGH3DKUK3" localSheetId="10" hidden="1">#REF!</definedName>
    <definedName name="BEx3MSGD8I6KBFD4XFWYGH3DKUK3" localSheetId="7" hidden="1">#REF!</definedName>
    <definedName name="BEx3MSGD8I6KBFD4XFWYGH3DKUK3" localSheetId="27" hidden="1">#REF!</definedName>
    <definedName name="BEx3MSGD8I6KBFD4XFWYGH3DKUK3" hidden="1">#REF!</definedName>
    <definedName name="BEx3NDQFYEWZAUGWFMGT2R7E7RBT" localSheetId="16" hidden="1">#REF!</definedName>
    <definedName name="BEx3NDQFYEWZAUGWFMGT2R7E7RBT" localSheetId="13" hidden="1">#REF!</definedName>
    <definedName name="BEx3NDQFYEWZAUGWFMGT2R7E7RBT" localSheetId="10" hidden="1">#REF!</definedName>
    <definedName name="BEx3NDQFYEWZAUGWFMGT2R7E7RBT" localSheetId="7" hidden="1">#REF!</definedName>
    <definedName name="BEx3NDQFYEWZAUGWFMGT2R7E7RBT" localSheetId="27" hidden="1">#REF!</definedName>
    <definedName name="BEx3NDQFYEWZAUGWFMGT2R7E7RBT" hidden="1">#REF!</definedName>
    <definedName name="BEx3NGQBX2HEDKOCDX0TX1TGBB3P" localSheetId="16" hidden="1">#REF!</definedName>
    <definedName name="BEx3NGQBX2HEDKOCDX0TX1TGBB3P" localSheetId="13" hidden="1">#REF!</definedName>
    <definedName name="BEx3NGQBX2HEDKOCDX0TX1TGBB3P" localSheetId="10" hidden="1">#REF!</definedName>
    <definedName name="BEx3NGQBX2HEDKOCDX0TX1TGBB3P" localSheetId="7" hidden="1">#REF!</definedName>
    <definedName name="BEx3NGQBX2HEDKOCDX0TX1TGBB3P" localSheetId="27" hidden="1">#REF!</definedName>
    <definedName name="BEx3NGQBX2HEDKOCDX0TX1TGBB3P" hidden="1">#REF!</definedName>
    <definedName name="BEx3NLIZ7PHF2XE59ECZ3MD04ZG1" localSheetId="16" hidden="1">#REF!</definedName>
    <definedName name="BEx3NLIZ7PHF2XE59ECZ3MD04ZG1" localSheetId="13" hidden="1">#REF!</definedName>
    <definedName name="BEx3NLIZ7PHF2XE59ECZ3MD04ZG1" localSheetId="10" hidden="1">#REF!</definedName>
    <definedName name="BEx3NLIZ7PHF2XE59ECZ3MD04ZG1" localSheetId="7" hidden="1">#REF!</definedName>
    <definedName name="BEx3NLIZ7PHF2XE59ECZ3MD04ZG1" localSheetId="27" hidden="1">#REF!</definedName>
    <definedName name="BEx3NLIZ7PHF2XE59ECZ3MD04ZG1" hidden="1">#REF!</definedName>
    <definedName name="BEx3NMQ4BVC94728AUM7CCX7UHTU" localSheetId="16" hidden="1">#REF!</definedName>
    <definedName name="BEx3NMQ4BVC94728AUM7CCX7UHTU" localSheetId="13" hidden="1">#REF!</definedName>
    <definedName name="BEx3NMQ4BVC94728AUM7CCX7UHTU" localSheetId="10" hidden="1">#REF!</definedName>
    <definedName name="BEx3NMQ4BVC94728AUM7CCX7UHTU" localSheetId="7" hidden="1">#REF!</definedName>
    <definedName name="BEx3NMQ4BVC94728AUM7CCX7UHTU" localSheetId="27" hidden="1">#REF!</definedName>
    <definedName name="BEx3NMQ4BVC94728AUM7CCX7UHTU" hidden="1">#REF!</definedName>
    <definedName name="BEx3NR2I4OUFP3Z2QZEDU2PIFIDI" localSheetId="16" hidden="1">#REF!</definedName>
    <definedName name="BEx3NR2I4OUFP3Z2QZEDU2PIFIDI" localSheetId="13" hidden="1">#REF!</definedName>
    <definedName name="BEx3NR2I4OUFP3Z2QZEDU2PIFIDI" localSheetId="10" hidden="1">#REF!</definedName>
    <definedName name="BEx3NR2I4OUFP3Z2QZEDU2PIFIDI" localSheetId="7" hidden="1">#REF!</definedName>
    <definedName name="BEx3NR2I4OUFP3Z2QZEDU2PIFIDI" localSheetId="27" hidden="1">#REF!</definedName>
    <definedName name="BEx3NR2I4OUFP3Z2QZEDU2PIFIDI" hidden="1">#REF!</definedName>
    <definedName name="BEx3O19B8FTTAPVT5DZXQGQXWFR8" localSheetId="16" hidden="1">#REF!</definedName>
    <definedName name="BEx3O19B8FTTAPVT5DZXQGQXWFR8" localSheetId="13" hidden="1">#REF!</definedName>
    <definedName name="BEx3O19B8FTTAPVT5DZXQGQXWFR8" localSheetId="10" hidden="1">#REF!</definedName>
    <definedName name="BEx3O19B8FTTAPVT5DZXQGQXWFR8" localSheetId="7" hidden="1">#REF!</definedName>
    <definedName name="BEx3O19B8FTTAPVT5DZXQGQXWFR8" localSheetId="27" hidden="1">#REF!</definedName>
    <definedName name="BEx3O19B8FTTAPVT5DZXQGQXWFR8" hidden="1">#REF!</definedName>
    <definedName name="BEx3O85IKWARA6NCJOLRBRJFMEWW" localSheetId="16" hidden="1">#REF!</definedName>
    <definedName name="BEx3O85IKWARA6NCJOLRBRJFMEWW" localSheetId="13" hidden="1">#REF!</definedName>
    <definedName name="BEx3O85IKWARA6NCJOLRBRJFMEWW" localSheetId="10" hidden="1">#REF!</definedName>
    <definedName name="BEx3O85IKWARA6NCJOLRBRJFMEWW" localSheetId="7" hidden="1">#REF!</definedName>
    <definedName name="BEx3O85IKWARA6NCJOLRBRJFMEWW" localSheetId="27" hidden="1">#REF!</definedName>
    <definedName name="BEx3O85IKWARA6NCJOLRBRJFMEWW" hidden="1">#REF!</definedName>
    <definedName name="BEx3OJZSCGFRW7SVGBFI0X9DNVMM" localSheetId="16" hidden="1">#REF!</definedName>
    <definedName name="BEx3OJZSCGFRW7SVGBFI0X9DNVMM" localSheetId="13" hidden="1">#REF!</definedName>
    <definedName name="BEx3OJZSCGFRW7SVGBFI0X9DNVMM" localSheetId="10" hidden="1">#REF!</definedName>
    <definedName name="BEx3OJZSCGFRW7SVGBFI0X9DNVMM" localSheetId="7" hidden="1">#REF!</definedName>
    <definedName name="BEx3OJZSCGFRW7SVGBFI0X9DNVMM" localSheetId="27" hidden="1">#REF!</definedName>
    <definedName name="BEx3OJZSCGFRW7SVGBFI0X9DNVMM" hidden="1">#REF!</definedName>
    <definedName name="BEx3ORSBUXAF21MKEY90YJV9AY9A" localSheetId="16" hidden="1">#REF!</definedName>
    <definedName name="BEx3ORSBUXAF21MKEY90YJV9AY9A" localSheetId="13" hidden="1">#REF!</definedName>
    <definedName name="BEx3ORSBUXAF21MKEY90YJV9AY9A" localSheetId="10" hidden="1">#REF!</definedName>
    <definedName name="BEx3ORSBUXAF21MKEY90YJV9AY9A" localSheetId="7" hidden="1">#REF!</definedName>
    <definedName name="BEx3ORSBUXAF21MKEY90YJV9AY9A" localSheetId="27" hidden="1">#REF!</definedName>
    <definedName name="BEx3ORSBUXAF21MKEY90YJV9AY9A" hidden="1">#REF!</definedName>
    <definedName name="BEx3OUS0N576NJN078Y1BWUWQK6B" localSheetId="16" hidden="1">#REF!</definedName>
    <definedName name="BEx3OUS0N576NJN078Y1BWUWQK6B" localSheetId="13" hidden="1">#REF!</definedName>
    <definedName name="BEx3OUS0N576NJN078Y1BWUWQK6B" localSheetId="10" hidden="1">#REF!</definedName>
    <definedName name="BEx3OUS0N576NJN078Y1BWUWQK6B" localSheetId="7" hidden="1">#REF!</definedName>
    <definedName name="BEx3OUS0N576NJN078Y1BWUWQK6B" localSheetId="27" hidden="1">#REF!</definedName>
    <definedName name="BEx3OUS0N576NJN078Y1BWUWQK6B" hidden="1">#REF!</definedName>
    <definedName name="BEx3OV8BH6PYNZT7C246LOAU9SVX" localSheetId="16" hidden="1">#REF!</definedName>
    <definedName name="BEx3OV8BH6PYNZT7C246LOAU9SVX" localSheetId="13" hidden="1">#REF!</definedName>
    <definedName name="BEx3OV8BH6PYNZT7C246LOAU9SVX" localSheetId="10" hidden="1">#REF!</definedName>
    <definedName name="BEx3OV8BH6PYNZT7C246LOAU9SVX" localSheetId="7" hidden="1">#REF!</definedName>
    <definedName name="BEx3OV8BH6PYNZT7C246LOAU9SVX" localSheetId="27" hidden="1">#REF!</definedName>
    <definedName name="BEx3OV8BH6PYNZT7C246LOAU9SVX" hidden="1">#REF!</definedName>
    <definedName name="BEx3OXRYJZUEY6E72UJU0PHLMYAR" localSheetId="16" hidden="1">#REF!</definedName>
    <definedName name="BEx3OXRYJZUEY6E72UJU0PHLMYAR" localSheetId="13" hidden="1">#REF!</definedName>
    <definedName name="BEx3OXRYJZUEY6E72UJU0PHLMYAR" localSheetId="10" hidden="1">#REF!</definedName>
    <definedName name="BEx3OXRYJZUEY6E72UJU0PHLMYAR" localSheetId="7" hidden="1">#REF!</definedName>
    <definedName name="BEx3OXRYJZUEY6E72UJU0PHLMYAR" localSheetId="27" hidden="1">#REF!</definedName>
    <definedName name="BEx3OXRYJZUEY6E72UJU0PHLMYAR" hidden="1">#REF!</definedName>
    <definedName name="BEx3P3RP5PYI4BJVYGNU1V7KT5EH" localSheetId="16" hidden="1">#REF!</definedName>
    <definedName name="BEx3P3RP5PYI4BJVYGNU1V7KT5EH" localSheetId="13" hidden="1">#REF!</definedName>
    <definedName name="BEx3P3RP5PYI4BJVYGNU1V7KT5EH" localSheetId="10" hidden="1">#REF!</definedName>
    <definedName name="BEx3P3RP5PYI4BJVYGNU1V7KT5EH" localSheetId="7" hidden="1">#REF!</definedName>
    <definedName name="BEx3P3RP5PYI4BJVYGNU1V7KT5EH" localSheetId="27" hidden="1">#REF!</definedName>
    <definedName name="BEx3P3RP5PYI4BJVYGNU1V7KT5EH" hidden="1">#REF!</definedName>
    <definedName name="BEx3P59TTRSGQY888P5C1O7M2PQT" localSheetId="16" hidden="1">#REF!</definedName>
    <definedName name="BEx3P59TTRSGQY888P5C1O7M2PQT" localSheetId="13" hidden="1">#REF!</definedName>
    <definedName name="BEx3P59TTRSGQY888P5C1O7M2PQT" localSheetId="10" hidden="1">#REF!</definedName>
    <definedName name="BEx3P59TTRSGQY888P5C1O7M2PQT" localSheetId="7" hidden="1">#REF!</definedName>
    <definedName name="BEx3P59TTRSGQY888P5C1O7M2PQT" localSheetId="27" hidden="1">#REF!</definedName>
    <definedName name="BEx3P59TTRSGQY888P5C1O7M2PQT" hidden="1">#REF!</definedName>
    <definedName name="BEx3PDNRRNKD5GOUBUQFXAHIXLD9" localSheetId="16" hidden="1">#REF!</definedName>
    <definedName name="BEx3PDNRRNKD5GOUBUQFXAHIXLD9" localSheetId="13" hidden="1">#REF!</definedName>
    <definedName name="BEx3PDNRRNKD5GOUBUQFXAHIXLD9" localSheetId="10" hidden="1">#REF!</definedName>
    <definedName name="BEx3PDNRRNKD5GOUBUQFXAHIXLD9" localSheetId="7" hidden="1">#REF!</definedName>
    <definedName name="BEx3PDNRRNKD5GOUBUQFXAHIXLD9" localSheetId="27" hidden="1">#REF!</definedName>
    <definedName name="BEx3PDNRRNKD5GOUBUQFXAHIXLD9" hidden="1">#REF!</definedName>
    <definedName name="BEx3PDT8GNPWLLN02IH1XPV90XYK" localSheetId="16" hidden="1">#REF!</definedName>
    <definedName name="BEx3PDT8GNPWLLN02IH1XPV90XYK" localSheetId="13" hidden="1">#REF!</definedName>
    <definedName name="BEx3PDT8GNPWLLN02IH1XPV90XYK" localSheetId="10" hidden="1">#REF!</definedName>
    <definedName name="BEx3PDT8GNPWLLN02IH1XPV90XYK" localSheetId="7" hidden="1">#REF!</definedName>
    <definedName name="BEx3PDT8GNPWLLN02IH1XPV90XYK" localSheetId="27" hidden="1">#REF!</definedName>
    <definedName name="BEx3PDT8GNPWLLN02IH1XPV90XYK" hidden="1">#REF!</definedName>
    <definedName name="BEx3PKEMDW8KZEP11IL927C5O7I2" localSheetId="16" hidden="1">#REF!</definedName>
    <definedName name="BEx3PKEMDW8KZEP11IL927C5O7I2" localSheetId="13" hidden="1">#REF!</definedName>
    <definedName name="BEx3PKEMDW8KZEP11IL927C5O7I2" localSheetId="10" hidden="1">#REF!</definedName>
    <definedName name="BEx3PKEMDW8KZEP11IL927C5O7I2" localSheetId="7" hidden="1">#REF!</definedName>
    <definedName name="BEx3PKEMDW8KZEP11IL927C5O7I2" localSheetId="27" hidden="1">#REF!</definedName>
    <definedName name="BEx3PKEMDW8KZEP11IL927C5O7I2" hidden="1">#REF!</definedName>
    <definedName name="BEx3PKJZ1Z7L9S6KV8KXVS6B2FX4" localSheetId="16" hidden="1">#REF!</definedName>
    <definedName name="BEx3PKJZ1Z7L9S6KV8KXVS6B2FX4" localSheetId="13" hidden="1">#REF!</definedName>
    <definedName name="BEx3PKJZ1Z7L9S6KV8KXVS6B2FX4" localSheetId="10" hidden="1">#REF!</definedName>
    <definedName name="BEx3PKJZ1Z7L9S6KV8KXVS6B2FX4" localSheetId="7" hidden="1">#REF!</definedName>
    <definedName name="BEx3PKJZ1Z7L9S6KV8KXVS6B2FX4" localSheetId="27" hidden="1">#REF!</definedName>
    <definedName name="BEx3PKJZ1Z7L9S6KV8KXVS6B2FX4" hidden="1">#REF!</definedName>
    <definedName name="BEx3PMNG53Z5HY138H99QOMTX8W3" localSheetId="16" hidden="1">#REF!</definedName>
    <definedName name="BEx3PMNG53Z5HY138H99QOMTX8W3" localSheetId="13" hidden="1">#REF!</definedName>
    <definedName name="BEx3PMNG53Z5HY138H99QOMTX8W3" localSheetId="10" hidden="1">#REF!</definedName>
    <definedName name="BEx3PMNG53Z5HY138H99QOMTX8W3" localSheetId="7" hidden="1">#REF!</definedName>
    <definedName name="BEx3PMNG53Z5HY138H99QOMTX8W3" localSheetId="27" hidden="1">#REF!</definedName>
    <definedName name="BEx3PMNG53Z5HY138H99QOMTX8W3" hidden="1">#REF!</definedName>
    <definedName name="BEx3PP1RRSFZ8UC0JC9R91W6LNKW" localSheetId="16" hidden="1">#REF!</definedName>
    <definedName name="BEx3PP1RRSFZ8UC0JC9R91W6LNKW" localSheetId="13" hidden="1">#REF!</definedName>
    <definedName name="BEx3PP1RRSFZ8UC0JC9R91W6LNKW" localSheetId="10" hidden="1">#REF!</definedName>
    <definedName name="BEx3PP1RRSFZ8UC0JC9R91W6LNKW" localSheetId="7" hidden="1">#REF!</definedName>
    <definedName name="BEx3PP1RRSFZ8UC0JC9R91W6LNKW" localSheetId="27" hidden="1">#REF!</definedName>
    <definedName name="BEx3PP1RRSFZ8UC0JC9R91W6LNKW" hidden="1">#REF!</definedName>
    <definedName name="BEx3PRQW017D7T1X732WDV7L1KP8" localSheetId="16" hidden="1">#REF!</definedName>
    <definedName name="BEx3PRQW017D7T1X732WDV7L1KP8" localSheetId="13" hidden="1">#REF!</definedName>
    <definedName name="BEx3PRQW017D7T1X732WDV7L1KP8" localSheetId="10" hidden="1">#REF!</definedName>
    <definedName name="BEx3PRQW017D7T1X732WDV7L1KP8" localSheetId="7" hidden="1">#REF!</definedName>
    <definedName name="BEx3PRQW017D7T1X732WDV7L1KP8" localSheetId="27" hidden="1">#REF!</definedName>
    <definedName name="BEx3PRQW017D7T1X732WDV7L1KP8" hidden="1">#REF!</definedName>
    <definedName name="BEx3PVXYZC8WB9ZJE7OCKUXZ46EA" localSheetId="16" hidden="1">#REF!</definedName>
    <definedName name="BEx3PVXYZC8WB9ZJE7OCKUXZ46EA" localSheetId="13" hidden="1">#REF!</definedName>
    <definedName name="BEx3PVXYZC8WB9ZJE7OCKUXZ46EA" localSheetId="10" hidden="1">#REF!</definedName>
    <definedName name="BEx3PVXYZC8WB9ZJE7OCKUXZ46EA" localSheetId="7" hidden="1">#REF!</definedName>
    <definedName name="BEx3PVXYZC8WB9ZJE7OCKUXZ46EA" localSheetId="27" hidden="1">#REF!</definedName>
    <definedName name="BEx3PVXYZC8WB9ZJE7OCKUXZ46EA" hidden="1">#REF!</definedName>
    <definedName name="BEx3Q0VWPU5EQECK7MQ47TYJ3SWW" localSheetId="16" hidden="1">#REF!</definedName>
    <definedName name="BEx3Q0VWPU5EQECK7MQ47TYJ3SWW" localSheetId="13" hidden="1">#REF!</definedName>
    <definedName name="BEx3Q0VWPU5EQECK7MQ47TYJ3SWW" localSheetId="10" hidden="1">#REF!</definedName>
    <definedName name="BEx3Q0VWPU5EQECK7MQ47TYJ3SWW" localSheetId="7" hidden="1">#REF!</definedName>
    <definedName name="BEx3Q0VWPU5EQECK7MQ47TYJ3SWW" localSheetId="27" hidden="1">#REF!</definedName>
    <definedName name="BEx3Q0VWPU5EQECK7MQ47TYJ3SWW" hidden="1">#REF!</definedName>
    <definedName name="BEx3Q7BZ9PUXK2RLIOFSIS9AHU1B" localSheetId="16" hidden="1">#REF!</definedName>
    <definedName name="BEx3Q7BZ9PUXK2RLIOFSIS9AHU1B" localSheetId="13" hidden="1">#REF!</definedName>
    <definedName name="BEx3Q7BZ9PUXK2RLIOFSIS9AHU1B" localSheetId="10" hidden="1">#REF!</definedName>
    <definedName name="BEx3Q7BZ9PUXK2RLIOFSIS9AHU1B" localSheetId="7" hidden="1">#REF!</definedName>
    <definedName name="BEx3Q7BZ9PUXK2RLIOFSIS9AHU1B" localSheetId="27" hidden="1">#REF!</definedName>
    <definedName name="BEx3Q7BZ9PUXK2RLIOFSIS9AHU1B" hidden="1">#REF!</definedName>
    <definedName name="BEx3Q8J42S9VU6EAN2Y28MR6DF88" localSheetId="16" hidden="1">#REF!</definedName>
    <definedName name="BEx3Q8J42S9VU6EAN2Y28MR6DF88" localSheetId="13" hidden="1">#REF!</definedName>
    <definedName name="BEx3Q8J42S9VU6EAN2Y28MR6DF88" localSheetId="10" hidden="1">#REF!</definedName>
    <definedName name="BEx3Q8J42S9VU6EAN2Y28MR6DF88" localSheetId="7" hidden="1">#REF!</definedName>
    <definedName name="BEx3Q8J42S9VU6EAN2Y28MR6DF88" localSheetId="27" hidden="1">#REF!</definedName>
    <definedName name="BEx3Q8J42S9VU6EAN2Y28MR6DF88" hidden="1">#REF!</definedName>
    <definedName name="BEx3QCFD2TBUF95ZN83Q7JPV97FK" localSheetId="16" hidden="1">#REF!</definedName>
    <definedName name="BEx3QCFD2TBUF95ZN83Q7JPV97FK" localSheetId="13" hidden="1">#REF!</definedName>
    <definedName name="BEx3QCFD2TBUF95ZN83Q7JPV97FK" localSheetId="10" hidden="1">#REF!</definedName>
    <definedName name="BEx3QCFD2TBUF95ZN83Q7JPV97FK" localSheetId="7" hidden="1">#REF!</definedName>
    <definedName name="BEx3QCFD2TBUF95ZN83Q7JPV97FK" localSheetId="27" hidden="1">#REF!</definedName>
    <definedName name="BEx3QCFD2TBUF95ZN83Q7JPV97FK" hidden="1">#REF!</definedName>
    <definedName name="BEx3QEDFOYFY5NBTININ5W4RLD4Q" localSheetId="16" hidden="1">#REF!</definedName>
    <definedName name="BEx3QEDFOYFY5NBTININ5W4RLD4Q" localSheetId="13" hidden="1">#REF!</definedName>
    <definedName name="BEx3QEDFOYFY5NBTININ5W4RLD4Q" localSheetId="10" hidden="1">#REF!</definedName>
    <definedName name="BEx3QEDFOYFY5NBTININ5W4RLD4Q" localSheetId="7" hidden="1">#REF!</definedName>
    <definedName name="BEx3QEDFOYFY5NBTININ5W4RLD4Q" localSheetId="27" hidden="1">#REF!</definedName>
    <definedName name="BEx3QEDFOYFY5NBTININ5W4RLD4Q" hidden="1">#REF!</definedName>
    <definedName name="BEx3QIKJ3U962US1Q564NZDLU8LD" localSheetId="16" hidden="1">#REF!</definedName>
    <definedName name="BEx3QIKJ3U962US1Q564NZDLU8LD" localSheetId="13" hidden="1">#REF!</definedName>
    <definedName name="BEx3QIKJ3U962US1Q564NZDLU8LD" localSheetId="10" hidden="1">#REF!</definedName>
    <definedName name="BEx3QIKJ3U962US1Q564NZDLU8LD" localSheetId="7" hidden="1">#REF!</definedName>
    <definedName name="BEx3QIKJ3U962US1Q564NZDLU8LD" localSheetId="27" hidden="1">#REF!</definedName>
    <definedName name="BEx3QIKJ3U962US1Q564NZDLU8LD" hidden="1">#REF!</definedName>
    <definedName name="BEx3QLF3RHHBNUFLUWEROBZDF1U4" localSheetId="16" hidden="1">#REF!</definedName>
    <definedName name="BEx3QLF3RHHBNUFLUWEROBZDF1U4" localSheetId="13" hidden="1">#REF!</definedName>
    <definedName name="BEx3QLF3RHHBNUFLUWEROBZDF1U4" localSheetId="10" hidden="1">#REF!</definedName>
    <definedName name="BEx3QLF3RHHBNUFLUWEROBZDF1U4" localSheetId="7" hidden="1">#REF!</definedName>
    <definedName name="BEx3QLF3RHHBNUFLUWEROBZDF1U4" localSheetId="27" hidden="1">#REF!</definedName>
    <definedName name="BEx3QLF3RHHBNUFLUWEROBZDF1U4" hidden="1">#REF!</definedName>
    <definedName name="BEx3QR9D45DHW50VQ7Y3Q1AXPOB9" localSheetId="16" hidden="1">#REF!</definedName>
    <definedName name="BEx3QR9D45DHW50VQ7Y3Q1AXPOB9" localSheetId="13" hidden="1">#REF!</definedName>
    <definedName name="BEx3QR9D45DHW50VQ7Y3Q1AXPOB9" localSheetId="10" hidden="1">#REF!</definedName>
    <definedName name="BEx3QR9D45DHW50VQ7Y3Q1AXPOB9" localSheetId="7" hidden="1">#REF!</definedName>
    <definedName name="BEx3QR9D45DHW50VQ7Y3Q1AXPOB9" localSheetId="27" hidden="1">#REF!</definedName>
    <definedName name="BEx3QR9D45DHW50VQ7Y3Q1AXPOB9" hidden="1">#REF!</definedName>
    <definedName name="BEx3QSWT2S5KWG6U2V9711IYDQBM" localSheetId="16" hidden="1">#REF!</definedName>
    <definedName name="BEx3QSWT2S5KWG6U2V9711IYDQBM" localSheetId="13" hidden="1">#REF!</definedName>
    <definedName name="BEx3QSWT2S5KWG6U2V9711IYDQBM" localSheetId="10" hidden="1">#REF!</definedName>
    <definedName name="BEx3QSWT2S5KWG6U2V9711IYDQBM" localSheetId="7" hidden="1">#REF!</definedName>
    <definedName name="BEx3QSWT2S5KWG6U2V9711IYDQBM" localSheetId="27" hidden="1">#REF!</definedName>
    <definedName name="BEx3QSWT2S5KWG6U2V9711IYDQBM" hidden="1">#REF!</definedName>
    <definedName name="BEx3QVGG7Q2X4HZHJAM35A8T3VR7" localSheetId="16" hidden="1">#REF!</definedName>
    <definedName name="BEx3QVGG7Q2X4HZHJAM35A8T3VR7" localSheetId="13" hidden="1">#REF!</definedName>
    <definedName name="BEx3QVGG7Q2X4HZHJAM35A8T3VR7" localSheetId="10" hidden="1">#REF!</definedName>
    <definedName name="BEx3QVGG7Q2X4HZHJAM35A8T3VR7" localSheetId="7" hidden="1">#REF!</definedName>
    <definedName name="BEx3QVGG7Q2X4HZHJAM35A8T3VR7" localSheetId="27" hidden="1">#REF!</definedName>
    <definedName name="BEx3QVGG7Q2X4HZHJAM35A8T3VR7" hidden="1">#REF!</definedName>
    <definedName name="BEx3R0JUB9YN8PHPPQTAMIT1IHWK" localSheetId="16" hidden="1">#REF!</definedName>
    <definedName name="BEx3R0JUB9YN8PHPPQTAMIT1IHWK" localSheetId="13" hidden="1">#REF!</definedName>
    <definedName name="BEx3R0JUB9YN8PHPPQTAMIT1IHWK" localSheetId="10" hidden="1">#REF!</definedName>
    <definedName name="BEx3R0JUB9YN8PHPPQTAMIT1IHWK" localSheetId="7" hidden="1">#REF!</definedName>
    <definedName name="BEx3R0JUB9YN8PHPPQTAMIT1IHWK" localSheetId="27" hidden="1">#REF!</definedName>
    <definedName name="BEx3R0JUB9YN8PHPPQTAMIT1IHWK" hidden="1">#REF!</definedName>
    <definedName name="BEx3R81NFRO7M81VHVKOBFT0QBIL" localSheetId="16" hidden="1">#REF!</definedName>
    <definedName name="BEx3R81NFRO7M81VHVKOBFT0QBIL" localSheetId="13" hidden="1">#REF!</definedName>
    <definedName name="BEx3R81NFRO7M81VHVKOBFT0QBIL" localSheetId="10" hidden="1">#REF!</definedName>
    <definedName name="BEx3R81NFRO7M81VHVKOBFT0QBIL" localSheetId="7" hidden="1">#REF!</definedName>
    <definedName name="BEx3R81NFRO7M81VHVKOBFT0QBIL" localSheetId="27" hidden="1">#REF!</definedName>
    <definedName name="BEx3R81NFRO7M81VHVKOBFT0QBIL" hidden="1">#REF!</definedName>
    <definedName name="BEx3RHC2ZD5UFS6QD4OPFCNNMWH1" localSheetId="16" hidden="1">#REF!</definedName>
    <definedName name="BEx3RHC2ZD5UFS6QD4OPFCNNMWH1" localSheetId="13" hidden="1">#REF!</definedName>
    <definedName name="BEx3RHC2ZD5UFS6QD4OPFCNNMWH1" localSheetId="10" hidden="1">#REF!</definedName>
    <definedName name="BEx3RHC2ZD5UFS6QD4OPFCNNMWH1" localSheetId="7" hidden="1">#REF!</definedName>
    <definedName name="BEx3RHC2ZD5UFS6QD4OPFCNNMWH1" localSheetId="27" hidden="1">#REF!</definedName>
    <definedName name="BEx3RHC2ZD5UFS6QD4OPFCNNMWH1" hidden="1">#REF!</definedName>
    <definedName name="BEx3RQ10QIWBAPHALAA91BUUCM2X" localSheetId="16" hidden="1">#REF!</definedName>
    <definedName name="BEx3RQ10QIWBAPHALAA91BUUCM2X" localSheetId="13" hidden="1">#REF!</definedName>
    <definedName name="BEx3RQ10QIWBAPHALAA91BUUCM2X" localSheetId="10" hidden="1">#REF!</definedName>
    <definedName name="BEx3RQ10QIWBAPHALAA91BUUCM2X" localSheetId="7" hidden="1">#REF!</definedName>
    <definedName name="BEx3RQ10QIWBAPHALAA91BUUCM2X" localSheetId="27" hidden="1">#REF!</definedName>
    <definedName name="BEx3RQ10QIWBAPHALAA91BUUCM2X" hidden="1">#REF!</definedName>
    <definedName name="BEx3RV4E1WT43SZBUN09RTB8EK1O" localSheetId="16" hidden="1">#REF!</definedName>
    <definedName name="BEx3RV4E1WT43SZBUN09RTB8EK1O" localSheetId="13" hidden="1">#REF!</definedName>
    <definedName name="BEx3RV4E1WT43SZBUN09RTB8EK1O" localSheetId="10" hidden="1">#REF!</definedName>
    <definedName name="BEx3RV4E1WT43SZBUN09RTB8EK1O" localSheetId="7" hidden="1">#REF!</definedName>
    <definedName name="BEx3RV4E1WT43SZBUN09RTB8EK1O" localSheetId="27" hidden="1">#REF!</definedName>
    <definedName name="BEx3RV4E1WT43SZBUN09RTB8EK1O" hidden="1">#REF!</definedName>
    <definedName name="BEx3RXYU0QLFXSFTM5EB20GD03W5" localSheetId="16" hidden="1">#REF!</definedName>
    <definedName name="BEx3RXYU0QLFXSFTM5EB20GD03W5" localSheetId="13" hidden="1">#REF!</definedName>
    <definedName name="BEx3RXYU0QLFXSFTM5EB20GD03W5" localSheetId="10" hidden="1">#REF!</definedName>
    <definedName name="BEx3RXYU0QLFXSFTM5EB20GD03W5" localSheetId="7" hidden="1">#REF!</definedName>
    <definedName name="BEx3RXYU0QLFXSFTM5EB20GD03W5" localSheetId="27" hidden="1">#REF!</definedName>
    <definedName name="BEx3RXYU0QLFXSFTM5EB20GD03W5" hidden="1">#REF!</definedName>
    <definedName name="BEx3RYKLC3QQO3XTUN7BEW2AQL98" localSheetId="16" hidden="1">#REF!</definedName>
    <definedName name="BEx3RYKLC3QQO3XTUN7BEW2AQL98" localSheetId="13" hidden="1">#REF!</definedName>
    <definedName name="BEx3RYKLC3QQO3XTUN7BEW2AQL98" localSheetId="10" hidden="1">#REF!</definedName>
    <definedName name="BEx3RYKLC3QQO3XTUN7BEW2AQL98" localSheetId="7" hidden="1">#REF!</definedName>
    <definedName name="BEx3RYKLC3QQO3XTUN7BEW2AQL98" localSheetId="27" hidden="1">#REF!</definedName>
    <definedName name="BEx3RYKLC3QQO3XTUN7BEW2AQL98" hidden="1">#REF!</definedName>
    <definedName name="BEx3S37QNFSKW3DGRH5YVVEZLJI7" localSheetId="16" hidden="1">#REF!</definedName>
    <definedName name="BEx3S37QNFSKW3DGRH5YVVEZLJI7" localSheetId="13" hidden="1">#REF!</definedName>
    <definedName name="BEx3S37QNFSKW3DGRH5YVVEZLJI7" localSheetId="10" hidden="1">#REF!</definedName>
    <definedName name="BEx3S37QNFSKW3DGRH5YVVEZLJI7" localSheetId="7" hidden="1">#REF!</definedName>
    <definedName name="BEx3S37QNFSKW3DGRH5YVVEZLJI7" localSheetId="27" hidden="1">#REF!</definedName>
    <definedName name="BEx3S37QNFSKW3DGRH5YVVEZLJI7" hidden="1">#REF!</definedName>
    <definedName name="BEx3SICJ45BYT6FHBER86PJT25FC" localSheetId="16" hidden="1">#REF!</definedName>
    <definedName name="BEx3SICJ45BYT6FHBER86PJT25FC" localSheetId="13" hidden="1">#REF!</definedName>
    <definedName name="BEx3SICJ45BYT6FHBER86PJT25FC" localSheetId="10" hidden="1">#REF!</definedName>
    <definedName name="BEx3SICJ45BYT6FHBER86PJT25FC" localSheetId="7" hidden="1">#REF!</definedName>
    <definedName name="BEx3SICJ45BYT6FHBER86PJT25FC" localSheetId="27" hidden="1">#REF!</definedName>
    <definedName name="BEx3SICJ45BYT6FHBER86PJT25FC" hidden="1">#REF!</definedName>
    <definedName name="BEx3SMUCMJVGQ2H4EHQI5ZFHEF0P" localSheetId="16" hidden="1">#REF!</definedName>
    <definedName name="BEx3SMUCMJVGQ2H4EHQI5ZFHEF0P" localSheetId="13" hidden="1">#REF!</definedName>
    <definedName name="BEx3SMUCMJVGQ2H4EHQI5ZFHEF0P" localSheetId="10" hidden="1">#REF!</definedName>
    <definedName name="BEx3SMUCMJVGQ2H4EHQI5ZFHEF0P" localSheetId="7" hidden="1">#REF!</definedName>
    <definedName name="BEx3SMUCMJVGQ2H4EHQI5ZFHEF0P" localSheetId="27" hidden="1">#REF!</definedName>
    <definedName name="BEx3SMUCMJVGQ2H4EHQI5ZFHEF0P" hidden="1">#REF!</definedName>
    <definedName name="BEx3SN56F03CPDRDA7LZ763V0N4I" localSheetId="16" hidden="1">#REF!</definedName>
    <definedName name="BEx3SN56F03CPDRDA7LZ763V0N4I" localSheetId="13" hidden="1">#REF!</definedName>
    <definedName name="BEx3SN56F03CPDRDA7LZ763V0N4I" localSheetId="10" hidden="1">#REF!</definedName>
    <definedName name="BEx3SN56F03CPDRDA7LZ763V0N4I" localSheetId="7" hidden="1">#REF!</definedName>
    <definedName name="BEx3SN56F03CPDRDA7LZ763V0N4I" localSheetId="27" hidden="1">#REF!</definedName>
    <definedName name="BEx3SN56F03CPDRDA7LZ763V0N4I" hidden="1">#REF!</definedName>
    <definedName name="BEx3SPE6N1ORXPRCDL3JPZD73Z9F" localSheetId="16" hidden="1">#REF!</definedName>
    <definedName name="BEx3SPE6N1ORXPRCDL3JPZD73Z9F" localSheetId="13" hidden="1">#REF!</definedName>
    <definedName name="BEx3SPE6N1ORXPRCDL3JPZD73Z9F" localSheetId="10" hidden="1">#REF!</definedName>
    <definedName name="BEx3SPE6N1ORXPRCDL3JPZD73Z9F" localSheetId="7" hidden="1">#REF!</definedName>
    <definedName name="BEx3SPE6N1ORXPRCDL3JPZD73Z9F" localSheetId="27" hidden="1">#REF!</definedName>
    <definedName name="BEx3SPE6N1ORXPRCDL3JPZD73Z9F" hidden="1">#REF!</definedName>
    <definedName name="BEx3T29ZTULQE0OMSMWUMZDU9ZZ0" localSheetId="16" hidden="1">#REF!</definedName>
    <definedName name="BEx3T29ZTULQE0OMSMWUMZDU9ZZ0" localSheetId="13" hidden="1">#REF!</definedName>
    <definedName name="BEx3T29ZTULQE0OMSMWUMZDU9ZZ0" localSheetId="10" hidden="1">#REF!</definedName>
    <definedName name="BEx3T29ZTULQE0OMSMWUMZDU9ZZ0" localSheetId="7" hidden="1">#REF!</definedName>
    <definedName name="BEx3T29ZTULQE0OMSMWUMZDU9ZZ0" localSheetId="27" hidden="1">#REF!</definedName>
    <definedName name="BEx3T29ZTULQE0OMSMWUMZDU9ZZ0" hidden="1">#REF!</definedName>
    <definedName name="BEx3T6MJ1QDJ929WMUDVZ0O3UW0Y" localSheetId="16" hidden="1">#REF!</definedName>
    <definedName name="BEx3T6MJ1QDJ929WMUDVZ0O3UW0Y" localSheetId="13" hidden="1">#REF!</definedName>
    <definedName name="BEx3T6MJ1QDJ929WMUDVZ0O3UW0Y" localSheetId="10" hidden="1">#REF!</definedName>
    <definedName name="BEx3T6MJ1QDJ929WMUDVZ0O3UW0Y" localSheetId="7" hidden="1">#REF!</definedName>
    <definedName name="BEx3T6MJ1QDJ929WMUDVZ0O3UW0Y" localSheetId="27" hidden="1">#REF!</definedName>
    <definedName name="BEx3T6MJ1QDJ929WMUDVZ0O3UW0Y" hidden="1">#REF!</definedName>
    <definedName name="BEx3TD7WH1NN1OH0MRS4T8ENRU32" localSheetId="16" hidden="1">#REF!</definedName>
    <definedName name="BEx3TD7WH1NN1OH0MRS4T8ENRU32" localSheetId="13" hidden="1">#REF!</definedName>
    <definedName name="BEx3TD7WH1NN1OH0MRS4T8ENRU32" localSheetId="10" hidden="1">#REF!</definedName>
    <definedName name="BEx3TD7WH1NN1OH0MRS4T8ENRU32" localSheetId="7" hidden="1">#REF!</definedName>
    <definedName name="BEx3TD7WH1NN1OH0MRS4T8ENRU32" localSheetId="27" hidden="1">#REF!</definedName>
    <definedName name="BEx3TD7WH1NN1OH0MRS4T8ENRU32" hidden="1">#REF!</definedName>
    <definedName name="BEx3TPCSI16OAB2L9M9IULQMQ9J9" localSheetId="16" hidden="1">#REF!</definedName>
    <definedName name="BEx3TPCSI16OAB2L9M9IULQMQ9J9" localSheetId="13" hidden="1">#REF!</definedName>
    <definedName name="BEx3TPCSI16OAB2L9M9IULQMQ9J9" localSheetId="10" hidden="1">#REF!</definedName>
    <definedName name="BEx3TPCSI16OAB2L9M9IULQMQ9J9" localSheetId="7" hidden="1">#REF!</definedName>
    <definedName name="BEx3TPCSI16OAB2L9M9IULQMQ9J9" localSheetId="27" hidden="1">#REF!</definedName>
    <definedName name="BEx3TPCSI16OAB2L9M9IULQMQ9J9" hidden="1">#REF!</definedName>
    <definedName name="BEx3TQ3SFJB2WTCV0OXDE56FB46K" localSheetId="16" hidden="1">#REF!</definedName>
    <definedName name="BEx3TQ3SFJB2WTCV0OXDE56FB46K" localSheetId="13" hidden="1">#REF!</definedName>
    <definedName name="BEx3TQ3SFJB2WTCV0OXDE56FB46K" localSheetId="10" hidden="1">#REF!</definedName>
    <definedName name="BEx3TQ3SFJB2WTCV0OXDE56FB46K" localSheetId="7" hidden="1">#REF!</definedName>
    <definedName name="BEx3TQ3SFJB2WTCV0OXDE56FB46K" localSheetId="27" hidden="1">#REF!</definedName>
    <definedName name="BEx3TQ3SFJB2WTCV0OXDE56FB46K" hidden="1">#REF!</definedName>
    <definedName name="BEx3TX59M3456DDBXWFJ8X2TU37A" localSheetId="16" hidden="1">#REF!</definedName>
    <definedName name="BEx3TX59M3456DDBXWFJ8X2TU37A" localSheetId="13" hidden="1">#REF!</definedName>
    <definedName name="BEx3TX59M3456DDBXWFJ8X2TU37A" localSheetId="10" hidden="1">#REF!</definedName>
    <definedName name="BEx3TX59M3456DDBXWFJ8X2TU37A" localSheetId="7" hidden="1">#REF!</definedName>
    <definedName name="BEx3TX59M3456DDBXWFJ8X2TU37A" localSheetId="27" hidden="1">#REF!</definedName>
    <definedName name="BEx3TX59M3456DDBXWFJ8X2TU37A" hidden="1">#REF!</definedName>
    <definedName name="BEx3U2UBY80GPGSTYFGI6F8TPKCV" localSheetId="16" hidden="1">#REF!</definedName>
    <definedName name="BEx3U2UBY80GPGSTYFGI6F8TPKCV" localSheetId="13" hidden="1">#REF!</definedName>
    <definedName name="BEx3U2UBY80GPGSTYFGI6F8TPKCV" localSheetId="10" hidden="1">#REF!</definedName>
    <definedName name="BEx3U2UBY80GPGSTYFGI6F8TPKCV" localSheetId="7" hidden="1">#REF!</definedName>
    <definedName name="BEx3U2UBY80GPGSTYFGI6F8TPKCV" localSheetId="27" hidden="1">#REF!</definedName>
    <definedName name="BEx3U2UBY80GPGSTYFGI6F8TPKCV" hidden="1">#REF!</definedName>
    <definedName name="BEx3U64YUOZ419BAJS2W78UMATAW" localSheetId="16" hidden="1">#REF!</definedName>
    <definedName name="BEx3U64YUOZ419BAJS2W78UMATAW" localSheetId="13" hidden="1">#REF!</definedName>
    <definedName name="BEx3U64YUOZ419BAJS2W78UMATAW" localSheetId="10" hidden="1">#REF!</definedName>
    <definedName name="BEx3U64YUOZ419BAJS2W78UMATAW" localSheetId="7" hidden="1">#REF!</definedName>
    <definedName name="BEx3U64YUOZ419BAJS2W78UMATAW" localSheetId="27" hidden="1">#REF!</definedName>
    <definedName name="BEx3U64YUOZ419BAJS2W78UMATAW" hidden="1">#REF!</definedName>
    <definedName name="BEx3U94WCEA5DKMWBEX1GU0LKYG2" localSheetId="16" hidden="1">#REF!</definedName>
    <definedName name="BEx3U94WCEA5DKMWBEX1GU0LKYG2" localSheetId="13" hidden="1">#REF!</definedName>
    <definedName name="BEx3U94WCEA5DKMWBEX1GU0LKYG2" localSheetId="10" hidden="1">#REF!</definedName>
    <definedName name="BEx3U94WCEA5DKMWBEX1GU0LKYG2" localSheetId="7" hidden="1">#REF!</definedName>
    <definedName name="BEx3U94WCEA5DKMWBEX1GU0LKYG2" localSheetId="27" hidden="1">#REF!</definedName>
    <definedName name="BEx3U94WCEA5DKMWBEX1GU0LKYG2" hidden="1">#REF!</definedName>
    <definedName name="BEx3U9VZ8SQVYS6ZA038J7AP7ZGW" localSheetId="16" hidden="1">#REF!</definedName>
    <definedName name="BEx3U9VZ8SQVYS6ZA038J7AP7ZGW" localSheetId="13" hidden="1">#REF!</definedName>
    <definedName name="BEx3U9VZ8SQVYS6ZA038J7AP7ZGW" localSheetId="10" hidden="1">#REF!</definedName>
    <definedName name="BEx3U9VZ8SQVYS6ZA038J7AP7ZGW" localSheetId="7" hidden="1">#REF!</definedName>
    <definedName name="BEx3U9VZ8SQVYS6ZA038J7AP7ZGW" localSheetId="27" hidden="1">#REF!</definedName>
    <definedName name="BEx3U9VZ8SQVYS6ZA038J7AP7ZGW" hidden="1">#REF!</definedName>
    <definedName name="BEx3UIQ5WRJBGNTFCCLOR4N7B1OQ" localSheetId="16" hidden="1">#REF!</definedName>
    <definedName name="BEx3UIQ5WRJBGNTFCCLOR4N7B1OQ" localSheetId="13" hidden="1">#REF!</definedName>
    <definedName name="BEx3UIQ5WRJBGNTFCCLOR4N7B1OQ" localSheetId="10" hidden="1">#REF!</definedName>
    <definedName name="BEx3UIQ5WRJBGNTFCCLOR4N7B1OQ" localSheetId="7" hidden="1">#REF!</definedName>
    <definedName name="BEx3UIQ5WRJBGNTFCCLOR4N7B1OQ" localSheetId="27" hidden="1">#REF!</definedName>
    <definedName name="BEx3UIQ5WRJBGNTFCCLOR4N7B1OQ" hidden="1">#REF!</definedName>
    <definedName name="BEx3UJMIX2NUSSWGMSI25A5DM4CH" localSheetId="16" hidden="1">#REF!</definedName>
    <definedName name="BEx3UJMIX2NUSSWGMSI25A5DM4CH" localSheetId="13" hidden="1">#REF!</definedName>
    <definedName name="BEx3UJMIX2NUSSWGMSI25A5DM4CH" localSheetId="10" hidden="1">#REF!</definedName>
    <definedName name="BEx3UJMIX2NUSSWGMSI25A5DM4CH" localSheetId="7" hidden="1">#REF!</definedName>
    <definedName name="BEx3UJMIX2NUSSWGMSI25A5DM4CH" localSheetId="27" hidden="1">#REF!</definedName>
    <definedName name="BEx3UJMIX2NUSSWGMSI25A5DM4CH" hidden="1">#REF!</definedName>
    <definedName name="BEx3UKIX0UULWP3BZA8VT2SQ8WI7" localSheetId="16" hidden="1">#REF!</definedName>
    <definedName name="BEx3UKIX0UULWP3BZA8VT2SQ8WI7" localSheetId="13" hidden="1">#REF!</definedName>
    <definedName name="BEx3UKIX0UULWP3BZA8VT2SQ8WI7" localSheetId="10" hidden="1">#REF!</definedName>
    <definedName name="BEx3UKIX0UULWP3BZA8VT2SQ8WI7" localSheetId="7" hidden="1">#REF!</definedName>
    <definedName name="BEx3UKIX0UULWP3BZA8VT2SQ8WI7" localSheetId="27" hidden="1">#REF!</definedName>
    <definedName name="BEx3UKIX0UULWP3BZA8VT2SQ8WI7" hidden="1">#REF!</definedName>
    <definedName name="BEx3UKOCOQG7S1YQ436S997K1KWV" localSheetId="16" hidden="1">#REF!</definedName>
    <definedName name="BEx3UKOCOQG7S1YQ436S997K1KWV" localSheetId="13" hidden="1">#REF!</definedName>
    <definedName name="BEx3UKOCOQG7S1YQ436S997K1KWV" localSheetId="10" hidden="1">#REF!</definedName>
    <definedName name="BEx3UKOCOQG7S1YQ436S997K1KWV" localSheetId="7" hidden="1">#REF!</definedName>
    <definedName name="BEx3UKOCOQG7S1YQ436S997K1KWV" localSheetId="27" hidden="1">#REF!</definedName>
    <definedName name="BEx3UKOCOQG7S1YQ436S997K1KWV" hidden="1">#REF!</definedName>
    <definedName name="BEx3UNISOEXF3OFHT2BUA6P9RBIJ" localSheetId="16" hidden="1">#REF!</definedName>
    <definedName name="BEx3UNISOEXF3OFHT2BUA6P9RBIJ" localSheetId="13" hidden="1">#REF!</definedName>
    <definedName name="BEx3UNISOEXF3OFHT2BUA6P9RBIJ" localSheetId="10" hidden="1">#REF!</definedName>
    <definedName name="BEx3UNISOEXF3OFHT2BUA6P9RBIJ" localSheetId="7" hidden="1">#REF!</definedName>
    <definedName name="BEx3UNISOEXF3OFHT2BUA6P9RBIJ" localSheetId="27" hidden="1">#REF!</definedName>
    <definedName name="BEx3UNISOEXF3OFHT2BUA6P9RBIJ" hidden="1">#REF!</definedName>
    <definedName name="BEx3UYM19VIXLA0EU7LB9NHA77PB" localSheetId="16" hidden="1">#REF!</definedName>
    <definedName name="BEx3UYM19VIXLA0EU7LB9NHA77PB" localSheetId="13" hidden="1">#REF!</definedName>
    <definedName name="BEx3UYM19VIXLA0EU7LB9NHA77PB" localSheetId="10" hidden="1">#REF!</definedName>
    <definedName name="BEx3UYM19VIXLA0EU7LB9NHA77PB" localSheetId="7" hidden="1">#REF!</definedName>
    <definedName name="BEx3UYM19VIXLA0EU7LB9NHA77PB" localSheetId="27" hidden="1">#REF!</definedName>
    <definedName name="BEx3UYM19VIXLA0EU7LB9NHA77PB" hidden="1">#REF!</definedName>
    <definedName name="BEx3VML7CG70HPISMVYIUEN3711Q" localSheetId="16" hidden="1">#REF!</definedName>
    <definedName name="BEx3VML7CG70HPISMVYIUEN3711Q" localSheetId="13" hidden="1">#REF!</definedName>
    <definedName name="BEx3VML7CG70HPISMVYIUEN3711Q" localSheetId="10" hidden="1">#REF!</definedName>
    <definedName name="BEx3VML7CG70HPISMVYIUEN3711Q" localSheetId="7" hidden="1">#REF!</definedName>
    <definedName name="BEx3VML7CG70HPISMVYIUEN3711Q" localSheetId="27" hidden="1">#REF!</definedName>
    <definedName name="BEx3VML7CG70HPISMVYIUEN3711Q" hidden="1">#REF!</definedName>
    <definedName name="BEx56ZID5H04P9AIYLP1OASFGV56" localSheetId="16" hidden="1">#REF!</definedName>
    <definedName name="BEx56ZID5H04P9AIYLP1OASFGV56" localSheetId="13" hidden="1">#REF!</definedName>
    <definedName name="BEx56ZID5H04P9AIYLP1OASFGV56" localSheetId="10" hidden="1">#REF!</definedName>
    <definedName name="BEx56ZID5H04P9AIYLP1OASFGV56" localSheetId="7" hidden="1">#REF!</definedName>
    <definedName name="BEx56ZID5H04P9AIYLP1OASFGV56" localSheetId="27" hidden="1">#REF!</definedName>
    <definedName name="BEx56ZID5H04P9AIYLP1OASFGV56" hidden="1">#REF!</definedName>
    <definedName name="BEx57ROM8UIFKV5C1BOZWSQQLESO" localSheetId="16" hidden="1">#REF!</definedName>
    <definedName name="BEx57ROM8UIFKV5C1BOZWSQQLESO" localSheetId="13" hidden="1">#REF!</definedName>
    <definedName name="BEx57ROM8UIFKV5C1BOZWSQQLESO" localSheetId="10" hidden="1">#REF!</definedName>
    <definedName name="BEx57ROM8UIFKV5C1BOZWSQQLESO" localSheetId="7" hidden="1">#REF!</definedName>
    <definedName name="BEx57ROM8UIFKV5C1BOZWSQQLESO" localSheetId="27" hidden="1">#REF!</definedName>
    <definedName name="BEx57ROM8UIFKV5C1BOZWSQQLESO" hidden="1">#REF!</definedName>
    <definedName name="BEx587EYSS57E3PI8DT973HLJM9E" localSheetId="16" hidden="1">#REF!</definedName>
    <definedName name="BEx587EYSS57E3PI8DT973HLJM9E" localSheetId="13" hidden="1">#REF!</definedName>
    <definedName name="BEx587EYSS57E3PI8DT973HLJM9E" localSheetId="10" hidden="1">#REF!</definedName>
    <definedName name="BEx587EYSS57E3PI8DT973HLJM9E" localSheetId="7" hidden="1">#REF!</definedName>
    <definedName name="BEx587EYSS57E3PI8DT973HLJM9E" localSheetId="27" hidden="1">#REF!</definedName>
    <definedName name="BEx587EYSS57E3PI8DT973HLJM9E" hidden="1">#REF!</definedName>
    <definedName name="BEx587KFQ3VKCOCY1SA5F24PQGUI" localSheetId="16" hidden="1">#REF!</definedName>
    <definedName name="BEx587KFQ3VKCOCY1SA5F24PQGUI" localSheetId="13" hidden="1">#REF!</definedName>
    <definedName name="BEx587KFQ3VKCOCY1SA5F24PQGUI" localSheetId="10" hidden="1">#REF!</definedName>
    <definedName name="BEx587KFQ3VKCOCY1SA5F24PQGUI" localSheetId="7" hidden="1">#REF!</definedName>
    <definedName name="BEx587KFQ3VKCOCY1SA5F24PQGUI" localSheetId="27" hidden="1">#REF!</definedName>
    <definedName name="BEx587KFQ3VKCOCY1SA5F24PQGUI" hidden="1">#REF!</definedName>
    <definedName name="BEx58O780PQ05NF0Z1SKKRB3N099" localSheetId="16" hidden="1">#REF!</definedName>
    <definedName name="BEx58O780PQ05NF0Z1SKKRB3N099" localSheetId="13" hidden="1">#REF!</definedName>
    <definedName name="BEx58O780PQ05NF0Z1SKKRB3N099" localSheetId="10" hidden="1">#REF!</definedName>
    <definedName name="BEx58O780PQ05NF0Z1SKKRB3N099" localSheetId="7" hidden="1">#REF!</definedName>
    <definedName name="BEx58O780PQ05NF0Z1SKKRB3N099" localSheetId="27" hidden="1">#REF!</definedName>
    <definedName name="BEx58O780PQ05NF0Z1SKKRB3N099" hidden="1">#REF!</definedName>
    <definedName name="BEx58W57CTL8HFK3U7ZRFYZR6MXE" localSheetId="16" hidden="1">#REF!</definedName>
    <definedName name="BEx58W57CTL8HFK3U7ZRFYZR6MXE" localSheetId="13" hidden="1">#REF!</definedName>
    <definedName name="BEx58W57CTL8HFK3U7ZRFYZR6MXE" localSheetId="10" hidden="1">#REF!</definedName>
    <definedName name="BEx58W57CTL8HFK3U7ZRFYZR6MXE" localSheetId="7" hidden="1">#REF!</definedName>
    <definedName name="BEx58W57CTL8HFK3U7ZRFYZR6MXE" localSheetId="27" hidden="1">#REF!</definedName>
    <definedName name="BEx58W57CTL8HFK3U7ZRFYZR6MXE" hidden="1">#REF!</definedName>
    <definedName name="BEx58XHO7ZULLF2EUD7YIS0MGQJ5" localSheetId="16" hidden="1">#REF!</definedName>
    <definedName name="BEx58XHO7ZULLF2EUD7YIS0MGQJ5" localSheetId="13" hidden="1">#REF!</definedName>
    <definedName name="BEx58XHO7ZULLF2EUD7YIS0MGQJ5" localSheetId="10" hidden="1">#REF!</definedName>
    <definedName name="BEx58XHO7ZULLF2EUD7YIS0MGQJ5" localSheetId="7" hidden="1">#REF!</definedName>
    <definedName name="BEx58XHO7ZULLF2EUD7YIS0MGQJ5" localSheetId="27" hidden="1">#REF!</definedName>
    <definedName name="BEx58XHO7ZULLF2EUD7YIS0MGQJ5" hidden="1">#REF!</definedName>
    <definedName name="BEx58ZAFNTMGBNDH52VUYXLRJO7P" localSheetId="16" hidden="1">#REF!</definedName>
    <definedName name="BEx58ZAFNTMGBNDH52VUYXLRJO7P" localSheetId="13" hidden="1">#REF!</definedName>
    <definedName name="BEx58ZAFNTMGBNDH52VUYXLRJO7P" localSheetId="10" hidden="1">#REF!</definedName>
    <definedName name="BEx58ZAFNTMGBNDH52VUYXLRJO7P" localSheetId="7" hidden="1">#REF!</definedName>
    <definedName name="BEx58ZAFNTMGBNDH52VUYXLRJO7P" localSheetId="27" hidden="1">#REF!</definedName>
    <definedName name="BEx58ZAFNTMGBNDH52VUYXLRJO7P" hidden="1">#REF!</definedName>
    <definedName name="BEx58ZW0HAIGIPEX9CVA1PQQTR6X" localSheetId="16" hidden="1">#REF!</definedName>
    <definedName name="BEx58ZW0HAIGIPEX9CVA1PQQTR6X" localSheetId="13" hidden="1">#REF!</definedName>
    <definedName name="BEx58ZW0HAIGIPEX9CVA1PQQTR6X" localSheetId="10" hidden="1">#REF!</definedName>
    <definedName name="BEx58ZW0HAIGIPEX9CVA1PQQTR6X" localSheetId="7" hidden="1">#REF!</definedName>
    <definedName name="BEx58ZW0HAIGIPEX9CVA1PQQTR6X" localSheetId="27" hidden="1">#REF!</definedName>
    <definedName name="BEx58ZW0HAIGIPEX9CVA1PQQTR6X" hidden="1">#REF!</definedName>
    <definedName name="BEx593SAFVYKW7V61D9COEZJXDA7" localSheetId="16" hidden="1">#REF!</definedName>
    <definedName name="BEx593SAFVYKW7V61D9COEZJXDA7" localSheetId="13" hidden="1">#REF!</definedName>
    <definedName name="BEx593SAFVYKW7V61D9COEZJXDA7" localSheetId="10" hidden="1">#REF!</definedName>
    <definedName name="BEx593SAFVYKW7V61D9COEZJXDA7" localSheetId="7" hidden="1">#REF!</definedName>
    <definedName name="BEx593SAFVYKW7V61D9COEZJXDA7" localSheetId="27" hidden="1">#REF!</definedName>
    <definedName name="BEx593SAFVYKW7V61D9COEZJXDA7" hidden="1">#REF!</definedName>
    <definedName name="BEx59BA1KH3RG6K1LHL7YS2VB79N" localSheetId="16" hidden="1">#REF!</definedName>
    <definedName name="BEx59BA1KH3RG6K1LHL7YS2VB79N" localSheetId="13" hidden="1">#REF!</definedName>
    <definedName name="BEx59BA1KH3RG6K1LHL7YS2VB79N" localSheetId="10" hidden="1">#REF!</definedName>
    <definedName name="BEx59BA1KH3RG6K1LHL7YS2VB79N" localSheetId="7" hidden="1">#REF!</definedName>
    <definedName name="BEx59BA1KH3RG6K1LHL7YS2VB79N" localSheetId="27" hidden="1">#REF!</definedName>
    <definedName name="BEx59BA1KH3RG6K1LHL7YS2VB79N" hidden="1">#REF!</definedName>
    <definedName name="BEx59DDIU0AMFOY94NSP1ULST8JD" localSheetId="16" hidden="1">#REF!</definedName>
    <definedName name="BEx59DDIU0AMFOY94NSP1ULST8JD" localSheetId="13" hidden="1">#REF!</definedName>
    <definedName name="BEx59DDIU0AMFOY94NSP1ULST8JD" localSheetId="10" hidden="1">#REF!</definedName>
    <definedName name="BEx59DDIU0AMFOY94NSP1ULST8JD" localSheetId="7" hidden="1">#REF!</definedName>
    <definedName name="BEx59DDIU0AMFOY94NSP1ULST8JD" localSheetId="27" hidden="1">#REF!</definedName>
    <definedName name="BEx59DDIU0AMFOY94NSP1ULST8JD" hidden="1">#REF!</definedName>
    <definedName name="BEx59E9WABJP2TN71QAIKK79HPK9" localSheetId="16" hidden="1">#REF!</definedName>
    <definedName name="BEx59E9WABJP2TN71QAIKK79HPK9" localSheetId="13" hidden="1">#REF!</definedName>
    <definedName name="BEx59E9WABJP2TN71QAIKK79HPK9" localSheetId="10" hidden="1">#REF!</definedName>
    <definedName name="BEx59E9WABJP2TN71QAIKK79HPK9" localSheetId="7" hidden="1">#REF!</definedName>
    <definedName name="BEx59E9WABJP2TN71QAIKK79HPK9" localSheetId="27" hidden="1">#REF!</definedName>
    <definedName name="BEx59E9WABJP2TN71QAIKK79HPK9" hidden="1">#REF!</definedName>
    <definedName name="BEx59F0T17A80RNLNSZNFX8NAO8Y" localSheetId="16" hidden="1">#REF!</definedName>
    <definedName name="BEx59F0T17A80RNLNSZNFX8NAO8Y" localSheetId="13" hidden="1">#REF!</definedName>
    <definedName name="BEx59F0T17A80RNLNSZNFX8NAO8Y" localSheetId="10" hidden="1">#REF!</definedName>
    <definedName name="BEx59F0T17A80RNLNSZNFX8NAO8Y" localSheetId="7" hidden="1">#REF!</definedName>
    <definedName name="BEx59F0T17A80RNLNSZNFX8NAO8Y" localSheetId="27" hidden="1">#REF!</definedName>
    <definedName name="BEx59F0T17A80RNLNSZNFX8NAO8Y" hidden="1">#REF!</definedName>
    <definedName name="BEx59P7MAPNU129ZTC5H3EH892G1" localSheetId="16" hidden="1">#REF!</definedName>
    <definedName name="BEx59P7MAPNU129ZTC5H3EH892G1" localSheetId="13" hidden="1">#REF!</definedName>
    <definedName name="BEx59P7MAPNU129ZTC5H3EH892G1" localSheetId="10" hidden="1">#REF!</definedName>
    <definedName name="BEx59P7MAPNU129ZTC5H3EH892G1" localSheetId="7" hidden="1">#REF!</definedName>
    <definedName name="BEx59P7MAPNU129ZTC5H3EH892G1" localSheetId="27" hidden="1">#REF!</definedName>
    <definedName name="BEx59P7MAPNU129ZTC5H3EH892G1" hidden="1">#REF!</definedName>
    <definedName name="BEx5A11WZRQSIE089QE119AOX9ZG" localSheetId="16" hidden="1">#REF!</definedName>
    <definedName name="BEx5A11WZRQSIE089QE119AOX9ZG" localSheetId="13" hidden="1">#REF!</definedName>
    <definedName name="BEx5A11WZRQSIE089QE119AOX9ZG" localSheetId="10" hidden="1">#REF!</definedName>
    <definedName name="BEx5A11WZRQSIE089QE119AOX9ZG" localSheetId="7" hidden="1">#REF!</definedName>
    <definedName name="BEx5A11WZRQSIE089QE119AOX9ZG" localSheetId="27" hidden="1">#REF!</definedName>
    <definedName name="BEx5A11WZRQSIE089QE119AOX9ZG" hidden="1">#REF!</definedName>
    <definedName name="BEx5A7CIGCOTHJKHGUBDZG91JGPZ" localSheetId="16" hidden="1">#REF!</definedName>
    <definedName name="BEx5A7CIGCOTHJKHGUBDZG91JGPZ" localSheetId="13" hidden="1">#REF!</definedName>
    <definedName name="BEx5A7CIGCOTHJKHGUBDZG91JGPZ" localSheetId="10" hidden="1">#REF!</definedName>
    <definedName name="BEx5A7CIGCOTHJKHGUBDZG91JGPZ" localSheetId="7" hidden="1">#REF!</definedName>
    <definedName name="BEx5A7CIGCOTHJKHGUBDZG91JGPZ" localSheetId="27" hidden="1">#REF!</definedName>
    <definedName name="BEx5A7CIGCOTHJKHGUBDZG91JGPZ" hidden="1">#REF!</definedName>
    <definedName name="BEx5A8UFLT2SWVSG5COFA9B8P376" localSheetId="16" hidden="1">#REF!</definedName>
    <definedName name="BEx5A8UFLT2SWVSG5COFA9B8P376" localSheetId="13" hidden="1">#REF!</definedName>
    <definedName name="BEx5A8UFLT2SWVSG5COFA9B8P376" localSheetId="10" hidden="1">#REF!</definedName>
    <definedName name="BEx5A8UFLT2SWVSG5COFA9B8P376" localSheetId="7" hidden="1">#REF!</definedName>
    <definedName name="BEx5A8UFLT2SWVSG5COFA9B8P376" localSheetId="27" hidden="1">#REF!</definedName>
    <definedName name="BEx5A8UFLT2SWVSG5COFA9B8P376" hidden="1">#REF!</definedName>
    <definedName name="BEx5ABUBK8WJV1WILGYU9A7CO0KI" localSheetId="16" hidden="1">#REF!</definedName>
    <definedName name="BEx5ABUBK8WJV1WILGYU9A7CO0KI" localSheetId="13" hidden="1">#REF!</definedName>
    <definedName name="BEx5ABUBK8WJV1WILGYU9A7CO0KI" localSheetId="10" hidden="1">#REF!</definedName>
    <definedName name="BEx5ABUBK8WJV1WILGYU9A7CO0KI" localSheetId="7" hidden="1">#REF!</definedName>
    <definedName name="BEx5ABUBK8WJV1WILGYU9A7CO0KI" localSheetId="27" hidden="1">#REF!</definedName>
    <definedName name="BEx5ABUBK8WJV1WILGYU9A7CO0KI" hidden="1">#REF!</definedName>
    <definedName name="BEx5AFFTN3IXIBHDKM0FYC4OFL1S" localSheetId="16" hidden="1">#REF!</definedName>
    <definedName name="BEx5AFFTN3IXIBHDKM0FYC4OFL1S" localSheetId="13" hidden="1">#REF!</definedName>
    <definedName name="BEx5AFFTN3IXIBHDKM0FYC4OFL1S" localSheetId="10" hidden="1">#REF!</definedName>
    <definedName name="BEx5AFFTN3IXIBHDKM0FYC4OFL1S" localSheetId="7" hidden="1">#REF!</definedName>
    <definedName name="BEx5AFFTN3IXIBHDKM0FYC4OFL1S" localSheetId="27" hidden="1">#REF!</definedName>
    <definedName name="BEx5AFFTN3IXIBHDKM0FYC4OFL1S" hidden="1">#REF!</definedName>
    <definedName name="BEx5AOFIO8KVRHIZ1RII337AA8ML" localSheetId="16" hidden="1">#REF!</definedName>
    <definedName name="BEx5AOFIO8KVRHIZ1RII337AA8ML" localSheetId="13" hidden="1">#REF!</definedName>
    <definedName name="BEx5AOFIO8KVRHIZ1RII337AA8ML" localSheetId="10" hidden="1">#REF!</definedName>
    <definedName name="BEx5AOFIO8KVRHIZ1RII337AA8ML" localSheetId="7" hidden="1">#REF!</definedName>
    <definedName name="BEx5AOFIO8KVRHIZ1RII337AA8ML" localSheetId="27" hidden="1">#REF!</definedName>
    <definedName name="BEx5AOFIO8KVRHIZ1RII337AA8ML" hidden="1">#REF!</definedName>
    <definedName name="BEx5APRZ66L5BWHFE8E4YYNEDTI4" localSheetId="16" hidden="1">#REF!</definedName>
    <definedName name="BEx5APRZ66L5BWHFE8E4YYNEDTI4" localSheetId="13" hidden="1">#REF!</definedName>
    <definedName name="BEx5APRZ66L5BWHFE8E4YYNEDTI4" localSheetId="10" hidden="1">#REF!</definedName>
    <definedName name="BEx5APRZ66L5BWHFE8E4YYNEDTI4" localSheetId="7" hidden="1">#REF!</definedName>
    <definedName name="BEx5APRZ66L5BWHFE8E4YYNEDTI4" localSheetId="27" hidden="1">#REF!</definedName>
    <definedName name="BEx5APRZ66L5BWHFE8E4YYNEDTI4" hidden="1">#REF!</definedName>
    <definedName name="BEx5AQJ1Z64KY10P8ZF1JKJUFEGN" localSheetId="16" hidden="1">#REF!</definedName>
    <definedName name="BEx5AQJ1Z64KY10P8ZF1JKJUFEGN" localSheetId="13" hidden="1">#REF!</definedName>
    <definedName name="BEx5AQJ1Z64KY10P8ZF1JKJUFEGN" localSheetId="10" hidden="1">#REF!</definedName>
    <definedName name="BEx5AQJ1Z64KY10P8ZF1JKJUFEGN" localSheetId="7" hidden="1">#REF!</definedName>
    <definedName name="BEx5AQJ1Z64KY10P8ZF1JKJUFEGN" localSheetId="27" hidden="1">#REF!</definedName>
    <definedName name="BEx5AQJ1Z64KY10P8ZF1JKJUFEGN" hidden="1">#REF!</definedName>
    <definedName name="BEx5AY62R0TL82VHXE37SCZCINQC" localSheetId="16" hidden="1">#REF!</definedName>
    <definedName name="BEx5AY62R0TL82VHXE37SCZCINQC" localSheetId="13" hidden="1">#REF!</definedName>
    <definedName name="BEx5AY62R0TL82VHXE37SCZCINQC" localSheetId="10" hidden="1">#REF!</definedName>
    <definedName name="BEx5AY62R0TL82VHXE37SCZCINQC" localSheetId="7" hidden="1">#REF!</definedName>
    <definedName name="BEx5AY62R0TL82VHXE37SCZCINQC" localSheetId="27" hidden="1">#REF!</definedName>
    <definedName name="BEx5AY62R0TL82VHXE37SCZCINQC" hidden="1">#REF!</definedName>
    <definedName name="BEx5B0PV1FCOUSHWQTY94AO0B8P0" localSheetId="16" hidden="1">#REF!</definedName>
    <definedName name="BEx5B0PV1FCOUSHWQTY94AO0B8P0" localSheetId="13" hidden="1">#REF!</definedName>
    <definedName name="BEx5B0PV1FCOUSHWQTY94AO0B8P0" localSheetId="10" hidden="1">#REF!</definedName>
    <definedName name="BEx5B0PV1FCOUSHWQTY94AO0B8P0" localSheetId="7" hidden="1">#REF!</definedName>
    <definedName name="BEx5B0PV1FCOUSHWQTY94AO0B8P0" localSheetId="27" hidden="1">#REF!</definedName>
    <definedName name="BEx5B0PV1FCOUSHWQTY94AO0B8P0" hidden="1">#REF!</definedName>
    <definedName name="BEx5B4RHHX0J1BF2FZKEA0SPP29O" localSheetId="16" hidden="1">#REF!</definedName>
    <definedName name="BEx5B4RHHX0J1BF2FZKEA0SPP29O" localSheetId="13" hidden="1">#REF!</definedName>
    <definedName name="BEx5B4RHHX0J1BF2FZKEA0SPP29O" localSheetId="10" hidden="1">#REF!</definedName>
    <definedName name="BEx5B4RHHX0J1BF2FZKEA0SPP29O" localSheetId="7" hidden="1">#REF!</definedName>
    <definedName name="BEx5B4RHHX0J1BF2FZKEA0SPP29O" localSheetId="27" hidden="1">#REF!</definedName>
    <definedName name="BEx5B4RHHX0J1BF2FZKEA0SPP29O" hidden="1">#REF!</definedName>
    <definedName name="BEx5B5YMSWP0OVI5CIQRP5V18D0C" localSheetId="16" hidden="1">#REF!</definedName>
    <definedName name="BEx5B5YMSWP0OVI5CIQRP5V18D0C" localSheetId="13" hidden="1">#REF!</definedName>
    <definedName name="BEx5B5YMSWP0OVI5CIQRP5V18D0C" localSheetId="10" hidden="1">#REF!</definedName>
    <definedName name="BEx5B5YMSWP0OVI5CIQRP5V18D0C" localSheetId="7" hidden="1">#REF!</definedName>
    <definedName name="BEx5B5YMSWP0OVI5CIQRP5V18D0C" localSheetId="27" hidden="1">#REF!</definedName>
    <definedName name="BEx5B5YMSWP0OVI5CIQRP5V18D0C" hidden="1">#REF!</definedName>
    <definedName name="BEx5B825RW35M5H0UB2IZGGRS4ER" localSheetId="16" hidden="1">#REF!</definedName>
    <definedName name="BEx5B825RW35M5H0UB2IZGGRS4ER" localSheetId="13" hidden="1">#REF!</definedName>
    <definedName name="BEx5B825RW35M5H0UB2IZGGRS4ER" localSheetId="10" hidden="1">#REF!</definedName>
    <definedName name="BEx5B825RW35M5H0UB2IZGGRS4ER" localSheetId="7" hidden="1">#REF!</definedName>
    <definedName name="BEx5B825RW35M5H0UB2IZGGRS4ER" localSheetId="27" hidden="1">#REF!</definedName>
    <definedName name="BEx5B825RW35M5H0UB2IZGGRS4ER" hidden="1">#REF!</definedName>
    <definedName name="BEx5BAWPMY0TL684WDXX6KKJLRCN" localSheetId="16" hidden="1">#REF!</definedName>
    <definedName name="BEx5BAWPMY0TL684WDXX6KKJLRCN" localSheetId="13" hidden="1">#REF!</definedName>
    <definedName name="BEx5BAWPMY0TL684WDXX6KKJLRCN" localSheetId="10" hidden="1">#REF!</definedName>
    <definedName name="BEx5BAWPMY0TL684WDXX6KKJLRCN" localSheetId="7" hidden="1">#REF!</definedName>
    <definedName name="BEx5BAWPMY0TL684WDXX6KKJLRCN" localSheetId="27" hidden="1">#REF!</definedName>
    <definedName name="BEx5BAWPMY0TL684WDXX6KKJLRCN" hidden="1">#REF!</definedName>
    <definedName name="BEx5BBCUOWR6J9MZS2ML5XB0X7MW" localSheetId="16" hidden="1">#REF!</definedName>
    <definedName name="BEx5BBCUOWR6J9MZS2ML5XB0X7MW" localSheetId="13" hidden="1">#REF!</definedName>
    <definedName name="BEx5BBCUOWR6J9MZS2ML5XB0X7MW" localSheetId="10" hidden="1">#REF!</definedName>
    <definedName name="BEx5BBCUOWR6J9MZS2ML5XB0X7MW" localSheetId="7" hidden="1">#REF!</definedName>
    <definedName name="BEx5BBCUOWR6J9MZS2ML5XB0X7MW" localSheetId="27" hidden="1">#REF!</definedName>
    <definedName name="BEx5BBCUOWR6J9MZS2ML5XB0X7MW" hidden="1">#REF!</definedName>
    <definedName name="BEx5BBI61U4Y65GD0ARMTALPP7SJ" localSheetId="16" hidden="1">#REF!</definedName>
    <definedName name="BEx5BBI61U4Y65GD0ARMTALPP7SJ" localSheetId="13" hidden="1">#REF!</definedName>
    <definedName name="BEx5BBI61U4Y65GD0ARMTALPP7SJ" localSheetId="10" hidden="1">#REF!</definedName>
    <definedName name="BEx5BBI61U4Y65GD0ARMTALPP7SJ" localSheetId="7" hidden="1">#REF!</definedName>
    <definedName name="BEx5BBI61U4Y65GD0ARMTALPP7SJ" localSheetId="27" hidden="1">#REF!</definedName>
    <definedName name="BEx5BBI61U4Y65GD0ARMTALPP7SJ" hidden="1">#REF!</definedName>
    <definedName name="BEx5BDR56MEV4IHY6CIH2SVNG1UB" localSheetId="16" hidden="1">#REF!</definedName>
    <definedName name="BEx5BDR56MEV4IHY6CIH2SVNG1UB" localSheetId="13" hidden="1">#REF!</definedName>
    <definedName name="BEx5BDR56MEV4IHY6CIH2SVNG1UB" localSheetId="10" hidden="1">#REF!</definedName>
    <definedName name="BEx5BDR56MEV4IHY6CIH2SVNG1UB" localSheetId="7" hidden="1">#REF!</definedName>
    <definedName name="BEx5BDR56MEV4IHY6CIH2SVNG1UB" localSheetId="27" hidden="1">#REF!</definedName>
    <definedName name="BEx5BDR56MEV4IHY6CIH2SVNG1UB" hidden="1">#REF!</definedName>
    <definedName name="BEx5BESZC5H329SKHGJOHZFILYJJ" localSheetId="16" hidden="1">#REF!</definedName>
    <definedName name="BEx5BESZC5H329SKHGJOHZFILYJJ" localSheetId="13" hidden="1">#REF!</definedName>
    <definedName name="BEx5BESZC5H329SKHGJOHZFILYJJ" localSheetId="10" hidden="1">#REF!</definedName>
    <definedName name="BEx5BESZC5H329SKHGJOHZFILYJJ" localSheetId="7" hidden="1">#REF!</definedName>
    <definedName name="BEx5BESZC5H329SKHGJOHZFILYJJ" localSheetId="27" hidden="1">#REF!</definedName>
    <definedName name="BEx5BESZC5H329SKHGJOHZFILYJJ" hidden="1">#REF!</definedName>
    <definedName name="BEx5BHSQ42B50IU1TEQFUXFX9XQD" localSheetId="16" hidden="1">#REF!</definedName>
    <definedName name="BEx5BHSQ42B50IU1TEQFUXFX9XQD" localSheetId="13" hidden="1">#REF!</definedName>
    <definedName name="BEx5BHSQ42B50IU1TEQFUXFX9XQD" localSheetId="10" hidden="1">#REF!</definedName>
    <definedName name="BEx5BHSQ42B50IU1TEQFUXFX9XQD" localSheetId="7" hidden="1">#REF!</definedName>
    <definedName name="BEx5BHSQ42B50IU1TEQFUXFX9XQD" localSheetId="27" hidden="1">#REF!</definedName>
    <definedName name="BEx5BHSQ42B50IU1TEQFUXFX9XQD" hidden="1">#REF!</definedName>
    <definedName name="BEx5BKSM4UN4C1DM3EYKM79MRC5K" localSheetId="16" hidden="1">#REF!</definedName>
    <definedName name="BEx5BKSM4UN4C1DM3EYKM79MRC5K" localSheetId="13" hidden="1">#REF!</definedName>
    <definedName name="BEx5BKSM4UN4C1DM3EYKM79MRC5K" localSheetId="10" hidden="1">#REF!</definedName>
    <definedName name="BEx5BKSM4UN4C1DM3EYKM79MRC5K" localSheetId="7" hidden="1">#REF!</definedName>
    <definedName name="BEx5BKSM4UN4C1DM3EYKM79MRC5K" localSheetId="27" hidden="1">#REF!</definedName>
    <definedName name="BEx5BKSM4UN4C1DM3EYKM79MRC5K" hidden="1">#REF!</definedName>
    <definedName name="BEx5BNN8NPH9KVOBARB9CDD9WLB6" localSheetId="16" hidden="1">#REF!</definedName>
    <definedName name="BEx5BNN8NPH9KVOBARB9CDD9WLB6" localSheetId="13" hidden="1">#REF!</definedName>
    <definedName name="BEx5BNN8NPH9KVOBARB9CDD9WLB6" localSheetId="10" hidden="1">#REF!</definedName>
    <definedName name="BEx5BNN8NPH9KVOBARB9CDD9WLB6" localSheetId="7" hidden="1">#REF!</definedName>
    <definedName name="BEx5BNN8NPH9KVOBARB9CDD9WLB6" localSheetId="27" hidden="1">#REF!</definedName>
    <definedName name="BEx5BNN8NPH9KVOBARB9CDD9WLB6" hidden="1">#REF!</definedName>
    <definedName name="BEx5BPLEZ8XY6S89R7AZQSKLT4HK" localSheetId="16" hidden="1">#REF!</definedName>
    <definedName name="BEx5BPLEZ8XY6S89R7AZQSKLT4HK" localSheetId="13" hidden="1">#REF!</definedName>
    <definedName name="BEx5BPLEZ8XY6S89R7AZQSKLT4HK" localSheetId="10" hidden="1">#REF!</definedName>
    <definedName name="BEx5BPLEZ8XY6S89R7AZQSKLT4HK" localSheetId="7" hidden="1">#REF!</definedName>
    <definedName name="BEx5BPLEZ8XY6S89R7AZQSKLT4HK" localSheetId="27" hidden="1">#REF!</definedName>
    <definedName name="BEx5BPLEZ8XY6S89R7AZQSKLT4HK" hidden="1">#REF!</definedName>
    <definedName name="BEx5BYFMZ80TDDN2EZO8CF39AIAC" localSheetId="16" hidden="1">#REF!</definedName>
    <definedName name="BEx5BYFMZ80TDDN2EZO8CF39AIAC" localSheetId="13" hidden="1">#REF!</definedName>
    <definedName name="BEx5BYFMZ80TDDN2EZO8CF39AIAC" localSheetId="10" hidden="1">#REF!</definedName>
    <definedName name="BEx5BYFMZ80TDDN2EZO8CF39AIAC" localSheetId="7" hidden="1">#REF!</definedName>
    <definedName name="BEx5BYFMZ80TDDN2EZO8CF39AIAC" localSheetId="27" hidden="1">#REF!</definedName>
    <definedName name="BEx5BYFMZ80TDDN2EZO8CF39AIAC" hidden="1">#REF!</definedName>
    <definedName name="BEx5C2BWFW6SHZBFDEISKGXHZCQW" localSheetId="16" hidden="1">#REF!</definedName>
    <definedName name="BEx5C2BWFW6SHZBFDEISKGXHZCQW" localSheetId="13" hidden="1">#REF!</definedName>
    <definedName name="BEx5C2BWFW6SHZBFDEISKGXHZCQW" localSheetId="10" hidden="1">#REF!</definedName>
    <definedName name="BEx5C2BWFW6SHZBFDEISKGXHZCQW" localSheetId="7" hidden="1">#REF!</definedName>
    <definedName name="BEx5C2BWFW6SHZBFDEISKGXHZCQW" localSheetId="27" hidden="1">#REF!</definedName>
    <definedName name="BEx5C2BWFW6SHZBFDEISKGXHZCQW" hidden="1">#REF!</definedName>
    <definedName name="BEx5C44NK782B81CBGQUDS6Z8MV9" localSheetId="16" hidden="1">#REF!</definedName>
    <definedName name="BEx5C44NK782B81CBGQUDS6Z8MV9" localSheetId="13" hidden="1">#REF!</definedName>
    <definedName name="BEx5C44NK782B81CBGQUDS6Z8MV9" localSheetId="10" hidden="1">#REF!</definedName>
    <definedName name="BEx5C44NK782B81CBGQUDS6Z8MV9" localSheetId="7" hidden="1">#REF!</definedName>
    <definedName name="BEx5C44NK782B81CBGQUDS6Z8MV9" localSheetId="27" hidden="1">#REF!</definedName>
    <definedName name="BEx5C44NK782B81CBGQUDS6Z8MV9" hidden="1">#REF!</definedName>
    <definedName name="BEx5C49ZFH8TO9ZU55729C3F7XG7" localSheetId="16" hidden="1">#REF!</definedName>
    <definedName name="BEx5C49ZFH8TO9ZU55729C3F7XG7" localSheetId="13" hidden="1">#REF!</definedName>
    <definedName name="BEx5C49ZFH8TO9ZU55729C3F7XG7" localSheetId="10" hidden="1">#REF!</definedName>
    <definedName name="BEx5C49ZFH8TO9ZU55729C3F7XG7" localSheetId="7" hidden="1">#REF!</definedName>
    <definedName name="BEx5C49ZFH8TO9ZU55729C3F7XG7" localSheetId="27" hidden="1">#REF!</definedName>
    <definedName name="BEx5C49ZFH8TO9ZU55729C3F7XG7" hidden="1">#REF!</definedName>
    <definedName name="BEx5C8GZQK13G60ZM70P63I5OS0L" localSheetId="16" hidden="1">#REF!</definedName>
    <definedName name="BEx5C8GZQK13G60ZM70P63I5OS0L" localSheetId="13" hidden="1">#REF!</definedName>
    <definedName name="BEx5C8GZQK13G60ZM70P63I5OS0L" localSheetId="10" hidden="1">#REF!</definedName>
    <definedName name="BEx5C8GZQK13G60ZM70P63I5OS0L" localSheetId="7" hidden="1">#REF!</definedName>
    <definedName name="BEx5C8GZQK13G60ZM70P63I5OS0L" localSheetId="27" hidden="1">#REF!</definedName>
    <definedName name="BEx5C8GZQK13G60ZM70P63I5OS0L" hidden="1">#REF!</definedName>
    <definedName name="BEx5CAPTVN2NBT3UOMA1UFAL1C2R" localSheetId="16" hidden="1">#REF!</definedName>
    <definedName name="BEx5CAPTVN2NBT3UOMA1UFAL1C2R" localSheetId="13" hidden="1">#REF!</definedName>
    <definedName name="BEx5CAPTVN2NBT3UOMA1UFAL1C2R" localSheetId="10" hidden="1">#REF!</definedName>
    <definedName name="BEx5CAPTVN2NBT3UOMA1UFAL1C2R" localSheetId="7" hidden="1">#REF!</definedName>
    <definedName name="BEx5CAPTVN2NBT3UOMA1UFAL1C2R" localSheetId="27" hidden="1">#REF!</definedName>
    <definedName name="BEx5CAPTVN2NBT3UOMA1UFAL1C2R" hidden="1">#REF!</definedName>
    <definedName name="BEx5CEM3SYF9XP0ZZVE0GEPCLV3F" localSheetId="16" hidden="1">#REF!</definedName>
    <definedName name="BEx5CEM3SYF9XP0ZZVE0GEPCLV3F" localSheetId="13" hidden="1">#REF!</definedName>
    <definedName name="BEx5CEM3SYF9XP0ZZVE0GEPCLV3F" localSheetId="10" hidden="1">#REF!</definedName>
    <definedName name="BEx5CEM3SYF9XP0ZZVE0GEPCLV3F" localSheetId="7" hidden="1">#REF!</definedName>
    <definedName name="BEx5CEM3SYF9XP0ZZVE0GEPCLV3F" localSheetId="27" hidden="1">#REF!</definedName>
    <definedName name="BEx5CEM3SYF9XP0ZZVE0GEPCLV3F" hidden="1">#REF!</definedName>
    <definedName name="BEx5CFYQ0F1Z6P8SCVJ0I3UPVFE4" localSheetId="16" hidden="1">#REF!</definedName>
    <definedName name="BEx5CFYQ0F1Z6P8SCVJ0I3UPVFE4" localSheetId="13" hidden="1">#REF!</definedName>
    <definedName name="BEx5CFYQ0F1Z6P8SCVJ0I3UPVFE4" localSheetId="10" hidden="1">#REF!</definedName>
    <definedName name="BEx5CFYQ0F1Z6P8SCVJ0I3UPVFE4" localSheetId="7" hidden="1">#REF!</definedName>
    <definedName name="BEx5CFYQ0F1Z6P8SCVJ0I3UPVFE4" localSheetId="27" hidden="1">#REF!</definedName>
    <definedName name="BEx5CFYQ0F1Z6P8SCVJ0I3UPVFE4" hidden="1">#REF!</definedName>
    <definedName name="BEx5CPEKNSJORIPFQC2E1LTRYY8L" localSheetId="16" hidden="1">#REF!</definedName>
    <definedName name="BEx5CPEKNSJORIPFQC2E1LTRYY8L" localSheetId="13" hidden="1">#REF!</definedName>
    <definedName name="BEx5CPEKNSJORIPFQC2E1LTRYY8L" localSheetId="10" hidden="1">#REF!</definedName>
    <definedName name="BEx5CPEKNSJORIPFQC2E1LTRYY8L" localSheetId="7" hidden="1">#REF!</definedName>
    <definedName name="BEx5CPEKNSJORIPFQC2E1LTRYY8L" localSheetId="27" hidden="1">#REF!</definedName>
    <definedName name="BEx5CPEKNSJORIPFQC2E1LTRYY8L" hidden="1">#REF!</definedName>
    <definedName name="BEx5CSUOL05D8PAM2TRDA9VRJT1O" localSheetId="16" hidden="1">#REF!</definedName>
    <definedName name="BEx5CSUOL05D8PAM2TRDA9VRJT1O" localSheetId="13" hidden="1">#REF!</definedName>
    <definedName name="BEx5CSUOL05D8PAM2TRDA9VRJT1O" localSheetId="10" hidden="1">#REF!</definedName>
    <definedName name="BEx5CSUOL05D8PAM2TRDA9VRJT1O" localSheetId="7" hidden="1">#REF!</definedName>
    <definedName name="BEx5CSUOL05D8PAM2TRDA9VRJT1O" localSheetId="27" hidden="1">#REF!</definedName>
    <definedName name="BEx5CSUOL05D8PAM2TRDA9VRJT1O" hidden="1">#REF!</definedName>
    <definedName name="BEx5CUNFOO4YDFJ22HCMI2QKIGKM" localSheetId="16" hidden="1">#REF!</definedName>
    <definedName name="BEx5CUNFOO4YDFJ22HCMI2QKIGKM" localSheetId="13" hidden="1">#REF!</definedName>
    <definedName name="BEx5CUNFOO4YDFJ22HCMI2QKIGKM" localSheetId="10" hidden="1">#REF!</definedName>
    <definedName name="BEx5CUNFOO4YDFJ22HCMI2QKIGKM" localSheetId="7" hidden="1">#REF!</definedName>
    <definedName name="BEx5CUNFOO4YDFJ22HCMI2QKIGKM" localSheetId="27" hidden="1">#REF!</definedName>
    <definedName name="BEx5CUNFOO4YDFJ22HCMI2QKIGKM" hidden="1">#REF!</definedName>
    <definedName name="BEx5D01O3G6BXWXT7MZEVS1F4TE9" localSheetId="16" hidden="1">#REF!</definedName>
    <definedName name="BEx5D01O3G6BXWXT7MZEVS1F4TE9" localSheetId="13" hidden="1">#REF!</definedName>
    <definedName name="BEx5D01O3G6BXWXT7MZEVS1F4TE9" localSheetId="10" hidden="1">#REF!</definedName>
    <definedName name="BEx5D01O3G6BXWXT7MZEVS1F4TE9" localSheetId="7" hidden="1">#REF!</definedName>
    <definedName name="BEx5D01O3G6BXWXT7MZEVS1F4TE9" localSheetId="27" hidden="1">#REF!</definedName>
    <definedName name="BEx5D01O3G6BXWXT7MZEVS1F4TE9" hidden="1">#REF!</definedName>
    <definedName name="BEx5D3HO5XE85AN0NGALZ4K4GE8J" localSheetId="16" hidden="1">#REF!</definedName>
    <definedName name="BEx5D3HO5XE85AN0NGALZ4K4GE8J" localSheetId="13" hidden="1">#REF!</definedName>
    <definedName name="BEx5D3HO5XE85AN0NGALZ4K4GE8J" localSheetId="10" hidden="1">#REF!</definedName>
    <definedName name="BEx5D3HO5XE85AN0NGALZ4K4GE8J" localSheetId="7" hidden="1">#REF!</definedName>
    <definedName name="BEx5D3HO5XE85AN0NGALZ4K4GE8J" localSheetId="27" hidden="1">#REF!</definedName>
    <definedName name="BEx5D3HO5XE85AN0NGALZ4K4GE8J" hidden="1">#REF!</definedName>
    <definedName name="BEx5D8L47OF0WHBPFWXGZINZWUBZ" localSheetId="16" hidden="1">#REF!</definedName>
    <definedName name="BEx5D8L47OF0WHBPFWXGZINZWUBZ" localSheetId="13" hidden="1">#REF!</definedName>
    <definedName name="BEx5D8L47OF0WHBPFWXGZINZWUBZ" localSheetId="10" hidden="1">#REF!</definedName>
    <definedName name="BEx5D8L47OF0WHBPFWXGZINZWUBZ" localSheetId="7" hidden="1">#REF!</definedName>
    <definedName name="BEx5D8L47OF0WHBPFWXGZINZWUBZ" localSheetId="27" hidden="1">#REF!</definedName>
    <definedName name="BEx5D8L47OF0WHBPFWXGZINZWUBZ" hidden="1">#REF!</definedName>
    <definedName name="BEx5DAJAHQ2SKUPCKSCR3PYML67L" localSheetId="16" hidden="1">#REF!</definedName>
    <definedName name="BEx5DAJAHQ2SKUPCKSCR3PYML67L" localSheetId="13" hidden="1">#REF!</definedName>
    <definedName name="BEx5DAJAHQ2SKUPCKSCR3PYML67L" localSheetId="10" hidden="1">#REF!</definedName>
    <definedName name="BEx5DAJAHQ2SKUPCKSCR3PYML67L" localSheetId="7" hidden="1">#REF!</definedName>
    <definedName name="BEx5DAJAHQ2SKUPCKSCR3PYML67L" localSheetId="27" hidden="1">#REF!</definedName>
    <definedName name="BEx5DAJAHQ2SKUPCKSCR3PYML67L" hidden="1">#REF!</definedName>
    <definedName name="BEx5DC18JM1KJCV44PF18E0LNRKA" localSheetId="16" hidden="1">#REF!</definedName>
    <definedName name="BEx5DC18JM1KJCV44PF18E0LNRKA" localSheetId="13" hidden="1">#REF!</definedName>
    <definedName name="BEx5DC18JM1KJCV44PF18E0LNRKA" localSheetId="10" hidden="1">#REF!</definedName>
    <definedName name="BEx5DC18JM1KJCV44PF18E0LNRKA" localSheetId="7" hidden="1">#REF!</definedName>
    <definedName name="BEx5DC18JM1KJCV44PF18E0LNRKA" localSheetId="27" hidden="1">#REF!</definedName>
    <definedName name="BEx5DC18JM1KJCV44PF18E0LNRKA" hidden="1">#REF!</definedName>
    <definedName name="BEx5DFH8EU3RCPUOTFY8S9G8SBCG" localSheetId="16" hidden="1">#REF!</definedName>
    <definedName name="BEx5DFH8EU3RCPUOTFY8S9G8SBCG" localSheetId="13" hidden="1">#REF!</definedName>
    <definedName name="BEx5DFH8EU3RCPUOTFY8S9G8SBCG" localSheetId="10" hidden="1">#REF!</definedName>
    <definedName name="BEx5DFH8EU3RCPUOTFY8S9G8SBCG" localSheetId="7" hidden="1">#REF!</definedName>
    <definedName name="BEx5DFH8EU3RCPUOTFY8S9G8SBCG" localSheetId="27" hidden="1">#REF!</definedName>
    <definedName name="BEx5DFH8EU3RCPUOTFY8S9G8SBCG" hidden="1">#REF!</definedName>
    <definedName name="BEx5DJIZBTNS011R9IIG2OQ2L6ZX" localSheetId="16" hidden="1">#REF!</definedName>
    <definedName name="BEx5DJIZBTNS011R9IIG2OQ2L6ZX" localSheetId="13" hidden="1">#REF!</definedName>
    <definedName name="BEx5DJIZBTNS011R9IIG2OQ2L6ZX" localSheetId="10" hidden="1">#REF!</definedName>
    <definedName name="BEx5DJIZBTNS011R9IIG2OQ2L6ZX" localSheetId="7" hidden="1">#REF!</definedName>
    <definedName name="BEx5DJIZBTNS011R9IIG2OQ2L6ZX" localSheetId="27" hidden="1">#REF!</definedName>
    <definedName name="BEx5DJIZBTNS011R9IIG2OQ2L6ZX" hidden="1">#REF!</definedName>
    <definedName name="BEx5DS2EKWFPC2UWI1W1QESX9QP5" localSheetId="16" hidden="1">#REF!</definedName>
    <definedName name="BEx5DS2EKWFPC2UWI1W1QESX9QP5" localSheetId="13" hidden="1">#REF!</definedName>
    <definedName name="BEx5DS2EKWFPC2UWI1W1QESX9QP5" localSheetId="10" hidden="1">#REF!</definedName>
    <definedName name="BEx5DS2EKWFPC2UWI1W1QESX9QP5" localSheetId="7" hidden="1">#REF!</definedName>
    <definedName name="BEx5DS2EKWFPC2UWI1W1QESX9QP5" localSheetId="27" hidden="1">#REF!</definedName>
    <definedName name="BEx5DS2EKWFPC2UWI1W1QESX9QP5" hidden="1">#REF!</definedName>
    <definedName name="BEx5E123OLO9WQUOIRIDJ967KAGK" localSheetId="16" hidden="1">#REF!</definedName>
    <definedName name="BEx5E123OLO9WQUOIRIDJ967KAGK" localSheetId="13" hidden="1">#REF!</definedName>
    <definedName name="BEx5E123OLO9WQUOIRIDJ967KAGK" localSheetId="10" hidden="1">#REF!</definedName>
    <definedName name="BEx5E123OLO9WQUOIRIDJ967KAGK" localSheetId="7" hidden="1">#REF!</definedName>
    <definedName name="BEx5E123OLO9WQUOIRIDJ967KAGK" localSheetId="27" hidden="1">#REF!</definedName>
    <definedName name="BEx5E123OLO9WQUOIRIDJ967KAGK" hidden="1">#REF!</definedName>
    <definedName name="BEx5E2UU5NES6W779W2OZTZOB4O7" localSheetId="16" hidden="1">#REF!</definedName>
    <definedName name="BEx5E2UU5NES6W779W2OZTZOB4O7" localSheetId="13" hidden="1">#REF!</definedName>
    <definedName name="BEx5E2UU5NES6W779W2OZTZOB4O7" localSheetId="10" hidden="1">#REF!</definedName>
    <definedName name="BEx5E2UU5NES6W779W2OZTZOB4O7" localSheetId="7" hidden="1">#REF!</definedName>
    <definedName name="BEx5E2UU5NES6W779W2OZTZOB4O7" localSheetId="27" hidden="1">#REF!</definedName>
    <definedName name="BEx5E2UU5NES6W779W2OZTZOB4O7" hidden="1">#REF!</definedName>
    <definedName name="BEx5ELFT92WAQN3NW8COIMQHUL91" localSheetId="16" hidden="1">#REF!</definedName>
    <definedName name="BEx5ELFT92WAQN3NW8COIMQHUL91" localSheetId="13" hidden="1">#REF!</definedName>
    <definedName name="BEx5ELFT92WAQN3NW8COIMQHUL91" localSheetId="10" hidden="1">#REF!</definedName>
    <definedName name="BEx5ELFT92WAQN3NW8COIMQHUL91" localSheetId="7" hidden="1">#REF!</definedName>
    <definedName name="BEx5ELFT92WAQN3NW8COIMQHUL91" localSheetId="27" hidden="1">#REF!</definedName>
    <definedName name="BEx5ELFT92WAQN3NW8COIMQHUL91" hidden="1">#REF!</definedName>
    <definedName name="BEx5ELQL9B0VR6UT18KP11DHOTFX" localSheetId="16" hidden="1">#REF!</definedName>
    <definedName name="BEx5ELQL9B0VR6UT18KP11DHOTFX" localSheetId="13" hidden="1">#REF!</definedName>
    <definedName name="BEx5ELQL9B0VR6UT18KP11DHOTFX" localSheetId="10" hidden="1">#REF!</definedName>
    <definedName name="BEx5ELQL9B0VR6UT18KP11DHOTFX" localSheetId="7" hidden="1">#REF!</definedName>
    <definedName name="BEx5ELQL9B0VR6UT18KP11DHOTFX" localSheetId="27" hidden="1">#REF!</definedName>
    <definedName name="BEx5ELQL9B0VR6UT18KP11DHOTFX" hidden="1">#REF!</definedName>
    <definedName name="BEx5ER4TJTFPN7IB1MNEB1ZFR5M6" localSheetId="16" hidden="1">#REF!</definedName>
    <definedName name="BEx5ER4TJTFPN7IB1MNEB1ZFR5M6" localSheetId="13" hidden="1">#REF!</definedName>
    <definedName name="BEx5ER4TJTFPN7IB1MNEB1ZFR5M6" localSheetId="10" hidden="1">#REF!</definedName>
    <definedName name="BEx5ER4TJTFPN7IB1MNEB1ZFR5M6" localSheetId="7" hidden="1">#REF!</definedName>
    <definedName name="BEx5ER4TJTFPN7IB1MNEB1ZFR5M6" localSheetId="27" hidden="1">#REF!</definedName>
    <definedName name="BEx5ER4TJTFPN7IB1MNEB1ZFR5M6" hidden="1">#REF!</definedName>
    <definedName name="BEx5EYXB2LDMI4FLC3QFAOXC0FZ3" localSheetId="16" hidden="1">#REF!</definedName>
    <definedName name="BEx5EYXB2LDMI4FLC3QFAOXC0FZ3" localSheetId="13" hidden="1">#REF!</definedName>
    <definedName name="BEx5EYXB2LDMI4FLC3QFAOXC0FZ3" localSheetId="10" hidden="1">#REF!</definedName>
    <definedName name="BEx5EYXB2LDMI4FLC3QFAOXC0FZ3" localSheetId="7" hidden="1">#REF!</definedName>
    <definedName name="BEx5EYXB2LDMI4FLC3QFAOXC0FZ3" localSheetId="27" hidden="1">#REF!</definedName>
    <definedName name="BEx5EYXB2LDMI4FLC3QFAOXC0FZ3" hidden="1">#REF!</definedName>
    <definedName name="BEx5F6V72QTCK7O39Y59R0EVM6CW" localSheetId="16" hidden="1">#REF!</definedName>
    <definedName name="BEx5F6V72QTCK7O39Y59R0EVM6CW" localSheetId="13" hidden="1">#REF!</definedName>
    <definedName name="BEx5F6V72QTCK7O39Y59R0EVM6CW" localSheetId="10" hidden="1">#REF!</definedName>
    <definedName name="BEx5F6V72QTCK7O39Y59R0EVM6CW" localSheetId="7" hidden="1">#REF!</definedName>
    <definedName name="BEx5F6V72QTCK7O39Y59R0EVM6CW" localSheetId="27" hidden="1">#REF!</definedName>
    <definedName name="BEx5F6V72QTCK7O39Y59R0EVM6CW" hidden="1">#REF!</definedName>
    <definedName name="BEx5FGLQVACD5F5YZG4DGSCHCGO2" localSheetId="16" hidden="1">#REF!</definedName>
    <definedName name="BEx5FGLQVACD5F5YZG4DGSCHCGO2" localSheetId="13" hidden="1">#REF!</definedName>
    <definedName name="BEx5FGLQVACD5F5YZG4DGSCHCGO2" localSheetId="10" hidden="1">#REF!</definedName>
    <definedName name="BEx5FGLQVACD5F5YZG4DGSCHCGO2" localSheetId="7" hidden="1">#REF!</definedName>
    <definedName name="BEx5FGLQVACD5F5YZG4DGSCHCGO2" localSheetId="27" hidden="1">#REF!</definedName>
    <definedName name="BEx5FGLQVACD5F5YZG4DGSCHCGO2" hidden="1">#REF!</definedName>
    <definedName name="BEx5FHCTE8VTJEF7IK189AVLNYSY" localSheetId="16" hidden="1">#REF!</definedName>
    <definedName name="BEx5FHCTE8VTJEF7IK189AVLNYSY" localSheetId="13" hidden="1">#REF!</definedName>
    <definedName name="BEx5FHCTE8VTJEF7IK189AVLNYSY" localSheetId="10" hidden="1">#REF!</definedName>
    <definedName name="BEx5FHCTE8VTJEF7IK189AVLNYSY" localSheetId="7" hidden="1">#REF!</definedName>
    <definedName name="BEx5FHCTE8VTJEF7IK189AVLNYSY" localSheetId="27" hidden="1">#REF!</definedName>
    <definedName name="BEx5FHCTE8VTJEF7IK189AVLNYSY" hidden="1">#REF!</definedName>
    <definedName name="BEx5FLJWHLW3BTZILDPN5NMA449V" localSheetId="16" hidden="1">#REF!</definedName>
    <definedName name="BEx5FLJWHLW3BTZILDPN5NMA449V" localSheetId="13" hidden="1">#REF!</definedName>
    <definedName name="BEx5FLJWHLW3BTZILDPN5NMA449V" localSheetId="10" hidden="1">#REF!</definedName>
    <definedName name="BEx5FLJWHLW3BTZILDPN5NMA449V" localSheetId="7" hidden="1">#REF!</definedName>
    <definedName name="BEx5FLJWHLW3BTZILDPN5NMA449V" localSheetId="27" hidden="1">#REF!</definedName>
    <definedName name="BEx5FLJWHLW3BTZILDPN5NMA449V" hidden="1">#REF!</definedName>
    <definedName name="BEx5FNI2O10YN2SI1NO4X5GP3GTF" localSheetId="16" hidden="1">#REF!</definedName>
    <definedName name="BEx5FNI2O10YN2SI1NO4X5GP3GTF" localSheetId="13" hidden="1">#REF!</definedName>
    <definedName name="BEx5FNI2O10YN2SI1NO4X5GP3GTF" localSheetId="10" hidden="1">#REF!</definedName>
    <definedName name="BEx5FNI2O10YN2SI1NO4X5GP3GTF" localSheetId="7" hidden="1">#REF!</definedName>
    <definedName name="BEx5FNI2O10YN2SI1NO4X5GP3GTF" localSheetId="27" hidden="1">#REF!</definedName>
    <definedName name="BEx5FNI2O10YN2SI1NO4X5GP3GTF" hidden="1">#REF!</definedName>
    <definedName name="BEx5FO8YRFSZCG3L608EHIHIHFY4" localSheetId="16" hidden="1">#REF!</definedName>
    <definedName name="BEx5FO8YRFSZCG3L608EHIHIHFY4" localSheetId="13" hidden="1">#REF!</definedName>
    <definedName name="BEx5FO8YRFSZCG3L608EHIHIHFY4" localSheetId="10" hidden="1">#REF!</definedName>
    <definedName name="BEx5FO8YRFSZCG3L608EHIHIHFY4" localSheetId="7" hidden="1">#REF!</definedName>
    <definedName name="BEx5FO8YRFSZCG3L608EHIHIHFY4" localSheetId="27" hidden="1">#REF!</definedName>
    <definedName name="BEx5FO8YRFSZCG3L608EHIHIHFY4" hidden="1">#REF!</definedName>
    <definedName name="BEx5FQNA6V4CNYSH013K45RI4BCV" localSheetId="16" hidden="1">#REF!</definedName>
    <definedName name="BEx5FQNA6V4CNYSH013K45RI4BCV" localSheetId="13" hidden="1">#REF!</definedName>
    <definedName name="BEx5FQNA6V4CNYSH013K45RI4BCV" localSheetId="10" hidden="1">#REF!</definedName>
    <definedName name="BEx5FQNA6V4CNYSH013K45RI4BCV" localSheetId="7" hidden="1">#REF!</definedName>
    <definedName name="BEx5FQNA6V4CNYSH013K45RI4BCV" localSheetId="27" hidden="1">#REF!</definedName>
    <definedName name="BEx5FQNA6V4CNYSH013K45RI4BCV" hidden="1">#REF!</definedName>
    <definedName name="BEx5FVQPPEU32CPNV9RRQ9MNLLVE" localSheetId="16" hidden="1">#REF!</definedName>
    <definedName name="BEx5FVQPPEU32CPNV9RRQ9MNLLVE" localSheetId="13" hidden="1">#REF!</definedName>
    <definedName name="BEx5FVQPPEU32CPNV9RRQ9MNLLVE" localSheetId="10" hidden="1">#REF!</definedName>
    <definedName name="BEx5FVQPPEU32CPNV9RRQ9MNLLVE" localSheetId="7" hidden="1">#REF!</definedName>
    <definedName name="BEx5FVQPPEU32CPNV9RRQ9MNLLVE" localSheetId="27" hidden="1">#REF!</definedName>
    <definedName name="BEx5FVQPPEU32CPNV9RRQ9MNLLVE" hidden="1">#REF!</definedName>
    <definedName name="BEx5G08KGMG5X2AQKDGPFYG5GH94" localSheetId="16" hidden="1">#REF!</definedName>
    <definedName name="BEx5G08KGMG5X2AQKDGPFYG5GH94" localSheetId="13" hidden="1">#REF!</definedName>
    <definedName name="BEx5G08KGMG5X2AQKDGPFYG5GH94" localSheetId="10" hidden="1">#REF!</definedName>
    <definedName name="BEx5G08KGMG5X2AQKDGPFYG5GH94" localSheetId="7" hidden="1">#REF!</definedName>
    <definedName name="BEx5G08KGMG5X2AQKDGPFYG5GH94" localSheetId="27" hidden="1">#REF!</definedName>
    <definedName name="BEx5G08KGMG5X2AQKDGPFYG5GH94" hidden="1">#REF!</definedName>
    <definedName name="BEx5G1A8TFN4C4QII35U9DKYNIS8" localSheetId="16" hidden="1">#REF!</definedName>
    <definedName name="BEx5G1A8TFN4C4QII35U9DKYNIS8" localSheetId="13" hidden="1">#REF!</definedName>
    <definedName name="BEx5G1A8TFN4C4QII35U9DKYNIS8" localSheetId="10" hidden="1">#REF!</definedName>
    <definedName name="BEx5G1A8TFN4C4QII35U9DKYNIS8" localSheetId="7" hidden="1">#REF!</definedName>
    <definedName name="BEx5G1A8TFN4C4QII35U9DKYNIS8" localSheetId="27" hidden="1">#REF!</definedName>
    <definedName name="BEx5G1A8TFN4C4QII35U9DKYNIS8" hidden="1">#REF!</definedName>
    <definedName name="BEx5G1L0QO91KEPDMV1D8OT4BT73" localSheetId="16" hidden="1">#REF!</definedName>
    <definedName name="BEx5G1L0QO91KEPDMV1D8OT4BT73" localSheetId="13" hidden="1">#REF!</definedName>
    <definedName name="BEx5G1L0QO91KEPDMV1D8OT4BT73" localSheetId="10" hidden="1">#REF!</definedName>
    <definedName name="BEx5G1L0QO91KEPDMV1D8OT4BT73" localSheetId="7" hidden="1">#REF!</definedName>
    <definedName name="BEx5G1L0QO91KEPDMV1D8OT4BT73" localSheetId="27" hidden="1">#REF!</definedName>
    <definedName name="BEx5G1L0QO91KEPDMV1D8OT4BT73" hidden="1">#REF!</definedName>
    <definedName name="BEx5G1QHX69GFUYHUZA5X74MTDMR" localSheetId="16" hidden="1">#REF!</definedName>
    <definedName name="BEx5G1QHX69GFUYHUZA5X74MTDMR" localSheetId="13" hidden="1">#REF!</definedName>
    <definedName name="BEx5G1QHX69GFUYHUZA5X74MTDMR" localSheetId="10" hidden="1">#REF!</definedName>
    <definedName name="BEx5G1QHX69GFUYHUZA5X74MTDMR" localSheetId="7" hidden="1">#REF!</definedName>
    <definedName name="BEx5G1QHX69GFUYHUZA5X74MTDMR" localSheetId="27" hidden="1">#REF!</definedName>
    <definedName name="BEx5G1QHX69GFUYHUZA5X74MTDMR" hidden="1">#REF!</definedName>
    <definedName name="BEx5G5S2C9JRD28ZQMMQLCBHWOHB" localSheetId="16" hidden="1">#REF!</definedName>
    <definedName name="BEx5G5S2C9JRD28ZQMMQLCBHWOHB" localSheetId="13" hidden="1">#REF!</definedName>
    <definedName name="BEx5G5S2C9JRD28ZQMMQLCBHWOHB" localSheetId="10" hidden="1">#REF!</definedName>
    <definedName name="BEx5G5S2C9JRD28ZQMMQLCBHWOHB" localSheetId="7" hidden="1">#REF!</definedName>
    <definedName name="BEx5G5S2C9JRD28ZQMMQLCBHWOHB" localSheetId="27" hidden="1">#REF!</definedName>
    <definedName name="BEx5G5S2C9JRD28ZQMMQLCBHWOHB" hidden="1">#REF!</definedName>
    <definedName name="BEx5G7KU3EGZQSYN2YNML8EW8NDC" localSheetId="16" hidden="1">#REF!</definedName>
    <definedName name="BEx5G7KU3EGZQSYN2YNML8EW8NDC" localSheetId="13" hidden="1">#REF!</definedName>
    <definedName name="BEx5G7KU3EGZQSYN2YNML8EW8NDC" localSheetId="10" hidden="1">#REF!</definedName>
    <definedName name="BEx5G7KU3EGZQSYN2YNML8EW8NDC" localSheetId="7" hidden="1">#REF!</definedName>
    <definedName name="BEx5G7KU3EGZQSYN2YNML8EW8NDC" localSheetId="27" hidden="1">#REF!</definedName>
    <definedName name="BEx5G7KU3EGZQSYN2YNML8EW8NDC" hidden="1">#REF!</definedName>
    <definedName name="BEx5G86DZL1VYUX6KWODAP3WFAWP" localSheetId="16" hidden="1">#REF!</definedName>
    <definedName name="BEx5G86DZL1VYUX6KWODAP3WFAWP" localSheetId="13" hidden="1">#REF!</definedName>
    <definedName name="BEx5G86DZL1VYUX6KWODAP3WFAWP" localSheetId="10" hidden="1">#REF!</definedName>
    <definedName name="BEx5G86DZL1VYUX6KWODAP3WFAWP" localSheetId="7" hidden="1">#REF!</definedName>
    <definedName name="BEx5G86DZL1VYUX6KWODAP3WFAWP" localSheetId="27" hidden="1">#REF!</definedName>
    <definedName name="BEx5G86DZL1VYUX6KWODAP3WFAWP" hidden="1">#REF!</definedName>
    <definedName name="BEx5G8BV2GIOCM3C7IUFK8L04A6M" localSheetId="16" hidden="1">#REF!</definedName>
    <definedName name="BEx5G8BV2GIOCM3C7IUFK8L04A6M" localSheetId="13" hidden="1">#REF!</definedName>
    <definedName name="BEx5G8BV2GIOCM3C7IUFK8L04A6M" localSheetId="10" hidden="1">#REF!</definedName>
    <definedName name="BEx5G8BV2GIOCM3C7IUFK8L04A6M" localSheetId="7" hidden="1">#REF!</definedName>
    <definedName name="BEx5G8BV2GIOCM3C7IUFK8L04A6M" localSheetId="27" hidden="1">#REF!</definedName>
    <definedName name="BEx5G8BV2GIOCM3C7IUFK8L04A6M" hidden="1">#REF!</definedName>
    <definedName name="BEx5GID9MVBUPFFT9M8K8B5MO9NV" localSheetId="16" hidden="1">#REF!</definedName>
    <definedName name="BEx5GID9MVBUPFFT9M8K8B5MO9NV" localSheetId="13" hidden="1">#REF!</definedName>
    <definedName name="BEx5GID9MVBUPFFT9M8K8B5MO9NV" localSheetId="10" hidden="1">#REF!</definedName>
    <definedName name="BEx5GID9MVBUPFFT9M8K8B5MO9NV" localSheetId="7" hidden="1">#REF!</definedName>
    <definedName name="BEx5GID9MVBUPFFT9M8K8B5MO9NV" localSheetId="27" hidden="1">#REF!</definedName>
    <definedName name="BEx5GID9MVBUPFFT9M8K8B5MO9NV" hidden="1">#REF!</definedName>
    <definedName name="BEx5GN0EWA9SCQDPQ7NTUQH82QVK" localSheetId="16" hidden="1">#REF!</definedName>
    <definedName name="BEx5GN0EWA9SCQDPQ7NTUQH82QVK" localSheetId="13" hidden="1">#REF!</definedName>
    <definedName name="BEx5GN0EWA9SCQDPQ7NTUQH82QVK" localSheetId="10" hidden="1">#REF!</definedName>
    <definedName name="BEx5GN0EWA9SCQDPQ7NTUQH82QVK" localSheetId="7" hidden="1">#REF!</definedName>
    <definedName name="BEx5GN0EWA9SCQDPQ7NTUQH82QVK" localSheetId="27" hidden="1">#REF!</definedName>
    <definedName name="BEx5GN0EWA9SCQDPQ7NTUQH82QVK" hidden="1">#REF!</definedName>
    <definedName name="BEx5GNBCU4WZ74I0UXFL9ZG2XSGJ" localSheetId="16" hidden="1">#REF!</definedName>
    <definedName name="BEx5GNBCU4WZ74I0UXFL9ZG2XSGJ" localSheetId="13" hidden="1">#REF!</definedName>
    <definedName name="BEx5GNBCU4WZ74I0UXFL9ZG2XSGJ" localSheetId="10" hidden="1">#REF!</definedName>
    <definedName name="BEx5GNBCU4WZ74I0UXFL9ZG2XSGJ" localSheetId="7" hidden="1">#REF!</definedName>
    <definedName name="BEx5GNBCU4WZ74I0UXFL9ZG2XSGJ" localSheetId="27" hidden="1">#REF!</definedName>
    <definedName name="BEx5GNBCU4WZ74I0UXFL9ZG2XSGJ" hidden="1">#REF!</definedName>
    <definedName name="BEx5GUCTYC7QCWGWU5BTO7Y7HDZX" localSheetId="16" hidden="1">#REF!</definedName>
    <definedName name="BEx5GUCTYC7QCWGWU5BTO7Y7HDZX" localSheetId="13" hidden="1">#REF!</definedName>
    <definedName name="BEx5GUCTYC7QCWGWU5BTO7Y7HDZX" localSheetId="10" hidden="1">#REF!</definedName>
    <definedName name="BEx5GUCTYC7QCWGWU5BTO7Y7HDZX" localSheetId="7" hidden="1">#REF!</definedName>
    <definedName name="BEx5GUCTYC7QCWGWU5BTO7Y7HDZX" localSheetId="27" hidden="1">#REF!</definedName>
    <definedName name="BEx5GUCTYC7QCWGWU5BTO7Y7HDZX" hidden="1">#REF!</definedName>
    <definedName name="BEx5GYUPJULJQ624TEESYFG1NFOH" localSheetId="16" hidden="1">#REF!</definedName>
    <definedName name="BEx5GYUPJULJQ624TEESYFG1NFOH" localSheetId="13" hidden="1">#REF!</definedName>
    <definedName name="BEx5GYUPJULJQ624TEESYFG1NFOH" localSheetId="10" hidden="1">#REF!</definedName>
    <definedName name="BEx5GYUPJULJQ624TEESYFG1NFOH" localSheetId="7" hidden="1">#REF!</definedName>
    <definedName name="BEx5GYUPJULJQ624TEESYFG1NFOH" localSheetId="27" hidden="1">#REF!</definedName>
    <definedName name="BEx5GYUPJULJQ624TEESYFG1NFOH" hidden="1">#REF!</definedName>
    <definedName name="BEx5H0NEE0AIN5E2UHJ9J9ISU9N1" localSheetId="16" hidden="1">#REF!</definedName>
    <definedName name="BEx5H0NEE0AIN5E2UHJ9J9ISU9N1" localSheetId="13" hidden="1">#REF!</definedName>
    <definedName name="BEx5H0NEE0AIN5E2UHJ9J9ISU9N1" localSheetId="10" hidden="1">#REF!</definedName>
    <definedName name="BEx5H0NEE0AIN5E2UHJ9J9ISU9N1" localSheetId="7" hidden="1">#REF!</definedName>
    <definedName name="BEx5H0NEE0AIN5E2UHJ9J9ISU9N1" localSheetId="27" hidden="1">#REF!</definedName>
    <definedName name="BEx5H0NEE0AIN5E2UHJ9J9ISU9N1" hidden="1">#REF!</definedName>
    <definedName name="BEx5H1UJSEUQM2K8QHQXO5THVHSO" localSheetId="16" hidden="1">#REF!</definedName>
    <definedName name="BEx5H1UJSEUQM2K8QHQXO5THVHSO" localSheetId="13" hidden="1">#REF!</definedName>
    <definedName name="BEx5H1UJSEUQM2K8QHQXO5THVHSO" localSheetId="10" hidden="1">#REF!</definedName>
    <definedName name="BEx5H1UJSEUQM2K8QHQXO5THVHSO" localSheetId="7" hidden="1">#REF!</definedName>
    <definedName name="BEx5H1UJSEUQM2K8QHQXO5THVHSO" localSheetId="27" hidden="1">#REF!</definedName>
    <definedName name="BEx5H1UJSEUQM2K8QHQXO5THVHSO" hidden="1">#REF!</definedName>
    <definedName name="BEx5HAOT9XWUF7XIFRZZS8B9F5TZ" localSheetId="16" hidden="1">#REF!</definedName>
    <definedName name="BEx5HAOT9XWUF7XIFRZZS8B9F5TZ" localSheetId="13" hidden="1">#REF!</definedName>
    <definedName name="BEx5HAOT9XWUF7XIFRZZS8B9F5TZ" localSheetId="10" hidden="1">#REF!</definedName>
    <definedName name="BEx5HAOT9XWUF7XIFRZZS8B9F5TZ" localSheetId="7" hidden="1">#REF!</definedName>
    <definedName name="BEx5HAOT9XWUF7XIFRZZS8B9F5TZ" localSheetId="27" hidden="1">#REF!</definedName>
    <definedName name="BEx5HAOT9XWUF7XIFRZZS8B9F5TZ" hidden="1">#REF!</definedName>
    <definedName name="BEx5HB534CO7TBSALKMD27WHMAQJ" localSheetId="16" hidden="1">#REF!</definedName>
    <definedName name="BEx5HB534CO7TBSALKMD27WHMAQJ" localSheetId="13" hidden="1">#REF!</definedName>
    <definedName name="BEx5HB534CO7TBSALKMD27WHMAQJ" localSheetId="10" hidden="1">#REF!</definedName>
    <definedName name="BEx5HB534CO7TBSALKMD27WHMAQJ" localSheetId="7" hidden="1">#REF!</definedName>
    <definedName name="BEx5HB534CO7TBSALKMD27WHMAQJ" localSheetId="27" hidden="1">#REF!</definedName>
    <definedName name="BEx5HB534CO7TBSALKMD27WHMAQJ" hidden="1">#REF!</definedName>
    <definedName name="BEx5HE4XRF9BUY04MENWY9CHHN5H" localSheetId="16" hidden="1">#REF!</definedName>
    <definedName name="BEx5HE4XRF9BUY04MENWY9CHHN5H" localSheetId="13" hidden="1">#REF!</definedName>
    <definedName name="BEx5HE4XRF9BUY04MENWY9CHHN5H" localSheetId="10" hidden="1">#REF!</definedName>
    <definedName name="BEx5HE4XRF9BUY04MENWY9CHHN5H" localSheetId="7" hidden="1">#REF!</definedName>
    <definedName name="BEx5HE4XRF9BUY04MENWY9CHHN5H" localSheetId="27" hidden="1">#REF!</definedName>
    <definedName name="BEx5HE4XRF9BUY04MENWY9CHHN5H" hidden="1">#REF!</definedName>
    <definedName name="BEx5HFHMABAT0H9KKS754X4T304E" localSheetId="16" hidden="1">#REF!</definedName>
    <definedName name="BEx5HFHMABAT0H9KKS754X4T304E" localSheetId="13" hidden="1">#REF!</definedName>
    <definedName name="BEx5HFHMABAT0H9KKS754X4T304E" localSheetId="10" hidden="1">#REF!</definedName>
    <definedName name="BEx5HFHMABAT0H9KKS754X4T304E" localSheetId="7" hidden="1">#REF!</definedName>
    <definedName name="BEx5HFHMABAT0H9KKS754X4T304E" localSheetId="27" hidden="1">#REF!</definedName>
    <definedName name="BEx5HFHMABAT0H9KKS754X4T304E" hidden="1">#REF!</definedName>
    <definedName name="BEx5HGDZ7MX1S3KNXLRL9WU565V4" localSheetId="16" hidden="1">#REF!</definedName>
    <definedName name="BEx5HGDZ7MX1S3KNXLRL9WU565V4" localSheetId="13" hidden="1">#REF!</definedName>
    <definedName name="BEx5HGDZ7MX1S3KNXLRL9WU565V4" localSheetId="10" hidden="1">#REF!</definedName>
    <definedName name="BEx5HGDZ7MX1S3KNXLRL9WU565V4" localSheetId="7" hidden="1">#REF!</definedName>
    <definedName name="BEx5HGDZ7MX1S3KNXLRL9WU565V4" localSheetId="27" hidden="1">#REF!</definedName>
    <definedName name="BEx5HGDZ7MX1S3KNXLRL9WU565V4" hidden="1">#REF!</definedName>
    <definedName name="BEx5HJZ9FAVNZSSBTAYRPZDYM9NU" localSheetId="16" hidden="1">#REF!</definedName>
    <definedName name="BEx5HJZ9FAVNZSSBTAYRPZDYM9NU" localSheetId="13" hidden="1">#REF!</definedName>
    <definedName name="BEx5HJZ9FAVNZSSBTAYRPZDYM9NU" localSheetId="10" hidden="1">#REF!</definedName>
    <definedName name="BEx5HJZ9FAVNZSSBTAYRPZDYM9NU" localSheetId="7" hidden="1">#REF!</definedName>
    <definedName name="BEx5HJZ9FAVNZSSBTAYRPZDYM9NU" localSheetId="27" hidden="1">#REF!</definedName>
    <definedName name="BEx5HJZ9FAVNZSSBTAYRPZDYM9NU" hidden="1">#REF!</definedName>
    <definedName name="BEx5HZ9JMKHNLFWLVUB1WP5B39BL" localSheetId="16" hidden="1">#REF!</definedName>
    <definedName name="BEx5HZ9JMKHNLFWLVUB1WP5B39BL" localSheetId="13" hidden="1">#REF!</definedName>
    <definedName name="BEx5HZ9JMKHNLFWLVUB1WP5B39BL" localSheetId="10" hidden="1">#REF!</definedName>
    <definedName name="BEx5HZ9JMKHNLFWLVUB1WP5B39BL" localSheetId="7" hidden="1">#REF!</definedName>
    <definedName name="BEx5HZ9JMKHNLFWLVUB1WP5B39BL" localSheetId="27" hidden="1">#REF!</definedName>
    <definedName name="BEx5HZ9JMKHNLFWLVUB1WP5B39BL" hidden="1">#REF!</definedName>
    <definedName name="BEx5I17QJ0PQ1OG1IMH69HMQWNEA" localSheetId="16" hidden="1">#REF!</definedName>
    <definedName name="BEx5I17QJ0PQ1OG1IMH69HMQWNEA" localSheetId="13" hidden="1">#REF!</definedName>
    <definedName name="BEx5I17QJ0PQ1OG1IMH69HMQWNEA" localSheetId="10" hidden="1">#REF!</definedName>
    <definedName name="BEx5I17QJ0PQ1OG1IMH69HMQWNEA" localSheetId="7" hidden="1">#REF!</definedName>
    <definedName name="BEx5I17QJ0PQ1OG1IMH69HMQWNEA" localSheetId="27" hidden="1">#REF!</definedName>
    <definedName name="BEx5I17QJ0PQ1OG1IMH69HMQWNEA" hidden="1">#REF!</definedName>
    <definedName name="BEx5I244LQHZTF3XI66J8705R9XX" localSheetId="16" hidden="1">#REF!</definedName>
    <definedName name="BEx5I244LQHZTF3XI66J8705R9XX" localSheetId="13" hidden="1">#REF!</definedName>
    <definedName name="BEx5I244LQHZTF3XI66J8705R9XX" localSheetId="10" hidden="1">#REF!</definedName>
    <definedName name="BEx5I244LQHZTF3XI66J8705R9XX" localSheetId="7" hidden="1">#REF!</definedName>
    <definedName name="BEx5I244LQHZTF3XI66J8705R9XX" localSheetId="27" hidden="1">#REF!</definedName>
    <definedName name="BEx5I244LQHZTF3XI66J8705R9XX" hidden="1">#REF!</definedName>
    <definedName name="BEx5I8PBP4LIXDGID5BP0THLO0AQ" localSheetId="16" hidden="1">#REF!</definedName>
    <definedName name="BEx5I8PBP4LIXDGID5BP0THLO0AQ" localSheetId="13" hidden="1">#REF!</definedName>
    <definedName name="BEx5I8PBP4LIXDGID5BP0THLO0AQ" localSheetId="10" hidden="1">#REF!</definedName>
    <definedName name="BEx5I8PBP4LIXDGID5BP0THLO0AQ" localSheetId="7" hidden="1">#REF!</definedName>
    <definedName name="BEx5I8PBP4LIXDGID5BP0THLO0AQ" localSheetId="27" hidden="1">#REF!</definedName>
    <definedName name="BEx5I8PBP4LIXDGID5BP0THLO0AQ" hidden="1">#REF!</definedName>
    <definedName name="BEx5I8USVUB3JP4S9OXGMZVMOQXR" localSheetId="16" hidden="1">#REF!</definedName>
    <definedName name="BEx5I8USVUB3JP4S9OXGMZVMOQXR" localSheetId="13" hidden="1">#REF!</definedName>
    <definedName name="BEx5I8USVUB3JP4S9OXGMZVMOQXR" localSheetId="10" hidden="1">#REF!</definedName>
    <definedName name="BEx5I8USVUB3JP4S9OXGMZVMOQXR" localSheetId="7" hidden="1">#REF!</definedName>
    <definedName name="BEx5I8USVUB3JP4S9OXGMZVMOQXR" localSheetId="27" hidden="1">#REF!</definedName>
    <definedName name="BEx5I8USVUB3JP4S9OXGMZVMOQXR" hidden="1">#REF!</definedName>
    <definedName name="BEx5I9GDQSYIAL65UQNDMNFQCS9Y" localSheetId="16" hidden="1">#REF!</definedName>
    <definedName name="BEx5I9GDQSYIAL65UQNDMNFQCS9Y" localSheetId="13" hidden="1">#REF!</definedName>
    <definedName name="BEx5I9GDQSYIAL65UQNDMNFQCS9Y" localSheetId="10" hidden="1">#REF!</definedName>
    <definedName name="BEx5I9GDQSYIAL65UQNDMNFQCS9Y" localSheetId="7" hidden="1">#REF!</definedName>
    <definedName name="BEx5I9GDQSYIAL65UQNDMNFQCS9Y" localSheetId="27" hidden="1">#REF!</definedName>
    <definedName name="BEx5I9GDQSYIAL65UQNDMNFQCS9Y" hidden="1">#REF!</definedName>
    <definedName name="BEx5IBUPG9AWNW5PK7JGRGEJ4OLM" localSheetId="16" hidden="1">#REF!</definedName>
    <definedName name="BEx5IBUPG9AWNW5PK7JGRGEJ4OLM" localSheetId="13" hidden="1">#REF!</definedName>
    <definedName name="BEx5IBUPG9AWNW5PK7JGRGEJ4OLM" localSheetId="10" hidden="1">#REF!</definedName>
    <definedName name="BEx5IBUPG9AWNW5PK7JGRGEJ4OLM" localSheetId="7" hidden="1">#REF!</definedName>
    <definedName name="BEx5IBUPG9AWNW5PK7JGRGEJ4OLM" localSheetId="27" hidden="1">#REF!</definedName>
    <definedName name="BEx5IBUPG9AWNW5PK7JGRGEJ4OLM" hidden="1">#REF!</definedName>
    <definedName name="BEx5IC06RVN8BSAEPREVKHKLCJ2L" localSheetId="16" hidden="1">#REF!</definedName>
    <definedName name="BEx5IC06RVN8BSAEPREVKHKLCJ2L" localSheetId="13" hidden="1">#REF!</definedName>
    <definedName name="BEx5IC06RVN8BSAEPREVKHKLCJ2L" localSheetId="10" hidden="1">#REF!</definedName>
    <definedName name="BEx5IC06RVN8BSAEPREVKHKLCJ2L" localSheetId="7" hidden="1">#REF!</definedName>
    <definedName name="BEx5IC06RVN8BSAEPREVKHKLCJ2L" localSheetId="27" hidden="1">#REF!</definedName>
    <definedName name="BEx5IC06RVN8BSAEPREVKHKLCJ2L" hidden="1">#REF!</definedName>
    <definedName name="BEx5IGY4M04BPXSQF2J4GQYXF85O" localSheetId="16" hidden="1">#REF!</definedName>
    <definedName name="BEx5IGY4M04BPXSQF2J4GQYXF85O" localSheetId="13" hidden="1">#REF!</definedName>
    <definedName name="BEx5IGY4M04BPXSQF2J4GQYXF85O" localSheetId="10" hidden="1">#REF!</definedName>
    <definedName name="BEx5IGY4M04BPXSQF2J4GQYXF85O" localSheetId="7" hidden="1">#REF!</definedName>
    <definedName name="BEx5IGY4M04BPXSQF2J4GQYXF85O" localSheetId="27" hidden="1">#REF!</definedName>
    <definedName name="BEx5IGY4M04BPXSQF2J4GQYXF85O" hidden="1">#REF!</definedName>
    <definedName name="BEx5IWTZDCLZ5CCDG108STY04SAJ" localSheetId="16" hidden="1">#REF!</definedName>
    <definedName name="BEx5IWTZDCLZ5CCDG108STY04SAJ" localSheetId="13" hidden="1">#REF!</definedName>
    <definedName name="BEx5IWTZDCLZ5CCDG108STY04SAJ" localSheetId="10" hidden="1">#REF!</definedName>
    <definedName name="BEx5IWTZDCLZ5CCDG108STY04SAJ" localSheetId="7" hidden="1">#REF!</definedName>
    <definedName name="BEx5IWTZDCLZ5CCDG108STY04SAJ" localSheetId="27" hidden="1">#REF!</definedName>
    <definedName name="BEx5IWTZDCLZ5CCDG108STY04SAJ" hidden="1">#REF!</definedName>
    <definedName name="BEx5J0FFP1KS4NGY20AEJI8VREEA" localSheetId="16" hidden="1">#REF!</definedName>
    <definedName name="BEx5J0FFP1KS4NGY20AEJI8VREEA" localSheetId="13" hidden="1">#REF!</definedName>
    <definedName name="BEx5J0FFP1KS4NGY20AEJI8VREEA" localSheetId="10" hidden="1">#REF!</definedName>
    <definedName name="BEx5J0FFP1KS4NGY20AEJI8VREEA" localSheetId="7" hidden="1">#REF!</definedName>
    <definedName name="BEx5J0FFP1KS4NGY20AEJI8VREEA" localSheetId="27" hidden="1">#REF!</definedName>
    <definedName name="BEx5J0FFP1KS4NGY20AEJI8VREEA" hidden="1">#REF!</definedName>
    <definedName name="BEx5J1XE5FVWL6IJV6CWKPN24UBK" localSheetId="16" hidden="1">#REF!</definedName>
    <definedName name="BEx5J1XE5FVWL6IJV6CWKPN24UBK" localSheetId="13" hidden="1">#REF!</definedName>
    <definedName name="BEx5J1XE5FVWL6IJV6CWKPN24UBK" localSheetId="10" hidden="1">#REF!</definedName>
    <definedName name="BEx5J1XE5FVWL6IJV6CWKPN24UBK" localSheetId="7" hidden="1">#REF!</definedName>
    <definedName name="BEx5J1XE5FVWL6IJV6CWKPN24UBK" localSheetId="27" hidden="1">#REF!</definedName>
    <definedName name="BEx5J1XE5FVWL6IJV6CWKPN24UBK" hidden="1">#REF!</definedName>
    <definedName name="BEx5JF3ZXLDIS8VNKDCY7ZI7H1CI" localSheetId="16" hidden="1">#REF!</definedName>
    <definedName name="BEx5JF3ZXLDIS8VNKDCY7ZI7H1CI" localSheetId="13" hidden="1">#REF!</definedName>
    <definedName name="BEx5JF3ZXLDIS8VNKDCY7ZI7H1CI" localSheetId="10" hidden="1">#REF!</definedName>
    <definedName name="BEx5JF3ZXLDIS8VNKDCY7ZI7H1CI" localSheetId="7" hidden="1">#REF!</definedName>
    <definedName name="BEx5JF3ZXLDIS8VNKDCY7ZI7H1CI" localSheetId="27" hidden="1">#REF!</definedName>
    <definedName name="BEx5JF3ZXLDIS8VNKDCY7ZI7H1CI" hidden="1">#REF!</definedName>
    <definedName name="BEx5JHCZJ8G6OOOW6EF3GABXKH6F" localSheetId="16" hidden="1">#REF!</definedName>
    <definedName name="BEx5JHCZJ8G6OOOW6EF3GABXKH6F" localSheetId="13" hidden="1">#REF!</definedName>
    <definedName name="BEx5JHCZJ8G6OOOW6EF3GABXKH6F" localSheetId="10" hidden="1">#REF!</definedName>
    <definedName name="BEx5JHCZJ8G6OOOW6EF3GABXKH6F" localSheetId="7" hidden="1">#REF!</definedName>
    <definedName name="BEx5JHCZJ8G6OOOW6EF3GABXKH6F" localSheetId="27" hidden="1">#REF!</definedName>
    <definedName name="BEx5JHCZJ8G6OOOW6EF3GABXKH6F" hidden="1">#REF!</definedName>
    <definedName name="BEx5JJB6W446THXQCRUKD3I7RKLP" localSheetId="16" hidden="1">#REF!</definedName>
    <definedName name="BEx5JJB6W446THXQCRUKD3I7RKLP" localSheetId="13" hidden="1">#REF!</definedName>
    <definedName name="BEx5JJB6W446THXQCRUKD3I7RKLP" localSheetId="10" hidden="1">#REF!</definedName>
    <definedName name="BEx5JJB6W446THXQCRUKD3I7RKLP" localSheetId="7" hidden="1">#REF!</definedName>
    <definedName name="BEx5JJB6W446THXQCRUKD3I7RKLP" localSheetId="27" hidden="1">#REF!</definedName>
    <definedName name="BEx5JJB6W446THXQCRUKD3I7RKLP" hidden="1">#REF!</definedName>
    <definedName name="BEx5JNCT8Z7XSSPD5EMNAJELCU2V" localSheetId="16" hidden="1">#REF!</definedName>
    <definedName name="BEx5JNCT8Z7XSSPD5EMNAJELCU2V" localSheetId="13" hidden="1">#REF!</definedName>
    <definedName name="BEx5JNCT8Z7XSSPD5EMNAJELCU2V" localSheetId="10" hidden="1">#REF!</definedName>
    <definedName name="BEx5JNCT8Z7XSSPD5EMNAJELCU2V" localSheetId="7" hidden="1">#REF!</definedName>
    <definedName name="BEx5JNCT8Z7XSSPD5EMNAJELCU2V" localSheetId="27" hidden="1">#REF!</definedName>
    <definedName name="BEx5JNCT8Z7XSSPD5EMNAJELCU2V" hidden="1">#REF!</definedName>
    <definedName name="BEx5JQCNT9Y4RM306CHC8IPY3HBZ" localSheetId="16" hidden="1">#REF!</definedName>
    <definedName name="BEx5JQCNT9Y4RM306CHC8IPY3HBZ" localSheetId="13" hidden="1">#REF!</definedName>
    <definedName name="BEx5JQCNT9Y4RM306CHC8IPY3HBZ" localSheetId="10" hidden="1">#REF!</definedName>
    <definedName name="BEx5JQCNT9Y4RM306CHC8IPY3HBZ" localSheetId="7" hidden="1">#REF!</definedName>
    <definedName name="BEx5JQCNT9Y4RM306CHC8IPY3HBZ" localSheetId="27" hidden="1">#REF!</definedName>
    <definedName name="BEx5JQCNT9Y4RM306CHC8IPY3HBZ" hidden="1">#REF!</definedName>
    <definedName name="BEx5K08PYKE6JOKBYIB006TX619P" localSheetId="16" hidden="1">#REF!</definedName>
    <definedName name="BEx5K08PYKE6JOKBYIB006TX619P" localSheetId="13" hidden="1">#REF!</definedName>
    <definedName name="BEx5K08PYKE6JOKBYIB006TX619P" localSheetId="10" hidden="1">#REF!</definedName>
    <definedName name="BEx5K08PYKE6JOKBYIB006TX619P" localSheetId="7" hidden="1">#REF!</definedName>
    <definedName name="BEx5K08PYKE6JOKBYIB006TX619P" localSheetId="27" hidden="1">#REF!</definedName>
    <definedName name="BEx5K08PYKE6JOKBYIB006TX619P" hidden="1">#REF!</definedName>
    <definedName name="BEx5K4W2S2K7M9V2M304KW93LK8Q" localSheetId="16" hidden="1">#REF!</definedName>
    <definedName name="BEx5K4W2S2K7M9V2M304KW93LK8Q" localSheetId="13" hidden="1">#REF!</definedName>
    <definedName name="BEx5K4W2S2K7M9V2M304KW93LK8Q" localSheetId="10" hidden="1">#REF!</definedName>
    <definedName name="BEx5K4W2S2K7M9V2M304KW93LK8Q" localSheetId="7" hidden="1">#REF!</definedName>
    <definedName name="BEx5K4W2S2K7M9V2M304KW93LK8Q" localSheetId="27" hidden="1">#REF!</definedName>
    <definedName name="BEx5K4W2S2K7M9V2M304KW93LK8Q" hidden="1">#REF!</definedName>
    <definedName name="BEx5K51DSERT1TR7B4A29R41W4NX" localSheetId="16" hidden="1">#REF!</definedName>
    <definedName name="BEx5K51DSERT1TR7B4A29R41W4NX" localSheetId="13" hidden="1">#REF!</definedName>
    <definedName name="BEx5K51DSERT1TR7B4A29R41W4NX" localSheetId="10" hidden="1">#REF!</definedName>
    <definedName name="BEx5K51DSERT1TR7B4A29R41W4NX" localSheetId="7" hidden="1">#REF!</definedName>
    <definedName name="BEx5K51DSERT1TR7B4A29R41W4NX" localSheetId="27" hidden="1">#REF!</definedName>
    <definedName name="BEx5K51DSERT1TR7B4A29R41W4NX" hidden="1">#REF!</definedName>
    <definedName name="BEx5KBBZ8KCEQK36ARG4ERYOFD4G" localSheetId="16" hidden="1">#REF!</definedName>
    <definedName name="BEx5KBBZ8KCEQK36ARG4ERYOFD4G" localSheetId="13" hidden="1">#REF!</definedName>
    <definedName name="BEx5KBBZ8KCEQK36ARG4ERYOFD4G" localSheetId="10" hidden="1">#REF!</definedName>
    <definedName name="BEx5KBBZ8KCEQK36ARG4ERYOFD4G" localSheetId="7" hidden="1">#REF!</definedName>
    <definedName name="BEx5KBBZ8KCEQK36ARG4ERYOFD4G" localSheetId="27" hidden="1">#REF!</definedName>
    <definedName name="BEx5KBBZ8KCEQK36ARG4ERYOFD4G" hidden="1">#REF!</definedName>
    <definedName name="BEx5KCOET0DYMY4VILOLGVBX7E3C" localSheetId="16" hidden="1">#REF!</definedName>
    <definedName name="BEx5KCOET0DYMY4VILOLGVBX7E3C" localSheetId="13" hidden="1">#REF!</definedName>
    <definedName name="BEx5KCOET0DYMY4VILOLGVBX7E3C" localSheetId="10" hidden="1">#REF!</definedName>
    <definedName name="BEx5KCOET0DYMY4VILOLGVBX7E3C" localSheetId="7" hidden="1">#REF!</definedName>
    <definedName name="BEx5KCOET0DYMY4VILOLGVBX7E3C" localSheetId="27" hidden="1">#REF!</definedName>
    <definedName name="BEx5KCOET0DYMY4VILOLGVBX7E3C" hidden="1">#REF!</definedName>
    <definedName name="BEx5KYER580I4T7WTLMUN7NLNP5K" localSheetId="16" hidden="1">#REF!</definedName>
    <definedName name="BEx5KYER580I4T7WTLMUN7NLNP5K" localSheetId="13" hidden="1">#REF!</definedName>
    <definedName name="BEx5KYER580I4T7WTLMUN7NLNP5K" localSheetId="10" hidden="1">#REF!</definedName>
    <definedName name="BEx5KYER580I4T7WTLMUN7NLNP5K" localSheetId="7" hidden="1">#REF!</definedName>
    <definedName name="BEx5KYER580I4T7WTLMUN7NLNP5K" localSheetId="27" hidden="1">#REF!</definedName>
    <definedName name="BEx5KYER580I4T7WTLMUN7NLNP5K" hidden="1">#REF!</definedName>
    <definedName name="BEx5LHLB3M6K4ZKY2F42QBZT30ZH" localSheetId="16" hidden="1">#REF!</definedName>
    <definedName name="BEx5LHLB3M6K4ZKY2F42QBZT30ZH" localSheetId="13" hidden="1">#REF!</definedName>
    <definedName name="BEx5LHLB3M6K4ZKY2F42QBZT30ZH" localSheetId="10" hidden="1">#REF!</definedName>
    <definedName name="BEx5LHLB3M6K4ZKY2F42QBZT30ZH" localSheetId="7" hidden="1">#REF!</definedName>
    <definedName name="BEx5LHLB3M6K4ZKY2F42QBZT30ZH" localSheetId="27" hidden="1">#REF!</definedName>
    <definedName name="BEx5LHLB3M6K4ZKY2F42QBZT30ZH" hidden="1">#REF!</definedName>
    <definedName name="BEx5LKQJG40DO2JR1ZF6KD3PON9K" localSheetId="16" hidden="1">#REF!</definedName>
    <definedName name="BEx5LKQJG40DO2JR1ZF6KD3PON9K" localSheetId="13" hidden="1">#REF!</definedName>
    <definedName name="BEx5LKQJG40DO2JR1ZF6KD3PON9K" localSheetId="10" hidden="1">#REF!</definedName>
    <definedName name="BEx5LKQJG40DO2JR1ZF6KD3PON9K" localSheetId="7" hidden="1">#REF!</definedName>
    <definedName name="BEx5LKQJG40DO2JR1ZF6KD3PON9K" localSheetId="27" hidden="1">#REF!</definedName>
    <definedName name="BEx5LKQJG40DO2JR1ZF6KD3PON9K" hidden="1">#REF!</definedName>
    <definedName name="BEx5LQA84QRPGAR4FLC7MCT3H9EN" localSheetId="16" hidden="1">#REF!</definedName>
    <definedName name="BEx5LQA84QRPGAR4FLC7MCT3H9EN" localSheetId="13" hidden="1">#REF!</definedName>
    <definedName name="BEx5LQA84QRPGAR4FLC7MCT3H9EN" localSheetId="10" hidden="1">#REF!</definedName>
    <definedName name="BEx5LQA84QRPGAR4FLC7MCT3H9EN" localSheetId="7" hidden="1">#REF!</definedName>
    <definedName name="BEx5LQA84QRPGAR4FLC7MCT3H9EN" localSheetId="27" hidden="1">#REF!</definedName>
    <definedName name="BEx5LQA84QRPGAR4FLC7MCT3H9EN" hidden="1">#REF!</definedName>
    <definedName name="BEx5LRMNU3HXIE1BUMDHRU31F7JJ" localSheetId="16" hidden="1">#REF!</definedName>
    <definedName name="BEx5LRMNU3HXIE1BUMDHRU31F7JJ" localSheetId="13" hidden="1">#REF!</definedName>
    <definedName name="BEx5LRMNU3HXIE1BUMDHRU31F7JJ" localSheetId="10" hidden="1">#REF!</definedName>
    <definedName name="BEx5LRMNU3HXIE1BUMDHRU31F7JJ" localSheetId="7" hidden="1">#REF!</definedName>
    <definedName name="BEx5LRMNU3HXIE1BUMDHRU31F7JJ" localSheetId="27" hidden="1">#REF!</definedName>
    <definedName name="BEx5LRMNU3HXIE1BUMDHRU31F7JJ" hidden="1">#REF!</definedName>
    <definedName name="BEx5LSJ1LPUAX3ENSPECWPG4J7D1" localSheetId="16" hidden="1">#REF!</definedName>
    <definedName name="BEx5LSJ1LPUAX3ENSPECWPG4J7D1" localSheetId="13" hidden="1">#REF!</definedName>
    <definedName name="BEx5LSJ1LPUAX3ENSPECWPG4J7D1" localSheetId="10" hidden="1">#REF!</definedName>
    <definedName name="BEx5LSJ1LPUAX3ENSPECWPG4J7D1" localSheetId="7" hidden="1">#REF!</definedName>
    <definedName name="BEx5LSJ1LPUAX3ENSPECWPG4J7D1" localSheetId="27" hidden="1">#REF!</definedName>
    <definedName name="BEx5LSJ1LPUAX3ENSPECWPG4J7D1" hidden="1">#REF!</definedName>
    <definedName name="BEx5LTKQ8RQWJE4BC88OP928893U" localSheetId="16" hidden="1">#REF!</definedName>
    <definedName name="BEx5LTKQ8RQWJE4BC88OP928893U" localSheetId="13" hidden="1">#REF!</definedName>
    <definedName name="BEx5LTKQ8RQWJE4BC88OP928893U" localSheetId="10" hidden="1">#REF!</definedName>
    <definedName name="BEx5LTKQ8RQWJE4BC88OP928893U" localSheetId="7" hidden="1">#REF!</definedName>
    <definedName name="BEx5LTKQ8RQWJE4BC88OP928893U" localSheetId="27" hidden="1">#REF!</definedName>
    <definedName name="BEx5LTKQ8RQWJE4BC88OP928893U" hidden="1">#REF!</definedName>
    <definedName name="BEx5M4D4KHXU4JXKDEHZZNRG7NRA" localSheetId="16" hidden="1">#REF!</definedName>
    <definedName name="BEx5M4D4KHXU4JXKDEHZZNRG7NRA" localSheetId="13" hidden="1">#REF!</definedName>
    <definedName name="BEx5M4D4KHXU4JXKDEHZZNRG7NRA" localSheetId="10" hidden="1">#REF!</definedName>
    <definedName name="BEx5M4D4KHXU4JXKDEHZZNRG7NRA" localSheetId="7" hidden="1">#REF!</definedName>
    <definedName name="BEx5M4D4KHXU4JXKDEHZZNRG7NRA" localSheetId="27" hidden="1">#REF!</definedName>
    <definedName name="BEx5M4D4KHXU4JXKDEHZZNRG7NRA" hidden="1">#REF!</definedName>
    <definedName name="BEx5MB9BR71LZDG7XXQ2EO58JC5F" localSheetId="16" hidden="1">#REF!</definedName>
    <definedName name="BEx5MB9BR71LZDG7XXQ2EO58JC5F" localSheetId="13" hidden="1">#REF!</definedName>
    <definedName name="BEx5MB9BR71LZDG7XXQ2EO58JC5F" localSheetId="10" hidden="1">#REF!</definedName>
    <definedName name="BEx5MB9BR71LZDG7XXQ2EO58JC5F" localSheetId="7" hidden="1">#REF!</definedName>
    <definedName name="BEx5MB9BR71LZDG7XXQ2EO58JC5F" localSheetId="27" hidden="1">#REF!</definedName>
    <definedName name="BEx5MB9BR71LZDG7XXQ2EO58JC5F" hidden="1">#REF!</definedName>
    <definedName name="BEx5MHEF05EVRV5DPTG4KMPWZSUS" localSheetId="16" hidden="1">#REF!</definedName>
    <definedName name="BEx5MHEF05EVRV5DPTG4KMPWZSUS" localSheetId="13" hidden="1">#REF!</definedName>
    <definedName name="BEx5MHEF05EVRV5DPTG4KMPWZSUS" localSheetId="10" hidden="1">#REF!</definedName>
    <definedName name="BEx5MHEF05EVRV5DPTG4KMPWZSUS" localSheetId="7" hidden="1">#REF!</definedName>
    <definedName name="BEx5MHEF05EVRV5DPTG4KMPWZSUS" localSheetId="27" hidden="1">#REF!</definedName>
    <definedName name="BEx5MHEF05EVRV5DPTG4KMPWZSUS" hidden="1">#REF!</definedName>
    <definedName name="BEx5MLQZM68YQSKARVWTTPINFQ2C" localSheetId="16" hidden="1">#REF!</definedName>
    <definedName name="BEx5MLQZM68YQSKARVWTTPINFQ2C" localSheetId="13" hidden="1">#REF!</definedName>
    <definedName name="BEx5MLQZM68YQSKARVWTTPINFQ2C" localSheetId="10" hidden="1">#REF!</definedName>
    <definedName name="BEx5MLQZM68YQSKARVWTTPINFQ2C" localSheetId="7" hidden="1">#REF!</definedName>
    <definedName name="BEx5MLQZM68YQSKARVWTTPINFQ2C" localSheetId="27" hidden="1">#REF!</definedName>
    <definedName name="BEx5MLQZM68YQSKARVWTTPINFQ2C" hidden="1">#REF!</definedName>
    <definedName name="BEx5MMCJMU7FOOWUCW9EA13B7V5F" localSheetId="16" hidden="1">#REF!</definedName>
    <definedName name="BEx5MMCJMU7FOOWUCW9EA13B7V5F" localSheetId="13" hidden="1">#REF!</definedName>
    <definedName name="BEx5MMCJMU7FOOWUCW9EA13B7V5F" localSheetId="10" hidden="1">#REF!</definedName>
    <definedName name="BEx5MMCJMU7FOOWUCW9EA13B7V5F" localSheetId="7" hidden="1">#REF!</definedName>
    <definedName name="BEx5MMCJMU7FOOWUCW9EA13B7V5F" localSheetId="27" hidden="1">#REF!</definedName>
    <definedName name="BEx5MMCJMU7FOOWUCW9EA13B7V5F" hidden="1">#REF!</definedName>
    <definedName name="BEx5MVXTKNBXHNWTL43C670E4KXC" localSheetId="16" hidden="1">#REF!</definedName>
    <definedName name="BEx5MVXTKNBXHNWTL43C670E4KXC" localSheetId="13" hidden="1">#REF!</definedName>
    <definedName name="BEx5MVXTKNBXHNWTL43C670E4KXC" localSheetId="10" hidden="1">#REF!</definedName>
    <definedName name="BEx5MVXTKNBXHNWTL43C670E4KXC" localSheetId="7" hidden="1">#REF!</definedName>
    <definedName name="BEx5MVXTKNBXHNWTL43C670E4KXC" localSheetId="27" hidden="1">#REF!</definedName>
    <definedName name="BEx5MVXTKNBXHNWTL43C670E4KXC" hidden="1">#REF!</definedName>
    <definedName name="BEx5MWZGZ3VRB5418C2RNF9H17BQ" localSheetId="16" hidden="1">#REF!</definedName>
    <definedName name="BEx5MWZGZ3VRB5418C2RNF9H17BQ" localSheetId="13" hidden="1">#REF!</definedName>
    <definedName name="BEx5MWZGZ3VRB5418C2RNF9H17BQ" localSheetId="10" hidden="1">#REF!</definedName>
    <definedName name="BEx5MWZGZ3VRB5418C2RNF9H17BQ" localSheetId="7" hidden="1">#REF!</definedName>
    <definedName name="BEx5MWZGZ3VRB5418C2RNF9H17BQ" localSheetId="27" hidden="1">#REF!</definedName>
    <definedName name="BEx5MWZGZ3VRB5418C2RNF9H17BQ" hidden="1">#REF!</definedName>
    <definedName name="BEx5MX4YD2QV39W04QH9C6AOA0FB" localSheetId="16" hidden="1">#REF!</definedName>
    <definedName name="BEx5MX4YD2QV39W04QH9C6AOA0FB" localSheetId="13" hidden="1">#REF!</definedName>
    <definedName name="BEx5MX4YD2QV39W04QH9C6AOA0FB" localSheetId="10" hidden="1">#REF!</definedName>
    <definedName name="BEx5MX4YD2QV39W04QH9C6AOA0FB" localSheetId="7" hidden="1">#REF!</definedName>
    <definedName name="BEx5MX4YD2QV39W04QH9C6AOA0FB" localSheetId="27" hidden="1">#REF!</definedName>
    <definedName name="BEx5MX4YD2QV39W04QH9C6AOA0FB" hidden="1">#REF!</definedName>
    <definedName name="BEx5N3A8LULD7YBJH5J83X27PZSW" localSheetId="16" hidden="1">#REF!</definedName>
    <definedName name="BEx5N3A8LULD7YBJH5J83X27PZSW" localSheetId="13" hidden="1">#REF!</definedName>
    <definedName name="BEx5N3A8LULD7YBJH5J83X27PZSW" localSheetId="10" hidden="1">#REF!</definedName>
    <definedName name="BEx5N3A8LULD7YBJH5J83X27PZSW" localSheetId="7" hidden="1">#REF!</definedName>
    <definedName name="BEx5N3A8LULD7YBJH5J83X27PZSW" localSheetId="27" hidden="1">#REF!</definedName>
    <definedName name="BEx5N3A8LULD7YBJH5J83X27PZSW" hidden="1">#REF!</definedName>
    <definedName name="BEx5N4XI4PWB1W9PMZ4O5R0HWTYD" localSheetId="16" hidden="1">#REF!</definedName>
    <definedName name="BEx5N4XI4PWB1W9PMZ4O5R0HWTYD" localSheetId="13" hidden="1">#REF!</definedName>
    <definedName name="BEx5N4XI4PWB1W9PMZ4O5R0HWTYD" localSheetId="10" hidden="1">#REF!</definedName>
    <definedName name="BEx5N4XI4PWB1W9PMZ4O5R0HWTYD" localSheetId="7" hidden="1">#REF!</definedName>
    <definedName name="BEx5N4XI4PWB1W9PMZ4O5R0HWTYD" localSheetId="27" hidden="1">#REF!</definedName>
    <definedName name="BEx5N4XI4PWB1W9PMZ4O5R0HWTYD" hidden="1">#REF!</definedName>
    <definedName name="BEx5N8DH1SY888WI2GZ2D6E9XCXB" localSheetId="16" hidden="1">#REF!</definedName>
    <definedName name="BEx5N8DH1SY888WI2GZ2D6E9XCXB" localSheetId="13" hidden="1">#REF!</definedName>
    <definedName name="BEx5N8DH1SY888WI2GZ2D6E9XCXB" localSheetId="10" hidden="1">#REF!</definedName>
    <definedName name="BEx5N8DH1SY888WI2GZ2D6E9XCXB" localSheetId="7" hidden="1">#REF!</definedName>
    <definedName name="BEx5N8DH1SY888WI2GZ2D6E9XCXB" localSheetId="27" hidden="1">#REF!</definedName>
    <definedName name="BEx5N8DH1SY888WI2GZ2D6E9XCXB" hidden="1">#REF!</definedName>
    <definedName name="BEx5NA68N6FJFX9UJXK4M14U487F" localSheetId="16" hidden="1">#REF!</definedName>
    <definedName name="BEx5NA68N6FJFX9UJXK4M14U487F" localSheetId="13" hidden="1">#REF!</definedName>
    <definedName name="BEx5NA68N6FJFX9UJXK4M14U487F" localSheetId="10" hidden="1">#REF!</definedName>
    <definedName name="BEx5NA68N6FJFX9UJXK4M14U487F" localSheetId="7" hidden="1">#REF!</definedName>
    <definedName name="BEx5NA68N6FJFX9UJXK4M14U487F" localSheetId="27" hidden="1">#REF!</definedName>
    <definedName name="BEx5NA68N6FJFX9UJXK4M14U487F" hidden="1">#REF!</definedName>
    <definedName name="BEx5NIKBG2GDJOYGE3WCXKU7YY51" localSheetId="16" hidden="1">#REF!</definedName>
    <definedName name="BEx5NIKBG2GDJOYGE3WCXKU7YY51" localSheetId="13" hidden="1">#REF!</definedName>
    <definedName name="BEx5NIKBG2GDJOYGE3WCXKU7YY51" localSheetId="10" hidden="1">#REF!</definedName>
    <definedName name="BEx5NIKBG2GDJOYGE3WCXKU7YY51" localSheetId="7" hidden="1">#REF!</definedName>
    <definedName name="BEx5NIKBG2GDJOYGE3WCXKU7YY51" localSheetId="27" hidden="1">#REF!</definedName>
    <definedName name="BEx5NIKBG2GDJOYGE3WCXKU7YY51" hidden="1">#REF!</definedName>
    <definedName name="BEx5NV06L5J5IMKGOMGKGJ4PBZCD" localSheetId="16" hidden="1">#REF!</definedName>
    <definedName name="BEx5NV06L5J5IMKGOMGKGJ4PBZCD" localSheetId="13" hidden="1">#REF!</definedName>
    <definedName name="BEx5NV06L5J5IMKGOMGKGJ4PBZCD" localSheetId="10" hidden="1">#REF!</definedName>
    <definedName name="BEx5NV06L5J5IMKGOMGKGJ4PBZCD" localSheetId="7" hidden="1">#REF!</definedName>
    <definedName name="BEx5NV06L5J5IMKGOMGKGJ4PBZCD" localSheetId="27" hidden="1">#REF!</definedName>
    <definedName name="BEx5NV06L5J5IMKGOMGKGJ4PBZCD" hidden="1">#REF!</definedName>
    <definedName name="BEx5NW1V6AB25NEEX9VPHRXWJDSS" localSheetId="16" hidden="1">#REF!</definedName>
    <definedName name="BEx5NW1V6AB25NEEX9VPHRXWJDSS" localSheetId="13" hidden="1">#REF!</definedName>
    <definedName name="BEx5NW1V6AB25NEEX9VPHRXWJDSS" localSheetId="10" hidden="1">#REF!</definedName>
    <definedName name="BEx5NW1V6AB25NEEX9VPHRXWJDSS" localSheetId="7" hidden="1">#REF!</definedName>
    <definedName name="BEx5NW1V6AB25NEEX9VPHRXWJDSS" localSheetId="27" hidden="1">#REF!</definedName>
    <definedName name="BEx5NW1V6AB25NEEX9VPHRXWJDSS" hidden="1">#REF!</definedName>
    <definedName name="BEx5NWSXWACAUHWVZAI57DGZ8OCQ" localSheetId="16" hidden="1">#REF!</definedName>
    <definedName name="BEx5NWSXWACAUHWVZAI57DGZ8OCQ" localSheetId="13" hidden="1">#REF!</definedName>
    <definedName name="BEx5NWSXWACAUHWVZAI57DGZ8OCQ" localSheetId="10" hidden="1">#REF!</definedName>
    <definedName name="BEx5NWSXWACAUHWVZAI57DGZ8OCQ" localSheetId="7" hidden="1">#REF!</definedName>
    <definedName name="BEx5NWSXWACAUHWVZAI57DGZ8OCQ" localSheetId="27" hidden="1">#REF!</definedName>
    <definedName name="BEx5NWSXWACAUHWVZAI57DGZ8OCQ" hidden="1">#REF!</definedName>
    <definedName name="BEx5NZSSQ6PY99ZX2D7Q9IGOR34W" localSheetId="16" hidden="1">#REF!</definedName>
    <definedName name="BEx5NZSSQ6PY99ZX2D7Q9IGOR34W" localSheetId="13" hidden="1">#REF!</definedName>
    <definedName name="BEx5NZSSQ6PY99ZX2D7Q9IGOR34W" localSheetId="10" hidden="1">#REF!</definedName>
    <definedName name="BEx5NZSSQ6PY99ZX2D7Q9IGOR34W" localSheetId="7" hidden="1">#REF!</definedName>
    <definedName name="BEx5NZSSQ6PY99ZX2D7Q9IGOR34W" localSheetId="27" hidden="1">#REF!</definedName>
    <definedName name="BEx5NZSSQ6PY99ZX2D7Q9IGOR34W" hidden="1">#REF!</definedName>
    <definedName name="BEx5O2N9HTGG4OJHR62PKFMNZTTW" localSheetId="16" hidden="1">#REF!</definedName>
    <definedName name="BEx5O2N9HTGG4OJHR62PKFMNZTTW" localSheetId="13" hidden="1">#REF!</definedName>
    <definedName name="BEx5O2N9HTGG4OJHR62PKFMNZTTW" localSheetId="10" hidden="1">#REF!</definedName>
    <definedName name="BEx5O2N9HTGG4OJHR62PKFMNZTTW" localSheetId="7" hidden="1">#REF!</definedName>
    <definedName name="BEx5O2N9HTGG4OJHR62PKFMNZTTW" localSheetId="27" hidden="1">#REF!</definedName>
    <definedName name="BEx5O2N9HTGG4OJHR62PKFMNZTTW" hidden="1">#REF!</definedName>
    <definedName name="BEx5O3ZUQ2OARA1CDOZ3NC4UE5AA" localSheetId="16" hidden="1">#REF!</definedName>
    <definedName name="BEx5O3ZUQ2OARA1CDOZ3NC4UE5AA" localSheetId="13" hidden="1">#REF!</definedName>
    <definedName name="BEx5O3ZUQ2OARA1CDOZ3NC4UE5AA" localSheetId="10" hidden="1">#REF!</definedName>
    <definedName name="BEx5O3ZUQ2OARA1CDOZ3NC4UE5AA" localSheetId="7" hidden="1">#REF!</definedName>
    <definedName name="BEx5O3ZUQ2OARA1CDOZ3NC4UE5AA" localSheetId="27" hidden="1">#REF!</definedName>
    <definedName name="BEx5O3ZUQ2OARA1CDOZ3NC4UE5AA" hidden="1">#REF!</definedName>
    <definedName name="BEx5OAFS0NJ2CB86A02E1JYHMLQ1" localSheetId="16" hidden="1">#REF!</definedName>
    <definedName name="BEx5OAFS0NJ2CB86A02E1JYHMLQ1" localSheetId="13" hidden="1">#REF!</definedName>
    <definedName name="BEx5OAFS0NJ2CB86A02E1JYHMLQ1" localSheetId="10" hidden="1">#REF!</definedName>
    <definedName name="BEx5OAFS0NJ2CB86A02E1JYHMLQ1" localSheetId="7" hidden="1">#REF!</definedName>
    <definedName name="BEx5OAFS0NJ2CB86A02E1JYHMLQ1" localSheetId="27" hidden="1">#REF!</definedName>
    <definedName name="BEx5OAFS0NJ2CB86A02E1JYHMLQ1" hidden="1">#REF!</definedName>
    <definedName name="BEx5OG4RPU8W1ETWDWM234NYYYEN" localSheetId="16" hidden="1">#REF!</definedName>
    <definedName name="BEx5OG4RPU8W1ETWDWM234NYYYEN" localSheetId="13" hidden="1">#REF!</definedName>
    <definedName name="BEx5OG4RPU8W1ETWDWM234NYYYEN" localSheetId="10" hidden="1">#REF!</definedName>
    <definedName name="BEx5OG4RPU8W1ETWDWM234NYYYEN" localSheetId="7" hidden="1">#REF!</definedName>
    <definedName name="BEx5OG4RPU8W1ETWDWM234NYYYEN" localSheetId="27" hidden="1">#REF!</definedName>
    <definedName name="BEx5OG4RPU8W1ETWDWM234NYYYEN" hidden="1">#REF!</definedName>
    <definedName name="BEx5OP9Y43F99O2IT69MKCCXGL61" localSheetId="16" hidden="1">#REF!</definedName>
    <definedName name="BEx5OP9Y43F99O2IT69MKCCXGL61" localSheetId="13" hidden="1">#REF!</definedName>
    <definedName name="BEx5OP9Y43F99O2IT69MKCCXGL61" localSheetId="10" hidden="1">#REF!</definedName>
    <definedName name="BEx5OP9Y43F99O2IT69MKCCXGL61" localSheetId="7" hidden="1">#REF!</definedName>
    <definedName name="BEx5OP9Y43F99O2IT69MKCCXGL61" localSheetId="27" hidden="1">#REF!</definedName>
    <definedName name="BEx5OP9Y43F99O2IT69MKCCXGL61" hidden="1">#REF!</definedName>
    <definedName name="BEx5P9Y9RDXNUAJ6CZ2LHMM8IM7T" localSheetId="16" hidden="1">#REF!</definedName>
    <definedName name="BEx5P9Y9RDXNUAJ6CZ2LHMM8IM7T" localSheetId="13" hidden="1">#REF!</definedName>
    <definedName name="BEx5P9Y9RDXNUAJ6CZ2LHMM8IM7T" localSheetId="10" hidden="1">#REF!</definedName>
    <definedName name="BEx5P9Y9RDXNUAJ6CZ2LHMM8IM7T" localSheetId="7" hidden="1">#REF!</definedName>
    <definedName name="BEx5P9Y9RDXNUAJ6CZ2LHMM8IM7T" localSheetId="27" hidden="1">#REF!</definedName>
    <definedName name="BEx5P9Y9RDXNUAJ6CZ2LHMM8IM7T" hidden="1">#REF!</definedName>
    <definedName name="BEx5PHWB2C0D5QLP3BZIP3UO7DIZ" localSheetId="16" hidden="1">#REF!</definedName>
    <definedName name="BEx5PHWB2C0D5QLP3BZIP3UO7DIZ" localSheetId="13" hidden="1">#REF!</definedName>
    <definedName name="BEx5PHWB2C0D5QLP3BZIP3UO7DIZ" localSheetId="10" hidden="1">#REF!</definedName>
    <definedName name="BEx5PHWB2C0D5QLP3BZIP3UO7DIZ" localSheetId="7" hidden="1">#REF!</definedName>
    <definedName name="BEx5PHWB2C0D5QLP3BZIP3UO7DIZ" localSheetId="27" hidden="1">#REF!</definedName>
    <definedName name="BEx5PHWB2C0D5QLP3BZIP3UO7DIZ" hidden="1">#REF!</definedName>
    <definedName name="BEx5PJP02W68K2E46L5C5YBSNU6T" localSheetId="16" hidden="1">#REF!</definedName>
    <definedName name="BEx5PJP02W68K2E46L5C5YBSNU6T" localSheetId="13" hidden="1">#REF!</definedName>
    <definedName name="BEx5PJP02W68K2E46L5C5YBSNU6T" localSheetId="10" hidden="1">#REF!</definedName>
    <definedName name="BEx5PJP02W68K2E46L5C5YBSNU6T" localSheetId="7" hidden="1">#REF!</definedName>
    <definedName name="BEx5PJP02W68K2E46L5C5YBSNU6T" localSheetId="27" hidden="1">#REF!</definedName>
    <definedName name="BEx5PJP02W68K2E46L5C5YBSNU6T" hidden="1">#REF!</definedName>
    <definedName name="BEx5PLCA8DOMAU315YCS5275L2HS" localSheetId="16" hidden="1">#REF!</definedName>
    <definedName name="BEx5PLCA8DOMAU315YCS5275L2HS" localSheetId="13" hidden="1">#REF!</definedName>
    <definedName name="BEx5PLCA8DOMAU315YCS5275L2HS" localSheetId="10" hidden="1">#REF!</definedName>
    <definedName name="BEx5PLCA8DOMAU315YCS5275L2HS" localSheetId="7" hidden="1">#REF!</definedName>
    <definedName name="BEx5PLCA8DOMAU315YCS5275L2HS" localSheetId="27" hidden="1">#REF!</definedName>
    <definedName name="BEx5PLCA8DOMAU315YCS5275L2HS" hidden="1">#REF!</definedName>
    <definedName name="BEx5PRXMZ5M65Z732WNNGV564C2J" localSheetId="16" hidden="1">#REF!</definedName>
    <definedName name="BEx5PRXMZ5M65Z732WNNGV564C2J" localSheetId="13" hidden="1">#REF!</definedName>
    <definedName name="BEx5PRXMZ5M65Z732WNNGV564C2J" localSheetId="10" hidden="1">#REF!</definedName>
    <definedName name="BEx5PRXMZ5M65Z732WNNGV564C2J" localSheetId="7" hidden="1">#REF!</definedName>
    <definedName name="BEx5PRXMZ5M65Z732WNNGV564C2J" localSheetId="27" hidden="1">#REF!</definedName>
    <definedName name="BEx5PRXMZ5M65Z732WNNGV564C2J" hidden="1">#REF!</definedName>
    <definedName name="BEx5Q29Y91E64DPE0YY53A6YHF3Y" localSheetId="16" hidden="1">#REF!</definedName>
    <definedName name="BEx5Q29Y91E64DPE0YY53A6YHF3Y" localSheetId="13" hidden="1">#REF!</definedName>
    <definedName name="BEx5Q29Y91E64DPE0YY53A6YHF3Y" localSheetId="10" hidden="1">#REF!</definedName>
    <definedName name="BEx5Q29Y91E64DPE0YY53A6YHF3Y" localSheetId="7" hidden="1">#REF!</definedName>
    <definedName name="BEx5Q29Y91E64DPE0YY53A6YHF3Y" localSheetId="27" hidden="1">#REF!</definedName>
    <definedName name="BEx5Q29Y91E64DPE0YY53A6YHF3Y" hidden="1">#REF!</definedName>
    <definedName name="BEx5QPSW4IPLH50WSR87HRER05RF" localSheetId="16" hidden="1">#REF!</definedName>
    <definedName name="BEx5QPSW4IPLH50WSR87HRER05RF" localSheetId="13" hidden="1">#REF!</definedName>
    <definedName name="BEx5QPSW4IPLH50WSR87HRER05RF" localSheetId="10" hidden="1">#REF!</definedName>
    <definedName name="BEx5QPSW4IPLH50WSR87HRER05RF" localSheetId="7" hidden="1">#REF!</definedName>
    <definedName name="BEx5QPSW4IPLH50WSR87HRER05RF" localSheetId="27" hidden="1">#REF!</definedName>
    <definedName name="BEx5QPSW4IPLH50WSR87HRER05RF" hidden="1">#REF!</definedName>
    <definedName name="BEx73V0EP8EMNRC3EZJJKKVKWQVB" localSheetId="16" hidden="1">#REF!</definedName>
    <definedName name="BEx73V0EP8EMNRC3EZJJKKVKWQVB" localSheetId="13" hidden="1">#REF!</definedName>
    <definedName name="BEx73V0EP8EMNRC3EZJJKKVKWQVB" localSheetId="10" hidden="1">#REF!</definedName>
    <definedName name="BEx73V0EP8EMNRC3EZJJKKVKWQVB" localSheetId="7" hidden="1">#REF!</definedName>
    <definedName name="BEx73V0EP8EMNRC3EZJJKKVKWQVB" localSheetId="27" hidden="1">#REF!</definedName>
    <definedName name="BEx73V0EP8EMNRC3EZJJKKVKWQVB" hidden="1">#REF!</definedName>
    <definedName name="BEx741WJHIJVXUX131SBXTVW8D71" localSheetId="16" hidden="1">#REF!</definedName>
    <definedName name="BEx741WJHIJVXUX131SBXTVW8D71" localSheetId="13" hidden="1">#REF!</definedName>
    <definedName name="BEx741WJHIJVXUX131SBXTVW8D71" localSheetId="10" hidden="1">#REF!</definedName>
    <definedName name="BEx741WJHIJVXUX131SBXTVW8D71" localSheetId="7" hidden="1">#REF!</definedName>
    <definedName name="BEx741WJHIJVXUX131SBXTVW8D71" localSheetId="27" hidden="1">#REF!</definedName>
    <definedName name="BEx741WJHIJVXUX131SBXTVW8D71" hidden="1">#REF!</definedName>
    <definedName name="BEx74Q6H3O7133AWQXWC21MI2UFT" localSheetId="16" hidden="1">#REF!</definedName>
    <definedName name="BEx74Q6H3O7133AWQXWC21MI2UFT" localSheetId="13" hidden="1">#REF!</definedName>
    <definedName name="BEx74Q6H3O7133AWQXWC21MI2UFT" localSheetId="10" hidden="1">#REF!</definedName>
    <definedName name="BEx74Q6H3O7133AWQXWC21MI2UFT" localSheetId="7" hidden="1">#REF!</definedName>
    <definedName name="BEx74Q6H3O7133AWQXWC21MI2UFT" localSheetId="27" hidden="1">#REF!</definedName>
    <definedName name="BEx74Q6H3O7133AWQXWC21MI2UFT" hidden="1">#REF!</definedName>
    <definedName name="BEx74R2VQ8BSMKPX25262AU3VZF7" localSheetId="16" hidden="1">#REF!</definedName>
    <definedName name="BEx74R2VQ8BSMKPX25262AU3VZF7" localSheetId="13" hidden="1">#REF!</definedName>
    <definedName name="BEx74R2VQ8BSMKPX25262AU3VZF7" localSheetId="10" hidden="1">#REF!</definedName>
    <definedName name="BEx74R2VQ8BSMKPX25262AU3VZF7" localSheetId="7" hidden="1">#REF!</definedName>
    <definedName name="BEx74R2VQ8BSMKPX25262AU3VZF7" localSheetId="27" hidden="1">#REF!</definedName>
    <definedName name="BEx74R2VQ8BSMKPX25262AU3VZF7" hidden="1">#REF!</definedName>
    <definedName name="BEx74W6BJ8ENO3J25WNM5H5APKA3" localSheetId="16" hidden="1">#REF!</definedName>
    <definedName name="BEx74W6BJ8ENO3J25WNM5H5APKA3" localSheetId="13" hidden="1">#REF!</definedName>
    <definedName name="BEx74W6BJ8ENO3J25WNM5H5APKA3" localSheetId="10" hidden="1">#REF!</definedName>
    <definedName name="BEx74W6BJ8ENO3J25WNM5H5APKA3" localSheetId="7" hidden="1">#REF!</definedName>
    <definedName name="BEx74W6BJ8ENO3J25WNM5H5APKA3" localSheetId="27" hidden="1">#REF!</definedName>
    <definedName name="BEx74W6BJ8ENO3J25WNM5H5APKA3" hidden="1">#REF!</definedName>
    <definedName name="BEx74YKLW1FKLWC3DJ2ELZBZBY1M" localSheetId="16" hidden="1">#REF!</definedName>
    <definedName name="BEx74YKLW1FKLWC3DJ2ELZBZBY1M" localSheetId="13" hidden="1">#REF!</definedName>
    <definedName name="BEx74YKLW1FKLWC3DJ2ELZBZBY1M" localSheetId="10" hidden="1">#REF!</definedName>
    <definedName name="BEx74YKLW1FKLWC3DJ2ELZBZBY1M" localSheetId="7" hidden="1">#REF!</definedName>
    <definedName name="BEx74YKLW1FKLWC3DJ2ELZBZBY1M" localSheetId="27" hidden="1">#REF!</definedName>
    <definedName name="BEx74YKLW1FKLWC3DJ2ELZBZBY1M" hidden="1">#REF!</definedName>
    <definedName name="BEx755GRRD9BL27YHLH5QWIYLWB7" localSheetId="16" hidden="1">#REF!</definedName>
    <definedName name="BEx755GRRD9BL27YHLH5QWIYLWB7" localSheetId="13" hidden="1">#REF!</definedName>
    <definedName name="BEx755GRRD9BL27YHLH5QWIYLWB7" localSheetId="10" hidden="1">#REF!</definedName>
    <definedName name="BEx755GRRD9BL27YHLH5QWIYLWB7" localSheetId="7" hidden="1">#REF!</definedName>
    <definedName name="BEx755GRRD9BL27YHLH5QWIYLWB7" localSheetId="27" hidden="1">#REF!</definedName>
    <definedName name="BEx755GRRD9BL27YHLH5QWIYLWB7" hidden="1">#REF!</definedName>
    <definedName name="BEx759D1D5SXS5ELLZVBI0SXYUNF" localSheetId="16" hidden="1">#REF!</definedName>
    <definedName name="BEx759D1D5SXS5ELLZVBI0SXYUNF" localSheetId="13" hidden="1">#REF!</definedName>
    <definedName name="BEx759D1D5SXS5ELLZVBI0SXYUNF" localSheetId="10" hidden="1">#REF!</definedName>
    <definedName name="BEx759D1D5SXS5ELLZVBI0SXYUNF" localSheetId="7" hidden="1">#REF!</definedName>
    <definedName name="BEx759D1D5SXS5ELLZVBI0SXYUNF" localSheetId="27" hidden="1">#REF!</definedName>
    <definedName name="BEx759D1D5SXS5ELLZVBI0SXYUNF" hidden="1">#REF!</definedName>
    <definedName name="BEx75DPEQTX055IZ2L8UVLJOT1DD" localSheetId="16" hidden="1">#REF!</definedName>
    <definedName name="BEx75DPEQTX055IZ2L8UVLJOT1DD" localSheetId="13" hidden="1">#REF!</definedName>
    <definedName name="BEx75DPEQTX055IZ2L8UVLJOT1DD" localSheetId="10" hidden="1">#REF!</definedName>
    <definedName name="BEx75DPEQTX055IZ2L8UVLJOT1DD" localSheetId="7" hidden="1">#REF!</definedName>
    <definedName name="BEx75DPEQTX055IZ2L8UVLJOT1DD" localSheetId="27" hidden="1">#REF!</definedName>
    <definedName name="BEx75DPEQTX055IZ2L8UVLJOT1DD" hidden="1">#REF!</definedName>
    <definedName name="BEx75GJZSZHUDN6OOAGQYFUDA2LP" localSheetId="16" hidden="1">#REF!</definedName>
    <definedName name="BEx75GJZSZHUDN6OOAGQYFUDA2LP" localSheetId="13" hidden="1">#REF!</definedName>
    <definedName name="BEx75GJZSZHUDN6OOAGQYFUDA2LP" localSheetId="10" hidden="1">#REF!</definedName>
    <definedName name="BEx75GJZSZHUDN6OOAGQYFUDA2LP" localSheetId="7" hidden="1">#REF!</definedName>
    <definedName name="BEx75GJZSZHUDN6OOAGQYFUDA2LP" localSheetId="27" hidden="1">#REF!</definedName>
    <definedName name="BEx75GJZSZHUDN6OOAGQYFUDA2LP" hidden="1">#REF!</definedName>
    <definedName name="BEx75HGCCV5K4UCJWYV8EV9AG5YT" localSheetId="16" hidden="1">#REF!</definedName>
    <definedName name="BEx75HGCCV5K4UCJWYV8EV9AG5YT" localSheetId="13" hidden="1">#REF!</definedName>
    <definedName name="BEx75HGCCV5K4UCJWYV8EV9AG5YT" localSheetId="10" hidden="1">#REF!</definedName>
    <definedName name="BEx75HGCCV5K4UCJWYV8EV9AG5YT" localSheetId="7" hidden="1">#REF!</definedName>
    <definedName name="BEx75HGCCV5K4UCJWYV8EV9AG5YT" localSheetId="27" hidden="1">#REF!</definedName>
    <definedName name="BEx75HGCCV5K4UCJWYV8EV9AG5YT" hidden="1">#REF!</definedName>
    <definedName name="BEx75PZT8TY5P13U978NVBUXKHT4" localSheetId="16" hidden="1">#REF!</definedName>
    <definedName name="BEx75PZT8TY5P13U978NVBUXKHT4" localSheetId="13" hidden="1">#REF!</definedName>
    <definedName name="BEx75PZT8TY5P13U978NVBUXKHT4" localSheetId="10" hidden="1">#REF!</definedName>
    <definedName name="BEx75PZT8TY5P13U978NVBUXKHT4" localSheetId="7" hidden="1">#REF!</definedName>
    <definedName name="BEx75PZT8TY5P13U978NVBUXKHT4" localSheetId="27" hidden="1">#REF!</definedName>
    <definedName name="BEx75PZT8TY5P13U978NVBUXKHT4" hidden="1">#REF!</definedName>
    <definedName name="BEx75T55F7GML8V1DMWL26WRT006" localSheetId="16" hidden="1">#REF!</definedName>
    <definedName name="BEx75T55F7GML8V1DMWL26WRT006" localSheetId="13" hidden="1">#REF!</definedName>
    <definedName name="BEx75T55F7GML8V1DMWL26WRT006" localSheetId="10" hidden="1">#REF!</definedName>
    <definedName name="BEx75T55F7GML8V1DMWL26WRT006" localSheetId="7" hidden="1">#REF!</definedName>
    <definedName name="BEx75T55F7GML8V1DMWL26WRT006" localSheetId="27" hidden="1">#REF!</definedName>
    <definedName name="BEx75T55F7GML8V1DMWL26WRT006" hidden="1">#REF!</definedName>
    <definedName name="BEx75VJGR07JY6UUWURQ4PJ29UKC" localSheetId="16" hidden="1">#REF!</definedName>
    <definedName name="BEx75VJGR07JY6UUWURQ4PJ29UKC" localSheetId="13" hidden="1">#REF!</definedName>
    <definedName name="BEx75VJGR07JY6UUWURQ4PJ29UKC" localSheetId="10" hidden="1">#REF!</definedName>
    <definedName name="BEx75VJGR07JY6UUWURQ4PJ29UKC" localSheetId="7" hidden="1">#REF!</definedName>
    <definedName name="BEx75VJGR07JY6UUWURQ4PJ29UKC" localSheetId="27" hidden="1">#REF!</definedName>
    <definedName name="BEx75VJGR07JY6UUWURQ4PJ29UKC" hidden="1">#REF!</definedName>
    <definedName name="BEx7696AZUPB1PK30JJQUWUELQPJ" localSheetId="16" hidden="1">#REF!</definedName>
    <definedName name="BEx7696AZUPB1PK30JJQUWUELQPJ" localSheetId="13" hidden="1">#REF!</definedName>
    <definedName name="BEx7696AZUPB1PK30JJQUWUELQPJ" localSheetId="10" hidden="1">#REF!</definedName>
    <definedName name="BEx7696AZUPB1PK30JJQUWUELQPJ" localSheetId="7" hidden="1">#REF!</definedName>
    <definedName name="BEx7696AZUPB1PK30JJQUWUELQPJ" localSheetId="27" hidden="1">#REF!</definedName>
    <definedName name="BEx7696AZUPB1PK30JJQUWUELQPJ" hidden="1">#REF!</definedName>
    <definedName name="BEx76PNR8S4T4VUQS0KU58SEX0VN" localSheetId="16" hidden="1">#REF!</definedName>
    <definedName name="BEx76PNR8S4T4VUQS0KU58SEX0VN" localSheetId="13" hidden="1">#REF!</definedName>
    <definedName name="BEx76PNR8S4T4VUQS0KU58SEX0VN" localSheetId="10" hidden="1">#REF!</definedName>
    <definedName name="BEx76PNR8S4T4VUQS0KU58SEX0VN" localSheetId="7" hidden="1">#REF!</definedName>
    <definedName name="BEx76PNR8S4T4VUQS0KU58SEX0VN" localSheetId="27" hidden="1">#REF!</definedName>
    <definedName name="BEx76PNR8S4T4VUQS0KU58SEX0VN" hidden="1">#REF!</definedName>
    <definedName name="BEx76YY7ODSIKDD9VDF9TLTDM18I" localSheetId="16" hidden="1">#REF!</definedName>
    <definedName name="BEx76YY7ODSIKDD9VDF9TLTDM18I" localSheetId="13" hidden="1">#REF!</definedName>
    <definedName name="BEx76YY7ODSIKDD9VDF9TLTDM18I" localSheetId="10" hidden="1">#REF!</definedName>
    <definedName name="BEx76YY7ODSIKDD9VDF9TLTDM18I" localSheetId="7" hidden="1">#REF!</definedName>
    <definedName name="BEx76YY7ODSIKDD9VDF9TLTDM18I" localSheetId="27" hidden="1">#REF!</definedName>
    <definedName name="BEx76YY7ODSIKDD9VDF9TLTDM18I" hidden="1">#REF!</definedName>
    <definedName name="BEx7705E86I9B7DTKMMJMAFSYMUL" localSheetId="16" hidden="1">#REF!</definedName>
    <definedName name="BEx7705E86I9B7DTKMMJMAFSYMUL" localSheetId="13" hidden="1">#REF!</definedName>
    <definedName name="BEx7705E86I9B7DTKMMJMAFSYMUL" localSheetId="10" hidden="1">#REF!</definedName>
    <definedName name="BEx7705E86I9B7DTKMMJMAFSYMUL" localSheetId="7" hidden="1">#REF!</definedName>
    <definedName name="BEx7705E86I9B7DTKMMJMAFSYMUL" localSheetId="27" hidden="1">#REF!</definedName>
    <definedName name="BEx7705E86I9B7DTKMMJMAFSYMUL" hidden="1">#REF!</definedName>
    <definedName name="BEx7741OUGLA0WJQLQRUJSL4DE00" localSheetId="16" hidden="1">#REF!</definedName>
    <definedName name="BEx7741OUGLA0WJQLQRUJSL4DE00" localSheetId="13" hidden="1">#REF!</definedName>
    <definedName name="BEx7741OUGLA0WJQLQRUJSL4DE00" localSheetId="10" hidden="1">#REF!</definedName>
    <definedName name="BEx7741OUGLA0WJQLQRUJSL4DE00" localSheetId="7" hidden="1">#REF!</definedName>
    <definedName name="BEx7741OUGLA0WJQLQRUJSL4DE00" localSheetId="27" hidden="1">#REF!</definedName>
    <definedName name="BEx7741OUGLA0WJQLQRUJSL4DE00" hidden="1">#REF!</definedName>
    <definedName name="BEx774N83DXLJZ54Q42PWIJZ2DN1" localSheetId="16" hidden="1">#REF!</definedName>
    <definedName name="BEx774N83DXLJZ54Q42PWIJZ2DN1" localSheetId="13" hidden="1">#REF!</definedName>
    <definedName name="BEx774N83DXLJZ54Q42PWIJZ2DN1" localSheetId="10" hidden="1">#REF!</definedName>
    <definedName name="BEx774N83DXLJZ54Q42PWIJZ2DN1" localSheetId="7" hidden="1">#REF!</definedName>
    <definedName name="BEx774N83DXLJZ54Q42PWIJZ2DN1" localSheetId="27" hidden="1">#REF!</definedName>
    <definedName name="BEx774N83DXLJZ54Q42PWIJZ2DN1" hidden="1">#REF!</definedName>
    <definedName name="BEx779QNIY3061ZV9BR462WKEGRW" localSheetId="16" hidden="1">#REF!</definedName>
    <definedName name="BEx779QNIY3061ZV9BR462WKEGRW" localSheetId="13" hidden="1">#REF!</definedName>
    <definedName name="BEx779QNIY3061ZV9BR462WKEGRW" localSheetId="10" hidden="1">#REF!</definedName>
    <definedName name="BEx779QNIY3061ZV9BR462WKEGRW" localSheetId="7" hidden="1">#REF!</definedName>
    <definedName name="BEx779QNIY3061ZV9BR462WKEGRW" localSheetId="27" hidden="1">#REF!</definedName>
    <definedName name="BEx779QNIY3061ZV9BR462WKEGRW" hidden="1">#REF!</definedName>
    <definedName name="BEx77G19QU9A95CNHE6QMVSQR2T3" localSheetId="16" hidden="1">#REF!</definedName>
    <definedName name="BEx77G19QU9A95CNHE6QMVSQR2T3" localSheetId="13" hidden="1">#REF!</definedName>
    <definedName name="BEx77G19QU9A95CNHE6QMVSQR2T3" localSheetId="10" hidden="1">#REF!</definedName>
    <definedName name="BEx77G19QU9A95CNHE6QMVSQR2T3" localSheetId="7" hidden="1">#REF!</definedName>
    <definedName name="BEx77G19QU9A95CNHE6QMVSQR2T3" localSheetId="27" hidden="1">#REF!</definedName>
    <definedName name="BEx77G19QU9A95CNHE6QMVSQR2T3" hidden="1">#REF!</definedName>
    <definedName name="BEx77P0S3GVMS7BJUL9OWUGJ1B02" localSheetId="16" hidden="1">#REF!</definedName>
    <definedName name="BEx77P0S3GVMS7BJUL9OWUGJ1B02" localSheetId="13" hidden="1">#REF!</definedName>
    <definedName name="BEx77P0S3GVMS7BJUL9OWUGJ1B02" localSheetId="10" hidden="1">#REF!</definedName>
    <definedName name="BEx77P0S3GVMS7BJUL9OWUGJ1B02" localSheetId="7" hidden="1">#REF!</definedName>
    <definedName name="BEx77P0S3GVMS7BJUL9OWUGJ1B02" localSheetId="27" hidden="1">#REF!</definedName>
    <definedName name="BEx77P0S3GVMS7BJUL9OWUGJ1B02" hidden="1">#REF!</definedName>
    <definedName name="BEx77QDESURI6WW5582YXSK3A972" localSheetId="16" hidden="1">#REF!</definedName>
    <definedName name="BEx77QDESURI6WW5582YXSK3A972" localSheetId="13" hidden="1">#REF!</definedName>
    <definedName name="BEx77QDESURI6WW5582YXSK3A972" localSheetId="10" hidden="1">#REF!</definedName>
    <definedName name="BEx77QDESURI6WW5582YXSK3A972" localSheetId="7" hidden="1">#REF!</definedName>
    <definedName name="BEx77QDESURI6WW5582YXSK3A972" localSheetId="27" hidden="1">#REF!</definedName>
    <definedName name="BEx77QDESURI6WW5582YXSK3A972" hidden="1">#REF!</definedName>
    <definedName name="BEx77VBI9XOPFHKEWU5EHQ9J675Y" localSheetId="16" hidden="1">#REF!</definedName>
    <definedName name="BEx77VBI9XOPFHKEWU5EHQ9J675Y" localSheetId="13" hidden="1">#REF!</definedName>
    <definedName name="BEx77VBI9XOPFHKEWU5EHQ9J675Y" localSheetId="10" hidden="1">#REF!</definedName>
    <definedName name="BEx77VBI9XOPFHKEWU5EHQ9J675Y" localSheetId="7" hidden="1">#REF!</definedName>
    <definedName name="BEx77VBI9XOPFHKEWU5EHQ9J675Y" localSheetId="27" hidden="1">#REF!</definedName>
    <definedName name="BEx77VBI9XOPFHKEWU5EHQ9J675Y" hidden="1">#REF!</definedName>
    <definedName name="BEx7809GQOCLHSNH95VOYIX7P1TV" localSheetId="16" hidden="1">#REF!</definedName>
    <definedName name="BEx7809GQOCLHSNH95VOYIX7P1TV" localSheetId="13" hidden="1">#REF!</definedName>
    <definedName name="BEx7809GQOCLHSNH95VOYIX7P1TV" localSheetId="10" hidden="1">#REF!</definedName>
    <definedName name="BEx7809GQOCLHSNH95VOYIX7P1TV" localSheetId="7" hidden="1">#REF!</definedName>
    <definedName name="BEx7809GQOCLHSNH95VOYIX7P1TV" localSheetId="27" hidden="1">#REF!</definedName>
    <definedName name="BEx7809GQOCLHSNH95VOYIX7P1TV" hidden="1">#REF!</definedName>
    <definedName name="BEx780K8XAXUHGVZGZWQ74DK4CI3" localSheetId="16" hidden="1">#REF!</definedName>
    <definedName name="BEx780K8XAXUHGVZGZWQ74DK4CI3" localSheetId="13" hidden="1">#REF!</definedName>
    <definedName name="BEx780K8XAXUHGVZGZWQ74DK4CI3" localSheetId="10" hidden="1">#REF!</definedName>
    <definedName name="BEx780K8XAXUHGVZGZWQ74DK4CI3" localSheetId="7" hidden="1">#REF!</definedName>
    <definedName name="BEx780K8XAXUHGVZGZWQ74DK4CI3" localSheetId="27" hidden="1">#REF!</definedName>
    <definedName name="BEx780K8XAXUHGVZGZWQ74DK4CI3" hidden="1">#REF!</definedName>
    <definedName name="BEx78226TN58UE0CTY98YEDU0LSL" localSheetId="16" hidden="1">#REF!</definedName>
    <definedName name="BEx78226TN58UE0CTY98YEDU0LSL" localSheetId="13" hidden="1">#REF!</definedName>
    <definedName name="BEx78226TN58UE0CTY98YEDU0LSL" localSheetId="10" hidden="1">#REF!</definedName>
    <definedName name="BEx78226TN58UE0CTY98YEDU0LSL" localSheetId="7" hidden="1">#REF!</definedName>
    <definedName name="BEx78226TN58UE0CTY98YEDU0LSL" localSheetId="27" hidden="1">#REF!</definedName>
    <definedName name="BEx78226TN58UE0CTY98YEDU0LSL" hidden="1">#REF!</definedName>
    <definedName name="BEx7881ZZBWHRAX6W2GY19J8MGEQ" localSheetId="16" hidden="1">#REF!</definedName>
    <definedName name="BEx7881ZZBWHRAX6W2GY19J8MGEQ" localSheetId="13" hidden="1">#REF!</definedName>
    <definedName name="BEx7881ZZBWHRAX6W2GY19J8MGEQ" localSheetId="10" hidden="1">#REF!</definedName>
    <definedName name="BEx7881ZZBWHRAX6W2GY19J8MGEQ" localSheetId="7" hidden="1">#REF!</definedName>
    <definedName name="BEx7881ZZBWHRAX6W2GY19J8MGEQ" localSheetId="27" hidden="1">#REF!</definedName>
    <definedName name="BEx7881ZZBWHRAX6W2GY19J8MGEQ" hidden="1">#REF!</definedName>
    <definedName name="BEx78BSYINF85GYNSCIRD95PH86Q" localSheetId="16" hidden="1">#REF!</definedName>
    <definedName name="BEx78BSYINF85GYNSCIRD95PH86Q" localSheetId="13" hidden="1">#REF!</definedName>
    <definedName name="BEx78BSYINF85GYNSCIRD95PH86Q" localSheetId="10" hidden="1">#REF!</definedName>
    <definedName name="BEx78BSYINF85GYNSCIRD95PH86Q" localSheetId="7" hidden="1">#REF!</definedName>
    <definedName name="BEx78BSYINF85GYNSCIRD95PH86Q" localSheetId="27" hidden="1">#REF!</definedName>
    <definedName name="BEx78BSYINF85GYNSCIRD95PH86Q" hidden="1">#REF!</definedName>
    <definedName name="BEx78HHRIWDLHQX2LG0HWFRYEL1T" localSheetId="16" hidden="1">#REF!</definedName>
    <definedName name="BEx78HHRIWDLHQX2LG0HWFRYEL1T" localSheetId="13" hidden="1">#REF!</definedName>
    <definedName name="BEx78HHRIWDLHQX2LG0HWFRYEL1T" localSheetId="10" hidden="1">#REF!</definedName>
    <definedName name="BEx78HHRIWDLHQX2LG0HWFRYEL1T" localSheetId="7" hidden="1">#REF!</definedName>
    <definedName name="BEx78HHRIWDLHQX2LG0HWFRYEL1T" localSheetId="27" hidden="1">#REF!</definedName>
    <definedName name="BEx78HHRIWDLHQX2LG0HWFRYEL1T" hidden="1">#REF!</definedName>
    <definedName name="BEx78QC4X2YVM9K6MQRB2WJG36N3" localSheetId="16" hidden="1">#REF!</definedName>
    <definedName name="BEx78QC4X2YVM9K6MQRB2WJG36N3" localSheetId="13" hidden="1">#REF!</definedName>
    <definedName name="BEx78QC4X2YVM9K6MQRB2WJG36N3" localSheetId="10" hidden="1">#REF!</definedName>
    <definedName name="BEx78QC4X2YVM9K6MQRB2WJG36N3" localSheetId="7" hidden="1">#REF!</definedName>
    <definedName name="BEx78QC4X2YVM9K6MQRB2WJG36N3" localSheetId="27" hidden="1">#REF!</definedName>
    <definedName name="BEx78QC4X2YVM9K6MQRB2WJG36N3" hidden="1">#REF!</definedName>
    <definedName name="BEx78QMXZ2P1ZB3HJ9O50DWHCMXR" localSheetId="16" hidden="1">#REF!</definedName>
    <definedName name="BEx78QMXZ2P1ZB3HJ9O50DWHCMXR" localSheetId="13" hidden="1">#REF!</definedName>
    <definedName name="BEx78QMXZ2P1ZB3HJ9O50DWHCMXR" localSheetId="10" hidden="1">#REF!</definedName>
    <definedName name="BEx78QMXZ2P1ZB3HJ9O50DWHCMXR" localSheetId="7" hidden="1">#REF!</definedName>
    <definedName name="BEx78QMXZ2P1ZB3HJ9O50DWHCMXR" localSheetId="27" hidden="1">#REF!</definedName>
    <definedName name="BEx78QMXZ2P1ZB3HJ9O50DWHCMXR" hidden="1">#REF!</definedName>
    <definedName name="BEx78SFO5VR28677DWZEMDN7G86X" localSheetId="16" hidden="1">#REF!</definedName>
    <definedName name="BEx78SFO5VR28677DWZEMDN7G86X" localSheetId="13" hidden="1">#REF!</definedName>
    <definedName name="BEx78SFO5VR28677DWZEMDN7G86X" localSheetId="10" hidden="1">#REF!</definedName>
    <definedName name="BEx78SFO5VR28677DWZEMDN7G86X" localSheetId="7" hidden="1">#REF!</definedName>
    <definedName name="BEx78SFO5VR28677DWZEMDN7G86X" localSheetId="27" hidden="1">#REF!</definedName>
    <definedName name="BEx78SFO5VR28677DWZEMDN7G86X" hidden="1">#REF!</definedName>
    <definedName name="BEx78SFOYH1Z0ZDTO47W2M60TW6K" localSheetId="16" hidden="1">#REF!</definedName>
    <definedName name="BEx78SFOYH1Z0ZDTO47W2M60TW6K" localSheetId="13" hidden="1">#REF!</definedName>
    <definedName name="BEx78SFOYH1Z0ZDTO47W2M60TW6K" localSheetId="10" hidden="1">#REF!</definedName>
    <definedName name="BEx78SFOYH1Z0ZDTO47W2M60TW6K" localSheetId="7" hidden="1">#REF!</definedName>
    <definedName name="BEx78SFOYH1Z0ZDTO47W2M60TW6K" localSheetId="27" hidden="1">#REF!</definedName>
    <definedName name="BEx78SFOYH1Z0ZDTO47W2M60TW6K" hidden="1">#REF!</definedName>
    <definedName name="BEx7974EARYYX2ICWU0YC50VO5D8" localSheetId="16" hidden="1">#REF!</definedName>
    <definedName name="BEx7974EARYYX2ICWU0YC50VO5D8" localSheetId="13" hidden="1">#REF!</definedName>
    <definedName name="BEx7974EARYYX2ICWU0YC50VO5D8" localSheetId="10" hidden="1">#REF!</definedName>
    <definedName name="BEx7974EARYYX2ICWU0YC50VO5D8" localSheetId="7" hidden="1">#REF!</definedName>
    <definedName name="BEx7974EARYYX2ICWU0YC50VO5D8" localSheetId="27" hidden="1">#REF!</definedName>
    <definedName name="BEx7974EARYYX2ICWU0YC50VO5D8" hidden="1">#REF!</definedName>
    <definedName name="BEx79JK3E6JO8MX4O35A5G8NZCC8" localSheetId="16" hidden="1">#REF!</definedName>
    <definedName name="BEx79JK3E6JO8MX4O35A5G8NZCC8" localSheetId="13" hidden="1">#REF!</definedName>
    <definedName name="BEx79JK3E6JO8MX4O35A5G8NZCC8" localSheetId="10" hidden="1">#REF!</definedName>
    <definedName name="BEx79JK3E6JO8MX4O35A5G8NZCC8" localSheetId="7" hidden="1">#REF!</definedName>
    <definedName name="BEx79JK3E6JO8MX4O35A5G8NZCC8" localSheetId="27" hidden="1">#REF!</definedName>
    <definedName name="BEx79JK3E6JO8MX4O35A5G8NZCC8" hidden="1">#REF!</definedName>
    <definedName name="BEx79OCP4HQ6XP8EWNGEUDLOZBBS" localSheetId="16" hidden="1">#REF!</definedName>
    <definedName name="BEx79OCP4HQ6XP8EWNGEUDLOZBBS" localSheetId="13" hidden="1">#REF!</definedName>
    <definedName name="BEx79OCP4HQ6XP8EWNGEUDLOZBBS" localSheetId="10" hidden="1">#REF!</definedName>
    <definedName name="BEx79OCP4HQ6XP8EWNGEUDLOZBBS" localSheetId="7" hidden="1">#REF!</definedName>
    <definedName name="BEx79OCP4HQ6XP8EWNGEUDLOZBBS" localSheetId="27" hidden="1">#REF!</definedName>
    <definedName name="BEx79OCP4HQ6XP8EWNGEUDLOZBBS" hidden="1">#REF!</definedName>
    <definedName name="BEx79SEAYKUZB0H4LYBCD6WWJBG2" localSheetId="16" hidden="1">#REF!</definedName>
    <definedName name="BEx79SEAYKUZB0H4LYBCD6WWJBG2" localSheetId="13" hidden="1">#REF!</definedName>
    <definedName name="BEx79SEAYKUZB0H4LYBCD6WWJBG2" localSheetId="10" hidden="1">#REF!</definedName>
    <definedName name="BEx79SEAYKUZB0H4LYBCD6WWJBG2" localSheetId="7" hidden="1">#REF!</definedName>
    <definedName name="BEx79SEAYKUZB0H4LYBCD6WWJBG2" localSheetId="27" hidden="1">#REF!</definedName>
    <definedName name="BEx79SEAYKUZB0H4LYBCD6WWJBG2" hidden="1">#REF!</definedName>
    <definedName name="BEx79SJRHTLS9PYM69O9BWW1FMJK" localSheetId="16" hidden="1">#REF!</definedName>
    <definedName name="BEx79SJRHTLS9PYM69O9BWW1FMJK" localSheetId="13" hidden="1">#REF!</definedName>
    <definedName name="BEx79SJRHTLS9PYM69O9BWW1FMJK" localSheetId="10" hidden="1">#REF!</definedName>
    <definedName name="BEx79SJRHTLS9PYM69O9BWW1FMJK" localSheetId="7" hidden="1">#REF!</definedName>
    <definedName name="BEx79SJRHTLS9PYM69O9BWW1FMJK" localSheetId="27" hidden="1">#REF!</definedName>
    <definedName name="BEx79SJRHTLS9PYM69O9BWW1FMJK" hidden="1">#REF!</definedName>
    <definedName name="BEx79YJJLBELICW9F9FRYSCQ101L" localSheetId="16" hidden="1">#REF!</definedName>
    <definedName name="BEx79YJJLBELICW9F9FRYSCQ101L" localSheetId="13" hidden="1">#REF!</definedName>
    <definedName name="BEx79YJJLBELICW9F9FRYSCQ101L" localSheetId="10" hidden="1">#REF!</definedName>
    <definedName name="BEx79YJJLBELICW9F9FRYSCQ101L" localSheetId="7" hidden="1">#REF!</definedName>
    <definedName name="BEx79YJJLBELICW9F9FRYSCQ101L" localSheetId="27" hidden="1">#REF!</definedName>
    <definedName name="BEx79YJJLBELICW9F9FRYSCQ101L" hidden="1">#REF!</definedName>
    <definedName name="BEx79YUC7B0V77FSBGIRCY1BR4VK" localSheetId="16" hidden="1">#REF!</definedName>
    <definedName name="BEx79YUC7B0V77FSBGIRCY1BR4VK" localSheetId="13" hidden="1">#REF!</definedName>
    <definedName name="BEx79YUC7B0V77FSBGIRCY1BR4VK" localSheetId="10" hidden="1">#REF!</definedName>
    <definedName name="BEx79YUC7B0V77FSBGIRCY1BR4VK" localSheetId="7" hidden="1">#REF!</definedName>
    <definedName name="BEx79YUC7B0V77FSBGIRCY1BR4VK" localSheetId="27" hidden="1">#REF!</definedName>
    <definedName name="BEx79YUC7B0V77FSBGIRCY1BR4VK" hidden="1">#REF!</definedName>
    <definedName name="BEx7A06T3RC2891FUX05G3QPRAUE" localSheetId="16" hidden="1">#REF!</definedName>
    <definedName name="BEx7A06T3RC2891FUX05G3QPRAUE" localSheetId="13" hidden="1">#REF!</definedName>
    <definedName name="BEx7A06T3RC2891FUX05G3QPRAUE" localSheetId="10" hidden="1">#REF!</definedName>
    <definedName name="BEx7A06T3RC2891FUX05G3QPRAUE" localSheetId="7" hidden="1">#REF!</definedName>
    <definedName name="BEx7A06T3RC2891FUX05G3QPRAUE" localSheetId="27" hidden="1">#REF!</definedName>
    <definedName name="BEx7A06T3RC2891FUX05G3QPRAUE" hidden="1">#REF!</definedName>
    <definedName name="BEx7A9S3JA1X7FH4CFSQLTZC4691" localSheetId="16" hidden="1">#REF!</definedName>
    <definedName name="BEx7A9S3JA1X7FH4CFSQLTZC4691" localSheetId="13" hidden="1">#REF!</definedName>
    <definedName name="BEx7A9S3JA1X7FH4CFSQLTZC4691" localSheetId="10" hidden="1">#REF!</definedName>
    <definedName name="BEx7A9S3JA1X7FH4CFSQLTZC4691" localSheetId="7" hidden="1">#REF!</definedName>
    <definedName name="BEx7A9S3JA1X7FH4CFSQLTZC4691" localSheetId="27" hidden="1">#REF!</definedName>
    <definedName name="BEx7A9S3JA1X7FH4CFSQLTZC4691" hidden="1">#REF!</definedName>
    <definedName name="BEx7ABA2C9IWH5VSLVLLLCY62161" localSheetId="16" hidden="1">#REF!</definedName>
    <definedName name="BEx7ABA2C9IWH5VSLVLLLCY62161" localSheetId="13" hidden="1">#REF!</definedName>
    <definedName name="BEx7ABA2C9IWH5VSLVLLLCY62161" localSheetId="10" hidden="1">#REF!</definedName>
    <definedName name="BEx7ABA2C9IWH5VSLVLLLCY62161" localSheetId="7" hidden="1">#REF!</definedName>
    <definedName name="BEx7ABA2C9IWH5VSLVLLLCY62161" localSheetId="27" hidden="1">#REF!</definedName>
    <definedName name="BEx7ABA2C9IWH5VSLVLLLCY62161" hidden="1">#REF!</definedName>
    <definedName name="BEx7AE4LPLX8N85BYB0WCO5S7ZPV" localSheetId="16" hidden="1">#REF!</definedName>
    <definedName name="BEx7AE4LPLX8N85BYB0WCO5S7ZPV" localSheetId="13" hidden="1">#REF!</definedName>
    <definedName name="BEx7AE4LPLX8N85BYB0WCO5S7ZPV" localSheetId="10" hidden="1">#REF!</definedName>
    <definedName name="BEx7AE4LPLX8N85BYB0WCO5S7ZPV" localSheetId="7" hidden="1">#REF!</definedName>
    <definedName name="BEx7AE4LPLX8N85BYB0WCO5S7ZPV" localSheetId="27" hidden="1">#REF!</definedName>
    <definedName name="BEx7AE4LPLX8N85BYB0WCO5S7ZPV" hidden="1">#REF!</definedName>
    <definedName name="BEx7AR0EEP9O5JPPEKQWG1TC860T" localSheetId="16" hidden="1">#REF!</definedName>
    <definedName name="BEx7AR0EEP9O5JPPEKQWG1TC860T" localSheetId="13" hidden="1">#REF!</definedName>
    <definedName name="BEx7AR0EEP9O5JPPEKQWG1TC860T" localSheetId="10" hidden="1">#REF!</definedName>
    <definedName name="BEx7AR0EEP9O5JPPEKQWG1TC860T" localSheetId="7" hidden="1">#REF!</definedName>
    <definedName name="BEx7AR0EEP9O5JPPEKQWG1TC860T" localSheetId="27" hidden="1">#REF!</definedName>
    <definedName name="BEx7AR0EEP9O5JPPEKQWG1TC860T" hidden="1">#REF!</definedName>
    <definedName name="BEx7ASD1I654MEDCO6GGWA95PXSC" localSheetId="16" hidden="1">#REF!</definedName>
    <definedName name="BEx7ASD1I654MEDCO6GGWA95PXSC" localSheetId="13" hidden="1">#REF!</definedName>
    <definedName name="BEx7ASD1I654MEDCO6GGWA95PXSC" localSheetId="10" hidden="1">#REF!</definedName>
    <definedName name="BEx7ASD1I654MEDCO6GGWA95PXSC" localSheetId="7" hidden="1">#REF!</definedName>
    <definedName name="BEx7ASD1I654MEDCO6GGWA95PXSC" localSheetId="27" hidden="1">#REF!</definedName>
    <definedName name="BEx7ASD1I654MEDCO6GGWA95PXSC" hidden="1">#REF!</definedName>
    <definedName name="BEx7AURD3S7JGN4D3YK1QAG6TAFA" localSheetId="16" hidden="1">#REF!</definedName>
    <definedName name="BEx7AURD3S7JGN4D3YK1QAG6TAFA" localSheetId="13" hidden="1">#REF!</definedName>
    <definedName name="BEx7AURD3S7JGN4D3YK1QAG6TAFA" localSheetId="10" hidden="1">#REF!</definedName>
    <definedName name="BEx7AURD3S7JGN4D3YK1QAG6TAFA" localSheetId="7" hidden="1">#REF!</definedName>
    <definedName name="BEx7AURD3S7JGN4D3YK1QAG6TAFA" localSheetId="27" hidden="1">#REF!</definedName>
    <definedName name="BEx7AURD3S7JGN4D3YK1QAG6TAFA" hidden="1">#REF!</definedName>
    <definedName name="BEx7AVCX9S5RJP3NSZ4QM4E6ERDT" localSheetId="16" hidden="1">#REF!</definedName>
    <definedName name="BEx7AVCX9S5RJP3NSZ4QM4E6ERDT" localSheetId="13" hidden="1">#REF!</definedName>
    <definedName name="BEx7AVCX9S5RJP3NSZ4QM4E6ERDT" localSheetId="10" hidden="1">#REF!</definedName>
    <definedName name="BEx7AVCX9S5RJP3NSZ4QM4E6ERDT" localSheetId="7" hidden="1">#REF!</definedName>
    <definedName name="BEx7AVCX9S5RJP3NSZ4QM4E6ERDT" localSheetId="27" hidden="1">#REF!</definedName>
    <definedName name="BEx7AVCX9S5RJP3NSZ4QM4E6ERDT" hidden="1">#REF!</definedName>
    <definedName name="BEx7AVYIGP0930MV5JEBWRYCJN68" localSheetId="16" hidden="1">#REF!</definedName>
    <definedName name="BEx7AVYIGP0930MV5JEBWRYCJN68" localSheetId="13" hidden="1">#REF!</definedName>
    <definedName name="BEx7AVYIGP0930MV5JEBWRYCJN68" localSheetId="10" hidden="1">#REF!</definedName>
    <definedName name="BEx7AVYIGP0930MV5JEBWRYCJN68" localSheetId="7" hidden="1">#REF!</definedName>
    <definedName name="BEx7AVYIGP0930MV5JEBWRYCJN68" localSheetId="27" hidden="1">#REF!</definedName>
    <definedName name="BEx7AVYIGP0930MV5JEBWRYCJN68" hidden="1">#REF!</definedName>
    <definedName name="BEx7B6LH6917TXOSAAQ6U7HVF018" localSheetId="16" hidden="1">#REF!</definedName>
    <definedName name="BEx7B6LH6917TXOSAAQ6U7HVF018" localSheetId="13" hidden="1">#REF!</definedName>
    <definedName name="BEx7B6LH6917TXOSAAQ6U7HVF018" localSheetId="10" hidden="1">#REF!</definedName>
    <definedName name="BEx7B6LH6917TXOSAAQ6U7HVF018" localSheetId="7" hidden="1">#REF!</definedName>
    <definedName name="BEx7B6LH6917TXOSAAQ6U7HVF018" localSheetId="27" hidden="1">#REF!</definedName>
    <definedName name="BEx7B6LH6917TXOSAAQ6U7HVF018" hidden="1">#REF!</definedName>
    <definedName name="BEx7BN8E88JR3K1BSLAZRPSFPQ9L" localSheetId="16" hidden="1">#REF!</definedName>
    <definedName name="BEx7BN8E88JR3K1BSLAZRPSFPQ9L" localSheetId="13" hidden="1">#REF!</definedName>
    <definedName name="BEx7BN8E88JR3K1BSLAZRPSFPQ9L" localSheetId="10" hidden="1">#REF!</definedName>
    <definedName name="BEx7BN8E88JR3K1BSLAZRPSFPQ9L" localSheetId="7" hidden="1">#REF!</definedName>
    <definedName name="BEx7BN8E88JR3K1BSLAZRPSFPQ9L" localSheetId="27" hidden="1">#REF!</definedName>
    <definedName name="BEx7BN8E88JR3K1BSLAZRPSFPQ9L" hidden="1">#REF!</definedName>
    <definedName name="BEx7BP14RMS3638K85OM4NCYLRHG" localSheetId="16" hidden="1">#REF!</definedName>
    <definedName name="BEx7BP14RMS3638K85OM4NCYLRHG" localSheetId="13" hidden="1">#REF!</definedName>
    <definedName name="BEx7BP14RMS3638K85OM4NCYLRHG" localSheetId="10" hidden="1">#REF!</definedName>
    <definedName name="BEx7BP14RMS3638K85OM4NCYLRHG" localSheetId="7" hidden="1">#REF!</definedName>
    <definedName name="BEx7BP14RMS3638K85OM4NCYLRHG" localSheetId="27" hidden="1">#REF!</definedName>
    <definedName name="BEx7BP14RMS3638K85OM4NCYLRHG" hidden="1">#REF!</definedName>
    <definedName name="BEx7BPXFZXJ79FQ0E8AQE21PGVHA" localSheetId="16" hidden="1">#REF!</definedName>
    <definedName name="BEx7BPXFZXJ79FQ0E8AQE21PGVHA" localSheetId="13" hidden="1">#REF!</definedName>
    <definedName name="BEx7BPXFZXJ79FQ0E8AQE21PGVHA" localSheetId="10" hidden="1">#REF!</definedName>
    <definedName name="BEx7BPXFZXJ79FQ0E8AQE21PGVHA" localSheetId="7" hidden="1">#REF!</definedName>
    <definedName name="BEx7BPXFZXJ79FQ0E8AQE21PGVHA" localSheetId="27" hidden="1">#REF!</definedName>
    <definedName name="BEx7BPXFZXJ79FQ0E8AQE21PGVHA" hidden="1">#REF!</definedName>
    <definedName name="BEx7C04AM39DQMC1TIX7CFZ2ADHX" localSheetId="16" hidden="1">#REF!</definedName>
    <definedName name="BEx7C04AM39DQMC1TIX7CFZ2ADHX" localSheetId="13" hidden="1">#REF!</definedName>
    <definedName name="BEx7C04AM39DQMC1TIX7CFZ2ADHX" localSheetId="10" hidden="1">#REF!</definedName>
    <definedName name="BEx7C04AM39DQMC1TIX7CFZ2ADHX" localSheetId="7" hidden="1">#REF!</definedName>
    <definedName name="BEx7C04AM39DQMC1TIX7CFZ2ADHX" localSheetId="27" hidden="1">#REF!</definedName>
    <definedName name="BEx7C04AM39DQMC1TIX7CFZ2ADHX" hidden="1">#REF!</definedName>
    <definedName name="BEx7C346X4AX2J1QPM4NBC7JL5W9" localSheetId="16" hidden="1">#REF!</definedName>
    <definedName name="BEx7C346X4AX2J1QPM4NBC7JL5W9" localSheetId="13" hidden="1">#REF!</definedName>
    <definedName name="BEx7C346X4AX2J1QPM4NBC7JL5W9" localSheetId="10" hidden="1">#REF!</definedName>
    <definedName name="BEx7C346X4AX2J1QPM4NBC7JL5W9" localSheetId="7" hidden="1">#REF!</definedName>
    <definedName name="BEx7C346X4AX2J1QPM4NBC7JL5W9" localSheetId="27" hidden="1">#REF!</definedName>
    <definedName name="BEx7C346X4AX2J1QPM4NBC7JL5W9" hidden="1">#REF!</definedName>
    <definedName name="BEx7C40F0PQURHPI6YQ39NFIR86Z" localSheetId="16" hidden="1">#REF!</definedName>
    <definedName name="BEx7C40F0PQURHPI6YQ39NFIR86Z" localSheetId="13" hidden="1">#REF!</definedName>
    <definedName name="BEx7C40F0PQURHPI6YQ39NFIR86Z" localSheetId="10" hidden="1">#REF!</definedName>
    <definedName name="BEx7C40F0PQURHPI6YQ39NFIR86Z" localSheetId="7" hidden="1">#REF!</definedName>
    <definedName name="BEx7C40F0PQURHPI6YQ39NFIR86Z" localSheetId="27" hidden="1">#REF!</definedName>
    <definedName name="BEx7C40F0PQURHPI6YQ39NFIR86Z" hidden="1">#REF!</definedName>
    <definedName name="BEx7C7B9VCY7N0H7N1NH6HNNH724" localSheetId="16" hidden="1">#REF!</definedName>
    <definedName name="BEx7C7B9VCY7N0H7N1NH6HNNH724" localSheetId="13" hidden="1">#REF!</definedName>
    <definedName name="BEx7C7B9VCY7N0H7N1NH6HNNH724" localSheetId="10" hidden="1">#REF!</definedName>
    <definedName name="BEx7C7B9VCY7N0H7N1NH6HNNH724" localSheetId="7" hidden="1">#REF!</definedName>
    <definedName name="BEx7C7B9VCY7N0H7N1NH6HNNH724" localSheetId="27" hidden="1">#REF!</definedName>
    <definedName name="BEx7C7B9VCY7N0H7N1NH6HNNH724" hidden="1">#REF!</definedName>
    <definedName name="BEx7C93VR7SYRIJS1JO8YZKSFAW9" localSheetId="16" hidden="1">#REF!</definedName>
    <definedName name="BEx7C93VR7SYRIJS1JO8YZKSFAW9" localSheetId="13" hidden="1">#REF!</definedName>
    <definedName name="BEx7C93VR7SYRIJS1JO8YZKSFAW9" localSheetId="10" hidden="1">#REF!</definedName>
    <definedName name="BEx7C93VR7SYRIJS1JO8YZKSFAW9" localSheetId="7" hidden="1">#REF!</definedName>
    <definedName name="BEx7C93VR7SYRIJS1JO8YZKSFAW9" localSheetId="27" hidden="1">#REF!</definedName>
    <definedName name="BEx7C93VR7SYRIJS1JO8YZKSFAW9" hidden="1">#REF!</definedName>
    <definedName name="BEx7CCPC6R1KQQZ2JQU6EFI1G0RM" localSheetId="16" hidden="1">#REF!</definedName>
    <definedName name="BEx7CCPC6R1KQQZ2JQU6EFI1G0RM" localSheetId="13" hidden="1">#REF!</definedName>
    <definedName name="BEx7CCPC6R1KQQZ2JQU6EFI1G0RM" localSheetId="10" hidden="1">#REF!</definedName>
    <definedName name="BEx7CCPC6R1KQQZ2JQU6EFI1G0RM" localSheetId="7" hidden="1">#REF!</definedName>
    <definedName name="BEx7CCPC6R1KQQZ2JQU6EFI1G0RM" localSheetId="27" hidden="1">#REF!</definedName>
    <definedName name="BEx7CCPC6R1KQQZ2JQU6EFI1G0RM" hidden="1">#REF!</definedName>
    <definedName name="BEx7CIJST9GLS2QD383UK7VUDTGL" localSheetId="16" hidden="1">#REF!</definedName>
    <definedName name="BEx7CIJST9GLS2QD383UK7VUDTGL" localSheetId="13" hidden="1">#REF!</definedName>
    <definedName name="BEx7CIJST9GLS2QD383UK7VUDTGL" localSheetId="10" hidden="1">#REF!</definedName>
    <definedName name="BEx7CIJST9GLS2QD383UK7VUDTGL" localSheetId="7" hidden="1">#REF!</definedName>
    <definedName name="BEx7CIJST9GLS2QD383UK7VUDTGL" localSheetId="27" hidden="1">#REF!</definedName>
    <definedName name="BEx7CIJST9GLS2QD383UK7VUDTGL" hidden="1">#REF!</definedName>
    <definedName name="BEx7CO8T2XKC7GHDSYNAWTZ9L7YR" localSheetId="16" hidden="1">#REF!</definedName>
    <definedName name="BEx7CO8T2XKC7GHDSYNAWTZ9L7YR" localSheetId="13" hidden="1">#REF!</definedName>
    <definedName name="BEx7CO8T2XKC7GHDSYNAWTZ9L7YR" localSheetId="10" hidden="1">#REF!</definedName>
    <definedName name="BEx7CO8T2XKC7GHDSYNAWTZ9L7YR" localSheetId="7" hidden="1">#REF!</definedName>
    <definedName name="BEx7CO8T2XKC7GHDSYNAWTZ9L7YR" localSheetId="27" hidden="1">#REF!</definedName>
    <definedName name="BEx7CO8T2XKC7GHDSYNAWTZ9L7YR" hidden="1">#REF!</definedName>
    <definedName name="BEx7CW1CF00DO8A36UNC2X7K65C2" localSheetId="16" hidden="1">#REF!</definedName>
    <definedName name="BEx7CW1CF00DO8A36UNC2X7K65C2" localSheetId="13" hidden="1">#REF!</definedName>
    <definedName name="BEx7CW1CF00DO8A36UNC2X7K65C2" localSheetId="10" hidden="1">#REF!</definedName>
    <definedName name="BEx7CW1CF00DO8A36UNC2X7K65C2" localSheetId="7" hidden="1">#REF!</definedName>
    <definedName name="BEx7CW1CF00DO8A36UNC2X7K65C2" localSheetId="27" hidden="1">#REF!</definedName>
    <definedName name="BEx7CW1CF00DO8A36UNC2X7K65C2" hidden="1">#REF!</definedName>
    <definedName name="BEx7CW6NFRL2P4XWP0MWHIYA97KF" localSheetId="16" hidden="1">#REF!</definedName>
    <definedName name="BEx7CW6NFRL2P4XWP0MWHIYA97KF" localSheetId="13" hidden="1">#REF!</definedName>
    <definedName name="BEx7CW6NFRL2P4XWP0MWHIYA97KF" localSheetId="10" hidden="1">#REF!</definedName>
    <definedName name="BEx7CW6NFRL2P4XWP0MWHIYA97KF" localSheetId="7" hidden="1">#REF!</definedName>
    <definedName name="BEx7CW6NFRL2P4XWP0MWHIYA97KF" localSheetId="27" hidden="1">#REF!</definedName>
    <definedName name="BEx7CW6NFRL2P4XWP0MWHIYA97KF" hidden="1">#REF!</definedName>
    <definedName name="BEx7CZXN83U7XFVGG1P1N6ZCQK7U" localSheetId="16" hidden="1">#REF!</definedName>
    <definedName name="BEx7CZXN83U7XFVGG1P1N6ZCQK7U" localSheetId="13" hidden="1">#REF!</definedName>
    <definedName name="BEx7CZXN83U7XFVGG1P1N6ZCQK7U" localSheetId="10" hidden="1">#REF!</definedName>
    <definedName name="BEx7CZXN83U7XFVGG1P1N6ZCQK7U" localSheetId="7" hidden="1">#REF!</definedName>
    <definedName name="BEx7CZXN83U7XFVGG1P1N6ZCQK7U" localSheetId="27" hidden="1">#REF!</definedName>
    <definedName name="BEx7CZXN83U7XFVGG1P1N6ZCQK7U" hidden="1">#REF!</definedName>
    <definedName name="BEx7D14R4J25CLH301NHMGU8FSWM" localSheetId="16" hidden="1">#REF!</definedName>
    <definedName name="BEx7D14R4J25CLH301NHMGU8FSWM" localSheetId="13" hidden="1">#REF!</definedName>
    <definedName name="BEx7D14R4J25CLH301NHMGU8FSWM" localSheetId="10" hidden="1">#REF!</definedName>
    <definedName name="BEx7D14R4J25CLH301NHMGU8FSWM" localSheetId="7" hidden="1">#REF!</definedName>
    <definedName name="BEx7D14R4J25CLH301NHMGU8FSWM" localSheetId="27" hidden="1">#REF!</definedName>
    <definedName name="BEx7D14R4J25CLH301NHMGU8FSWM" hidden="1">#REF!</definedName>
    <definedName name="BEx7D38BE0Z9QLQBDMGARM9USFPM" localSheetId="16" hidden="1">#REF!</definedName>
    <definedName name="BEx7D38BE0Z9QLQBDMGARM9USFPM" localSheetId="13" hidden="1">#REF!</definedName>
    <definedName name="BEx7D38BE0Z9QLQBDMGARM9USFPM" localSheetId="10" hidden="1">#REF!</definedName>
    <definedName name="BEx7D38BE0Z9QLQBDMGARM9USFPM" localSheetId="7" hidden="1">#REF!</definedName>
    <definedName name="BEx7D38BE0Z9QLQBDMGARM9USFPM" localSheetId="27" hidden="1">#REF!</definedName>
    <definedName name="BEx7D38BE0Z9QLQBDMGARM9USFPM" hidden="1">#REF!</definedName>
    <definedName name="BEx7D5RWKRS4W71J4NZ6ZSFHPKFT" localSheetId="16" hidden="1">#REF!</definedName>
    <definedName name="BEx7D5RWKRS4W71J4NZ6ZSFHPKFT" localSheetId="13" hidden="1">#REF!</definedName>
    <definedName name="BEx7D5RWKRS4W71J4NZ6ZSFHPKFT" localSheetId="10" hidden="1">#REF!</definedName>
    <definedName name="BEx7D5RWKRS4W71J4NZ6ZSFHPKFT" localSheetId="7" hidden="1">#REF!</definedName>
    <definedName name="BEx7D5RWKRS4W71J4NZ6ZSFHPKFT" localSheetId="27" hidden="1">#REF!</definedName>
    <definedName name="BEx7D5RWKRS4W71J4NZ6ZSFHPKFT" hidden="1">#REF!</definedName>
    <definedName name="BEx7D8H1TPOX1UN17QZYEV7Q58GA" localSheetId="16" hidden="1">#REF!</definedName>
    <definedName name="BEx7D8H1TPOX1UN17QZYEV7Q58GA" localSheetId="13" hidden="1">#REF!</definedName>
    <definedName name="BEx7D8H1TPOX1UN17QZYEV7Q58GA" localSheetId="10" hidden="1">#REF!</definedName>
    <definedName name="BEx7D8H1TPOX1UN17QZYEV7Q58GA" localSheetId="7" hidden="1">#REF!</definedName>
    <definedName name="BEx7D8H1TPOX1UN17QZYEV7Q58GA" localSheetId="27" hidden="1">#REF!</definedName>
    <definedName name="BEx7D8H1TPOX1UN17QZYEV7Q58GA" hidden="1">#REF!</definedName>
    <definedName name="BEx7DGF13H2074LRWFZQ45PZ6JPX" localSheetId="16" hidden="1">#REF!</definedName>
    <definedName name="BEx7DGF13H2074LRWFZQ45PZ6JPX" localSheetId="13" hidden="1">#REF!</definedName>
    <definedName name="BEx7DGF13H2074LRWFZQ45PZ6JPX" localSheetId="10" hidden="1">#REF!</definedName>
    <definedName name="BEx7DGF13H2074LRWFZQ45PZ6JPX" localSheetId="7" hidden="1">#REF!</definedName>
    <definedName name="BEx7DGF13H2074LRWFZQ45PZ6JPX" localSheetId="27" hidden="1">#REF!</definedName>
    <definedName name="BEx7DGF13H2074LRWFZQ45PZ6JPX" hidden="1">#REF!</definedName>
    <definedName name="BEx7DHBE0SOC5KXWWQ73WUDBRX8J" localSheetId="16" hidden="1">#REF!</definedName>
    <definedName name="BEx7DHBE0SOC5KXWWQ73WUDBRX8J" localSheetId="13" hidden="1">#REF!</definedName>
    <definedName name="BEx7DHBE0SOC5KXWWQ73WUDBRX8J" localSheetId="10" hidden="1">#REF!</definedName>
    <definedName name="BEx7DHBE0SOC5KXWWQ73WUDBRX8J" localSheetId="7" hidden="1">#REF!</definedName>
    <definedName name="BEx7DHBE0SOC5KXWWQ73WUDBRX8J" localSheetId="27" hidden="1">#REF!</definedName>
    <definedName name="BEx7DHBE0SOC5KXWWQ73WUDBRX8J" hidden="1">#REF!</definedName>
    <definedName name="BEx7DKWUXEDIISSX4GDD4YYT887F" localSheetId="16" hidden="1">#REF!</definedName>
    <definedName name="BEx7DKWUXEDIISSX4GDD4YYT887F" localSheetId="13" hidden="1">#REF!</definedName>
    <definedName name="BEx7DKWUXEDIISSX4GDD4YYT887F" localSheetId="10" hidden="1">#REF!</definedName>
    <definedName name="BEx7DKWUXEDIISSX4GDD4YYT887F" localSheetId="7" hidden="1">#REF!</definedName>
    <definedName name="BEx7DKWUXEDIISSX4GDD4YYT887F" localSheetId="27" hidden="1">#REF!</definedName>
    <definedName name="BEx7DKWUXEDIISSX4GDD4YYT887F" hidden="1">#REF!</definedName>
    <definedName name="BEx7DMUYR2HC26WW7AOB1TULERMB" localSheetId="16" hidden="1">#REF!</definedName>
    <definedName name="BEx7DMUYR2HC26WW7AOB1TULERMB" localSheetId="13" hidden="1">#REF!</definedName>
    <definedName name="BEx7DMUYR2HC26WW7AOB1TULERMB" localSheetId="10" hidden="1">#REF!</definedName>
    <definedName name="BEx7DMUYR2HC26WW7AOB1TULERMB" localSheetId="7" hidden="1">#REF!</definedName>
    <definedName name="BEx7DMUYR2HC26WW7AOB1TULERMB" localSheetId="27" hidden="1">#REF!</definedName>
    <definedName name="BEx7DMUYR2HC26WW7AOB1TULERMB" hidden="1">#REF!</definedName>
    <definedName name="BEx7DVJTRV44IMJIBFXELE67SZ7S" localSheetId="16" hidden="1">#REF!</definedName>
    <definedName name="BEx7DVJTRV44IMJIBFXELE67SZ7S" localSheetId="13" hidden="1">#REF!</definedName>
    <definedName name="BEx7DVJTRV44IMJIBFXELE67SZ7S" localSheetId="10" hidden="1">#REF!</definedName>
    <definedName name="BEx7DVJTRV44IMJIBFXELE67SZ7S" localSheetId="7" hidden="1">#REF!</definedName>
    <definedName name="BEx7DVJTRV44IMJIBFXELE67SZ7S" localSheetId="27" hidden="1">#REF!</definedName>
    <definedName name="BEx7DVJTRV44IMJIBFXELE67SZ7S" hidden="1">#REF!</definedName>
    <definedName name="BEx7DVUMFCI5INHMVFIJ44RTTSTT" localSheetId="16" hidden="1">#REF!</definedName>
    <definedName name="BEx7DVUMFCI5INHMVFIJ44RTTSTT" localSheetId="13" hidden="1">#REF!</definedName>
    <definedName name="BEx7DVUMFCI5INHMVFIJ44RTTSTT" localSheetId="10" hidden="1">#REF!</definedName>
    <definedName name="BEx7DVUMFCI5INHMVFIJ44RTTSTT" localSheetId="7" hidden="1">#REF!</definedName>
    <definedName name="BEx7DVUMFCI5INHMVFIJ44RTTSTT" localSheetId="27" hidden="1">#REF!</definedName>
    <definedName name="BEx7DVUMFCI5INHMVFIJ44RTTSTT" hidden="1">#REF!</definedName>
    <definedName name="BEx7E2QT2U8THYOKBPXONB1B47WH" localSheetId="16" hidden="1">#REF!</definedName>
    <definedName name="BEx7E2QT2U8THYOKBPXONB1B47WH" localSheetId="13" hidden="1">#REF!</definedName>
    <definedName name="BEx7E2QT2U8THYOKBPXONB1B47WH" localSheetId="10" hidden="1">#REF!</definedName>
    <definedName name="BEx7E2QT2U8THYOKBPXONB1B47WH" localSheetId="7" hidden="1">#REF!</definedName>
    <definedName name="BEx7E2QT2U8THYOKBPXONB1B47WH" localSheetId="27" hidden="1">#REF!</definedName>
    <definedName name="BEx7E2QT2U8THYOKBPXONB1B47WH" hidden="1">#REF!</definedName>
    <definedName name="BEx7E5QP7W6UKO74F5Y0VJ741HS5" localSheetId="16" hidden="1">#REF!</definedName>
    <definedName name="BEx7E5QP7W6UKO74F5Y0VJ741HS5" localSheetId="13" hidden="1">#REF!</definedName>
    <definedName name="BEx7E5QP7W6UKO74F5Y0VJ741HS5" localSheetId="10" hidden="1">#REF!</definedName>
    <definedName name="BEx7E5QP7W6UKO74F5Y0VJ741HS5" localSheetId="7" hidden="1">#REF!</definedName>
    <definedName name="BEx7E5QP7W6UKO74F5Y0VJ741HS5" localSheetId="27" hidden="1">#REF!</definedName>
    <definedName name="BEx7E5QP7W6UKO74F5Y0VJ741HS5" hidden="1">#REF!</definedName>
    <definedName name="BEx7E6N29HGH3I47AFB2DCS6MVS6" localSheetId="16" hidden="1">#REF!</definedName>
    <definedName name="BEx7E6N29HGH3I47AFB2DCS6MVS6" localSheetId="13" hidden="1">#REF!</definedName>
    <definedName name="BEx7E6N29HGH3I47AFB2DCS6MVS6" localSheetId="10" hidden="1">#REF!</definedName>
    <definedName name="BEx7E6N29HGH3I47AFB2DCS6MVS6" localSheetId="7" hidden="1">#REF!</definedName>
    <definedName name="BEx7E6N29HGH3I47AFB2DCS6MVS6" localSheetId="27" hidden="1">#REF!</definedName>
    <definedName name="BEx7E6N29HGH3I47AFB2DCS6MVS6" hidden="1">#REF!</definedName>
    <definedName name="BEx7EBA8IYHQKT7IQAOAML660SYA" localSheetId="16" hidden="1">#REF!</definedName>
    <definedName name="BEx7EBA8IYHQKT7IQAOAML660SYA" localSheetId="13" hidden="1">#REF!</definedName>
    <definedName name="BEx7EBA8IYHQKT7IQAOAML660SYA" localSheetId="10" hidden="1">#REF!</definedName>
    <definedName name="BEx7EBA8IYHQKT7IQAOAML660SYA" localSheetId="7" hidden="1">#REF!</definedName>
    <definedName name="BEx7EBA8IYHQKT7IQAOAML660SYA" localSheetId="27" hidden="1">#REF!</definedName>
    <definedName name="BEx7EBA8IYHQKT7IQAOAML660SYA" hidden="1">#REF!</definedName>
    <definedName name="BEx7EI6C8MCRZFEQYUBE5FSUTIHK" localSheetId="16" hidden="1">#REF!</definedName>
    <definedName name="BEx7EI6C8MCRZFEQYUBE5FSUTIHK" localSheetId="13" hidden="1">#REF!</definedName>
    <definedName name="BEx7EI6C8MCRZFEQYUBE5FSUTIHK" localSheetId="10" hidden="1">#REF!</definedName>
    <definedName name="BEx7EI6C8MCRZFEQYUBE5FSUTIHK" localSheetId="7" hidden="1">#REF!</definedName>
    <definedName name="BEx7EI6C8MCRZFEQYUBE5FSUTIHK" localSheetId="27" hidden="1">#REF!</definedName>
    <definedName name="BEx7EI6C8MCRZFEQYUBE5FSUTIHK" hidden="1">#REF!</definedName>
    <definedName name="BEx7EI6DL1Z6UWLFBXAKVGZTKHWJ" localSheetId="16" hidden="1">#REF!</definedName>
    <definedName name="BEx7EI6DL1Z6UWLFBXAKVGZTKHWJ" localSheetId="13" hidden="1">#REF!</definedName>
    <definedName name="BEx7EI6DL1Z6UWLFBXAKVGZTKHWJ" localSheetId="10" hidden="1">#REF!</definedName>
    <definedName name="BEx7EI6DL1Z6UWLFBXAKVGZTKHWJ" localSheetId="7" hidden="1">#REF!</definedName>
    <definedName name="BEx7EI6DL1Z6UWLFBXAKVGZTKHWJ" localSheetId="27" hidden="1">#REF!</definedName>
    <definedName name="BEx7EI6DL1Z6UWLFBXAKVGZTKHWJ" hidden="1">#REF!</definedName>
    <definedName name="BEx7EQKHX7GZYOLXRDU534TT4H64" localSheetId="16" hidden="1">#REF!</definedName>
    <definedName name="BEx7EQKHX7GZYOLXRDU534TT4H64" localSheetId="13" hidden="1">#REF!</definedName>
    <definedName name="BEx7EQKHX7GZYOLXRDU534TT4H64" localSheetId="10" hidden="1">#REF!</definedName>
    <definedName name="BEx7EQKHX7GZYOLXRDU534TT4H64" localSheetId="7" hidden="1">#REF!</definedName>
    <definedName name="BEx7EQKHX7GZYOLXRDU534TT4H64" localSheetId="27" hidden="1">#REF!</definedName>
    <definedName name="BEx7EQKHX7GZYOLXRDU534TT4H64" hidden="1">#REF!</definedName>
    <definedName name="BEx7ETV6L1TM7JSXJIGK3FC6RVZW" localSheetId="16" hidden="1">#REF!</definedName>
    <definedName name="BEx7ETV6L1TM7JSXJIGK3FC6RVZW" localSheetId="13" hidden="1">#REF!</definedName>
    <definedName name="BEx7ETV6L1TM7JSXJIGK3FC6RVZW" localSheetId="10" hidden="1">#REF!</definedName>
    <definedName name="BEx7ETV6L1TM7JSXJIGK3FC6RVZW" localSheetId="7" hidden="1">#REF!</definedName>
    <definedName name="BEx7ETV6L1TM7JSXJIGK3FC6RVZW" localSheetId="27" hidden="1">#REF!</definedName>
    <definedName name="BEx7ETV6L1TM7JSXJIGK3FC6RVZW" hidden="1">#REF!</definedName>
    <definedName name="BEx7EYYLHMBYQTH6I377FCQS7CSX" localSheetId="16" hidden="1">#REF!</definedName>
    <definedName name="BEx7EYYLHMBYQTH6I377FCQS7CSX" localSheetId="13" hidden="1">#REF!</definedName>
    <definedName name="BEx7EYYLHMBYQTH6I377FCQS7CSX" localSheetId="10" hidden="1">#REF!</definedName>
    <definedName name="BEx7EYYLHMBYQTH6I377FCQS7CSX" localSheetId="7" hidden="1">#REF!</definedName>
    <definedName name="BEx7EYYLHMBYQTH6I377FCQS7CSX" localSheetId="27" hidden="1">#REF!</definedName>
    <definedName name="BEx7EYYLHMBYQTH6I377FCQS7CSX" hidden="1">#REF!</definedName>
    <definedName name="BEx7FCLG1RYI2SNOU1Y2GQZNZSWA" localSheetId="16" hidden="1">#REF!</definedName>
    <definedName name="BEx7FCLG1RYI2SNOU1Y2GQZNZSWA" localSheetId="13" hidden="1">#REF!</definedName>
    <definedName name="BEx7FCLG1RYI2SNOU1Y2GQZNZSWA" localSheetId="10" hidden="1">#REF!</definedName>
    <definedName name="BEx7FCLG1RYI2SNOU1Y2GQZNZSWA" localSheetId="7" hidden="1">#REF!</definedName>
    <definedName name="BEx7FCLG1RYI2SNOU1Y2GQZNZSWA" localSheetId="27" hidden="1">#REF!</definedName>
    <definedName name="BEx7FCLG1RYI2SNOU1Y2GQZNZSWA" hidden="1">#REF!</definedName>
    <definedName name="BEx7FN32ZGWOAA4TTH79KINTDWR9" localSheetId="16" hidden="1">#REF!</definedName>
    <definedName name="BEx7FN32ZGWOAA4TTH79KINTDWR9" localSheetId="13" hidden="1">#REF!</definedName>
    <definedName name="BEx7FN32ZGWOAA4TTH79KINTDWR9" localSheetId="10" hidden="1">#REF!</definedName>
    <definedName name="BEx7FN32ZGWOAA4TTH79KINTDWR9" localSheetId="7" hidden="1">#REF!</definedName>
    <definedName name="BEx7FN32ZGWOAA4TTH79KINTDWR9" localSheetId="27" hidden="1">#REF!</definedName>
    <definedName name="BEx7FN32ZGWOAA4TTH79KINTDWR9" hidden="1">#REF!</definedName>
    <definedName name="BEx7FV0WJHXL6X5JNQ2ZX45PX49P" localSheetId="16" hidden="1">#REF!</definedName>
    <definedName name="BEx7FV0WJHXL6X5JNQ2ZX45PX49P" localSheetId="13" hidden="1">#REF!</definedName>
    <definedName name="BEx7FV0WJHXL6X5JNQ2ZX45PX49P" localSheetId="10" hidden="1">#REF!</definedName>
    <definedName name="BEx7FV0WJHXL6X5JNQ2ZX45PX49P" localSheetId="7" hidden="1">#REF!</definedName>
    <definedName name="BEx7FV0WJHXL6X5JNQ2ZX45PX49P" localSheetId="27" hidden="1">#REF!</definedName>
    <definedName name="BEx7FV0WJHXL6X5JNQ2ZX45PX49P" hidden="1">#REF!</definedName>
    <definedName name="BEx7G82CKM3NIY1PHNFK28M09PCH" localSheetId="16" hidden="1">#REF!</definedName>
    <definedName name="BEx7G82CKM3NIY1PHNFK28M09PCH" localSheetId="13" hidden="1">#REF!</definedName>
    <definedName name="BEx7G82CKM3NIY1PHNFK28M09PCH" localSheetId="10" hidden="1">#REF!</definedName>
    <definedName name="BEx7G82CKM3NIY1PHNFK28M09PCH" localSheetId="7" hidden="1">#REF!</definedName>
    <definedName name="BEx7G82CKM3NIY1PHNFK28M09PCH" localSheetId="27" hidden="1">#REF!</definedName>
    <definedName name="BEx7G82CKM3NIY1PHNFK28M09PCH" hidden="1">#REF!</definedName>
    <definedName name="BEx7GR3ENYWRXXS5IT0UMEGOLGUH" localSheetId="16" hidden="1">#REF!</definedName>
    <definedName name="BEx7GR3ENYWRXXS5IT0UMEGOLGUH" localSheetId="13" hidden="1">#REF!</definedName>
    <definedName name="BEx7GR3ENYWRXXS5IT0UMEGOLGUH" localSheetId="10" hidden="1">#REF!</definedName>
    <definedName name="BEx7GR3ENYWRXXS5IT0UMEGOLGUH" localSheetId="7" hidden="1">#REF!</definedName>
    <definedName name="BEx7GR3ENYWRXXS5IT0UMEGOLGUH" localSheetId="27" hidden="1">#REF!</definedName>
    <definedName name="BEx7GR3ENYWRXXS5IT0UMEGOLGUH" hidden="1">#REF!</definedName>
    <definedName name="BEx7GSAL6P7TASL8MB63RFST1LJL" localSheetId="16" hidden="1">#REF!</definedName>
    <definedName name="BEx7GSAL6P7TASL8MB63RFST1LJL" localSheetId="13" hidden="1">#REF!</definedName>
    <definedName name="BEx7GSAL6P7TASL8MB63RFST1LJL" localSheetId="10" hidden="1">#REF!</definedName>
    <definedName name="BEx7GSAL6P7TASL8MB63RFST1LJL" localSheetId="7" hidden="1">#REF!</definedName>
    <definedName name="BEx7GSAL6P7TASL8MB63RFST1LJL" localSheetId="27" hidden="1">#REF!</definedName>
    <definedName name="BEx7GSAL6P7TASL8MB63RFST1LJL" hidden="1">#REF!</definedName>
    <definedName name="BEx7H0JD6I5I8WQLLWOYWY5YWPQE" localSheetId="16" hidden="1">#REF!</definedName>
    <definedName name="BEx7H0JD6I5I8WQLLWOYWY5YWPQE" localSheetId="13" hidden="1">#REF!</definedName>
    <definedName name="BEx7H0JD6I5I8WQLLWOYWY5YWPQE" localSheetId="10" hidden="1">#REF!</definedName>
    <definedName name="BEx7H0JD6I5I8WQLLWOYWY5YWPQE" localSheetId="7" hidden="1">#REF!</definedName>
    <definedName name="BEx7H0JD6I5I8WQLLWOYWY5YWPQE" localSheetId="27" hidden="1">#REF!</definedName>
    <definedName name="BEx7H0JD6I5I8WQLLWOYWY5YWPQE" hidden="1">#REF!</definedName>
    <definedName name="BEx7H14XCXH7WEXEY1HVO53A6AGH" localSheetId="16" hidden="1">#REF!</definedName>
    <definedName name="BEx7H14XCXH7WEXEY1HVO53A6AGH" localSheetId="13" hidden="1">#REF!</definedName>
    <definedName name="BEx7H14XCXH7WEXEY1HVO53A6AGH" localSheetId="10" hidden="1">#REF!</definedName>
    <definedName name="BEx7H14XCXH7WEXEY1HVO53A6AGH" localSheetId="7" hidden="1">#REF!</definedName>
    <definedName name="BEx7H14XCXH7WEXEY1HVO53A6AGH" localSheetId="27" hidden="1">#REF!</definedName>
    <definedName name="BEx7H14XCXH7WEXEY1HVO53A6AGH" hidden="1">#REF!</definedName>
    <definedName name="BEx7HGVBEF4LEIF6RC14N3PSU461" localSheetId="16" hidden="1">#REF!</definedName>
    <definedName name="BEx7HGVBEF4LEIF6RC14N3PSU461" localSheetId="13" hidden="1">#REF!</definedName>
    <definedName name="BEx7HGVBEF4LEIF6RC14N3PSU461" localSheetId="10" hidden="1">#REF!</definedName>
    <definedName name="BEx7HGVBEF4LEIF6RC14N3PSU461" localSheetId="7" hidden="1">#REF!</definedName>
    <definedName name="BEx7HGVBEF4LEIF6RC14N3PSU461" localSheetId="27" hidden="1">#REF!</definedName>
    <definedName name="BEx7HGVBEF4LEIF6RC14N3PSU461" hidden="1">#REF!</definedName>
    <definedName name="BEx7HQ5T9FZ42QWS09UO4DT42Y0R" localSheetId="16" hidden="1">#REF!</definedName>
    <definedName name="BEx7HQ5T9FZ42QWS09UO4DT42Y0R" localSheetId="13" hidden="1">#REF!</definedName>
    <definedName name="BEx7HQ5T9FZ42QWS09UO4DT42Y0R" localSheetId="10" hidden="1">#REF!</definedName>
    <definedName name="BEx7HQ5T9FZ42QWS09UO4DT42Y0R" localSheetId="7" hidden="1">#REF!</definedName>
    <definedName name="BEx7HQ5T9FZ42QWS09UO4DT42Y0R" localSheetId="27" hidden="1">#REF!</definedName>
    <definedName name="BEx7HQ5T9FZ42QWS09UO4DT42Y0R" hidden="1">#REF!</definedName>
    <definedName name="BEx7HRCZE3CVGON1HV07MT5MNDZ3" localSheetId="16" hidden="1">#REF!</definedName>
    <definedName name="BEx7HRCZE3CVGON1HV07MT5MNDZ3" localSheetId="13" hidden="1">#REF!</definedName>
    <definedName name="BEx7HRCZE3CVGON1HV07MT5MNDZ3" localSheetId="10" hidden="1">#REF!</definedName>
    <definedName name="BEx7HRCZE3CVGON1HV07MT5MNDZ3" localSheetId="7" hidden="1">#REF!</definedName>
    <definedName name="BEx7HRCZE3CVGON1HV07MT5MNDZ3" localSheetId="27" hidden="1">#REF!</definedName>
    <definedName name="BEx7HRCZE3CVGON1HV07MT5MNDZ3" hidden="1">#REF!</definedName>
    <definedName name="BEx7HWGE2CANG5M17X4C8YNC3N8F" localSheetId="16" hidden="1">#REF!</definedName>
    <definedName name="BEx7HWGE2CANG5M17X4C8YNC3N8F" localSheetId="13" hidden="1">#REF!</definedName>
    <definedName name="BEx7HWGE2CANG5M17X4C8YNC3N8F" localSheetId="10" hidden="1">#REF!</definedName>
    <definedName name="BEx7HWGE2CANG5M17X4C8YNC3N8F" localSheetId="7" hidden="1">#REF!</definedName>
    <definedName name="BEx7HWGE2CANG5M17X4C8YNC3N8F" localSheetId="27" hidden="1">#REF!</definedName>
    <definedName name="BEx7HWGE2CANG5M17X4C8YNC3N8F" hidden="1">#REF!</definedName>
    <definedName name="BEx7IB54GU5UCTJS549UBDW43EJL" localSheetId="16" hidden="1">#REF!</definedName>
    <definedName name="BEx7IB54GU5UCTJS549UBDW43EJL" localSheetId="13" hidden="1">#REF!</definedName>
    <definedName name="BEx7IB54GU5UCTJS549UBDW43EJL" localSheetId="10" hidden="1">#REF!</definedName>
    <definedName name="BEx7IB54GU5UCTJS549UBDW43EJL" localSheetId="7" hidden="1">#REF!</definedName>
    <definedName name="BEx7IB54GU5UCTJS549UBDW43EJL" localSheetId="27" hidden="1">#REF!</definedName>
    <definedName name="BEx7IB54GU5UCTJS549UBDW43EJL" hidden="1">#REF!</definedName>
    <definedName name="BEx7IBVYN47SFZIA0K4MDKQZNN9V" localSheetId="16" hidden="1">#REF!</definedName>
    <definedName name="BEx7IBVYN47SFZIA0K4MDKQZNN9V" localSheetId="13" hidden="1">#REF!</definedName>
    <definedName name="BEx7IBVYN47SFZIA0K4MDKQZNN9V" localSheetId="10" hidden="1">#REF!</definedName>
    <definedName name="BEx7IBVYN47SFZIA0K4MDKQZNN9V" localSheetId="7" hidden="1">#REF!</definedName>
    <definedName name="BEx7IBVYN47SFZIA0K4MDKQZNN9V" localSheetId="27" hidden="1">#REF!</definedName>
    <definedName name="BEx7IBVYN47SFZIA0K4MDKQZNN9V" hidden="1">#REF!</definedName>
    <definedName name="BEx7IGOMJB39HUONENRXTK1MFHGE" localSheetId="16" hidden="1">#REF!</definedName>
    <definedName name="BEx7IGOMJB39HUONENRXTK1MFHGE" localSheetId="13" hidden="1">#REF!</definedName>
    <definedName name="BEx7IGOMJB39HUONENRXTK1MFHGE" localSheetId="10" hidden="1">#REF!</definedName>
    <definedName name="BEx7IGOMJB39HUONENRXTK1MFHGE" localSheetId="7" hidden="1">#REF!</definedName>
    <definedName name="BEx7IGOMJB39HUONENRXTK1MFHGE" localSheetId="27" hidden="1">#REF!</definedName>
    <definedName name="BEx7IGOMJB39HUONENRXTK1MFHGE" hidden="1">#REF!</definedName>
    <definedName name="BEx7ISO6LTCYYDK0J6IN4PG2P6SW" localSheetId="16" hidden="1">#REF!</definedName>
    <definedName name="BEx7ISO6LTCYYDK0J6IN4PG2P6SW" localSheetId="13" hidden="1">#REF!</definedName>
    <definedName name="BEx7ISO6LTCYYDK0J6IN4PG2P6SW" localSheetId="10" hidden="1">#REF!</definedName>
    <definedName name="BEx7ISO6LTCYYDK0J6IN4PG2P6SW" localSheetId="7" hidden="1">#REF!</definedName>
    <definedName name="BEx7ISO6LTCYYDK0J6IN4PG2P6SW" localSheetId="27" hidden="1">#REF!</definedName>
    <definedName name="BEx7ISO6LTCYYDK0J6IN4PG2P6SW" hidden="1">#REF!</definedName>
    <definedName name="BEx7IV2IJ5WT7UC0UG7WP0WF2JZI" localSheetId="16" hidden="1">#REF!</definedName>
    <definedName name="BEx7IV2IJ5WT7UC0UG7WP0WF2JZI" localSheetId="13" hidden="1">#REF!</definedName>
    <definedName name="BEx7IV2IJ5WT7UC0UG7WP0WF2JZI" localSheetId="10" hidden="1">#REF!</definedName>
    <definedName name="BEx7IV2IJ5WT7UC0UG7WP0WF2JZI" localSheetId="7" hidden="1">#REF!</definedName>
    <definedName name="BEx7IV2IJ5WT7UC0UG7WP0WF2JZI" localSheetId="27" hidden="1">#REF!</definedName>
    <definedName name="BEx7IV2IJ5WT7UC0UG7WP0WF2JZI" hidden="1">#REF!</definedName>
    <definedName name="BEx7IXGU74GE5E4S6W4Z13AR092Y" localSheetId="16" hidden="1">#REF!</definedName>
    <definedName name="BEx7IXGU74GE5E4S6W4Z13AR092Y" localSheetId="13" hidden="1">#REF!</definedName>
    <definedName name="BEx7IXGU74GE5E4S6W4Z13AR092Y" localSheetId="10" hidden="1">#REF!</definedName>
    <definedName name="BEx7IXGU74GE5E4S6W4Z13AR092Y" localSheetId="7" hidden="1">#REF!</definedName>
    <definedName name="BEx7IXGU74GE5E4S6W4Z13AR092Y" localSheetId="27" hidden="1">#REF!</definedName>
    <definedName name="BEx7IXGU74GE5E4S6W4Z13AR092Y" hidden="1">#REF!</definedName>
    <definedName name="BEx7J4YL8Q3BI1MLH16YYQ18IJRD" localSheetId="16" hidden="1">#REF!</definedName>
    <definedName name="BEx7J4YL8Q3BI1MLH16YYQ18IJRD" localSheetId="13" hidden="1">#REF!</definedName>
    <definedName name="BEx7J4YL8Q3BI1MLH16YYQ18IJRD" localSheetId="10" hidden="1">#REF!</definedName>
    <definedName name="BEx7J4YL8Q3BI1MLH16YYQ18IJRD" localSheetId="7" hidden="1">#REF!</definedName>
    <definedName name="BEx7J4YL8Q3BI1MLH16YYQ18IJRD" localSheetId="27" hidden="1">#REF!</definedName>
    <definedName name="BEx7J4YL8Q3BI1MLH16YYQ18IJRD" hidden="1">#REF!</definedName>
    <definedName name="BEx7J5K5QVUOXI6A663KUWL6PO3O" localSheetId="16" hidden="1">#REF!</definedName>
    <definedName name="BEx7J5K5QVUOXI6A663KUWL6PO3O" localSheetId="13" hidden="1">#REF!</definedName>
    <definedName name="BEx7J5K5QVUOXI6A663KUWL6PO3O" localSheetId="10" hidden="1">#REF!</definedName>
    <definedName name="BEx7J5K5QVUOXI6A663KUWL6PO3O" localSheetId="7" hidden="1">#REF!</definedName>
    <definedName name="BEx7J5K5QVUOXI6A663KUWL6PO3O" localSheetId="27" hidden="1">#REF!</definedName>
    <definedName name="BEx7J5K5QVUOXI6A663KUWL6PO3O" hidden="1">#REF!</definedName>
    <definedName name="BEx7JH3HGBPI07OHZ5LFYK0UFZQR" localSheetId="16" hidden="1">#REF!</definedName>
    <definedName name="BEx7JH3HGBPI07OHZ5LFYK0UFZQR" localSheetId="13" hidden="1">#REF!</definedName>
    <definedName name="BEx7JH3HGBPI07OHZ5LFYK0UFZQR" localSheetId="10" hidden="1">#REF!</definedName>
    <definedName name="BEx7JH3HGBPI07OHZ5LFYK0UFZQR" localSheetId="7" hidden="1">#REF!</definedName>
    <definedName name="BEx7JH3HGBPI07OHZ5LFYK0UFZQR" localSheetId="27" hidden="1">#REF!</definedName>
    <definedName name="BEx7JH3HGBPI07OHZ5LFYK0UFZQR" hidden="1">#REF!</definedName>
    <definedName name="BEx7JRL3MHRMVLQF3EN15MXRPN68" localSheetId="16" hidden="1">#REF!</definedName>
    <definedName name="BEx7JRL3MHRMVLQF3EN15MXRPN68" localSheetId="13" hidden="1">#REF!</definedName>
    <definedName name="BEx7JRL3MHRMVLQF3EN15MXRPN68" localSheetId="10" hidden="1">#REF!</definedName>
    <definedName name="BEx7JRL3MHRMVLQF3EN15MXRPN68" localSheetId="7" hidden="1">#REF!</definedName>
    <definedName name="BEx7JRL3MHRMVLQF3EN15MXRPN68" localSheetId="27" hidden="1">#REF!</definedName>
    <definedName name="BEx7JRL3MHRMVLQF3EN15MXRPN68" hidden="1">#REF!</definedName>
    <definedName name="BEx7JV194190CNM6WWGQ3UBJ3CHH" localSheetId="16" hidden="1">#REF!</definedName>
    <definedName name="BEx7JV194190CNM6WWGQ3UBJ3CHH" localSheetId="13" hidden="1">#REF!</definedName>
    <definedName name="BEx7JV194190CNM6WWGQ3UBJ3CHH" localSheetId="10" hidden="1">#REF!</definedName>
    <definedName name="BEx7JV194190CNM6WWGQ3UBJ3CHH" localSheetId="7" hidden="1">#REF!</definedName>
    <definedName name="BEx7JV194190CNM6WWGQ3UBJ3CHH" localSheetId="27" hidden="1">#REF!</definedName>
    <definedName name="BEx7JV194190CNM6WWGQ3UBJ3CHH" hidden="1">#REF!</definedName>
    <definedName name="BEx7JZJ4AE8AGMWPK3XPBTBUBZ48" localSheetId="16" hidden="1">#REF!</definedName>
    <definedName name="BEx7JZJ4AE8AGMWPK3XPBTBUBZ48" localSheetId="13" hidden="1">#REF!</definedName>
    <definedName name="BEx7JZJ4AE8AGMWPK3XPBTBUBZ48" localSheetId="10" hidden="1">#REF!</definedName>
    <definedName name="BEx7JZJ4AE8AGMWPK3XPBTBUBZ48" localSheetId="7" hidden="1">#REF!</definedName>
    <definedName name="BEx7JZJ4AE8AGMWPK3XPBTBUBZ48" localSheetId="27" hidden="1">#REF!</definedName>
    <definedName name="BEx7JZJ4AE8AGMWPK3XPBTBUBZ48" hidden="1">#REF!</definedName>
    <definedName name="BEx7K7GZ607XQOGB81A1HINBTGOZ" localSheetId="16" hidden="1">#REF!</definedName>
    <definedName name="BEx7K7GZ607XQOGB81A1HINBTGOZ" localSheetId="13" hidden="1">#REF!</definedName>
    <definedName name="BEx7K7GZ607XQOGB81A1HINBTGOZ" localSheetId="10" hidden="1">#REF!</definedName>
    <definedName name="BEx7K7GZ607XQOGB81A1HINBTGOZ" localSheetId="7" hidden="1">#REF!</definedName>
    <definedName name="BEx7K7GZ607XQOGB81A1HINBTGOZ" localSheetId="27" hidden="1">#REF!</definedName>
    <definedName name="BEx7K7GZ607XQOGB81A1HINBTGOZ" hidden="1">#REF!</definedName>
    <definedName name="BEx7KEYPBDXSNROH8M6CDCBN6B50" localSheetId="16" hidden="1">#REF!</definedName>
    <definedName name="BEx7KEYPBDXSNROH8M6CDCBN6B50" localSheetId="13" hidden="1">#REF!</definedName>
    <definedName name="BEx7KEYPBDXSNROH8M6CDCBN6B50" localSheetId="10" hidden="1">#REF!</definedName>
    <definedName name="BEx7KEYPBDXSNROH8M6CDCBN6B50" localSheetId="7" hidden="1">#REF!</definedName>
    <definedName name="BEx7KEYPBDXSNROH8M6CDCBN6B50" localSheetId="27" hidden="1">#REF!</definedName>
    <definedName name="BEx7KEYPBDXSNROH8M6CDCBN6B50" hidden="1">#REF!</definedName>
    <definedName name="BEx7KH7PZ0A6FSWA4LAN2CMZ0WSF" localSheetId="16" hidden="1">#REF!</definedName>
    <definedName name="BEx7KH7PZ0A6FSWA4LAN2CMZ0WSF" localSheetId="13" hidden="1">#REF!</definedName>
    <definedName name="BEx7KH7PZ0A6FSWA4LAN2CMZ0WSF" localSheetId="10" hidden="1">#REF!</definedName>
    <definedName name="BEx7KH7PZ0A6FSWA4LAN2CMZ0WSF" localSheetId="7" hidden="1">#REF!</definedName>
    <definedName name="BEx7KH7PZ0A6FSWA4LAN2CMZ0WSF" localSheetId="27" hidden="1">#REF!</definedName>
    <definedName name="BEx7KH7PZ0A6FSWA4LAN2CMZ0WSF" hidden="1">#REF!</definedName>
    <definedName name="BEx7KNCTL6VMNQP4MFMHOMV1WI1Y" localSheetId="16" hidden="1">#REF!</definedName>
    <definedName name="BEx7KNCTL6VMNQP4MFMHOMV1WI1Y" localSheetId="13" hidden="1">#REF!</definedName>
    <definedName name="BEx7KNCTL6VMNQP4MFMHOMV1WI1Y" localSheetId="10" hidden="1">#REF!</definedName>
    <definedName name="BEx7KNCTL6VMNQP4MFMHOMV1WI1Y" localSheetId="7" hidden="1">#REF!</definedName>
    <definedName name="BEx7KNCTL6VMNQP4MFMHOMV1WI1Y" localSheetId="27" hidden="1">#REF!</definedName>
    <definedName name="BEx7KNCTL6VMNQP4MFMHOMV1WI1Y" hidden="1">#REF!</definedName>
    <definedName name="BEx7KSAS8BZT6H8OQCZ5DNSTMO07" localSheetId="16" hidden="1">#REF!</definedName>
    <definedName name="BEx7KSAS8BZT6H8OQCZ5DNSTMO07" localSheetId="13" hidden="1">#REF!</definedName>
    <definedName name="BEx7KSAS8BZT6H8OQCZ5DNSTMO07" localSheetId="10" hidden="1">#REF!</definedName>
    <definedName name="BEx7KSAS8BZT6H8OQCZ5DNSTMO07" localSheetId="7" hidden="1">#REF!</definedName>
    <definedName name="BEx7KSAS8BZT6H8OQCZ5DNSTMO07" localSheetId="27" hidden="1">#REF!</definedName>
    <definedName name="BEx7KSAS8BZT6H8OQCZ5DNSTMO07" hidden="1">#REF!</definedName>
    <definedName name="BEx7KWHTBD21COXVI4HNEQH0Z3L8" localSheetId="16" hidden="1">#REF!</definedName>
    <definedName name="BEx7KWHTBD21COXVI4HNEQH0Z3L8" localSheetId="13" hidden="1">#REF!</definedName>
    <definedName name="BEx7KWHTBD21COXVI4HNEQH0Z3L8" localSheetId="10" hidden="1">#REF!</definedName>
    <definedName name="BEx7KWHTBD21COXVI4HNEQH0Z3L8" localSheetId="7" hidden="1">#REF!</definedName>
    <definedName name="BEx7KWHTBD21COXVI4HNEQH0Z3L8" localSheetId="27" hidden="1">#REF!</definedName>
    <definedName name="BEx7KWHTBD21COXVI4HNEQH0Z3L8" hidden="1">#REF!</definedName>
    <definedName name="BEx7KXUGRMRSUXCM97Z7VRZQ9JH2" localSheetId="16" hidden="1">#REF!</definedName>
    <definedName name="BEx7KXUGRMRSUXCM97Z7VRZQ9JH2" localSheetId="13" hidden="1">#REF!</definedName>
    <definedName name="BEx7KXUGRMRSUXCM97Z7VRZQ9JH2" localSheetId="10" hidden="1">#REF!</definedName>
    <definedName name="BEx7KXUGRMRSUXCM97Z7VRZQ9JH2" localSheetId="7" hidden="1">#REF!</definedName>
    <definedName name="BEx7KXUGRMRSUXCM97Z7VRZQ9JH2" localSheetId="27" hidden="1">#REF!</definedName>
    <definedName name="BEx7KXUGRMRSUXCM97Z7VRZQ9JH2" hidden="1">#REF!</definedName>
    <definedName name="BEx7L5C6U8MP6IZ67BD649WQYJEK" localSheetId="16" hidden="1">#REF!</definedName>
    <definedName name="BEx7L5C6U8MP6IZ67BD649WQYJEK" localSheetId="13" hidden="1">#REF!</definedName>
    <definedName name="BEx7L5C6U8MP6IZ67BD649WQYJEK" localSheetId="10" hidden="1">#REF!</definedName>
    <definedName name="BEx7L5C6U8MP6IZ67BD649WQYJEK" localSheetId="7" hidden="1">#REF!</definedName>
    <definedName name="BEx7L5C6U8MP6IZ67BD649WQYJEK" localSheetId="27" hidden="1">#REF!</definedName>
    <definedName name="BEx7L5C6U8MP6IZ67BD649WQYJEK" hidden="1">#REF!</definedName>
    <definedName name="BEx7L8HEYEVTATR0OG5JJO647KNI" localSheetId="16" hidden="1">#REF!</definedName>
    <definedName name="BEx7L8HEYEVTATR0OG5JJO647KNI" localSheetId="13" hidden="1">#REF!</definedName>
    <definedName name="BEx7L8HEYEVTATR0OG5JJO647KNI" localSheetId="10" hidden="1">#REF!</definedName>
    <definedName name="BEx7L8HEYEVTATR0OG5JJO647KNI" localSheetId="7" hidden="1">#REF!</definedName>
    <definedName name="BEx7L8HEYEVTATR0OG5JJO647KNI" localSheetId="27" hidden="1">#REF!</definedName>
    <definedName name="BEx7L8HEYEVTATR0OG5JJO647KNI" hidden="1">#REF!</definedName>
    <definedName name="BEx7L8XOV64OMS15ZFURFEUXLMWF" localSheetId="16" hidden="1">#REF!</definedName>
    <definedName name="BEx7L8XOV64OMS15ZFURFEUXLMWF" localSheetId="13" hidden="1">#REF!</definedName>
    <definedName name="BEx7L8XOV64OMS15ZFURFEUXLMWF" localSheetId="10" hidden="1">#REF!</definedName>
    <definedName name="BEx7L8XOV64OMS15ZFURFEUXLMWF" localSheetId="7" hidden="1">#REF!</definedName>
    <definedName name="BEx7L8XOV64OMS15ZFURFEUXLMWF" localSheetId="27" hidden="1">#REF!</definedName>
    <definedName name="BEx7L8XOV64OMS15ZFURFEUXLMWF" hidden="1">#REF!</definedName>
    <definedName name="BEx7LPF478MRAYB9TQ6LDML6O3BY" localSheetId="16" hidden="1">#REF!</definedName>
    <definedName name="BEx7LPF478MRAYB9TQ6LDML6O3BY" localSheetId="13" hidden="1">#REF!</definedName>
    <definedName name="BEx7LPF478MRAYB9TQ6LDML6O3BY" localSheetId="10" hidden="1">#REF!</definedName>
    <definedName name="BEx7LPF478MRAYB9TQ6LDML6O3BY" localSheetId="7" hidden="1">#REF!</definedName>
    <definedName name="BEx7LPF478MRAYB9TQ6LDML6O3BY" localSheetId="27" hidden="1">#REF!</definedName>
    <definedName name="BEx7LPF478MRAYB9TQ6LDML6O3BY" hidden="1">#REF!</definedName>
    <definedName name="BEx7LPV780NFCG1VX4EKJ29YXOLZ" localSheetId="16" hidden="1">#REF!</definedName>
    <definedName name="BEx7LPV780NFCG1VX4EKJ29YXOLZ" localSheetId="13" hidden="1">#REF!</definedName>
    <definedName name="BEx7LPV780NFCG1VX4EKJ29YXOLZ" localSheetId="10" hidden="1">#REF!</definedName>
    <definedName name="BEx7LPV780NFCG1VX4EKJ29YXOLZ" localSheetId="7" hidden="1">#REF!</definedName>
    <definedName name="BEx7LPV780NFCG1VX4EKJ29YXOLZ" localSheetId="27" hidden="1">#REF!</definedName>
    <definedName name="BEx7LPV780NFCG1VX4EKJ29YXOLZ" hidden="1">#REF!</definedName>
    <definedName name="BEx7LQ0PD30NJWOAYKPEYHM9J83B" localSheetId="16" hidden="1">#REF!</definedName>
    <definedName name="BEx7LQ0PD30NJWOAYKPEYHM9J83B" localSheetId="13" hidden="1">#REF!</definedName>
    <definedName name="BEx7LQ0PD30NJWOAYKPEYHM9J83B" localSheetId="10" hidden="1">#REF!</definedName>
    <definedName name="BEx7LQ0PD30NJWOAYKPEYHM9J83B" localSheetId="7" hidden="1">#REF!</definedName>
    <definedName name="BEx7LQ0PD30NJWOAYKPEYHM9J83B" localSheetId="27" hidden="1">#REF!</definedName>
    <definedName name="BEx7LQ0PD30NJWOAYKPEYHM9J83B" hidden="1">#REF!</definedName>
    <definedName name="BEx7M4EKEDHZ1ZZ91NDLSUNPUFPZ" localSheetId="16" hidden="1">#REF!</definedName>
    <definedName name="BEx7M4EKEDHZ1ZZ91NDLSUNPUFPZ" localSheetId="13" hidden="1">#REF!</definedName>
    <definedName name="BEx7M4EKEDHZ1ZZ91NDLSUNPUFPZ" localSheetId="10" hidden="1">#REF!</definedName>
    <definedName name="BEx7M4EKEDHZ1ZZ91NDLSUNPUFPZ" localSheetId="7" hidden="1">#REF!</definedName>
    <definedName name="BEx7M4EKEDHZ1ZZ91NDLSUNPUFPZ" localSheetId="27" hidden="1">#REF!</definedName>
    <definedName name="BEx7M4EKEDHZ1ZZ91NDLSUNPUFPZ" hidden="1">#REF!</definedName>
    <definedName name="BEx7MAUI1JJFDIJGDW4RWY5384LY" localSheetId="16" hidden="1">#REF!</definedName>
    <definedName name="BEx7MAUI1JJFDIJGDW4RWY5384LY" localSheetId="13" hidden="1">#REF!</definedName>
    <definedName name="BEx7MAUI1JJFDIJGDW4RWY5384LY" localSheetId="10" hidden="1">#REF!</definedName>
    <definedName name="BEx7MAUI1JJFDIJGDW4RWY5384LY" localSheetId="7" hidden="1">#REF!</definedName>
    <definedName name="BEx7MAUI1JJFDIJGDW4RWY5384LY" localSheetId="27" hidden="1">#REF!</definedName>
    <definedName name="BEx7MAUI1JJFDIJGDW4RWY5384LY" hidden="1">#REF!</definedName>
    <definedName name="BEx7MI1EW6N7FOBHWJLYC02TZSKR" localSheetId="16" hidden="1">#REF!</definedName>
    <definedName name="BEx7MI1EW6N7FOBHWJLYC02TZSKR" localSheetId="13" hidden="1">#REF!</definedName>
    <definedName name="BEx7MI1EW6N7FOBHWJLYC02TZSKR" localSheetId="10" hidden="1">#REF!</definedName>
    <definedName name="BEx7MI1EW6N7FOBHWJLYC02TZSKR" localSheetId="7" hidden="1">#REF!</definedName>
    <definedName name="BEx7MI1EW6N7FOBHWJLYC02TZSKR" localSheetId="27" hidden="1">#REF!</definedName>
    <definedName name="BEx7MI1EW6N7FOBHWJLYC02TZSKR" hidden="1">#REF!</definedName>
    <definedName name="BEx7MJZO3UKAMJ53UWOJ5ZD4GGMQ" localSheetId="16" hidden="1">#REF!</definedName>
    <definedName name="BEx7MJZO3UKAMJ53UWOJ5ZD4GGMQ" localSheetId="13" hidden="1">#REF!</definedName>
    <definedName name="BEx7MJZO3UKAMJ53UWOJ5ZD4GGMQ" localSheetId="10" hidden="1">#REF!</definedName>
    <definedName name="BEx7MJZO3UKAMJ53UWOJ5ZD4GGMQ" localSheetId="7" hidden="1">#REF!</definedName>
    <definedName name="BEx7MJZO3UKAMJ53UWOJ5ZD4GGMQ" localSheetId="27" hidden="1">#REF!</definedName>
    <definedName name="BEx7MJZO3UKAMJ53UWOJ5ZD4GGMQ" hidden="1">#REF!</definedName>
    <definedName name="BEx7MO17TZ6L4457Q12FYYLUUZAZ" localSheetId="16" hidden="1">#REF!</definedName>
    <definedName name="BEx7MO17TZ6L4457Q12FYYLUUZAZ" localSheetId="13" hidden="1">#REF!</definedName>
    <definedName name="BEx7MO17TZ6L4457Q12FYYLUUZAZ" localSheetId="10" hidden="1">#REF!</definedName>
    <definedName name="BEx7MO17TZ6L4457Q12FYYLUUZAZ" localSheetId="7" hidden="1">#REF!</definedName>
    <definedName name="BEx7MO17TZ6L4457Q12FYYLUUZAZ" localSheetId="27" hidden="1">#REF!</definedName>
    <definedName name="BEx7MO17TZ6L4457Q12FYYLUUZAZ" hidden="1">#REF!</definedName>
    <definedName name="BEx7MT4MFNXIVQGAT6D971GZW7CA" localSheetId="16" hidden="1">#REF!</definedName>
    <definedName name="BEx7MT4MFNXIVQGAT6D971GZW7CA" localSheetId="13" hidden="1">#REF!</definedName>
    <definedName name="BEx7MT4MFNXIVQGAT6D971GZW7CA" localSheetId="10" hidden="1">#REF!</definedName>
    <definedName name="BEx7MT4MFNXIVQGAT6D971GZW7CA" localSheetId="7" hidden="1">#REF!</definedName>
    <definedName name="BEx7MT4MFNXIVQGAT6D971GZW7CA" localSheetId="27" hidden="1">#REF!</definedName>
    <definedName name="BEx7MT4MFNXIVQGAT6D971GZW7CA" hidden="1">#REF!</definedName>
    <definedName name="BEx7MUMLPPX92MX7SA8S1PLONDL8" localSheetId="16" hidden="1">#REF!</definedName>
    <definedName name="BEx7MUMLPPX92MX7SA8S1PLONDL8" localSheetId="13" hidden="1">#REF!</definedName>
    <definedName name="BEx7MUMLPPX92MX7SA8S1PLONDL8" localSheetId="10" hidden="1">#REF!</definedName>
    <definedName name="BEx7MUMLPPX92MX7SA8S1PLONDL8" localSheetId="7" hidden="1">#REF!</definedName>
    <definedName name="BEx7MUMLPPX92MX7SA8S1PLONDL8" localSheetId="27" hidden="1">#REF!</definedName>
    <definedName name="BEx7MUMLPPX92MX7SA8S1PLONDL8" hidden="1">#REF!</definedName>
    <definedName name="BEx7MX0W532Q7CB4V6KFVC9WAOUI" localSheetId="16" hidden="1">#REF!</definedName>
    <definedName name="BEx7MX0W532Q7CB4V6KFVC9WAOUI" localSheetId="13" hidden="1">#REF!</definedName>
    <definedName name="BEx7MX0W532Q7CB4V6KFVC9WAOUI" localSheetId="10" hidden="1">#REF!</definedName>
    <definedName name="BEx7MX0W532Q7CB4V6KFVC9WAOUI" localSheetId="7" hidden="1">#REF!</definedName>
    <definedName name="BEx7MX0W532Q7CB4V6KFVC9WAOUI" localSheetId="27" hidden="1">#REF!</definedName>
    <definedName name="BEx7MX0W532Q7CB4V6KFVC9WAOUI" hidden="1">#REF!</definedName>
    <definedName name="BEx7NB403NE748IF75RXMWOFQ986" localSheetId="16" hidden="1">#REF!</definedName>
    <definedName name="BEx7NB403NE748IF75RXMWOFQ986" localSheetId="13" hidden="1">#REF!</definedName>
    <definedName name="BEx7NB403NE748IF75RXMWOFQ986" localSheetId="10" hidden="1">#REF!</definedName>
    <definedName name="BEx7NB403NE748IF75RXMWOFQ986" localSheetId="7" hidden="1">#REF!</definedName>
    <definedName name="BEx7NB403NE748IF75RXMWOFQ986" localSheetId="27" hidden="1">#REF!</definedName>
    <definedName name="BEx7NB403NE748IF75RXMWOFQ986" hidden="1">#REF!</definedName>
    <definedName name="BEx7NI062THZAM6I8AJWTFJL91CS" localSheetId="16" hidden="1">#REF!</definedName>
    <definedName name="BEx7NI062THZAM6I8AJWTFJL91CS" localSheetId="13" hidden="1">#REF!</definedName>
    <definedName name="BEx7NI062THZAM6I8AJWTFJL91CS" localSheetId="10" hidden="1">#REF!</definedName>
    <definedName name="BEx7NI062THZAM6I8AJWTFJL91CS" localSheetId="7" hidden="1">#REF!</definedName>
    <definedName name="BEx7NI062THZAM6I8AJWTFJL91CS" localSheetId="27" hidden="1">#REF!</definedName>
    <definedName name="BEx7NI062THZAM6I8AJWTFJL91CS" hidden="1">#REF!</definedName>
    <definedName name="BEx904S75BPRYMHF0083JF7ES4NG" localSheetId="16" hidden="1">#REF!</definedName>
    <definedName name="BEx904S75BPRYMHF0083JF7ES4NG" localSheetId="13" hidden="1">#REF!</definedName>
    <definedName name="BEx904S75BPRYMHF0083JF7ES4NG" localSheetId="10" hidden="1">#REF!</definedName>
    <definedName name="BEx904S75BPRYMHF0083JF7ES4NG" localSheetId="7" hidden="1">#REF!</definedName>
    <definedName name="BEx904S75BPRYMHF0083JF7ES4NG" localSheetId="27" hidden="1">#REF!</definedName>
    <definedName name="BEx904S75BPRYMHF0083JF7ES4NG" hidden="1">#REF!</definedName>
    <definedName name="BEx90HDD4RWF7JZGA8GCGG7D63MG" localSheetId="16" hidden="1">#REF!</definedName>
    <definedName name="BEx90HDD4RWF7JZGA8GCGG7D63MG" localSheetId="13" hidden="1">#REF!</definedName>
    <definedName name="BEx90HDD4RWF7JZGA8GCGG7D63MG" localSheetId="10" hidden="1">#REF!</definedName>
    <definedName name="BEx90HDD4RWF7JZGA8GCGG7D63MG" localSheetId="7" hidden="1">#REF!</definedName>
    <definedName name="BEx90HDD4RWF7JZGA8GCGG7D63MG" localSheetId="27" hidden="1">#REF!</definedName>
    <definedName name="BEx90HDD4RWF7JZGA8GCGG7D63MG" hidden="1">#REF!</definedName>
    <definedName name="BEx90HO6UVMFVSV8U0YBZFHNCL38" localSheetId="16" hidden="1">#REF!</definedName>
    <definedName name="BEx90HO6UVMFVSV8U0YBZFHNCL38" localSheetId="13" hidden="1">#REF!</definedName>
    <definedName name="BEx90HO6UVMFVSV8U0YBZFHNCL38" localSheetId="10" hidden="1">#REF!</definedName>
    <definedName name="BEx90HO6UVMFVSV8U0YBZFHNCL38" localSheetId="7" hidden="1">#REF!</definedName>
    <definedName name="BEx90HO6UVMFVSV8U0YBZFHNCL38" localSheetId="27" hidden="1">#REF!</definedName>
    <definedName name="BEx90HO6UVMFVSV8U0YBZFHNCL38" hidden="1">#REF!</definedName>
    <definedName name="BEx90VGH5H09ON2QXYC9WIIEU98T" localSheetId="16" hidden="1">#REF!</definedName>
    <definedName name="BEx90VGH5H09ON2QXYC9WIIEU98T" localSheetId="13" hidden="1">#REF!</definedName>
    <definedName name="BEx90VGH5H09ON2QXYC9WIIEU98T" localSheetId="10" hidden="1">#REF!</definedName>
    <definedName name="BEx90VGH5H09ON2QXYC9WIIEU98T" localSheetId="7" hidden="1">#REF!</definedName>
    <definedName name="BEx90VGH5H09ON2QXYC9WIIEU98T" localSheetId="27" hidden="1">#REF!</definedName>
    <definedName name="BEx90VGH5H09ON2QXYC9WIIEU98T" hidden="1">#REF!</definedName>
    <definedName name="BEx9157279000SVN5XNWQ99JY0WU" localSheetId="16" hidden="1">#REF!</definedName>
    <definedName name="BEx9157279000SVN5XNWQ99JY0WU" localSheetId="13" hidden="1">#REF!</definedName>
    <definedName name="BEx9157279000SVN5XNWQ99JY0WU" localSheetId="10" hidden="1">#REF!</definedName>
    <definedName name="BEx9157279000SVN5XNWQ99JY0WU" localSheetId="7" hidden="1">#REF!</definedName>
    <definedName name="BEx9157279000SVN5XNWQ99JY0WU" localSheetId="27" hidden="1">#REF!</definedName>
    <definedName name="BEx9157279000SVN5XNWQ99JY0WU" hidden="1">#REF!</definedName>
    <definedName name="BEx9175B70QXYAU5A8DJPGZQ46L9" localSheetId="16" hidden="1">#REF!</definedName>
    <definedName name="BEx9175B70QXYAU5A8DJPGZQ46L9" localSheetId="13" hidden="1">#REF!</definedName>
    <definedName name="BEx9175B70QXYAU5A8DJPGZQ46L9" localSheetId="10" hidden="1">#REF!</definedName>
    <definedName name="BEx9175B70QXYAU5A8DJPGZQ46L9" localSheetId="7" hidden="1">#REF!</definedName>
    <definedName name="BEx9175B70QXYAU5A8DJPGZQ46L9" localSheetId="27" hidden="1">#REF!</definedName>
    <definedName name="BEx9175B70QXYAU5A8DJPGZQ46L9" hidden="1">#REF!</definedName>
    <definedName name="BEx91AQQRTV87AO27VWHSFZAD4ZR" localSheetId="16" hidden="1">#REF!</definedName>
    <definedName name="BEx91AQQRTV87AO27VWHSFZAD4ZR" localSheetId="13" hidden="1">#REF!</definedName>
    <definedName name="BEx91AQQRTV87AO27VWHSFZAD4ZR" localSheetId="10" hidden="1">#REF!</definedName>
    <definedName name="BEx91AQQRTV87AO27VWHSFZAD4ZR" localSheetId="7" hidden="1">#REF!</definedName>
    <definedName name="BEx91AQQRTV87AO27VWHSFZAD4ZR" localSheetId="27" hidden="1">#REF!</definedName>
    <definedName name="BEx91AQQRTV87AO27VWHSFZAD4ZR" hidden="1">#REF!</definedName>
    <definedName name="BEx91L8FLL5CWLA2CDHKCOMGVDZN" localSheetId="16" hidden="1">#REF!</definedName>
    <definedName name="BEx91L8FLL5CWLA2CDHKCOMGVDZN" localSheetId="13" hidden="1">#REF!</definedName>
    <definedName name="BEx91L8FLL5CWLA2CDHKCOMGVDZN" localSheetId="10" hidden="1">#REF!</definedName>
    <definedName name="BEx91L8FLL5CWLA2CDHKCOMGVDZN" localSheetId="7" hidden="1">#REF!</definedName>
    <definedName name="BEx91L8FLL5CWLA2CDHKCOMGVDZN" localSheetId="27" hidden="1">#REF!</definedName>
    <definedName name="BEx91L8FLL5CWLA2CDHKCOMGVDZN" hidden="1">#REF!</definedName>
    <definedName name="BEx91OTVH9ZDBC3QTORU8RZX4EOC" localSheetId="16" hidden="1">#REF!</definedName>
    <definedName name="BEx91OTVH9ZDBC3QTORU8RZX4EOC" localSheetId="13" hidden="1">#REF!</definedName>
    <definedName name="BEx91OTVH9ZDBC3QTORU8RZX4EOC" localSheetId="10" hidden="1">#REF!</definedName>
    <definedName name="BEx91OTVH9ZDBC3QTORU8RZX4EOC" localSheetId="7" hidden="1">#REF!</definedName>
    <definedName name="BEx91OTVH9ZDBC3QTORU8RZX4EOC" localSheetId="27" hidden="1">#REF!</definedName>
    <definedName name="BEx91OTVH9ZDBC3QTORU8RZX4EOC" hidden="1">#REF!</definedName>
    <definedName name="BEx91QH5JRZKQP1GPN2SQMR3CKAG" localSheetId="16" hidden="1">#REF!</definedName>
    <definedName name="BEx91QH5JRZKQP1GPN2SQMR3CKAG" localSheetId="13" hidden="1">#REF!</definedName>
    <definedName name="BEx91QH5JRZKQP1GPN2SQMR3CKAG" localSheetId="10" hidden="1">#REF!</definedName>
    <definedName name="BEx91QH5JRZKQP1GPN2SQMR3CKAG" localSheetId="7" hidden="1">#REF!</definedName>
    <definedName name="BEx91QH5JRZKQP1GPN2SQMR3CKAG" localSheetId="27" hidden="1">#REF!</definedName>
    <definedName name="BEx91QH5JRZKQP1GPN2SQMR3CKAG" hidden="1">#REF!</definedName>
    <definedName name="BEx91ROALDNHO7FI4X8L61RH4UJE" localSheetId="16" hidden="1">#REF!</definedName>
    <definedName name="BEx91ROALDNHO7FI4X8L61RH4UJE" localSheetId="13" hidden="1">#REF!</definedName>
    <definedName name="BEx91ROALDNHO7FI4X8L61RH4UJE" localSheetId="10" hidden="1">#REF!</definedName>
    <definedName name="BEx91ROALDNHO7FI4X8L61RH4UJE" localSheetId="7" hidden="1">#REF!</definedName>
    <definedName name="BEx91ROALDNHO7FI4X8L61RH4UJE" localSheetId="27" hidden="1">#REF!</definedName>
    <definedName name="BEx91ROALDNHO7FI4X8L61RH4UJE" hidden="1">#REF!</definedName>
    <definedName name="BEx91TMID71GVYH0U16QM1RV3PX0" localSheetId="16" hidden="1">#REF!</definedName>
    <definedName name="BEx91TMID71GVYH0U16QM1RV3PX0" localSheetId="13" hidden="1">#REF!</definedName>
    <definedName name="BEx91TMID71GVYH0U16QM1RV3PX0" localSheetId="10" hidden="1">#REF!</definedName>
    <definedName name="BEx91TMID71GVYH0U16QM1RV3PX0" localSheetId="7" hidden="1">#REF!</definedName>
    <definedName name="BEx91TMID71GVYH0U16QM1RV3PX0" localSheetId="27" hidden="1">#REF!</definedName>
    <definedName name="BEx91TMID71GVYH0U16QM1RV3PX0" hidden="1">#REF!</definedName>
    <definedName name="BEx91VF2D78PAF337E3L2L81K9W2" localSheetId="16" hidden="1">#REF!</definedName>
    <definedName name="BEx91VF2D78PAF337E3L2L81K9W2" localSheetId="13" hidden="1">#REF!</definedName>
    <definedName name="BEx91VF2D78PAF337E3L2L81K9W2" localSheetId="10" hidden="1">#REF!</definedName>
    <definedName name="BEx91VF2D78PAF337E3L2L81K9W2" localSheetId="7" hidden="1">#REF!</definedName>
    <definedName name="BEx91VF2D78PAF337E3L2L81K9W2" localSheetId="27" hidden="1">#REF!</definedName>
    <definedName name="BEx91VF2D78PAF337E3L2L81K9W2" hidden="1">#REF!</definedName>
    <definedName name="BEx921PNZ46VORG2VRMWREWIC0SE" localSheetId="16" hidden="1">#REF!</definedName>
    <definedName name="BEx921PNZ46VORG2VRMWREWIC0SE" localSheetId="13" hidden="1">#REF!</definedName>
    <definedName name="BEx921PNZ46VORG2VRMWREWIC0SE" localSheetId="10" hidden="1">#REF!</definedName>
    <definedName name="BEx921PNZ46VORG2VRMWREWIC0SE" localSheetId="7" hidden="1">#REF!</definedName>
    <definedName name="BEx921PNZ46VORG2VRMWREWIC0SE" localSheetId="27" hidden="1">#REF!</definedName>
    <definedName name="BEx921PNZ46VORG2VRMWREWIC0SE" hidden="1">#REF!</definedName>
    <definedName name="BEx929CVDCG5CFUQWNDLOSNRQ1FN" localSheetId="16" hidden="1">#REF!</definedName>
    <definedName name="BEx929CVDCG5CFUQWNDLOSNRQ1FN" localSheetId="13" hidden="1">#REF!</definedName>
    <definedName name="BEx929CVDCG5CFUQWNDLOSNRQ1FN" localSheetId="10" hidden="1">#REF!</definedName>
    <definedName name="BEx929CVDCG5CFUQWNDLOSNRQ1FN" localSheetId="7" hidden="1">#REF!</definedName>
    <definedName name="BEx929CVDCG5CFUQWNDLOSNRQ1FN" localSheetId="27" hidden="1">#REF!</definedName>
    <definedName name="BEx929CVDCG5CFUQWNDLOSNRQ1FN" hidden="1">#REF!</definedName>
    <definedName name="BEx92DPEKL5WM5A3CN8674JI0PR3" localSheetId="16" hidden="1">#REF!</definedName>
    <definedName name="BEx92DPEKL5WM5A3CN8674JI0PR3" localSheetId="13" hidden="1">#REF!</definedName>
    <definedName name="BEx92DPEKL5WM5A3CN8674JI0PR3" localSheetId="10" hidden="1">#REF!</definedName>
    <definedName name="BEx92DPEKL5WM5A3CN8674JI0PR3" localSheetId="7" hidden="1">#REF!</definedName>
    <definedName name="BEx92DPEKL5WM5A3CN8674JI0PR3" localSheetId="27" hidden="1">#REF!</definedName>
    <definedName name="BEx92DPEKL5WM5A3CN8674JI0PR3" hidden="1">#REF!</definedName>
    <definedName name="BEx92ER2RMY93TZK0D9L9T3H0GI5" localSheetId="16" hidden="1">#REF!</definedName>
    <definedName name="BEx92ER2RMY93TZK0D9L9T3H0GI5" localSheetId="13" hidden="1">#REF!</definedName>
    <definedName name="BEx92ER2RMY93TZK0D9L9T3H0GI5" localSheetId="10" hidden="1">#REF!</definedName>
    <definedName name="BEx92ER2RMY93TZK0D9L9T3H0GI5" localSheetId="7" hidden="1">#REF!</definedName>
    <definedName name="BEx92ER2RMY93TZK0D9L9T3H0GI5" localSheetId="27" hidden="1">#REF!</definedName>
    <definedName name="BEx92ER2RMY93TZK0D9L9T3H0GI5" hidden="1">#REF!</definedName>
    <definedName name="BEx92FI04PJT4LI23KKIHRXWJDTT" localSheetId="16" hidden="1">#REF!</definedName>
    <definedName name="BEx92FI04PJT4LI23KKIHRXWJDTT" localSheetId="13" hidden="1">#REF!</definedName>
    <definedName name="BEx92FI04PJT4LI23KKIHRXWJDTT" localSheetId="10" hidden="1">#REF!</definedName>
    <definedName name="BEx92FI04PJT4LI23KKIHRXWJDTT" localSheetId="7" hidden="1">#REF!</definedName>
    <definedName name="BEx92FI04PJT4LI23KKIHRXWJDTT" localSheetId="27" hidden="1">#REF!</definedName>
    <definedName name="BEx92FI04PJT4LI23KKIHRXWJDTT" hidden="1">#REF!</definedName>
    <definedName name="BEx92HR14HQ9D5JXCSPA4SS4RT62" localSheetId="16" hidden="1">#REF!</definedName>
    <definedName name="BEx92HR14HQ9D5JXCSPA4SS4RT62" localSheetId="13" hidden="1">#REF!</definedName>
    <definedName name="BEx92HR14HQ9D5JXCSPA4SS4RT62" localSheetId="10" hidden="1">#REF!</definedName>
    <definedName name="BEx92HR14HQ9D5JXCSPA4SS4RT62" localSheetId="7" hidden="1">#REF!</definedName>
    <definedName name="BEx92HR14HQ9D5JXCSPA4SS4RT62" localSheetId="27" hidden="1">#REF!</definedName>
    <definedName name="BEx92HR14HQ9D5JXCSPA4SS4RT62" hidden="1">#REF!</definedName>
    <definedName name="BEx92HWA2D6A5EX9MFG68G0NOMSN" localSheetId="16" hidden="1">#REF!</definedName>
    <definedName name="BEx92HWA2D6A5EX9MFG68G0NOMSN" localSheetId="13" hidden="1">#REF!</definedName>
    <definedName name="BEx92HWA2D6A5EX9MFG68G0NOMSN" localSheetId="10" hidden="1">#REF!</definedName>
    <definedName name="BEx92HWA2D6A5EX9MFG68G0NOMSN" localSheetId="7" hidden="1">#REF!</definedName>
    <definedName name="BEx92HWA2D6A5EX9MFG68G0NOMSN" localSheetId="27" hidden="1">#REF!</definedName>
    <definedName name="BEx92HWA2D6A5EX9MFG68G0NOMSN" hidden="1">#REF!</definedName>
    <definedName name="BEx92I1SQUKW2W7S22E82HLJXRGK" localSheetId="16" hidden="1">#REF!</definedName>
    <definedName name="BEx92I1SQUKW2W7S22E82HLJXRGK" localSheetId="13" hidden="1">#REF!</definedName>
    <definedName name="BEx92I1SQUKW2W7S22E82HLJXRGK" localSheetId="10" hidden="1">#REF!</definedName>
    <definedName name="BEx92I1SQUKW2W7S22E82HLJXRGK" localSheetId="7" hidden="1">#REF!</definedName>
    <definedName name="BEx92I1SQUKW2W7S22E82HLJXRGK" localSheetId="27" hidden="1">#REF!</definedName>
    <definedName name="BEx92I1SQUKW2W7S22E82HLJXRGK" hidden="1">#REF!</definedName>
    <definedName name="BEx92PUBDIXAU1FW5ZAXECMAU0LN" localSheetId="16" hidden="1">#REF!</definedName>
    <definedName name="BEx92PUBDIXAU1FW5ZAXECMAU0LN" localSheetId="13" hidden="1">#REF!</definedName>
    <definedName name="BEx92PUBDIXAU1FW5ZAXECMAU0LN" localSheetId="10" hidden="1">#REF!</definedName>
    <definedName name="BEx92PUBDIXAU1FW5ZAXECMAU0LN" localSheetId="7" hidden="1">#REF!</definedName>
    <definedName name="BEx92PUBDIXAU1FW5ZAXECMAU0LN" localSheetId="27" hidden="1">#REF!</definedName>
    <definedName name="BEx92PUBDIXAU1FW5ZAXECMAU0LN" hidden="1">#REF!</definedName>
    <definedName name="BEx92S8MHFFIVRQ2YSHZNQGOFUHD" localSheetId="16" hidden="1">#REF!</definedName>
    <definedName name="BEx92S8MHFFIVRQ2YSHZNQGOFUHD" localSheetId="13" hidden="1">#REF!</definedName>
    <definedName name="BEx92S8MHFFIVRQ2YSHZNQGOFUHD" localSheetId="10" hidden="1">#REF!</definedName>
    <definedName name="BEx92S8MHFFIVRQ2YSHZNQGOFUHD" localSheetId="7" hidden="1">#REF!</definedName>
    <definedName name="BEx92S8MHFFIVRQ2YSHZNQGOFUHD" localSheetId="27" hidden="1">#REF!</definedName>
    <definedName name="BEx92S8MHFFIVRQ2YSHZNQGOFUHD" hidden="1">#REF!</definedName>
    <definedName name="BEx92VJ5FJGXISSSMOUAESCSIWFV" localSheetId="16" hidden="1">#REF!</definedName>
    <definedName name="BEx92VJ5FJGXISSSMOUAESCSIWFV" localSheetId="13" hidden="1">#REF!</definedName>
    <definedName name="BEx92VJ5FJGXISSSMOUAESCSIWFV" localSheetId="10" hidden="1">#REF!</definedName>
    <definedName name="BEx92VJ5FJGXISSSMOUAESCSIWFV" localSheetId="7" hidden="1">#REF!</definedName>
    <definedName name="BEx92VJ5FJGXISSSMOUAESCSIWFV" localSheetId="27" hidden="1">#REF!</definedName>
    <definedName name="BEx92VJ5FJGXISSSMOUAESCSIWFV" hidden="1">#REF!</definedName>
    <definedName name="BEx93B9OULL2YGC896XXYAAJSTRK" localSheetId="16" hidden="1">#REF!</definedName>
    <definedName name="BEx93B9OULL2YGC896XXYAAJSTRK" localSheetId="13" hidden="1">#REF!</definedName>
    <definedName name="BEx93B9OULL2YGC896XXYAAJSTRK" localSheetId="10" hidden="1">#REF!</definedName>
    <definedName name="BEx93B9OULL2YGC896XXYAAJSTRK" localSheetId="7" hidden="1">#REF!</definedName>
    <definedName name="BEx93B9OULL2YGC896XXYAAJSTRK" localSheetId="27" hidden="1">#REF!</definedName>
    <definedName name="BEx93B9OULL2YGC896XXYAAJSTRK" hidden="1">#REF!</definedName>
    <definedName name="BEx93FRKF99NRT3LH99UTIH7AAYF" localSheetId="16" hidden="1">#REF!</definedName>
    <definedName name="BEx93FRKF99NRT3LH99UTIH7AAYF" localSheetId="13" hidden="1">#REF!</definedName>
    <definedName name="BEx93FRKF99NRT3LH99UTIH7AAYF" localSheetId="10" hidden="1">#REF!</definedName>
    <definedName name="BEx93FRKF99NRT3LH99UTIH7AAYF" localSheetId="7" hidden="1">#REF!</definedName>
    <definedName name="BEx93FRKF99NRT3LH99UTIH7AAYF" localSheetId="27" hidden="1">#REF!</definedName>
    <definedName name="BEx93FRKF99NRT3LH99UTIH7AAYF" hidden="1">#REF!</definedName>
    <definedName name="BEx93M7FSHP50OG34A4W8W8DF12U" localSheetId="16" hidden="1">#REF!</definedName>
    <definedName name="BEx93M7FSHP50OG34A4W8W8DF12U" localSheetId="13" hidden="1">#REF!</definedName>
    <definedName name="BEx93M7FSHP50OG34A4W8W8DF12U" localSheetId="10" hidden="1">#REF!</definedName>
    <definedName name="BEx93M7FSHP50OG34A4W8W8DF12U" localSheetId="7" hidden="1">#REF!</definedName>
    <definedName name="BEx93M7FSHP50OG34A4W8W8DF12U" localSheetId="27" hidden="1">#REF!</definedName>
    <definedName name="BEx93M7FSHP50OG34A4W8W8DF12U" hidden="1">#REF!</definedName>
    <definedName name="BEx93OLWY2O3PRA74U41VG5RXT4Q" localSheetId="16" hidden="1">#REF!</definedName>
    <definedName name="BEx93OLWY2O3PRA74U41VG5RXT4Q" localSheetId="13" hidden="1">#REF!</definedName>
    <definedName name="BEx93OLWY2O3PRA74U41VG5RXT4Q" localSheetId="10" hidden="1">#REF!</definedName>
    <definedName name="BEx93OLWY2O3PRA74U41VG5RXT4Q" localSheetId="7" hidden="1">#REF!</definedName>
    <definedName name="BEx93OLWY2O3PRA74U41VG5RXT4Q" localSheetId="27" hidden="1">#REF!</definedName>
    <definedName name="BEx93OLWY2O3PRA74U41VG5RXT4Q" hidden="1">#REF!</definedName>
    <definedName name="BEx93RWFAF6YJGYUTITVM445C02U" localSheetId="16" hidden="1">#REF!</definedName>
    <definedName name="BEx93RWFAF6YJGYUTITVM445C02U" localSheetId="13" hidden="1">#REF!</definedName>
    <definedName name="BEx93RWFAF6YJGYUTITVM445C02U" localSheetId="10" hidden="1">#REF!</definedName>
    <definedName name="BEx93RWFAF6YJGYUTITVM445C02U" localSheetId="7" hidden="1">#REF!</definedName>
    <definedName name="BEx93RWFAF6YJGYUTITVM445C02U" localSheetId="27" hidden="1">#REF!</definedName>
    <definedName name="BEx93RWFAF6YJGYUTITVM445C02U" hidden="1">#REF!</definedName>
    <definedName name="BEx93SY9RWG3HUV4YXQKXJH9FH14" localSheetId="16" hidden="1">#REF!</definedName>
    <definedName name="BEx93SY9RWG3HUV4YXQKXJH9FH14" localSheetId="13" hidden="1">#REF!</definedName>
    <definedName name="BEx93SY9RWG3HUV4YXQKXJH9FH14" localSheetId="10" hidden="1">#REF!</definedName>
    <definedName name="BEx93SY9RWG3HUV4YXQKXJH9FH14" localSheetId="7" hidden="1">#REF!</definedName>
    <definedName name="BEx93SY9RWG3HUV4YXQKXJH9FH14" localSheetId="27" hidden="1">#REF!</definedName>
    <definedName name="BEx93SY9RWG3HUV4YXQKXJH9FH14" hidden="1">#REF!</definedName>
    <definedName name="BEx93TJUX3U0FJDBG6DDSNQ91R5J" localSheetId="16" hidden="1">#REF!</definedName>
    <definedName name="BEx93TJUX3U0FJDBG6DDSNQ91R5J" localSheetId="13" hidden="1">#REF!</definedName>
    <definedName name="BEx93TJUX3U0FJDBG6DDSNQ91R5J" localSheetId="10" hidden="1">#REF!</definedName>
    <definedName name="BEx93TJUX3U0FJDBG6DDSNQ91R5J" localSheetId="7" hidden="1">#REF!</definedName>
    <definedName name="BEx93TJUX3U0FJDBG6DDSNQ91R5J" localSheetId="27" hidden="1">#REF!</definedName>
    <definedName name="BEx93TJUX3U0FJDBG6DDSNQ91R5J" hidden="1">#REF!</definedName>
    <definedName name="BEx942UCRHMI4B0US31HO95GSC2X" localSheetId="16" hidden="1">#REF!</definedName>
    <definedName name="BEx942UCRHMI4B0US31HO95GSC2X" localSheetId="13" hidden="1">#REF!</definedName>
    <definedName name="BEx942UCRHMI4B0US31HO95GSC2X" localSheetId="10" hidden="1">#REF!</definedName>
    <definedName name="BEx942UCRHMI4B0US31HO95GSC2X" localSheetId="7" hidden="1">#REF!</definedName>
    <definedName name="BEx942UCRHMI4B0US31HO95GSC2X" localSheetId="27" hidden="1">#REF!</definedName>
    <definedName name="BEx942UCRHMI4B0US31HO95GSC2X" hidden="1">#REF!</definedName>
    <definedName name="BEx942ZND3V7XSHKTD0UH9X85N5E" localSheetId="16" hidden="1">#REF!</definedName>
    <definedName name="BEx942ZND3V7XSHKTD0UH9X85N5E" localSheetId="13" hidden="1">#REF!</definedName>
    <definedName name="BEx942ZND3V7XSHKTD0UH9X85N5E" localSheetId="10" hidden="1">#REF!</definedName>
    <definedName name="BEx942ZND3V7XSHKTD0UH9X85N5E" localSheetId="7" hidden="1">#REF!</definedName>
    <definedName name="BEx942ZND3V7XSHKTD0UH9X85N5E" localSheetId="27" hidden="1">#REF!</definedName>
    <definedName name="BEx942ZND3V7XSHKTD0UH9X85N5E" hidden="1">#REF!</definedName>
    <definedName name="BEx947HHLR6UU6NYPNDZRF79V52K" localSheetId="16" hidden="1">#REF!</definedName>
    <definedName name="BEx947HHLR6UU6NYPNDZRF79V52K" localSheetId="13" hidden="1">#REF!</definedName>
    <definedName name="BEx947HHLR6UU6NYPNDZRF79V52K" localSheetId="10" hidden="1">#REF!</definedName>
    <definedName name="BEx947HHLR6UU6NYPNDZRF79V52K" localSheetId="7" hidden="1">#REF!</definedName>
    <definedName name="BEx947HHLR6UU6NYPNDZRF79V52K" localSheetId="27" hidden="1">#REF!</definedName>
    <definedName name="BEx947HHLR6UU6NYPNDZRF79V52K" hidden="1">#REF!</definedName>
    <definedName name="BEx948ZFFQWVIDNG4AZAUGGGEB5U" localSheetId="16" hidden="1">#REF!</definedName>
    <definedName name="BEx948ZFFQWVIDNG4AZAUGGGEB5U" localSheetId="13" hidden="1">#REF!</definedName>
    <definedName name="BEx948ZFFQWVIDNG4AZAUGGGEB5U" localSheetId="10" hidden="1">#REF!</definedName>
    <definedName name="BEx948ZFFQWVIDNG4AZAUGGGEB5U" localSheetId="7" hidden="1">#REF!</definedName>
    <definedName name="BEx948ZFFQWVIDNG4AZAUGGGEB5U" localSheetId="27" hidden="1">#REF!</definedName>
    <definedName name="BEx948ZFFQWVIDNG4AZAUGGGEB5U" hidden="1">#REF!</definedName>
    <definedName name="BEx94CKXG92OMURH41SNU6IOHK4J" localSheetId="16" hidden="1">#REF!</definedName>
    <definedName name="BEx94CKXG92OMURH41SNU6IOHK4J" localSheetId="13" hidden="1">#REF!</definedName>
    <definedName name="BEx94CKXG92OMURH41SNU6IOHK4J" localSheetId="10" hidden="1">#REF!</definedName>
    <definedName name="BEx94CKXG92OMURH41SNU6IOHK4J" localSheetId="7" hidden="1">#REF!</definedName>
    <definedName name="BEx94CKXG92OMURH41SNU6IOHK4J" localSheetId="27" hidden="1">#REF!</definedName>
    <definedName name="BEx94CKXG92OMURH41SNU6IOHK4J" hidden="1">#REF!</definedName>
    <definedName name="BEx94GXG30CIVB6ZQN3X3IK6BZXQ" localSheetId="16" hidden="1">#REF!</definedName>
    <definedName name="BEx94GXG30CIVB6ZQN3X3IK6BZXQ" localSheetId="13" hidden="1">#REF!</definedName>
    <definedName name="BEx94GXG30CIVB6ZQN3X3IK6BZXQ" localSheetId="10" hidden="1">#REF!</definedName>
    <definedName name="BEx94GXG30CIVB6ZQN3X3IK6BZXQ" localSheetId="7" hidden="1">#REF!</definedName>
    <definedName name="BEx94GXG30CIVB6ZQN3X3IK6BZXQ" localSheetId="27" hidden="1">#REF!</definedName>
    <definedName name="BEx94GXG30CIVB6ZQN3X3IK6BZXQ" hidden="1">#REF!</definedName>
    <definedName name="BEx94HJ0DWZHE39X4BLCQCJ3M1MC" localSheetId="16" hidden="1">#REF!</definedName>
    <definedName name="BEx94HJ0DWZHE39X4BLCQCJ3M1MC" localSheetId="13" hidden="1">#REF!</definedName>
    <definedName name="BEx94HJ0DWZHE39X4BLCQCJ3M1MC" localSheetId="10" hidden="1">#REF!</definedName>
    <definedName name="BEx94HJ0DWZHE39X4BLCQCJ3M1MC" localSheetId="7" hidden="1">#REF!</definedName>
    <definedName name="BEx94HJ0DWZHE39X4BLCQCJ3M1MC" localSheetId="27" hidden="1">#REF!</definedName>
    <definedName name="BEx94HJ0DWZHE39X4BLCQCJ3M1MC" hidden="1">#REF!</definedName>
    <definedName name="BEx94HZ5LURYM9ST744ALV6ZCKYP" localSheetId="16" hidden="1">#REF!</definedName>
    <definedName name="BEx94HZ5LURYM9ST744ALV6ZCKYP" localSheetId="13" hidden="1">#REF!</definedName>
    <definedName name="BEx94HZ5LURYM9ST744ALV6ZCKYP" localSheetId="10" hidden="1">#REF!</definedName>
    <definedName name="BEx94HZ5LURYM9ST744ALV6ZCKYP" localSheetId="7" hidden="1">#REF!</definedName>
    <definedName name="BEx94HZ5LURYM9ST744ALV6ZCKYP" localSheetId="27" hidden="1">#REF!</definedName>
    <definedName name="BEx94HZ5LURYM9ST744ALV6ZCKYP" hidden="1">#REF!</definedName>
    <definedName name="BEx94IQ75E90YUMWJ9N591LR7DQQ" localSheetId="16" hidden="1">#REF!</definedName>
    <definedName name="BEx94IQ75E90YUMWJ9N591LR7DQQ" localSheetId="13" hidden="1">#REF!</definedName>
    <definedName name="BEx94IQ75E90YUMWJ9N591LR7DQQ" localSheetId="10" hidden="1">#REF!</definedName>
    <definedName name="BEx94IQ75E90YUMWJ9N591LR7DQQ" localSheetId="7" hidden="1">#REF!</definedName>
    <definedName name="BEx94IQ75E90YUMWJ9N591LR7DQQ" localSheetId="27" hidden="1">#REF!</definedName>
    <definedName name="BEx94IQ75E90YUMWJ9N591LR7DQQ" hidden="1">#REF!</definedName>
    <definedName name="BEx94N7W5T3U7UOE97D6OVIBUCXS" localSheetId="16" hidden="1">#REF!</definedName>
    <definedName name="BEx94N7W5T3U7UOE97D6OVIBUCXS" localSheetId="13" hidden="1">#REF!</definedName>
    <definedName name="BEx94N7W5T3U7UOE97D6OVIBUCXS" localSheetId="10" hidden="1">#REF!</definedName>
    <definedName name="BEx94N7W5T3U7UOE97D6OVIBUCXS" localSheetId="7" hidden="1">#REF!</definedName>
    <definedName name="BEx94N7W5T3U7UOE97D6OVIBUCXS" localSheetId="27" hidden="1">#REF!</definedName>
    <definedName name="BEx94N7W5T3U7UOE97D6OVIBUCXS" hidden="1">#REF!</definedName>
    <definedName name="BEx955NIAWX5OLAHMTV6QFUZPR30" localSheetId="16" hidden="1">#REF!</definedName>
    <definedName name="BEx955NIAWX5OLAHMTV6QFUZPR30" localSheetId="13" hidden="1">#REF!</definedName>
    <definedName name="BEx955NIAWX5OLAHMTV6QFUZPR30" localSheetId="10" hidden="1">#REF!</definedName>
    <definedName name="BEx955NIAWX5OLAHMTV6QFUZPR30" localSheetId="7" hidden="1">#REF!</definedName>
    <definedName name="BEx955NIAWX5OLAHMTV6QFUZPR30" localSheetId="27" hidden="1">#REF!</definedName>
    <definedName name="BEx955NIAWX5OLAHMTV6QFUZPR30" hidden="1">#REF!</definedName>
    <definedName name="BEx9581TYVI2M5TT4ISDAJV4W7Z6" localSheetId="16" hidden="1">#REF!</definedName>
    <definedName name="BEx9581TYVI2M5TT4ISDAJV4W7Z6" localSheetId="13" hidden="1">#REF!</definedName>
    <definedName name="BEx9581TYVI2M5TT4ISDAJV4W7Z6" localSheetId="10" hidden="1">#REF!</definedName>
    <definedName name="BEx9581TYVI2M5TT4ISDAJV4W7Z6" localSheetId="7" hidden="1">#REF!</definedName>
    <definedName name="BEx9581TYVI2M5TT4ISDAJV4W7Z6" localSheetId="27" hidden="1">#REF!</definedName>
    <definedName name="BEx9581TYVI2M5TT4ISDAJV4W7Z6" hidden="1">#REF!</definedName>
    <definedName name="BEx95G55NR99FDSE95CXDI4DKWSV" localSheetId="16" hidden="1">#REF!</definedName>
    <definedName name="BEx95G55NR99FDSE95CXDI4DKWSV" localSheetId="13" hidden="1">#REF!</definedName>
    <definedName name="BEx95G55NR99FDSE95CXDI4DKWSV" localSheetId="10" hidden="1">#REF!</definedName>
    <definedName name="BEx95G55NR99FDSE95CXDI4DKWSV" localSheetId="7" hidden="1">#REF!</definedName>
    <definedName name="BEx95G55NR99FDSE95CXDI4DKWSV" localSheetId="27" hidden="1">#REF!</definedName>
    <definedName name="BEx95G55NR99FDSE95CXDI4DKWSV" hidden="1">#REF!</definedName>
    <definedName name="BEx95NHF4RVUE0YDOAFZEIVBYJXD" localSheetId="16" hidden="1">#REF!</definedName>
    <definedName name="BEx95NHF4RVUE0YDOAFZEIVBYJXD" localSheetId="13" hidden="1">#REF!</definedName>
    <definedName name="BEx95NHF4RVUE0YDOAFZEIVBYJXD" localSheetId="10" hidden="1">#REF!</definedName>
    <definedName name="BEx95NHF4RVUE0YDOAFZEIVBYJXD" localSheetId="7" hidden="1">#REF!</definedName>
    <definedName name="BEx95NHF4RVUE0YDOAFZEIVBYJXD" localSheetId="27" hidden="1">#REF!</definedName>
    <definedName name="BEx95NHF4RVUE0YDOAFZEIVBYJXD" hidden="1">#REF!</definedName>
    <definedName name="BEx95QBZMG0E2KQ9BERJ861QLYN3" localSheetId="16" hidden="1">#REF!</definedName>
    <definedName name="BEx95QBZMG0E2KQ9BERJ861QLYN3" localSheetId="13" hidden="1">#REF!</definedName>
    <definedName name="BEx95QBZMG0E2KQ9BERJ861QLYN3" localSheetId="10" hidden="1">#REF!</definedName>
    <definedName name="BEx95QBZMG0E2KQ9BERJ861QLYN3" localSheetId="7" hidden="1">#REF!</definedName>
    <definedName name="BEx95QBZMG0E2KQ9BERJ861QLYN3" localSheetId="27" hidden="1">#REF!</definedName>
    <definedName name="BEx95QBZMG0E2KQ9BERJ861QLYN3" hidden="1">#REF!</definedName>
    <definedName name="BEx95QHBVDN795UNQJLRXG3RDU49" localSheetId="16" hidden="1">#REF!</definedName>
    <definedName name="BEx95QHBVDN795UNQJLRXG3RDU49" localSheetId="13" hidden="1">#REF!</definedName>
    <definedName name="BEx95QHBVDN795UNQJLRXG3RDU49" localSheetId="10" hidden="1">#REF!</definedName>
    <definedName name="BEx95QHBVDN795UNQJLRXG3RDU49" localSheetId="7" hidden="1">#REF!</definedName>
    <definedName name="BEx95QHBVDN795UNQJLRXG3RDU49" localSheetId="27" hidden="1">#REF!</definedName>
    <definedName name="BEx95QHBVDN795UNQJLRXG3RDU49" hidden="1">#REF!</definedName>
    <definedName name="BEx95TBVUWV7L7OMFMZDQEXGVHU6" localSheetId="16" hidden="1">#REF!</definedName>
    <definedName name="BEx95TBVUWV7L7OMFMZDQEXGVHU6" localSheetId="13" hidden="1">#REF!</definedName>
    <definedName name="BEx95TBVUWV7L7OMFMZDQEXGVHU6" localSheetId="10" hidden="1">#REF!</definedName>
    <definedName name="BEx95TBVUWV7L7OMFMZDQEXGVHU6" localSheetId="7" hidden="1">#REF!</definedName>
    <definedName name="BEx95TBVUWV7L7OMFMZDQEXGVHU6" localSheetId="27" hidden="1">#REF!</definedName>
    <definedName name="BEx95TBVUWV7L7OMFMZDQEXGVHU6" hidden="1">#REF!</definedName>
    <definedName name="BEx95U89DZZSVO39TGS62CX8G9N4" localSheetId="16" hidden="1">#REF!</definedName>
    <definedName name="BEx95U89DZZSVO39TGS62CX8G9N4" localSheetId="13" hidden="1">#REF!</definedName>
    <definedName name="BEx95U89DZZSVO39TGS62CX8G9N4" localSheetId="10" hidden="1">#REF!</definedName>
    <definedName name="BEx95U89DZZSVO39TGS62CX8G9N4" localSheetId="7" hidden="1">#REF!</definedName>
    <definedName name="BEx95U89DZZSVO39TGS62CX8G9N4" localSheetId="27" hidden="1">#REF!</definedName>
    <definedName name="BEx95U89DZZSVO39TGS62CX8G9N4" hidden="1">#REF!</definedName>
    <definedName name="BEx95XTPKKKJG67C45LRX0T25I06" localSheetId="16" hidden="1">#REF!</definedName>
    <definedName name="BEx95XTPKKKJG67C45LRX0T25I06" localSheetId="13" hidden="1">#REF!</definedName>
    <definedName name="BEx95XTPKKKJG67C45LRX0T25I06" localSheetId="10" hidden="1">#REF!</definedName>
    <definedName name="BEx95XTPKKKJG67C45LRX0T25I06" localSheetId="7" hidden="1">#REF!</definedName>
    <definedName name="BEx95XTPKKKJG67C45LRX0T25I06" localSheetId="27" hidden="1">#REF!</definedName>
    <definedName name="BEx95XTPKKKJG67C45LRX0T25I06" hidden="1">#REF!</definedName>
    <definedName name="BEx9602K2GHNBUEUVT9ONRQU1GMD" localSheetId="16" hidden="1">#REF!</definedName>
    <definedName name="BEx9602K2GHNBUEUVT9ONRQU1GMD" localSheetId="13" hidden="1">#REF!</definedName>
    <definedName name="BEx9602K2GHNBUEUVT9ONRQU1GMD" localSheetId="10" hidden="1">#REF!</definedName>
    <definedName name="BEx9602K2GHNBUEUVT9ONRQU1GMD" localSheetId="7" hidden="1">#REF!</definedName>
    <definedName name="BEx9602K2GHNBUEUVT9ONRQU1GMD" localSheetId="27" hidden="1">#REF!</definedName>
    <definedName name="BEx9602K2GHNBUEUVT9ONRQU1GMD" hidden="1">#REF!</definedName>
    <definedName name="BEx9602LTEI8BPC79BGMRK6S0RP8" localSheetId="16" hidden="1">#REF!</definedName>
    <definedName name="BEx9602LTEI8BPC79BGMRK6S0RP8" localSheetId="13" hidden="1">#REF!</definedName>
    <definedName name="BEx9602LTEI8BPC79BGMRK6S0RP8" localSheetId="10" hidden="1">#REF!</definedName>
    <definedName name="BEx9602LTEI8BPC79BGMRK6S0RP8" localSheetId="7" hidden="1">#REF!</definedName>
    <definedName name="BEx9602LTEI8BPC79BGMRK6S0RP8" localSheetId="27" hidden="1">#REF!</definedName>
    <definedName name="BEx9602LTEI8BPC79BGMRK6S0RP8" hidden="1">#REF!</definedName>
    <definedName name="BEx962BL3Y4LA53EBYI64ZYMZE8U" localSheetId="16" hidden="1">#REF!</definedName>
    <definedName name="BEx962BL3Y4LA53EBYI64ZYMZE8U" localSheetId="13" hidden="1">#REF!</definedName>
    <definedName name="BEx962BL3Y4LA53EBYI64ZYMZE8U" localSheetId="10" hidden="1">#REF!</definedName>
    <definedName name="BEx962BL3Y4LA53EBYI64ZYMZE8U" localSheetId="7" hidden="1">#REF!</definedName>
    <definedName name="BEx962BL3Y4LA53EBYI64ZYMZE8U" localSheetId="27" hidden="1">#REF!</definedName>
    <definedName name="BEx962BL3Y4LA53EBYI64ZYMZE8U" hidden="1">#REF!</definedName>
    <definedName name="BEx96HAWZ2EMMI7VJ5NQXGK044OO" localSheetId="16" hidden="1">#REF!</definedName>
    <definedName name="BEx96HAWZ2EMMI7VJ5NQXGK044OO" localSheetId="13" hidden="1">#REF!</definedName>
    <definedName name="BEx96HAWZ2EMMI7VJ5NQXGK044OO" localSheetId="10" hidden="1">#REF!</definedName>
    <definedName name="BEx96HAWZ2EMMI7VJ5NQXGK044OO" localSheetId="7" hidden="1">#REF!</definedName>
    <definedName name="BEx96HAWZ2EMMI7VJ5NQXGK044OO" localSheetId="27" hidden="1">#REF!</definedName>
    <definedName name="BEx96HAWZ2EMMI7VJ5NQXGK044OO" hidden="1">#REF!</definedName>
    <definedName name="BEx96KR21O7H9R29TN0S45Y3QPUK" localSheetId="16" hidden="1">#REF!</definedName>
    <definedName name="BEx96KR21O7H9R29TN0S45Y3QPUK" localSheetId="13" hidden="1">#REF!</definedName>
    <definedName name="BEx96KR21O7H9R29TN0S45Y3QPUK" localSheetId="10" hidden="1">#REF!</definedName>
    <definedName name="BEx96KR21O7H9R29TN0S45Y3QPUK" localSheetId="7" hidden="1">#REF!</definedName>
    <definedName name="BEx96KR21O7H9R29TN0S45Y3QPUK" localSheetId="27" hidden="1">#REF!</definedName>
    <definedName name="BEx96KR21O7H9R29TN0S45Y3QPUK" hidden="1">#REF!</definedName>
    <definedName name="BEx96SUFKHHFE8XQ6UUO6ILDOXHO" localSheetId="16" hidden="1">#REF!</definedName>
    <definedName name="BEx96SUFKHHFE8XQ6UUO6ILDOXHO" localSheetId="13" hidden="1">#REF!</definedName>
    <definedName name="BEx96SUFKHHFE8XQ6UUO6ILDOXHO" localSheetId="10" hidden="1">#REF!</definedName>
    <definedName name="BEx96SUFKHHFE8XQ6UUO6ILDOXHO" localSheetId="7" hidden="1">#REF!</definedName>
    <definedName name="BEx96SUFKHHFE8XQ6UUO6ILDOXHO" localSheetId="27" hidden="1">#REF!</definedName>
    <definedName name="BEx96SUFKHHFE8XQ6UUO6ILDOXHO" hidden="1">#REF!</definedName>
    <definedName name="BEx96UN4YWXBDEZ1U1ZUIPP41Z7I" localSheetId="16" hidden="1">#REF!</definedName>
    <definedName name="BEx96UN4YWXBDEZ1U1ZUIPP41Z7I" localSheetId="13" hidden="1">#REF!</definedName>
    <definedName name="BEx96UN4YWXBDEZ1U1ZUIPP41Z7I" localSheetId="10" hidden="1">#REF!</definedName>
    <definedName name="BEx96UN4YWXBDEZ1U1ZUIPP41Z7I" localSheetId="7" hidden="1">#REF!</definedName>
    <definedName name="BEx96UN4YWXBDEZ1U1ZUIPP41Z7I" localSheetId="27" hidden="1">#REF!</definedName>
    <definedName name="BEx96UN4YWXBDEZ1U1ZUIPP41Z7I" hidden="1">#REF!</definedName>
    <definedName name="BEx978KSD61YJH3S9DGO050R2EHA" localSheetId="16" hidden="1">#REF!</definedName>
    <definedName name="BEx978KSD61YJH3S9DGO050R2EHA" localSheetId="13" hidden="1">#REF!</definedName>
    <definedName name="BEx978KSD61YJH3S9DGO050R2EHA" localSheetId="10" hidden="1">#REF!</definedName>
    <definedName name="BEx978KSD61YJH3S9DGO050R2EHA" localSheetId="7" hidden="1">#REF!</definedName>
    <definedName name="BEx978KSD61YJH3S9DGO050R2EHA" localSheetId="27" hidden="1">#REF!</definedName>
    <definedName name="BEx978KSD61YJH3S9DGO050R2EHA" hidden="1">#REF!</definedName>
    <definedName name="BEx97H9O1NAKAPK4MX4PKO34ICL5" localSheetId="16" hidden="1">#REF!</definedName>
    <definedName name="BEx97H9O1NAKAPK4MX4PKO34ICL5" localSheetId="13" hidden="1">#REF!</definedName>
    <definedName name="BEx97H9O1NAKAPK4MX4PKO34ICL5" localSheetId="10" hidden="1">#REF!</definedName>
    <definedName name="BEx97H9O1NAKAPK4MX4PKO34ICL5" localSheetId="7" hidden="1">#REF!</definedName>
    <definedName name="BEx97H9O1NAKAPK4MX4PKO34ICL5" localSheetId="27" hidden="1">#REF!</definedName>
    <definedName name="BEx97H9O1NAKAPK4MX4PKO34ICL5" hidden="1">#REF!</definedName>
    <definedName name="BEx97MNUZQ1Z0AO2FL7XQYVNCPR7" localSheetId="16" hidden="1">#REF!</definedName>
    <definedName name="BEx97MNUZQ1Z0AO2FL7XQYVNCPR7" localSheetId="13" hidden="1">#REF!</definedName>
    <definedName name="BEx97MNUZQ1Z0AO2FL7XQYVNCPR7" localSheetId="10" hidden="1">#REF!</definedName>
    <definedName name="BEx97MNUZQ1Z0AO2FL7XQYVNCPR7" localSheetId="7" hidden="1">#REF!</definedName>
    <definedName name="BEx97MNUZQ1Z0AO2FL7XQYVNCPR7" localSheetId="27" hidden="1">#REF!</definedName>
    <definedName name="BEx97MNUZQ1Z0AO2FL7XQYVNCPR7" hidden="1">#REF!</definedName>
    <definedName name="BEx97NPQBACJVD9K1YXI08RTW9E2" localSheetId="16" hidden="1">#REF!</definedName>
    <definedName name="BEx97NPQBACJVD9K1YXI08RTW9E2" localSheetId="13" hidden="1">#REF!</definedName>
    <definedName name="BEx97NPQBACJVD9K1YXI08RTW9E2" localSheetId="10" hidden="1">#REF!</definedName>
    <definedName name="BEx97NPQBACJVD9K1YXI08RTW9E2" localSheetId="7" hidden="1">#REF!</definedName>
    <definedName name="BEx97NPQBACJVD9K1YXI08RTW9E2" localSheetId="27" hidden="1">#REF!</definedName>
    <definedName name="BEx97NPQBACJVD9K1YXI08RTW9E2" hidden="1">#REF!</definedName>
    <definedName name="BEx97RWQLXS0OORDCN69IGA58CWU" localSheetId="16" hidden="1">#REF!</definedName>
    <definedName name="BEx97RWQLXS0OORDCN69IGA58CWU" localSheetId="13" hidden="1">#REF!</definedName>
    <definedName name="BEx97RWQLXS0OORDCN69IGA58CWU" localSheetId="10" hidden="1">#REF!</definedName>
    <definedName name="BEx97RWQLXS0OORDCN69IGA58CWU" localSheetId="7" hidden="1">#REF!</definedName>
    <definedName name="BEx97RWQLXS0OORDCN69IGA58CWU" localSheetId="27" hidden="1">#REF!</definedName>
    <definedName name="BEx97RWQLXS0OORDCN69IGA58CWU" hidden="1">#REF!</definedName>
    <definedName name="BEx97YNGGDFIXHTMGFL2IHAQX9MI" localSheetId="16" hidden="1">#REF!</definedName>
    <definedName name="BEx97YNGGDFIXHTMGFL2IHAQX9MI" localSheetId="13" hidden="1">#REF!</definedName>
    <definedName name="BEx97YNGGDFIXHTMGFL2IHAQX9MI" localSheetId="10" hidden="1">#REF!</definedName>
    <definedName name="BEx97YNGGDFIXHTMGFL2IHAQX9MI" localSheetId="7" hidden="1">#REF!</definedName>
    <definedName name="BEx97YNGGDFIXHTMGFL2IHAQX9MI" localSheetId="27" hidden="1">#REF!</definedName>
    <definedName name="BEx97YNGGDFIXHTMGFL2IHAQX9MI" hidden="1">#REF!</definedName>
    <definedName name="BEx9805E16VCDEWPM3404WTQS6ZK" localSheetId="16" hidden="1">#REF!</definedName>
    <definedName name="BEx9805E16VCDEWPM3404WTQS6ZK" localSheetId="13" hidden="1">#REF!</definedName>
    <definedName name="BEx9805E16VCDEWPM3404WTQS6ZK" localSheetId="10" hidden="1">#REF!</definedName>
    <definedName name="BEx9805E16VCDEWPM3404WTQS6ZK" localSheetId="7" hidden="1">#REF!</definedName>
    <definedName name="BEx9805E16VCDEWPM3404WTQS6ZK" localSheetId="27" hidden="1">#REF!</definedName>
    <definedName name="BEx9805E16VCDEWPM3404WTQS6ZK" hidden="1">#REF!</definedName>
    <definedName name="BEx981HW73BUZWT14TBTZHC0ZTJ4" localSheetId="16" hidden="1">#REF!</definedName>
    <definedName name="BEx981HW73BUZWT14TBTZHC0ZTJ4" localSheetId="13" hidden="1">#REF!</definedName>
    <definedName name="BEx981HW73BUZWT14TBTZHC0ZTJ4" localSheetId="10" hidden="1">#REF!</definedName>
    <definedName name="BEx981HW73BUZWT14TBTZHC0ZTJ4" localSheetId="7" hidden="1">#REF!</definedName>
    <definedName name="BEx981HW73BUZWT14TBTZHC0ZTJ4" localSheetId="27" hidden="1">#REF!</definedName>
    <definedName name="BEx981HW73BUZWT14TBTZHC0ZTJ4" hidden="1">#REF!</definedName>
    <definedName name="BEx9871KU0N99P0900EAK69VFYT2" localSheetId="16" hidden="1">#REF!</definedName>
    <definedName name="BEx9871KU0N99P0900EAK69VFYT2" localSheetId="13" hidden="1">#REF!</definedName>
    <definedName name="BEx9871KU0N99P0900EAK69VFYT2" localSheetId="10" hidden="1">#REF!</definedName>
    <definedName name="BEx9871KU0N99P0900EAK69VFYT2" localSheetId="7" hidden="1">#REF!</definedName>
    <definedName name="BEx9871KU0N99P0900EAK69VFYT2" localSheetId="27" hidden="1">#REF!</definedName>
    <definedName name="BEx9871KU0N99P0900EAK69VFYT2" hidden="1">#REF!</definedName>
    <definedName name="BEx98IFKNJFGZFLID1YTRFEG1SXY" localSheetId="16" hidden="1">#REF!</definedName>
    <definedName name="BEx98IFKNJFGZFLID1YTRFEG1SXY" localSheetId="13" hidden="1">#REF!</definedName>
    <definedName name="BEx98IFKNJFGZFLID1YTRFEG1SXY" localSheetId="10" hidden="1">#REF!</definedName>
    <definedName name="BEx98IFKNJFGZFLID1YTRFEG1SXY" localSheetId="7" hidden="1">#REF!</definedName>
    <definedName name="BEx98IFKNJFGZFLID1YTRFEG1SXY" localSheetId="27" hidden="1">#REF!</definedName>
    <definedName name="BEx98IFKNJFGZFLID1YTRFEG1SXY" hidden="1">#REF!</definedName>
    <definedName name="BEx98T7ZEF0HKRFLBVK3BNKCG3CJ" localSheetId="16" hidden="1">#REF!</definedName>
    <definedName name="BEx98T7ZEF0HKRFLBVK3BNKCG3CJ" localSheetId="13" hidden="1">#REF!</definedName>
    <definedName name="BEx98T7ZEF0HKRFLBVK3BNKCG3CJ" localSheetId="10" hidden="1">#REF!</definedName>
    <definedName name="BEx98T7ZEF0HKRFLBVK3BNKCG3CJ" localSheetId="7" hidden="1">#REF!</definedName>
    <definedName name="BEx98T7ZEF0HKRFLBVK3BNKCG3CJ" localSheetId="27" hidden="1">#REF!</definedName>
    <definedName name="BEx98T7ZEF0HKRFLBVK3BNKCG3CJ" hidden="1">#REF!</definedName>
    <definedName name="BEx98WYSAS39FWGYTMQ8QGIT81TF" localSheetId="16" hidden="1">#REF!</definedName>
    <definedName name="BEx98WYSAS39FWGYTMQ8QGIT81TF" localSheetId="13" hidden="1">#REF!</definedName>
    <definedName name="BEx98WYSAS39FWGYTMQ8QGIT81TF" localSheetId="10" hidden="1">#REF!</definedName>
    <definedName name="BEx98WYSAS39FWGYTMQ8QGIT81TF" localSheetId="7" hidden="1">#REF!</definedName>
    <definedName name="BEx98WYSAS39FWGYTMQ8QGIT81TF" localSheetId="27" hidden="1">#REF!</definedName>
    <definedName name="BEx98WYSAS39FWGYTMQ8QGIT81TF" hidden="1">#REF!</definedName>
    <definedName name="BEx990461P2YAJ7BRK25INFYZ7RQ" localSheetId="16" hidden="1">#REF!</definedName>
    <definedName name="BEx990461P2YAJ7BRK25INFYZ7RQ" localSheetId="13" hidden="1">#REF!</definedName>
    <definedName name="BEx990461P2YAJ7BRK25INFYZ7RQ" localSheetId="10" hidden="1">#REF!</definedName>
    <definedName name="BEx990461P2YAJ7BRK25INFYZ7RQ" localSheetId="7" hidden="1">#REF!</definedName>
    <definedName name="BEx990461P2YAJ7BRK25INFYZ7RQ" localSheetId="27" hidden="1">#REF!</definedName>
    <definedName name="BEx990461P2YAJ7BRK25INFYZ7RQ" hidden="1">#REF!</definedName>
    <definedName name="BEx9915UVD4G7RA3IMLFZ0LG3UA2" localSheetId="16" hidden="1">#REF!</definedName>
    <definedName name="BEx9915UVD4G7RA3IMLFZ0LG3UA2" localSheetId="13" hidden="1">#REF!</definedName>
    <definedName name="BEx9915UVD4G7RA3IMLFZ0LG3UA2" localSheetId="10" hidden="1">#REF!</definedName>
    <definedName name="BEx9915UVD4G7RA3IMLFZ0LG3UA2" localSheetId="7" hidden="1">#REF!</definedName>
    <definedName name="BEx9915UVD4G7RA3IMLFZ0LG3UA2" localSheetId="27" hidden="1">#REF!</definedName>
    <definedName name="BEx9915UVD4G7RA3IMLFZ0LG3UA2" hidden="1">#REF!</definedName>
    <definedName name="BEx991M410V3S2PKCJGQ30O6JT6H" localSheetId="16" hidden="1">#REF!</definedName>
    <definedName name="BEx991M410V3S2PKCJGQ30O6JT6H" localSheetId="13" hidden="1">#REF!</definedName>
    <definedName name="BEx991M410V3S2PKCJGQ30O6JT6H" localSheetId="10" hidden="1">#REF!</definedName>
    <definedName name="BEx991M410V3S2PKCJGQ30O6JT6H" localSheetId="7" hidden="1">#REF!</definedName>
    <definedName name="BEx991M410V3S2PKCJGQ30O6JT6H" localSheetId="27" hidden="1">#REF!</definedName>
    <definedName name="BEx991M410V3S2PKCJGQ30O6JT6H" hidden="1">#REF!</definedName>
    <definedName name="BEx992CZON8AO7U7V88VN1JBO0MG" localSheetId="16" hidden="1">#REF!</definedName>
    <definedName name="BEx992CZON8AO7U7V88VN1JBO0MG" localSheetId="13" hidden="1">#REF!</definedName>
    <definedName name="BEx992CZON8AO7U7V88VN1JBO0MG" localSheetId="10" hidden="1">#REF!</definedName>
    <definedName name="BEx992CZON8AO7U7V88VN1JBO0MG" localSheetId="7" hidden="1">#REF!</definedName>
    <definedName name="BEx992CZON8AO7U7V88VN1JBO0MG" localSheetId="27" hidden="1">#REF!</definedName>
    <definedName name="BEx992CZON8AO7U7V88VN1JBO0MG" hidden="1">#REF!</definedName>
    <definedName name="BEx9952469XMFGSPXL7CMXHPJF90" localSheetId="16" hidden="1">#REF!</definedName>
    <definedName name="BEx9952469XMFGSPXL7CMXHPJF90" localSheetId="13" hidden="1">#REF!</definedName>
    <definedName name="BEx9952469XMFGSPXL7CMXHPJF90" localSheetId="10" hidden="1">#REF!</definedName>
    <definedName name="BEx9952469XMFGSPXL7CMXHPJF90" localSheetId="7" hidden="1">#REF!</definedName>
    <definedName name="BEx9952469XMFGSPXL7CMXHPJF90" localSheetId="27" hidden="1">#REF!</definedName>
    <definedName name="BEx9952469XMFGSPXL7CMXHPJF90" hidden="1">#REF!</definedName>
    <definedName name="BEx99B77I7TUSHRR4HIZ9FU2EIUT" localSheetId="16" hidden="1">#REF!</definedName>
    <definedName name="BEx99B77I7TUSHRR4HIZ9FU2EIUT" localSheetId="13" hidden="1">#REF!</definedName>
    <definedName name="BEx99B77I7TUSHRR4HIZ9FU2EIUT" localSheetId="10" hidden="1">#REF!</definedName>
    <definedName name="BEx99B77I7TUSHRR4HIZ9FU2EIUT" localSheetId="7" hidden="1">#REF!</definedName>
    <definedName name="BEx99B77I7TUSHRR4HIZ9FU2EIUT" localSheetId="27" hidden="1">#REF!</definedName>
    <definedName name="BEx99B77I7TUSHRR4HIZ9FU2EIUT" hidden="1">#REF!</definedName>
    <definedName name="BEx99EHWKKHZB66Q30C7QIXU3BVM" localSheetId="16" hidden="1">#REF!</definedName>
    <definedName name="BEx99EHWKKHZB66Q30C7QIXU3BVM" localSheetId="13" hidden="1">#REF!</definedName>
    <definedName name="BEx99EHWKKHZB66Q30C7QIXU3BVM" localSheetId="10" hidden="1">#REF!</definedName>
    <definedName name="BEx99EHWKKHZB66Q30C7QIXU3BVM" localSheetId="7" hidden="1">#REF!</definedName>
    <definedName name="BEx99EHWKKHZB66Q30C7QIXU3BVM" localSheetId="27" hidden="1">#REF!</definedName>
    <definedName name="BEx99EHWKKHZB66Q30C7QIXU3BVM" hidden="1">#REF!</definedName>
    <definedName name="BEx99IE6TEODZ443HP0AYCXVTNOV" localSheetId="16" hidden="1">#REF!</definedName>
    <definedName name="BEx99IE6TEODZ443HP0AYCXVTNOV" localSheetId="13" hidden="1">#REF!</definedName>
    <definedName name="BEx99IE6TEODZ443HP0AYCXVTNOV" localSheetId="10" hidden="1">#REF!</definedName>
    <definedName name="BEx99IE6TEODZ443HP0AYCXVTNOV" localSheetId="7" hidden="1">#REF!</definedName>
    <definedName name="BEx99IE6TEODZ443HP0AYCXVTNOV" localSheetId="27" hidden="1">#REF!</definedName>
    <definedName name="BEx99IE6TEODZ443HP0AYCXVTNOV" hidden="1">#REF!</definedName>
    <definedName name="BEx99Q6PH5F3OQKCCAAO75PYDEFN" localSheetId="16" hidden="1">#REF!</definedName>
    <definedName name="BEx99Q6PH5F3OQKCCAAO75PYDEFN" localSheetId="13" hidden="1">#REF!</definedName>
    <definedName name="BEx99Q6PH5F3OQKCCAAO75PYDEFN" localSheetId="10" hidden="1">#REF!</definedName>
    <definedName name="BEx99Q6PH5F3OQKCCAAO75PYDEFN" localSheetId="7" hidden="1">#REF!</definedName>
    <definedName name="BEx99Q6PH5F3OQKCCAAO75PYDEFN" localSheetId="27" hidden="1">#REF!</definedName>
    <definedName name="BEx99Q6PH5F3OQKCCAAO75PYDEFN" hidden="1">#REF!</definedName>
    <definedName name="BEx99RU5I4O0109P2FW9DN4IU3QX" localSheetId="16" hidden="1">#REF!</definedName>
    <definedName name="BEx99RU5I4O0109P2FW9DN4IU3QX" localSheetId="13" hidden="1">#REF!</definedName>
    <definedName name="BEx99RU5I4O0109P2FW9DN4IU3QX" localSheetId="10" hidden="1">#REF!</definedName>
    <definedName name="BEx99RU5I4O0109P2FW9DN4IU3QX" localSheetId="7" hidden="1">#REF!</definedName>
    <definedName name="BEx99RU5I4O0109P2FW9DN4IU3QX" localSheetId="27" hidden="1">#REF!</definedName>
    <definedName name="BEx99RU5I4O0109P2FW9DN4IU3QX" hidden="1">#REF!</definedName>
    <definedName name="BEx99WBYT2D6UUC1PT7A40ENYID4" localSheetId="16" hidden="1">#REF!</definedName>
    <definedName name="BEx99WBYT2D6UUC1PT7A40ENYID4" localSheetId="13" hidden="1">#REF!</definedName>
    <definedName name="BEx99WBYT2D6UUC1PT7A40ENYID4" localSheetId="10" hidden="1">#REF!</definedName>
    <definedName name="BEx99WBYT2D6UUC1PT7A40ENYID4" localSheetId="7" hidden="1">#REF!</definedName>
    <definedName name="BEx99WBYT2D6UUC1PT7A40ENYID4" localSheetId="27" hidden="1">#REF!</definedName>
    <definedName name="BEx99WBYT2D6UUC1PT7A40ENYID4" hidden="1">#REF!</definedName>
    <definedName name="BEx99WS2X3RTQE9O764SS5G2FPE6" localSheetId="16" hidden="1">#REF!</definedName>
    <definedName name="BEx99WS2X3RTQE9O764SS5G2FPE6" localSheetId="13" hidden="1">#REF!</definedName>
    <definedName name="BEx99WS2X3RTQE9O764SS5G2FPE6" localSheetId="10" hidden="1">#REF!</definedName>
    <definedName name="BEx99WS2X3RTQE9O764SS5G2FPE6" localSheetId="7" hidden="1">#REF!</definedName>
    <definedName name="BEx99WS2X3RTQE9O764SS5G2FPE6" localSheetId="27" hidden="1">#REF!</definedName>
    <definedName name="BEx99WS2X3RTQE9O764SS5G2FPE6" hidden="1">#REF!</definedName>
    <definedName name="BEx99ZRZ4I7FHDPGRAT5VW7NVBPU" localSheetId="16" hidden="1">#REF!</definedName>
    <definedName name="BEx99ZRZ4I7FHDPGRAT5VW7NVBPU" localSheetId="13" hidden="1">#REF!</definedName>
    <definedName name="BEx99ZRZ4I7FHDPGRAT5VW7NVBPU" localSheetId="10" hidden="1">#REF!</definedName>
    <definedName name="BEx99ZRZ4I7FHDPGRAT5VW7NVBPU" localSheetId="7" hidden="1">#REF!</definedName>
    <definedName name="BEx99ZRZ4I7FHDPGRAT5VW7NVBPU" localSheetId="27" hidden="1">#REF!</definedName>
    <definedName name="BEx99ZRZ4I7FHDPGRAT5VW7NVBPU" hidden="1">#REF!</definedName>
    <definedName name="BEx9AT5E3ZSHKSOL35O38L8HF9TH" localSheetId="16" hidden="1">#REF!</definedName>
    <definedName name="BEx9AT5E3ZSHKSOL35O38L8HF9TH" localSheetId="13" hidden="1">#REF!</definedName>
    <definedName name="BEx9AT5E3ZSHKSOL35O38L8HF9TH" localSheetId="10" hidden="1">#REF!</definedName>
    <definedName name="BEx9AT5E3ZSHKSOL35O38L8HF9TH" localSheetId="7" hidden="1">#REF!</definedName>
    <definedName name="BEx9AT5E3ZSHKSOL35O38L8HF9TH" localSheetId="27" hidden="1">#REF!</definedName>
    <definedName name="BEx9AT5E3ZSHKSOL35O38L8HF9TH" hidden="1">#REF!</definedName>
    <definedName name="BEx9ATW9WB5CNKQR5HKK7Y2GHYGR" localSheetId="16" hidden="1">#REF!</definedName>
    <definedName name="BEx9ATW9WB5CNKQR5HKK7Y2GHYGR" localSheetId="13" hidden="1">#REF!</definedName>
    <definedName name="BEx9ATW9WB5CNKQR5HKK7Y2GHYGR" localSheetId="10" hidden="1">#REF!</definedName>
    <definedName name="BEx9ATW9WB5CNKQR5HKK7Y2GHYGR" localSheetId="7" hidden="1">#REF!</definedName>
    <definedName name="BEx9ATW9WB5CNKQR5HKK7Y2GHYGR" localSheetId="27" hidden="1">#REF!</definedName>
    <definedName name="BEx9ATW9WB5CNKQR5HKK7Y2GHYGR" hidden="1">#REF!</definedName>
    <definedName name="BEx9AV8W1FAWF5BHATYEN47X12JN" localSheetId="16" hidden="1">#REF!</definedName>
    <definedName name="BEx9AV8W1FAWF5BHATYEN47X12JN" localSheetId="13" hidden="1">#REF!</definedName>
    <definedName name="BEx9AV8W1FAWF5BHATYEN47X12JN" localSheetId="10" hidden="1">#REF!</definedName>
    <definedName name="BEx9AV8W1FAWF5BHATYEN47X12JN" localSheetId="7" hidden="1">#REF!</definedName>
    <definedName name="BEx9AV8W1FAWF5BHATYEN47X12JN" localSheetId="27" hidden="1">#REF!</definedName>
    <definedName name="BEx9AV8W1FAWF5BHATYEN47X12JN" hidden="1">#REF!</definedName>
    <definedName name="BEx9B8A5186FNTQQNLIO5LK02ABI" localSheetId="16" hidden="1">#REF!</definedName>
    <definedName name="BEx9B8A5186FNTQQNLIO5LK02ABI" localSheetId="13" hidden="1">#REF!</definedName>
    <definedName name="BEx9B8A5186FNTQQNLIO5LK02ABI" localSheetId="10" hidden="1">#REF!</definedName>
    <definedName name="BEx9B8A5186FNTQQNLIO5LK02ABI" localSheetId="7" hidden="1">#REF!</definedName>
    <definedName name="BEx9B8A5186FNTQQNLIO5LK02ABI" localSheetId="27" hidden="1">#REF!</definedName>
    <definedName name="BEx9B8A5186FNTQQNLIO5LK02ABI" hidden="1">#REF!</definedName>
    <definedName name="BEx9B8VR20E2CILU4CDQUQQ9ONXK" localSheetId="16" hidden="1">#REF!</definedName>
    <definedName name="BEx9B8VR20E2CILU4CDQUQQ9ONXK" localSheetId="13" hidden="1">#REF!</definedName>
    <definedName name="BEx9B8VR20E2CILU4CDQUQQ9ONXK" localSheetId="10" hidden="1">#REF!</definedName>
    <definedName name="BEx9B8VR20E2CILU4CDQUQQ9ONXK" localSheetId="7" hidden="1">#REF!</definedName>
    <definedName name="BEx9B8VR20E2CILU4CDQUQQ9ONXK" localSheetId="27" hidden="1">#REF!</definedName>
    <definedName name="BEx9B8VR20E2CILU4CDQUQQ9ONXK" hidden="1">#REF!</definedName>
    <definedName name="BEx9B917EUP13X6FQ3NPQL76XM5V" localSheetId="16" hidden="1">#REF!</definedName>
    <definedName name="BEx9B917EUP13X6FQ3NPQL76XM5V" localSheetId="13" hidden="1">#REF!</definedName>
    <definedName name="BEx9B917EUP13X6FQ3NPQL76XM5V" localSheetId="10" hidden="1">#REF!</definedName>
    <definedName name="BEx9B917EUP13X6FQ3NPQL76XM5V" localSheetId="7" hidden="1">#REF!</definedName>
    <definedName name="BEx9B917EUP13X6FQ3NPQL76XM5V" localSheetId="27" hidden="1">#REF!</definedName>
    <definedName name="BEx9B917EUP13X6FQ3NPQL76XM5V" hidden="1">#REF!</definedName>
    <definedName name="BEx9BAJ5WYEQ623HUT9NNCMP3RUG" localSheetId="16" hidden="1">#REF!</definedName>
    <definedName name="BEx9BAJ5WYEQ623HUT9NNCMP3RUG" localSheetId="13" hidden="1">#REF!</definedName>
    <definedName name="BEx9BAJ5WYEQ623HUT9NNCMP3RUG" localSheetId="10" hidden="1">#REF!</definedName>
    <definedName name="BEx9BAJ5WYEQ623HUT9NNCMP3RUG" localSheetId="7" hidden="1">#REF!</definedName>
    <definedName name="BEx9BAJ5WYEQ623HUT9NNCMP3RUG" localSheetId="27" hidden="1">#REF!</definedName>
    <definedName name="BEx9BAJ5WYEQ623HUT9NNCMP3RUG" hidden="1">#REF!</definedName>
    <definedName name="BEx9BE9Z7EFJCFDYJJOY5KFTGDF4" localSheetId="16" hidden="1">#REF!</definedName>
    <definedName name="BEx9BE9Z7EFJCFDYJJOY5KFTGDF4" localSheetId="13" hidden="1">#REF!</definedName>
    <definedName name="BEx9BE9Z7EFJCFDYJJOY5KFTGDF4" localSheetId="10" hidden="1">#REF!</definedName>
    <definedName name="BEx9BE9Z7EFJCFDYJJOY5KFTGDF4" localSheetId="7" hidden="1">#REF!</definedName>
    <definedName name="BEx9BE9Z7EFJCFDYJJOY5KFTGDF4" localSheetId="27" hidden="1">#REF!</definedName>
    <definedName name="BEx9BE9Z7EFJCFDYJJOY5KFTGDF4" hidden="1">#REF!</definedName>
    <definedName name="BEx9BSIJN2O0MG8CXAMCAOADEMTO" localSheetId="16" hidden="1">#REF!</definedName>
    <definedName name="BEx9BSIJN2O0MG8CXAMCAOADEMTO" localSheetId="13" hidden="1">#REF!</definedName>
    <definedName name="BEx9BSIJN2O0MG8CXAMCAOADEMTO" localSheetId="10" hidden="1">#REF!</definedName>
    <definedName name="BEx9BSIJN2O0MG8CXAMCAOADEMTO" localSheetId="7" hidden="1">#REF!</definedName>
    <definedName name="BEx9BSIJN2O0MG8CXAMCAOADEMTO" localSheetId="27" hidden="1">#REF!</definedName>
    <definedName name="BEx9BSIJN2O0MG8CXAMCAOADEMTO" hidden="1">#REF!</definedName>
    <definedName name="BEx9BU0BBJO3ITPCO4T9FIVEVJY7" localSheetId="16" hidden="1">#REF!</definedName>
    <definedName name="BEx9BU0BBJO3ITPCO4T9FIVEVJY7" localSheetId="13" hidden="1">#REF!</definedName>
    <definedName name="BEx9BU0BBJO3ITPCO4T9FIVEVJY7" localSheetId="10" hidden="1">#REF!</definedName>
    <definedName name="BEx9BU0BBJO3ITPCO4T9FIVEVJY7" localSheetId="7" hidden="1">#REF!</definedName>
    <definedName name="BEx9BU0BBJO3ITPCO4T9FIVEVJY7" localSheetId="27" hidden="1">#REF!</definedName>
    <definedName name="BEx9BU0BBJO3ITPCO4T9FIVEVJY7" hidden="1">#REF!</definedName>
    <definedName name="BEx9BYSYW7QCPXS2NAVLFAU5Y2Z2" localSheetId="16" hidden="1">#REF!</definedName>
    <definedName name="BEx9BYSYW7QCPXS2NAVLFAU5Y2Z2" localSheetId="13" hidden="1">#REF!</definedName>
    <definedName name="BEx9BYSYW7QCPXS2NAVLFAU5Y2Z2" localSheetId="10" hidden="1">#REF!</definedName>
    <definedName name="BEx9BYSYW7QCPXS2NAVLFAU5Y2Z2" localSheetId="7" hidden="1">#REF!</definedName>
    <definedName name="BEx9BYSYW7QCPXS2NAVLFAU5Y2Z2" localSheetId="27" hidden="1">#REF!</definedName>
    <definedName name="BEx9BYSYW7QCPXS2NAVLFAU5Y2Z2" hidden="1">#REF!</definedName>
    <definedName name="BEx9C590HJ2O31IWJB73C1HR74AI" localSheetId="16" hidden="1">#REF!</definedName>
    <definedName name="BEx9C590HJ2O31IWJB73C1HR74AI" localSheetId="13" hidden="1">#REF!</definedName>
    <definedName name="BEx9C590HJ2O31IWJB73C1HR74AI" localSheetId="10" hidden="1">#REF!</definedName>
    <definedName name="BEx9C590HJ2O31IWJB73C1HR74AI" localSheetId="7" hidden="1">#REF!</definedName>
    <definedName name="BEx9C590HJ2O31IWJB73C1HR74AI" localSheetId="27" hidden="1">#REF!</definedName>
    <definedName name="BEx9C590HJ2O31IWJB73C1HR74AI" hidden="1">#REF!</definedName>
    <definedName name="BEx9CCQRMYYOGIOYTOM73VKDIPS1" localSheetId="16" hidden="1">#REF!</definedName>
    <definedName name="BEx9CCQRMYYOGIOYTOM73VKDIPS1" localSheetId="13" hidden="1">#REF!</definedName>
    <definedName name="BEx9CCQRMYYOGIOYTOM73VKDIPS1" localSheetId="10" hidden="1">#REF!</definedName>
    <definedName name="BEx9CCQRMYYOGIOYTOM73VKDIPS1" localSheetId="7" hidden="1">#REF!</definedName>
    <definedName name="BEx9CCQRMYYOGIOYTOM73VKDIPS1" localSheetId="27" hidden="1">#REF!</definedName>
    <definedName name="BEx9CCQRMYYOGIOYTOM73VKDIPS1" hidden="1">#REF!</definedName>
    <definedName name="BEx9CM6JVXIG9S6EAZMR899UW190" localSheetId="16" hidden="1">#REF!</definedName>
    <definedName name="BEx9CM6JVXIG9S6EAZMR899UW190" localSheetId="13" hidden="1">#REF!</definedName>
    <definedName name="BEx9CM6JVXIG9S6EAZMR899UW190" localSheetId="10" hidden="1">#REF!</definedName>
    <definedName name="BEx9CM6JVXIG9S6EAZMR899UW190" localSheetId="7" hidden="1">#REF!</definedName>
    <definedName name="BEx9CM6JVXIG9S6EAZMR899UW190" localSheetId="27" hidden="1">#REF!</definedName>
    <definedName name="BEx9CM6JVXIG9S6EAZMR899UW190" hidden="1">#REF!</definedName>
    <definedName name="BEx9D160NRGTDVT2ML4H9A7UKR4T" localSheetId="16" hidden="1">#REF!</definedName>
    <definedName name="BEx9D160NRGTDVT2ML4H9A7UKR4T" localSheetId="13" hidden="1">#REF!</definedName>
    <definedName name="BEx9D160NRGTDVT2ML4H9A7UKR4T" localSheetId="10" hidden="1">#REF!</definedName>
    <definedName name="BEx9D160NRGTDVT2ML4H9A7UKR4T" localSheetId="7" hidden="1">#REF!</definedName>
    <definedName name="BEx9D160NRGTDVT2ML4H9A7UKR4T" localSheetId="27" hidden="1">#REF!</definedName>
    <definedName name="BEx9D160NRGTDVT2ML4H9A7UKR4T" hidden="1">#REF!</definedName>
    <definedName name="BEx9D1BC9FT19KY0INAABNDBAMR1" localSheetId="16" hidden="1">#REF!</definedName>
    <definedName name="BEx9D1BC9FT19KY0INAABNDBAMR1" localSheetId="13" hidden="1">#REF!</definedName>
    <definedName name="BEx9D1BC9FT19KY0INAABNDBAMR1" localSheetId="10" hidden="1">#REF!</definedName>
    <definedName name="BEx9D1BC9FT19KY0INAABNDBAMR1" localSheetId="7" hidden="1">#REF!</definedName>
    <definedName name="BEx9D1BC9FT19KY0INAABNDBAMR1" localSheetId="27" hidden="1">#REF!</definedName>
    <definedName name="BEx9D1BC9FT19KY0INAABNDBAMR1" hidden="1">#REF!</definedName>
    <definedName name="BEx9D1MB15VSARB7IKBMZYU0JJBI" localSheetId="16" hidden="1">#REF!</definedName>
    <definedName name="BEx9D1MB15VSARB7IKBMZYU0JJBI" localSheetId="13" hidden="1">#REF!</definedName>
    <definedName name="BEx9D1MB15VSARB7IKBMZYU0JJBI" localSheetId="10" hidden="1">#REF!</definedName>
    <definedName name="BEx9D1MB15VSARB7IKBMZYU0JJBI" localSheetId="7" hidden="1">#REF!</definedName>
    <definedName name="BEx9D1MB15VSARB7IKBMZYU0JJBI" localSheetId="27" hidden="1">#REF!</definedName>
    <definedName name="BEx9D1MB15VSARB7IKBMZYU0JJBI" hidden="1">#REF!</definedName>
    <definedName name="BEx9DN6ZMF18Q39MPMXSDJTZQNJ3" localSheetId="16" hidden="1">#REF!</definedName>
    <definedName name="BEx9DN6ZMF18Q39MPMXSDJTZQNJ3" localSheetId="13" hidden="1">#REF!</definedName>
    <definedName name="BEx9DN6ZMF18Q39MPMXSDJTZQNJ3" localSheetId="10" hidden="1">#REF!</definedName>
    <definedName name="BEx9DN6ZMF18Q39MPMXSDJTZQNJ3" localSheetId="7" hidden="1">#REF!</definedName>
    <definedName name="BEx9DN6ZMF18Q39MPMXSDJTZQNJ3" localSheetId="27" hidden="1">#REF!</definedName>
    <definedName name="BEx9DN6ZMF18Q39MPMXSDJTZQNJ3" hidden="1">#REF!</definedName>
    <definedName name="BEx9DZXN85O544CD9O60K126YYAU" localSheetId="16" hidden="1">#REF!</definedName>
    <definedName name="BEx9DZXN85O544CD9O60K126YYAU" localSheetId="13" hidden="1">#REF!</definedName>
    <definedName name="BEx9DZXN85O544CD9O60K126YYAU" localSheetId="10" hidden="1">#REF!</definedName>
    <definedName name="BEx9DZXN85O544CD9O60K126YYAU" localSheetId="7" hidden="1">#REF!</definedName>
    <definedName name="BEx9DZXN85O544CD9O60K126YYAU" localSheetId="27" hidden="1">#REF!</definedName>
    <definedName name="BEx9DZXN85O544CD9O60K126YYAU" hidden="1">#REF!</definedName>
    <definedName name="BEx9E14TDNSEMI784W0OTIEQMWN6" localSheetId="16" hidden="1">#REF!</definedName>
    <definedName name="BEx9E14TDNSEMI784W0OTIEQMWN6" localSheetId="13" hidden="1">#REF!</definedName>
    <definedName name="BEx9E14TDNSEMI784W0OTIEQMWN6" localSheetId="10" hidden="1">#REF!</definedName>
    <definedName name="BEx9E14TDNSEMI784W0OTIEQMWN6" localSheetId="7" hidden="1">#REF!</definedName>
    <definedName name="BEx9E14TDNSEMI784W0OTIEQMWN6" localSheetId="27" hidden="1">#REF!</definedName>
    <definedName name="BEx9E14TDNSEMI784W0OTIEQMWN6" hidden="1">#REF!</definedName>
    <definedName name="BEx9E14TGNBYGMDDG9NETDK4SYAW" localSheetId="16" hidden="1">#REF!</definedName>
    <definedName name="BEx9E14TGNBYGMDDG9NETDK4SYAW" localSheetId="13" hidden="1">#REF!</definedName>
    <definedName name="BEx9E14TGNBYGMDDG9NETDK4SYAW" localSheetId="10" hidden="1">#REF!</definedName>
    <definedName name="BEx9E14TGNBYGMDDG9NETDK4SYAW" localSheetId="7" hidden="1">#REF!</definedName>
    <definedName name="BEx9E14TGNBYGMDDG9NETDK4SYAW" localSheetId="27" hidden="1">#REF!</definedName>
    <definedName name="BEx9E14TGNBYGMDDG9NETDK4SYAW" hidden="1">#REF!</definedName>
    <definedName name="BEx9E2BZ2B1R41FMGJCJ7JLGLUAJ" localSheetId="16" hidden="1">#REF!</definedName>
    <definedName name="BEx9E2BZ2B1R41FMGJCJ7JLGLUAJ" localSheetId="13" hidden="1">#REF!</definedName>
    <definedName name="BEx9E2BZ2B1R41FMGJCJ7JLGLUAJ" localSheetId="10" hidden="1">#REF!</definedName>
    <definedName name="BEx9E2BZ2B1R41FMGJCJ7JLGLUAJ" localSheetId="7" hidden="1">#REF!</definedName>
    <definedName name="BEx9E2BZ2B1R41FMGJCJ7JLGLUAJ" localSheetId="27" hidden="1">#REF!</definedName>
    <definedName name="BEx9E2BZ2B1R41FMGJCJ7JLGLUAJ" hidden="1">#REF!</definedName>
    <definedName name="BEx9EG9KBJ77M8LEOR9ITOKN5KXY" localSheetId="16" hidden="1">#REF!</definedName>
    <definedName name="BEx9EG9KBJ77M8LEOR9ITOKN5KXY" localSheetId="13" hidden="1">#REF!</definedName>
    <definedName name="BEx9EG9KBJ77M8LEOR9ITOKN5KXY" localSheetId="10" hidden="1">#REF!</definedName>
    <definedName name="BEx9EG9KBJ77M8LEOR9ITOKN5KXY" localSheetId="7" hidden="1">#REF!</definedName>
    <definedName name="BEx9EG9KBJ77M8LEOR9ITOKN5KXY" localSheetId="27" hidden="1">#REF!</definedName>
    <definedName name="BEx9EG9KBJ77M8LEOR9ITOKN5KXY" hidden="1">#REF!</definedName>
    <definedName name="BEx9EL27NGDBCTVPW97K42QANS5K" localSheetId="16" hidden="1">#REF!</definedName>
    <definedName name="BEx9EL27NGDBCTVPW97K42QANS5K" localSheetId="13" hidden="1">#REF!</definedName>
    <definedName name="BEx9EL27NGDBCTVPW97K42QANS5K" localSheetId="10" hidden="1">#REF!</definedName>
    <definedName name="BEx9EL27NGDBCTVPW97K42QANS5K" localSheetId="7" hidden="1">#REF!</definedName>
    <definedName name="BEx9EL27NGDBCTVPW97K42QANS5K" localSheetId="27" hidden="1">#REF!</definedName>
    <definedName name="BEx9EL27NGDBCTVPW97K42QANS5K" hidden="1">#REF!</definedName>
    <definedName name="BEx9EMK6HAJJMVYZTN5AUIV7O1E6" localSheetId="16" hidden="1">#REF!</definedName>
    <definedName name="BEx9EMK6HAJJMVYZTN5AUIV7O1E6" localSheetId="13" hidden="1">#REF!</definedName>
    <definedName name="BEx9EMK6HAJJMVYZTN5AUIV7O1E6" localSheetId="10" hidden="1">#REF!</definedName>
    <definedName name="BEx9EMK6HAJJMVYZTN5AUIV7O1E6" localSheetId="7" hidden="1">#REF!</definedName>
    <definedName name="BEx9EMK6HAJJMVYZTN5AUIV7O1E6" localSheetId="27" hidden="1">#REF!</definedName>
    <definedName name="BEx9EMK6HAJJMVYZTN5AUIV7O1E6" hidden="1">#REF!</definedName>
    <definedName name="BEx9ENB8RPU9FA3QW16IGB6LK1CH" localSheetId="16" hidden="1">#REF!</definedName>
    <definedName name="BEx9ENB8RPU9FA3QW16IGB6LK1CH" localSheetId="13" hidden="1">#REF!</definedName>
    <definedName name="BEx9ENB8RPU9FA3QW16IGB6LK1CH" localSheetId="10" hidden="1">#REF!</definedName>
    <definedName name="BEx9ENB8RPU9FA3QW16IGB6LK1CH" localSheetId="7" hidden="1">#REF!</definedName>
    <definedName name="BEx9ENB8RPU9FA3QW16IGB6LK1CH" localSheetId="27" hidden="1">#REF!</definedName>
    <definedName name="BEx9ENB8RPU9FA3QW16IGB6LK1CH" hidden="1">#REF!</definedName>
    <definedName name="BEx9EQLVZHYQ1TPX7WH3SOWXCZLE" localSheetId="16" hidden="1">#REF!</definedName>
    <definedName name="BEx9EQLVZHYQ1TPX7WH3SOWXCZLE" localSheetId="13" hidden="1">#REF!</definedName>
    <definedName name="BEx9EQLVZHYQ1TPX7WH3SOWXCZLE" localSheetId="10" hidden="1">#REF!</definedName>
    <definedName name="BEx9EQLVZHYQ1TPX7WH3SOWXCZLE" localSheetId="7" hidden="1">#REF!</definedName>
    <definedName name="BEx9EQLVZHYQ1TPX7WH3SOWXCZLE" localSheetId="27" hidden="1">#REF!</definedName>
    <definedName name="BEx9EQLVZHYQ1TPX7WH3SOWXCZLE" hidden="1">#REF!</definedName>
    <definedName name="BEx9ETLU0EK5LGEM1QCNYN2S8O5F" localSheetId="16" hidden="1">#REF!</definedName>
    <definedName name="BEx9ETLU0EK5LGEM1QCNYN2S8O5F" localSheetId="13" hidden="1">#REF!</definedName>
    <definedName name="BEx9ETLU0EK5LGEM1QCNYN2S8O5F" localSheetId="10" hidden="1">#REF!</definedName>
    <definedName name="BEx9ETLU0EK5LGEM1QCNYN2S8O5F" localSheetId="7" hidden="1">#REF!</definedName>
    <definedName name="BEx9ETLU0EK5LGEM1QCNYN2S8O5F" localSheetId="27" hidden="1">#REF!</definedName>
    <definedName name="BEx9ETLU0EK5LGEM1QCNYN2S8O5F" hidden="1">#REF!</definedName>
    <definedName name="BEx9F0710LGLAU3161O0O346N58H" localSheetId="16" hidden="1">#REF!</definedName>
    <definedName name="BEx9F0710LGLAU3161O0O346N58H" localSheetId="13" hidden="1">#REF!</definedName>
    <definedName name="BEx9F0710LGLAU3161O0O346N58H" localSheetId="10" hidden="1">#REF!</definedName>
    <definedName name="BEx9F0710LGLAU3161O0O346N58H" localSheetId="7" hidden="1">#REF!</definedName>
    <definedName name="BEx9F0710LGLAU3161O0O346N58H" localSheetId="27" hidden="1">#REF!</definedName>
    <definedName name="BEx9F0710LGLAU3161O0O346N58H" hidden="1">#REF!</definedName>
    <definedName name="BEx9F0Y2ESUNE3U7TQDLMPE9BO67" localSheetId="16" hidden="1">#REF!</definedName>
    <definedName name="BEx9F0Y2ESUNE3U7TQDLMPE9BO67" localSheetId="13" hidden="1">#REF!</definedName>
    <definedName name="BEx9F0Y2ESUNE3U7TQDLMPE9BO67" localSheetId="10" hidden="1">#REF!</definedName>
    <definedName name="BEx9F0Y2ESUNE3U7TQDLMPE9BO67" localSheetId="7" hidden="1">#REF!</definedName>
    <definedName name="BEx9F0Y2ESUNE3U7TQDLMPE9BO67" localSheetId="27" hidden="1">#REF!</definedName>
    <definedName name="BEx9F0Y2ESUNE3U7TQDLMPE9BO67" hidden="1">#REF!</definedName>
    <definedName name="BEx9F439L1R726MJFX2EP39XIBPY" localSheetId="16" hidden="1">#REF!</definedName>
    <definedName name="BEx9F439L1R726MJFX2EP39XIBPY" localSheetId="13" hidden="1">#REF!</definedName>
    <definedName name="BEx9F439L1R726MJFX2EP39XIBPY" localSheetId="10" hidden="1">#REF!</definedName>
    <definedName name="BEx9F439L1R726MJFX2EP39XIBPY" localSheetId="7" hidden="1">#REF!</definedName>
    <definedName name="BEx9F439L1R726MJFX2EP39XIBPY" localSheetId="27" hidden="1">#REF!</definedName>
    <definedName name="BEx9F439L1R726MJFX2EP39XIBPY" hidden="1">#REF!</definedName>
    <definedName name="BEx9F5W18ZGFOKGRE8PR6T1MO6GT" localSheetId="16" hidden="1">#REF!</definedName>
    <definedName name="BEx9F5W18ZGFOKGRE8PR6T1MO6GT" localSheetId="13" hidden="1">#REF!</definedName>
    <definedName name="BEx9F5W18ZGFOKGRE8PR6T1MO6GT" localSheetId="10" hidden="1">#REF!</definedName>
    <definedName name="BEx9F5W18ZGFOKGRE8PR6T1MO6GT" localSheetId="7" hidden="1">#REF!</definedName>
    <definedName name="BEx9F5W18ZGFOKGRE8PR6T1MO6GT" localSheetId="27" hidden="1">#REF!</definedName>
    <definedName name="BEx9F5W18ZGFOKGRE8PR6T1MO6GT" hidden="1">#REF!</definedName>
    <definedName name="BEx9F78N4HY0XFGBQ4UJRD52L1EI" localSheetId="16" hidden="1">#REF!</definedName>
    <definedName name="BEx9F78N4HY0XFGBQ4UJRD52L1EI" localSheetId="13" hidden="1">#REF!</definedName>
    <definedName name="BEx9F78N4HY0XFGBQ4UJRD52L1EI" localSheetId="10" hidden="1">#REF!</definedName>
    <definedName name="BEx9F78N4HY0XFGBQ4UJRD52L1EI" localSheetId="7" hidden="1">#REF!</definedName>
    <definedName name="BEx9F78N4HY0XFGBQ4UJRD52L1EI" localSheetId="27" hidden="1">#REF!</definedName>
    <definedName name="BEx9F78N4HY0XFGBQ4UJRD52L1EI" hidden="1">#REF!</definedName>
    <definedName name="BEx9FF16LOQP5QIR4UHW5EIFGQB8" localSheetId="16" hidden="1">#REF!</definedName>
    <definedName name="BEx9FF16LOQP5QIR4UHW5EIFGQB8" localSheetId="13" hidden="1">#REF!</definedName>
    <definedName name="BEx9FF16LOQP5QIR4UHW5EIFGQB8" localSheetId="10" hidden="1">#REF!</definedName>
    <definedName name="BEx9FF16LOQP5QIR4UHW5EIFGQB8" localSheetId="7" hidden="1">#REF!</definedName>
    <definedName name="BEx9FF16LOQP5QIR4UHW5EIFGQB8" localSheetId="27" hidden="1">#REF!</definedName>
    <definedName name="BEx9FF16LOQP5QIR4UHW5EIFGQB8" hidden="1">#REF!</definedName>
    <definedName name="BEx9FJTSRCZ3ZXT3QVBJT5NF8T7V" localSheetId="16" hidden="1">#REF!</definedName>
    <definedName name="BEx9FJTSRCZ3ZXT3QVBJT5NF8T7V" localSheetId="13" hidden="1">#REF!</definedName>
    <definedName name="BEx9FJTSRCZ3ZXT3QVBJT5NF8T7V" localSheetId="10" hidden="1">#REF!</definedName>
    <definedName name="BEx9FJTSRCZ3ZXT3QVBJT5NF8T7V" localSheetId="7" hidden="1">#REF!</definedName>
    <definedName name="BEx9FJTSRCZ3ZXT3QVBJT5NF8T7V" localSheetId="27" hidden="1">#REF!</definedName>
    <definedName name="BEx9FJTSRCZ3ZXT3QVBJT5NF8T7V" hidden="1">#REF!</definedName>
    <definedName name="BEx9FRBEEYPS5HLS3XT34AKZN94G" localSheetId="16" hidden="1">#REF!</definedName>
    <definedName name="BEx9FRBEEYPS5HLS3XT34AKZN94G" localSheetId="13" hidden="1">#REF!</definedName>
    <definedName name="BEx9FRBEEYPS5HLS3XT34AKZN94G" localSheetId="10" hidden="1">#REF!</definedName>
    <definedName name="BEx9FRBEEYPS5HLS3XT34AKZN94G" localSheetId="7" hidden="1">#REF!</definedName>
    <definedName name="BEx9FRBEEYPS5HLS3XT34AKZN94G" localSheetId="27" hidden="1">#REF!</definedName>
    <definedName name="BEx9FRBEEYPS5HLS3XT34AKZN94G" hidden="1">#REF!</definedName>
    <definedName name="BEx9G5USBCNYNA7HGVW92D800SKX" localSheetId="16" hidden="1">#REF!</definedName>
    <definedName name="BEx9G5USBCNYNA7HGVW92D800SKX" localSheetId="13" hidden="1">#REF!</definedName>
    <definedName name="BEx9G5USBCNYNA7HGVW92D800SKX" localSheetId="10" hidden="1">#REF!</definedName>
    <definedName name="BEx9G5USBCNYNA7HGVW92D800SKX" localSheetId="7" hidden="1">#REF!</definedName>
    <definedName name="BEx9G5USBCNYNA7HGVW92D800SKX" localSheetId="27" hidden="1">#REF!</definedName>
    <definedName name="BEx9G5USBCNYNA7HGVW92D800SKX" hidden="1">#REF!</definedName>
    <definedName name="BEx9G7CPXG7HR6N6FHPU2DBBUIKG" localSheetId="16" hidden="1">#REF!</definedName>
    <definedName name="BEx9G7CPXG7HR6N6FHPU2DBBUIKG" localSheetId="13" hidden="1">#REF!</definedName>
    <definedName name="BEx9G7CPXG7HR6N6FHPU2DBBUIKG" localSheetId="10" hidden="1">#REF!</definedName>
    <definedName name="BEx9G7CPXG7HR6N6FHPU2DBBUIKG" localSheetId="7" hidden="1">#REF!</definedName>
    <definedName name="BEx9G7CPXG7HR6N6FHPU2DBBUIKG" localSheetId="27" hidden="1">#REF!</definedName>
    <definedName name="BEx9G7CPXG7HR6N6FHPU2DBBUIKG" hidden="1">#REF!</definedName>
    <definedName name="BEx9GDY4D8ZPQJCYFIMYM0V0C51Y" localSheetId="16" hidden="1">#REF!</definedName>
    <definedName name="BEx9GDY4D8ZPQJCYFIMYM0V0C51Y" localSheetId="13" hidden="1">#REF!</definedName>
    <definedName name="BEx9GDY4D8ZPQJCYFIMYM0V0C51Y" localSheetId="10" hidden="1">#REF!</definedName>
    <definedName name="BEx9GDY4D8ZPQJCYFIMYM0V0C51Y" localSheetId="7" hidden="1">#REF!</definedName>
    <definedName name="BEx9GDY4D8ZPQJCYFIMYM0V0C51Y" localSheetId="27" hidden="1">#REF!</definedName>
    <definedName name="BEx9GDY4D8ZPQJCYFIMYM0V0C51Y" hidden="1">#REF!</definedName>
    <definedName name="BEx9GGY04V0ZWI6O9KZH4KSBB389" localSheetId="16" hidden="1">#REF!</definedName>
    <definedName name="BEx9GGY04V0ZWI6O9KZH4KSBB389" localSheetId="13" hidden="1">#REF!</definedName>
    <definedName name="BEx9GGY04V0ZWI6O9KZH4KSBB389" localSheetId="10" hidden="1">#REF!</definedName>
    <definedName name="BEx9GGY04V0ZWI6O9KZH4KSBB389" localSheetId="7" hidden="1">#REF!</definedName>
    <definedName name="BEx9GGY04V0ZWI6O9KZH4KSBB389" localSheetId="27" hidden="1">#REF!</definedName>
    <definedName name="BEx9GGY04V0ZWI6O9KZH4KSBB389" hidden="1">#REF!</definedName>
    <definedName name="BEx9GMC7TE8SDTCO5PHODBUF4SM1" localSheetId="16" hidden="1">#REF!</definedName>
    <definedName name="BEx9GMC7TE8SDTCO5PHODBUF4SM1" localSheetId="13" hidden="1">#REF!</definedName>
    <definedName name="BEx9GMC7TE8SDTCO5PHODBUF4SM1" localSheetId="10" hidden="1">#REF!</definedName>
    <definedName name="BEx9GMC7TE8SDTCO5PHODBUF4SM1" localSheetId="7" hidden="1">#REF!</definedName>
    <definedName name="BEx9GMC7TE8SDTCO5PHODBUF4SM1" localSheetId="27" hidden="1">#REF!</definedName>
    <definedName name="BEx9GMC7TE8SDTCO5PHODBUF4SM1" hidden="1">#REF!</definedName>
    <definedName name="BEx9GMN0B495HEAOG6JQK9D7HUPC" localSheetId="16" hidden="1">#REF!</definedName>
    <definedName name="BEx9GMN0B495HEAOG6JQK9D7HUPC" localSheetId="13" hidden="1">#REF!</definedName>
    <definedName name="BEx9GMN0B495HEAOG6JQK9D7HUPC" localSheetId="10" hidden="1">#REF!</definedName>
    <definedName name="BEx9GMN0B495HEAOG6JQK9D7HUPC" localSheetId="7" hidden="1">#REF!</definedName>
    <definedName name="BEx9GMN0B495HEAOG6JQK9D7HUPC" localSheetId="27" hidden="1">#REF!</definedName>
    <definedName name="BEx9GMN0B495HEAOG6JQK9D7HUPC" hidden="1">#REF!</definedName>
    <definedName name="BEx9GNOPB6OZ2RH3FCDNJR38RJOS" localSheetId="16" hidden="1">#REF!</definedName>
    <definedName name="BEx9GNOPB6OZ2RH3FCDNJR38RJOS" localSheetId="13" hidden="1">#REF!</definedName>
    <definedName name="BEx9GNOPB6OZ2RH3FCDNJR38RJOS" localSheetId="10" hidden="1">#REF!</definedName>
    <definedName name="BEx9GNOPB6OZ2RH3FCDNJR38RJOS" localSheetId="7" hidden="1">#REF!</definedName>
    <definedName name="BEx9GNOPB6OZ2RH3FCDNJR38RJOS" localSheetId="27" hidden="1">#REF!</definedName>
    <definedName name="BEx9GNOPB6OZ2RH3FCDNJR38RJOS" hidden="1">#REF!</definedName>
    <definedName name="BEx9GUQALUWCD30UKUQGSWW8KBQ7" localSheetId="16" hidden="1">#REF!</definedName>
    <definedName name="BEx9GUQALUWCD30UKUQGSWW8KBQ7" localSheetId="13" hidden="1">#REF!</definedName>
    <definedName name="BEx9GUQALUWCD30UKUQGSWW8KBQ7" localSheetId="10" hidden="1">#REF!</definedName>
    <definedName name="BEx9GUQALUWCD30UKUQGSWW8KBQ7" localSheetId="7" hidden="1">#REF!</definedName>
    <definedName name="BEx9GUQALUWCD30UKUQGSWW8KBQ7" localSheetId="27" hidden="1">#REF!</definedName>
    <definedName name="BEx9GUQALUWCD30UKUQGSWW8KBQ7" hidden="1">#REF!</definedName>
    <definedName name="BEx9GY6BVFQGCLMOWVT6PIC9WP5X" localSheetId="16" hidden="1">#REF!</definedName>
    <definedName name="BEx9GY6BVFQGCLMOWVT6PIC9WP5X" localSheetId="13" hidden="1">#REF!</definedName>
    <definedName name="BEx9GY6BVFQGCLMOWVT6PIC9WP5X" localSheetId="10" hidden="1">#REF!</definedName>
    <definedName name="BEx9GY6BVFQGCLMOWVT6PIC9WP5X" localSheetId="7" hidden="1">#REF!</definedName>
    <definedName name="BEx9GY6BVFQGCLMOWVT6PIC9WP5X" localSheetId="27" hidden="1">#REF!</definedName>
    <definedName name="BEx9GY6BVFQGCLMOWVT6PIC9WP5X" hidden="1">#REF!</definedName>
    <definedName name="BEx9GZ2P3FDHKXEBXX2VS0BG2NP2" localSheetId="16" hidden="1">#REF!</definedName>
    <definedName name="BEx9GZ2P3FDHKXEBXX2VS0BG2NP2" localSheetId="13" hidden="1">#REF!</definedName>
    <definedName name="BEx9GZ2P3FDHKXEBXX2VS0BG2NP2" localSheetId="10" hidden="1">#REF!</definedName>
    <definedName name="BEx9GZ2P3FDHKXEBXX2VS0BG2NP2" localSheetId="7" hidden="1">#REF!</definedName>
    <definedName name="BEx9GZ2P3FDHKXEBXX2VS0BG2NP2" localSheetId="27" hidden="1">#REF!</definedName>
    <definedName name="BEx9GZ2P3FDHKXEBXX2VS0BG2NP2" hidden="1">#REF!</definedName>
    <definedName name="BEx9H04IB14E1437FF2OIRRWBSD7" localSheetId="16" hidden="1">#REF!</definedName>
    <definedName name="BEx9H04IB14E1437FF2OIRRWBSD7" localSheetId="13" hidden="1">#REF!</definedName>
    <definedName name="BEx9H04IB14E1437FF2OIRRWBSD7" localSheetId="10" hidden="1">#REF!</definedName>
    <definedName name="BEx9H04IB14E1437FF2OIRRWBSD7" localSheetId="7" hidden="1">#REF!</definedName>
    <definedName name="BEx9H04IB14E1437FF2OIRRWBSD7" localSheetId="27" hidden="1">#REF!</definedName>
    <definedName name="BEx9H04IB14E1437FF2OIRRWBSD7" hidden="1">#REF!</definedName>
    <definedName name="BEx9H5O1KDZJCW91Q29VRPY5YS6P" localSheetId="16" hidden="1">#REF!</definedName>
    <definedName name="BEx9H5O1KDZJCW91Q29VRPY5YS6P" localSheetId="13" hidden="1">#REF!</definedName>
    <definedName name="BEx9H5O1KDZJCW91Q29VRPY5YS6P" localSheetId="10" hidden="1">#REF!</definedName>
    <definedName name="BEx9H5O1KDZJCW91Q29VRPY5YS6P" localSheetId="7" hidden="1">#REF!</definedName>
    <definedName name="BEx9H5O1KDZJCW91Q29VRPY5YS6P" localSheetId="27" hidden="1">#REF!</definedName>
    <definedName name="BEx9H5O1KDZJCW91Q29VRPY5YS6P" hidden="1">#REF!</definedName>
    <definedName name="BEx9H8YR0E906F1JXZMBX3LNT004" localSheetId="16" hidden="1">#REF!</definedName>
    <definedName name="BEx9H8YR0E906F1JXZMBX3LNT004" localSheetId="13" hidden="1">#REF!</definedName>
    <definedName name="BEx9H8YR0E906F1JXZMBX3LNT004" localSheetId="10" hidden="1">#REF!</definedName>
    <definedName name="BEx9H8YR0E906F1JXZMBX3LNT004" localSheetId="7" hidden="1">#REF!</definedName>
    <definedName name="BEx9H8YR0E906F1JXZMBX3LNT004" localSheetId="27" hidden="1">#REF!</definedName>
    <definedName name="BEx9H8YR0E906F1JXZMBX3LNT004" hidden="1">#REF!</definedName>
    <definedName name="BEx9I1QKLI6OOUPQLUQ0EF0355X6" localSheetId="16" hidden="1">#REF!</definedName>
    <definedName name="BEx9I1QKLI6OOUPQLUQ0EF0355X6" localSheetId="13" hidden="1">#REF!</definedName>
    <definedName name="BEx9I1QKLI6OOUPQLUQ0EF0355X6" localSheetId="10" hidden="1">#REF!</definedName>
    <definedName name="BEx9I1QKLI6OOUPQLUQ0EF0355X6" localSheetId="7" hidden="1">#REF!</definedName>
    <definedName name="BEx9I1QKLI6OOUPQLUQ0EF0355X6" localSheetId="27" hidden="1">#REF!</definedName>
    <definedName name="BEx9I1QKLI6OOUPQLUQ0EF0355X6" hidden="1">#REF!</definedName>
    <definedName name="BEx9I8XIG7E5NB48QQHXP23FIN60" localSheetId="16" hidden="1">#REF!</definedName>
    <definedName name="BEx9I8XIG7E5NB48QQHXP23FIN60" localSheetId="13" hidden="1">#REF!</definedName>
    <definedName name="BEx9I8XIG7E5NB48QQHXP23FIN60" localSheetId="10" hidden="1">#REF!</definedName>
    <definedName name="BEx9I8XIG7E5NB48QQHXP23FIN60" localSheetId="7" hidden="1">#REF!</definedName>
    <definedName name="BEx9I8XIG7E5NB48QQHXP23FIN60" localSheetId="27" hidden="1">#REF!</definedName>
    <definedName name="BEx9I8XIG7E5NB48QQHXP23FIN60" hidden="1">#REF!</definedName>
    <definedName name="BEx9IQRF01ATLVK0YE60ARKQJ68L" localSheetId="16" hidden="1">#REF!</definedName>
    <definedName name="BEx9IQRF01ATLVK0YE60ARKQJ68L" localSheetId="13" hidden="1">#REF!</definedName>
    <definedName name="BEx9IQRF01ATLVK0YE60ARKQJ68L" localSheetId="10" hidden="1">#REF!</definedName>
    <definedName name="BEx9IQRF01ATLVK0YE60ARKQJ68L" localSheetId="7" hidden="1">#REF!</definedName>
    <definedName name="BEx9IQRF01ATLVK0YE60ARKQJ68L" localSheetId="27" hidden="1">#REF!</definedName>
    <definedName name="BEx9IQRF01ATLVK0YE60ARKQJ68L" hidden="1">#REF!</definedName>
    <definedName name="BEx9IT5QNZWKM6YQ5WER0DC2PMMU" localSheetId="16" hidden="1">#REF!</definedName>
    <definedName name="BEx9IT5QNZWKM6YQ5WER0DC2PMMU" localSheetId="13" hidden="1">#REF!</definedName>
    <definedName name="BEx9IT5QNZWKM6YQ5WER0DC2PMMU" localSheetId="10" hidden="1">#REF!</definedName>
    <definedName name="BEx9IT5QNZWKM6YQ5WER0DC2PMMU" localSheetId="7" hidden="1">#REF!</definedName>
    <definedName name="BEx9IT5QNZWKM6YQ5WER0DC2PMMU" localSheetId="27" hidden="1">#REF!</definedName>
    <definedName name="BEx9IT5QNZWKM6YQ5WER0DC2PMMU" hidden="1">#REF!</definedName>
    <definedName name="BEx9IUICG3HZWG57MG3NXCEX4LQI" localSheetId="16" hidden="1">#REF!</definedName>
    <definedName name="BEx9IUICG3HZWG57MG3NXCEX4LQI" localSheetId="13" hidden="1">#REF!</definedName>
    <definedName name="BEx9IUICG3HZWG57MG3NXCEX4LQI" localSheetId="10" hidden="1">#REF!</definedName>
    <definedName name="BEx9IUICG3HZWG57MG3NXCEX4LQI" localSheetId="7" hidden="1">#REF!</definedName>
    <definedName name="BEx9IUICG3HZWG57MG3NXCEX4LQI" localSheetId="27" hidden="1">#REF!</definedName>
    <definedName name="BEx9IUICG3HZWG57MG3NXCEX4LQI" hidden="1">#REF!</definedName>
    <definedName name="BEx9IW5LYJF40GS78FJNXO9O667A" localSheetId="16" hidden="1">#REF!</definedName>
    <definedName name="BEx9IW5LYJF40GS78FJNXO9O667A" localSheetId="13" hidden="1">#REF!</definedName>
    <definedName name="BEx9IW5LYJF40GS78FJNXO9O667A" localSheetId="10" hidden="1">#REF!</definedName>
    <definedName name="BEx9IW5LYJF40GS78FJNXO9O667A" localSheetId="7" hidden="1">#REF!</definedName>
    <definedName name="BEx9IW5LYJF40GS78FJNXO9O667A" localSheetId="27" hidden="1">#REF!</definedName>
    <definedName name="BEx9IW5LYJF40GS78FJNXO9O667A" hidden="1">#REF!</definedName>
    <definedName name="BEx9IW5MFLXTVCJHVUZTUH93AXOS" localSheetId="16" hidden="1">#REF!</definedName>
    <definedName name="BEx9IW5MFLXTVCJHVUZTUH93AXOS" localSheetId="13" hidden="1">#REF!</definedName>
    <definedName name="BEx9IW5MFLXTVCJHVUZTUH93AXOS" localSheetId="10" hidden="1">#REF!</definedName>
    <definedName name="BEx9IW5MFLXTVCJHVUZTUH93AXOS" localSheetId="7" hidden="1">#REF!</definedName>
    <definedName name="BEx9IW5MFLXTVCJHVUZTUH93AXOS" localSheetId="27" hidden="1">#REF!</definedName>
    <definedName name="BEx9IW5MFLXTVCJHVUZTUH93AXOS" hidden="1">#REF!</definedName>
    <definedName name="BEx9IXCSPSZC80YZUPRCYTG326KV" localSheetId="16" hidden="1">#REF!</definedName>
    <definedName name="BEx9IXCSPSZC80YZUPRCYTG326KV" localSheetId="13" hidden="1">#REF!</definedName>
    <definedName name="BEx9IXCSPSZC80YZUPRCYTG326KV" localSheetId="10" hidden="1">#REF!</definedName>
    <definedName name="BEx9IXCSPSZC80YZUPRCYTG326KV" localSheetId="7" hidden="1">#REF!</definedName>
    <definedName name="BEx9IXCSPSZC80YZUPRCYTG326KV" localSheetId="27" hidden="1">#REF!</definedName>
    <definedName name="BEx9IXCSPSZC80YZUPRCYTG326KV" hidden="1">#REF!</definedName>
    <definedName name="BEx9IYUQSBZ0GG9ZT1QKX83F42F1" localSheetId="16" hidden="1">#REF!</definedName>
    <definedName name="BEx9IYUQSBZ0GG9ZT1QKX83F42F1" localSheetId="13" hidden="1">#REF!</definedName>
    <definedName name="BEx9IYUQSBZ0GG9ZT1QKX83F42F1" localSheetId="10" hidden="1">#REF!</definedName>
    <definedName name="BEx9IYUQSBZ0GG9ZT1QKX83F42F1" localSheetId="7" hidden="1">#REF!</definedName>
    <definedName name="BEx9IYUQSBZ0GG9ZT1QKX83F42F1" localSheetId="27" hidden="1">#REF!</definedName>
    <definedName name="BEx9IYUQSBZ0GG9ZT1QKX83F42F1" hidden="1">#REF!</definedName>
    <definedName name="BEx9IZR39NHDGOM97H4E6F81RTQW" localSheetId="16" hidden="1">#REF!</definedName>
    <definedName name="BEx9IZR39NHDGOM97H4E6F81RTQW" localSheetId="13" hidden="1">#REF!</definedName>
    <definedName name="BEx9IZR39NHDGOM97H4E6F81RTQW" localSheetId="10" hidden="1">#REF!</definedName>
    <definedName name="BEx9IZR39NHDGOM97H4E6F81RTQW" localSheetId="7" hidden="1">#REF!</definedName>
    <definedName name="BEx9IZR39NHDGOM97H4E6F81RTQW" localSheetId="27" hidden="1">#REF!</definedName>
    <definedName name="BEx9IZR39NHDGOM97H4E6F81RTQW" hidden="1">#REF!</definedName>
    <definedName name="BEx9J6CH5E7YZPER7HXEIOIKGPCA" localSheetId="16" hidden="1">#REF!</definedName>
    <definedName name="BEx9J6CH5E7YZPER7HXEIOIKGPCA" localSheetId="13" hidden="1">#REF!</definedName>
    <definedName name="BEx9J6CH5E7YZPER7HXEIOIKGPCA" localSheetId="10" hidden="1">#REF!</definedName>
    <definedName name="BEx9J6CH5E7YZPER7HXEIOIKGPCA" localSheetId="7" hidden="1">#REF!</definedName>
    <definedName name="BEx9J6CH5E7YZPER7HXEIOIKGPCA" localSheetId="27" hidden="1">#REF!</definedName>
    <definedName name="BEx9J6CH5E7YZPER7HXEIOIKGPCA" hidden="1">#REF!</definedName>
    <definedName name="BEx9JJTZKVUJAVPTRE0RAVTEH41G" localSheetId="16" hidden="1">#REF!</definedName>
    <definedName name="BEx9JJTZKVUJAVPTRE0RAVTEH41G" localSheetId="13" hidden="1">#REF!</definedName>
    <definedName name="BEx9JJTZKVUJAVPTRE0RAVTEH41G" localSheetId="10" hidden="1">#REF!</definedName>
    <definedName name="BEx9JJTZKVUJAVPTRE0RAVTEH41G" localSheetId="7" hidden="1">#REF!</definedName>
    <definedName name="BEx9JJTZKVUJAVPTRE0RAVTEH41G" localSheetId="27" hidden="1">#REF!</definedName>
    <definedName name="BEx9JJTZKVUJAVPTRE0RAVTEH41G" hidden="1">#REF!</definedName>
    <definedName name="BEx9JLBYK239B3F841C7YG1GT7ST" localSheetId="16" hidden="1">#REF!</definedName>
    <definedName name="BEx9JLBYK239B3F841C7YG1GT7ST" localSheetId="13" hidden="1">#REF!</definedName>
    <definedName name="BEx9JLBYK239B3F841C7YG1GT7ST" localSheetId="10" hidden="1">#REF!</definedName>
    <definedName name="BEx9JLBYK239B3F841C7YG1GT7ST" localSheetId="7" hidden="1">#REF!</definedName>
    <definedName name="BEx9JLBYK239B3F841C7YG1GT7ST" localSheetId="27" hidden="1">#REF!</definedName>
    <definedName name="BEx9JLBYK239B3F841C7YG1GT7ST" hidden="1">#REF!</definedName>
    <definedName name="BExAW4IIW5D0MDY6TJ3G4FOLPYIR" localSheetId="16" hidden="1">#REF!</definedName>
    <definedName name="BExAW4IIW5D0MDY6TJ3G4FOLPYIR" localSheetId="13" hidden="1">#REF!</definedName>
    <definedName name="BExAW4IIW5D0MDY6TJ3G4FOLPYIR" localSheetId="10" hidden="1">#REF!</definedName>
    <definedName name="BExAW4IIW5D0MDY6TJ3G4FOLPYIR" localSheetId="7" hidden="1">#REF!</definedName>
    <definedName name="BExAW4IIW5D0MDY6TJ3G4FOLPYIR" localSheetId="27" hidden="1">#REF!</definedName>
    <definedName name="BExAW4IIW5D0MDY6TJ3G4FOLPYIR" hidden="1">#REF!</definedName>
    <definedName name="BExAWNP1B2E9Q88TW48NH41C0FTZ" localSheetId="16" hidden="1">#REF!</definedName>
    <definedName name="BExAWNP1B2E9Q88TW48NH41C0FTZ" localSheetId="13" hidden="1">#REF!</definedName>
    <definedName name="BExAWNP1B2E9Q88TW48NH41C0FTZ" localSheetId="10" hidden="1">#REF!</definedName>
    <definedName name="BExAWNP1B2E9Q88TW48NH41C0FTZ" localSheetId="7" hidden="1">#REF!</definedName>
    <definedName name="BExAWNP1B2E9Q88TW48NH41C0FTZ" localSheetId="27" hidden="1">#REF!</definedName>
    <definedName name="BExAWNP1B2E9Q88TW48NH41C0FTZ" hidden="1">#REF!</definedName>
    <definedName name="BExAWUFQXTIPQ308ERZPSVPTUMYN" localSheetId="16" hidden="1">#REF!</definedName>
    <definedName name="BExAWUFQXTIPQ308ERZPSVPTUMYN" localSheetId="13" hidden="1">#REF!</definedName>
    <definedName name="BExAWUFQXTIPQ308ERZPSVPTUMYN" localSheetId="10" hidden="1">#REF!</definedName>
    <definedName name="BExAWUFQXTIPQ308ERZPSVPTUMYN" localSheetId="7" hidden="1">#REF!</definedName>
    <definedName name="BExAWUFQXTIPQ308ERZPSVPTUMYN" localSheetId="27" hidden="1">#REF!</definedName>
    <definedName name="BExAWUFQXTIPQ308ERZPSVPTUMYN" hidden="1">#REF!</definedName>
    <definedName name="BExAWY6O96OQO2R036QK2DI37EKV" localSheetId="16" hidden="1">#REF!</definedName>
    <definedName name="BExAWY6O96OQO2R036QK2DI37EKV" localSheetId="13" hidden="1">#REF!</definedName>
    <definedName name="BExAWY6O96OQO2R036QK2DI37EKV" localSheetId="10" hidden="1">#REF!</definedName>
    <definedName name="BExAWY6O96OQO2R036QK2DI37EKV" localSheetId="7" hidden="1">#REF!</definedName>
    <definedName name="BExAWY6O96OQO2R036QK2DI37EKV" localSheetId="27" hidden="1">#REF!</definedName>
    <definedName name="BExAWY6O96OQO2R036QK2DI37EKV" hidden="1">#REF!</definedName>
    <definedName name="BExAX410NB4F2XOB84OR2197H8M5" localSheetId="16" hidden="1">#REF!</definedName>
    <definedName name="BExAX410NB4F2XOB84OR2197H8M5" localSheetId="13" hidden="1">#REF!</definedName>
    <definedName name="BExAX410NB4F2XOB84OR2197H8M5" localSheetId="10" hidden="1">#REF!</definedName>
    <definedName name="BExAX410NB4F2XOB84OR2197H8M5" localSheetId="7" hidden="1">#REF!</definedName>
    <definedName name="BExAX410NB4F2XOB84OR2197H8M5" localSheetId="27" hidden="1">#REF!</definedName>
    <definedName name="BExAX410NB4F2XOB84OR2197H8M5" hidden="1">#REF!</definedName>
    <definedName name="BExAX8TNG8LQ5Q4904SAYQIPGBSV" localSheetId="16" hidden="1">#REF!</definedName>
    <definedName name="BExAX8TNG8LQ5Q4904SAYQIPGBSV" localSheetId="13" hidden="1">#REF!</definedName>
    <definedName name="BExAX8TNG8LQ5Q4904SAYQIPGBSV" localSheetId="10" hidden="1">#REF!</definedName>
    <definedName name="BExAX8TNG8LQ5Q4904SAYQIPGBSV" localSheetId="7" hidden="1">#REF!</definedName>
    <definedName name="BExAX8TNG8LQ5Q4904SAYQIPGBSV" localSheetId="27" hidden="1">#REF!</definedName>
    <definedName name="BExAX8TNG8LQ5Q4904SAYQIPGBSV" hidden="1">#REF!</definedName>
    <definedName name="BExAX9KPAVIVUVU3XREDCV1BIYZL" localSheetId="16" hidden="1">#REF!</definedName>
    <definedName name="BExAX9KPAVIVUVU3XREDCV1BIYZL" localSheetId="13" hidden="1">#REF!</definedName>
    <definedName name="BExAX9KPAVIVUVU3XREDCV1BIYZL" localSheetId="10" hidden="1">#REF!</definedName>
    <definedName name="BExAX9KPAVIVUVU3XREDCV1BIYZL" localSheetId="7" hidden="1">#REF!</definedName>
    <definedName name="BExAX9KPAVIVUVU3XREDCV1BIYZL" localSheetId="27" hidden="1">#REF!</definedName>
    <definedName name="BExAX9KPAVIVUVU3XREDCV1BIYZL" hidden="1">#REF!</definedName>
    <definedName name="BExAXPB35BNVXZYF2XS6UP3LP0QH" localSheetId="16" hidden="1">#REF!</definedName>
    <definedName name="BExAXPB35BNVXZYF2XS6UP3LP0QH" localSheetId="13" hidden="1">#REF!</definedName>
    <definedName name="BExAXPB35BNVXZYF2XS6UP3LP0QH" localSheetId="10" hidden="1">#REF!</definedName>
    <definedName name="BExAXPB35BNVXZYF2XS6UP3LP0QH" localSheetId="7" hidden="1">#REF!</definedName>
    <definedName name="BExAXPB35BNVXZYF2XS6UP3LP0QH" localSheetId="27" hidden="1">#REF!</definedName>
    <definedName name="BExAXPB35BNVXZYF2XS6UP3LP0QH" hidden="1">#REF!</definedName>
    <definedName name="BExAXWSRVPK0GCZ2UFU10UOP01IY" localSheetId="16" hidden="1">#REF!</definedName>
    <definedName name="BExAXWSRVPK0GCZ2UFU10UOP01IY" localSheetId="13" hidden="1">#REF!</definedName>
    <definedName name="BExAXWSRVPK0GCZ2UFU10UOP01IY" localSheetId="10" hidden="1">#REF!</definedName>
    <definedName name="BExAXWSRVPK0GCZ2UFU10UOP01IY" localSheetId="7" hidden="1">#REF!</definedName>
    <definedName name="BExAXWSRVPK0GCZ2UFU10UOP01IY" localSheetId="27" hidden="1">#REF!</definedName>
    <definedName name="BExAXWSRVPK0GCZ2UFU10UOP01IY" hidden="1">#REF!</definedName>
    <definedName name="BExAY0EAT2LXR5MFGM0DLIB45PLO" localSheetId="16" hidden="1">#REF!</definedName>
    <definedName name="BExAY0EAT2LXR5MFGM0DLIB45PLO" localSheetId="13" hidden="1">#REF!</definedName>
    <definedName name="BExAY0EAT2LXR5MFGM0DLIB45PLO" localSheetId="10" hidden="1">#REF!</definedName>
    <definedName name="BExAY0EAT2LXR5MFGM0DLIB45PLO" localSheetId="7" hidden="1">#REF!</definedName>
    <definedName name="BExAY0EAT2LXR5MFGM0DLIB45PLO" localSheetId="27" hidden="1">#REF!</definedName>
    <definedName name="BExAY0EAT2LXR5MFGM0DLIB45PLO" hidden="1">#REF!</definedName>
    <definedName name="BExAY6JK0AK9EBIJSPEJNOIDE40W" localSheetId="16" hidden="1">#REF!</definedName>
    <definedName name="BExAY6JK0AK9EBIJSPEJNOIDE40W" localSheetId="13" hidden="1">#REF!</definedName>
    <definedName name="BExAY6JK0AK9EBIJSPEJNOIDE40W" localSheetId="10" hidden="1">#REF!</definedName>
    <definedName name="BExAY6JK0AK9EBIJSPEJNOIDE40W" localSheetId="7" hidden="1">#REF!</definedName>
    <definedName name="BExAY6JK0AK9EBIJSPEJNOIDE40W" localSheetId="27" hidden="1">#REF!</definedName>
    <definedName name="BExAY6JK0AK9EBIJSPEJNOIDE40W" hidden="1">#REF!</definedName>
    <definedName name="BExAYE6LNIEBR9DSNI5JGNITGKIT" localSheetId="16" hidden="1">#REF!</definedName>
    <definedName name="BExAYE6LNIEBR9DSNI5JGNITGKIT" localSheetId="13" hidden="1">#REF!</definedName>
    <definedName name="BExAYE6LNIEBR9DSNI5JGNITGKIT" localSheetId="10" hidden="1">#REF!</definedName>
    <definedName name="BExAYE6LNIEBR9DSNI5JGNITGKIT" localSheetId="7" hidden="1">#REF!</definedName>
    <definedName name="BExAYE6LNIEBR9DSNI5JGNITGKIT" localSheetId="27" hidden="1">#REF!</definedName>
    <definedName name="BExAYE6LNIEBR9DSNI5JGNITGKIT" hidden="1">#REF!</definedName>
    <definedName name="BExAYHMLXGGO25P8HYB2S75DEB4F" localSheetId="16" hidden="1">#REF!</definedName>
    <definedName name="BExAYHMLXGGO25P8HYB2S75DEB4F" localSheetId="13" hidden="1">#REF!</definedName>
    <definedName name="BExAYHMLXGGO25P8HYB2S75DEB4F" localSheetId="10" hidden="1">#REF!</definedName>
    <definedName name="BExAYHMLXGGO25P8HYB2S75DEB4F" localSheetId="7" hidden="1">#REF!</definedName>
    <definedName name="BExAYHMLXGGO25P8HYB2S75DEB4F" localSheetId="27" hidden="1">#REF!</definedName>
    <definedName name="BExAYHMLXGGO25P8HYB2S75DEB4F" hidden="1">#REF!</definedName>
    <definedName name="BExAYKXAUWGDOPG952TEJ2UKZKWN" localSheetId="16" hidden="1">#REF!</definedName>
    <definedName name="BExAYKXAUWGDOPG952TEJ2UKZKWN" localSheetId="13" hidden="1">#REF!</definedName>
    <definedName name="BExAYKXAUWGDOPG952TEJ2UKZKWN" localSheetId="10" hidden="1">#REF!</definedName>
    <definedName name="BExAYKXAUWGDOPG952TEJ2UKZKWN" localSheetId="7" hidden="1">#REF!</definedName>
    <definedName name="BExAYKXAUWGDOPG952TEJ2UKZKWN" localSheetId="27" hidden="1">#REF!</definedName>
    <definedName name="BExAYKXAUWGDOPG952TEJ2UKZKWN" hidden="1">#REF!</definedName>
    <definedName name="BExAYP9TDTI2MBP6EYE0H39CPMXN" localSheetId="16" hidden="1">#REF!</definedName>
    <definedName name="BExAYP9TDTI2MBP6EYE0H39CPMXN" localSheetId="13" hidden="1">#REF!</definedName>
    <definedName name="BExAYP9TDTI2MBP6EYE0H39CPMXN" localSheetId="10" hidden="1">#REF!</definedName>
    <definedName name="BExAYP9TDTI2MBP6EYE0H39CPMXN" localSheetId="7" hidden="1">#REF!</definedName>
    <definedName name="BExAYP9TDTI2MBP6EYE0H39CPMXN" localSheetId="27" hidden="1">#REF!</definedName>
    <definedName name="BExAYP9TDTI2MBP6EYE0H39CPMXN" hidden="1">#REF!</definedName>
    <definedName name="BExAYPPWJPWDKU59O051WMGB7O0J" localSheetId="16" hidden="1">#REF!</definedName>
    <definedName name="BExAYPPWJPWDKU59O051WMGB7O0J" localSheetId="13" hidden="1">#REF!</definedName>
    <definedName name="BExAYPPWJPWDKU59O051WMGB7O0J" localSheetId="10" hidden="1">#REF!</definedName>
    <definedName name="BExAYPPWJPWDKU59O051WMGB7O0J" localSheetId="7" hidden="1">#REF!</definedName>
    <definedName name="BExAYPPWJPWDKU59O051WMGB7O0J" localSheetId="27" hidden="1">#REF!</definedName>
    <definedName name="BExAYPPWJPWDKU59O051WMGB7O0J" hidden="1">#REF!</definedName>
    <definedName name="BExAYR2JZCJBUH6F1LZC2A7JIVRJ" localSheetId="16" hidden="1">#REF!</definedName>
    <definedName name="BExAYR2JZCJBUH6F1LZC2A7JIVRJ" localSheetId="13" hidden="1">#REF!</definedName>
    <definedName name="BExAYR2JZCJBUH6F1LZC2A7JIVRJ" localSheetId="10" hidden="1">#REF!</definedName>
    <definedName name="BExAYR2JZCJBUH6F1LZC2A7JIVRJ" localSheetId="7" hidden="1">#REF!</definedName>
    <definedName name="BExAYR2JZCJBUH6F1LZC2A7JIVRJ" localSheetId="27" hidden="1">#REF!</definedName>
    <definedName name="BExAYR2JZCJBUH6F1LZC2A7JIVRJ" hidden="1">#REF!</definedName>
    <definedName name="BExAYTGVRD3DLKO75RFPMBKCIWB8" localSheetId="16" hidden="1">#REF!</definedName>
    <definedName name="BExAYTGVRD3DLKO75RFPMBKCIWB8" localSheetId="13" hidden="1">#REF!</definedName>
    <definedName name="BExAYTGVRD3DLKO75RFPMBKCIWB8" localSheetId="10" hidden="1">#REF!</definedName>
    <definedName name="BExAYTGVRD3DLKO75RFPMBKCIWB8" localSheetId="7" hidden="1">#REF!</definedName>
    <definedName name="BExAYTGVRD3DLKO75RFPMBKCIWB8" localSheetId="27" hidden="1">#REF!</definedName>
    <definedName name="BExAYTGVRD3DLKO75RFPMBKCIWB8" hidden="1">#REF!</definedName>
    <definedName name="BExAYY9H9COOT46HJLPVDLTO12UL" localSheetId="16" hidden="1">#REF!</definedName>
    <definedName name="BExAYY9H9COOT46HJLPVDLTO12UL" localSheetId="13" hidden="1">#REF!</definedName>
    <definedName name="BExAYY9H9COOT46HJLPVDLTO12UL" localSheetId="10" hidden="1">#REF!</definedName>
    <definedName name="BExAYY9H9COOT46HJLPVDLTO12UL" localSheetId="7" hidden="1">#REF!</definedName>
    <definedName name="BExAYY9H9COOT46HJLPVDLTO12UL" localSheetId="27" hidden="1">#REF!</definedName>
    <definedName name="BExAYY9H9COOT46HJLPVDLTO12UL" hidden="1">#REF!</definedName>
    <definedName name="BExAYYKAQA3KDMQ890FIE5M9SPBL" localSheetId="16" hidden="1">#REF!</definedName>
    <definedName name="BExAYYKAQA3KDMQ890FIE5M9SPBL" localSheetId="13" hidden="1">#REF!</definedName>
    <definedName name="BExAYYKAQA3KDMQ890FIE5M9SPBL" localSheetId="10" hidden="1">#REF!</definedName>
    <definedName name="BExAYYKAQA3KDMQ890FIE5M9SPBL" localSheetId="7" hidden="1">#REF!</definedName>
    <definedName name="BExAYYKAQA3KDMQ890FIE5M9SPBL" localSheetId="27" hidden="1">#REF!</definedName>
    <definedName name="BExAYYKAQA3KDMQ890FIE5M9SPBL" hidden="1">#REF!</definedName>
    <definedName name="BExAZ6SY0EU69GC3CWI5EOO0YLFG" localSheetId="16" hidden="1">#REF!</definedName>
    <definedName name="BExAZ6SY0EU69GC3CWI5EOO0YLFG" localSheetId="13" hidden="1">#REF!</definedName>
    <definedName name="BExAZ6SY0EU69GC3CWI5EOO0YLFG" localSheetId="10" hidden="1">#REF!</definedName>
    <definedName name="BExAZ6SY0EU69GC3CWI5EOO0YLFG" localSheetId="7" hidden="1">#REF!</definedName>
    <definedName name="BExAZ6SY0EU69GC3CWI5EOO0YLFG" localSheetId="27" hidden="1">#REF!</definedName>
    <definedName name="BExAZ6SY0EU69GC3CWI5EOO0YLFG" hidden="1">#REF!</definedName>
    <definedName name="BExAZ6YEEBJV0PCKFE137K2Y3A8M" localSheetId="16" hidden="1">#REF!</definedName>
    <definedName name="BExAZ6YEEBJV0PCKFE137K2Y3A8M" localSheetId="13" hidden="1">#REF!</definedName>
    <definedName name="BExAZ6YEEBJV0PCKFE137K2Y3A8M" localSheetId="10" hidden="1">#REF!</definedName>
    <definedName name="BExAZ6YEEBJV0PCKFE137K2Y3A8M" localSheetId="7" hidden="1">#REF!</definedName>
    <definedName name="BExAZ6YEEBJV0PCKFE137K2Y3A8M" localSheetId="27" hidden="1">#REF!</definedName>
    <definedName name="BExAZ6YEEBJV0PCKFE137K2Y3A8M" hidden="1">#REF!</definedName>
    <definedName name="BExAZAP844MJ4GSAIYNYHQ7FECC3" localSheetId="16" hidden="1">#REF!</definedName>
    <definedName name="BExAZAP844MJ4GSAIYNYHQ7FECC3" localSheetId="13" hidden="1">#REF!</definedName>
    <definedName name="BExAZAP844MJ4GSAIYNYHQ7FECC3" localSheetId="10" hidden="1">#REF!</definedName>
    <definedName name="BExAZAP844MJ4GSAIYNYHQ7FECC3" localSheetId="7" hidden="1">#REF!</definedName>
    <definedName name="BExAZAP844MJ4GSAIYNYHQ7FECC3" localSheetId="27" hidden="1">#REF!</definedName>
    <definedName name="BExAZAP844MJ4GSAIYNYHQ7FECC3" hidden="1">#REF!</definedName>
    <definedName name="BExAZCNEGB4JYHC8CZ51KTN890US" localSheetId="16" hidden="1">#REF!</definedName>
    <definedName name="BExAZCNEGB4JYHC8CZ51KTN890US" localSheetId="13" hidden="1">#REF!</definedName>
    <definedName name="BExAZCNEGB4JYHC8CZ51KTN890US" localSheetId="10" hidden="1">#REF!</definedName>
    <definedName name="BExAZCNEGB4JYHC8CZ51KTN890US" localSheetId="7" hidden="1">#REF!</definedName>
    <definedName name="BExAZCNEGB4JYHC8CZ51KTN890US" localSheetId="27" hidden="1">#REF!</definedName>
    <definedName name="BExAZCNEGB4JYHC8CZ51KTN890US" hidden="1">#REF!</definedName>
    <definedName name="BExAZFCI302YFYRDJYQDWQQL0Q0O" localSheetId="16" hidden="1">#REF!</definedName>
    <definedName name="BExAZFCI302YFYRDJYQDWQQL0Q0O" localSheetId="13" hidden="1">#REF!</definedName>
    <definedName name="BExAZFCI302YFYRDJYQDWQQL0Q0O" localSheetId="10" hidden="1">#REF!</definedName>
    <definedName name="BExAZFCI302YFYRDJYQDWQQL0Q0O" localSheetId="7" hidden="1">#REF!</definedName>
    <definedName name="BExAZFCI302YFYRDJYQDWQQL0Q0O" localSheetId="27" hidden="1">#REF!</definedName>
    <definedName name="BExAZFCI302YFYRDJYQDWQQL0Q0O" hidden="1">#REF!</definedName>
    <definedName name="BExAZJE2UOL40XUAU2RB53X5K20P" localSheetId="16" hidden="1">#REF!</definedName>
    <definedName name="BExAZJE2UOL40XUAU2RB53X5K20P" localSheetId="13" hidden="1">#REF!</definedName>
    <definedName name="BExAZJE2UOL40XUAU2RB53X5K20P" localSheetId="10" hidden="1">#REF!</definedName>
    <definedName name="BExAZJE2UOL40XUAU2RB53X5K20P" localSheetId="7" hidden="1">#REF!</definedName>
    <definedName name="BExAZJE2UOL40XUAU2RB53X5K20P" localSheetId="27" hidden="1">#REF!</definedName>
    <definedName name="BExAZJE2UOL40XUAU2RB53X5K20P" hidden="1">#REF!</definedName>
    <definedName name="BExAZLHLST9OP89R1HJMC1POQG8H" localSheetId="16" hidden="1">#REF!</definedName>
    <definedName name="BExAZLHLST9OP89R1HJMC1POQG8H" localSheetId="13" hidden="1">#REF!</definedName>
    <definedName name="BExAZLHLST9OP89R1HJMC1POQG8H" localSheetId="10" hidden="1">#REF!</definedName>
    <definedName name="BExAZLHLST9OP89R1HJMC1POQG8H" localSheetId="7" hidden="1">#REF!</definedName>
    <definedName name="BExAZLHLST9OP89R1HJMC1POQG8H" localSheetId="27" hidden="1">#REF!</definedName>
    <definedName name="BExAZLHLST9OP89R1HJMC1POQG8H" hidden="1">#REF!</definedName>
    <definedName name="BExAZMDYMIAA7RX1BMCKU1VLBRGY" localSheetId="16" hidden="1">#REF!</definedName>
    <definedName name="BExAZMDYMIAA7RX1BMCKU1VLBRGY" localSheetId="13" hidden="1">#REF!</definedName>
    <definedName name="BExAZMDYMIAA7RX1BMCKU1VLBRGY" localSheetId="10" hidden="1">#REF!</definedName>
    <definedName name="BExAZMDYMIAA7RX1BMCKU1VLBRGY" localSheetId="7" hidden="1">#REF!</definedName>
    <definedName name="BExAZMDYMIAA7RX1BMCKU1VLBRGY" localSheetId="27" hidden="1">#REF!</definedName>
    <definedName name="BExAZMDYMIAA7RX1BMCKU1VLBRGY" hidden="1">#REF!</definedName>
    <definedName name="BExAZNL6BHI8DCQWXOX4I2P839UX" localSheetId="16" hidden="1">#REF!</definedName>
    <definedName name="BExAZNL6BHI8DCQWXOX4I2P839UX" localSheetId="13" hidden="1">#REF!</definedName>
    <definedName name="BExAZNL6BHI8DCQWXOX4I2P839UX" localSheetId="10" hidden="1">#REF!</definedName>
    <definedName name="BExAZNL6BHI8DCQWXOX4I2P839UX" localSheetId="7" hidden="1">#REF!</definedName>
    <definedName name="BExAZNL6BHI8DCQWXOX4I2P839UX" localSheetId="27" hidden="1">#REF!</definedName>
    <definedName name="BExAZNL6BHI8DCQWXOX4I2P839UX" hidden="1">#REF!</definedName>
    <definedName name="BExAZRMWSONMCG9KDUM4KAQ7BONM" localSheetId="16" hidden="1">#REF!</definedName>
    <definedName name="BExAZRMWSONMCG9KDUM4KAQ7BONM" localSheetId="13" hidden="1">#REF!</definedName>
    <definedName name="BExAZRMWSONMCG9KDUM4KAQ7BONM" localSheetId="10" hidden="1">#REF!</definedName>
    <definedName name="BExAZRMWSONMCG9KDUM4KAQ7BONM" localSheetId="7" hidden="1">#REF!</definedName>
    <definedName name="BExAZRMWSONMCG9KDUM4KAQ7BONM" localSheetId="27" hidden="1">#REF!</definedName>
    <definedName name="BExAZRMWSONMCG9KDUM4KAQ7BONM" hidden="1">#REF!</definedName>
    <definedName name="BExAZSOJNQ5N3LM4XA17IH7NIY7G" localSheetId="16" hidden="1">#REF!</definedName>
    <definedName name="BExAZSOJNQ5N3LM4XA17IH7NIY7G" localSheetId="13" hidden="1">#REF!</definedName>
    <definedName name="BExAZSOJNQ5N3LM4XA17IH7NIY7G" localSheetId="10" hidden="1">#REF!</definedName>
    <definedName name="BExAZSOJNQ5N3LM4XA17IH7NIY7G" localSheetId="7" hidden="1">#REF!</definedName>
    <definedName name="BExAZSOJNQ5N3LM4XA17IH7NIY7G" localSheetId="27" hidden="1">#REF!</definedName>
    <definedName name="BExAZSOJNQ5N3LM4XA17IH7NIY7G" hidden="1">#REF!</definedName>
    <definedName name="BExAZTFG4SJRG4TW6JXRF7N08JFI" localSheetId="16" hidden="1">#REF!</definedName>
    <definedName name="BExAZTFG4SJRG4TW6JXRF7N08JFI" localSheetId="13" hidden="1">#REF!</definedName>
    <definedName name="BExAZTFG4SJRG4TW6JXRF7N08JFI" localSheetId="10" hidden="1">#REF!</definedName>
    <definedName name="BExAZTFG4SJRG4TW6JXRF7N08JFI" localSheetId="7" hidden="1">#REF!</definedName>
    <definedName name="BExAZTFG4SJRG4TW6JXRF7N08JFI" localSheetId="27" hidden="1">#REF!</definedName>
    <definedName name="BExAZTFG4SJRG4TW6JXRF7N08JFI" hidden="1">#REF!</definedName>
    <definedName name="BExAZUS4A8OHDZK0MWAOCCCKTH73" localSheetId="16" hidden="1">#REF!</definedName>
    <definedName name="BExAZUS4A8OHDZK0MWAOCCCKTH73" localSheetId="13" hidden="1">#REF!</definedName>
    <definedName name="BExAZUS4A8OHDZK0MWAOCCCKTH73" localSheetId="10" hidden="1">#REF!</definedName>
    <definedName name="BExAZUS4A8OHDZK0MWAOCCCKTH73" localSheetId="7" hidden="1">#REF!</definedName>
    <definedName name="BExAZUS4A8OHDZK0MWAOCCCKTH73" localSheetId="27" hidden="1">#REF!</definedName>
    <definedName name="BExAZUS4A8OHDZK0MWAOCCCKTH73" hidden="1">#REF!</definedName>
    <definedName name="BExAZX6FECVK3E07KXM2XPYKGM6U" localSheetId="16" hidden="1">#REF!</definedName>
    <definedName name="BExAZX6FECVK3E07KXM2XPYKGM6U" localSheetId="13" hidden="1">#REF!</definedName>
    <definedName name="BExAZX6FECVK3E07KXM2XPYKGM6U" localSheetId="10" hidden="1">#REF!</definedName>
    <definedName name="BExAZX6FECVK3E07KXM2XPYKGM6U" localSheetId="7" hidden="1">#REF!</definedName>
    <definedName name="BExAZX6FECVK3E07KXM2XPYKGM6U" localSheetId="27" hidden="1">#REF!</definedName>
    <definedName name="BExAZX6FECVK3E07KXM2XPYKGM6U" hidden="1">#REF!</definedName>
    <definedName name="BExB012NJ8GASTNNPBRRFTLHIOC9" localSheetId="16" hidden="1">#REF!</definedName>
    <definedName name="BExB012NJ8GASTNNPBRRFTLHIOC9" localSheetId="13" hidden="1">#REF!</definedName>
    <definedName name="BExB012NJ8GASTNNPBRRFTLHIOC9" localSheetId="10" hidden="1">#REF!</definedName>
    <definedName name="BExB012NJ8GASTNNPBRRFTLHIOC9" localSheetId="7" hidden="1">#REF!</definedName>
    <definedName name="BExB012NJ8GASTNNPBRRFTLHIOC9" localSheetId="27" hidden="1">#REF!</definedName>
    <definedName name="BExB012NJ8GASTNNPBRRFTLHIOC9" hidden="1">#REF!</definedName>
    <definedName name="BExB072HHXVMUC0VYNGG48GRSH5Q" localSheetId="16" hidden="1">#REF!</definedName>
    <definedName name="BExB072HHXVMUC0VYNGG48GRSH5Q" localSheetId="13" hidden="1">#REF!</definedName>
    <definedName name="BExB072HHXVMUC0VYNGG48GRSH5Q" localSheetId="10" hidden="1">#REF!</definedName>
    <definedName name="BExB072HHXVMUC0VYNGG48GRSH5Q" localSheetId="7" hidden="1">#REF!</definedName>
    <definedName name="BExB072HHXVMUC0VYNGG48GRSH5Q" localSheetId="27" hidden="1">#REF!</definedName>
    <definedName name="BExB072HHXVMUC0VYNGG48GRSH5Q" hidden="1">#REF!</definedName>
    <definedName name="BExB0FRDEYDEUEAB1W8KD6D965XA" localSheetId="16" hidden="1">#REF!</definedName>
    <definedName name="BExB0FRDEYDEUEAB1W8KD6D965XA" localSheetId="13" hidden="1">#REF!</definedName>
    <definedName name="BExB0FRDEYDEUEAB1W8KD6D965XA" localSheetId="10" hidden="1">#REF!</definedName>
    <definedName name="BExB0FRDEYDEUEAB1W8KD6D965XA" localSheetId="7" hidden="1">#REF!</definedName>
    <definedName name="BExB0FRDEYDEUEAB1W8KD6D965XA" localSheetId="27" hidden="1">#REF!</definedName>
    <definedName name="BExB0FRDEYDEUEAB1W8KD6D965XA" hidden="1">#REF!</definedName>
    <definedName name="BExB0GIGLDV7P55ZR51C0HG15PA2" localSheetId="16" hidden="1">#REF!</definedName>
    <definedName name="BExB0GIGLDV7P55ZR51C0HG15PA2" localSheetId="13" hidden="1">#REF!</definedName>
    <definedName name="BExB0GIGLDV7P55ZR51C0HG15PA2" localSheetId="10" hidden="1">#REF!</definedName>
    <definedName name="BExB0GIGLDV7P55ZR51C0HG15PA2" localSheetId="7" hidden="1">#REF!</definedName>
    <definedName name="BExB0GIGLDV7P55ZR51C0HG15PA2" localSheetId="27" hidden="1">#REF!</definedName>
    <definedName name="BExB0GIGLDV7P55ZR51C0HG15PA2" hidden="1">#REF!</definedName>
    <definedName name="BExB0KPCN7YJORQAYUCF4YKIKPMC" localSheetId="16" hidden="1">#REF!</definedName>
    <definedName name="BExB0KPCN7YJORQAYUCF4YKIKPMC" localSheetId="13" hidden="1">#REF!</definedName>
    <definedName name="BExB0KPCN7YJORQAYUCF4YKIKPMC" localSheetId="10" hidden="1">#REF!</definedName>
    <definedName name="BExB0KPCN7YJORQAYUCF4YKIKPMC" localSheetId="7" hidden="1">#REF!</definedName>
    <definedName name="BExB0KPCN7YJORQAYUCF4YKIKPMC" localSheetId="27" hidden="1">#REF!</definedName>
    <definedName name="BExB0KPCN7YJORQAYUCF4YKIKPMC" hidden="1">#REF!</definedName>
    <definedName name="BExB0VHQD6ORZS0MIC86QWHCE4UC" localSheetId="16" hidden="1">#REF!</definedName>
    <definedName name="BExB0VHQD6ORZS0MIC86QWHCE4UC" localSheetId="13" hidden="1">#REF!</definedName>
    <definedName name="BExB0VHQD6ORZS0MIC86QWHCE4UC" localSheetId="10" hidden="1">#REF!</definedName>
    <definedName name="BExB0VHQD6ORZS0MIC86QWHCE4UC" localSheetId="7" hidden="1">#REF!</definedName>
    <definedName name="BExB0VHQD6ORZS0MIC86QWHCE4UC" localSheetId="27" hidden="1">#REF!</definedName>
    <definedName name="BExB0VHQD6ORZS0MIC86QWHCE4UC" hidden="1">#REF!</definedName>
    <definedName name="BExB0WE4PI3NOBXXVO9CTEN4DIU2" localSheetId="16" hidden="1">#REF!</definedName>
    <definedName name="BExB0WE4PI3NOBXXVO9CTEN4DIU2" localSheetId="13" hidden="1">#REF!</definedName>
    <definedName name="BExB0WE4PI3NOBXXVO9CTEN4DIU2" localSheetId="10" hidden="1">#REF!</definedName>
    <definedName name="BExB0WE4PI3NOBXXVO9CTEN4DIU2" localSheetId="7" hidden="1">#REF!</definedName>
    <definedName name="BExB0WE4PI3NOBXXVO9CTEN4DIU2" localSheetId="27" hidden="1">#REF!</definedName>
    <definedName name="BExB0WE4PI3NOBXXVO9CTEN4DIU2" hidden="1">#REF!</definedName>
    <definedName name="BExB0Z8O1CQF2CWFBBHE8SNISDAO" localSheetId="16" hidden="1">#REF!</definedName>
    <definedName name="BExB0Z8O1CQF2CWFBBHE8SNISDAO" localSheetId="13" hidden="1">#REF!</definedName>
    <definedName name="BExB0Z8O1CQF2CWFBBHE8SNISDAO" localSheetId="10" hidden="1">#REF!</definedName>
    <definedName name="BExB0Z8O1CQF2CWFBBHE8SNISDAO" localSheetId="7" hidden="1">#REF!</definedName>
    <definedName name="BExB0Z8O1CQF2CWFBBHE8SNISDAO" localSheetId="27" hidden="1">#REF!</definedName>
    <definedName name="BExB0Z8O1CQF2CWFBBHE8SNISDAO" hidden="1">#REF!</definedName>
    <definedName name="BExB10QNIVITUYS55OAEKK3VLJFE" localSheetId="16" hidden="1">#REF!</definedName>
    <definedName name="BExB10QNIVITUYS55OAEKK3VLJFE" localSheetId="13" hidden="1">#REF!</definedName>
    <definedName name="BExB10QNIVITUYS55OAEKK3VLJFE" localSheetId="10" hidden="1">#REF!</definedName>
    <definedName name="BExB10QNIVITUYS55OAEKK3VLJFE" localSheetId="7" hidden="1">#REF!</definedName>
    <definedName name="BExB10QNIVITUYS55OAEKK3VLJFE" localSheetId="27" hidden="1">#REF!</definedName>
    <definedName name="BExB10QNIVITUYS55OAEKK3VLJFE" hidden="1">#REF!</definedName>
    <definedName name="BExB15ZDRY4CIJ911DONP0KCY9KU" localSheetId="16" hidden="1">#REF!</definedName>
    <definedName name="BExB15ZDRY4CIJ911DONP0KCY9KU" localSheetId="13" hidden="1">#REF!</definedName>
    <definedName name="BExB15ZDRY4CIJ911DONP0KCY9KU" localSheetId="10" hidden="1">#REF!</definedName>
    <definedName name="BExB15ZDRY4CIJ911DONP0KCY9KU" localSheetId="7" hidden="1">#REF!</definedName>
    <definedName name="BExB15ZDRY4CIJ911DONP0KCY9KU" localSheetId="27" hidden="1">#REF!</definedName>
    <definedName name="BExB15ZDRY4CIJ911DONP0KCY9KU" hidden="1">#REF!</definedName>
    <definedName name="BExB16VQY0O0RLZYJFU3OFEONVTE" localSheetId="16" hidden="1">#REF!</definedName>
    <definedName name="BExB16VQY0O0RLZYJFU3OFEONVTE" localSheetId="13" hidden="1">#REF!</definedName>
    <definedName name="BExB16VQY0O0RLZYJFU3OFEONVTE" localSheetId="10" hidden="1">#REF!</definedName>
    <definedName name="BExB16VQY0O0RLZYJFU3OFEONVTE" localSheetId="7" hidden="1">#REF!</definedName>
    <definedName name="BExB16VQY0O0RLZYJFU3OFEONVTE" localSheetId="27" hidden="1">#REF!</definedName>
    <definedName name="BExB16VQY0O0RLZYJFU3OFEONVTE" hidden="1">#REF!</definedName>
    <definedName name="BExB1FKNY2UO4W5FUGFHJOA2WFGG" localSheetId="16" hidden="1">#REF!</definedName>
    <definedName name="BExB1FKNY2UO4W5FUGFHJOA2WFGG" localSheetId="13" hidden="1">#REF!</definedName>
    <definedName name="BExB1FKNY2UO4W5FUGFHJOA2WFGG" localSheetId="10" hidden="1">#REF!</definedName>
    <definedName name="BExB1FKNY2UO4W5FUGFHJOA2WFGG" localSheetId="7" hidden="1">#REF!</definedName>
    <definedName name="BExB1FKNY2UO4W5FUGFHJOA2WFGG" localSheetId="27" hidden="1">#REF!</definedName>
    <definedName name="BExB1FKNY2UO4W5FUGFHJOA2WFGG" hidden="1">#REF!</definedName>
    <definedName name="BExB1GMD0PIDGTFBGQOPRWQSP9I4" localSheetId="16" hidden="1">#REF!</definedName>
    <definedName name="BExB1GMD0PIDGTFBGQOPRWQSP9I4" localSheetId="13" hidden="1">#REF!</definedName>
    <definedName name="BExB1GMD0PIDGTFBGQOPRWQSP9I4" localSheetId="10" hidden="1">#REF!</definedName>
    <definedName name="BExB1GMD0PIDGTFBGQOPRWQSP9I4" localSheetId="7" hidden="1">#REF!</definedName>
    <definedName name="BExB1GMD0PIDGTFBGQOPRWQSP9I4" localSheetId="27" hidden="1">#REF!</definedName>
    <definedName name="BExB1GMD0PIDGTFBGQOPRWQSP9I4" hidden="1">#REF!</definedName>
    <definedName name="BExB1HZ0FHGNOS2URJWFD5G55OMO" localSheetId="16" hidden="1">#REF!</definedName>
    <definedName name="BExB1HZ0FHGNOS2URJWFD5G55OMO" localSheetId="13" hidden="1">#REF!</definedName>
    <definedName name="BExB1HZ0FHGNOS2URJWFD5G55OMO" localSheetId="10" hidden="1">#REF!</definedName>
    <definedName name="BExB1HZ0FHGNOS2URJWFD5G55OMO" localSheetId="7" hidden="1">#REF!</definedName>
    <definedName name="BExB1HZ0FHGNOS2URJWFD5G55OMO" localSheetId="27" hidden="1">#REF!</definedName>
    <definedName name="BExB1HZ0FHGNOS2URJWFD5G55OMO" hidden="1">#REF!</definedName>
    <definedName name="BExB1Q29OO6LNFNT1EQLA3KYE7MX" localSheetId="16" hidden="1">#REF!</definedName>
    <definedName name="BExB1Q29OO6LNFNT1EQLA3KYE7MX" localSheetId="13" hidden="1">#REF!</definedName>
    <definedName name="BExB1Q29OO6LNFNT1EQLA3KYE7MX" localSheetId="10" hidden="1">#REF!</definedName>
    <definedName name="BExB1Q29OO6LNFNT1EQLA3KYE7MX" localSheetId="7" hidden="1">#REF!</definedName>
    <definedName name="BExB1Q29OO6LNFNT1EQLA3KYE7MX" localSheetId="27" hidden="1">#REF!</definedName>
    <definedName name="BExB1Q29OO6LNFNT1EQLA3KYE7MX" hidden="1">#REF!</definedName>
    <definedName name="BExB1TNRV5EBWZEHYLHI76T0FVA7" localSheetId="16" hidden="1">#REF!</definedName>
    <definedName name="BExB1TNRV5EBWZEHYLHI76T0FVA7" localSheetId="13" hidden="1">#REF!</definedName>
    <definedName name="BExB1TNRV5EBWZEHYLHI76T0FVA7" localSheetId="10" hidden="1">#REF!</definedName>
    <definedName name="BExB1TNRV5EBWZEHYLHI76T0FVA7" localSheetId="7" hidden="1">#REF!</definedName>
    <definedName name="BExB1TNRV5EBWZEHYLHI76T0FVA7" localSheetId="27" hidden="1">#REF!</definedName>
    <definedName name="BExB1TNRV5EBWZEHYLHI76T0FVA7" hidden="1">#REF!</definedName>
    <definedName name="BExB1WI6M8I0EEP1ANUQZCFY24EV" localSheetId="16" hidden="1">#REF!</definedName>
    <definedName name="BExB1WI6M8I0EEP1ANUQZCFY24EV" localSheetId="13" hidden="1">#REF!</definedName>
    <definedName name="BExB1WI6M8I0EEP1ANUQZCFY24EV" localSheetId="10" hidden="1">#REF!</definedName>
    <definedName name="BExB1WI6M8I0EEP1ANUQZCFY24EV" localSheetId="7" hidden="1">#REF!</definedName>
    <definedName name="BExB1WI6M8I0EEP1ANUQZCFY24EV" localSheetId="27" hidden="1">#REF!</definedName>
    <definedName name="BExB1WI6M8I0EEP1ANUQZCFY24EV" hidden="1">#REF!</definedName>
    <definedName name="BExB203OWC9QZA3BYOKQ18L4FUJE" localSheetId="16" hidden="1">#REF!</definedName>
    <definedName name="BExB203OWC9QZA3BYOKQ18L4FUJE" localSheetId="13" hidden="1">#REF!</definedName>
    <definedName name="BExB203OWC9QZA3BYOKQ18L4FUJE" localSheetId="10" hidden="1">#REF!</definedName>
    <definedName name="BExB203OWC9QZA3BYOKQ18L4FUJE" localSheetId="7" hidden="1">#REF!</definedName>
    <definedName name="BExB203OWC9QZA3BYOKQ18L4FUJE" localSheetId="27" hidden="1">#REF!</definedName>
    <definedName name="BExB203OWC9QZA3BYOKQ18L4FUJE" hidden="1">#REF!</definedName>
    <definedName name="BExB2CJHTU7C591BR4WRL5L2F2K6" localSheetId="16" hidden="1">#REF!</definedName>
    <definedName name="BExB2CJHTU7C591BR4WRL5L2F2K6" localSheetId="13" hidden="1">#REF!</definedName>
    <definedName name="BExB2CJHTU7C591BR4WRL5L2F2K6" localSheetId="10" hidden="1">#REF!</definedName>
    <definedName name="BExB2CJHTU7C591BR4WRL5L2F2K6" localSheetId="7" hidden="1">#REF!</definedName>
    <definedName name="BExB2CJHTU7C591BR4WRL5L2F2K6" localSheetId="27" hidden="1">#REF!</definedName>
    <definedName name="BExB2CJHTU7C591BR4WRL5L2F2K6" hidden="1">#REF!</definedName>
    <definedName name="BExB2K1AV4PGNS1O6C7D7AO411AX" localSheetId="16" hidden="1">#REF!</definedName>
    <definedName name="BExB2K1AV4PGNS1O6C7D7AO411AX" localSheetId="13" hidden="1">#REF!</definedName>
    <definedName name="BExB2K1AV4PGNS1O6C7D7AO411AX" localSheetId="10" hidden="1">#REF!</definedName>
    <definedName name="BExB2K1AV4PGNS1O6C7D7AO411AX" localSheetId="7" hidden="1">#REF!</definedName>
    <definedName name="BExB2K1AV4PGNS1O6C7D7AO411AX" localSheetId="27" hidden="1">#REF!</definedName>
    <definedName name="BExB2K1AV4PGNS1O6C7D7AO411AX" hidden="1">#REF!</definedName>
    <definedName name="BExB2O2UYHKI324YE324E1N7FVIB" localSheetId="16" hidden="1">#REF!</definedName>
    <definedName name="BExB2O2UYHKI324YE324E1N7FVIB" localSheetId="13" hidden="1">#REF!</definedName>
    <definedName name="BExB2O2UYHKI324YE324E1N7FVIB" localSheetId="10" hidden="1">#REF!</definedName>
    <definedName name="BExB2O2UYHKI324YE324E1N7FVIB" localSheetId="7" hidden="1">#REF!</definedName>
    <definedName name="BExB2O2UYHKI324YE324E1N7FVIB" localSheetId="27" hidden="1">#REF!</definedName>
    <definedName name="BExB2O2UYHKI324YE324E1N7FVIB" hidden="1">#REF!</definedName>
    <definedName name="BExB2Q0VJ0MU2URO3JOVUAVHEI3V" localSheetId="16" hidden="1">#REF!</definedName>
    <definedName name="BExB2Q0VJ0MU2URO3JOVUAVHEI3V" localSheetId="13" hidden="1">#REF!</definedName>
    <definedName name="BExB2Q0VJ0MU2URO3JOVUAVHEI3V" localSheetId="10" hidden="1">#REF!</definedName>
    <definedName name="BExB2Q0VJ0MU2URO3JOVUAVHEI3V" localSheetId="7" hidden="1">#REF!</definedName>
    <definedName name="BExB2Q0VJ0MU2URO3JOVUAVHEI3V" localSheetId="27" hidden="1">#REF!</definedName>
    <definedName name="BExB2Q0VJ0MU2URO3JOVUAVHEI3V" hidden="1">#REF!</definedName>
    <definedName name="BExB30IP1DNKNQ6PZ5ERUGR5MK4Z" localSheetId="16" hidden="1">#REF!</definedName>
    <definedName name="BExB30IP1DNKNQ6PZ5ERUGR5MK4Z" localSheetId="13" hidden="1">#REF!</definedName>
    <definedName name="BExB30IP1DNKNQ6PZ5ERUGR5MK4Z" localSheetId="10" hidden="1">#REF!</definedName>
    <definedName name="BExB30IP1DNKNQ6PZ5ERUGR5MK4Z" localSheetId="7" hidden="1">#REF!</definedName>
    <definedName name="BExB30IP1DNKNQ6PZ5ERUGR5MK4Z" localSheetId="27" hidden="1">#REF!</definedName>
    <definedName name="BExB30IP1DNKNQ6PZ5ERUGR5MK4Z" hidden="1">#REF!</definedName>
    <definedName name="BExB385QW2BSSBXS953SSQN2ISSW" localSheetId="16" hidden="1">#REF!</definedName>
    <definedName name="BExB385QW2BSSBXS953SSQN2ISSW" localSheetId="13" hidden="1">#REF!</definedName>
    <definedName name="BExB385QW2BSSBXS953SSQN2ISSW" localSheetId="10" hidden="1">#REF!</definedName>
    <definedName name="BExB385QW2BSSBXS953SSQN2ISSW" localSheetId="7" hidden="1">#REF!</definedName>
    <definedName name="BExB385QW2BSSBXS953SSQN2ISSW" localSheetId="27" hidden="1">#REF!</definedName>
    <definedName name="BExB385QW2BSSBXS953SSQN2ISSW" hidden="1">#REF!</definedName>
    <definedName name="BExB3DEMEV5D9G8FDHD4NQ9X2YNT" localSheetId="16" hidden="1">#REF!</definedName>
    <definedName name="BExB3DEMEV5D9G8FDHD4NQ9X2YNT" localSheetId="13" hidden="1">#REF!</definedName>
    <definedName name="BExB3DEMEV5D9G8FDHD4NQ9X2YNT" localSheetId="10" hidden="1">#REF!</definedName>
    <definedName name="BExB3DEMEV5D9G8FDHD4NQ9X2YNT" localSheetId="7" hidden="1">#REF!</definedName>
    <definedName name="BExB3DEMEV5D9G8FDHD4NQ9X2YNT" localSheetId="27" hidden="1">#REF!</definedName>
    <definedName name="BExB3DEMEV5D9G8FDHD4NQ9X2YNT" hidden="1">#REF!</definedName>
    <definedName name="BExB3RXU8AJQ86I5RXEWLGGR7R7C" localSheetId="16" hidden="1">#REF!</definedName>
    <definedName name="BExB3RXU8AJQ86I5RXEWLGGR7R7C" localSheetId="13" hidden="1">#REF!</definedName>
    <definedName name="BExB3RXU8AJQ86I5RXEWLGGR7R7C" localSheetId="10" hidden="1">#REF!</definedName>
    <definedName name="BExB3RXU8AJQ86I5RXEWLGGR7R7C" localSheetId="7" hidden="1">#REF!</definedName>
    <definedName name="BExB3RXU8AJQ86I5RXEWLGGR7R7C" localSheetId="27" hidden="1">#REF!</definedName>
    <definedName name="BExB3RXU8AJQ86I5RXEWLGGR7R7C" hidden="1">#REF!</definedName>
    <definedName name="BExB442RX0T3L6HUL6X5T21CENW6" localSheetId="16" hidden="1">#REF!</definedName>
    <definedName name="BExB442RX0T3L6HUL6X5T21CENW6" localSheetId="13" hidden="1">#REF!</definedName>
    <definedName name="BExB442RX0T3L6HUL6X5T21CENW6" localSheetId="10" hidden="1">#REF!</definedName>
    <definedName name="BExB442RX0T3L6HUL6X5T21CENW6" localSheetId="7" hidden="1">#REF!</definedName>
    <definedName name="BExB442RX0T3L6HUL6X5T21CENW6" localSheetId="27" hidden="1">#REF!</definedName>
    <definedName name="BExB442RX0T3L6HUL6X5T21CENW6" hidden="1">#REF!</definedName>
    <definedName name="BExB4ADD0L7417CII901XTFKXD1J" localSheetId="16" hidden="1">#REF!</definedName>
    <definedName name="BExB4ADD0L7417CII901XTFKXD1J" localSheetId="13" hidden="1">#REF!</definedName>
    <definedName name="BExB4ADD0L7417CII901XTFKXD1J" localSheetId="10" hidden="1">#REF!</definedName>
    <definedName name="BExB4ADD0L7417CII901XTFKXD1J" localSheetId="7" hidden="1">#REF!</definedName>
    <definedName name="BExB4ADD0L7417CII901XTFKXD1J" localSheetId="27" hidden="1">#REF!</definedName>
    <definedName name="BExB4ADD0L7417CII901XTFKXD1J" hidden="1">#REF!</definedName>
    <definedName name="BExB4DYU06HCGRIPBSWRCXK804UM" localSheetId="16" hidden="1">#REF!</definedName>
    <definedName name="BExB4DYU06HCGRIPBSWRCXK804UM" localSheetId="13" hidden="1">#REF!</definedName>
    <definedName name="BExB4DYU06HCGRIPBSWRCXK804UM" localSheetId="10" hidden="1">#REF!</definedName>
    <definedName name="BExB4DYU06HCGRIPBSWRCXK804UM" localSheetId="7" hidden="1">#REF!</definedName>
    <definedName name="BExB4DYU06HCGRIPBSWRCXK804UM" localSheetId="27" hidden="1">#REF!</definedName>
    <definedName name="BExB4DYU06HCGRIPBSWRCXK804UM" hidden="1">#REF!</definedName>
    <definedName name="BExB4HEZO4E597Q5M4M10LT8TLY3" localSheetId="16" hidden="1">#REF!</definedName>
    <definedName name="BExB4HEZO4E597Q5M4M10LT8TLY3" localSheetId="13" hidden="1">#REF!</definedName>
    <definedName name="BExB4HEZO4E597Q5M4M10LT8TLY3" localSheetId="10" hidden="1">#REF!</definedName>
    <definedName name="BExB4HEZO4E597Q5M4M10LT8TLY3" localSheetId="7" hidden="1">#REF!</definedName>
    <definedName name="BExB4HEZO4E597Q5M4M10LT8TLY3" localSheetId="27" hidden="1">#REF!</definedName>
    <definedName name="BExB4HEZO4E597Q5M4M10LT8TLY3" hidden="1">#REF!</definedName>
    <definedName name="BExB4X01APD3Z8ZW6MVX1P8NAO7G" localSheetId="16" hidden="1">#REF!</definedName>
    <definedName name="BExB4X01APD3Z8ZW6MVX1P8NAO7G" localSheetId="13" hidden="1">#REF!</definedName>
    <definedName name="BExB4X01APD3Z8ZW6MVX1P8NAO7G" localSheetId="10" hidden="1">#REF!</definedName>
    <definedName name="BExB4X01APD3Z8ZW6MVX1P8NAO7G" localSheetId="7" hidden="1">#REF!</definedName>
    <definedName name="BExB4X01APD3Z8ZW6MVX1P8NAO7G" localSheetId="27" hidden="1">#REF!</definedName>
    <definedName name="BExB4X01APD3Z8ZW6MVX1P8NAO7G" hidden="1">#REF!</definedName>
    <definedName name="BExB4Z3EZBGYYI33U0KQ8NEIH8PY" localSheetId="16" hidden="1">#REF!</definedName>
    <definedName name="BExB4Z3EZBGYYI33U0KQ8NEIH8PY" localSheetId="13" hidden="1">#REF!</definedName>
    <definedName name="BExB4Z3EZBGYYI33U0KQ8NEIH8PY" localSheetId="10" hidden="1">#REF!</definedName>
    <definedName name="BExB4Z3EZBGYYI33U0KQ8NEIH8PY" localSheetId="7" hidden="1">#REF!</definedName>
    <definedName name="BExB4Z3EZBGYYI33U0KQ8NEIH8PY" localSheetId="27" hidden="1">#REF!</definedName>
    <definedName name="BExB4Z3EZBGYYI33U0KQ8NEIH8PY" hidden="1">#REF!</definedName>
    <definedName name="BExB4ZJOLU1PXBMG4TPCCLTRMNRE" localSheetId="16" hidden="1">#REF!</definedName>
    <definedName name="BExB4ZJOLU1PXBMG4TPCCLTRMNRE" localSheetId="13" hidden="1">#REF!</definedName>
    <definedName name="BExB4ZJOLU1PXBMG4TPCCLTRMNRE" localSheetId="10" hidden="1">#REF!</definedName>
    <definedName name="BExB4ZJOLU1PXBMG4TPCCLTRMNRE" localSheetId="7" hidden="1">#REF!</definedName>
    <definedName name="BExB4ZJOLU1PXBMG4TPCCLTRMNRE" localSheetId="27" hidden="1">#REF!</definedName>
    <definedName name="BExB4ZJOLU1PXBMG4TPCCLTRMNRE" hidden="1">#REF!</definedName>
    <definedName name="BExB4ZZSDPL4Q05BMVT5TUN0IGKT" localSheetId="16" hidden="1">#REF!</definedName>
    <definedName name="BExB4ZZSDPL4Q05BMVT5TUN0IGKT" localSheetId="13" hidden="1">#REF!</definedName>
    <definedName name="BExB4ZZSDPL4Q05BMVT5TUN0IGKT" localSheetId="10" hidden="1">#REF!</definedName>
    <definedName name="BExB4ZZSDPL4Q05BMVT5TUN0IGKT" localSheetId="7" hidden="1">#REF!</definedName>
    <definedName name="BExB4ZZSDPL4Q05BMVT5TUN0IGKT" localSheetId="27" hidden="1">#REF!</definedName>
    <definedName name="BExB4ZZSDPL4Q05BMVT5TUN0IGKT" hidden="1">#REF!</definedName>
    <definedName name="BExB55368XW7UX657ZSPC6BFE92S" localSheetId="16" hidden="1">#REF!</definedName>
    <definedName name="BExB55368XW7UX657ZSPC6BFE92S" localSheetId="13" hidden="1">#REF!</definedName>
    <definedName name="BExB55368XW7UX657ZSPC6BFE92S" localSheetId="10" hidden="1">#REF!</definedName>
    <definedName name="BExB55368XW7UX657ZSPC6BFE92S" localSheetId="7" hidden="1">#REF!</definedName>
    <definedName name="BExB55368XW7UX657ZSPC6BFE92S" localSheetId="27" hidden="1">#REF!</definedName>
    <definedName name="BExB55368XW7UX657ZSPC6BFE92S" hidden="1">#REF!</definedName>
    <definedName name="BExB57MZEPL2SA2ONPK66YFLZWJU" localSheetId="16" hidden="1">#REF!</definedName>
    <definedName name="BExB57MZEPL2SA2ONPK66YFLZWJU" localSheetId="13" hidden="1">#REF!</definedName>
    <definedName name="BExB57MZEPL2SA2ONPK66YFLZWJU" localSheetId="10" hidden="1">#REF!</definedName>
    <definedName name="BExB57MZEPL2SA2ONPK66YFLZWJU" localSheetId="7" hidden="1">#REF!</definedName>
    <definedName name="BExB57MZEPL2SA2ONPK66YFLZWJU" localSheetId="27" hidden="1">#REF!</definedName>
    <definedName name="BExB57MZEPL2SA2ONPK66YFLZWJU" hidden="1">#REF!</definedName>
    <definedName name="BExB5833OAOJ22VK1YK47FHUSVK2" localSheetId="16" hidden="1">#REF!</definedName>
    <definedName name="BExB5833OAOJ22VK1YK47FHUSVK2" localSheetId="13" hidden="1">#REF!</definedName>
    <definedName name="BExB5833OAOJ22VK1YK47FHUSVK2" localSheetId="10" hidden="1">#REF!</definedName>
    <definedName name="BExB5833OAOJ22VK1YK47FHUSVK2" localSheetId="7" hidden="1">#REF!</definedName>
    <definedName name="BExB5833OAOJ22VK1YK47FHUSVK2" localSheetId="27" hidden="1">#REF!</definedName>
    <definedName name="BExB5833OAOJ22VK1YK47FHUSVK2" hidden="1">#REF!</definedName>
    <definedName name="BExB58JDIHS42JZT9DJJMKA8QFCO" localSheetId="16" hidden="1">#REF!</definedName>
    <definedName name="BExB58JDIHS42JZT9DJJMKA8QFCO" localSheetId="13" hidden="1">#REF!</definedName>
    <definedName name="BExB58JDIHS42JZT9DJJMKA8QFCO" localSheetId="10" hidden="1">#REF!</definedName>
    <definedName name="BExB58JDIHS42JZT9DJJMKA8QFCO" localSheetId="7" hidden="1">#REF!</definedName>
    <definedName name="BExB58JDIHS42JZT9DJJMKA8QFCO" localSheetId="27" hidden="1">#REF!</definedName>
    <definedName name="BExB58JDIHS42JZT9DJJMKA8QFCO" hidden="1">#REF!</definedName>
    <definedName name="BExB58U5FQC5JWV9CGC83HLLZUZI" localSheetId="16" hidden="1">#REF!</definedName>
    <definedName name="BExB58U5FQC5JWV9CGC83HLLZUZI" localSheetId="13" hidden="1">#REF!</definedName>
    <definedName name="BExB58U5FQC5JWV9CGC83HLLZUZI" localSheetId="10" hidden="1">#REF!</definedName>
    <definedName name="BExB58U5FQC5JWV9CGC83HLLZUZI" localSheetId="7" hidden="1">#REF!</definedName>
    <definedName name="BExB58U5FQC5JWV9CGC83HLLZUZI" localSheetId="27" hidden="1">#REF!</definedName>
    <definedName name="BExB58U5FQC5JWV9CGC83HLLZUZI" hidden="1">#REF!</definedName>
    <definedName name="BExB5EDO9XUKHF74X3HAU2WPPHZH" localSheetId="16" hidden="1">#REF!</definedName>
    <definedName name="BExB5EDO9XUKHF74X3HAU2WPPHZH" localSheetId="13" hidden="1">#REF!</definedName>
    <definedName name="BExB5EDO9XUKHF74X3HAU2WPPHZH" localSheetId="10" hidden="1">#REF!</definedName>
    <definedName name="BExB5EDO9XUKHF74X3HAU2WPPHZH" localSheetId="7" hidden="1">#REF!</definedName>
    <definedName name="BExB5EDO9XUKHF74X3HAU2WPPHZH" localSheetId="27" hidden="1">#REF!</definedName>
    <definedName name="BExB5EDO9XUKHF74X3HAU2WPPHZH" hidden="1">#REF!</definedName>
    <definedName name="BExB5EDOQKZIQXT13IG1KLCZ474G" localSheetId="16" hidden="1">#REF!</definedName>
    <definedName name="BExB5EDOQKZIQXT13IG1KLCZ474G" localSheetId="13" hidden="1">#REF!</definedName>
    <definedName name="BExB5EDOQKZIQXT13IG1KLCZ474G" localSheetId="10" hidden="1">#REF!</definedName>
    <definedName name="BExB5EDOQKZIQXT13IG1KLCZ474G" localSheetId="7" hidden="1">#REF!</definedName>
    <definedName name="BExB5EDOQKZIQXT13IG1KLCZ474G" localSheetId="27" hidden="1">#REF!</definedName>
    <definedName name="BExB5EDOQKZIQXT13IG1KLCZ474G" hidden="1">#REF!</definedName>
    <definedName name="BExB5G6EH68AYEP1UT0GHUEL3SLN" localSheetId="16" hidden="1">#REF!</definedName>
    <definedName name="BExB5G6EH68AYEP1UT0GHUEL3SLN" localSheetId="13" hidden="1">#REF!</definedName>
    <definedName name="BExB5G6EH68AYEP1UT0GHUEL3SLN" localSheetId="10" hidden="1">#REF!</definedName>
    <definedName name="BExB5G6EH68AYEP1UT0GHUEL3SLN" localSheetId="7" hidden="1">#REF!</definedName>
    <definedName name="BExB5G6EH68AYEP1UT0GHUEL3SLN" localSheetId="27" hidden="1">#REF!</definedName>
    <definedName name="BExB5G6EH68AYEP1UT0GHUEL3SLN" hidden="1">#REF!</definedName>
    <definedName name="BExB5LVGGXMNUN3D3452G3J62MKF" localSheetId="16" hidden="1">#REF!</definedName>
    <definedName name="BExB5LVGGXMNUN3D3452G3J62MKF" localSheetId="13" hidden="1">#REF!</definedName>
    <definedName name="BExB5LVGGXMNUN3D3452G3J62MKF" localSheetId="10" hidden="1">#REF!</definedName>
    <definedName name="BExB5LVGGXMNUN3D3452G3J62MKF" localSheetId="7" hidden="1">#REF!</definedName>
    <definedName name="BExB5LVGGXMNUN3D3452G3J62MKF" localSheetId="27" hidden="1">#REF!</definedName>
    <definedName name="BExB5LVGGXMNUN3D3452G3J62MKF" hidden="1">#REF!</definedName>
    <definedName name="BExB5QYVEZWFE5DQVHAM760EV05X" localSheetId="16" hidden="1">#REF!</definedName>
    <definedName name="BExB5QYVEZWFE5DQVHAM760EV05X" localSheetId="13" hidden="1">#REF!</definedName>
    <definedName name="BExB5QYVEZWFE5DQVHAM760EV05X" localSheetId="10" hidden="1">#REF!</definedName>
    <definedName name="BExB5QYVEZWFE5DQVHAM760EV05X" localSheetId="7" hidden="1">#REF!</definedName>
    <definedName name="BExB5QYVEZWFE5DQVHAM760EV05X" localSheetId="27" hidden="1">#REF!</definedName>
    <definedName name="BExB5QYVEZWFE5DQVHAM760EV05X" hidden="1">#REF!</definedName>
    <definedName name="BExB5U9IRH14EMOE0YGIE3WIVLFS" localSheetId="16" hidden="1">#REF!</definedName>
    <definedName name="BExB5U9IRH14EMOE0YGIE3WIVLFS" localSheetId="13" hidden="1">#REF!</definedName>
    <definedName name="BExB5U9IRH14EMOE0YGIE3WIVLFS" localSheetId="10" hidden="1">#REF!</definedName>
    <definedName name="BExB5U9IRH14EMOE0YGIE3WIVLFS" localSheetId="7" hidden="1">#REF!</definedName>
    <definedName name="BExB5U9IRH14EMOE0YGIE3WIVLFS" localSheetId="27" hidden="1">#REF!</definedName>
    <definedName name="BExB5U9IRH14EMOE0YGIE3WIVLFS" hidden="1">#REF!</definedName>
    <definedName name="BExB5V5WWQYPK4GCSYZQALJYGC94" localSheetId="16" hidden="1">#REF!</definedName>
    <definedName name="BExB5V5WWQYPK4GCSYZQALJYGC94" localSheetId="13" hidden="1">#REF!</definedName>
    <definedName name="BExB5V5WWQYPK4GCSYZQALJYGC94" localSheetId="10" hidden="1">#REF!</definedName>
    <definedName name="BExB5V5WWQYPK4GCSYZQALJYGC94" localSheetId="7" hidden="1">#REF!</definedName>
    <definedName name="BExB5V5WWQYPK4GCSYZQALJYGC94" localSheetId="27" hidden="1">#REF!</definedName>
    <definedName name="BExB5V5WWQYPK4GCSYZQALJYGC94" hidden="1">#REF!</definedName>
    <definedName name="BExB5VWYMOV6BAIH7XUBBVPU7MMD" localSheetId="16" hidden="1">#REF!</definedName>
    <definedName name="BExB5VWYMOV6BAIH7XUBBVPU7MMD" localSheetId="13" hidden="1">#REF!</definedName>
    <definedName name="BExB5VWYMOV6BAIH7XUBBVPU7MMD" localSheetId="10" hidden="1">#REF!</definedName>
    <definedName name="BExB5VWYMOV6BAIH7XUBBVPU7MMD" localSheetId="7" hidden="1">#REF!</definedName>
    <definedName name="BExB5VWYMOV6BAIH7XUBBVPU7MMD" localSheetId="27" hidden="1">#REF!</definedName>
    <definedName name="BExB5VWYMOV6BAIH7XUBBVPU7MMD" hidden="1">#REF!</definedName>
    <definedName name="BExB610DZWIJP1B72U9QM42COH2B" localSheetId="16" hidden="1">#REF!</definedName>
    <definedName name="BExB610DZWIJP1B72U9QM42COH2B" localSheetId="13" hidden="1">#REF!</definedName>
    <definedName name="BExB610DZWIJP1B72U9QM42COH2B" localSheetId="10" hidden="1">#REF!</definedName>
    <definedName name="BExB610DZWIJP1B72U9QM42COH2B" localSheetId="7" hidden="1">#REF!</definedName>
    <definedName name="BExB610DZWIJP1B72U9QM42COH2B" localSheetId="27" hidden="1">#REF!</definedName>
    <definedName name="BExB610DZWIJP1B72U9QM42COH2B" hidden="1">#REF!</definedName>
    <definedName name="BExB64AX81KEVMGZDXB25NB459SW" localSheetId="16" hidden="1">#REF!</definedName>
    <definedName name="BExB64AX81KEVMGZDXB25NB459SW" localSheetId="13" hidden="1">#REF!</definedName>
    <definedName name="BExB64AX81KEVMGZDXB25NB459SW" localSheetId="10" hidden="1">#REF!</definedName>
    <definedName name="BExB64AX81KEVMGZDXB25NB459SW" localSheetId="7" hidden="1">#REF!</definedName>
    <definedName name="BExB64AX81KEVMGZDXB25NB459SW" localSheetId="27" hidden="1">#REF!</definedName>
    <definedName name="BExB64AX81KEVMGZDXB25NB459SW" hidden="1">#REF!</definedName>
    <definedName name="BExB6C3FUAKK9ML5T767NMWGA9YB" localSheetId="16" hidden="1">#REF!</definedName>
    <definedName name="BExB6C3FUAKK9ML5T767NMWGA9YB" localSheetId="13" hidden="1">#REF!</definedName>
    <definedName name="BExB6C3FUAKK9ML5T767NMWGA9YB" localSheetId="10" hidden="1">#REF!</definedName>
    <definedName name="BExB6C3FUAKK9ML5T767NMWGA9YB" localSheetId="7" hidden="1">#REF!</definedName>
    <definedName name="BExB6C3FUAKK9ML5T767NMWGA9YB" localSheetId="27" hidden="1">#REF!</definedName>
    <definedName name="BExB6C3FUAKK9ML5T767NMWGA9YB" hidden="1">#REF!</definedName>
    <definedName name="BExB6C8X6JYRLKZKK17VE3QUNL3D" localSheetId="16" hidden="1">#REF!</definedName>
    <definedName name="BExB6C8X6JYRLKZKK17VE3QUNL3D" localSheetId="13" hidden="1">#REF!</definedName>
    <definedName name="BExB6C8X6JYRLKZKK17VE3QUNL3D" localSheetId="10" hidden="1">#REF!</definedName>
    <definedName name="BExB6C8X6JYRLKZKK17VE3QUNL3D" localSheetId="7" hidden="1">#REF!</definedName>
    <definedName name="BExB6C8X6JYRLKZKK17VE3QUNL3D" localSheetId="27" hidden="1">#REF!</definedName>
    <definedName name="BExB6C8X6JYRLKZKK17VE3QUNL3D" hidden="1">#REF!</definedName>
    <definedName name="BExB6HN3QRFPXM71MDUK21BKM7PF" localSheetId="16" hidden="1">#REF!</definedName>
    <definedName name="BExB6HN3QRFPXM71MDUK21BKM7PF" localSheetId="13" hidden="1">#REF!</definedName>
    <definedName name="BExB6HN3QRFPXM71MDUK21BKM7PF" localSheetId="10" hidden="1">#REF!</definedName>
    <definedName name="BExB6HN3QRFPXM71MDUK21BKM7PF" localSheetId="7" hidden="1">#REF!</definedName>
    <definedName name="BExB6HN3QRFPXM71MDUK21BKM7PF" localSheetId="27" hidden="1">#REF!</definedName>
    <definedName name="BExB6HN3QRFPXM71MDUK21BKM7PF" hidden="1">#REF!</definedName>
    <definedName name="BExB6I39SKL5BMHHDD9EED7FQD9Z" localSheetId="16" hidden="1">#REF!</definedName>
    <definedName name="BExB6I39SKL5BMHHDD9EED7FQD9Z" localSheetId="13" hidden="1">#REF!</definedName>
    <definedName name="BExB6I39SKL5BMHHDD9EED7FQD9Z" localSheetId="10" hidden="1">#REF!</definedName>
    <definedName name="BExB6I39SKL5BMHHDD9EED7FQD9Z" localSheetId="7" hidden="1">#REF!</definedName>
    <definedName name="BExB6I39SKL5BMHHDD9EED7FQD9Z" localSheetId="27" hidden="1">#REF!</definedName>
    <definedName name="BExB6I39SKL5BMHHDD9EED7FQD9Z" hidden="1">#REF!</definedName>
    <definedName name="BExB6IZMHCZ3LB7N73KD90YB1HBZ" localSheetId="16" hidden="1">#REF!</definedName>
    <definedName name="BExB6IZMHCZ3LB7N73KD90YB1HBZ" localSheetId="13" hidden="1">#REF!</definedName>
    <definedName name="BExB6IZMHCZ3LB7N73KD90YB1HBZ" localSheetId="10" hidden="1">#REF!</definedName>
    <definedName name="BExB6IZMHCZ3LB7N73KD90YB1HBZ" localSheetId="7" hidden="1">#REF!</definedName>
    <definedName name="BExB6IZMHCZ3LB7N73KD90YB1HBZ" localSheetId="27" hidden="1">#REF!</definedName>
    <definedName name="BExB6IZMHCZ3LB7N73KD90YB1HBZ" hidden="1">#REF!</definedName>
    <definedName name="BExB719SGNX4Y8NE6JEXC555K596" localSheetId="16" hidden="1">#REF!</definedName>
    <definedName name="BExB719SGNX4Y8NE6JEXC555K596" localSheetId="13" hidden="1">#REF!</definedName>
    <definedName name="BExB719SGNX4Y8NE6JEXC555K596" localSheetId="10" hidden="1">#REF!</definedName>
    <definedName name="BExB719SGNX4Y8NE6JEXC555K596" localSheetId="7" hidden="1">#REF!</definedName>
    <definedName name="BExB719SGNX4Y8NE6JEXC555K596" localSheetId="27" hidden="1">#REF!</definedName>
    <definedName name="BExB719SGNX4Y8NE6JEXC555K596" hidden="1">#REF!</definedName>
    <definedName name="BExB7265DCHKS7V2OWRBXCZTEIW9" localSheetId="16" hidden="1">#REF!</definedName>
    <definedName name="BExB7265DCHKS7V2OWRBXCZTEIW9" localSheetId="13" hidden="1">#REF!</definedName>
    <definedName name="BExB7265DCHKS7V2OWRBXCZTEIW9" localSheetId="10" hidden="1">#REF!</definedName>
    <definedName name="BExB7265DCHKS7V2OWRBXCZTEIW9" localSheetId="7" hidden="1">#REF!</definedName>
    <definedName name="BExB7265DCHKS7V2OWRBXCZTEIW9" localSheetId="27" hidden="1">#REF!</definedName>
    <definedName name="BExB7265DCHKS7V2OWRBXCZTEIW9" hidden="1">#REF!</definedName>
    <definedName name="BExB74PS5P9G0P09Y6DZSCX0FLTJ" localSheetId="16" hidden="1">#REF!</definedName>
    <definedName name="BExB74PS5P9G0P09Y6DZSCX0FLTJ" localSheetId="13" hidden="1">#REF!</definedName>
    <definedName name="BExB74PS5P9G0P09Y6DZSCX0FLTJ" localSheetId="10" hidden="1">#REF!</definedName>
    <definedName name="BExB74PS5P9G0P09Y6DZSCX0FLTJ" localSheetId="7" hidden="1">#REF!</definedName>
    <definedName name="BExB74PS5P9G0P09Y6DZSCX0FLTJ" localSheetId="27" hidden="1">#REF!</definedName>
    <definedName name="BExB74PS5P9G0P09Y6DZSCX0FLTJ" hidden="1">#REF!</definedName>
    <definedName name="BExB78RH79J0MIF7H8CAZ0CFE88Q" localSheetId="16" hidden="1">#REF!</definedName>
    <definedName name="BExB78RH79J0MIF7H8CAZ0CFE88Q" localSheetId="13" hidden="1">#REF!</definedName>
    <definedName name="BExB78RH79J0MIF7H8CAZ0CFE88Q" localSheetId="10" hidden="1">#REF!</definedName>
    <definedName name="BExB78RH79J0MIF7H8CAZ0CFE88Q" localSheetId="7" hidden="1">#REF!</definedName>
    <definedName name="BExB78RH79J0MIF7H8CAZ0CFE88Q" localSheetId="27" hidden="1">#REF!</definedName>
    <definedName name="BExB78RH79J0MIF7H8CAZ0CFE88Q" hidden="1">#REF!</definedName>
    <definedName name="BExB7ELT09HGDVO5BJC1ZY9D09GZ" localSheetId="16" hidden="1">#REF!</definedName>
    <definedName name="BExB7ELT09HGDVO5BJC1ZY9D09GZ" localSheetId="13" hidden="1">#REF!</definedName>
    <definedName name="BExB7ELT09HGDVO5BJC1ZY9D09GZ" localSheetId="10" hidden="1">#REF!</definedName>
    <definedName name="BExB7ELT09HGDVO5BJC1ZY9D09GZ" localSheetId="7" hidden="1">#REF!</definedName>
    <definedName name="BExB7ELT09HGDVO5BJC1ZY9D09GZ" localSheetId="27" hidden="1">#REF!</definedName>
    <definedName name="BExB7ELT09HGDVO5BJC1ZY9D09GZ" hidden="1">#REF!</definedName>
    <definedName name="BExB7F7EIHG0MYMQYUVG9HIZPHMZ" localSheetId="16" hidden="1">#REF!</definedName>
    <definedName name="BExB7F7EIHG0MYMQYUVG9HIZPHMZ" localSheetId="13" hidden="1">#REF!</definedName>
    <definedName name="BExB7F7EIHG0MYMQYUVG9HIZPHMZ" localSheetId="10" hidden="1">#REF!</definedName>
    <definedName name="BExB7F7EIHG0MYMQYUVG9HIZPHMZ" localSheetId="7" hidden="1">#REF!</definedName>
    <definedName name="BExB7F7EIHG0MYMQYUVG9HIZPHMZ" localSheetId="27" hidden="1">#REF!</definedName>
    <definedName name="BExB7F7EIHG0MYMQYUVG9HIZPHMZ" hidden="1">#REF!</definedName>
    <definedName name="BExB806PAXX70XUTA3ZI7OORD78R" localSheetId="16" hidden="1">#REF!</definedName>
    <definedName name="BExB806PAXX70XUTA3ZI7OORD78R" localSheetId="13" hidden="1">#REF!</definedName>
    <definedName name="BExB806PAXX70XUTA3ZI7OORD78R" localSheetId="10" hidden="1">#REF!</definedName>
    <definedName name="BExB806PAXX70XUTA3ZI7OORD78R" localSheetId="7" hidden="1">#REF!</definedName>
    <definedName name="BExB806PAXX70XUTA3ZI7OORD78R" localSheetId="27" hidden="1">#REF!</definedName>
    <definedName name="BExB806PAXX70XUTA3ZI7OORD78R" hidden="1">#REF!</definedName>
    <definedName name="BExB83199EQQS6I5HE7WADNCK8OE" localSheetId="16" hidden="1">#REF!</definedName>
    <definedName name="BExB83199EQQS6I5HE7WADNCK8OE" localSheetId="13" hidden="1">#REF!</definedName>
    <definedName name="BExB83199EQQS6I5HE7WADNCK8OE" localSheetId="10" hidden="1">#REF!</definedName>
    <definedName name="BExB83199EQQS6I5HE7WADNCK8OE" localSheetId="7" hidden="1">#REF!</definedName>
    <definedName name="BExB83199EQQS6I5HE7WADNCK8OE" localSheetId="27" hidden="1">#REF!</definedName>
    <definedName name="BExB83199EQQS6I5HE7WADNCK8OE" hidden="1">#REF!</definedName>
    <definedName name="BExB8HF4UBVZKQCSRFRUQL2EE6VL" localSheetId="16" hidden="1">#REF!</definedName>
    <definedName name="BExB8HF4UBVZKQCSRFRUQL2EE6VL" localSheetId="13" hidden="1">#REF!</definedName>
    <definedName name="BExB8HF4UBVZKQCSRFRUQL2EE6VL" localSheetId="10" hidden="1">#REF!</definedName>
    <definedName name="BExB8HF4UBVZKQCSRFRUQL2EE6VL" localSheetId="7" hidden="1">#REF!</definedName>
    <definedName name="BExB8HF4UBVZKQCSRFRUQL2EE6VL" localSheetId="27" hidden="1">#REF!</definedName>
    <definedName name="BExB8HF4UBVZKQCSRFRUQL2EE6VL" hidden="1">#REF!</definedName>
    <definedName name="BExB8HKHKZ1ORJZUYGG2M4VSCC39" localSheetId="16" hidden="1">#REF!</definedName>
    <definedName name="BExB8HKHKZ1ORJZUYGG2M4VSCC39" localSheetId="13" hidden="1">#REF!</definedName>
    <definedName name="BExB8HKHKZ1ORJZUYGG2M4VSCC39" localSheetId="10" hidden="1">#REF!</definedName>
    <definedName name="BExB8HKHKZ1ORJZUYGG2M4VSCC39" localSheetId="7" hidden="1">#REF!</definedName>
    <definedName name="BExB8HKHKZ1ORJZUYGG2M4VSCC39" localSheetId="27" hidden="1">#REF!</definedName>
    <definedName name="BExB8HKHKZ1ORJZUYGG2M4VSCC39" hidden="1">#REF!</definedName>
    <definedName name="BExB8HV9YUS1Q77M9SNFRKDLU5HS" localSheetId="16" hidden="1">#REF!</definedName>
    <definedName name="BExB8HV9YUS1Q77M9SNFRKDLU5HS" localSheetId="13" hidden="1">#REF!</definedName>
    <definedName name="BExB8HV9YUS1Q77M9SNFRKDLU5HS" localSheetId="10" hidden="1">#REF!</definedName>
    <definedName name="BExB8HV9YUS1Q77M9SNFRKDLU5HS" localSheetId="7" hidden="1">#REF!</definedName>
    <definedName name="BExB8HV9YUS1Q77M9SNFRKDLU5HS" localSheetId="27" hidden="1">#REF!</definedName>
    <definedName name="BExB8HV9YUS1Q77M9SNFRKDLU5HS" hidden="1">#REF!</definedName>
    <definedName name="BExB8QPH8DC5BESEVPSMBCWVN6PO" localSheetId="16" hidden="1">#REF!</definedName>
    <definedName name="BExB8QPH8DC5BESEVPSMBCWVN6PO" localSheetId="13" hidden="1">#REF!</definedName>
    <definedName name="BExB8QPH8DC5BESEVPSMBCWVN6PO" localSheetId="10" hidden="1">#REF!</definedName>
    <definedName name="BExB8QPH8DC5BESEVPSMBCWVN6PO" localSheetId="7" hidden="1">#REF!</definedName>
    <definedName name="BExB8QPH8DC5BESEVPSMBCWVN6PO" localSheetId="27" hidden="1">#REF!</definedName>
    <definedName name="BExB8QPH8DC5BESEVPSMBCWVN6PO" hidden="1">#REF!</definedName>
    <definedName name="BExB8U5N0D85YR8APKN3PPKG0FWP" localSheetId="16" hidden="1">#REF!</definedName>
    <definedName name="BExB8U5N0D85YR8APKN3PPKG0FWP" localSheetId="13" hidden="1">#REF!</definedName>
    <definedName name="BExB8U5N0D85YR8APKN3PPKG0FWP" localSheetId="10" hidden="1">#REF!</definedName>
    <definedName name="BExB8U5N0D85YR8APKN3PPKG0FWP" localSheetId="7" hidden="1">#REF!</definedName>
    <definedName name="BExB8U5N0D85YR8APKN3PPKG0FWP" localSheetId="27" hidden="1">#REF!</definedName>
    <definedName name="BExB8U5N0D85YR8APKN3PPKG0FWP" hidden="1">#REF!</definedName>
    <definedName name="BExB93G413CK5DKO7925ZHSOBGIN" localSheetId="16" hidden="1">#REF!</definedName>
    <definedName name="BExB93G413CK5DKO7925ZHSOBGIN" localSheetId="13" hidden="1">#REF!</definedName>
    <definedName name="BExB93G413CK5DKO7925ZHSOBGIN" localSheetId="10" hidden="1">#REF!</definedName>
    <definedName name="BExB93G413CK5DKO7925ZHSOBGIN" localSheetId="7" hidden="1">#REF!</definedName>
    <definedName name="BExB93G413CK5DKO7925ZHSOBGIN" localSheetId="27" hidden="1">#REF!</definedName>
    <definedName name="BExB93G413CK5DKO7925ZHSOBGIN" hidden="1">#REF!</definedName>
    <definedName name="BExB96LBXL1JW5A4PP93UJ9UDLKZ" localSheetId="16" hidden="1">#REF!</definedName>
    <definedName name="BExB96LBXL1JW5A4PP93UJ9UDLKZ" localSheetId="13" hidden="1">#REF!</definedName>
    <definedName name="BExB96LBXL1JW5A4PP93UJ9UDLKZ" localSheetId="10" hidden="1">#REF!</definedName>
    <definedName name="BExB96LBXL1JW5A4PP93UJ9UDLKZ" localSheetId="7" hidden="1">#REF!</definedName>
    <definedName name="BExB96LBXL1JW5A4PP93UJ9UDLKZ" localSheetId="27" hidden="1">#REF!</definedName>
    <definedName name="BExB96LBXL1JW5A4PP93UJ9UDLKZ" hidden="1">#REF!</definedName>
    <definedName name="BExB9DHI5I2TJ2LXYPM98EE81L27" localSheetId="16" hidden="1">#REF!</definedName>
    <definedName name="BExB9DHI5I2TJ2LXYPM98EE81L27" localSheetId="13" hidden="1">#REF!</definedName>
    <definedName name="BExB9DHI5I2TJ2LXYPM98EE81L27" localSheetId="10" hidden="1">#REF!</definedName>
    <definedName name="BExB9DHI5I2TJ2LXYPM98EE81L27" localSheetId="7" hidden="1">#REF!</definedName>
    <definedName name="BExB9DHI5I2TJ2LXYPM98EE81L27" localSheetId="27" hidden="1">#REF!</definedName>
    <definedName name="BExB9DHI5I2TJ2LXYPM98EE81L27" hidden="1">#REF!</definedName>
    <definedName name="BExB9G6LZG5OQUY0GZLHX066V3D4" localSheetId="16" hidden="1">#REF!</definedName>
    <definedName name="BExB9G6LZG5OQUY0GZLHX066V3D4" localSheetId="13" hidden="1">#REF!</definedName>
    <definedName name="BExB9G6LZG5OQUY0GZLHX066V3D4" localSheetId="10" hidden="1">#REF!</definedName>
    <definedName name="BExB9G6LZG5OQUY0GZLHX066V3D4" localSheetId="7" hidden="1">#REF!</definedName>
    <definedName name="BExB9G6LZG5OQUY0GZLHX066V3D4" localSheetId="27" hidden="1">#REF!</definedName>
    <definedName name="BExB9G6LZG5OQUY0GZLHX066V3D4" hidden="1">#REF!</definedName>
    <definedName name="BExB9IFG9FW3RQUDIMDFKIYDB4HE" localSheetId="16" hidden="1">#REF!</definedName>
    <definedName name="BExB9IFG9FW3RQUDIMDFKIYDB4HE" localSheetId="13" hidden="1">#REF!</definedName>
    <definedName name="BExB9IFG9FW3RQUDIMDFKIYDB4HE" localSheetId="10" hidden="1">#REF!</definedName>
    <definedName name="BExB9IFG9FW3RQUDIMDFKIYDB4HE" localSheetId="7" hidden="1">#REF!</definedName>
    <definedName name="BExB9IFG9FW3RQUDIMDFKIYDB4HE" localSheetId="27" hidden="1">#REF!</definedName>
    <definedName name="BExB9IFG9FW3RQUDIMDFKIYDB4HE" hidden="1">#REF!</definedName>
    <definedName name="BExB9NDIZ7LGMTL8351GRA6VK2K0" localSheetId="16" hidden="1">#REF!</definedName>
    <definedName name="BExB9NDIZ7LGMTL8351GRA6VK2K0" localSheetId="13" hidden="1">#REF!</definedName>
    <definedName name="BExB9NDIZ7LGMTL8351GRA6VK2K0" localSheetId="10" hidden="1">#REF!</definedName>
    <definedName name="BExB9NDIZ7LGMTL8351GRA6VK2K0" localSheetId="7" hidden="1">#REF!</definedName>
    <definedName name="BExB9NDIZ7LGMTL8351GRA6VK2K0" localSheetId="27" hidden="1">#REF!</definedName>
    <definedName name="BExB9NDIZ7LGMTL8351GRA6VK2K0" hidden="1">#REF!</definedName>
    <definedName name="BExB9Q2MZZHBGW8QQKVEYIMJBPIE" localSheetId="16" hidden="1">#REF!</definedName>
    <definedName name="BExB9Q2MZZHBGW8QQKVEYIMJBPIE" localSheetId="13" hidden="1">#REF!</definedName>
    <definedName name="BExB9Q2MZZHBGW8QQKVEYIMJBPIE" localSheetId="10" hidden="1">#REF!</definedName>
    <definedName name="BExB9Q2MZZHBGW8QQKVEYIMJBPIE" localSheetId="7" hidden="1">#REF!</definedName>
    <definedName name="BExB9Q2MZZHBGW8QQKVEYIMJBPIE" localSheetId="27" hidden="1">#REF!</definedName>
    <definedName name="BExB9Q2MZZHBGW8QQKVEYIMJBPIE" hidden="1">#REF!</definedName>
    <definedName name="BExBA1GON0EZRJ20UYPILAPLNQWM" localSheetId="16" hidden="1">#REF!</definedName>
    <definedName name="BExBA1GON0EZRJ20UYPILAPLNQWM" localSheetId="13" hidden="1">#REF!</definedName>
    <definedName name="BExBA1GON0EZRJ20UYPILAPLNQWM" localSheetId="10" hidden="1">#REF!</definedName>
    <definedName name="BExBA1GON0EZRJ20UYPILAPLNQWM" localSheetId="7" hidden="1">#REF!</definedName>
    <definedName name="BExBA1GON0EZRJ20UYPILAPLNQWM" localSheetId="27" hidden="1">#REF!</definedName>
    <definedName name="BExBA1GON0EZRJ20UYPILAPLNQWM" hidden="1">#REF!</definedName>
    <definedName name="BExBA525BALJ5HMTDMMSM5WWJ1YW" localSheetId="16" hidden="1">#REF!</definedName>
    <definedName name="BExBA525BALJ5HMTDMMSM5WWJ1YW" localSheetId="13" hidden="1">#REF!</definedName>
    <definedName name="BExBA525BALJ5HMTDMMSM5WWJ1YW" localSheetId="10" hidden="1">#REF!</definedName>
    <definedName name="BExBA525BALJ5HMTDMMSM5WWJ1YW" localSheetId="7" hidden="1">#REF!</definedName>
    <definedName name="BExBA525BALJ5HMTDMMSM5WWJ1YW" localSheetId="27" hidden="1">#REF!</definedName>
    <definedName name="BExBA525BALJ5HMTDMMSM5WWJ1YW" hidden="1">#REF!</definedName>
    <definedName name="BExBA69ASGYRZW1G1DYIS9QRRTBN" localSheetId="16" hidden="1">#REF!</definedName>
    <definedName name="BExBA69ASGYRZW1G1DYIS9QRRTBN" localSheetId="13" hidden="1">#REF!</definedName>
    <definedName name="BExBA69ASGYRZW1G1DYIS9QRRTBN" localSheetId="10" hidden="1">#REF!</definedName>
    <definedName name="BExBA69ASGYRZW1G1DYIS9QRRTBN" localSheetId="7" hidden="1">#REF!</definedName>
    <definedName name="BExBA69ASGYRZW1G1DYIS9QRRTBN" localSheetId="27" hidden="1">#REF!</definedName>
    <definedName name="BExBA69ASGYRZW1G1DYIS9QRRTBN" hidden="1">#REF!</definedName>
    <definedName name="BExBA6K42582A14WFFWQ3Q8QQWB6" localSheetId="16" hidden="1">#REF!</definedName>
    <definedName name="BExBA6K42582A14WFFWQ3Q8QQWB6" localSheetId="13" hidden="1">#REF!</definedName>
    <definedName name="BExBA6K42582A14WFFWQ3Q8QQWB6" localSheetId="10" hidden="1">#REF!</definedName>
    <definedName name="BExBA6K42582A14WFFWQ3Q8QQWB6" localSheetId="7" hidden="1">#REF!</definedName>
    <definedName name="BExBA6K42582A14WFFWQ3Q8QQWB6" localSheetId="27" hidden="1">#REF!</definedName>
    <definedName name="BExBA6K42582A14WFFWQ3Q8QQWB6" hidden="1">#REF!</definedName>
    <definedName name="BExBA8I5D4R8R2PYQ1K16TWGTOEP" localSheetId="16" hidden="1">#REF!</definedName>
    <definedName name="BExBA8I5D4R8R2PYQ1K16TWGTOEP" localSheetId="13" hidden="1">#REF!</definedName>
    <definedName name="BExBA8I5D4R8R2PYQ1K16TWGTOEP" localSheetId="10" hidden="1">#REF!</definedName>
    <definedName name="BExBA8I5D4R8R2PYQ1K16TWGTOEP" localSheetId="7" hidden="1">#REF!</definedName>
    <definedName name="BExBA8I5D4R8R2PYQ1K16TWGTOEP" localSheetId="27" hidden="1">#REF!</definedName>
    <definedName name="BExBA8I5D4R8R2PYQ1K16TWGTOEP" hidden="1">#REF!</definedName>
    <definedName name="BExBA93PE0DGUUTA7LLSIGBIXWE5" localSheetId="16" hidden="1">#REF!</definedName>
    <definedName name="BExBA93PE0DGUUTA7LLSIGBIXWE5" localSheetId="13" hidden="1">#REF!</definedName>
    <definedName name="BExBA93PE0DGUUTA7LLSIGBIXWE5" localSheetId="10" hidden="1">#REF!</definedName>
    <definedName name="BExBA93PE0DGUUTA7LLSIGBIXWE5" localSheetId="7" hidden="1">#REF!</definedName>
    <definedName name="BExBA93PE0DGUUTA7LLSIGBIXWE5" localSheetId="27" hidden="1">#REF!</definedName>
    <definedName name="BExBA93PE0DGUUTA7LLSIGBIXWE5" hidden="1">#REF!</definedName>
    <definedName name="BExBABCQMR685CQ1SC8CECO7GTGB" localSheetId="16" hidden="1">#REF!</definedName>
    <definedName name="BExBABCQMR685CQ1SC8CECO7GTGB" localSheetId="13" hidden="1">#REF!</definedName>
    <definedName name="BExBABCQMR685CQ1SC8CECO7GTGB" localSheetId="10" hidden="1">#REF!</definedName>
    <definedName name="BExBABCQMR685CQ1SC8CECO7GTGB" localSheetId="7" hidden="1">#REF!</definedName>
    <definedName name="BExBABCQMR685CQ1SC8CECO7GTGB" localSheetId="27" hidden="1">#REF!</definedName>
    <definedName name="BExBABCQMR685CQ1SC8CECO7GTGB" hidden="1">#REF!</definedName>
    <definedName name="BExBAI8X0FKDQJ6YZJQDTTG4ZCWY" localSheetId="16" hidden="1">#REF!</definedName>
    <definedName name="BExBAI8X0FKDQJ6YZJQDTTG4ZCWY" localSheetId="13" hidden="1">#REF!</definedName>
    <definedName name="BExBAI8X0FKDQJ6YZJQDTTG4ZCWY" localSheetId="10" hidden="1">#REF!</definedName>
    <definedName name="BExBAI8X0FKDQJ6YZJQDTTG4ZCWY" localSheetId="7" hidden="1">#REF!</definedName>
    <definedName name="BExBAI8X0FKDQJ6YZJQDTTG4ZCWY" localSheetId="27" hidden="1">#REF!</definedName>
    <definedName name="BExBAI8X0FKDQJ6YZJQDTTG4ZCWY" hidden="1">#REF!</definedName>
    <definedName name="BExBAKN7XIBAXCF9PCNVS038PCQO" localSheetId="16" hidden="1">#REF!</definedName>
    <definedName name="BExBAKN7XIBAXCF9PCNVS038PCQO" localSheetId="13" hidden="1">#REF!</definedName>
    <definedName name="BExBAKN7XIBAXCF9PCNVS038PCQO" localSheetId="10" hidden="1">#REF!</definedName>
    <definedName name="BExBAKN7XIBAXCF9PCNVS038PCQO" localSheetId="7" hidden="1">#REF!</definedName>
    <definedName name="BExBAKN7XIBAXCF9PCNVS038PCQO" localSheetId="27" hidden="1">#REF!</definedName>
    <definedName name="BExBAKN7XIBAXCF9PCNVS038PCQO" hidden="1">#REF!</definedName>
    <definedName name="BExBAKXZ7PBW3DDKKA5MWC1ZUC7O" localSheetId="16" hidden="1">#REF!</definedName>
    <definedName name="BExBAKXZ7PBW3DDKKA5MWC1ZUC7O" localSheetId="13" hidden="1">#REF!</definedName>
    <definedName name="BExBAKXZ7PBW3DDKKA5MWC1ZUC7O" localSheetId="10" hidden="1">#REF!</definedName>
    <definedName name="BExBAKXZ7PBW3DDKKA5MWC1ZUC7O" localSheetId="7" hidden="1">#REF!</definedName>
    <definedName name="BExBAKXZ7PBW3DDKKA5MWC1ZUC7O" localSheetId="27" hidden="1">#REF!</definedName>
    <definedName name="BExBAKXZ7PBW3DDKKA5MWC1ZUC7O" hidden="1">#REF!</definedName>
    <definedName name="BExBAO8NLXZXHO6KCIECSFCH3RR0" localSheetId="16" hidden="1">#REF!</definedName>
    <definedName name="BExBAO8NLXZXHO6KCIECSFCH3RR0" localSheetId="13" hidden="1">#REF!</definedName>
    <definedName name="BExBAO8NLXZXHO6KCIECSFCH3RR0" localSheetId="10" hidden="1">#REF!</definedName>
    <definedName name="BExBAO8NLXZXHO6KCIECSFCH3RR0" localSheetId="7" hidden="1">#REF!</definedName>
    <definedName name="BExBAO8NLXZXHO6KCIECSFCH3RR0" localSheetId="27" hidden="1">#REF!</definedName>
    <definedName name="BExBAO8NLXZXHO6KCIECSFCH3RR0" hidden="1">#REF!</definedName>
    <definedName name="BExBAOOT1KBSIEISN1ADL4RMY879" localSheetId="16" hidden="1">#REF!</definedName>
    <definedName name="BExBAOOT1KBSIEISN1ADL4RMY879" localSheetId="13" hidden="1">#REF!</definedName>
    <definedName name="BExBAOOT1KBSIEISN1ADL4RMY879" localSheetId="10" hidden="1">#REF!</definedName>
    <definedName name="BExBAOOT1KBSIEISN1ADL4RMY879" localSheetId="7" hidden="1">#REF!</definedName>
    <definedName name="BExBAOOT1KBSIEISN1ADL4RMY879" localSheetId="27" hidden="1">#REF!</definedName>
    <definedName name="BExBAOOT1KBSIEISN1ADL4RMY879" hidden="1">#REF!</definedName>
    <definedName name="BExBAVKX8Q09370X1GCZWJ4E91YJ" localSheetId="16" hidden="1">#REF!</definedName>
    <definedName name="BExBAVKX8Q09370X1GCZWJ4E91YJ" localSheetId="13" hidden="1">#REF!</definedName>
    <definedName name="BExBAVKX8Q09370X1GCZWJ4E91YJ" localSheetId="10" hidden="1">#REF!</definedName>
    <definedName name="BExBAVKX8Q09370X1GCZWJ4E91YJ" localSheetId="7" hidden="1">#REF!</definedName>
    <definedName name="BExBAVKX8Q09370X1GCZWJ4E91YJ" localSheetId="27" hidden="1">#REF!</definedName>
    <definedName name="BExBAVKX8Q09370X1GCZWJ4E91YJ" hidden="1">#REF!</definedName>
    <definedName name="BExBAX2X2ENJYO4QTR5VAIQ86L7B" localSheetId="16" hidden="1">#REF!</definedName>
    <definedName name="BExBAX2X2ENJYO4QTR5VAIQ86L7B" localSheetId="13" hidden="1">#REF!</definedName>
    <definedName name="BExBAX2X2ENJYO4QTR5VAIQ86L7B" localSheetId="10" hidden="1">#REF!</definedName>
    <definedName name="BExBAX2X2ENJYO4QTR5VAIQ86L7B" localSheetId="7" hidden="1">#REF!</definedName>
    <definedName name="BExBAX2X2ENJYO4QTR5VAIQ86L7B" localSheetId="27" hidden="1">#REF!</definedName>
    <definedName name="BExBAX2X2ENJYO4QTR5VAIQ86L7B" hidden="1">#REF!</definedName>
    <definedName name="BExBAZ13D3F1DVJQ6YJ8JGUYEYJE" localSheetId="16" hidden="1">#REF!</definedName>
    <definedName name="BExBAZ13D3F1DVJQ6YJ8JGUYEYJE" localSheetId="13" hidden="1">#REF!</definedName>
    <definedName name="BExBAZ13D3F1DVJQ6YJ8JGUYEYJE" localSheetId="10" hidden="1">#REF!</definedName>
    <definedName name="BExBAZ13D3F1DVJQ6YJ8JGUYEYJE" localSheetId="7" hidden="1">#REF!</definedName>
    <definedName name="BExBAZ13D3F1DVJQ6YJ8JGUYEYJE" localSheetId="27" hidden="1">#REF!</definedName>
    <definedName name="BExBAZ13D3F1DVJQ6YJ8JGUYEYJE" hidden="1">#REF!</definedName>
    <definedName name="BExBBMPCB1QOZY8WWEX4J21JDE6U" localSheetId="16" hidden="1">#REF!</definedName>
    <definedName name="BExBBMPCB1QOZY8WWEX4J21JDE6U" localSheetId="13" hidden="1">#REF!</definedName>
    <definedName name="BExBBMPCB1QOZY8WWEX4J21JDE6U" localSheetId="10" hidden="1">#REF!</definedName>
    <definedName name="BExBBMPCB1QOZY8WWEX4J21JDE6U" localSheetId="7" hidden="1">#REF!</definedName>
    <definedName name="BExBBMPCB1QOZY8WWEX4J21JDE6U" localSheetId="27" hidden="1">#REF!</definedName>
    <definedName name="BExBBMPCB1QOZY8WWEX4J21JDE6U" hidden="1">#REF!</definedName>
    <definedName name="BExBBU1QQWUE0YFG7O1TN0RFLSSG" localSheetId="16" hidden="1">#REF!</definedName>
    <definedName name="BExBBU1QQWUE0YFG7O1TN0RFLSSG" localSheetId="13" hidden="1">#REF!</definedName>
    <definedName name="BExBBU1QQWUE0YFG7O1TN0RFLSSG" localSheetId="10" hidden="1">#REF!</definedName>
    <definedName name="BExBBU1QQWUE0YFG7O1TN0RFLSSG" localSheetId="7" hidden="1">#REF!</definedName>
    <definedName name="BExBBU1QQWUE0YFG7O1TN0RFLSSG" localSheetId="27" hidden="1">#REF!</definedName>
    <definedName name="BExBBU1QQWUE0YFG7O1TN0RFLSSG" hidden="1">#REF!</definedName>
    <definedName name="BExBBUCJQRR74Q7GPWDEZXYK2KJL" localSheetId="16" hidden="1">#REF!</definedName>
    <definedName name="BExBBUCJQRR74Q7GPWDEZXYK2KJL" localSheetId="13" hidden="1">#REF!</definedName>
    <definedName name="BExBBUCJQRR74Q7GPWDEZXYK2KJL" localSheetId="10" hidden="1">#REF!</definedName>
    <definedName name="BExBBUCJQRR74Q7GPWDEZXYK2KJL" localSheetId="7" hidden="1">#REF!</definedName>
    <definedName name="BExBBUCJQRR74Q7GPWDEZXYK2KJL" localSheetId="27" hidden="1">#REF!</definedName>
    <definedName name="BExBBUCJQRR74Q7GPWDEZXYK2KJL" hidden="1">#REF!</definedName>
    <definedName name="BExBBV8XVMD9CKZY711T0BN7H3PM" localSheetId="16" hidden="1">#REF!</definedName>
    <definedName name="BExBBV8XVMD9CKZY711T0BN7H3PM" localSheetId="13" hidden="1">#REF!</definedName>
    <definedName name="BExBBV8XVMD9CKZY711T0BN7H3PM" localSheetId="10" hidden="1">#REF!</definedName>
    <definedName name="BExBBV8XVMD9CKZY711T0BN7H3PM" localSheetId="7" hidden="1">#REF!</definedName>
    <definedName name="BExBBV8XVMD9CKZY711T0BN7H3PM" localSheetId="27" hidden="1">#REF!</definedName>
    <definedName name="BExBBV8XVMD9CKZY711T0BN7H3PM" hidden="1">#REF!</definedName>
    <definedName name="BExBC78HXWXHO3XAB6E8NVTBGLJS" localSheetId="16" hidden="1">#REF!</definedName>
    <definedName name="BExBC78HXWXHO3XAB6E8NVTBGLJS" localSheetId="13" hidden="1">#REF!</definedName>
    <definedName name="BExBC78HXWXHO3XAB6E8NVTBGLJS" localSheetId="10" hidden="1">#REF!</definedName>
    <definedName name="BExBC78HXWXHO3XAB6E8NVTBGLJS" localSheetId="7" hidden="1">#REF!</definedName>
    <definedName name="BExBC78HXWXHO3XAB6E8NVTBGLJS" localSheetId="27" hidden="1">#REF!</definedName>
    <definedName name="BExBC78HXWXHO3XAB6E8NVTBGLJS" hidden="1">#REF!</definedName>
    <definedName name="BExBCFH3SMGZ2IPHFB6BCM9O3W0H" localSheetId="16" hidden="1">#REF!</definedName>
    <definedName name="BExBCFH3SMGZ2IPHFB6BCM9O3W0H" localSheetId="13" hidden="1">#REF!</definedName>
    <definedName name="BExBCFH3SMGZ2IPHFB6BCM9O3W0H" localSheetId="10" hidden="1">#REF!</definedName>
    <definedName name="BExBCFH3SMGZ2IPHFB6BCM9O3W0H" localSheetId="7" hidden="1">#REF!</definedName>
    <definedName name="BExBCFH3SMGZ2IPHFB6BCM9O3W0H" localSheetId="27" hidden="1">#REF!</definedName>
    <definedName name="BExBCFH3SMGZ2IPHFB6BCM9O3W0H" hidden="1">#REF!</definedName>
    <definedName name="BExBCK9SCAABKOT9IP6TEPRR7YDT" localSheetId="16" hidden="1">#REF!</definedName>
    <definedName name="BExBCK9SCAABKOT9IP6TEPRR7YDT" localSheetId="13" hidden="1">#REF!</definedName>
    <definedName name="BExBCK9SCAABKOT9IP6TEPRR7YDT" localSheetId="10" hidden="1">#REF!</definedName>
    <definedName name="BExBCK9SCAABKOT9IP6TEPRR7YDT" localSheetId="7" hidden="1">#REF!</definedName>
    <definedName name="BExBCK9SCAABKOT9IP6TEPRR7YDT" localSheetId="27" hidden="1">#REF!</definedName>
    <definedName name="BExBCK9SCAABKOT9IP6TEPRR7YDT" hidden="1">#REF!</definedName>
    <definedName name="BExBCKKJFFT2RP50WNPKBT7X8PJ3" localSheetId="16" hidden="1">#REF!</definedName>
    <definedName name="BExBCKKJFFT2RP50WNPKBT7X8PJ3" localSheetId="13" hidden="1">#REF!</definedName>
    <definedName name="BExBCKKJFFT2RP50WNPKBT7X8PJ3" localSheetId="10" hidden="1">#REF!</definedName>
    <definedName name="BExBCKKJFFT2RP50WNPKBT7X8PJ3" localSheetId="7" hidden="1">#REF!</definedName>
    <definedName name="BExBCKKJFFT2RP50WNPKBT7X8PJ3" localSheetId="27" hidden="1">#REF!</definedName>
    <definedName name="BExBCKKJFFT2RP50WNPKBT7X8PJ3" hidden="1">#REF!</definedName>
    <definedName name="BExBCKKJTIRKC1RZJRTK65HHLX4W" localSheetId="16" hidden="1">#REF!</definedName>
    <definedName name="BExBCKKJTIRKC1RZJRTK65HHLX4W" localSheetId="13" hidden="1">#REF!</definedName>
    <definedName name="BExBCKKJTIRKC1RZJRTK65HHLX4W" localSheetId="10" hidden="1">#REF!</definedName>
    <definedName name="BExBCKKJTIRKC1RZJRTK65HHLX4W" localSheetId="7" hidden="1">#REF!</definedName>
    <definedName name="BExBCKKJTIRKC1RZJRTK65HHLX4W" localSheetId="27" hidden="1">#REF!</definedName>
    <definedName name="BExBCKKJTIRKC1RZJRTK65HHLX4W" hidden="1">#REF!</definedName>
    <definedName name="BExBCLMEPAN3XXX174TU8SS0627Q" localSheetId="16" hidden="1">#REF!</definedName>
    <definedName name="BExBCLMEPAN3XXX174TU8SS0627Q" localSheetId="13" hidden="1">#REF!</definedName>
    <definedName name="BExBCLMEPAN3XXX174TU8SS0627Q" localSheetId="10" hidden="1">#REF!</definedName>
    <definedName name="BExBCLMEPAN3XXX174TU8SS0627Q" localSheetId="7" hidden="1">#REF!</definedName>
    <definedName name="BExBCLMEPAN3XXX174TU8SS0627Q" localSheetId="27" hidden="1">#REF!</definedName>
    <definedName name="BExBCLMEPAN3XXX174TU8SS0627Q" hidden="1">#REF!</definedName>
    <definedName name="BExBCRBEYR2KZ8FAQFZ2NHY13WIY" localSheetId="16" hidden="1">#REF!</definedName>
    <definedName name="BExBCRBEYR2KZ8FAQFZ2NHY13WIY" localSheetId="13" hidden="1">#REF!</definedName>
    <definedName name="BExBCRBEYR2KZ8FAQFZ2NHY13WIY" localSheetId="10" hidden="1">#REF!</definedName>
    <definedName name="BExBCRBEYR2KZ8FAQFZ2NHY13WIY" localSheetId="7" hidden="1">#REF!</definedName>
    <definedName name="BExBCRBEYR2KZ8FAQFZ2NHY13WIY" localSheetId="27" hidden="1">#REF!</definedName>
    <definedName name="BExBCRBEYR2KZ8FAQFZ2NHY13WIY" hidden="1">#REF!</definedName>
    <definedName name="BExBD4I559NXSV6J07Q343TKYMVJ" localSheetId="16" hidden="1">#REF!</definedName>
    <definedName name="BExBD4I559NXSV6J07Q343TKYMVJ" localSheetId="13" hidden="1">#REF!</definedName>
    <definedName name="BExBD4I559NXSV6J07Q343TKYMVJ" localSheetId="10" hidden="1">#REF!</definedName>
    <definedName name="BExBD4I559NXSV6J07Q343TKYMVJ" localSheetId="7" hidden="1">#REF!</definedName>
    <definedName name="BExBD4I559NXSV6J07Q343TKYMVJ" localSheetId="27" hidden="1">#REF!</definedName>
    <definedName name="BExBD4I559NXSV6J07Q343TKYMVJ" hidden="1">#REF!</definedName>
    <definedName name="BExBD9W8C0W9N6L1AFL18JP4H94W" localSheetId="16" hidden="1">#REF!</definedName>
    <definedName name="BExBD9W8C0W9N6L1AFL18JP4H94W" localSheetId="13" hidden="1">#REF!</definedName>
    <definedName name="BExBD9W8C0W9N6L1AFL18JP4H94W" localSheetId="10" hidden="1">#REF!</definedName>
    <definedName name="BExBD9W8C0W9N6L1AFL18JP4H94W" localSheetId="7" hidden="1">#REF!</definedName>
    <definedName name="BExBD9W8C0W9N6L1AFL18JP4H94W" localSheetId="27" hidden="1">#REF!</definedName>
    <definedName name="BExBD9W8C0W9N6L1AFL18JP4H94W" hidden="1">#REF!</definedName>
    <definedName name="BExBDBZQLTX3OGFYGULQFK5WEZU5" localSheetId="16" hidden="1">#REF!</definedName>
    <definedName name="BExBDBZQLTX3OGFYGULQFK5WEZU5" localSheetId="13" hidden="1">#REF!</definedName>
    <definedName name="BExBDBZQLTX3OGFYGULQFK5WEZU5" localSheetId="10" hidden="1">#REF!</definedName>
    <definedName name="BExBDBZQLTX3OGFYGULQFK5WEZU5" localSheetId="7" hidden="1">#REF!</definedName>
    <definedName name="BExBDBZQLTX3OGFYGULQFK5WEZU5" localSheetId="27" hidden="1">#REF!</definedName>
    <definedName name="BExBDBZQLTX3OGFYGULQFK5WEZU5" hidden="1">#REF!</definedName>
    <definedName name="BExBDJS9TUEU8Z84IV59E5V4T8K6" localSheetId="16" hidden="1">#REF!</definedName>
    <definedName name="BExBDJS9TUEU8Z84IV59E5V4T8K6" localSheetId="13" hidden="1">#REF!</definedName>
    <definedName name="BExBDJS9TUEU8Z84IV59E5V4T8K6" localSheetId="10" hidden="1">#REF!</definedName>
    <definedName name="BExBDJS9TUEU8Z84IV59E5V4T8K6" localSheetId="7" hidden="1">#REF!</definedName>
    <definedName name="BExBDJS9TUEU8Z84IV59E5V4T8K6" localSheetId="27" hidden="1">#REF!</definedName>
    <definedName name="BExBDJS9TUEU8Z84IV59E5V4T8K6" hidden="1">#REF!</definedName>
    <definedName name="BExBDKOMSVH4XMH52CFJ3F028I9R" localSheetId="16" hidden="1">#REF!</definedName>
    <definedName name="BExBDKOMSVH4XMH52CFJ3F028I9R" localSheetId="13" hidden="1">#REF!</definedName>
    <definedName name="BExBDKOMSVH4XMH52CFJ3F028I9R" localSheetId="10" hidden="1">#REF!</definedName>
    <definedName name="BExBDKOMSVH4XMH52CFJ3F028I9R" localSheetId="7" hidden="1">#REF!</definedName>
    <definedName name="BExBDKOMSVH4XMH52CFJ3F028I9R" localSheetId="27" hidden="1">#REF!</definedName>
    <definedName name="BExBDKOMSVH4XMH52CFJ3F028I9R" hidden="1">#REF!</definedName>
    <definedName name="BExBDSRXVZQ0W5WXQMP5XD00GRRL" localSheetId="16" hidden="1">#REF!</definedName>
    <definedName name="BExBDSRXVZQ0W5WXQMP5XD00GRRL" localSheetId="13" hidden="1">#REF!</definedName>
    <definedName name="BExBDSRXVZQ0W5WXQMP5XD00GRRL" localSheetId="10" hidden="1">#REF!</definedName>
    <definedName name="BExBDSRXVZQ0W5WXQMP5XD00GRRL" localSheetId="7" hidden="1">#REF!</definedName>
    <definedName name="BExBDSRXVZQ0W5WXQMP5XD00GRRL" localSheetId="27" hidden="1">#REF!</definedName>
    <definedName name="BExBDSRXVZQ0W5WXQMP5XD00GRRL" hidden="1">#REF!</definedName>
    <definedName name="BExBDTJ0J7XEHB9OATXFF5I8FZBJ" localSheetId="16" hidden="1">#REF!</definedName>
    <definedName name="BExBDTJ0J7XEHB9OATXFF5I8FZBJ" localSheetId="13" hidden="1">#REF!</definedName>
    <definedName name="BExBDTJ0J7XEHB9OATXFF5I8FZBJ" localSheetId="10" hidden="1">#REF!</definedName>
    <definedName name="BExBDTJ0J7XEHB9OATXFF5I8FZBJ" localSheetId="7" hidden="1">#REF!</definedName>
    <definedName name="BExBDTJ0J7XEHB9OATXFF5I8FZBJ" localSheetId="27" hidden="1">#REF!</definedName>
    <definedName name="BExBDTJ0J7XEHB9OATXFF5I8FZBJ" hidden="1">#REF!</definedName>
    <definedName name="BExBDUVGK3E1J4JY9ZYTS7V14BLY" localSheetId="16" hidden="1">#REF!</definedName>
    <definedName name="BExBDUVGK3E1J4JY9ZYTS7V14BLY" localSheetId="13" hidden="1">#REF!</definedName>
    <definedName name="BExBDUVGK3E1J4JY9ZYTS7V14BLY" localSheetId="10" hidden="1">#REF!</definedName>
    <definedName name="BExBDUVGK3E1J4JY9ZYTS7V14BLY" localSheetId="7" hidden="1">#REF!</definedName>
    <definedName name="BExBDUVGK3E1J4JY9ZYTS7V14BLY" localSheetId="27" hidden="1">#REF!</definedName>
    <definedName name="BExBDUVGK3E1J4JY9ZYTS7V14BLY" hidden="1">#REF!</definedName>
    <definedName name="BExBE0KGY14GSWOGPU4HSJRLD2UD" localSheetId="16" hidden="1">#REF!</definedName>
    <definedName name="BExBE0KGY14GSWOGPU4HSJRLD2UD" localSheetId="13" hidden="1">#REF!</definedName>
    <definedName name="BExBE0KGY14GSWOGPU4HSJRLD2UD" localSheetId="10" hidden="1">#REF!</definedName>
    <definedName name="BExBE0KGY14GSWOGPU4HSJRLD2UD" localSheetId="7" hidden="1">#REF!</definedName>
    <definedName name="BExBE0KGY14GSWOGPU4HSJRLD2UD" localSheetId="27" hidden="1">#REF!</definedName>
    <definedName name="BExBE0KGY14GSWOGPU4HSJRLD2UD" hidden="1">#REF!</definedName>
    <definedName name="BExBE162OSBKD30I7T1DKKPT3I9I" localSheetId="16" hidden="1">#REF!</definedName>
    <definedName name="BExBE162OSBKD30I7T1DKKPT3I9I" localSheetId="13" hidden="1">#REF!</definedName>
    <definedName name="BExBE162OSBKD30I7T1DKKPT3I9I" localSheetId="10" hidden="1">#REF!</definedName>
    <definedName name="BExBE162OSBKD30I7T1DKKPT3I9I" localSheetId="7" hidden="1">#REF!</definedName>
    <definedName name="BExBE162OSBKD30I7T1DKKPT3I9I" localSheetId="27" hidden="1">#REF!</definedName>
    <definedName name="BExBE162OSBKD30I7T1DKKPT3I9I" hidden="1">#REF!</definedName>
    <definedName name="BExBEC9ATLQZF86W1M3APSM4HEOH" localSheetId="16" hidden="1">#REF!</definedName>
    <definedName name="BExBEC9ATLQZF86W1M3APSM4HEOH" localSheetId="13" hidden="1">#REF!</definedName>
    <definedName name="BExBEC9ATLQZF86W1M3APSM4HEOH" localSheetId="10" hidden="1">#REF!</definedName>
    <definedName name="BExBEC9ATLQZF86W1M3APSM4HEOH" localSheetId="7" hidden="1">#REF!</definedName>
    <definedName name="BExBEC9ATLQZF86W1M3APSM4HEOH" localSheetId="27" hidden="1">#REF!</definedName>
    <definedName name="BExBEC9ATLQZF86W1M3APSM4HEOH" hidden="1">#REF!</definedName>
    <definedName name="BExBEXU4CFCM1P5CTZ4NE14PBGDA" localSheetId="16" hidden="1">#REF!</definedName>
    <definedName name="BExBEXU4CFCM1P5CTZ4NE14PBGDA" localSheetId="13" hidden="1">#REF!</definedName>
    <definedName name="BExBEXU4CFCM1P5CTZ4NE14PBGDA" localSheetId="10" hidden="1">#REF!</definedName>
    <definedName name="BExBEXU4CFCM1P5CTZ4NE14PBGDA" localSheetId="7" hidden="1">#REF!</definedName>
    <definedName name="BExBEXU4CFCM1P5CTZ4NE14PBGDA" localSheetId="27" hidden="1">#REF!</definedName>
    <definedName name="BExBEXU4CFCM1P5CTZ4NE14PBGDA" hidden="1">#REF!</definedName>
    <definedName name="BExBEYFQJE9YK12A6JBMRFKEC7RN" localSheetId="16" hidden="1">#REF!</definedName>
    <definedName name="BExBEYFQJE9YK12A6JBMRFKEC7RN" localSheetId="13" hidden="1">#REF!</definedName>
    <definedName name="BExBEYFQJE9YK12A6JBMRFKEC7RN" localSheetId="10" hidden="1">#REF!</definedName>
    <definedName name="BExBEYFQJE9YK12A6JBMRFKEC7RN" localSheetId="7" hidden="1">#REF!</definedName>
    <definedName name="BExBEYFQJE9YK12A6JBMRFKEC7RN" localSheetId="27" hidden="1">#REF!</definedName>
    <definedName name="BExBEYFQJE9YK12A6JBMRFKEC7RN" hidden="1">#REF!</definedName>
    <definedName name="BExBG1ED81J2O4A2S5F5Y3BPHMCR" localSheetId="16" hidden="1">#REF!</definedName>
    <definedName name="BExBG1ED81J2O4A2S5F5Y3BPHMCR" localSheetId="13" hidden="1">#REF!</definedName>
    <definedName name="BExBG1ED81J2O4A2S5F5Y3BPHMCR" localSheetId="10" hidden="1">#REF!</definedName>
    <definedName name="BExBG1ED81J2O4A2S5F5Y3BPHMCR" localSheetId="7" hidden="1">#REF!</definedName>
    <definedName name="BExBG1ED81J2O4A2S5F5Y3BPHMCR" localSheetId="27" hidden="1">#REF!</definedName>
    <definedName name="BExBG1ED81J2O4A2S5F5Y3BPHMCR" hidden="1">#REF!</definedName>
    <definedName name="BExCRK0K58VDM9V35DGI6VK8C92V" localSheetId="16" hidden="1">#REF!</definedName>
    <definedName name="BExCRK0K58VDM9V35DGI6VK8C92V" localSheetId="13" hidden="1">#REF!</definedName>
    <definedName name="BExCRK0K58VDM9V35DGI6VK8C92V" localSheetId="10" hidden="1">#REF!</definedName>
    <definedName name="BExCRK0K58VDM9V35DGI6VK8C92V" localSheetId="7" hidden="1">#REF!</definedName>
    <definedName name="BExCRK0K58VDM9V35DGI6VK8C92V" localSheetId="27" hidden="1">#REF!</definedName>
    <definedName name="BExCRK0K58VDM9V35DGI6VK8C92V" hidden="1">#REF!</definedName>
    <definedName name="BExCRLIHS7466WFJ3RPIUGGXYESZ" localSheetId="16" hidden="1">#REF!</definedName>
    <definedName name="BExCRLIHS7466WFJ3RPIUGGXYESZ" localSheetId="13" hidden="1">#REF!</definedName>
    <definedName name="BExCRLIHS7466WFJ3RPIUGGXYESZ" localSheetId="10" hidden="1">#REF!</definedName>
    <definedName name="BExCRLIHS7466WFJ3RPIUGGXYESZ" localSheetId="7" hidden="1">#REF!</definedName>
    <definedName name="BExCRLIHS7466WFJ3RPIUGGXYESZ" localSheetId="27" hidden="1">#REF!</definedName>
    <definedName name="BExCRLIHS7466WFJ3RPIUGGXYESZ" hidden="1">#REF!</definedName>
    <definedName name="BExCRXSXMF4LHAQZHN64FXJPMVZ7" localSheetId="16" hidden="1">#REF!</definedName>
    <definedName name="BExCRXSXMF4LHAQZHN64FXJPMVZ7" localSheetId="13" hidden="1">#REF!</definedName>
    <definedName name="BExCRXSXMF4LHAQZHN64FXJPMVZ7" localSheetId="10" hidden="1">#REF!</definedName>
    <definedName name="BExCRXSXMF4LHAQZHN64FXJPMVZ7" localSheetId="7" hidden="1">#REF!</definedName>
    <definedName name="BExCRXSXMF4LHAQZHN64FXJPMVZ7" localSheetId="27" hidden="1">#REF!</definedName>
    <definedName name="BExCRXSXMF4LHAQZHN64FXJPMVZ7" hidden="1">#REF!</definedName>
    <definedName name="BExCS1EDDUEAEWHVYXHIP9I1WCJH" localSheetId="16" hidden="1">#REF!</definedName>
    <definedName name="BExCS1EDDUEAEWHVYXHIP9I1WCJH" localSheetId="13" hidden="1">#REF!</definedName>
    <definedName name="BExCS1EDDUEAEWHVYXHIP9I1WCJH" localSheetId="10" hidden="1">#REF!</definedName>
    <definedName name="BExCS1EDDUEAEWHVYXHIP9I1WCJH" localSheetId="7" hidden="1">#REF!</definedName>
    <definedName name="BExCS1EDDUEAEWHVYXHIP9I1WCJH" localSheetId="27" hidden="1">#REF!</definedName>
    <definedName name="BExCS1EDDUEAEWHVYXHIP9I1WCJH" hidden="1">#REF!</definedName>
    <definedName name="BExCS1P5QG0X3OTHKX07RALOE5T5" localSheetId="16" hidden="1">#REF!</definedName>
    <definedName name="BExCS1P5QG0X3OTHKX07RALOE5T5" localSheetId="13" hidden="1">#REF!</definedName>
    <definedName name="BExCS1P5QG0X3OTHKX07RALOE5T5" localSheetId="10" hidden="1">#REF!</definedName>
    <definedName name="BExCS1P5QG0X3OTHKX07RALOE5T5" localSheetId="7" hidden="1">#REF!</definedName>
    <definedName name="BExCS1P5QG0X3OTHKX07RALOE5T5" localSheetId="27" hidden="1">#REF!</definedName>
    <definedName name="BExCS1P5QG0X3OTHKX07RALOE5T5" hidden="1">#REF!</definedName>
    <definedName name="BExCS7ZPMHFJ4UJDAL8CQOLSZ13B" localSheetId="16" hidden="1">#REF!</definedName>
    <definedName name="BExCS7ZPMHFJ4UJDAL8CQOLSZ13B" localSheetId="13" hidden="1">#REF!</definedName>
    <definedName name="BExCS7ZPMHFJ4UJDAL8CQOLSZ13B" localSheetId="10" hidden="1">#REF!</definedName>
    <definedName name="BExCS7ZPMHFJ4UJDAL8CQOLSZ13B" localSheetId="7" hidden="1">#REF!</definedName>
    <definedName name="BExCS7ZPMHFJ4UJDAL8CQOLSZ13B" localSheetId="27" hidden="1">#REF!</definedName>
    <definedName name="BExCS7ZPMHFJ4UJDAL8CQOLSZ13B" hidden="1">#REF!</definedName>
    <definedName name="BExCS8W4NJUZH9S1CYB6XSDLEPBW" localSheetId="16" hidden="1">#REF!</definedName>
    <definedName name="BExCS8W4NJUZH9S1CYB6XSDLEPBW" localSheetId="13" hidden="1">#REF!</definedName>
    <definedName name="BExCS8W4NJUZH9S1CYB6XSDLEPBW" localSheetId="10" hidden="1">#REF!</definedName>
    <definedName name="BExCS8W4NJUZH9S1CYB6XSDLEPBW" localSheetId="7" hidden="1">#REF!</definedName>
    <definedName name="BExCS8W4NJUZH9S1CYB6XSDLEPBW" localSheetId="27" hidden="1">#REF!</definedName>
    <definedName name="BExCS8W4NJUZH9S1CYB6XSDLEPBW" hidden="1">#REF!</definedName>
    <definedName name="BExCSAE1M6G20R41J0Y24YNN0YC1" localSheetId="16" hidden="1">#REF!</definedName>
    <definedName name="BExCSAE1M6G20R41J0Y24YNN0YC1" localSheetId="13" hidden="1">#REF!</definedName>
    <definedName name="BExCSAE1M6G20R41J0Y24YNN0YC1" localSheetId="10" hidden="1">#REF!</definedName>
    <definedName name="BExCSAE1M6G20R41J0Y24YNN0YC1" localSheetId="7" hidden="1">#REF!</definedName>
    <definedName name="BExCSAE1M6G20R41J0Y24YNN0YC1" localSheetId="27" hidden="1">#REF!</definedName>
    <definedName name="BExCSAE1M6G20R41J0Y24YNN0YC1" hidden="1">#REF!</definedName>
    <definedName name="BExCSAOUZOYKHN7HV511TO8VDJ02" localSheetId="16" hidden="1">#REF!</definedName>
    <definedName name="BExCSAOUZOYKHN7HV511TO8VDJ02" localSheetId="13" hidden="1">#REF!</definedName>
    <definedName name="BExCSAOUZOYKHN7HV511TO8VDJ02" localSheetId="10" hidden="1">#REF!</definedName>
    <definedName name="BExCSAOUZOYKHN7HV511TO8VDJ02" localSheetId="7" hidden="1">#REF!</definedName>
    <definedName name="BExCSAOUZOYKHN7HV511TO8VDJ02" localSheetId="27" hidden="1">#REF!</definedName>
    <definedName name="BExCSAOUZOYKHN7HV511TO8VDJ02" hidden="1">#REF!</definedName>
    <definedName name="BExCSJ2XVKHN6ULCF7JML0TCRKEO" localSheetId="16" hidden="1">#REF!</definedName>
    <definedName name="BExCSJ2XVKHN6ULCF7JML0TCRKEO" localSheetId="13" hidden="1">#REF!</definedName>
    <definedName name="BExCSJ2XVKHN6ULCF7JML0TCRKEO" localSheetId="10" hidden="1">#REF!</definedName>
    <definedName name="BExCSJ2XVKHN6ULCF7JML0TCRKEO" localSheetId="7" hidden="1">#REF!</definedName>
    <definedName name="BExCSJ2XVKHN6ULCF7JML0TCRKEO" localSheetId="27" hidden="1">#REF!</definedName>
    <definedName name="BExCSJ2XVKHN6ULCF7JML0TCRKEO" hidden="1">#REF!</definedName>
    <definedName name="BExCSMOFTXSUEC1T46LR1UPYRCX5" localSheetId="16" hidden="1">#REF!</definedName>
    <definedName name="BExCSMOFTXSUEC1T46LR1UPYRCX5" localSheetId="13" hidden="1">#REF!</definedName>
    <definedName name="BExCSMOFTXSUEC1T46LR1UPYRCX5" localSheetId="10" hidden="1">#REF!</definedName>
    <definedName name="BExCSMOFTXSUEC1T46LR1UPYRCX5" localSheetId="7" hidden="1">#REF!</definedName>
    <definedName name="BExCSMOFTXSUEC1T46LR1UPYRCX5" localSheetId="27" hidden="1">#REF!</definedName>
    <definedName name="BExCSMOFTXSUEC1T46LR1UPYRCX5" hidden="1">#REF!</definedName>
    <definedName name="BExCSSDG3TM6TPKS19E9QYJEELZ6" localSheetId="16" hidden="1">#REF!</definedName>
    <definedName name="BExCSSDG3TM6TPKS19E9QYJEELZ6" localSheetId="13" hidden="1">#REF!</definedName>
    <definedName name="BExCSSDG3TM6TPKS19E9QYJEELZ6" localSheetId="10" hidden="1">#REF!</definedName>
    <definedName name="BExCSSDG3TM6TPKS19E9QYJEELZ6" localSheetId="7" hidden="1">#REF!</definedName>
    <definedName name="BExCSSDG3TM6TPKS19E9QYJEELZ6" localSheetId="27" hidden="1">#REF!</definedName>
    <definedName name="BExCSSDG3TM6TPKS19E9QYJEELZ6" hidden="1">#REF!</definedName>
    <definedName name="BExCSZV7U67UWXL2HKJNM5W1E4OO" localSheetId="16" hidden="1">#REF!</definedName>
    <definedName name="BExCSZV7U67UWXL2HKJNM5W1E4OO" localSheetId="13" hidden="1">#REF!</definedName>
    <definedName name="BExCSZV7U67UWXL2HKJNM5W1E4OO" localSheetId="10" hidden="1">#REF!</definedName>
    <definedName name="BExCSZV7U67UWXL2HKJNM5W1E4OO" localSheetId="7" hidden="1">#REF!</definedName>
    <definedName name="BExCSZV7U67UWXL2HKJNM5W1E4OO" localSheetId="27" hidden="1">#REF!</definedName>
    <definedName name="BExCSZV7U67UWXL2HKJNM5W1E4OO" hidden="1">#REF!</definedName>
    <definedName name="BExCT4NSDT61OCH04Y2QIFIOP75H" localSheetId="16" hidden="1">#REF!</definedName>
    <definedName name="BExCT4NSDT61OCH04Y2QIFIOP75H" localSheetId="13" hidden="1">#REF!</definedName>
    <definedName name="BExCT4NSDT61OCH04Y2QIFIOP75H" localSheetId="10" hidden="1">#REF!</definedName>
    <definedName name="BExCT4NSDT61OCH04Y2QIFIOP75H" localSheetId="7" hidden="1">#REF!</definedName>
    <definedName name="BExCT4NSDT61OCH04Y2QIFIOP75H" localSheetId="27" hidden="1">#REF!</definedName>
    <definedName name="BExCT4NSDT61OCH04Y2QIFIOP75H" hidden="1">#REF!</definedName>
    <definedName name="BExCTHZWIPJVLE56GATEFKPIKLK2" localSheetId="16" hidden="1">#REF!</definedName>
    <definedName name="BExCTHZWIPJVLE56GATEFKPIKLK2" localSheetId="13" hidden="1">#REF!</definedName>
    <definedName name="BExCTHZWIPJVLE56GATEFKPIKLK2" localSheetId="10" hidden="1">#REF!</definedName>
    <definedName name="BExCTHZWIPJVLE56GATEFKPIKLK2" localSheetId="7" hidden="1">#REF!</definedName>
    <definedName name="BExCTHZWIPJVLE56GATEFKPIKLK2" localSheetId="27" hidden="1">#REF!</definedName>
    <definedName name="BExCTHZWIPJVLE56GATEFKPIKLK2" hidden="1">#REF!</definedName>
    <definedName name="BExCTW8G3VCZ55S09HTUGXKB1P2M" localSheetId="16" hidden="1">#REF!</definedName>
    <definedName name="BExCTW8G3VCZ55S09HTUGXKB1P2M" localSheetId="13" hidden="1">#REF!</definedName>
    <definedName name="BExCTW8G3VCZ55S09HTUGXKB1P2M" localSheetId="10" hidden="1">#REF!</definedName>
    <definedName name="BExCTW8G3VCZ55S09HTUGXKB1P2M" localSheetId="7" hidden="1">#REF!</definedName>
    <definedName name="BExCTW8G3VCZ55S09HTUGXKB1P2M" localSheetId="27" hidden="1">#REF!</definedName>
    <definedName name="BExCTW8G3VCZ55S09HTUGXKB1P2M" hidden="1">#REF!</definedName>
    <definedName name="BExCTYS2KX0QANOLT8LGZ9WV3S3T" localSheetId="16" hidden="1">#REF!</definedName>
    <definedName name="BExCTYS2KX0QANOLT8LGZ9WV3S3T" localSheetId="13" hidden="1">#REF!</definedName>
    <definedName name="BExCTYS2KX0QANOLT8LGZ9WV3S3T" localSheetId="10" hidden="1">#REF!</definedName>
    <definedName name="BExCTYS2KX0QANOLT8LGZ9WV3S3T" localSheetId="7" hidden="1">#REF!</definedName>
    <definedName name="BExCTYS2KX0QANOLT8LGZ9WV3S3T" localSheetId="27" hidden="1">#REF!</definedName>
    <definedName name="BExCTYS2KX0QANOLT8LGZ9WV3S3T" hidden="1">#REF!</definedName>
    <definedName name="BExCTZ2V6H9TT6LFGK3SADZ2TIGQ" localSheetId="16" hidden="1">#REF!</definedName>
    <definedName name="BExCTZ2V6H9TT6LFGK3SADZ2TIGQ" localSheetId="13" hidden="1">#REF!</definedName>
    <definedName name="BExCTZ2V6H9TT6LFGK3SADZ2TIGQ" localSheetId="10" hidden="1">#REF!</definedName>
    <definedName name="BExCTZ2V6H9TT6LFGK3SADZ2TIGQ" localSheetId="7" hidden="1">#REF!</definedName>
    <definedName name="BExCTZ2V6H9TT6LFGK3SADZ2TIGQ" localSheetId="27" hidden="1">#REF!</definedName>
    <definedName name="BExCTZ2V6H9TT6LFGK3SADZ2TIGQ" hidden="1">#REF!</definedName>
    <definedName name="BExCTZZ9JNES4EDHW97NP0EGQALX" localSheetId="16" hidden="1">#REF!</definedName>
    <definedName name="BExCTZZ9JNES4EDHW97NP0EGQALX" localSheetId="13" hidden="1">#REF!</definedName>
    <definedName name="BExCTZZ9JNES4EDHW97NP0EGQALX" localSheetId="10" hidden="1">#REF!</definedName>
    <definedName name="BExCTZZ9JNES4EDHW97NP0EGQALX" localSheetId="7" hidden="1">#REF!</definedName>
    <definedName name="BExCTZZ9JNES4EDHW97NP0EGQALX" localSheetId="27" hidden="1">#REF!</definedName>
    <definedName name="BExCTZZ9JNES4EDHW97NP0EGQALX" hidden="1">#REF!</definedName>
    <definedName name="BExCU0A1V6NMZQ9ASYJ8QIVQ5UR2" localSheetId="16" hidden="1">#REF!</definedName>
    <definedName name="BExCU0A1V6NMZQ9ASYJ8QIVQ5UR2" localSheetId="13" hidden="1">#REF!</definedName>
    <definedName name="BExCU0A1V6NMZQ9ASYJ8QIVQ5UR2" localSheetId="10" hidden="1">#REF!</definedName>
    <definedName name="BExCU0A1V6NMZQ9ASYJ8QIVQ5UR2" localSheetId="7" hidden="1">#REF!</definedName>
    <definedName name="BExCU0A1V6NMZQ9ASYJ8QIVQ5UR2" localSheetId="27" hidden="1">#REF!</definedName>
    <definedName name="BExCU0A1V6NMZQ9ASYJ8QIVQ5UR2" hidden="1">#REF!</definedName>
    <definedName name="BExCU2834920JBHSPCRC4UF80OLL" localSheetId="16" hidden="1">#REF!</definedName>
    <definedName name="BExCU2834920JBHSPCRC4UF80OLL" localSheetId="13" hidden="1">#REF!</definedName>
    <definedName name="BExCU2834920JBHSPCRC4UF80OLL" localSheetId="10" hidden="1">#REF!</definedName>
    <definedName name="BExCU2834920JBHSPCRC4UF80OLL" localSheetId="7" hidden="1">#REF!</definedName>
    <definedName name="BExCU2834920JBHSPCRC4UF80OLL" localSheetId="27" hidden="1">#REF!</definedName>
    <definedName name="BExCU2834920JBHSPCRC4UF80OLL" hidden="1">#REF!</definedName>
    <definedName name="BExCU8O54I3P3WRYWY1CRP3S78QY" localSheetId="16" hidden="1">#REF!</definedName>
    <definedName name="BExCU8O54I3P3WRYWY1CRP3S78QY" localSheetId="13" hidden="1">#REF!</definedName>
    <definedName name="BExCU8O54I3P3WRYWY1CRP3S78QY" localSheetId="10" hidden="1">#REF!</definedName>
    <definedName name="BExCU8O54I3P3WRYWY1CRP3S78QY" localSheetId="7" hidden="1">#REF!</definedName>
    <definedName name="BExCU8O54I3P3WRYWY1CRP3S78QY" localSheetId="27" hidden="1">#REF!</definedName>
    <definedName name="BExCU8O54I3P3WRYWY1CRP3S78QY" hidden="1">#REF!</definedName>
    <definedName name="BExCUDRJO23YOKT8GPWOVQ4XEHF5" localSheetId="16" hidden="1">#REF!</definedName>
    <definedName name="BExCUDRJO23YOKT8GPWOVQ4XEHF5" localSheetId="13" hidden="1">#REF!</definedName>
    <definedName name="BExCUDRJO23YOKT8GPWOVQ4XEHF5" localSheetId="10" hidden="1">#REF!</definedName>
    <definedName name="BExCUDRJO23YOKT8GPWOVQ4XEHF5" localSheetId="7" hidden="1">#REF!</definedName>
    <definedName name="BExCUDRJO23YOKT8GPWOVQ4XEHF5" localSheetId="27" hidden="1">#REF!</definedName>
    <definedName name="BExCUDRJO23YOKT8GPWOVQ4XEHF5" hidden="1">#REF!</definedName>
    <definedName name="BExCULEOALM7SEHVMQC4B4N25MRM" localSheetId="16" hidden="1">#REF!</definedName>
    <definedName name="BExCULEOALM7SEHVMQC4B4N25MRM" localSheetId="13" hidden="1">#REF!</definedName>
    <definedName name="BExCULEOALM7SEHVMQC4B4N25MRM" localSheetId="10" hidden="1">#REF!</definedName>
    <definedName name="BExCULEOALM7SEHVMQC4B4N25MRM" localSheetId="7" hidden="1">#REF!</definedName>
    <definedName name="BExCULEOALM7SEHVMQC4B4N25MRM" localSheetId="27" hidden="1">#REF!</definedName>
    <definedName name="BExCULEOALM7SEHVMQC4B4N25MRM" hidden="1">#REF!</definedName>
    <definedName name="BExCUPAXFR16YMWL30ME3F3BSRDZ" localSheetId="16" hidden="1">#REF!</definedName>
    <definedName name="BExCUPAXFR16YMWL30ME3F3BSRDZ" localSheetId="13" hidden="1">#REF!</definedName>
    <definedName name="BExCUPAXFR16YMWL30ME3F3BSRDZ" localSheetId="10" hidden="1">#REF!</definedName>
    <definedName name="BExCUPAXFR16YMWL30ME3F3BSRDZ" localSheetId="7" hidden="1">#REF!</definedName>
    <definedName name="BExCUPAXFR16YMWL30ME3F3BSRDZ" localSheetId="27" hidden="1">#REF!</definedName>
    <definedName name="BExCUPAXFR16YMWL30ME3F3BSRDZ" hidden="1">#REF!</definedName>
    <definedName name="BExCUR94DHCE47PUUWEMT5QZOYR2" localSheetId="16" hidden="1">#REF!</definedName>
    <definedName name="BExCUR94DHCE47PUUWEMT5QZOYR2" localSheetId="13" hidden="1">#REF!</definedName>
    <definedName name="BExCUR94DHCE47PUUWEMT5QZOYR2" localSheetId="10" hidden="1">#REF!</definedName>
    <definedName name="BExCUR94DHCE47PUUWEMT5QZOYR2" localSheetId="7" hidden="1">#REF!</definedName>
    <definedName name="BExCUR94DHCE47PUUWEMT5QZOYR2" localSheetId="27" hidden="1">#REF!</definedName>
    <definedName name="BExCUR94DHCE47PUUWEMT5QZOYR2" hidden="1">#REF!</definedName>
    <definedName name="BExCV5HJSTBNPQZVGYJY9AZ4IJ26" localSheetId="16" hidden="1">#REF!</definedName>
    <definedName name="BExCV5HJSTBNPQZVGYJY9AZ4IJ26" localSheetId="13" hidden="1">#REF!</definedName>
    <definedName name="BExCV5HJSTBNPQZVGYJY9AZ4IJ26" localSheetId="10" hidden="1">#REF!</definedName>
    <definedName name="BExCV5HJSTBNPQZVGYJY9AZ4IJ26" localSheetId="7" hidden="1">#REF!</definedName>
    <definedName name="BExCV5HJSTBNPQZVGYJY9AZ4IJ26" localSheetId="27" hidden="1">#REF!</definedName>
    <definedName name="BExCV5HJSTBNPQZVGYJY9AZ4IJ26" hidden="1">#REF!</definedName>
    <definedName name="BExCV634L7SVHGB0UDDTRRQ2Q72H" localSheetId="16" hidden="1">#REF!</definedName>
    <definedName name="BExCV634L7SVHGB0UDDTRRQ2Q72H" localSheetId="13" hidden="1">#REF!</definedName>
    <definedName name="BExCV634L7SVHGB0UDDTRRQ2Q72H" localSheetId="10" hidden="1">#REF!</definedName>
    <definedName name="BExCV634L7SVHGB0UDDTRRQ2Q72H" localSheetId="7" hidden="1">#REF!</definedName>
    <definedName name="BExCV634L7SVHGB0UDDTRRQ2Q72H" localSheetId="27" hidden="1">#REF!</definedName>
    <definedName name="BExCV634L7SVHGB0UDDTRRQ2Q72H" hidden="1">#REF!</definedName>
    <definedName name="BExCVBXGSXT9FWJRG62PX9S1RK83" localSheetId="16" hidden="1">#REF!</definedName>
    <definedName name="BExCVBXGSXT9FWJRG62PX9S1RK83" localSheetId="13" hidden="1">#REF!</definedName>
    <definedName name="BExCVBXGSXT9FWJRG62PX9S1RK83" localSheetId="10" hidden="1">#REF!</definedName>
    <definedName name="BExCVBXGSXT9FWJRG62PX9S1RK83" localSheetId="7" hidden="1">#REF!</definedName>
    <definedName name="BExCVBXGSXT9FWJRG62PX9S1RK83" localSheetId="27" hidden="1">#REF!</definedName>
    <definedName name="BExCVBXGSXT9FWJRG62PX9S1RK83" hidden="1">#REF!</definedName>
    <definedName name="BExCVHBNLOHNFS0JAV3I1XGPNH9W" localSheetId="16" hidden="1">#REF!</definedName>
    <definedName name="BExCVHBNLOHNFS0JAV3I1XGPNH9W" localSheetId="13" hidden="1">#REF!</definedName>
    <definedName name="BExCVHBNLOHNFS0JAV3I1XGPNH9W" localSheetId="10" hidden="1">#REF!</definedName>
    <definedName name="BExCVHBNLOHNFS0JAV3I1XGPNH9W" localSheetId="7" hidden="1">#REF!</definedName>
    <definedName name="BExCVHBNLOHNFS0JAV3I1XGPNH9W" localSheetId="27" hidden="1">#REF!</definedName>
    <definedName name="BExCVHBNLOHNFS0JAV3I1XGPNH9W" hidden="1">#REF!</definedName>
    <definedName name="BExCVI86R31A2IOZIEBY1FJLVILD" localSheetId="16" hidden="1">#REF!</definedName>
    <definedName name="BExCVI86R31A2IOZIEBY1FJLVILD" localSheetId="13" hidden="1">#REF!</definedName>
    <definedName name="BExCVI86R31A2IOZIEBY1FJLVILD" localSheetId="10" hidden="1">#REF!</definedName>
    <definedName name="BExCVI86R31A2IOZIEBY1FJLVILD" localSheetId="7" hidden="1">#REF!</definedName>
    <definedName name="BExCVI86R31A2IOZIEBY1FJLVILD" localSheetId="27" hidden="1">#REF!</definedName>
    <definedName name="BExCVI86R31A2IOZIEBY1FJLVILD" hidden="1">#REF!</definedName>
    <definedName name="BExCVKGZXE0I9EIXKBZVSGSEY2RR" localSheetId="16" hidden="1">#REF!</definedName>
    <definedName name="BExCVKGZXE0I9EIXKBZVSGSEY2RR" localSheetId="13" hidden="1">#REF!</definedName>
    <definedName name="BExCVKGZXE0I9EIXKBZVSGSEY2RR" localSheetId="10" hidden="1">#REF!</definedName>
    <definedName name="BExCVKGZXE0I9EIXKBZVSGSEY2RR" localSheetId="7" hidden="1">#REF!</definedName>
    <definedName name="BExCVKGZXE0I9EIXKBZVSGSEY2RR" localSheetId="27" hidden="1">#REF!</definedName>
    <definedName name="BExCVKGZXE0I9EIXKBZVSGSEY2RR" hidden="1">#REF!</definedName>
    <definedName name="BExCVNROVORCSNX9HKHKPHY0URS3" localSheetId="16" hidden="1">#REF!</definedName>
    <definedName name="BExCVNROVORCSNX9HKHKPHY0URS3" localSheetId="13" hidden="1">#REF!</definedName>
    <definedName name="BExCVNROVORCSNX9HKHKPHY0URS3" localSheetId="10" hidden="1">#REF!</definedName>
    <definedName name="BExCVNROVORCSNX9HKHKPHY0URS3" localSheetId="7" hidden="1">#REF!</definedName>
    <definedName name="BExCVNROVORCSNX9HKHKPHY0URS3" localSheetId="27" hidden="1">#REF!</definedName>
    <definedName name="BExCVNROVORCSNX9HKHKPHY0URS3" hidden="1">#REF!</definedName>
    <definedName name="BExCVPEZON7VV6NOWII8VZMONPCJ" localSheetId="16" hidden="1">#REF!</definedName>
    <definedName name="BExCVPEZON7VV6NOWII8VZMONPCJ" localSheetId="13" hidden="1">#REF!</definedName>
    <definedName name="BExCVPEZON7VV6NOWII8VZMONPCJ" localSheetId="10" hidden="1">#REF!</definedName>
    <definedName name="BExCVPEZON7VV6NOWII8VZMONPCJ" localSheetId="7" hidden="1">#REF!</definedName>
    <definedName name="BExCVPEZON7VV6NOWII8VZMONPCJ" localSheetId="27" hidden="1">#REF!</definedName>
    <definedName name="BExCVPEZON7VV6NOWII8VZMONPCJ" hidden="1">#REF!</definedName>
    <definedName name="BExCVV44WY5807WGMTGKPW0GT256" localSheetId="16" hidden="1">#REF!</definedName>
    <definedName name="BExCVV44WY5807WGMTGKPW0GT256" localSheetId="13" hidden="1">#REF!</definedName>
    <definedName name="BExCVV44WY5807WGMTGKPW0GT256" localSheetId="10" hidden="1">#REF!</definedName>
    <definedName name="BExCVV44WY5807WGMTGKPW0GT256" localSheetId="7" hidden="1">#REF!</definedName>
    <definedName name="BExCVV44WY5807WGMTGKPW0GT256" localSheetId="27" hidden="1">#REF!</definedName>
    <definedName name="BExCVV44WY5807WGMTGKPW0GT256" hidden="1">#REF!</definedName>
    <definedName name="BExCVZ5PN4V6MRBZ04PZJW3GEF8S" localSheetId="16" hidden="1">#REF!</definedName>
    <definedName name="BExCVZ5PN4V6MRBZ04PZJW3GEF8S" localSheetId="13" hidden="1">#REF!</definedName>
    <definedName name="BExCVZ5PN4V6MRBZ04PZJW3GEF8S" localSheetId="10" hidden="1">#REF!</definedName>
    <definedName name="BExCVZ5PN4V6MRBZ04PZJW3GEF8S" localSheetId="7" hidden="1">#REF!</definedName>
    <definedName name="BExCVZ5PN4V6MRBZ04PZJW3GEF8S" localSheetId="27" hidden="1">#REF!</definedName>
    <definedName name="BExCVZ5PN4V6MRBZ04PZJW3GEF8S" hidden="1">#REF!</definedName>
    <definedName name="BExCW13R0GWJYGXZBNCPAHQN4NR2" localSheetId="16" hidden="1">#REF!</definedName>
    <definedName name="BExCW13R0GWJYGXZBNCPAHQN4NR2" localSheetId="13" hidden="1">#REF!</definedName>
    <definedName name="BExCW13R0GWJYGXZBNCPAHQN4NR2" localSheetId="10" hidden="1">#REF!</definedName>
    <definedName name="BExCW13R0GWJYGXZBNCPAHQN4NR2" localSheetId="7" hidden="1">#REF!</definedName>
    <definedName name="BExCW13R0GWJYGXZBNCPAHQN4NR2" localSheetId="27" hidden="1">#REF!</definedName>
    <definedName name="BExCW13R0GWJYGXZBNCPAHQN4NR2" hidden="1">#REF!</definedName>
    <definedName name="BExCW9Y5HWU4RJTNX74O6L24VGCK" localSheetId="16" hidden="1">#REF!</definedName>
    <definedName name="BExCW9Y5HWU4RJTNX74O6L24VGCK" localSheetId="13" hidden="1">#REF!</definedName>
    <definedName name="BExCW9Y5HWU4RJTNX74O6L24VGCK" localSheetId="10" hidden="1">#REF!</definedName>
    <definedName name="BExCW9Y5HWU4RJTNX74O6L24VGCK" localSheetId="7" hidden="1">#REF!</definedName>
    <definedName name="BExCW9Y5HWU4RJTNX74O6L24VGCK" localSheetId="27" hidden="1">#REF!</definedName>
    <definedName name="BExCW9Y5HWU4RJTNX74O6L24VGCK" hidden="1">#REF!</definedName>
    <definedName name="BExCWHADQJRXWFDGV2KMANWIY1YN" localSheetId="16" hidden="1">#REF!</definedName>
    <definedName name="BExCWHADQJRXWFDGV2KMANWIY1YN" localSheetId="13" hidden="1">#REF!</definedName>
    <definedName name="BExCWHADQJRXWFDGV2KMANWIY1YN" localSheetId="10" hidden="1">#REF!</definedName>
    <definedName name="BExCWHADQJRXWFDGV2KMANWIY1YN" localSheetId="7" hidden="1">#REF!</definedName>
    <definedName name="BExCWHADQJRXWFDGV2KMANWIY1YN" localSheetId="27" hidden="1">#REF!</definedName>
    <definedName name="BExCWHADQJRXWFDGV2KMANWIY1YN" hidden="1">#REF!</definedName>
    <definedName name="BExCWPDPESGZS07QGBLSBWDNVJLZ" localSheetId="16" hidden="1">#REF!</definedName>
    <definedName name="BExCWPDPESGZS07QGBLSBWDNVJLZ" localSheetId="13" hidden="1">#REF!</definedName>
    <definedName name="BExCWPDPESGZS07QGBLSBWDNVJLZ" localSheetId="10" hidden="1">#REF!</definedName>
    <definedName name="BExCWPDPESGZS07QGBLSBWDNVJLZ" localSheetId="7" hidden="1">#REF!</definedName>
    <definedName name="BExCWPDPESGZS07QGBLSBWDNVJLZ" localSheetId="27" hidden="1">#REF!</definedName>
    <definedName name="BExCWPDPESGZS07QGBLSBWDNVJLZ" hidden="1">#REF!</definedName>
    <definedName name="BExCWTVKHIVCRHF8GC39KI58YM5K" localSheetId="16" hidden="1">#REF!</definedName>
    <definedName name="BExCWTVKHIVCRHF8GC39KI58YM5K" localSheetId="13" hidden="1">#REF!</definedName>
    <definedName name="BExCWTVKHIVCRHF8GC39KI58YM5K" localSheetId="10" hidden="1">#REF!</definedName>
    <definedName name="BExCWTVKHIVCRHF8GC39KI58YM5K" localSheetId="7" hidden="1">#REF!</definedName>
    <definedName name="BExCWTVKHIVCRHF8GC39KI58YM5K" localSheetId="27" hidden="1">#REF!</definedName>
    <definedName name="BExCWTVKHIVCRHF8GC39KI58YM5K" hidden="1">#REF!</definedName>
    <definedName name="BExCX2KGRZBRVLZNM8SUSIE6A0RL" localSheetId="16" hidden="1">#REF!</definedName>
    <definedName name="BExCX2KGRZBRVLZNM8SUSIE6A0RL" localSheetId="13" hidden="1">#REF!</definedName>
    <definedName name="BExCX2KGRZBRVLZNM8SUSIE6A0RL" localSheetId="10" hidden="1">#REF!</definedName>
    <definedName name="BExCX2KGRZBRVLZNM8SUSIE6A0RL" localSheetId="7" hidden="1">#REF!</definedName>
    <definedName name="BExCX2KGRZBRVLZNM8SUSIE6A0RL" localSheetId="27" hidden="1">#REF!</definedName>
    <definedName name="BExCX2KGRZBRVLZNM8SUSIE6A0RL" hidden="1">#REF!</definedName>
    <definedName name="BExCX3X451T70LZ1VF95L7W4Y4TM" localSheetId="16" hidden="1">#REF!</definedName>
    <definedName name="BExCX3X451T70LZ1VF95L7W4Y4TM" localSheetId="13" hidden="1">#REF!</definedName>
    <definedName name="BExCX3X451T70LZ1VF95L7W4Y4TM" localSheetId="10" hidden="1">#REF!</definedName>
    <definedName name="BExCX3X451T70LZ1VF95L7W4Y4TM" localSheetId="7" hidden="1">#REF!</definedName>
    <definedName name="BExCX3X451T70LZ1VF95L7W4Y4TM" localSheetId="27" hidden="1">#REF!</definedName>
    <definedName name="BExCX3X451T70LZ1VF95L7W4Y4TM" hidden="1">#REF!</definedName>
    <definedName name="BExCX4NZ2N1OUGXM7EV0U7VULJMM" localSheetId="16" hidden="1">#REF!</definedName>
    <definedName name="BExCX4NZ2N1OUGXM7EV0U7VULJMM" localSheetId="13" hidden="1">#REF!</definedName>
    <definedName name="BExCX4NZ2N1OUGXM7EV0U7VULJMM" localSheetId="10" hidden="1">#REF!</definedName>
    <definedName name="BExCX4NZ2N1OUGXM7EV0U7VULJMM" localSheetId="7" hidden="1">#REF!</definedName>
    <definedName name="BExCX4NZ2N1OUGXM7EV0U7VULJMM" localSheetId="27" hidden="1">#REF!</definedName>
    <definedName name="BExCX4NZ2N1OUGXM7EV0U7VULJMM" hidden="1">#REF!</definedName>
    <definedName name="BExCXILMURGYMAH6N5LF5DV6K3GM" localSheetId="16" hidden="1">#REF!</definedName>
    <definedName name="BExCXILMURGYMAH6N5LF5DV6K3GM" localSheetId="13" hidden="1">#REF!</definedName>
    <definedName name="BExCXILMURGYMAH6N5LF5DV6K3GM" localSheetId="10" hidden="1">#REF!</definedName>
    <definedName name="BExCXILMURGYMAH6N5LF5DV6K3GM" localSheetId="7" hidden="1">#REF!</definedName>
    <definedName name="BExCXILMURGYMAH6N5LF5DV6K3GM" localSheetId="27" hidden="1">#REF!</definedName>
    <definedName name="BExCXILMURGYMAH6N5LF5DV6K3GM" hidden="1">#REF!</definedName>
    <definedName name="BExCXQUFBMXQ1650735H48B1AZT3" localSheetId="16" hidden="1">#REF!</definedName>
    <definedName name="BExCXQUFBMXQ1650735H48B1AZT3" localSheetId="13" hidden="1">#REF!</definedName>
    <definedName name="BExCXQUFBMXQ1650735H48B1AZT3" localSheetId="10" hidden="1">#REF!</definedName>
    <definedName name="BExCXQUFBMXQ1650735H48B1AZT3" localSheetId="7" hidden="1">#REF!</definedName>
    <definedName name="BExCXQUFBMXQ1650735H48B1AZT3" localSheetId="27" hidden="1">#REF!</definedName>
    <definedName name="BExCXQUFBMXQ1650735H48B1AZT3" hidden="1">#REF!</definedName>
    <definedName name="BExCXYSBKJ9SZQD7XS2WUS6SVBJO" localSheetId="16" hidden="1">#REF!</definedName>
    <definedName name="BExCXYSBKJ9SZQD7XS2WUS6SVBJO" localSheetId="13" hidden="1">#REF!</definedName>
    <definedName name="BExCXYSBKJ9SZQD7XS2WUS6SVBJO" localSheetId="10" hidden="1">#REF!</definedName>
    <definedName name="BExCXYSBKJ9SZQD7XS2WUS6SVBJO" localSheetId="7" hidden="1">#REF!</definedName>
    <definedName name="BExCXYSBKJ9SZQD7XS2WUS6SVBJO" localSheetId="27" hidden="1">#REF!</definedName>
    <definedName name="BExCXYSBKJ9SZQD7XS2WUS6SVBJO" hidden="1">#REF!</definedName>
    <definedName name="BExCXZ8DGK5ZE8467LFEHX6JNQHJ" localSheetId="16" hidden="1">#REF!</definedName>
    <definedName name="BExCXZ8DGK5ZE8467LFEHX6JNQHJ" localSheetId="13" hidden="1">#REF!</definedName>
    <definedName name="BExCXZ8DGK5ZE8467LFEHX6JNQHJ" localSheetId="10" hidden="1">#REF!</definedName>
    <definedName name="BExCXZ8DGK5ZE8467LFEHX6JNQHJ" localSheetId="7" hidden="1">#REF!</definedName>
    <definedName name="BExCXZ8DGK5ZE8467LFEHX6JNQHJ" localSheetId="27" hidden="1">#REF!</definedName>
    <definedName name="BExCXZ8DGK5ZE8467LFEHX6JNQHJ" hidden="1">#REF!</definedName>
    <definedName name="BExCY2DQO9VLA77Q7EG3T0XNXX4F" localSheetId="16" hidden="1">#REF!</definedName>
    <definedName name="BExCY2DQO9VLA77Q7EG3T0XNXX4F" localSheetId="13" hidden="1">#REF!</definedName>
    <definedName name="BExCY2DQO9VLA77Q7EG3T0XNXX4F" localSheetId="10" hidden="1">#REF!</definedName>
    <definedName name="BExCY2DQO9VLA77Q7EG3T0XNXX4F" localSheetId="7" hidden="1">#REF!</definedName>
    <definedName name="BExCY2DQO9VLA77Q7EG3T0XNXX4F" localSheetId="27" hidden="1">#REF!</definedName>
    <definedName name="BExCY2DQO9VLA77Q7EG3T0XNXX4F" hidden="1">#REF!</definedName>
    <definedName name="BExCY5Z7X93Z8XUOEASK50W08S36" localSheetId="16" hidden="1">#REF!</definedName>
    <definedName name="BExCY5Z7X93Z8XUOEASK50W08S36" localSheetId="13" hidden="1">#REF!</definedName>
    <definedName name="BExCY5Z7X93Z8XUOEASK50W08S36" localSheetId="10" hidden="1">#REF!</definedName>
    <definedName name="BExCY5Z7X93Z8XUOEASK50W08S36" localSheetId="7" hidden="1">#REF!</definedName>
    <definedName name="BExCY5Z7X93Z8XUOEASK50W08S36" localSheetId="27" hidden="1">#REF!</definedName>
    <definedName name="BExCY5Z7X93Z8XUOEASK50W08S36" hidden="1">#REF!</definedName>
    <definedName name="BExCY6VMJ68MX3C981R5Q0BX5791" localSheetId="16" hidden="1">#REF!</definedName>
    <definedName name="BExCY6VMJ68MX3C981R5Q0BX5791" localSheetId="13" hidden="1">#REF!</definedName>
    <definedName name="BExCY6VMJ68MX3C981R5Q0BX5791" localSheetId="10" hidden="1">#REF!</definedName>
    <definedName name="BExCY6VMJ68MX3C981R5Q0BX5791" localSheetId="7" hidden="1">#REF!</definedName>
    <definedName name="BExCY6VMJ68MX3C981R5Q0BX5791" localSheetId="27" hidden="1">#REF!</definedName>
    <definedName name="BExCY6VMJ68MX3C981R5Q0BX5791" hidden="1">#REF!</definedName>
    <definedName name="BExCYAH2SAZCPW6XCB7V7PMMCAWO" localSheetId="16" hidden="1">#REF!</definedName>
    <definedName name="BExCYAH2SAZCPW6XCB7V7PMMCAWO" localSheetId="13" hidden="1">#REF!</definedName>
    <definedName name="BExCYAH2SAZCPW6XCB7V7PMMCAWO" localSheetId="10" hidden="1">#REF!</definedName>
    <definedName name="BExCYAH2SAZCPW6XCB7V7PMMCAWO" localSheetId="7" hidden="1">#REF!</definedName>
    <definedName name="BExCYAH2SAZCPW6XCB7V7PMMCAWO" localSheetId="27" hidden="1">#REF!</definedName>
    <definedName name="BExCYAH2SAZCPW6XCB7V7PMMCAWO" hidden="1">#REF!</definedName>
    <definedName name="BExCYDGYM1UGUNTB331L2E4L5F34" localSheetId="16" hidden="1">#REF!</definedName>
    <definedName name="BExCYDGYM1UGUNTB331L2E4L5F34" localSheetId="13" hidden="1">#REF!</definedName>
    <definedName name="BExCYDGYM1UGUNTB331L2E4L5F34" localSheetId="10" hidden="1">#REF!</definedName>
    <definedName name="BExCYDGYM1UGUNTB331L2E4L5F34" localSheetId="7" hidden="1">#REF!</definedName>
    <definedName name="BExCYDGYM1UGUNTB331L2E4L5F34" localSheetId="27" hidden="1">#REF!</definedName>
    <definedName name="BExCYDGYM1UGUNTB331L2E4L5F34" hidden="1">#REF!</definedName>
    <definedName name="BExCYN7KCKU1F6EXMNPQPTKNOT6A" localSheetId="16" hidden="1">#REF!</definedName>
    <definedName name="BExCYN7KCKU1F6EXMNPQPTKNOT6A" localSheetId="13" hidden="1">#REF!</definedName>
    <definedName name="BExCYN7KCKU1F6EXMNPQPTKNOT6A" localSheetId="10" hidden="1">#REF!</definedName>
    <definedName name="BExCYN7KCKU1F6EXMNPQPTKNOT6A" localSheetId="7" hidden="1">#REF!</definedName>
    <definedName name="BExCYN7KCKU1F6EXMNPQPTKNOT6A" localSheetId="27" hidden="1">#REF!</definedName>
    <definedName name="BExCYN7KCKU1F6EXMNPQPTKNOT6A" hidden="1">#REF!</definedName>
    <definedName name="BExCYPRC5HJE6N2XQTHCT6NXGP8N" localSheetId="16" hidden="1">#REF!</definedName>
    <definedName name="BExCYPRC5HJE6N2XQTHCT6NXGP8N" localSheetId="13" hidden="1">#REF!</definedName>
    <definedName name="BExCYPRC5HJE6N2XQTHCT6NXGP8N" localSheetId="10" hidden="1">#REF!</definedName>
    <definedName name="BExCYPRC5HJE6N2XQTHCT6NXGP8N" localSheetId="7" hidden="1">#REF!</definedName>
    <definedName name="BExCYPRC5HJE6N2XQTHCT6NXGP8N" localSheetId="27" hidden="1">#REF!</definedName>
    <definedName name="BExCYPRC5HJE6N2XQTHCT6NXGP8N" hidden="1">#REF!</definedName>
    <definedName name="BExCYQCX9ES8ZWW2L35B12WDNT73" localSheetId="16" hidden="1">#REF!</definedName>
    <definedName name="BExCYQCX9ES8ZWW2L35B12WDNT73" localSheetId="13" hidden="1">#REF!</definedName>
    <definedName name="BExCYQCX9ES8ZWW2L35B12WDNT73" localSheetId="10" hidden="1">#REF!</definedName>
    <definedName name="BExCYQCX9ES8ZWW2L35B12WDNT73" localSheetId="7" hidden="1">#REF!</definedName>
    <definedName name="BExCYQCX9ES8ZWW2L35B12WDNT73" localSheetId="27" hidden="1">#REF!</definedName>
    <definedName name="BExCYQCX9ES8ZWW2L35B12WDNT73" hidden="1">#REF!</definedName>
    <definedName name="BExCYSLQY2CYU7DQ3QI07UGGS6OW" localSheetId="16" hidden="1">#REF!</definedName>
    <definedName name="BExCYSLQY2CYU7DQ3QI07UGGS6OW" localSheetId="13" hidden="1">#REF!</definedName>
    <definedName name="BExCYSLQY2CYU7DQ3QI07UGGS6OW" localSheetId="10" hidden="1">#REF!</definedName>
    <definedName name="BExCYSLQY2CYU7DQ3QI07UGGS6OW" localSheetId="7" hidden="1">#REF!</definedName>
    <definedName name="BExCYSLQY2CYU7DQ3QI07UGGS6OW" localSheetId="27" hidden="1">#REF!</definedName>
    <definedName name="BExCYSLQY2CYU7DQ3QI07UGGS6OW" hidden="1">#REF!</definedName>
    <definedName name="BExCYUK0I3UEXZNFDW71G6Z6D8XR" localSheetId="16" hidden="1">#REF!</definedName>
    <definedName name="BExCYUK0I3UEXZNFDW71G6Z6D8XR" localSheetId="13" hidden="1">#REF!</definedName>
    <definedName name="BExCYUK0I3UEXZNFDW71G6Z6D8XR" localSheetId="10" hidden="1">#REF!</definedName>
    <definedName name="BExCYUK0I3UEXZNFDW71G6Z6D8XR" localSheetId="7" hidden="1">#REF!</definedName>
    <definedName name="BExCYUK0I3UEXZNFDW71G6Z6D8XR" localSheetId="27" hidden="1">#REF!</definedName>
    <definedName name="BExCYUK0I3UEXZNFDW71G6Z6D8XR" hidden="1">#REF!</definedName>
    <definedName name="BExCZFZCXMLY5DWESYJ9NGTJYQ8M" localSheetId="16" hidden="1">#REF!</definedName>
    <definedName name="BExCZFZCXMLY5DWESYJ9NGTJYQ8M" localSheetId="13" hidden="1">#REF!</definedName>
    <definedName name="BExCZFZCXMLY5DWESYJ9NGTJYQ8M" localSheetId="10" hidden="1">#REF!</definedName>
    <definedName name="BExCZFZCXMLY5DWESYJ9NGTJYQ8M" localSheetId="7" hidden="1">#REF!</definedName>
    <definedName name="BExCZFZCXMLY5DWESYJ9NGTJYQ8M" localSheetId="27" hidden="1">#REF!</definedName>
    <definedName name="BExCZFZCXMLY5DWESYJ9NGTJYQ8M" hidden="1">#REF!</definedName>
    <definedName name="BExCZJ4P8WS0BDT31WDXI0ROE7D6" localSheetId="16" hidden="1">#REF!</definedName>
    <definedName name="BExCZJ4P8WS0BDT31WDXI0ROE7D6" localSheetId="13" hidden="1">#REF!</definedName>
    <definedName name="BExCZJ4P8WS0BDT31WDXI0ROE7D6" localSheetId="10" hidden="1">#REF!</definedName>
    <definedName name="BExCZJ4P8WS0BDT31WDXI0ROE7D6" localSheetId="7" hidden="1">#REF!</definedName>
    <definedName name="BExCZJ4P8WS0BDT31WDXI0ROE7D6" localSheetId="27" hidden="1">#REF!</definedName>
    <definedName name="BExCZJ4P8WS0BDT31WDXI0ROE7D6" hidden="1">#REF!</definedName>
    <definedName name="BExCZKH6NI0EE02L995IFVBD1J59" localSheetId="16" hidden="1">#REF!</definedName>
    <definedName name="BExCZKH6NI0EE02L995IFVBD1J59" localSheetId="13" hidden="1">#REF!</definedName>
    <definedName name="BExCZKH6NI0EE02L995IFVBD1J59" localSheetId="10" hidden="1">#REF!</definedName>
    <definedName name="BExCZKH6NI0EE02L995IFVBD1J59" localSheetId="7" hidden="1">#REF!</definedName>
    <definedName name="BExCZKH6NI0EE02L995IFVBD1J59" localSheetId="27" hidden="1">#REF!</definedName>
    <definedName name="BExCZKH6NI0EE02L995IFVBD1J59" hidden="1">#REF!</definedName>
    <definedName name="BExCZNRWARGGHWLSC1PEDZFLF3JV" localSheetId="16" hidden="1">#REF!</definedName>
    <definedName name="BExCZNRWARGGHWLSC1PEDZFLF3JV" localSheetId="13" hidden="1">#REF!</definedName>
    <definedName name="BExCZNRWARGGHWLSC1PEDZFLF3JV" localSheetId="10" hidden="1">#REF!</definedName>
    <definedName name="BExCZNRWARGGHWLSC1PEDZFLF3JV" localSheetId="7" hidden="1">#REF!</definedName>
    <definedName name="BExCZNRWARGGHWLSC1PEDZFLF3JV" localSheetId="27" hidden="1">#REF!</definedName>
    <definedName name="BExCZNRWARGGHWLSC1PEDZFLF3JV" hidden="1">#REF!</definedName>
    <definedName name="BExCZP9TBB61HISZ2U5QMQSO2LBE" localSheetId="16" hidden="1">#REF!</definedName>
    <definedName name="BExCZP9TBB61HISZ2U5QMQSO2LBE" localSheetId="13" hidden="1">#REF!</definedName>
    <definedName name="BExCZP9TBB61HISZ2U5QMQSO2LBE" localSheetId="10" hidden="1">#REF!</definedName>
    <definedName name="BExCZP9TBB61HISZ2U5QMQSO2LBE" localSheetId="7" hidden="1">#REF!</definedName>
    <definedName name="BExCZP9TBB61HISZ2U5QMQSO2LBE" localSheetId="27" hidden="1">#REF!</definedName>
    <definedName name="BExCZP9TBB61HISZ2U5QMQSO2LBE" hidden="1">#REF!</definedName>
    <definedName name="BExCZUD9FEOJBKDJ51Z3JON9LKJ8" localSheetId="16" hidden="1">#REF!</definedName>
    <definedName name="BExCZUD9FEOJBKDJ51Z3JON9LKJ8" localSheetId="13" hidden="1">#REF!</definedName>
    <definedName name="BExCZUD9FEOJBKDJ51Z3JON9LKJ8" localSheetId="10" hidden="1">#REF!</definedName>
    <definedName name="BExCZUD9FEOJBKDJ51Z3JON9LKJ8" localSheetId="7" hidden="1">#REF!</definedName>
    <definedName name="BExCZUD9FEOJBKDJ51Z3JON9LKJ8" localSheetId="27" hidden="1">#REF!</definedName>
    <definedName name="BExCZUD9FEOJBKDJ51Z3JON9LKJ8" hidden="1">#REF!</definedName>
    <definedName name="BExD0AUOVQT3UL53T2KUVJNGD0QF" localSheetId="16" hidden="1">#REF!</definedName>
    <definedName name="BExD0AUOVQT3UL53T2KUVJNGD0QF" localSheetId="13" hidden="1">#REF!</definedName>
    <definedName name="BExD0AUOVQT3UL53T2KUVJNGD0QF" localSheetId="10" hidden="1">#REF!</definedName>
    <definedName name="BExD0AUOVQT3UL53T2KUVJNGD0QF" localSheetId="7" hidden="1">#REF!</definedName>
    <definedName name="BExD0AUOVQT3UL53T2KUVJNGD0QF" localSheetId="27" hidden="1">#REF!</definedName>
    <definedName name="BExD0AUOVQT3UL53T2KUVJNGD0QF" hidden="1">#REF!</definedName>
    <definedName name="BExD0HALIN0JR4JTPGDEVAEE5EX5" localSheetId="16" hidden="1">#REF!</definedName>
    <definedName name="BExD0HALIN0JR4JTPGDEVAEE5EX5" localSheetId="13" hidden="1">#REF!</definedName>
    <definedName name="BExD0HALIN0JR4JTPGDEVAEE5EX5" localSheetId="10" hidden="1">#REF!</definedName>
    <definedName name="BExD0HALIN0JR4JTPGDEVAEE5EX5" localSheetId="7" hidden="1">#REF!</definedName>
    <definedName name="BExD0HALIN0JR4JTPGDEVAEE5EX5" localSheetId="27" hidden="1">#REF!</definedName>
    <definedName name="BExD0HALIN0JR4JTPGDEVAEE5EX5" hidden="1">#REF!</definedName>
    <definedName name="BExD0LCCDPG16YLY5WQSZF1XI5DA" localSheetId="16" hidden="1">#REF!</definedName>
    <definedName name="BExD0LCCDPG16YLY5WQSZF1XI5DA" localSheetId="13" hidden="1">#REF!</definedName>
    <definedName name="BExD0LCCDPG16YLY5WQSZF1XI5DA" localSheetId="10" hidden="1">#REF!</definedName>
    <definedName name="BExD0LCCDPG16YLY5WQSZF1XI5DA" localSheetId="7" hidden="1">#REF!</definedName>
    <definedName name="BExD0LCCDPG16YLY5WQSZF1XI5DA" localSheetId="27" hidden="1">#REF!</definedName>
    <definedName name="BExD0LCCDPG16YLY5WQSZF1XI5DA" hidden="1">#REF!</definedName>
    <definedName name="BExD0RMWSB4TRECEHTH6NN4K9DFZ" localSheetId="16" hidden="1">#REF!</definedName>
    <definedName name="BExD0RMWSB4TRECEHTH6NN4K9DFZ" localSheetId="13" hidden="1">#REF!</definedName>
    <definedName name="BExD0RMWSB4TRECEHTH6NN4K9DFZ" localSheetId="10" hidden="1">#REF!</definedName>
    <definedName name="BExD0RMWSB4TRECEHTH6NN4K9DFZ" localSheetId="7" hidden="1">#REF!</definedName>
    <definedName name="BExD0RMWSB4TRECEHTH6NN4K9DFZ" localSheetId="27" hidden="1">#REF!</definedName>
    <definedName name="BExD0RMWSB4TRECEHTH6NN4K9DFZ" hidden="1">#REF!</definedName>
    <definedName name="BExD0U6KG10QGVDI1XSHK0J10A2V" localSheetId="16" hidden="1">#REF!</definedName>
    <definedName name="BExD0U6KG10QGVDI1XSHK0J10A2V" localSheetId="13" hidden="1">#REF!</definedName>
    <definedName name="BExD0U6KG10QGVDI1XSHK0J10A2V" localSheetId="10" hidden="1">#REF!</definedName>
    <definedName name="BExD0U6KG10QGVDI1XSHK0J10A2V" localSheetId="7" hidden="1">#REF!</definedName>
    <definedName name="BExD0U6KG10QGVDI1XSHK0J10A2V" localSheetId="27" hidden="1">#REF!</definedName>
    <definedName name="BExD0U6KG10QGVDI1XSHK0J10A2V" hidden="1">#REF!</definedName>
    <definedName name="BExD0WQ6EQ2G82IAJI3FDQKGZH18" localSheetId="16" hidden="1">#REF!</definedName>
    <definedName name="BExD0WQ6EQ2G82IAJI3FDQKGZH18" localSheetId="13" hidden="1">#REF!</definedName>
    <definedName name="BExD0WQ6EQ2G82IAJI3FDQKGZH18" localSheetId="10" hidden="1">#REF!</definedName>
    <definedName name="BExD0WQ6EQ2G82IAJI3FDQKGZH18" localSheetId="7" hidden="1">#REF!</definedName>
    <definedName name="BExD0WQ6EQ2G82IAJI3FDQKGZH18" localSheetId="27" hidden="1">#REF!</definedName>
    <definedName name="BExD0WQ6EQ2G82IAJI3FDQKGZH18" hidden="1">#REF!</definedName>
    <definedName name="BExD13RUIBGRXDL4QDZ305UKUR12" localSheetId="16" hidden="1">#REF!</definedName>
    <definedName name="BExD13RUIBGRXDL4QDZ305UKUR12" localSheetId="13" hidden="1">#REF!</definedName>
    <definedName name="BExD13RUIBGRXDL4QDZ305UKUR12" localSheetId="10" hidden="1">#REF!</definedName>
    <definedName name="BExD13RUIBGRXDL4QDZ305UKUR12" localSheetId="7" hidden="1">#REF!</definedName>
    <definedName name="BExD13RUIBGRXDL4QDZ305UKUR12" localSheetId="27" hidden="1">#REF!</definedName>
    <definedName name="BExD13RUIBGRXDL4QDZ305UKUR12" hidden="1">#REF!</definedName>
    <definedName name="BExD14DETV5R4OOTMAXD5NAKWRO3" localSheetId="16" hidden="1">#REF!</definedName>
    <definedName name="BExD14DETV5R4OOTMAXD5NAKWRO3" localSheetId="13" hidden="1">#REF!</definedName>
    <definedName name="BExD14DETV5R4OOTMAXD5NAKWRO3" localSheetId="10" hidden="1">#REF!</definedName>
    <definedName name="BExD14DETV5R4OOTMAXD5NAKWRO3" localSheetId="7" hidden="1">#REF!</definedName>
    <definedName name="BExD14DETV5R4OOTMAXD5NAKWRO3" localSheetId="27" hidden="1">#REF!</definedName>
    <definedName name="BExD14DETV5R4OOTMAXD5NAKWRO3" hidden="1">#REF!</definedName>
    <definedName name="BExD1MI40YRCBI7KT4S9YHQJUO06" localSheetId="16" hidden="1">#REF!</definedName>
    <definedName name="BExD1MI40YRCBI7KT4S9YHQJUO06" localSheetId="13" hidden="1">#REF!</definedName>
    <definedName name="BExD1MI40YRCBI7KT4S9YHQJUO06" localSheetId="10" hidden="1">#REF!</definedName>
    <definedName name="BExD1MI40YRCBI7KT4S9YHQJUO06" localSheetId="7" hidden="1">#REF!</definedName>
    <definedName name="BExD1MI40YRCBI7KT4S9YHQJUO06" localSheetId="27" hidden="1">#REF!</definedName>
    <definedName name="BExD1MI40YRCBI7KT4S9YHQJUO06" hidden="1">#REF!</definedName>
    <definedName name="BExD1OAU9OXQAZA4D70HP72CU6GB" localSheetId="16" hidden="1">#REF!</definedName>
    <definedName name="BExD1OAU9OXQAZA4D70HP72CU6GB" localSheetId="13" hidden="1">#REF!</definedName>
    <definedName name="BExD1OAU9OXQAZA4D70HP72CU6GB" localSheetId="10" hidden="1">#REF!</definedName>
    <definedName name="BExD1OAU9OXQAZA4D70HP72CU6GB" localSheetId="7" hidden="1">#REF!</definedName>
    <definedName name="BExD1OAU9OXQAZA4D70HP72CU6GB" localSheetId="27" hidden="1">#REF!</definedName>
    <definedName name="BExD1OAU9OXQAZA4D70HP72CU6GB" hidden="1">#REF!</definedName>
    <definedName name="BExD1T8WPV0G6YOX7WMAIZD8XNBK" localSheetId="16" hidden="1">#REF!</definedName>
    <definedName name="BExD1T8WPV0G6YOX7WMAIZD8XNBK" localSheetId="13" hidden="1">#REF!</definedName>
    <definedName name="BExD1T8WPV0G6YOX7WMAIZD8XNBK" localSheetId="10" hidden="1">#REF!</definedName>
    <definedName name="BExD1T8WPV0G6YOX7WMAIZD8XNBK" localSheetId="7" hidden="1">#REF!</definedName>
    <definedName name="BExD1T8WPV0G6YOX7WMAIZD8XNBK" localSheetId="27" hidden="1">#REF!</definedName>
    <definedName name="BExD1T8WPV0G6YOX7WMAIZD8XNBK" hidden="1">#REF!</definedName>
    <definedName name="BExD1Y1JV61416YA1XRQHKWPZIE7" localSheetId="16" hidden="1">#REF!</definedName>
    <definedName name="BExD1Y1JV61416YA1XRQHKWPZIE7" localSheetId="13" hidden="1">#REF!</definedName>
    <definedName name="BExD1Y1JV61416YA1XRQHKWPZIE7" localSheetId="10" hidden="1">#REF!</definedName>
    <definedName name="BExD1Y1JV61416YA1XRQHKWPZIE7" localSheetId="7" hidden="1">#REF!</definedName>
    <definedName name="BExD1Y1JV61416YA1XRQHKWPZIE7" localSheetId="27" hidden="1">#REF!</definedName>
    <definedName name="BExD1Y1JV61416YA1XRQHKWPZIE7" hidden="1">#REF!</definedName>
    <definedName name="BExD2CFHIRMBKN5KXE5QP4XXEWFS" localSheetId="16" hidden="1">#REF!</definedName>
    <definedName name="BExD2CFHIRMBKN5KXE5QP4XXEWFS" localSheetId="13" hidden="1">#REF!</definedName>
    <definedName name="BExD2CFHIRMBKN5KXE5QP4XXEWFS" localSheetId="10" hidden="1">#REF!</definedName>
    <definedName name="BExD2CFHIRMBKN5KXE5QP4XXEWFS" localSheetId="7" hidden="1">#REF!</definedName>
    <definedName name="BExD2CFHIRMBKN5KXE5QP4XXEWFS" localSheetId="27" hidden="1">#REF!</definedName>
    <definedName name="BExD2CFHIRMBKN5KXE5QP4XXEWFS" hidden="1">#REF!</definedName>
    <definedName name="BExD2DMHH1HWXQ9W0YYMDP8AAX8Q" localSheetId="16" hidden="1">#REF!</definedName>
    <definedName name="BExD2DMHH1HWXQ9W0YYMDP8AAX8Q" localSheetId="13" hidden="1">#REF!</definedName>
    <definedName name="BExD2DMHH1HWXQ9W0YYMDP8AAX8Q" localSheetId="10" hidden="1">#REF!</definedName>
    <definedName name="BExD2DMHH1HWXQ9W0YYMDP8AAX8Q" localSheetId="7" hidden="1">#REF!</definedName>
    <definedName name="BExD2DMHH1HWXQ9W0YYMDP8AAX8Q" localSheetId="27" hidden="1">#REF!</definedName>
    <definedName name="BExD2DMHH1HWXQ9W0YYMDP8AAX8Q" hidden="1">#REF!</definedName>
    <definedName name="BExD2HTPC7IWBAU6OSQ67MQA8BYZ" localSheetId="16" hidden="1">#REF!</definedName>
    <definedName name="BExD2HTPC7IWBAU6OSQ67MQA8BYZ" localSheetId="13" hidden="1">#REF!</definedName>
    <definedName name="BExD2HTPC7IWBAU6OSQ67MQA8BYZ" localSheetId="10" hidden="1">#REF!</definedName>
    <definedName name="BExD2HTPC7IWBAU6OSQ67MQA8BYZ" localSheetId="7" hidden="1">#REF!</definedName>
    <definedName name="BExD2HTPC7IWBAU6OSQ67MQA8BYZ" localSheetId="27" hidden="1">#REF!</definedName>
    <definedName name="BExD2HTPC7IWBAU6OSQ67MQA8BYZ" hidden="1">#REF!</definedName>
    <definedName name="BExD2PWTVQ2CXNG6B7UDL8FIMXBH" localSheetId="16" hidden="1">#REF!</definedName>
    <definedName name="BExD2PWTVQ2CXNG6B7UDL8FIMXBH" localSheetId="13" hidden="1">#REF!</definedName>
    <definedName name="BExD2PWTVQ2CXNG6B7UDL8FIMXBH" localSheetId="10" hidden="1">#REF!</definedName>
    <definedName name="BExD2PWTVQ2CXNG6B7UDL8FIMXBH" localSheetId="7" hidden="1">#REF!</definedName>
    <definedName name="BExD2PWTVQ2CXNG6B7UDL8FIMXBH" localSheetId="27" hidden="1">#REF!</definedName>
    <definedName name="BExD2PWTVQ2CXNG6B7UDL8FIMXBH" hidden="1">#REF!</definedName>
    <definedName name="BExD2X9AQ03EX1AVVX44CXLXRPTI" localSheetId="16" hidden="1">#REF!</definedName>
    <definedName name="BExD2X9AQ03EX1AVVX44CXLXRPTI" localSheetId="13" hidden="1">#REF!</definedName>
    <definedName name="BExD2X9AQ03EX1AVVX44CXLXRPTI" localSheetId="10" hidden="1">#REF!</definedName>
    <definedName name="BExD2X9AQ03EX1AVVX44CXLXRPTI" localSheetId="7" hidden="1">#REF!</definedName>
    <definedName name="BExD2X9AQ03EX1AVVX44CXLXRPTI" localSheetId="27" hidden="1">#REF!</definedName>
    <definedName name="BExD2X9AQ03EX1AVVX44CXLXRPTI" hidden="1">#REF!</definedName>
    <definedName name="BExD2ZNL9MWJOEL2575KJZBDP2A6" localSheetId="16" hidden="1">#REF!</definedName>
    <definedName name="BExD2ZNL9MWJOEL2575KJZBDP2A6" localSheetId="13" hidden="1">#REF!</definedName>
    <definedName name="BExD2ZNL9MWJOEL2575KJZBDP2A6" localSheetId="10" hidden="1">#REF!</definedName>
    <definedName name="BExD2ZNL9MWJOEL2575KJZBDP2A6" localSheetId="7" hidden="1">#REF!</definedName>
    <definedName name="BExD2ZNL9MWJOEL2575KJZBDP2A6" localSheetId="27" hidden="1">#REF!</definedName>
    <definedName name="BExD2ZNL9MWJOEL2575KJZBDP2A6" hidden="1">#REF!</definedName>
    <definedName name="BExD34G79JRMB8BZRVN81P1H9MSB" localSheetId="16" hidden="1">#REF!</definedName>
    <definedName name="BExD34G79JRMB8BZRVN81P1H9MSB" localSheetId="13" hidden="1">#REF!</definedName>
    <definedName name="BExD34G79JRMB8BZRVN81P1H9MSB" localSheetId="10" hidden="1">#REF!</definedName>
    <definedName name="BExD34G79JRMB8BZRVN81P1H9MSB" localSheetId="7" hidden="1">#REF!</definedName>
    <definedName name="BExD34G79JRMB8BZRVN81P1H9MSB" localSheetId="27" hidden="1">#REF!</definedName>
    <definedName name="BExD34G79JRMB8BZRVN81P1H9MSB" hidden="1">#REF!</definedName>
    <definedName name="BExD35CL2NULPPEHAM954ETQIJA2" localSheetId="16" hidden="1">#REF!</definedName>
    <definedName name="BExD35CL2NULPPEHAM954ETQIJA2" localSheetId="13" hidden="1">#REF!</definedName>
    <definedName name="BExD35CL2NULPPEHAM954ETQIJA2" localSheetId="10" hidden="1">#REF!</definedName>
    <definedName name="BExD35CL2NULPPEHAM954ETQIJA2" localSheetId="7" hidden="1">#REF!</definedName>
    <definedName name="BExD35CL2NULPPEHAM954ETQIJA2" localSheetId="27" hidden="1">#REF!</definedName>
    <definedName name="BExD35CL2NULPPEHAM954ETQIJA2" hidden="1">#REF!</definedName>
    <definedName name="BExD363H2VGFIQUCE6LS4AC5J0ZT" localSheetId="16" hidden="1">#REF!</definedName>
    <definedName name="BExD363H2VGFIQUCE6LS4AC5J0ZT" localSheetId="13" hidden="1">#REF!</definedName>
    <definedName name="BExD363H2VGFIQUCE6LS4AC5J0ZT" localSheetId="10" hidden="1">#REF!</definedName>
    <definedName name="BExD363H2VGFIQUCE6LS4AC5J0ZT" localSheetId="7" hidden="1">#REF!</definedName>
    <definedName name="BExD363H2VGFIQUCE6LS4AC5J0ZT" localSheetId="27" hidden="1">#REF!</definedName>
    <definedName name="BExD363H2VGFIQUCE6LS4AC5J0ZT" hidden="1">#REF!</definedName>
    <definedName name="BExD3A588E939V61P1XEW0FI5Q0S" localSheetId="16" hidden="1">#REF!</definedName>
    <definedName name="BExD3A588E939V61P1XEW0FI5Q0S" localSheetId="13" hidden="1">#REF!</definedName>
    <definedName name="BExD3A588E939V61P1XEW0FI5Q0S" localSheetId="10" hidden="1">#REF!</definedName>
    <definedName name="BExD3A588E939V61P1XEW0FI5Q0S" localSheetId="7" hidden="1">#REF!</definedName>
    <definedName name="BExD3A588E939V61P1XEW0FI5Q0S" localSheetId="27" hidden="1">#REF!</definedName>
    <definedName name="BExD3A588E939V61P1XEW0FI5Q0S" hidden="1">#REF!</definedName>
    <definedName name="BExD3CJJDKVR9M18XI3WDZH80WL6" localSheetId="16" hidden="1">#REF!</definedName>
    <definedName name="BExD3CJJDKVR9M18XI3WDZH80WL6" localSheetId="13" hidden="1">#REF!</definedName>
    <definedName name="BExD3CJJDKVR9M18XI3WDZH80WL6" localSheetId="10" hidden="1">#REF!</definedName>
    <definedName name="BExD3CJJDKVR9M18XI3WDZH80WL6" localSheetId="7" hidden="1">#REF!</definedName>
    <definedName name="BExD3CJJDKVR9M18XI3WDZH80WL6" localSheetId="27" hidden="1">#REF!</definedName>
    <definedName name="BExD3CJJDKVR9M18XI3WDZH80WL6" hidden="1">#REF!</definedName>
    <definedName name="BExD3ESD9WYJIB3TRDPJ1CKXRAVL" localSheetId="16" hidden="1">#REF!</definedName>
    <definedName name="BExD3ESD9WYJIB3TRDPJ1CKXRAVL" localSheetId="13" hidden="1">#REF!</definedName>
    <definedName name="BExD3ESD9WYJIB3TRDPJ1CKXRAVL" localSheetId="10" hidden="1">#REF!</definedName>
    <definedName name="BExD3ESD9WYJIB3TRDPJ1CKXRAVL" localSheetId="7" hidden="1">#REF!</definedName>
    <definedName name="BExD3ESD9WYJIB3TRDPJ1CKXRAVL" localSheetId="27" hidden="1">#REF!</definedName>
    <definedName name="BExD3ESD9WYJIB3TRDPJ1CKXRAVL" hidden="1">#REF!</definedName>
    <definedName name="BExD3F368X5S25MWSUNIV57RDB57" localSheetId="16" hidden="1">#REF!</definedName>
    <definedName name="BExD3F368X5S25MWSUNIV57RDB57" localSheetId="13" hidden="1">#REF!</definedName>
    <definedName name="BExD3F368X5S25MWSUNIV57RDB57" localSheetId="10" hidden="1">#REF!</definedName>
    <definedName name="BExD3F368X5S25MWSUNIV57RDB57" localSheetId="7" hidden="1">#REF!</definedName>
    <definedName name="BExD3F368X5S25MWSUNIV57RDB57" localSheetId="27" hidden="1">#REF!</definedName>
    <definedName name="BExD3F368X5S25MWSUNIV57RDB57" hidden="1">#REF!</definedName>
    <definedName name="BExD3I8JTNF4LTMFY6GRVDJ6VLGG" localSheetId="16" hidden="1">#REF!</definedName>
    <definedName name="BExD3I8JTNF4LTMFY6GRVDJ6VLGG" localSheetId="13" hidden="1">#REF!</definedName>
    <definedName name="BExD3I8JTNF4LTMFY6GRVDJ6VLGG" localSheetId="10" hidden="1">#REF!</definedName>
    <definedName name="BExD3I8JTNF4LTMFY6GRVDJ6VLGG" localSheetId="7" hidden="1">#REF!</definedName>
    <definedName name="BExD3I8JTNF4LTMFY6GRVDJ6VLGG" localSheetId="27" hidden="1">#REF!</definedName>
    <definedName name="BExD3I8JTNF4LTMFY6GRVDJ6VLGG" hidden="1">#REF!</definedName>
    <definedName name="BExD3IJ5IT335SOSNV9L85WKAOSI" localSheetId="16" hidden="1">#REF!</definedName>
    <definedName name="BExD3IJ5IT335SOSNV9L85WKAOSI" localSheetId="13" hidden="1">#REF!</definedName>
    <definedName name="BExD3IJ5IT335SOSNV9L85WKAOSI" localSheetId="10" hidden="1">#REF!</definedName>
    <definedName name="BExD3IJ5IT335SOSNV9L85WKAOSI" localSheetId="7" hidden="1">#REF!</definedName>
    <definedName name="BExD3IJ5IT335SOSNV9L85WKAOSI" localSheetId="27" hidden="1">#REF!</definedName>
    <definedName name="BExD3IJ5IT335SOSNV9L85WKAOSI" hidden="1">#REF!</definedName>
    <definedName name="BExD3KBVUY57GMMQTOFEU6S6G1AY" localSheetId="16" hidden="1">#REF!</definedName>
    <definedName name="BExD3KBVUY57GMMQTOFEU6S6G1AY" localSheetId="13" hidden="1">#REF!</definedName>
    <definedName name="BExD3KBVUY57GMMQTOFEU6S6G1AY" localSheetId="10" hidden="1">#REF!</definedName>
    <definedName name="BExD3KBVUY57GMMQTOFEU6S6G1AY" localSheetId="7" hidden="1">#REF!</definedName>
    <definedName name="BExD3KBVUY57GMMQTOFEU6S6G1AY" localSheetId="27" hidden="1">#REF!</definedName>
    <definedName name="BExD3KBVUY57GMMQTOFEU6S6G1AY" hidden="1">#REF!</definedName>
    <definedName name="BExD3NMR7AW2Z6V8SC79VQR37NA6" localSheetId="16" hidden="1">#REF!</definedName>
    <definedName name="BExD3NMR7AW2Z6V8SC79VQR37NA6" localSheetId="13" hidden="1">#REF!</definedName>
    <definedName name="BExD3NMR7AW2Z6V8SC79VQR37NA6" localSheetId="10" hidden="1">#REF!</definedName>
    <definedName name="BExD3NMR7AW2Z6V8SC79VQR37NA6" localSheetId="7" hidden="1">#REF!</definedName>
    <definedName name="BExD3NMR7AW2Z6V8SC79VQR37NA6" localSheetId="27" hidden="1">#REF!</definedName>
    <definedName name="BExD3NMR7AW2Z6V8SC79VQR37NA6" hidden="1">#REF!</definedName>
    <definedName name="BExD3QXA2UQ2W4N7NYLUEOG40BZB" localSheetId="16" hidden="1">#REF!</definedName>
    <definedName name="BExD3QXA2UQ2W4N7NYLUEOG40BZB" localSheetId="13" hidden="1">#REF!</definedName>
    <definedName name="BExD3QXA2UQ2W4N7NYLUEOG40BZB" localSheetId="10" hidden="1">#REF!</definedName>
    <definedName name="BExD3QXA2UQ2W4N7NYLUEOG40BZB" localSheetId="7" hidden="1">#REF!</definedName>
    <definedName name="BExD3QXA2UQ2W4N7NYLUEOG40BZB" localSheetId="27" hidden="1">#REF!</definedName>
    <definedName name="BExD3QXA2UQ2W4N7NYLUEOG40BZB" hidden="1">#REF!</definedName>
    <definedName name="BExD3U2N041TEJ7GCN005UTPHNXY" localSheetId="16" hidden="1">#REF!</definedName>
    <definedName name="BExD3U2N041TEJ7GCN005UTPHNXY" localSheetId="13" hidden="1">#REF!</definedName>
    <definedName name="BExD3U2N041TEJ7GCN005UTPHNXY" localSheetId="10" hidden="1">#REF!</definedName>
    <definedName name="BExD3U2N041TEJ7GCN005UTPHNXY" localSheetId="7" hidden="1">#REF!</definedName>
    <definedName name="BExD3U2N041TEJ7GCN005UTPHNXY" localSheetId="27" hidden="1">#REF!</definedName>
    <definedName name="BExD3U2N041TEJ7GCN005UTPHNXY" hidden="1">#REF!</definedName>
    <definedName name="BExD3VPY5VEI1LLQ4I16T16251DT" localSheetId="16" hidden="1">#REF!</definedName>
    <definedName name="BExD3VPY5VEI1LLQ4I16T16251DT" localSheetId="13" hidden="1">#REF!</definedName>
    <definedName name="BExD3VPY5VEI1LLQ4I16T16251DT" localSheetId="10" hidden="1">#REF!</definedName>
    <definedName name="BExD3VPY5VEI1LLQ4I16T16251DT" localSheetId="7" hidden="1">#REF!</definedName>
    <definedName name="BExD3VPY5VEI1LLQ4I16T16251DT" localSheetId="27" hidden="1">#REF!</definedName>
    <definedName name="BExD3VPY5VEI1LLQ4I16T16251DT" hidden="1">#REF!</definedName>
    <definedName name="BExD3XIUEZZ1KIHV7CPS7DKUGIN8" localSheetId="16" hidden="1">#REF!</definedName>
    <definedName name="BExD3XIUEZZ1KIHV7CPS7DKUGIN8" localSheetId="13" hidden="1">#REF!</definedName>
    <definedName name="BExD3XIUEZZ1KIHV7CPS7DKUGIN8" localSheetId="10" hidden="1">#REF!</definedName>
    <definedName name="BExD3XIUEZZ1KIHV7CPS7DKUGIN8" localSheetId="7" hidden="1">#REF!</definedName>
    <definedName name="BExD3XIUEZZ1KIHV7CPS7DKUGIN8" localSheetId="27" hidden="1">#REF!</definedName>
    <definedName name="BExD3XIUEZZ1KIHV7CPS7DKUGIN8" hidden="1">#REF!</definedName>
    <definedName name="BExD40O0CFTNJFOFMMM1KH0P7BUI" localSheetId="16" hidden="1">#REF!</definedName>
    <definedName name="BExD40O0CFTNJFOFMMM1KH0P7BUI" localSheetId="13" hidden="1">#REF!</definedName>
    <definedName name="BExD40O0CFTNJFOFMMM1KH0P7BUI" localSheetId="10" hidden="1">#REF!</definedName>
    <definedName name="BExD40O0CFTNJFOFMMM1KH0P7BUI" localSheetId="7" hidden="1">#REF!</definedName>
    <definedName name="BExD40O0CFTNJFOFMMM1KH0P7BUI" localSheetId="27" hidden="1">#REF!</definedName>
    <definedName name="BExD40O0CFTNJFOFMMM1KH0P7BUI" hidden="1">#REF!</definedName>
    <definedName name="BExD47UYINTJY1PDIW2S1FZ8ZMIO" localSheetId="16" hidden="1">#REF!</definedName>
    <definedName name="BExD47UYINTJY1PDIW2S1FZ8ZMIO" localSheetId="13" hidden="1">#REF!</definedName>
    <definedName name="BExD47UYINTJY1PDIW2S1FZ8ZMIO" localSheetId="10" hidden="1">#REF!</definedName>
    <definedName name="BExD47UYINTJY1PDIW2S1FZ8ZMIO" localSheetId="7" hidden="1">#REF!</definedName>
    <definedName name="BExD47UYINTJY1PDIW2S1FZ8ZMIO" localSheetId="27" hidden="1">#REF!</definedName>
    <definedName name="BExD47UYINTJY1PDIW2S1FZ8ZMIO" hidden="1">#REF!</definedName>
    <definedName name="BExD4BR9HJ3MWWZ5KLVZWX9FJAUS" localSheetId="16" hidden="1">#REF!</definedName>
    <definedName name="BExD4BR9HJ3MWWZ5KLVZWX9FJAUS" localSheetId="13" hidden="1">#REF!</definedName>
    <definedName name="BExD4BR9HJ3MWWZ5KLVZWX9FJAUS" localSheetId="10" hidden="1">#REF!</definedName>
    <definedName name="BExD4BR9HJ3MWWZ5KLVZWX9FJAUS" localSheetId="7" hidden="1">#REF!</definedName>
    <definedName name="BExD4BR9HJ3MWWZ5KLVZWX9FJAUS" localSheetId="27" hidden="1">#REF!</definedName>
    <definedName name="BExD4BR9HJ3MWWZ5KLVZWX9FJAUS" hidden="1">#REF!</definedName>
    <definedName name="BExD4F1WTKT3H0N9MF4H1LX7MBSY" localSheetId="16" hidden="1">#REF!</definedName>
    <definedName name="BExD4F1WTKT3H0N9MF4H1LX7MBSY" localSheetId="13" hidden="1">#REF!</definedName>
    <definedName name="BExD4F1WTKT3H0N9MF4H1LX7MBSY" localSheetId="10" hidden="1">#REF!</definedName>
    <definedName name="BExD4F1WTKT3H0N9MF4H1LX7MBSY" localSheetId="7" hidden="1">#REF!</definedName>
    <definedName name="BExD4F1WTKT3H0N9MF4H1LX7MBSY" localSheetId="27" hidden="1">#REF!</definedName>
    <definedName name="BExD4F1WTKT3H0N9MF4H1LX7MBSY" hidden="1">#REF!</definedName>
    <definedName name="BExD4H5GQWXBS6LUL3TSP36DVO38" localSheetId="16" hidden="1">#REF!</definedName>
    <definedName name="BExD4H5GQWXBS6LUL3TSP36DVO38" localSheetId="13" hidden="1">#REF!</definedName>
    <definedName name="BExD4H5GQWXBS6LUL3TSP36DVO38" localSheetId="10" hidden="1">#REF!</definedName>
    <definedName name="BExD4H5GQWXBS6LUL3TSP36DVO38" localSheetId="7" hidden="1">#REF!</definedName>
    <definedName name="BExD4H5GQWXBS6LUL3TSP36DVO38" localSheetId="27" hidden="1">#REF!</definedName>
    <definedName name="BExD4H5GQWXBS6LUL3TSP36DVO38" hidden="1">#REF!</definedName>
    <definedName name="BExD4JJSS3QDBLABCJCHD45SRNPI" localSheetId="16" hidden="1">#REF!</definedName>
    <definedName name="BExD4JJSS3QDBLABCJCHD45SRNPI" localSheetId="13" hidden="1">#REF!</definedName>
    <definedName name="BExD4JJSS3QDBLABCJCHD45SRNPI" localSheetId="10" hidden="1">#REF!</definedName>
    <definedName name="BExD4JJSS3QDBLABCJCHD45SRNPI" localSheetId="7" hidden="1">#REF!</definedName>
    <definedName name="BExD4JJSS3QDBLABCJCHD45SRNPI" localSheetId="27" hidden="1">#REF!</definedName>
    <definedName name="BExD4JJSS3QDBLABCJCHD45SRNPI" hidden="1">#REF!</definedName>
    <definedName name="BExD4QQQ7V9LH5WWBJA3HKJXLVP6" localSheetId="16" hidden="1">#REF!</definedName>
    <definedName name="BExD4QQQ7V9LH5WWBJA3HKJXLVP6" localSheetId="13" hidden="1">#REF!</definedName>
    <definedName name="BExD4QQQ7V9LH5WWBJA3HKJXLVP6" localSheetId="10" hidden="1">#REF!</definedName>
    <definedName name="BExD4QQQ7V9LH5WWBJA3HKJXLVP6" localSheetId="7" hidden="1">#REF!</definedName>
    <definedName name="BExD4QQQ7V9LH5WWBJA3HKJXLVP6" localSheetId="27" hidden="1">#REF!</definedName>
    <definedName name="BExD4QQQ7V9LH5WWBJA3HKJXLVP6" hidden="1">#REF!</definedName>
    <definedName name="BExD4R1I0MKF033I5LPUYIMTZ6E8" localSheetId="16" hidden="1">#REF!</definedName>
    <definedName name="BExD4R1I0MKF033I5LPUYIMTZ6E8" localSheetId="13" hidden="1">#REF!</definedName>
    <definedName name="BExD4R1I0MKF033I5LPUYIMTZ6E8" localSheetId="10" hidden="1">#REF!</definedName>
    <definedName name="BExD4R1I0MKF033I5LPUYIMTZ6E8" localSheetId="7" hidden="1">#REF!</definedName>
    <definedName name="BExD4R1I0MKF033I5LPUYIMTZ6E8" localSheetId="27" hidden="1">#REF!</definedName>
    <definedName name="BExD4R1I0MKF033I5LPUYIMTZ6E8" hidden="1">#REF!</definedName>
    <definedName name="BExD50MT3M6XZLNUP9JL93EG6D9R" localSheetId="16" hidden="1">#REF!</definedName>
    <definedName name="BExD50MT3M6XZLNUP9JL93EG6D9R" localSheetId="13" hidden="1">#REF!</definedName>
    <definedName name="BExD50MT3M6XZLNUP9JL93EG6D9R" localSheetId="10" hidden="1">#REF!</definedName>
    <definedName name="BExD50MT3M6XZLNUP9JL93EG6D9R" localSheetId="7" hidden="1">#REF!</definedName>
    <definedName name="BExD50MT3M6XZLNUP9JL93EG6D9R" localSheetId="27" hidden="1">#REF!</definedName>
    <definedName name="BExD50MT3M6XZLNUP9JL93EG6D9R" hidden="1">#REF!</definedName>
    <definedName name="BExD5EV7KDSVF1CJT38M4IBPFLPY" localSheetId="16" hidden="1">#REF!</definedName>
    <definedName name="BExD5EV7KDSVF1CJT38M4IBPFLPY" localSheetId="13" hidden="1">#REF!</definedName>
    <definedName name="BExD5EV7KDSVF1CJT38M4IBPFLPY" localSheetId="10" hidden="1">#REF!</definedName>
    <definedName name="BExD5EV7KDSVF1CJT38M4IBPFLPY" localSheetId="7" hidden="1">#REF!</definedName>
    <definedName name="BExD5EV7KDSVF1CJT38M4IBPFLPY" localSheetId="27" hidden="1">#REF!</definedName>
    <definedName name="BExD5EV7KDSVF1CJT38M4IBPFLPY" hidden="1">#REF!</definedName>
    <definedName name="BExD5FRK547OESJRYAW574DZEZ7J" localSheetId="16" hidden="1">#REF!</definedName>
    <definedName name="BExD5FRK547OESJRYAW574DZEZ7J" localSheetId="13" hidden="1">#REF!</definedName>
    <definedName name="BExD5FRK547OESJRYAW574DZEZ7J" localSheetId="10" hidden="1">#REF!</definedName>
    <definedName name="BExD5FRK547OESJRYAW574DZEZ7J" localSheetId="7" hidden="1">#REF!</definedName>
    <definedName name="BExD5FRK547OESJRYAW574DZEZ7J" localSheetId="27" hidden="1">#REF!</definedName>
    <definedName name="BExD5FRK547OESJRYAW574DZEZ7J" hidden="1">#REF!</definedName>
    <definedName name="BExD5I5X2YA2YNCTCDSMEL4CWF4N" localSheetId="16" hidden="1">#REF!</definedName>
    <definedName name="BExD5I5X2YA2YNCTCDSMEL4CWF4N" localSheetId="13" hidden="1">#REF!</definedName>
    <definedName name="BExD5I5X2YA2YNCTCDSMEL4CWF4N" localSheetId="10" hidden="1">#REF!</definedName>
    <definedName name="BExD5I5X2YA2YNCTCDSMEL4CWF4N" localSheetId="7" hidden="1">#REF!</definedName>
    <definedName name="BExD5I5X2YA2YNCTCDSMEL4CWF4N" localSheetId="27" hidden="1">#REF!</definedName>
    <definedName name="BExD5I5X2YA2YNCTCDSMEL4CWF4N" hidden="1">#REF!</definedName>
    <definedName name="BExD5QUSRFJWRQ1ZM50WYLCF74DF" localSheetId="16" hidden="1">#REF!</definedName>
    <definedName name="BExD5QUSRFJWRQ1ZM50WYLCF74DF" localSheetId="13" hidden="1">#REF!</definedName>
    <definedName name="BExD5QUSRFJWRQ1ZM50WYLCF74DF" localSheetId="10" hidden="1">#REF!</definedName>
    <definedName name="BExD5QUSRFJWRQ1ZM50WYLCF74DF" localSheetId="7" hidden="1">#REF!</definedName>
    <definedName name="BExD5QUSRFJWRQ1ZM50WYLCF74DF" localSheetId="27" hidden="1">#REF!</definedName>
    <definedName name="BExD5QUSRFJWRQ1ZM50WYLCF74DF" hidden="1">#REF!</definedName>
    <definedName name="BExD5SSUIF6AJQHBHK8PNMFBPRYB" localSheetId="16" hidden="1">#REF!</definedName>
    <definedName name="BExD5SSUIF6AJQHBHK8PNMFBPRYB" localSheetId="13" hidden="1">#REF!</definedName>
    <definedName name="BExD5SSUIF6AJQHBHK8PNMFBPRYB" localSheetId="10" hidden="1">#REF!</definedName>
    <definedName name="BExD5SSUIF6AJQHBHK8PNMFBPRYB" localSheetId="7" hidden="1">#REF!</definedName>
    <definedName name="BExD5SSUIF6AJQHBHK8PNMFBPRYB" localSheetId="27" hidden="1">#REF!</definedName>
    <definedName name="BExD5SSUIF6AJQHBHK8PNMFBPRYB" hidden="1">#REF!</definedName>
    <definedName name="BExD623C9LRX18BE0W2V6SZLQUXX" localSheetId="16" hidden="1">#REF!</definedName>
    <definedName name="BExD623C9LRX18BE0W2V6SZLQUXX" localSheetId="13" hidden="1">#REF!</definedName>
    <definedName name="BExD623C9LRX18BE0W2V6SZLQUXX" localSheetId="10" hidden="1">#REF!</definedName>
    <definedName name="BExD623C9LRX18BE0W2V6SZLQUXX" localSheetId="7" hidden="1">#REF!</definedName>
    <definedName name="BExD623C9LRX18BE0W2V6SZLQUXX" localSheetId="27" hidden="1">#REF!</definedName>
    <definedName name="BExD623C9LRX18BE0W2V6SZLQUXX" hidden="1">#REF!</definedName>
    <definedName name="BExD6CQA7UMJBXV7AIFAIHUF2ICX" localSheetId="16" hidden="1">#REF!</definedName>
    <definedName name="BExD6CQA7UMJBXV7AIFAIHUF2ICX" localSheetId="13" hidden="1">#REF!</definedName>
    <definedName name="BExD6CQA7UMJBXV7AIFAIHUF2ICX" localSheetId="10" hidden="1">#REF!</definedName>
    <definedName name="BExD6CQA7UMJBXV7AIFAIHUF2ICX" localSheetId="7" hidden="1">#REF!</definedName>
    <definedName name="BExD6CQA7UMJBXV7AIFAIHUF2ICX" localSheetId="27" hidden="1">#REF!</definedName>
    <definedName name="BExD6CQA7UMJBXV7AIFAIHUF2ICX" hidden="1">#REF!</definedName>
    <definedName name="BExD6D18MCF5R8YJMPG21WE3GPJQ" localSheetId="16" hidden="1">#REF!</definedName>
    <definedName name="BExD6D18MCF5R8YJMPG21WE3GPJQ" localSheetId="13" hidden="1">#REF!</definedName>
    <definedName name="BExD6D18MCF5R8YJMPG21WE3GPJQ" localSheetId="10" hidden="1">#REF!</definedName>
    <definedName name="BExD6D18MCF5R8YJMPG21WE3GPJQ" localSheetId="7" hidden="1">#REF!</definedName>
    <definedName name="BExD6D18MCF5R8YJMPG21WE3GPJQ" localSheetId="27" hidden="1">#REF!</definedName>
    <definedName name="BExD6D18MCF5R8YJMPG21WE3GPJQ" hidden="1">#REF!</definedName>
    <definedName name="BExD6FKVK8WJWNYPVENR7Q8Q30PK" localSheetId="16" hidden="1">#REF!</definedName>
    <definedName name="BExD6FKVK8WJWNYPVENR7Q8Q30PK" localSheetId="13" hidden="1">#REF!</definedName>
    <definedName name="BExD6FKVK8WJWNYPVENR7Q8Q30PK" localSheetId="10" hidden="1">#REF!</definedName>
    <definedName name="BExD6FKVK8WJWNYPVENR7Q8Q30PK" localSheetId="7" hidden="1">#REF!</definedName>
    <definedName name="BExD6FKVK8WJWNYPVENR7Q8Q30PK" localSheetId="27" hidden="1">#REF!</definedName>
    <definedName name="BExD6FKVK8WJWNYPVENR7Q8Q30PK" hidden="1">#REF!</definedName>
    <definedName name="BExD6GMP0LK8WKVWMIT1NNH8CHLF" localSheetId="16" hidden="1">#REF!</definedName>
    <definedName name="BExD6GMP0LK8WKVWMIT1NNH8CHLF" localSheetId="13" hidden="1">#REF!</definedName>
    <definedName name="BExD6GMP0LK8WKVWMIT1NNH8CHLF" localSheetId="10" hidden="1">#REF!</definedName>
    <definedName name="BExD6GMP0LK8WKVWMIT1NNH8CHLF" localSheetId="7" hidden="1">#REF!</definedName>
    <definedName name="BExD6GMP0LK8WKVWMIT1NNH8CHLF" localSheetId="27" hidden="1">#REF!</definedName>
    <definedName name="BExD6GMP0LK8WKVWMIT1NNH8CHLF" hidden="1">#REF!</definedName>
    <definedName name="BExD6H2TE0WWAUIWVSSCLPZ6B88N" localSheetId="16" hidden="1">#REF!</definedName>
    <definedName name="BExD6H2TE0WWAUIWVSSCLPZ6B88N" localSheetId="13" hidden="1">#REF!</definedName>
    <definedName name="BExD6H2TE0WWAUIWVSSCLPZ6B88N" localSheetId="10" hidden="1">#REF!</definedName>
    <definedName name="BExD6H2TE0WWAUIWVSSCLPZ6B88N" localSheetId="7" hidden="1">#REF!</definedName>
    <definedName name="BExD6H2TE0WWAUIWVSSCLPZ6B88N" localSheetId="27" hidden="1">#REF!</definedName>
    <definedName name="BExD6H2TE0WWAUIWVSSCLPZ6B88N" hidden="1">#REF!</definedName>
    <definedName name="BExD71LTOE015TV5RSAHM8NT8GVW" localSheetId="16" hidden="1">#REF!</definedName>
    <definedName name="BExD71LTOE015TV5RSAHM8NT8GVW" localSheetId="13" hidden="1">#REF!</definedName>
    <definedName name="BExD71LTOE015TV5RSAHM8NT8GVW" localSheetId="10" hidden="1">#REF!</definedName>
    <definedName name="BExD71LTOE015TV5RSAHM8NT8GVW" localSheetId="7" hidden="1">#REF!</definedName>
    <definedName name="BExD71LTOE015TV5RSAHM8NT8GVW" localSheetId="27" hidden="1">#REF!</definedName>
    <definedName name="BExD71LTOE015TV5RSAHM8NT8GVW" hidden="1">#REF!</definedName>
    <definedName name="BExD73USXVADC7EHGHVTQNCT06ZA" localSheetId="16" hidden="1">#REF!</definedName>
    <definedName name="BExD73USXVADC7EHGHVTQNCT06ZA" localSheetId="13" hidden="1">#REF!</definedName>
    <definedName name="BExD73USXVADC7EHGHVTQNCT06ZA" localSheetId="10" hidden="1">#REF!</definedName>
    <definedName name="BExD73USXVADC7EHGHVTQNCT06ZA" localSheetId="7" hidden="1">#REF!</definedName>
    <definedName name="BExD73USXVADC7EHGHVTQNCT06ZA" localSheetId="27" hidden="1">#REF!</definedName>
    <definedName name="BExD73USXVADC7EHGHVTQNCT06ZA" hidden="1">#REF!</definedName>
    <definedName name="BExD7GAIGULTB3YHM1OS9RBQOTEC" localSheetId="16" hidden="1">#REF!</definedName>
    <definedName name="BExD7GAIGULTB3YHM1OS9RBQOTEC" localSheetId="13" hidden="1">#REF!</definedName>
    <definedName name="BExD7GAIGULTB3YHM1OS9RBQOTEC" localSheetId="10" hidden="1">#REF!</definedName>
    <definedName name="BExD7GAIGULTB3YHM1OS9RBQOTEC" localSheetId="7" hidden="1">#REF!</definedName>
    <definedName name="BExD7GAIGULTB3YHM1OS9RBQOTEC" localSheetId="27" hidden="1">#REF!</definedName>
    <definedName name="BExD7GAIGULTB3YHM1OS9RBQOTEC" hidden="1">#REF!</definedName>
    <definedName name="BExD7IE1DHIS52UFDCTSKPJQNRD5" localSheetId="16" hidden="1">#REF!</definedName>
    <definedName name="BExD7IE1DHIS52UFDCTSKPJQNRD5" localSheetId="13" hidden="1">#REF!</definedName>
    <definedName name="BExD7IE1DHIS52UFDCTSKPJQNRD5" localSheetId="10" hidden="1">#REF!</definedName>
    <definedName name="BExD7IE1DHIS52UFDCTSKPJQNRD5" localSheetId="7" hidden="1">#REF!</definedName>
    <definedName name="BExD7IE1DHIS52UFDCTSKPJQNRD5" localSheetId="27" hidden="1">#REF!</definedName>
    <definedName name="BExD7IE1DHIS52UFDCTSKPJQNRD5" hidden="1">#REF!</definedName>
    <definedName name="BExD7IUBGUWHYC9UNZ1IY5XFYKQN" localSheetId="16" hidden="1">#REF!</definedName>
    <definedName name="BExD7IUBGUWHYC9UNZ1IY5XFYKQN" localSheetId="13" hidden="1">#REF!</definedName>
    <definedName name="BExD7IUBGUWHYC9UNZ1IY5XFYKQN" localSheetId="10" hidden="1">#REF!</definedName>
    <definedName name="BExD7IUBGUWHYC9UNZ1IY5XFYKQN" localSheetId="7" hidden="1">#REF!</definedName>
    <definedName name="BExD7IUBGUWHYC9UNZ1IY5XFYKQN" localSheetId="27" hidden="1">#REF!</definedName>
    <definedName name="BExD7IUBGUWHYC9UNZ1IY5XFYKQN" hidden="1">#REF!</definedName>
    <definedName name="BExD7JQOJ35HGL8U2OCEI2P2JT7I" localSheetId="16" hidden="1">#REF!</definedName>
    <definedName name="BExD7JQOJ35HGL8U2OCEI2P2JT7I" localSheetId="13" hidden="1">#REF!</definedName>
    <definedName name="BExD7JQOJ35HGL8U2OCEI2P2JT7I" localSheetId="10" hidden="1">#REF!</definedName>
    <definedName name="BExD7JQOJ35HGL8U2OCEI2P2JT7I" localSheetId="7" hidden="1">#REF!</definedName>
    <definedName name="BExD7JQOJ35HGL8U2OCEI2P2JT7I" localSheetId="27" hidden="1">#REF!</definedName>
    <definedName name="BExD7JQOJ35HGL8U2OCEI2P2JT7I" hidden="1">#REF!</definedName>
    <definedName name="BExD7KSDKNDNH95NDT3S7GM3MUU2" localSheetId="16" hidden="1">#REF!</definedName>
    <definedName name="BExD7KSDKNDNH95NDT3S7GM3MUU2" localSheetId="13" hidden="1">#REF!</definedName>
    <definedName name="BExD7KSDKNDNH95NDT3S7GM3MUU2" localSheetId="10" hidden="1">#REF!</definedName>
    <definedName name="BExD7KSDKNDNH95NDT3S7GM3MUU2" localSheetId="7" hidden="1">#REF!</definedName>
    <definedName name="BExD7KSDKNDNH95NDT3S7GM3MUU2" localSheetId="27" hidden="1">#REF!</definedName>
    <definedName name="BExD7KSDKNDNH95NDT3S7GM3MUU2" hidden="1">#REF!</definedName>
    <definedName name="BExD8H5O087KQVWIVPUUID5VMGMS" localSheetId="16" hidden="1">#REF!</definedName>
    <definedName name="BExD8H5O087KQVWIVPUUID5VMGMS" localSheetId="13" hidden="1">#REF!</definedName>
    <definedName name="BExD8H5O087KQVWIVPUUID5VMGMS" localSheetId="10" hidden="1">#REF!</definedName>
    <definedName name="BExD8H5O087KQVWIVPUUID5VMGMS" localSheetId="7" hidden="1">#REF!</definedName>
    <definedName name="BExD8H5O087KQVWIVPUUID5VMGMS" localSheetId="27" hidden="1">#REF!</definedName>
    <definedName name="BExD8H5O087KQVWIVPUUID5VMGMS" hidden="1">#REF!</definedName>
    <definedName name="BExD8HLWJHFK6566YQLGOAPIWD7G" localSheetId="16" hidden="1">#REF!</definedName>
    <definedName name="BExD8HLWJHFK6566YQLGOAPIWD7G" localSheetId="13" hidden="1">#REF!</definedName>
    <definedName name="BExD8HLWJHFK6566YQLGOAPIWD7G" localSheetId="10" hidden="1">#REF!</definedName>
    <definedName name="BExD8HLWJHFK6566YQLGOAPIWD7G" localSheetId="7" hidden="1">#REF!</definedName>
    <definedName name="BExD8HLWJHFK6566YQLGOAPIWD7G" localSheetId="27" hidden="1">#REF!</definedName>
    <definedName name="BExD8HLWJHFK6566YQLGOAPIWD7G" hidden="1">#REF!</definedName>
    <definedName name="BExD8OCLZMFN5K3VZYI4Q4ITVKUA" localSheetId="16" hidden="1">#REF!</definedName>
    <definedName name="BExD8OCLZMFN5K3VZYI4Q4ITVKUA" localSheetId="13" hidden="1">#REF!</definedName>
    <definedName name="BExD8OCLZMFN5K3VZYI4Q4ITVKUA" localSheetId="10" hidden="1">#REF!</definedName>
    <definedName name="BExD8OCLZMFN5K3VZYI4Q4ITVKUA" localSheetId="7" hidden="1">#REF!</definedName>
    <definedName name="BExD8OCLZMFN5K3VZYI4Q4ITVKUA" localSheetId="27" hidden="1">#REF!</definedName>
    <definedName name="BExD8OCLZMFN5K3VZYI4Q4ITVKUA" hidden="1">#REF!</definedName>
    <definedName name="BExD93C1R6LC0631ECHVFYH0R0PD" localSheetId="16" hidden="1">#REF!</definedName>
    <definedName name="BExD93C1R6LC0631ECHVFYH0R0PD" localSheetId="13" hidden="1">#REF!</definedName>
    <definedName name="BExD93C1R6LC0631ECHVFYH0R0PD" localSheetId="10" hidden="1">#REF!</definedName>
    <definedName name="BExD93C1R6LC0631ECHVFYH0R0PD" localSheetId="7" hidden="1">#REF!</definedName>
    <definedName name="BExD93C1R6LC0631ECHVFYH0R0PD" localSheetId="27" hidden="1">#REF!</definedName>
    <definedName name="BExD93C1R6LC0631ECHVFYH0R0PD" hidden="1">#REF!</definedName>
    <definedName name="BExD97TXIO0COVNN4OH3DEJ33YLM" localSheetId="16" hidden="1">#REF!</definedName>
    <definedName name="BExD97TXIO0COVNN4OH3DEJ33YLM" localSheetId="13" hidden="1">#REF!</definedName>
    <definedName name="BExD97TXIO0COVNN4OH3DEJ33YLM" localSheetId="10" hidden="1">#REF!</definedName>
    <definedName name="BExD97TXIO0COVNN4OH3DEJ33YLM" localSheetId="7" hidden="1">#REF!</definedName>
    <definedName name="BExD97TXIO0COVNN4OH3DEJ33YLM" localSheetId="27" hidden="1">#REF!</definedName>
    <definedName name="BExD97TXIO0COVNN4OH3DEJ33YLM" hidden="1">#REF!</definedName>
    <definedName name="BExD99RZ1RFIMK6O1ZHSPJ68X9Y5" localSheetId="16" hidden="1">#REF!</definedName>
    <definedName name="BExD99RZ1RFIMK6O1ZHSPJ68X9Y5" localSheetId="13" hidden="1">#REF!</definedName>
    <definedName name="BExD99RZ1RFIMK6O1ZHSPJ68X9Y5" localSheetId="10" hidden="1">#REF!</definedName>
    <definedName name="BExD99RZ1RFIMK6O1ZHSPJ68X9Y5" localSheetId="7" hidden="1">#REF!</definedName>
    <definedName name="BExD99RZ1RFIMK6O1ZHSPJ68X9Y5" localSheetId="27" hidden="1">#REF!</definedName>
    <definedName name="BExD99RZ1RFIMK6O1ZHSPJ68X9Y5" hidden="1">#REF!</definedName>
    <definedName name="BExD9ATSNNU6SJVYYUCUG2AFS57W" localSheetId="16" hidden="1">#REF!</definedName>
    <definedName name="BExD9ATSNNU6SJVYYUCUG2AFS57W" localSheetId="13" hidden="1">#REF!</definedName>
    <definedName name="BExD9ATSNNU6SJVYYUCUG2AFS57W" localSheetId="10" hidden="1">#REF!</definedName>
    <definedName name="BExD9ATSNNU6SJVYYUCUG2AFS57W" localSheetId="7" hidden="1">#REF!</definedName>
    <definedName name="BExD9ATSNNU6SJVYYUCUG2AFS57W" localSheetId="27" hidden="1">#REF!</definedName>
    <definedName name="BExD9ATSNNU6SJVYYUCUG2AFS57W" hidden="1">#REF!</definedName>
    <definedName name="BExD9JO1QOKHUKL6DOEKDLUBPPKZ" localSheetId="16" hidden="1">#REF!</definedName>
    <definedName name="BExD9JO1QOKHUKL6DOEKDLUBPPKZ" localSheetId="13" hidden="1">#REF!</definedName>
    <definedName name="BExD9JO1QOKHUKL6DOEKDLUBPPKZ" localSheetId="10" hidden="1">#REF!</definedName>
    <definedName name="BExD9JO1QOKHUKL6DOEKDLUBPPKZ" localSheetId="7" hidden="1">#REF!</definedName>
    <definedName name="BExD9JO1QOKHUKL6DOEKDLUBPPKZ" localSheetId="27" hidden="1">#REF!</definedName>
    <definedName name="BExD9JO1QOKHUKL6DOEKDLUBPPKZ" hidden="1">#REF!</definedName>
    <definedName name="BExD9L0ID3VSOU609GKWYTA5BFMA" localSheetId="16" hidden="1">#REF!</definedName>
    <definedName name="BExD9L0ID3VSOU609GKWYTA5BFMA" localSheetId="13" hidden="1">#REF!</definedName>
    <definedName name="BExD9L0ID3VSOU609GKWYTA5BFMA" localSheetId="10" hidden="1">#REF!</definedName>
    <definedName name="BExD9L0ID3VSOU609GKWYTA5BFMA" localSheetId="7" hidden="1">#REF!</definedName>
    <definedName name="BExD9L0ID3VSOU609GKWYTA5BFMA" localSheetId="27" hidden="1">#REF!</definedName>
    <definedName name="BExD9L0ID3VSOU609GKWYTA5BFMA" hidden="1">#REF!</definedName>
    <definedName name="BExD9M7SEMG0JK2FUTTZXWIEBTKB" localSheetId="16" hidden="1">#REF!</definedName>
    <definedName name="BExD9M7SEMG0JK2FUTTZXWIEBTKB" localSheetId="13" hidden="1">#REF!</definedName>
    <definedName name="BExD9M7SEMG0JK2FUTTZXWIEBTKB" localSheetId="10" hidden="1">#REF!</definedName>
    <definedName name="BExD9M7SEMG0JK2FUTTZXWIEBTKB" localSheetId="7" hidden="1">#REF!</definedName>
    <definedName name="BExD9M7SEMG0JK2FUTTZXWIEBTKB" localSheetId="27" hidden="1">#REF!</definedName>
    <definedName name="BExD9M7SEMG0JK2FUTTZXWIEBTKB" hidden="1">#REF!</definedName>
    <definedName name="BExD9MNYBYB1AICQL5165G472IE2" localSheetId="16" hidden="1">#REF!</definedName>
    <definedName name="BExD9MNYBYB1AICQL5165G472IE2" localSheetId="13" hidden="1">#REF!</definedName>
    <definedName name="BExD9MNYBYB1AICQL5165G472IE2" localSheetId="10" hidden="1">#REF!</definedName>
    <definedName name="BExD9MNYBYB1AICQL5165G472IE2" localSheetId="7" hidden="1">#REF!</definedName>
    <definedName name="BExD9MNYBYB1AICQL5165G472IE2" localSheetId="27" hidden="1">#REF!</definedName>
    <definedName name="BExD9MNYBYB1AICQL5165G472IE2" hidden="1">#REF!</definedName>
    <definedName name="BExD9PNSYT7GASEGUVL48MUQ02WO" localSheetId="16" hidden="1">#REF!</definedName>
    <definedName name="BExD9PNSYT7GASEGUVL48MUQ02WO" localSheetId="13" hidden="1">#REF!</definedName>
    <definedName name="BExD9PNSYT7GASEGUVL48MUQ02WO" localSheetId="10" hidden="1">#REF!</definedName>
    <definedName name="BExD9PNSYT7GASEGUVL48MUQ02WO" localSheetId="7" hidden="1">#REF!</definedName>
    <definedName name="BExD9PNSYT7GASEGUVL48MUQ02WO" localSheetId="27" hidden="1">#REF!</definedName>
    <definedName name="BExD9PNSYT7GASEGUVL48MUQ02WO" hidden="1">#REF!</definedName>
    <definedName name="BExD9TK2MIWFH5SKUYU9ZKF4NPHQ" localSheetId="16" hidden="1">#REF!</definedName>
    <definedName name="BExD9TK2MIWFH5SKUYU9ZKF4NPHQ" localSheetId="13" hidden="1">#REF!</definedName>
    <definedName name="BExD9TK2MIWFH5SKUYU9ZKF4NPHQ" localSheetId="10" hidden="1">#REF!</definedName>
    <definedName name="BExD9TK2MIWFH5SKUYU9ZKF4NPHQ" localSheetId="7" hidden="1">#REF!</definedName>
    <definedName name="BExD9TK2MIWFH5SKUYU9ZKF4NPHQ" localSheetId="27" hidden="1">#REF!</definedName>
    <definedName name="BExD9TK2MIWFH5SKUYU9ZKF4NPHQ" hidden="1">#REF!</definedName>
    <definedName name="BExDA23J1UL1EN1K0BLX2TKAX4U0" localSheetId="16" hidden="1">#REF!</definedName>
    <definedName name="BExDA23J1UL1EN1K0BLX2TKAX4U0" localSheetId="13" hidden="1">#REF!</definedName>
    <definedName name="BExDA23J1UL1EN1K0BLX2TKAX4U0" localSheetId="10" hidden="1">#REF!</definedName>
    <definedName name="BExDA23J1UL1EN1K0BLX2TKAX4U0" localSheetId="7" hidden="1">#REF!</definedName>
    <definedName name="BExDA23J1UL1EN1K0BLX2TKAX4U0" localSheetId="27" hidden="1">#REF!</definedName>
    <definedName name="BExDA23J1UL1EN1K0BLX2TKAX4U0" hidden="1">#REF!</definedName>
    <definedName name="BExDA6594R2INH5X2F55YRZSKRND" localSheetId="16" hidden="1">#REF!</definedName>
    <definedName name="BExDA6594R2INH5X2F55YRZSKRND" localSheetId="13" hidden="1">#REF!</definedName>
    <definedName name="BExDA6594R2INH5X2F55YRZSKRND" localSheetId="10" hidden="1">#REF!</definedName>
    <definedName name="BExDA6594R2INH5X2F55YRZSKRND" localSheetId="7" hidden="1">#REF!</definedName>
    <definedName name="BExDA6594R2INH5X2F55YRZSKRND" localSheetId="27" hidden="1">#REF!</definedName>
    <definedName name="BExDA6594R2INH5X2F55YRZSKRND" hidden="1">#REF!</definedName>
    <definedName name="BExDA6LD9061UULVKUUI4QP8SK13" localSheetId="16" hidden="1">#REF!</definedName>
    <definedName name="BExDA6LD9061UULVKUUI4QP8SK13" localSheetId="13" hidden="1">#REF!</definedName>
    <definedName name="BExDA6LD9061UULVKUUI4QP8SK13" localSheetId="10" hidden="1">#REF!</definedName>
    <definedName name="BExDA6LD9061UULVKUUI4QP8SK13" localSheetId="7" hidden="1">#REF!</definedName>
    <definedName name="BExDA6LD9061UULVKUUI4QP8SK13" localSheetId="27" hidden="1">#REF!</definedName>
    <definedName name="BExDA6LD9061UULVKUUI4QP8SK13" hidden="1">#REF!</definedName>
    <definedName name="BExDAGMVMNLQ6QXASB9R6D8DIT12" localSheetId="16" hidden="1">#REF!</definedName>
    <definedName name="BExDAGMVMNLQ6QXASB9R6D8DIT12" localSheetId="13" hidden="1">#REF!</definedName>
    <definedName name="BExDAGMVMNLQ6QXASB9R6D8DIT12" localSheetId="10" hidden="1">#REF!</definedName>
    <definedName name="BExDAGMVMNLQ6QXASB9R6D8DIT12" localSheetId="7" hidden="1">#REF!</definedName>
    <definedName name="BExDAGMVMNLQ6QXASB9R6D8DIT12" localSheetId="27" hidden="1">#REF!</definedName>
    <definedName name="BExDAGMVMNLQ6QXASB9R6D8DIT12" hidden="1">#REF!</definedName>
    <definedName name="BExDAYBHU9ADLXI8VRC7F608RVGM" localSheetId="16" hidden="1">#REF!</definedName>
    <definedName name="BExDAYBHU9ADLXI8VRC7F608RVGM" localSheetId="13" hidden="1">#REF!</definedName>
    <definedName name="BExDAYBHU9ADLXI8VRC7F608RVGM" localSheetId="10" hidden="1">#REF!</definedName>
    <definedName name="BExDAYBHU9ADLXI8VRC7F608RVGM" localSheetId="7" hidden="1">#REF!</definedName>
    <definedName name="BExDAYBHU9ADLXI8VRC7F608RVGM" localSheetId="27" hidden="1">#REF!</definedName>
    <definedName name="BExDAYBHU9ADLXI8VRC7F608RVGM" hidden="1">#REF!</definedName>
    <definedName name="BExDBDR1XR0FV0CYUCB2OJ7CJCZU" localSheetId="16" hidden="1">#REF!</definedName>
    <definedName name="BExDBDR1XR0FV0CYUCB2OJ7CJCZU" localSheetId="13" hidden="1">#REF!</definedName>
    <definedName name="BExDBDR1XR0FV0CYUCB2OJ7CJCZU" localSheetId="10" hidden="1">#REF!</definedName>
    <definedName name="BExDBDR1XR0FV0CYUCB2OJ7CJCZU" localSheetId="7" hidden="1">#REF!</definedName>
    <definedName name="BExDBDR1XR0FV0CYUCB2OJ7CJCZU" localSheetId="27" hidden="1">#REF!</definedName>
    <definedName name="BExDBDR1XR0FV0CYUCB2OJ7CJCZU" hidden="1">#REF!</definedName>
    <definedName name="BExDC7F818VN0S18ID7XRCRVYPJ4" localSheetId="16" hidden="1">#REF!</definedName>
    <definedName name="BExDC7F818VN0S18ID7XRCRVYPJ4" localSheetId="13" hidden="1">#REF!</definedName>
    <definedName name="BExDC7F818VN0S18ID7XRCRVYPJ4" localSheetId="10" hidden="1">#REF!</definedName>
    <definedName name="BExDC7F818VN0S18ID7XRCRVYPJ4" localSheetId="7" hidden="1">#REF!</definedName>
    <definedName name="BExDC7F818VN0S18ID7XRCRVYPJ4" localSheetId="27" hidden="1">#REF!</definedName>
    <definedName name="BExDC7F818VN0S18ID7XRCRVYPJ4" hidden="1">#REF!</definedName>
    <definedName name="BExDCL7K96PC9VZYB70ZW3QPVIJE" localSheetId="16" hidden="1">#REF!</definedName>
    <definedName name="BExDCL7K96PC9VZYB70ZW3QPVIJE" localSheetId="13" hidden="1">#REF!</definedName>
    <definedName name="BExDCL7K96PC9VZYB70ZW3QPVIJE" localSheetId="10" hidden="1">#REF!</definedName>
    <definedName name="BExDCL7K96PC9VZYB70ZW3QPVIJE" localSheetId="7" hidden="1">#REF!</definedName>
    <definedName name="BExDCL7K96PC9VZYB70ZW3QPVIJE" localSheetId="27" hidden="1">#REF!</definedName>
    <definedName name="BExDCL7K96PC9VZYB70ZW3QPVIJE" hidden="1">#REF!</definedName>
    <definedName name="BExDCP3UZ3C2O4C1F7KMU0Z9U32N" localSheetId="16" hidden="1">#REF!</definedName>
    <definedName name="BExDCP3UZ3C2O4C1F7KMU0Z9U32N" localSheetId="13" hidden="1">#REF!</definedName>
    <definedName name="BExDCP3UZ3C2O4C1F7KMU0Z9U32N" localSheetId="10" hidden="1">#REF!</definedName>
    <definedName name="BExDCP3UZ3C2O4C1F7KMU0Z9U32N" localSheetId="7" hidden="1">#REF!</definedName>
    <definedName name="BExDCP3UZ3C2O4C1F7KMU0Z9U32N" localSheetId="27" hidden="1">#REF!</definedName>
    <definedName name="BExDCP3UZ3C2O4C1F7KMU0Z9U32N" hidden="1">#REF!</definedName>
    <definedName name="BExENU8ISP26W97JG63CN1XT9KB4" localSheetId="16" hidden="1">#REF!</definedName>
    <definedName name="BExENU8ISP26W97JG63CN1XT9KB4" localSheetId="13" hidden="1">#REF!</definedName>
    <definedName name="BExENU8ISP26W97JG63CN1XT9KB4" localSheetId="10" hidden="1">#REF!</definedName>
    <definedName name="BExENU8ISP26W97JG63CN1XT9KB4" localSheetId="7" hidden="1">#REF!</definedName>
    <definedName name="BExENU8ISP26W97JG63CN1XT9KB4" localSheetId="27" hidden="1">#REF!</definedName>
    <definedName name="BExENU8ISP26W97JG63CN1XT9KB4" hidden="1">#REF!</definedName>
    <definedName name="BExEO14OTKLVDBTNB2ONGZ4YB20H" localSheetId="16" hidden="1">#REF!</definedName>
    <definedName name="BExEO14OTKLVDBTNB2ONGZ4YB20H" localSheetId="13" hidden="1">#REF!</definedName>
    <definedName name="BExEO14OTKLVDBTNB2ONGZ4YB20H" localSheetId="10" hidden="1">#REF!</definedName>
    <definedName name="BExEO14OTKLVDBTNB2ONGZ4YB20H" localSheetId="7" hidden="1">#REF!</definedName>
    <definedName name="BExEO14OTKLVDBTNB2ONGZ4YB20H" localSheetId="27" hidden="1">#REF!</definedName>
    <definedName name="BExEO14OTKLVDBTNB2ONGZ4YB20H" hidden="1">#REF!</definedName>
    <definedName name="BExEO80UUNTK4DX33Z5TYLM8NYZM" localSheetId="16" hidden="1">#REF!</definedName>
    <definedName name="BExEO80UUNTK4DX33Z5TYLM8NYZM" localSheetId="13" hidden="1">#REF!</definedName>
    <definedName name="BExEO80UUNTK4DX33Z5TYLM8NYZM" localSheetId="10" hidden="1">#REF!</definedName>
    <definedName name="BExEO80UUNTK4DX33Z5TYLM8NYZM" localSheetId="7" hidden="1">#REF!</definedName>
    <definedName name="BExEO80UUNTK4DX33Z5TYLM8NYZM" localSheetId="27" hidden="1">#REF!</definedName>
    <definedName name="BExEO80UUNTK4DX33Z5TYLM8NYZM" hidden="1">#REF!</definedName>
    <definedName name="BExEOBX3WECDMYCV9RLN49APTXMM" localSheetId="16" hidden="1">#REF!</definedName>
    <definedName name="BExEOBX3WECDMYCV9RLN49APTXMM" localSheetId="13" hidden="1">#REF!</definedName>
    <definedName name="BExEOBX3WECDMYCV9RLN49APTXMM" localSheetId="10" hidden="1">#REF!</definedName>
    <definedName name="BExEOBX3WECDMYCV9RLN49APTXMM" localSheetId="7" hidden="1">#REF!</definedName>
    <definedName name="BExEOBX3WECDMYCV9RLN49APTXMM" localSheetId="27" hidden="1">#REF!</definedName>
    <definedName name="BExEOBX3WECDMYCV9RLN49APTXMM" hidden="1">#REF!</definedName>
    <definedName name="BExEPN9VIYI0FVL0HLZQXJFO6TT0" localSheetId="16" hidden="1">#REF!</definedName>
    <definedName name="BExEPN9VIYI0FVL0HLZQXJFO6TT0" localSheetId="13" hidden="1">#REF!</definedName>
    <definedName name="BExEPN9VIYI0FVL0HLZQXJFO6TT0" localSheetId="10" hidden="1">#REF!</definedName>
    <definedName name="BExEPN9VIYI0FVL0HLZQXJFO6TT0" localSheetId="7" hidden="1">#REF!</definedName>
    <definedName name="BExEPN9VIYI0FVL0HLZQXJFO6TT0" localSheetId="27" hidden="1">#REF!</definedName>
    <definedName name="BExEPN9VIYI0FVL0HLZQXJFO6TT0" hidden="1">#REF!</definedName>
    <definedName name="BExEPQPUOD4B6H60DKEB9159F7DR" localSheetId="16" hidden="1">#REF!</definedName>
    <definedName name="BExEPQPUOD4B6H60DKEB9159F7DR" localSheetId="13" hidden="1">#REF!</definedName>
    <definedName name="BExEPQPUOD4B6H60DKEB9159F7DR" localSheetId="10" hidden="1">#REF!</definedName>
    <definedName name="BExEPQPUOD4B6H60DKEB9159F7DR" localSheetId="7" hidden="1">#REF!</definedName>
    <definedName name="BExEPQPUOD4B6H60DKEB9159F7DR" localSheetId="27" hidden="1">#REF!</definedName>
    <definedName name="BExEPQPUOD4B6H60DKEB9159F7DR" hidden="1">#REF!</definedName>
    <definedName name="BExEPYT6VDSMR8MU2341Q5GM2Y9V" localSheetId="16" hidden="1">#REF!</definedName>
    <definedName name="BExEPYT6VDSMR8MU2341Q5GM2Y9V" localSheetId="13" hidden="1">#REF!</definedName>
    <definedName name="BExEPYT6VDSMR8MU2341Q5GM2Y9V" localSheetId="10" hidden="1">#REF!</definedName>
    <definedName name="BExEPYT6VDSMR8MU2341Q5GM2Y9V" localSheetId="7" hidden="1">#REF!</definedName>
    <definedName name="BExEPYT6VDSMR8MU2341Q5GM2Y9V" localSheetId="27" hidden="1">#REF!</definedName>
    <definedName name="BExEPYT6VDSMR8MU2341Q5GM2Y9V" hidden="1">#REF!</definedName>
    <definedName name="BExEQ2ENYLMY8K1796XBB31CJHNN" localSheetId="16" hidden="1">#REF!</definedName>
    <definedName name="BExEQ2ENYLMY8K1796XBB31CJHNN" localSheetId="13" hidden="1">#REF!</definedName>
    <definedName name="BExEQ2ENYLMY8K1796XBB31CJHNN" localSheetId="10" hidden="1">#REF!</definedName>
    <definedName name="BExEQ2ENYLMY8K1796XBB31CJHNN" localSheetId="7" hidden="1">#REF!</definedName>
    <definedName name="BExEQ2ENYLMY8K1796XBB31CJHNN" localSheetId="27" hidden="1">#REF!</definedName>
    <definedName name="BExEQ2ENYLMY8K1796XBB31CJHNN" hidden="1">#REF!</definedName>
    <definedName name="BExEQ2PFE4N40LEPGDPS90WDL6BN" localSheetId="16" hidden="1">#REF!</definedName>
    <definedName name="BExEQ2PFE4N40LEPGDPS90WDL6BN" localSheetId="13" hidden="1">#REF!</definedName>
    <definedName name="BExEQ2PFE4N40LEPGDPS90WDL6BN" localSheetId="10" hidden="1">#REF!</definedName>
    <definedName name="BExEQ2PFE4N40LEPGDPS90WDL6BN" localSheetId="7" hidden="1">#REF!</definedName>
    <definedName name="BExEQ2PFE4N40LEPGDPS90WDL6BN" localSheetId="27" hidden="1">#REF!</definedName>
    <definedName name="BExEQ2PFE4N40LEPGDPS90WDL6BN" hidden="1">#REF!</definedName>
    <definedName name="BExEQ2PFURT24NQYGYVE8NKX1EGA" localSheetId="16" hidden="1">#REF!</definedName>
    <definedName name="BExEQ2PFURT24NQYGYVE8NKX1EGA" localSheetId="13" hidden="1">#REF!</definedName>
    <definedName name="BExEQ2PFURT24NQYGYVE8NKX1EGA" localSheetId="10" hidden="1">#REF!</definedName>
    <definedName name="BExEQ2PFURT24NQYGYVE8NKX1EGA" localSheetId="7" hidden="1">#REF!</definedName>
    <definedName name="BExEQ2PFURT24NQYGYVE8NKX1EGA" localSheetId="27" hidden="1">#REF!</definedName>
    <definedName name="BExEQ2PFURT24NQYGYVE8NKX1EGA" hidden="1">#REF!</definedName>
    <definedName name="BExEQB8ZWXO6IIGOEPWTLOJGE2NR" localSheetId="16" hidden="1">#REF!</definedName>
    <definedName name="BExEQB8ZWXO6IIGOEPWTLOJGE2NR" localSheetId="13" hidden="1">#REF!</definedName>
    <definedName name="BExEQB8ZWXO6IIGOEPWTLOJGE2NR" localSheetId="10" hidden="1">#REF!</definedName>
    <definedName name="BExEQB8ZWXO6IIGOEPWTLOJGE2NR" localSheetId="7" hidden="1">#REF!</definedName>
    <definedName name="BExEQB8ZWXO6IIGOEPWTLOJGE2NR" localSheetId="27" hidden="1">#REF!</definedName>
    <definedName name="BExEQB8ZWXO6IIGOEPWTLOJGE2NR" hidden="1">#REF!</definedName>
    <definedName name="BExEQBZX0EL6LIKPY01197ACK65H" localSheetId="16" hidden="1">#REF!</definedName>
    <definedName name="BExEQBZX0EL6LIKPY01197ACK65H" localSheetId="13" hidden="1">#REF!</definedName>
    <definedName name="BExEQBZX0EL6LIKPY01197ACK65H" localSheetId="10" hidden="1">#REF!</definedName>
    <definedName name="BExEQBZX0EL6LIKPY01197ACK65H" localSheetId="7" hidden="1">#REF!</definedName>
    <definedName name="BExEQBZX0EL6LIKPY01197ACK65H" localSheetId="27" hidden="1">#REF!</definedName>
    <definedName name="BExEQBZX0EL6LIKPY01197ACK65H" hidden="1">#REF!</definedName>
    <definedName name="BExEQDXZALJLD4OBF74IKZBR13SR" localSheetId="16" hidden="1">#REF!</definedName>
    <definedName name="BExEQDXZALJLD4OBF74IKZBR13SR" localSheetId="13" hidden="1">#REF!</definedName>
    <definedName name="BExEQDXZALJLD4OBF74IKZBR13SR" localSheetId="10" hidden="1">#REF!</definedName>
    <definedName name="BExEQDXZALJLD4OBF74IKZBR13SR" localSheetId="7" hidden="1">#REF!</definedName>
    <definedName name="BExEQDXZALJLD4OBF74IKZBR13SR" localSheetId="27" hidden="1">#REF!</definedName>
    <definedName name="BExEQDXZALJLD4OBF74IKZBR13SR" hidden="1">#REF!</definedName>
    <definedName name="BExEQFLE2RPWGMWQAI4JMKUEFRPT" localSheetId="16" hidden="1">#REF!</definedName>
    <definedName name="BExEQFLE2RPWGMWQAI4JMKUEFRPT" localSheetId="13" hidden="1">#REF!</definedName>
    <definedName name="BExEQFLE2RPWGMWQAI4JMKUEFRPT" localSheetId="10" hidden="1">#REF!</definedName>
    <definedName name="BExEQFLE2RPWGMWQAI4JMKUEFRPT" localSheetId="7" hidden="1">#REF!</definedName>
    <definedName name="BExEQFLE2RPWGMWQAI4JMKUEFRPT" localSheetId="27" hidden="1">#REF!</definedName>
    <definedName name="BExEQFLE2RPWGMWQAI4JMKUEFRPT" hidden="1">#REF!</definedName>
    <definedName name="BExEQJHNJV9U65F5VGIGX0VM02VF" localSheetId="16" hidden="1">#REF!</definedName>
    <definedName name="BExEQJHNJV9U65F5VGIGX0VM02VF" localSheetId="13" hidden="1">#REF!</definedName>
    <definedName name="BExEQJHNJV9U65F5VGIGX0VM02VF" localSheetId="10" hidden="1">#REF!</definedName>
    <definedName name="BExEQJHNJV9U65F5VGIGX0VM02VF" localSheetId="7" hidden="1">#REF!</definedName>
    <definedName name="BExEQJHNJV9U65F5VGIGX0VM02VF" localSheetId="27" hidden="1">#REF!</definedName>
    <definedName name="BExEQJHNJV9U65F5VGIGX0VM02VF" hidden="1">#REF!</definedName>
    <definedName name="BExEQTZAP8R69U31W4LKGTKKGKQE" localSheetId="16" hidden="1">#REF!</definedName>
    <definedName name="BExEQTZAP8R69U31W4LKGTKKGKQE" localSheetId="13" hidden="1">#REF!</definedName>
    <definedName name="BExEQTZAP8R69U31W4LKGTKKGKQE" localSheetId="10" hidden="1">#REF!</definedName>
    <definedName name="BExEQTZAP8R69U31W4LKGTKKGKQE" localSheetId="7" hidden="1">#REF!</definedName>
    <definedName name="BExEQTZAP8R69U31W4LKGTKKGKQE" localSheetId="27" hidden="1">#REF!</definedName>
    <definedName name="BExEQTZAP8R69U31W4LKGTKKGKQE" hidden="1">#REF!</definedName>
    <definedName name="BExER2O72H1F9WV6S1J04C15PXX7" localSheetId="16" hidden="1">#REF!</definedName>
    <definedName name="BExER2O72H1F9WV6S1J04C15PXX7" localSheetId="13" hidden="1">#REF!</definedName>
    <definedName name="BExER2O72H1F9WV6S1J04C15PXX7" localSheetId="10" hidden="1">#REF!</definedName>
    <definedName name="BExER2O72H1F9WV6S1J04C15PXX7" localSheetId="7" hidden="1">#REF!</definedName>
    <definedName name="BExER2O72H1F9WV6S1J04C15PXX7" localSheetId="27" hidden="1">#REF!</definedName>
    <definedName name="BExER2O72H1F9WV6S1J04C15PXX7" hidden="1">#REF!</definedName>
    <definedName name="BExERIPCI7N2NW7JRL59DVT0TTSU" localSheetId="16" hidden="1">#REF!</definedName>
    <definedName name="BExERIPCI7N2NW7JRL59DVT0TTSU" localSheetId="13" hidden="1">#REF!</definedName>
    <definedName name="BExERIPCI7N2NW7JRL59DVT0TTSU" localSheetId="10" hidden="1">#REF!</definedName>
    <definedName name="BExERIPCI7N2NW7JRL59DVT0TTSU" localSheetId="7" hidden="1">#REF!</definedName>
    <definedName name="BExERIPCI7N2NW7JRL59DVT0TTSU" localSheetId="27" hidden="1">#REF!</definedName>
    <definedName name="BExERIPCI7N2NW7JRL59DVT0TTSU" hidden="1">#REF!</definedName>
    <definedName name="BExERRUIKIOATPZ9U4HQ0V52RJAU" localSheetId="16" hidden="1">#REF!</definedName>
    <definedName name="BExERRUIKIOATPZ9U4HQ0V52RJAU" localSheetId="13" hidden="1">#REF!</definedName>
    <definedName name="BExERRUIKIOATPZ9U4HQ0V52RJAU" localSheetId="10" hidden="1">#REF!</definedName>
    <definedName name="BExERRUIKIOATPZ9U4HQ0V52RJAU" localSheetId="7" hidden="1">#REF!</definedName>
    <definedName name="BExERRUIKIOATPZ9U4HQ0V52RJAU" localSheetId="27" hidden="1">#REF!</definedName>
    <definedName name="BExERRUIKIOATPZ9U4HQ0V52RJAU" hidden="1">#REF!</definedName>
    <definedName name="BExERSANFNM1O7T65PC5MJ301YET" localSheetId="16" hidden="1">#REF!</definedName>
    <definedName name="BExERSANFNM1O7T65PC5MJ301YET" localSheetId="13" hidden="1">#REF!</definedName>
    <definedName name="BExERSANFNM1O7T65PC5MJ301YET" localSheetId="10" hidden="1">#REF!</definedName>
    <definedName name="BExERSANFNM1O7T65PC5MJ301YET" localSheetId="7" hidden="1">#REF!</definedName>
    <definedName name="BExERSANFNM1O7T65PC5MJ301YET" localSheetId="27" hidden="1">#REF!</definedName>
    <definedName name="BExERSANFNM1O7T65PC5MJ301YET" hidden="1">#REF!</definedName>
    <definedName name="BExERU8P606C6QQZZL55U0ZQYQF1" localSheetId="16" hidden="1">#REF!</definedName>
    <definedName name="BExERU8P606C6QQZZL55U0ZQYQF1" localSheetId="13" hidden="1">#REF!</definedName>
    <definedName name="BExERU8P606C6QQZZL55U0ZQYQF1" localSheetId="10" hidden="1">#REF!</definedName>
    <definedName name="BExERU8P606C6QQZZL55U0ZQYQF1" localSheetId="7" hidden="1">#REF!</definedName>
    <definedName name="BExERU8P606C6QQZZL55U0ZQYQF1" localSheetId="27" hidden="1">#REF!</definedName>
    <definedName name="BExERU8P606C6QQZZL55U0ZQYQF1" hidden="1">#REF!</definedName>
    <definedName name="BExERWCEBKQRYWRQLYJ4UCMMKTHG" localSheetId="16" hidden="1">#REF!</definedName>
    <definedName name="BExERWCEBKQRYWRQLYJ4UCMMKTHG" localSheetId="13" hidden="1">#REF!</definedName>
    <definedName name="BExERWCEBKQRYWRQLYJ4UCMMKTHG" localSheetId="10" hidden="1">#REF!</definedName>
    <definedName name="BExERWCEBKQRYWRQLYJ4UCMMKTHG" localSheetId="7" hidden="1">#REF!</definedName>
    <definedName name="BExERWCEBKQRYWRQLYJ4UCMMKTHG" localSheetId="27" hidden="1">#REF!</definedName>
    <definedName name="BExERWCEBKQRYWRQLYJ4UCMMKTHG" hidden="1">#REF!</definedName>
    <definedName name="BExERXE1QW042A2T25RI4DVUU59O" localSheetId="16" hidden="1">#REF!</definedName>
    <definedName name="BExERXE1QW042A2T25RI4DVUU59O" localSheetId="13" hidden="1">#REF!</definedName>
    <definedName name="BExERXE1QW042A2T25RI4DVUU59O" localSheetId="10" hidden="1">#REF!</definedName>
    <definedName name="BExERXE1QW042A2T25RI4DVUU59O" localSheetId="7" hidden="1">#REF!</definedName>
    <definedName name="BExERXE1QW042A2T25RI4DVUU59O" localSheetId="27" hidden="1">#REF!</definedName>
    <definedName name="BExERXE1QW042A2T25RI4DVUU59O" hidden="1">#REF!</definedName>
    <definedName name="BExES44RHHDL3V7FLV6M20834WF1" localSheetId="16" hidden="1">#REF!</definedName>
    <definedName name="BExES44RHHDL3V7FLV6M20834WF1" localSheetId="13" hidden="1">#REF!</definedName>
    <definedName name="BExES44RHHDL3V7FLV6M20834WF1" localSheetId="10" hidden="1">#REF!</definedName>
    <definedName name="BExES44RHHDL3V7FLV6M20834WF1" localSheetId="7" hidden="1">#REF!</definedName>
    <definedName name="BExES44RHHDL3V7FLV6M20834WF1" localSheetId="27" hidden="1">#REF!</definedName>
    <definedName name="BExES44RHHDL3V7FLV6M20834WF1" hidden="1">#REF!</definedName>
    <definedName name="BExES4A7VE2X3RYYTVRLKZD4I7WU" localSheetId="16" hidden="1">#REF!</definedName>
    <definedName name="BExES4A7VE2X3RYYTVRLKZD4I7WU" localSheetId="13" hidden="1">#REF!</definedName>
    <definedName name="BExES4A7VE2X3RYYTVRLKZD4I7WU" localSheetId="10" hidden="1">#REF!</definedName>
    <definedName name="BExES4A7VE2X3RYYTVRLKZD4I7WU" localSheetId="7" hidden="1">#REF!</definedName>
    <definedName name="BExES4A7VE2X3RYYTVRLKZD4I7WU" localSheetId="27" hidden="1">#REF!</definedName>
    <definedName name="BExES4A7VE2X3RYYTVRLKZD4I7WU" hidden="1">#REF!</definedName>
    <definedName name="BExESLYUFDACMPARVY264HKBCXLX" localSheetId="16" hidden="1">#REF!</definedName>
    <definedName name="BExESLYUFDACMPARVY264HKBCXLX" localSheetId="13" hidden="1">#REF!</definedName>
    <definedName name="BExESLYUFDACMPARVY264HKBCXLX" localSheetId="10" hidden="1">#REF!</definedName>
    <definedName name="BExESLYUFDACMPARVY264HKBCXLX" localSheetId="7" hidden="1">#REF!</definedName>
    <definedName name="BExESLYUFDACMPARVY264HKBCXLX" localSheetId="27" hidden="1">#REF!</definedName>
    <definedName name="BExESLYUFDACMPARVY264HKBCXLX" hidden="1">#REF!</definedName>
    <definedName name="BExESMKD95A649M0WRSG6CXXP326" localSheetId="16" hidden="1">#REF!</definedName>
    <definedName name="BExESMKD95A649M0WRSG6CXXP326" localSheetId="13" hidden="1">#REF!</definedName>
    <definedName name="BExESMKD95A649M0WRSG6CXXP326" localSheetId="10" hidden="1">#REF!</definedName>
    <definedName name="BExESMKD95A649M0WRSG6CXXP326" localSheetId="7" hidden="1">#REF!</definedName>
    <definedName name="BExESMKD95A649M0WRSG6CXXP326" localSheetId="27" hidden="1">#REF!</definedName>
    <definedName name="BExESMKD95A649M0WRSG6CXXP326" hidden="1">#REF!</definedName>
    <definedName name="BExESR27ZXJG5VMY4PR9D940VS7T" localSheetId="16" hidden="1">#REF!</definedName>
    <definedName name="BExESR27ZXJG5VMY4PR9D940VS7T" localSheetId="13" hidden="1">#REF!</definedName>
    <definedName name="BExESR27ZXJG5VMY4PR9D940VS7T" localSheetId="10" hidden="1">#REF!</definedName>
    <definedName name="BExESR27ZXJG5VMY4PR9D940VS7T" localSheetId="7" hidden="1">#REF!</definedName>
    <definedName name="BExESR27ZXJG5VMY4PR9D940VS7T" localSheetId="27" hidden="1">#REF!</definedName>
    <definedName name="BExESR27ZXJG5VMY4PR9D940VS7T" hidden="1">#REF!</definedName>
    <definedName name="BExESVK1YRJM6UG6FBYOF9CNX29X" localSheetId="16" hidden="1">#REF!</definedName>
    <definedName name="BExESVK1YRJM6UG6FBYOF9CNX29X" localSheetId="13" hidden="1">#REF!</definedName>
    <definedName name="BExESVK1YRJM6UG6FBYOF9CNX29X" localSheetId="10" hidden="1">#REF!</definedName>
    <definedName name="BExESVK1YRJM6UG6FBYOF9CNX29X" localSheetId="7" hidden="1">#REF!</definedName>
    <definedName name="BExESVK1YRJM6UG6FBYOF9CNX29X" localSheetId="27" hidden="1">#REF!</definedName>
    <definedName name="BExESVK1YRJM6UG6FBYOF9CNX29X" hidden="1">#REF!</definedName>
    <definedName name="BExESZ03KXL8DQ2591HLR56ZML94" localSheetId="16" hidden="1">#REF!</definedName>
    <definedName name="BExESZ03KXL8DQ2591HLR56ZML94" localSheetId="13" hidden="1">#REF!</definedName>
    <definedName name="BExESZ03KXL8DQ2591HLR56ZML94" localSheetId="10" hidden="1">#REF!</definedName>
    <definedName name="BExESZ03KXL8DQ2591HLR56ZML94" localSheetId="7" hidden="1">#REF!</definedName>
    <definedName name="BExESZ03KXL8DQ2591HLR56ZML94" localSheetId="27" hidden="1">#REF!</definedName>
    <definedName name="BExESZ03KXL8DQ2591HLR56ZML94" hidden="1">#REF!</definedName>
    <definedName name="BExESZAW5N443NRTKIP59OEI1CR6" localSheetId="16" hidden="1">#REF!</definedName>
    <definedName name="BExESZAW5N443NRTKIP59OEI1CR6" localSheetId="13" hidden="1">#REF!</definedName>
    <definedName name="BExESZAW5N443NRTKIP59OEI1CR6" localSheetId="10" hidden="1">#REF!</definedName>
    <definedName name="BExESZAW5N443NRTKIP59OEI1CR6" localSheetId="7" hidden="1">#REF!</definedName>
    <definedName name="BExESZAW5N443NRTKIP59OEI1CR6" localSheetId="27" hidden="1">#REF!</definedName>
    <definedName name="BExESZAW5N443NRTKIP59OEI1CR6" hidden="1">#REF!</definedName>
    <definedName name="BExET3HXQ60A4O2OLKX8QNXRI6LQ" localSheetId="16" hidden="1">#REF!</definedName>
    <definedName name="BExET3HXQ60A4O2OLKX8QNXRI6LQ" localSheetId="13" hidden="1">#REF!</definedName>
    <definedName name="BExET3HXQ60A4O2OLKX8QNXRI6LQ" localSheetId="10" hidden="1">#REF!</definedName>
    <definedName name="BExET3HXQ60A4O2OLKX8QNXRI6LQ" localSheetId="7" hidden="1">#REF!</definedName>
    <definedName name="BExET3HXQ60A4O2OLKX8QNXRI6LQ" localSheetId="27" hidden="1">#REF!</definedName>
    <definedName name="BExET3HXQ60A4O2OLKX8QNXRI6LQ" hidden="1">#REF!</definedName>
    <definedName name="BExET4EAH366GROMVVMDCSUI1018" localSheetId="16" hidden="1">#REF!</definedName>
    <definedName name="BExET4EAH366GROMVVMDCSUI1018" localSheetId="13" hidden="1">#REF!</definedName>
    <definedName name="BExET4EAH366GROMVVMDCSUI1018" localSheetId="10" hidden="1">#REF!</definedName>
    <definedName name="BExET4EAH366GROMVVMDCSUI1018" localSheetId="7" hidden="1">#REF!</definedName>
    <definedName name="BExET4EAH366GROMVVMDCSUI1018" localSheetId="27" hidden="1">#REF!</definedName>
    <definedName name="BExET4EAH366GROMVVMDCSUI1018" hidden="1">#REF!</definedName>
    <definedName name="BExETA3B1FCIOA80H94K90FWXQKE" localSheetId="16" hidden="1">#REF!</definedName>
    <definedName name="BExETA3B1FCIOA80H94K90FWXQKE" localSheetId="13" hidden="1">#REF!</definedName>
    <definedName name="BExETA3B1FCIOA80H94K90FWXQKE" localSheetId="10" hidden="1">#REF!</definedName>
    <definedName name="BExETA3B1FCIOA80H94K90FWXQKE" localSheetId="7" hidden="1">#REF!</definedName>
    <definedName name="BExETA3B1FCIOA80H94K90FWXQKE" localSheetId="27" hidden="1">#REF!</definedName>
    <definedName name="BExETA3B1FCIOA80H94K90FWXQKE" hidden="1">#REF!</definedName>
    <definedName name="BExETAZOYT4CJIT8RRKC9F2HJG1D" localSheetId="16" hidden="1">#REF!</definedName>
    <definedName name="BExETAZOYT4CJIT8RRKC9F2HJG1D" localSheetId="13" hidden="1">#REF!</definedName>
    <definedName name="BExETAZOYT4CJIT8RRKC9F2HJG1D" localSheetId="10" hidden="1">#REF!</definedName>
    <definedName name="BExETAZOYT4CJIT8RRKC9F2HJG1D" localSheetId="7" hidden="1">#REF!</definedName>
    <definedName name="BExETAZOYT4CJIT8RRKC9F2HJG1D" localSheetId="27" hidden="1">#REF!</definedName>
    <definedName name="BExETAZOYT4CJIT8RRKC9F2HJG1D" hidden="1">#REF!</definedName>
    <definedName name="BExETB55BNG40G9YOI2H6UHIR9WU" localSheetId="16" hidden="1">#REF!</definedName>
    <definedName name="BExETB55BNG40G9YOI2H6UHIR9WU" localSheetId="13" hidden="1">#REF!</definedName>
    <definedName name="BExETB55BNG40G9YOI2H6UHIR9WU" localSheetId="10" hidden="1">#REF!</definedName>
    <definedName name="BExETB55BNG40G9YOI2H6UHIR9WU" localSheetId="7" hidden="1">#REF!</definedName>
    <definedName name="BExETB55BNG40G9YOI2H6UHIR9WU" localSheetId="27" hidden="1">#REF!</definedName>
    <definedName name="BExETB55BNG40G9YOI2H6UHIR9WU" hidden="1">#REF!</definedName>
    <definedName name="BExETF6QD5A9GEINE1KZRRC2LXWM" localSheetId="16" hidden="1">#REF!</definedName>
    <definedName name="BExETF6QD5A9GEINE1KZRRC2LXWM" localSheetId="13" hidden="1">#REF!</definedName>
    <definedName name="BExETF6QD5A9GEINE1KZRRC2LXWM" localSheetId="10" hidden="1">#REF!</definedName>
    <definedName name="BExETF6QD5A9GEINE1KZRRC2LXWM" localSheetId="7" hidden="1">#REF!</definedName>
    <definedName name="BExETF6QD5A9GEINE1KZRRC2LXWM" localSheetId="27" hidden="1">#REF!</definedName>
    <definedName name="BExETF6QD5A9GEINE1KZRRC2LXWM" hidden="1">#REF!</definedName>
    <definedName name="BExETQ9XRXLUACN82805SPSPNKHI" localSheetId="16" hidden="1">#REF!</definedName>
    <definedName name="BExETQ9XRXLUACN82805SPSPNKHI" localSheetId="13" hidden="1">#REF!</definedName>
    <definedName name="BExETQ9XRXLUACN82805SPSPNKHI" localSheetId="10" hidden="1">#REF!</definedName>
    <definedName name="BExETQ9XRXLUACN82805SPSPNKHI" localSheetId="7" hidden="1">#REF!</definedName>
    <definedName name="BExETQ9XRXLUACN82805SPSPNKHI" localSheetId="27" hidden="1">#REF!</definedName>
    <definedName name="BExETQ9XRXLUACN82805SPSPNKHI" hidden="1">#REF!</definedName>
    <definedName name="BExETR0YRMOR63E6DHLEHV9QVVON" localSheetId="16" hidden="1">#REF!</definedName>
    <definedName name="BExETR0YRMOR63E6DHLEHV9QVVON" localSheetId="13" hidden="1">#REF!</definedName>
    <definedName name="BExETR0YRMOR63E6DHLEHV9QVVON" localSheetId="10" hidden="1">#REF!</definedName>
    <definedName name="BExETR0YRMOR63E6DHLEHV9QVVON" localSheetId="7" hidden="1">#REF!</definedName>
    <definedName name="BExETR0YRMOR63E6DHLEHV9QVVON" localSheetId="27" hidden="1">#REF!</definedName>
    <definedName name="BExETR0YRMOR63E6DHLEHV9QVVON" hidden="1">#REF!</definedName>
    <definedName name="BExETVO51BGF7GGNGB21UD7OIF15" localSheetId="16" hidden="1">#REF!</definedName>
    <definedName name="BExETVO51BGF7GGNGB21UD7OIF15" localSheetId="13" hidden="1">#REF!</definedName>
    <definedName name="BExETVO51BGF7GGNGB21UD7OIF15" localSheetId="10" hidden="1">#REF!</definedName>
    <definedName name="BExETVO51BGF7GGNGB21UD7OIF15" localSheetId="7" hidden="1">#REF!</definedName>
    <definedName name="BExETVO51BGF7GGNGB21UD7OIF15" localSheetId="27" hidden="1">#REF!</definedName>
    <definedName name="BExETVO51BGF7GGNGB21UD7OIF15" hidden="1">#REF!</definedName>
    <definedName name="BExETVTGY38YXYYF7N73OYN6FYY3" localSheetId="16" hidden="1">#REF!</definedName>
    <definedName name="BExETVTGY38YXYYF7N73OYN6FYY3" localSheetId="13" hidden="1">#REF!</definedName>
    <definedName name="BExETVTGY38YXYYF7N73OYN6FYY3" localSheetId="10" hidden="1">#REF!</definedName>
    <definedName name="BExETVTGY38YXYYF7N73OYN6FYY3" localSheetId="7" hidden="1">#REF!</definedName>
    <definedName name="BExETVTGY38YXYYF7N73OYN6FYY3" localSheetId="27" hidden="1">#REF!</definedName>
    <definedName name="BExETVTGY38YXYYF7N73OYN6FYY3" hidden="1">#REF!</definedName>
    <definedName name="BExETVTH8RADW05P2XUUV7V44TWW" localSheetId="16" hidden="1">#REF!</definedName>
    <definedName name="BExETVTH8RADW05P2XUUV7V44TWW" localSheetId="13" hidden="1">#REF!</definedName>
    <definedName name="BExETVTH8RADW05P2XUUV7V44TWW" localSheetId="10" hidden="1">#REF!</definedName>
    <definedName name="BExETVTH8RADW05P2XUUV7V44TWW" localSheetId="7" hidden="1">#REF!</definedName>
    <definedName name="BExETVTH8RADW05P2XUUV7V44TWW" localSheetId="27" hidden="1">#REF!</definedName>
    <definedName name="BExETVTH8RADW05P2XUUV7V44TWW" hidden="1">#REF!</definedName>
    <definedName name="BExETW9PYUAV5QY6A4VCYZRIOUX4" localSheetId="16" hidden="1">#REF!</definedName>
    <definedName name="BExETW9PYUAV5QY6A4VCYZRIOUX4" localSheetId="13" hidden="1">#REF!</definedName>
    <definedName name="BExETW9PYUAV5QY6A4VCYZRIOUX4" localSheetId="10" hidden="1">#REF!</definedName>
    <definedName name="BExETW9PYUAV5QY6A4VCYZRIOUX4" localSheetId="7" hidden="1">#REF!</definedName>
    <definedName name="BExETW9PYUAV5QY6A4VCYZRIOUX4" localSheetId="27" hidden="1">#REF!</definedName>
    <definedName name="BExETW9PYUAV5QY6A4VCYZRIOUX4" hidden="1">#REF!</definedName>
    <definedName name="BExEUGNELLVZ7K2PYWP2TG8T65XQ" localSheetId="16" hidden="1">#REF!</definedName>
    <definedName name="BExEUGNELLVZ7K2PYWP2TG8T65XQ" localSheetId="13" hidden="1">#REF!</definedName>
    <definedName name="BExEUGNELLVZ7K2PYWP2TG8T65XQ" localSheetId="10" hidden="1">#REF!</definedName>
    <definedName name="BExEUGNELLVZ7K2PYWP2TG8T65XQ" localSheetId="7" hidden="1">#REF!</definedName>
    <definedName name="BExEUGNELLVZ7K2PYWP2TG8T65XQ" localSheetId="27" hidden="1">#REF!</definedName>
    <definedName name="BExEUGNELLVZ7K2PYWP2TG8T65XQ" hidden="1">#REF!</definedName>
    <definedName name="BExEUHUG1NGJGB6F1UH5IKFZ9B9M" localSheetId="16" hidden="1">#REF!</definedName>
    <definedName name="BExEUHUG1NGJGB6F1UH5IKFZ9B9M" localSheetId="13" hidden="1">#REF!</definedName>
    <definedName name="BExEUHUG1NGJGB6F1UH5IKFZ9B9M" localSheetId="10" hidden="1">#REF!</definedName>
    <definedName name="BExEUHUG1NGJGB6F1UH5IKFZ9B9M" localSheetId="7" hidden="1">#REF!</definedName>
    <definedName name="BExEUHUG1NGJGB6F1UH5IKFZ9B9M" localSheetId="27" hidden="1">#REF!</definedName>
    <definedName name="BExEUHUG1NGJGB6F1UH5IKFZ9B9M" hidden="1">#REF!</definedName>
    <definedName name="BExEUNE4T242Y59C6MS28MXEUGCP" localSheetId="16" hidden="1">#REF!</definedName>
    <definedName name="BExEUNE4T242Y59C6MS28MXEUGCP" localSheetId="13" hidden="1">#REF!</definedName>
    <definedName name="BExEUNE4T242Y59C6MS28MXEUGCP" localSheetId="10" hidden="1">#REF!</definedName>
    <definedName name="BExEUNE4T242Y59C6MS28MXEUGCP" localSheetId="7" hidden="1">#REF!</definedName>
    <definedName name="BExEUNE4T242Y59C6MS28MXEUGCP" localSheetId="27" hidden="1">#REF!</definedName>
    <definedName name="BExEUNE4T242Y59C6MS28MXEUGCP" hidden="1">#REF!</definedName>
    <definedName name="BExEUNU7FYVTR4DD1D31SS7PNXX2" localSheetId="16" hidden="1">#REF!</definedName>
    <definedName name="BExEUNU7FYVTR4DD1D31SS7PNXX2" localSheetId="13" hidden="1">#REF!</definedName>
    <definedName name="BExEUNU7FYVTR4DD1D31SS7PNXX2" localSheetId="10" hidden="1">#REF!</definedName>
    <definedName name="BExEUNU7FYVTR4DD1D31SS7PNXX2" localSheetId="7" hidden="1">#REF!</definedName>
    <definedName name="BExEUNU7FYVTR4DD1D31SS7PNXX2" localSheetId="27" hidden="1">#REF!</definedName>
    <definedName name="BExEUNU7FYVTR4DD1D31SS7PNXX2" hidden="1">#REF!</definedName>
    <definedName name="BExEUOAHB0OT3BACAHNZ3B905C0P" localSheetId="16" hidden="1">#REF!</definedName>
    <definedName name="BExEUOAHB0OT3BACAHNZ3B905C0P" localSheetId="13" hidden="1">#REF!</definedName>
    <definedName name="BExEUOAHB0OT3BACAHNZ3B905C0P" localSheetId="10" hidden="1">#REF!</definedName>
    <definedName name="BExEUOAHB0OT3BACAHNZ3B905C0P" localSheetId="7" hidden="1">#REF!</definedName>
    <definedName name="BExEUOAHB0OT3BACAHNZ3B905C0P" localSheetId="27" hidden="1">#REF!</definedName>
    <definedName name="BExEUOAHB0OT3BACAHNZ3B905C0P" hidden="1">#REF!</definedName>
    <definedName name="BExEV2TP7NA3ZR6RJGH5ER370OUM" localSheetId="16" hidden="1">#REF!</definedName>
    <definedName name="BExEV2TP7NA3ZR6RJGH5ER370OUM" localSheetId="13" hidden="1">#REF!</definedName>
    <definedName name="BExEV2TP7NA3ZR6RJGH5ER370OUM" localSheetId="10" hidden="1">#REF!</definedName>
    <definedName name="BExEV2TP7NA3ZR6RJGH5ER370OUM" localSheetId="7" hidden="1">#REF!</definedName>
    <definedName name="BExEV2TP7NA3ZR6RJGH5ER370OUM" localSheetId="27" hidden="1">#REF!</definedName>
    <definedName name="BExEV2TP7NA3ZR6RJGH5ER370OUM" hidden="1">#REF!</definedName>
    <definedName name="BExEV3Q7M5YTX3CY3QCP1SUIEP2E" localSheetId="16" hidden="1">#REF!</definedName>
    <definedName name="BExEV3Q7M5YTX3CY3QCP1SUIEP2E" localSheetId="13" hidden="1">#REF!</definedName>
    <definedName name="BExEV3Q7M5YTX3CY3QCP1SUIEP2E" localSheetId="10" hidden="1">#REF!</definedName>
    <definedName name="BExEV3Q7M5YTX3CY3QCP1SUIEP2E" localSheetId="7" hidden="1">#REF!</definedName>
    <definedName name="BExEV3Q7M5YTX3CY3QCP1SUIEP2E" localSheetId="27" hidden="1">#REF!</definedName>
    <definedName name="BExEV3Q7M5YTX3CY3QCP1SUIEP2E" hidden="1">#REF!</definedName>
    <definedName name="BExEV69USLNYO2QRJRC0J92XUF00" localSheetId="16" hidden="1">#REF!</definedName>
    <definedName name="BExEV69USLNYO2QRJRC0J92XUF00" localSheetId="13" hidden="1">#REF!</definedName>
    <definedName name="BExEV69USLNYO2QRJRC0J92XUF00" localSheetId="10" hidden="1">#REF!</definedName>
    <definedName name="BExEV69USLNYO2QRJRC0J92XUF00" localSheetId="7" hidden="1">#REF!</definedName>
    <definedName name="BExEV69USLNYO2QRJRC0J92XUF00" localSheetId="27" hidden="1">#REF!</definedName>
    <definedName name="BExEV69USLNYO2QRJRC0J92XUF00" hidden="1">#REF!</definedName>
    <definedName name="BExEV6KNTQOCFD7GV726XQEVQ7R6" localSheetId="16" hidden="1">#REF!</definedName>
    <definedName name="BExEV6KNTQOCFD7GV726XQEVQ7R6" localSheetId="13" hidden="1">#REF!</definedName>
    <definedName name="BExEV6KNTQOCFD7GV726XQEVQ7R6" localSheetId="10" hidden="1">#REF!</definedName>
    <definedName name="BExEV6KNTQOCFD7GV726XQEVQ7R6" localSheetId="7" hidden="1">#REF!</definedName>
    <definedName name="BExEV6KNTQOCFD7GV726XQEVQ7R6" localSheetId="27" hidden="1">#REF!</definedName>
    <definedName name="BExEV6KNTQOCFD7GV726XQEVQ7R6" hidden="1">#REF!</definedName>
    <definedName name="BExEV6VGM4POO9QT9KH3QA3VYCWM" localSheetId="16" hidden="1">#REF!</definedName>
    <definedName name="BExEV6VGM4POO9QT9KH3QA3VYCWM" localSheetId="13" hidden="1">#REF!</definedName>
    <definedName name="BExEV6VGM4POO9QT9KH3QA3VYCWM" localSheetId="10" hidden="1">#REF!</definedName>
    <definedName name="BExEV6VGM4POO9QT9KH3QA3VYCWM" localSheetId="7" hidden="1">#REF!</definedName>
    <definedName name="BExEV6VGM4POO9QT9KH3QA3VYCWM" localSheetId="27" hidden="1">#REF!</definedName>
    <definedName name="BExEV6VGM4POO9QT9KH3QA3VYCWM" hidden="1">#REF!</definedName>
    <definedName name="BExEVCEYMOI0PGO7HAEOS9CVMU2O" localSheetId="16" hidden="1">#REF!</definedName>
    <definedName name="BExEVCEYMOI0PGO7HAEOS9CVMU2O" localSheetId="13" hidden="1">#REF!</definedName>
    <definedName name="BExEVCEYMOI0PGO7HAEOS9CVMU2O" localSheetId="10" hidden="1">#REF!</definedName>
    <definedName name="BExEVCEYMOI0PGO7HAEOS9CVMU2O" localSheetId="7" hidden="1">#REF!</definedName>
    <definedName name="BExEVCEYMOI0PGO7HAEOS9CVMU2O" localSheetId="27" hidden="1">#REF!</definedName>
    <definedName name="BExEVCEYMOI0PGO7HAEOS9CVMU2O" hidden="1">#REF!</definedName>
    <definedName name="BExEVET98G3FU6QBF9LHYWSAMV0O" localSheetId="16" hidden="1">#REF!</definedName>
    <definedName name="BExEVET98G3FU6QBF9LHYWSAMV0O" localSheetId="13" hidden="1">#REF!</definedName>
    <definedName name="BExEVET98G3FU6QBF9LHYWSAMV0O" localSheetId="10" hidden="1">#REF!</definedName>
    <definedName name="BExEVET98G3FU6QBF9LHYWSAMV0O" localSheetId="7" hidden="1">#REF!</definedName>
    <definedName name="BExEVET98G3FU6QBF9LHYWSAMV0O" localSheetId="27" hidden="1">#REF!</definedName>
    <definedName name="BExEVET98G3FU6QBF9LHYWSAMV0O" hidden="1">#REF!</definedName>
    <definedName name="BExEVNCUT0PDUYNJH7G6BSEWZOT2" localSheetId="16" hidden="1">#REF!</definedName>
    <definedName name="BExEVNCUT0PDUYNJH7G6BSEWZOT2" localSheetId="13" hidden="1">#REF!</definedName>
    <definedName name="BExEVNCUT0PDUYNJH7G6BSEWZOT2" localSheetId="10" hidden="1">#REF!</definedName>
    <definedName name="BExEVNCUT0PDUYNJH7G6BSEWZOT2" localSheetId="7" hidden="1">#REF!</definedName>
    <definedName name="BExEVNCUT0PDUYNJH7G6BSEWZOT2" localSheetId="27" hidden="1">#REF!</definedName>
    <definedName name="BExEVNCUT0PDUYNJH7G6BSEWZOT2" hidden="1">#REF!</definedName>
    <definedName name="BExEVPGF4V5J0WQRZKUM8F9TTKZJ" localSheetId="16" hidden="1">#REF!</definedName>
    <definedName name="BExEVPGF4V5J0WQRZKUM8F9TTKZJ" localSheetId="13" hidden="1">#REF!</definedName>
    <definedName name="BExEVPGF4V5J0WQRZKUM8F9TTKZJ" localSheetId="10" hidden="1">#REF!</definedName>
    <definedName name="BExEVPGF4V5J0WQRZKUM8F9TTKZJ" localSheetId="7" hidden="1">#REF!</definedName>
    <definedName name="BExEVPGF4V5J0WQRZKUM8F9TTKZJ" localSheetId="27" hidden="1">#REF!</definedName>
    <definedName name="BExEVPGF4V5J0WQRZKUM8F9TTKZJ" hidden="1">#REF!</definedName>
    <definedName name="BExEVVLIEVWYRF2UUC1H0H5QU1CP" localSheetId="16" hidden="1">#REF!</definedName>
    <definedName name="BExEVVLIEVWYRF2UUC1H0H5QU1CP" localSheetId="13" hidden="1">#REF!</definedName>
    <definedName name="BExEVVLIEVWYRF2UUC1H0H5QU1CP" localSheetId="10" hidden="1">#REF!</definedName>
    <definedName name="BExEVVLIEVWYRF2UUC1H0H5QU1CP" localSheetId="7" hidden="1">#REF!</definedName>
    <definedName name="BExEVVLIEVWYRF2UUC1H0H5QU1CP" localSheetId="27" hidden="1">#REF!</definedName>
    <definedName name="BExEVVLIEVWYRF2UUC1H0H5QU1CP" hidden="1">#REF!</definedName>
    <definedName name="BExEVWCKO8T84GW9Z3X47915XKSH" localSheetId="16" hidden="1">#REF!</definedName>
    <definedName name="BExEVWCKO8T84GW9Z3X47915XKSH" localSheetId="13" hidden="1">#REF!</definedName>
    <definedName name="BExEVWCKO8T84GW9Z3X47915XKSH" localSheetId="10" hidden="1">#REF!</definedName>
    <definedName name="BExEVWCKO8T84GW9Z3X47915XKSH" localSheetId="7" hidden="1">#REF!</definedName>
    <definedName name="BExEVWCKO8T84GW9Z3X47915XKSH" localSheetId="27" hidden="1">#REF!</definedName>
    <definedName name="BExEVWCKO8T84GW9Z3X47915XKSH" hidden="1">#REF!</definedName>
    <definedName name="BExEVZSJWMZ5L2ZE7AZC57CXKW6T" localSheetId="16" hidden="1">#REF!</definedName>
    <definedName name="BExEVZSJWMZ5L2ZE7AZC57CXKW6T" localSheetId="13" hidden="1">#REF!</definedName>
    <definedName name="BExEVZSJWMZ5L2ZE7AZC57CXKW6T" localSheetId="10" hidden="1">#REF!</definedName>
    <definedName name="BExEVZSJWMZ5L2ZE7AZC57CXKW6T" localSheetId="7" hidden="1">#REF!</definedName>
    <definedName name="BExEVZSJWMZ5L2ZE7AZC57CXKW6T" localSheetId="27" hidden="1">#REF!</definedName>
    <definedName name="BExEVZSJWMZ5L2ZE7AZC57CXKW6T" hidden="1">#REF!</definedName>
    <definedName name="BExEW0JL1GFFCXMDGW54CI7Y8FZN" localSheetId="16" hidden="1">#REF!</definedName>
    <definedName name="BExEW0JL1GFFCXMDGW54CI7Y8FZN" localSheetId="13" hidden="1">#REF!</definedName>
    <definedName name="BExEW0JL1GFFCXMDGW54CI7Y8FZN" localSheetId="10" hidden="1">#REF!</definedName>
    <definedName name="BExEW0JL1GFFCXMDGW54CI7Y8FZN" localSheetId="7" hidden="1">#REF!</definedName>
    <definedName name="BExEW0JL1GFFCXMDGW54CI7Y8FZN" localSheetId="27" hidden="1">#REF!</definedName>
    <definedName name="BExEW0JL1GFFCXMDGW54CI7Y8FZN" hidden="1">#REF!</definedName>
    <definedName name="BExEW68M9WL8214QH9C7VCK7BN08" localSheetId="16" hidden="1">#REF!</definedName>
    <definedName name="BExEW68M9WL8214QH9C7VCK7BN08" localSheetId="13" hidden="1">#REF!</definedName>
    <definedName name="BExEW68M9WL8214QH9C7VCK7BN08" localSheetId="10" hidden="1">#REF!</definedName>
    <definedName name="BExEW68M9WL8214QH9C7VCK7BN08" localSheetId="7" hidden="1">#REF!</definedName>
    <definedName name="BExEW68M9WL8214QH9C7VCK7BN08" localSheetId="27" hidden="1">#REF!</definedName>
    <definedName name="BExEW68M9WL8214QH9C7VCK7BN08" hidden="1">#REF!</definedName>
    <definedName name="BExEW8HFKH6F47KIHYBDRUEFZ2ZZ" localSheetId="16" hidden="1">#REF!</definedName>
    <definedName name="BExEW8HFKH6F47KIHYBDRUEFZ2ZZ" localSheetId="13" hidden="1">#REF!</definedName>
    <definedName name="BExEW8HFKH6F47KIHYBDRUEFZ2ZZ" localSheetId="10" hidden="1">#REF!</definedName>
    <definedName name="BExEW8HFKH6F47KIHYBDRUEFZ2ZZ" localSheetId="7" hidden="1">#REF!</definedName>
    <definedName name="BExEW8HFKH6F47KIHYBDRUEFZ2ZZ" localSheetId="27" hidden="1">#REF!</definedName>
    <definedName name="BExEW8HFKH6F47KIHYBDRUEFZ2ZZ" hidden="1">#REF!</definedName>
    <definedName name="BExEWB6JHMITZPXHB6JATOCLLKLJ" localSheetId="16" hidden="1">#REF!</definedName>
    <definedName name="BExEWB6JHMITZPXHB6JATOCLLKLJ" localSheetId="13" hidden="1">#REF!</definedName>
    <definedName name="BExEWB6JHMITZPXHB6JATOCLLKLJ" localSheetId="10" hidden="1">#REF!</definedName>
    <definedName name="BExEWB6JHMITZPXHB6JATOCLLKLJ" localSheetId="7" hidden="1">#REF!</definedName>
    <definedName name="BExEWB6JHMITZPXHB6JATOCLLKLJ" localSheetId="27" hidden="1">#REF!</definedName>
    <definedName name="BExEWB6JHMITZPXHB6JATOCLLKLJ" hidden="1">#REF!</definedName>
    <definedName name="BExEWNBGQS1U2LW3W84T4LSJ9K00" localSheetId="16" hidden="1">#REF!</definedName>
    <definedName name="BExEWNBGQS1U2LW3W84T4LSJ9K00" localSheetId="13" hidden="1">#REF!</definedName>
    <definedName name="BExEWNBGQS1U2LW3W84T4LSJ9K00" localSheetId="10" hidden="1">#REF!</definedName>
    <definedName name="BExEWNBGQS1U2LW3W84T4LSJ9K00" localSheetId="7" hidden="1">#REF!</definedName>
    <definedName name="BExEWNBGQS1U2LW3W84T4LSJ9K00" localSheetId="27" hidden="1">#REF!</definedName>
    <definedName name="BExEWNBGQS1U2LW3W84T4LSJ9K00" hidden="1">#REF!</definedName>
    <definedName name="BExEWO7STL7HNZSTY8VQBPTX1WK6" localSheetId="16" hidden="1">#REF!</definedName>
    <definedName name="BExEWO7STL7HNZSTY8VQBPTX1WK6" localSheetId="13" hidden="1">#REF!</definedName>
    <definedName name="BExEWO7STL7HNZSTY8VQBPTX1WK6" localSheetId="10" hidden="1">#REF!</definedName>
    <definedName name="BExEWO7STL7HNZSTY8VQBPTX1WK6" localSheetId="7" hidden="1">#REF!</definedName>
    <definedName name="BExEWO7STL7HNZSTY8VQBPTX1WK6" localSheetId="27" hidden="1">#REF!</definedName>
    <definedName name="BExEWO7STL7HNZSTY8VQBPTX1WK6" hidden="1">#REF!</definedName>
    <definedName name="BExEWQ0M1N3KMKTDJ73H10QSG4W1" localSheetId="16" hidden="1">#REF!</definedName>
    <definedName name="BExEWQ0M1N3KMKTDJ73H10QSG4W1" localSheetId="13" hidden="1">#REF!</definedName>
    <definedName name="BExEWQ0M1N3KMKTDJ73H10QSG4W1" localSheetId="10" hidden="1">#REF!</definedName>
    <definedName name="BExEWQ0M1N3KMKTDJ73H10QSG4W1" localSheetId="7" hidden="1">#REF!</definedName>
    <definedName name="BExEWQ0M1N3KMKTDJ73H10QSG4W1" localSheetId="27" hidden="1">#REF!</definedName>
    <definedName name="BExEWQ0M1N3KMKTDJ73H10QSG4W1" hidden="1">#REF!</definedName>
    <definedName name="BExEX43OR6NH8GF32YY2ZB6Y8WGP" localSheetId="16" hidden="1">#REF!</definedName>
    <definedName name="BExEX43OR6NH8GF32YY2ZB6Y8WGP" localSheetId="13" hidden="1">#REF!</definedName>
    <definedName name="BExEX43OR6NH8GF32YY2ZB6Y8WGP" localSheetId="10" hidden="1">#REF!</definedName>
    <definedName name="BExEX43OR6NH8GF32YY2ZB6Y8WGP" localSheetId="7" hidden="1">#REF!</definedName>
    <definedName name="BExEX43OR6NH8GF32YY2ZB6Y8WGP" localSheetId="27" hidden="1">#REF!</definedName>
    <definedName name="BExEX43OR6NH8GF32YY2ZB6Y8WGP" hidden="1">#REF!</definedName>
    <definedName name="BExEX85F3OSW8NSCYGYPS9372Z1Q" localSheetId="16" hidden="1">#REF!</definedName>
    <definedName name="BExEX85F3OSW8NSCYGYPS9372Z1Q" localSheetId="13" hidden="1">#REF!</definedName>
    <definedName name="BExEX85F3OSW8NSCYGYPS9372Z1Q" localSheetId="10" hidden="1">#REF!</definedName>
    <definedName name="BExEX85F3OSW8NSCYGYPS9372Z1Q" localSheetId="7" hidden="1">#REF!</definedName>
    <definedName name="BExEX85F3OSW8NSCYGYPS9372Z1Q" localSheetId="27" hidden="1">#REF!</definedName>
    <definedName name="BExEX85F3OSW8NSCYGYPS9372Z1Q" hidden="1">#REF!</definedName>
    <definedName name="BExEX9HWY2G6928ZVVVQF77QCM2C" localSheetId="16" hidden="1">#REF!</definedName>
    <definedName name="BExEX9HWY2G6928ZVVVQF77QCM2C" localSheetId="13" hidden="1">#REF!</definedName>
    <definedName name="BExEX9HWY2G6928ZVVVQF77QCM2C" localSheetId="10" hidden="1">#REF!</definedName>
    <definedName name="BExEX9HWY2G6928ZVVVQF77QCM2C" localSheetId="7" hidden="1">#REF!</definedName>
    <definedName name="BExEX9HWY2G6928ZVVVQF77QCM2C" localSheetId="27" hidden="1">#REF!</definedName>
    <definedName name="BExEX9HWY2G6928ZVVVQF77QCM2C" hidden="1">#REF!</definedName>
    <definedName name="BExEXBQWAYKMVBRJRHB8PFCSYFVN" localSheetId="16" hidden="1">#REF!</definedName>
    <definedName name="BExEXBQWAYKMVBRJRHB8PFCSYFVN" localSheetId="13" hidden="1">#REF!</definedName>
    <definedName name="BExEXBQWAYKMVBRJRHB8PFCSYFVN" localSheetId="10" hidden="1">#REF!</definedName>
    <definedName name="BExEXBQWAYKMVBRJRHB8PFCSYFVN" localSheetId="7" hidden="1">#REF!</definedName>
    <definedName name="BExEXBQWAYKMVBRJRHB8PFCSYFVN" localSheetId="27" hidden="1">#REF!</definedName>
    <definedName name="BExEXBQWAYKMVBRJRHB8PFCSYFVN" hidden="1">#REF!</definedName>
    <definedName name="BExEXGE2TE9MQWLQVHL7XGQWL102" localSheetId="16" hidden="1">#REF!</definedName>
    <definedName name="BExEXGE2TE9MQWLQVHL7XGQWL102" localSheetId="13" hidden="1">#REF!</definedName>
    <definedName name="BExEXGE2TE9MQWLQVHL7XGQWL102" localSheetId="10" hidden="1">#REF!</definedName>
    <definedName name="BExEXGE2TE9MQWLQVHL7XGQWL102" localSheetId="7" hidden="1">#REF!</definedName>
    <definedName name="BExEXGE2TE9MQWLQVHL7XGQWL102" localSheetId="27" hidden="1">#REF!</definedName>
    <definedName name="BExEXGE2TE9MQWLQVHL7XGQWL102" hidden="1">#REF!</definedName>
    <definedName name="BExEXRBZ0DI9E2UFLLKYWGN66B61" localSheetId="16" hidden="1">#REF!</definedName>
    <definedName name="BExEXRBZ0DI9E2UFLLKYWGN66B61" localSheetId="13" hidden="1">#REF!</definedName>
    <definedName name="BExEXRBZ0DI9E2UFLLKYWGN66B61" localSheetId="10" hidden="1">#REF!</definedName>
    <definedName name="BExEXRBZ0DI9E2UFLLKYWGN66B61" localSheetId="7" hidden="1">#REF!</definedName>
    <definedName name="BExEXRBZ0DI9E2UFLLKYWGN66B61" localSheetId="27" hidden="1">#REF!</definedName>
    <definedName name="BExEXRBZ0DI9E2UFLLKYWGN66B61" hidden="1">#REF!</definedName>
    <definedName name="BExEXW4FSOZ9C2SZSQIAA3W82I5K" localSheetId="16" hidden="1">#REF!</definedName>
    <definedName name="BExEXW4FSOZ9C2SZSQIAA3W82I5K" localSheetId="13" hidden="1">#REF!</definedName>
    <definedName name="BExEXW4FSOZ9C2SZSQIAA3W82I5K" localSheetId="10" hidden="1">#REF!</definedName>
    <definedName name="BExEXW4FSOZ9C2SZSQIAA3W82I5K" localSheetId="7" hidden="1">#REF!</definedName>
    <definedName name="BExEXW4FSOZ9C2SZSQIAA3W82I5K" localSheetId="27" hidden="1">#REF!</definedName>
    <definedName name="BExEXW4FSOZ9C2SZSQIAA3W82I5K" hidden="1">#REF!</definedName>
    <definedName name="BExEXZ4H2ZUNEW5I6I74GK08QAQC" localSheetId="16" hidden="1">#REF!</definedName>
    <definedName name="BExEXZ4H2ZUNEW5I6I74GK08QAQC" localSheetId="13" hidden="1">#REF!</definedName>
    <definedName name="BExEXZ4H2ZUNEW5I6I74GK08QAQC" localSheetId="10" hidden="1">#REF!</definedName>
    <definedName name="BExEXZ4H2ZUNEW5I6I74GK08QAQC" localSheetId="7" hidden="1">#REF!</definedName>
    <definedName name="BExEXZ4H2ZUNEW5I6I74GK08QAQC" localSheetId="27" hidden="1">#REF!</definedName>
    <definedName name="BExEXZ4H2ZUNEW5I6I74GK08QAQC" hidden="1">#REF!</definedName>
    <definedName name="BExEY42GK80HA9M84NTZ3NV9K2VI" localSheetId="16" hidden="1">#REF!</definedName>
    <definedName name="BExEY42GK80HA9M84NTZ3NV9K2VI" localSheetId="13" hidden="1">#REF!</definedName>
    <definedName name="BExEY42GK80HA9M84NTZ3NV9K2VI" localSheetId="10" hidden="1">#REF!</definedName>
    <definedName name="BExEY42GK80HA9M84NTZ3NV9K2VI" localSheetId="7" hidden="1">#REF!</definedName>
    <definedName name="BExEY42GK80HA9M84NTZ3NV9K2VI" localSheetId="27" hidden="1">#REF!</definedName>
    <definedName name="BExEY42GK80HA9M84NTZ3NV9K2VI" hidden="1">#REF!</definedName>
    <definedName name="BExEYLG9FL9V1JPPNZ3FUDNSEJ4V" localSheetId="16" hidden="1">#REF!</definedName>
    <definedName name="BExEYLG9FL9V1JPPNZ3FUDNSEJ4V" localSheetId="13" hidden="1">#REF!</definedName>
    <definedName name="BExEYLG9FL9V1JPPNZ3FUDNSEJ4V" localSheetId="10" hidden="1">#REF!</definedName>
    <definedName name="BExEYLG9FL9V1JPPNZ3FUDNSEJ4V" localSheetId="7" hidden="1">#REF!</definedName>
    <definedName name="BExEYLG9FL9V1JPPNZ3FUDNSEJ4V" localSheetId="27" hidden="1">#REF!</definedName>
    <definedName name="BExEYLG9FL9V1JPPNZ3FUDNSEJ4V" hidden="1">#REF!</definedName>
    <definedName name="BExEYOW8C1B3OUUCIGEC7L8OOW1Z" localSheetId="16" hidden="1">#REF!</definedName>
    <definedName name="BExEYOW8C1B3OUUCIGEC7L8OOW1Z" localSheetId="13" hidden="1">#REF!</definedName>
    <definedName name="BExEYOW8C1B3OUUCIGEC7L8OOW1Z" localSheetId="10" hidden="1">#REF!</definedName>
    <definedName name="BExEYOW8C1B3OUUCIGEC7L8OOW1Z" localSheetId="7" hidden="1">#REF!</definedName>
    <definedName name="BExEYOW8C1B3OUUCIGEC7L8OOW1Z" localSheetId="27" hidden="1">#REF!</definedName>
    <definedName name="BExEYOW8C1B3OUUCIGEC7L8OOW1Z" hidden="1">#REF!</definedName>
    <definedName name="BExEYPCI2LT224YS4M3T50V85FAG" localSheetId="16" hidden="1">#REF!</definedName>
    <definedName name="BExEYPCI2LT224YS4M3T50V85FAG" localSheetId="13" hidden="1">#REF!</definedName>
    <definedName name="BExEYPCI2LT224YS4M3T50V85FAG" localSheetId="10" hidden="1">#REF!</definedName>
    <definedName name="BExEYPCI2LT224YS4M3T50V85FAG" localSheetId="7" hidden="1">#REF!</definedName>
    <definedName name="BExEYPCI2LT224YS4M3T50V85FAG" localSheetId="27" hidden="1">#REF!</definedName>
    <definedName name="BExEYPCI2LT224YS4M3T50V85FAG" hidden="1">#REF!</definedName>
    <definedName name="BExEYUQJXZT6N5HJH8ACJF6SRWEE" localSheetId="16" hidden="1">#REF!</definedName>
    <definedName name="BExEYUQJXZT6N5HJH8ACJF6SRWEE" localSheetId="13" hidden="1">#REF!</definedName>
    <definedName name="BExEYUQJXZT6N5HJH8ACJF6SRWEE" localSheetId="10" hidden="1">#REF!</definedName>
    <definedName name="BExEYUQJXZT6N5HJH8ACJF6SRWEE" localSheetId="7" hidden="1">#REF!</definedName>
    <definedName name="BExEYUQJXZT6N5HJH8ACJF6SRWEE" localSheetId="27" hidden="1">#REF!</definedName>
    <definedName name="BExEYUQJXZT6N5HJH8ACJF6SRWEE" hidden="1">#REF!</definedName>
    <definedName name="BExEYYC7KLO4XJQW9GMGVVJQXF4C" localSheetId="16" hidden="1">#REF!</definedName>
    <definedName name="BExEYYC7KLO4XJQW9GMGVVJQXF4C" localSheetId="13" hidden="1">#REF!</definedName>
    <definedName name="BExEYYC7KLO4XJQW9GMGVVJQXF4C" localSheetId="10" hidden="1">#REF!</definedName>
    <definedName name="BExEYYC7KLO4XJQW9GMGVVJQXF4C" localSheetId="7" hidden="1">#REF!</definedName>
    <definedName name="BExEYYC7KLO4XJQW9GMGVVJQXF4C" localSheetId="27" hidden="1">#REF!</definedName>
    <definedName name="BExEYYC7KLO4XJQW9GMGVVJQXF4C" hidden="1">#REF!</definedName>
    <definedName name="BExEZ1S6VZCG01ZPLBSS9Z1SBOJ2" localSheetId="16" hidden="1">#REF!</definedName>
    <definedName name="BExEZ1S6VZCG01ZPLBSS9Z1SBOJ2" localSheetId="13" hidden="1">#REF!</definedName>
    <definedName name="BExEZ1S6VZCG01ZPLBSS9Z1SBOJ2" localSheetId="10" hidden="1">#REF!</definedName>
    <definedName name="BExEZ1S6VZCG01ZPLBSS9Z1SBOJ2" localSheetId="7" hidden="1">#REF!</definedName>
    <definedName name="BExEZ1S6VZCG01ZPLBSS9Z1SBOJ2" localSheetId="27" hidden="1">#REF!</definedName>
    <definedName name="BExEZ1S6VZCG01ZPLBSS9Z1SBOJ2" hidden="1">#REF!</definedName>
    <definedName name="BExEZ6KV8TDKOO0Y66LSH9DCFW5M" localSheetId="16" hidden="1">#REF!</definedName>
    <definedName name="BExEZ6KV8TDKOO0Y66LSH9DCFW5M" localSheetId="13" hidden="1">#REF!</definedName>
    <definedName name="BExEZ6KV8TDKOO0Y66LSH9DCFW5M" localSheetId="10" hidden="1">#REF!</definedName>
    <definedName name="BExEZ6KV8TDKOO0Y66LSH9DCFW5M" localSheetId="7" hidden="1">#REF!</definedName>
    <definedName name="BExEZ6KV8TDKOO0Y66LSH9DCFW5M" localSheetId="27" hidden="1">#REF!</definedName>
    <definedName name="BExEZ6KV8TDKOO0Y66LSH9DCFW5M" hidden="1">#REF!</definedName>
    <definedName name="BExEZGBFNJR8DLPN0V11AU22L6WY" localSheetId="16" hidden="1">#REF!</definedName>
    <definedName name="BExEZGBFNJR8DLPN0V11AU22L6WY" localSheetId="13" hidden="1">#REF!</definedName>
    <definedName name="BExEZGBFNJR8DLPN0V11AU22L6WY" localSheetId="10" hidden="1">#REF!</definedName>
    <definedName name="BExEZGBFNJR8DLPN0V11AU22L6WY" localSheetId="7" hidden="1">#REF!</definedName>
    <definedName name="BExEZGBFNJR8DLPN0V11AU22L6WY" localSheetId="27" hidden="1">#REF!</definedName>
    <definedName name="BExEZGBFNJR8DLPN0V11AU22L6WY" hidden="1">#REF!</definedName>
    <definedName name="BExEZVR61GWO1ZM3XHWUKRJJMQXV" localSheetId="16" hidden="1">#REF!</definedName>
    <definedName name="BExEZVR61GWO1ZM3XHWUKRJJMQXV" localSheetId="13" hidden="1">#REF!</definedName>
    <definedName name="BExEZVR61GWO1ZM3XHWUKRJJMQXV" localSheetId="10" hidden="1">#REF!</definedName>
    <definedName name="BExEZVR61GWO1ZM3XHWUKRJJMQXV" localSheetId="7" hidden="1">#REF!</definedName>
    <definedName name="BExEZVR61GWO1ZM3XHWUKRJJMQXV" localSheetId="27" hidden="1">#REF!</definedName>
    <definedName name="BExEZVR61GWO1ZM3XHWUKRJJMQXV" hidden="1">#REF!</definedName>
    <definedName name="BExF02Y3V3QEPO2XLDSK47APK9XJ" localSheetId="16" hidden="1">#REF!</definedName>
    <definedName name="BExF02Y3V3QEPO2XLDSK47APK9XJ" localSheetId="13" hidden="1">#REF!</definedName>
    <definedName name="BExF02Y3V3QEPO2XLDSK47APK9XJ" localSheetId="10" hidden="1">#REF!</definedName>
    <definedName name="BExF02Y3V3QEPO2XLDSK47APK9XJ" localSheetId="7" hidden="1">#REF!</definedName>
    <definedName name="BExF02Y3V3QEPO2XLDSK47APK9XJ" localSheetId="27" hidden="1">#REF!</definedName>
    <definedName name="BExF02Y3V3QEPO2XLDSK47APK9XJ" hidden="1">#REF!</definedName>
    <definedName name="BExF03E824NHBODFUZ3PZ5HLF85X" localSheetId="16" hidden="1">#REF!</definedName>
    <definedName name="BExF03E824NHBODFUZ3PZ5HLF85X" localSheetId="13" hidden="1">#REF!</definedName>
    <definedName name="BExF03E824NHBODFUZ3PZ5HLF85X" localSheetId="10" hidden="1">#REF!</definedName>
    <definedName name="BExF03E824NHBODFUZ3PZ5HLF85X" localSheetId="7" hidden="1">#REF!</definedName>
    <definedName name="BExF03E824NHBODFUZ3PZ5HLF85X" localSheetId="27" hidden="1">#REF!</definedName>
    <definedName name="BExF03E824NHBODFUZ3PZ5HLF85X" hidden="1">#REF!</definedName>
    <definedName name="BExF09OS91RT7N7IW8JLMZ121ZP3" localSheetId="16" hidden="1">#REF!</definedName>
    <definedName name="BExF09OS91RT7N7IW8JLMZ121ZP3" localSheetId="13" hidden="1">#REF!</definedName>
    <definedName name="BExF09OS91RT7N7IW8JLMZ121ZP3" localSheetId="10" hidden="1">#REF!</definedName>
    <definedName name="BExF09OS91RT7N7IW8JLMZ121ZP3" localSheetId="7" hidden="1">#REF!</definedName>
    <definedName name="BExF09OS91RT7N7IW8JLMZ121ZP3" localSheetId="27" hidden="1">#REF!</definedName>
    <definedName name="BExF09OS91RT7N7IW8JLMZ121ZP3" hidden="1">#REF!</definedName>
    <definedName name="BExF0D4SEQ7RRCAER8UQKUJ4HH0Q" localSheetId="16" hidden="1">#REF!</definedName>
    <definedName name="BExF0D4SEQ7RRCAER8UQKUJ4HH0Q" localSheetId="13" hidden="1">#REF!</definedName>
    <definedName name="BExF0D4SEQ7RRCAER8UQKUJ4HH0Q" localSheetId="10" hidden="1">#REF!</definedName>
    <definedName name="BExF0D4SEQ7RRCAER8UQKUJ4HH0Q" localSheetId="7" hidden="1">#REF!</definedName>
    <definedName name="BExF0D4SEQ7RRCAER8UQKUJ4HH0Q" localSheetId="27" hidden="1">#REF!</definedName>
    <definedName name="BExF0D4SEQ7RRCAER8UQKUJ4HH0Q" hidden="1">#REF!</definedName>
    <definedName name="BExF0D4Z97PCG5JI9CC2TFB553AX" localSheetId="16" hidden="1">#REF!</definedName>
    <definedName name="BExF0D4Z97PCG5JI9CC2TFB553AX" localSheetId="13" hidden="1">#REF!</definedName>
    <definedName name="BExF0D4Z97PCG5JI9CC2TFB553AX" localSheetId="10" hidden="1">#REF!</definedName>
    <definedName name="BExF0D4Z97PCG5JI9CC2TFB553AX" localSheetId="7" hidden="1">#REF!</definedName>
    <definedName name="BExF0D4Z97PCG5JI9CC2TFB553AX" localSheetId="27" hidden="1">#REF!</definedName>
    <definedName name="BExF0D4Z97PCG5JI9CC2TFB553AX" hidden="1">#REF!</definedName>
    <definedName name="BExF0DAB1PUE0V936NFEK68CCKTJ" localSheetId="16" hidden="1">#REF!</definedName>
    <definedName name="BExF0DAB1PUE0V936NFEK68CCKTJ" localSheetId="13" hidden="1">#REF!</definedName>
    <definedName name="BExF0DAB1PUE0V936NFEK68CCKTJ" localSheetId="10" hidden="1">#REF!</definedName>
    <definedName name="BExF0DAB1PUE0V936NFEK68CCKTJ" localSheetId="7" hidden="1">#REF!</definedName>
    <definedName name="BExF0DAB1PUE0V936NFEK68CCKTJ" localSheetId="27" hidden="1">#REF!</definedName>
    <definedName name="BExF0DAB1PUE0V936NFEK68CCKTJ" hidden="1">#REF!</definedName>
    <definedName name="BExF0LOEHV42P2DV7QL8O7HOQ3N9" localSheetId="16" hidden="1">#REF!</definedName>
    <definedName name="BExF0LOEHV42P2DV7QL8O7HOQ3N9" localSheetId="13" hidden="1">#REF!</definedName>
    <definedName name="BExF0LOEHV42P2DV7QL8O7HOQ3N9" localSheetId="10" hidden="1">#REF!</definedName>
    <definedName name="BExF0LOEHV42P2DV7QL8O7HOQ3N9" localSheetId="7" hidden="1">#REF!</definedName>
    <definedName name="BExF0LOEHV42P2DV7QL8O7HOQ3N9" localSheetId="27" hidden="1">#REF!</definedName>
    <definedName name="BExF0LOEHV42P2DV7QL8O7HOQ3N9" hidden="1">#REF!</definedName>
    <definedName name="BExF0QRT0ZP2578DKKC9SRW40F5L" localSheetId="16" hidden="1">#REF!</definedName>
    <definedName name="BExF0QRT0ZP2578DKKC9SRW40F5L" localSheetId="13" hidden="1">#REF!</definedName>
    <definedName name="BExF0QRT0ZP2578DKKC9SRW40F5L" localSheetId="10" hidden="1">#REF!</definedName>
    <definedName name="BExF0QRT0ZP2578DKKC9SRW40F5L" localSheetId="7" hidden="1">#REF!</definedName>
    <definedName name="BExF0QRT0ZP2578DKKC9SRW40F5L" localSheetId="27" hidden="1">#REF!</definedName>
    <definedName name="BExF0QRT0ZP2578DKKC9SRW40F5L" hidden="1">#REF!</definedName>
    <definedName name="BExF0WRM9VO25RLSO03ZOCE8H7K5" localSheetId="16" hidden="1">#REF!</definedName>
    <definedName name="BExF0WRM9VO25RLSO03ZOCE8H7K5" localSheetId="13" hidden="1">#REF!</definedName>
    <definedName name="BExF0WRM9VO25RLSO03ZOCE8H7K5" localSheetId="10" hidden="1">#REF!</definedName>
    <definedName name="BExF0WRM9VO25RLSO03ZOCE8H7K5" localSheetId="7" hidden="1">#REF!</definedName>
    <definedName name="BExF0WRM9VO25RLSO03ZOCE8H7K5" localSheetId="27" hidden="1">#REF!</definedName>
    <definedName name="BExF0WRM9VO25RLSO03ZOCE8H7K5" hidden="1">#REF!</definedName>
    <definedName name="BExF0ZRI7W4RSLIDLHTSM0AWXO3S" localSheetId="16" hidden="1">#REF!</definedName>
    <definedName name="BExF0ZRI7W4RSLIDLHTSM0AWXO3S" localSheetId="13" hidden="1">#REF!</definedName>
    <definedName name="BExF0ZRI7W4RSLIDLHTSM0AWXO3S" localSheetId="10" hidden="1">#REF!</definedName>
    <definedName name="BExF0ZRI7W4RSLIDLHTSM0AWXO3S" localSheetId="7" hidden="1">#REF!</definedName>
    <definedName name="BExF0ZRI7W4RSLIDLHTSM0AWXO3S" localSheetId="27" hidden="1">#REF!</definedName>
    <definedName name="BExF0ZRI7W4RSLIDLHTSM0AWXO3S" hidden="1">#REF!</definedName>
    <definedName name="BExF19CT3MMZZ2T5EWMDNG3UOJ01" localSheetId="16" hidden="1">#REF!</definedName>
    <definedName name="BExF19CT3MMZZ2T5EWMDNG3UOJ01" localSheetId="13" hidden="1">#REF!</definedName>
    <definedName name="BExF19CT3MMZZ2T5EWMDNG3UOJ01" localSheetId="10" hidden="1">#REF!</definedName>
    <definedName name="BExF19CT3MMZZ2T5EWMDNG3UOJ01" localSheetId="7" hidden="1">#REF!</definedName>
    <definedName name="BExF19CT3MMZZ2T5EWMDNG3UOJ01" localSheetId="27" hidden="1">#REF!</definedName>
    <definedName name="BExF19CT3MMZZ2T5EWMDNG3UOJ01" hidden="1">#REF!</definedName>
    <definedName name="BExF1C1VNHJBRW2XQKVSL1KSLFZ8" localSheetId="16" hidden="1">#REF!</definedName>
    <definedName name="BExF1C1VNHJBRW2XQKVSL1KSLFZ8" localSheetId="13" hidden="1">#REF!</definedName>
    <definedName name="BExF1C1VNHJBRW2XQKVSL1KSLFZ8" localSheetId="10" hidden="1">#REF!</definedName>
    <definedName name="BExF1C1VNHJBRW2XQKVSL1KSLFZ8" localSheetId="7" hidden="1">#REF!</definedName>
    <definedName name="BExF1C1VNHJBRW2XQKVSL1KSLFZ8" localSheetId="27" hidden="1">#REF!</definedName>
    <definedName name="BExF1C1VNHJBRW2XQKVSL1KSLFZ8" hidden="1">#REF!</definedName>
    <definedName name="BExF1M38U6NX17YJA8YU359B5Z4M" localSheetId="16" hidden="1">#REF!</definedName>
    <definedName name="BExF1M38U6NX17YJA8YU359B5Z4M" localSheetId="13" hidden="1">#REF!</definedName>
    <definedName name="BExF1M38U6NX17YJA8YU359B5Z4M" localSheetId="10" hidden="1">#REF!</definedName>
    <definedName name="BExF1M38U6NX17YJA8YU359B5Z4M" localSheetId="7" hidden="1">#REF!</definedName>
    <definedName name="BExF1M38U6NX17YJA8YU359B5Z4M" localSheetId="27" hidden="1">#REF!</definedName>
    <definedName name="BExF1M38U6NX17YJA8YU359B5Z4M" hidden="1">#REF!</definedName>
    <definedName name="BExF1MU4W3NPEY0OHRDWP5IANCBB" localSheetId="16" hidden="1">#REF!</definedName>
    <definedName name="BExF1MU4W3NPEY0OHRDWP5IANCBB" localSheetId="13" hidden="1">#REF!</definedName>
    <definedName name="BExF1MU4W3NPEY0OHRDWP5IANCBB" localSheetId="10" hidden="1">#REF!</definedName>
    <definedName name="BExF1MU4W3NPEY0OHRDWP5IANCBB" localSheetId="7" hidden="1">#REF!</definedName>
    <definedName name="BExF1MU4W3NPEY0OHRDWP5IANCBB" localSheetId="27" hidden="1">#REF!</definedName>
    <definedName name="BExF1MU4W3NPEY0OHRDWP5IANCBB" hidden="1">#REF!</definedName>
    <definedName name="BExF1MZN8MWMOKOARHJ1QAF9HPGT" localSheetId="16" hidden="1">#REF!</definedName>
    <definedName name="BExF1MZN8MWMOKOARHJ1QAF9HPGT" localSheetId="13" hidden="1">#REF!</definedName>
    <definedName name="BExF1MZN8MWMOKOARHJ1QAF9HPGT" localSheetId="10" hidden="1">#REF!</definedName>
    <definedName name="BExF1MZN8MWMOKOARHJ1QAF9HPGT" localSheetId="7" hidden="1">#REF!</definedName>
    <definedName name="BExF1MZN8MWMOKOARHJ1QAF9HPGT" localSheetId="27" hidden="1">#REF!</definedName>
    <definedName name="BExF1MZN8MWMOKOARHJ1QAF9HPGT" hidden="1">#REF!</definedName>
    <definedName name="BExF1US4ZIQYSU5LBFYNRA9N0K2O" localSheetId="16" hidden="1">#REF!</definedName>
    <definedName name="BExF1US4ZIQYSU5LBFYNRA9N0K2O" localSheetId="13" hidden="1">#REF!</definedName>
    <definedName name="BExF1US4ZIQYSU5LBFYNRA9N0K2O" localSheetId="10" hidden="1">#REF!</definedName>
    <definedName name="BExF1US4ZIQYSU5LBFYNRA9N0K2O" localSheetId="7" hidden="1">#REF!</definedName>
    <definedName name="BExF1US4ZIQYSU5LBFYNRA9N0K2O" localSheetId="27" hidden="1">#REF!</definedName>
    <definedName name="BExF1US4ZIQYSU5LBFYNRA9N0K2O" hidden="1">#REF!</definedName>
    <definedName name="BExF272JNPJCK1XLBG016XXBVFO8" localSheetId="16" hidden="1">#REF!</definedName>
    <definedName name="BExF272JNPJCK1XLBG016XXBVFO8" localSheetId="13" hidden="1">#REF!</definedName>
    <definedName name="BExF272JNPJCK1XLBG016XXBVFO8" localSheetId="10" hidden="1">#REF!</definedName>
    <definedName name="BExF272JNPJCK1XLBG016XXBVFO8" localSheetId="7" hidden="1">#REF!</definedName>
    <definedName name="BExF272JNPJCK1XLBG016XXBVFO8" localSheetId="27" hidden="1">#REF!</definedName>
    <definedName name="BExF272JNPJCK1XLBG016XXBVFO8" hidden="1">#REF!</definedName>
    <definedName name="BExF2CWZN6E87RGTBMD4YQI2QT7R" localSheetId="16" hidden="1">#REF!</definedName>
    <definedName name="BExF2CWZN6E87RGTBMD4YQI2QT7R" localSheetId="13" hidden="1">#REF!</definedName>
    <definedName name="BExF2CWZN6E87RGTBMD4YQI2QT7R" localSheetId="10" hidden="1">#REF!</definedName>
    <definedName name="BExF2CWZN6E87RGTBMD4YQI2QT7R" localSheetId="7" hidden="1">#REF!</definedName>
    <definedName name="BExF2CWZN6E87RGTBMD4YQI2QT7R" localSheetId="27" hidden="1">#REF!</definedName>
    <definedName name="BExF2CWZN6E87RGTBMD4YQI2QT7R" hidden="1">#REF!</definedName>
    <definedName name="BExF2DYO1WQ7GMXSTAQRDBW1NSFG" localSheetId="16" hidden="1">#REF!</definedName>
    <definedName name="BExF2DYO1WQ7GMXSTAQRDBW1NSFG" localSheetId="13" hidden="1">#REF!</definedName>
    <definedName name="BExF2DYO1WQ7GMXSTAQRDBW1NSFG" localSheetId="10" hidden="1">#REF!</definedName>
    <definedName name="BExF2DYO1WQ7GMXSTAQRDBW1NSFG" localSheetId="7" hidden="1">#REF!</definedName>
    <definedName name="BExF2DYO1WQ7GMXSTAQRDBW1NSFG" localSheetId="27" hidden="1">#REF!</definedName>
    <definedName name="BExF2DYO1WQ7GMXSTAQRDBW1NSFG" hidden="1">#REF!</definedName>
    <definedName name="BExF2H9D3MC9XKLPZ6VIP4F7G4YN" localSheetId="16" hidden="1">#REF!</definedName>
    <definedName name="BExF2H9D3MC9XKLPZ6VIP4F7G4YN" localSheetId="13" hidden="1">#REF!</definedName>
    <definedName name="BExF2H9D3MC9XKLPZ6VIP4F7G4YN" localSheetId="10" hidden="1">#REF!</definedName>
    <definedName name="BExF2H9D3MC9XKLPZ6VIP4F7G4YN" localSheetId="7" hidden="1">#REF!</definedName>
    <definedName name="BExF2H9D3MC9XKLPZ6VIP4F7G4YN" localSheetId="27" hidden="1">#REF!</definedName>
    <definedName name="BExF2H9D3MC9XKLPZ6VIP4F7G4YN" hidden="1">#REF!</definedName>
    <definedName name="BExF2MSWNUY9Z6BZJQZ538PPTION" localSheetId="16" hidden="1">#REF!</definedName>
    <definedName name="BExF2MSWNUY9Z6BZJQZ538PPTION" localSheetId="13" hidden="1">#REF!</definedName>
    <definedName name="BExF2MSWNUY9Z6BZJQZ538PPTION" localSheetId="10" hidden="1">#REF!</definedName>
    <definedName name="BExF2MSWNUY9Z6BZJQZ538PPTION" localSheetId="7" hidden="1">#REF!</definedName>
    <definedName name="BExF2MSWNUY9Z6BZJQZ538PPTION" localSheetId="27" hidden="1">#REF!</definedName>
    <definedName name="BExF2MSWNUY9Z6BZJQZ538PPTION" hidden="1">#REF!</definedName>
    <definedName name="BExF2QZYWHTYGUTTXR15CKCV3LS7" localSheetId="16" hidden="1">#REF!</definedName>
    <definedName name="BExF2QZYWHTYGUTTXR15CKCV3LS7" localSheetId="13" hidden="1">#REF!</definedName>
    <definedName name="BExF2QZYWHTYGUTTXR15CKCV3LS7" localSheetId="10" hidden="1">#REF!</definedName>
    <definedName name="BExF2QZYWHTYGUTTXR15CKCV3LS7" localSheetId="7" hidden="1">#REF!</definedName>
    <definedName name="BExF2QZYWHTYGUTTXR15CKCV3LS7" localSheetId="27" hidden="1">#REF!</definedName>
    <definedName name="BExF2QZYWHTYGUTTXR15CKCV3LS7" hidden="1">#REF!</definedName>
    <definedName name="BExF2T8Y6TSJ74RMSZOA9CEH4OZ6" localSheetId="16" hidden="1">#REF!</definedName>
    <definedName name="BExF2T8Y6TSJ74RMSZOA9CEH4OZ6" localSheetId="13" hidden="1">#REF!</definedName>
    <definedName name="BExF2T8Y6TSJ74RMSZOA9CEH4OZ6" localSheetId="10" hidden="1">#REF!</definedName>
    <definedName name="BExF2T8Y6TSJ74RMSZOA9CEH4OZ6" localSheetId="7" hidden="1">#REF!</definedName>
    <definedName name="BExF2T8Y6TSJ74RMSZOA9CEH4OZ6" localSheetId="27" hidden="1">#REF!</definedName>
    <definedName name="BExF2T8Y6TSJ74RMSZOA9CEH4OZ6" hidden="1">#REF!</definedName>
    <definedName name="BExF31N3YM4F37EOOY8M8VI1KXN8" localSheetId="16" hidden="1">#REF!</definedName>
    <definedName name="BExF31N3YM4F37EOOY8M8VI1KXN8" localSheetId="13" hidden="1">#REF!</definedName>
    <definedName name="BExF31N3YM4F37EOOY8M8VI1KXN8" localSheetId="10" hidden="1">#REF!</definedName>
    <definedName name="BExF31N3YM4F37EOOY8M8VI1KXN8" localSheetId="7" hidden="1">#REF!</definedName>
    <definedName name="BExF31N3YM4F37EOOY8M8VI1KXN8" localSheetId="27" hidden="1">#REF!</definedName>
    <definedName name="BExF31N3YM4F37EOOY8M8VI1KXN8" hidden="1">#REF!</definedName>
    <definedName name="BExF37C1YKBT79Z9SOJAG5MXQGTU" localSheetId="16" hidden="1">#REF!</definedName>
    <definedName name="BExF37C1YKBT79Z9SOJAG5MXQGTU" localSheetId="13" hidden="1">#REF!</definedName>
    <definedName name="BExF37C1YKBT79Z9SOJAG5MXQGTU" localSheetId="10" hidden="1">#REF!</definedName>
    <definedName name="BExF37C1YKBT79Z9SOJAG5MXQGTU" localSheetId="7" hidden="1">#REF!</definedName>
    <definedName name="BExF37C1YKBT79Z9SOJAG5MXQGTU" localSheetId="27" hidden="1">#REF!</definedName>
    <definedName name="BExF37C1YKBT79Z9SOJAG5MXQGTU" hidden="1">#REF!</definedName>
    <definedName name="BExF3A6HPA6DGYALZNHHJPMCUYZR" localSheetId="16" hidden="1">#REF!</definedName>
    <definedName name="BExF3A6HPA6DGYALZNHHJPMCUYZR" localSheetId="13" hidden="1">#REF!</definedName>
    <definedName name="BExF3A6HPA6DGYALZNHHJPMCUYZR" localSheetId="10" hidden="1">#REF!</definedName>
    <definedName name="BExF3A6HPA6DGYALZNHHJPMCUYZR" localSheetId="7" hidden="1">#REF!</definedName>
    <definedName name="BExF3A6HPA6DGYALZNHHJPMCUYZR" localSheetId="27" hidden="1">#REF!</definedName>
    <definedName name="BExF3A6HPA6DGYALZNHHJPMCUYZR" hidden="1">#REF!</definedName>
    <definedName name="BExF3GMJW5D7066GYKTMM3CVH1HE" localSheetId="16" hidden="1">#REF!</definedName>
    <definedName name="BExF3GMJW5D7066GYKTMM3CVH1HE" localSheetId="13" hidden="1">#REF!</definedName>
    <definedName name="BExF3GMJW5D7066GYKTMM3CVH1HE" localSheetId="10" hidden="1">#REF!</definedName>
    <definedName name="BExF3GMJW5D7066GYKTMM3CVH1HE" localSheetId="7" hidden="1">#REF!</definedName>
    <definedName name="BExF3GMJW5D7066GYKTMM3CVH1HE" localSheetId="27" hidden="1">#REF!</definedName>
    <definedName name="BExF3GMJW5D7066GYKTMM3CVH1HE" hidden="1">#REF!</definedName>
    <definedName name="BExF3I9T44X7DV9HHV51DVDDPPZG" localSheetId="16" hidden="1">#REF!</definedName>
    <definedName name="BExF3I9T44X7DV9HHV51DVDDPPZG" localSheetId="13" hidden="1">#REF!</definedName>
    <definedName name="BExF3I9T44X7DV9HHV51DVDDPPZG" localSheetId="10" hidden="1">#REF!</definedName>
    <definedName name="BExF3I9T44X7DV9HHV51DVDDPPZG" localSheetId="7" hidden="1">#REF!</definedName>
    <definedName name="BExF3I9T44X7DV9HHV51DVDDPPZG" localSheetId="27" hidden="1">#REF!</definedName>
    <definedName name="BExF3I9T44X7DV9HHV51DVDDPPZG" hidden="1">#REF!</definedName>
    <definedName name="BExF3IKLZ35F2D4DI7R7P7NZLVC3" localSheetId="16" hidden="1">#REF!</definedName>
    <definedName name="BExF3IKLZ35F2D4DI7R7P7NZLVC3" localSheetId="13" hidden="1">#REF!</definedName>
    <definedName name="BExF3IKLZ35F2D4DI7R7P7NZLVC3" localSheetId="10" hidden="1">#REF!</definedName>
    <definedName name="BExF3IKLZ35F2D4DI7R7P7NZLVC3" localSheetId="7" hidden="1">#REF!</definedName>
    <definedName name="BExF3IKLZ35F2D4DI7R7P7NZLVC3" localSheetId="27" hidden="1">#REF!</definedName>
    <definedName name="BExF3IKLZ35F2D4DI7R7P7NZLVC3" hidden="1">#REF!</definedName>
    <definedName name="BExF3JMFX5DILOIFUDIO1HZUK875" localSheetId="16" hidden="1">#REF!</definedName>
    <definedName name="BExF3JMFX5DILOIFUDIO1HZUK875" localSheetId="13" hidden="1">#REF!</definedName>
    <definedName name="BExF3JMFX5DILOIFUDIO1HZUK875" localSheetId="10" hidden="1">#REF!</definedName>
    <definedName name="BExF3JMFX5DILOIFUDIO1HZUK875" localSheetId="7" hidden="1">#REF!</definedName>
    <definedName name="BExF3JMFX5DILOIFUDIO1HZUK875" localSheetId="27" hidden="1">#REF!</definedName>
    <definedName name="BExF3JMFX5DILOIFUDIO1HZUK875" hidden="1">#REF!</definedName>
    <definedName name="BExF3KIO2G9LJYXZ61H8PJJ6OQXV" localSheetId="16" hidden="1">#REF!</definedName>
    <definedName name="BExF3KIO2G9LJYXZ61H8PJJ6OQXV" localSheetId="13" hidden="1">#REF!</definedName>
    <definedName name="BExF3KIO2G9LJYXZ61H8PJJ6OQXV" localSheetId="10" hidden="1">#REF!</definedName>
    <definedName name="BExF3KIO2G9LJYXZ61H8PJJ6OQXV" localSheetId="7" hidden="1">#REF!</definedName>
    <definedName name="BExF3KIO2G9LJYXZ61H8PJJ6OQXV" localSheetId="27" hidden="1">#REF!</definedName>
    <definedName name="BExF3KIO2G9LJYXZ61H8PJJ6OQXV" hidden="1">#REF!</definedName>
    <definedName name="BExF3MGVCZHXDAUDZAGUYESZ3RC8" localSheetId="16" hidden="1">#REF!</definedName>
    <definedName name="BExF3MGVCZHXDAUDZAGUYESZ3RC8" localSheetId="13" hidden="1">#REF!</definedName>
    <definedName name="BExF3MGVCZHXDAUDZAGUYESZ3RC8" localSheetId="10" hidden="1">#REF!</definedName>
    <definedName name="BExF3MGVCZHXDAUDZAGUYESZ3RC8" localSheetId="7" hidden="1">#REF!</definedName>
    <definedName name="BExF3MGVCZHXDAUDZAGUYESZ3RC8" localSheetId="27" hidden="1">#REF!</definedName>
    <definedName name="BExF3MGVCZHXDAUDZAGUYESZ3RC8" hidden="1">#REF!</definedName>
    <definedName name="BExF3NTC4BGZEM6B87TCFX277QCS" localSheetId="16" hidden="1">#REF!</definedName>
    <definedName name="BExF3NTC4BGZEM6B87TCFX277QCS" localSheetId="13" hidden="1">#REF!</definedName>
    <definedName name="BExF3NTC4BGZEM6B87TCFX277QCS" localSheetId="10" hidden="1">#REF!</definedName>
    <definedName name="BExF3NTC4BGZEM6B87TCFX277QCS" localSheetId="7" hidden="1">#REF!</definedName>
    <definedName name="BExF3NTC4BGZEM6B87TCFX277QCS" localSheetId="27" hidden="1">#REF!</definedName>
    <definedName name="BExF3NTC4BGZEM6B87TCFX277QCS" hidden="1">#REF!</definedName>
    <definedName name="BExF3Q2DOSQI9SIAXB522CN0WBZ7" localSheetId="16" hidden="1">#REF!</definedName>
    <definedName name="BExF3Q2DOSQI9SIAXB522CN0WBZ7" localSheetId="13" hidden="1">#REF!</definedName>
    <definedName name="BExF3Q2DOSQI9SIAXB522CN0WBZ7" localSheetId="10" hidden="1">#REF!</definedName>
    <definedName name="BExF3Q2DOSQI9SIAXB522CN0WBZ7" localSheetId="7" hidden="1">#REF!</definedName>
    <definedName name="BExF3Q2DOSQI9SIAXB522CN0WBZ7" localSheetId="27" hidden="1">#REF!</definedName>
    <definedName name="BExF3Q2DOSQI9SIAXB522CN0WBZ7" hidden="1">#REF!</definedName>
    <definedName name="BExF3Q7NI90WT31QHYSJDIG0LLLJ" localSheetId="16" hidden="1">#REF!</definedName>
    <definedName name="BExF3Q7NI90WT31QHYSJDIG0LLLJ" localSheetId="13" hidden="1">#REF!</definedName>
    <definedName name="BExF3Q7NI90WT31QHYSJDIG0LLLJ" localSheetId="10" hidden="1">#REF!</definedName>
    <definedName name="BExF3Q7NI90WT31QHYSJDIG0LLLJ" localSheetId="7" hidden="1">#REF!</definedName>
    <definedName name="BExF3Q7NI90WT31QHYSJDIG0LLLJ" localSheetId="27" hidden="1">#REF!</definedName>
    <definedName name="BExF3Q7NI90WT31QHYSJDIG0LLLJ" hidden="1">#REF!</definedName>
    <definedName name="BExF3QD55TIY1MSBSRK9TUJKBEWO" localSheetId="16" hidden="1">#REF!</definedName>
    <definedName name="BExF3QD55TIY1MSBSRK9TUJKBEWO" localSheetId="13" hidden="1">#REF!</definedName>
    <definedName name="BExF3QD55TIY1MSBSRK9TUJKBEWO" localSheetId="10" hidden="1">#REF!</definedName>
    <definedName name="BExF3QD55TIY1MSBSRK9TUJKBEWO" localSheetId="7" hidden="1">#REF!</definedName>
    <definedName name="BExF3QD55TIY1MSBSRK9TUJKBEWO" localSheetId="27" hidden="1">#REF!</definedName>
    <definedName name="BExF3QD55TIY1MSBSRK9TUJKBEWO" hidden="1">#REF!</definedName>
    <definedName name="BExF3QT8J6RIF1L3R700MBSKIOKW" localSheetId="16" hidden="1">#REF!</definedName>
    <definedName name="BExF3QT8J6RIF1L3R700MBSKIOKW" localSheetId="13" hidden="1">#REF!</definedName>
    <definedName name="BExF3QT8J6RIF1L3R700MBSKIOKW" localSheetId="10" hidden="1">#REF!</definedName>
    <definedName name="BExF3QT8J6RIF1L3R700MBSKIOKW" localSheetId="7" hidden="1">#REF!</definedName>
    <definedName name="BExF3QT8J6RIF1L3R700MBSKIOKW" localSheetId="27" hidden="1">#REF!</definedName>
    <definedName name="BExF3QT8J6RIF1L3R700MBSKIOKW" hidden="1">#REF!</definedName>
    <definedName name="BExF42SSBVPMLK2UB3B7FPEIY9TU" localSheetId="16" hidden="1">#REF!</definedName>
    <definedName name="BExF42SSBVPMLK2UB3B7FPEIY9TU" localSheetId="13" hidden="1">#REF!</definedName>
    <definedName name="BExF42SSBVPMLK2UB3B7FPEIY9TU" localSheetId="10" hidden="1">#REF!</definedName>
    <definedName name="BExF42SSBVPMLK2UB3B7FPEIY9TU" localSheetId="7" hidden="1">#REF!</definedName>
    <definedName name="BExF42SSBVPMLK2UB3B7FPEIY9TU" localSheetId="27" hidden="1">#REF!</definedName>
    <definedName name="BExF42SSBVPMLK2UB3B7FPEIY9TU" hidden="1">#REF!</definedName>
    <definedName name="BExF4HXSWB50BKYPWA0HTT8W56H6" localSheetId="16" hidden="1">#REF!</definedName>
    <definedName name="BExF4HXSWB50BKYPWA0HTT8W56H6" localSheetId="13" hidden="1">#REF!</definedName>
    <definedName name="BExF4HXSWB50BKYPWA0HTT8W56H6" localSheetId="10" hidden="1">#REF!</definedName>
    <definedName name="BExF4HXSWB50BKYPWA0HTT8W56H6" localSheetId="7" hidden="1">#REF!</definedName>
    <definedName name="BExF4HXSWB50BKYPWA0HTT8W56H6" localSheetId="27" hidden="1">#REF!</definedName>
    <definedName name="BExF4HXSWB50BKYPWA0HTT8W56H6" hidden="1">#REF!</definedName>
    <definedName name="BExF4J4Y60OUA8GY6YN8XVRUX80A" localSheetId="16" hidden="1">#REF!</definedName>
    <definedName name="BExF4J4Y60OUA8GY6YN8XVRUX80A" localSheetId="13" hidden="1">#REF!</definedName>
    <definedName name="BExF4J4Y60OUA8GY6YN8XVRUX80A" localSheetId="10" hidden="1">#REF!</definedName>
    <definedName name="BExF4J4Y60OUA8GY6YN8XVRUX80A" localSheetId="7" hidden="1">#REF!</definedName>
    <definedName name="BExF4J4Y60OUA8GY6YN8XVRUX80A" localSheetId="27" hidden="1">#REF!</definedName>
    <definedName name="BExF4J4Y60OUA8GY6YN8XVRUX80A" hidden="1">#REF!</definedName>
    <definedName name="BExF4KHF04IWW4LQ95FHQPFE4Y9K" localSheetId="16" hidden="1">#REF!</definedName>
    <definedName name="BExF4KHF04IWW4LQ95FHQPFE4Y9K" localSheetId="13" hidden="1">#REF!</definedName>
    <definedName name="BExF4KHF04IWW4LQ95FHQPFE4Y9K" localSheetId="10" hidden="1">#REF!</definedName>
    <definedName name="BExF4KHF04IWW4LQ95FHQPFE4Y9K" localSheetId="7" hidden="1">#REF!</definedName>
    <definedName name="BExF4KHF04IWW4LQ95FHQPFE4Y9K" localSheetId="27" hidden="1">#REF!</definedName>
    <definedName name="BExF4KHF04IWW4LQ95FHQPFE4Y9K" hidden="1">#REF!</definedName>
    <definedName name="BExF4MVQM5Y0QRDLDFSKWWTF709C" localSheetId="16" hidden="1">#REF!</definedName>
    <definedName name="BExF4MVQM5Y0QRDLDFSKWWTF709C" localSheetId="13" hidden="1">#REF!</definedName>
    <definedName name="BExF4MVQM5Y0QRDLDFSKWWTF709C" localSheetId="10" hidden="1">#REF!</definedName>
    <definedName name="BExF4MVQM5Y0QRDLDFSKWWTF709C" localSheetId="7" hidden="1">#REF!</definedName>
    <definedName name="BExF4MVQM5Y0QRDLDFSKWWTF709C" localSheetId="27" hidden="1">#REF!</definedName>
    <definedName name="BExF4MVQM5Y0QRDLDFSKWWTF709C" hidden="1">#REF!</definedName>
    <definedName name="BExF4PVMZYV36E8HOYY06J81AMBI" localSheetId="16" hidden="1">#REF!</definedName>
    <definedName name="BExF4PVMZYV36E8HOYY06J81AMBI" localSheetId="13" hidden="1">#REF!</definedName>
    <definedName name="BExF4PVMZYV36E8HOYY06J81AMBI" localSheetId="10" hidden="1">#REF!</definedName>
    <definedName name="BExF4PVMZYV36E8HOYY06J81AMBI" localSheetId="7" hidden="1">#REF!</definedName>
    <definedName name="BExF4PVMZYV36E8HOYY06J81AMBI" localSheetId="27" hidden="1">#REF!</definedName>
    <definedName name="BExF4PVMZYV36E8HOYY06J81AMBI" hidden="1">#REF!</definedName>
    <definedName name="BExF4SF9NEX1FZE9N8EXT89PM54D" localSheetId="16" hidden="1">#REF!</definedName>
    <definedName name="BExF4SF9NEX1FZE9N8EXT89PM54D" localSheetId="13" hidden="1">#REF!</definedName>
    <definedName name="BExF4SF9NEX1FZE9N8EXT89PM54D" localSheetId="10" hidden="1">#REF!</definedName>
    <definedName name="BExF4SF9NEX1FZE9N8EXT89PM54D" localSheetId="7" hidden="1">#REF!</definedName>
    <definedName name="BExF4SF9NEX1FZE9N8EXT89PM54D" localSheetId="27" hidden="1">#REF!</definedName>
    <definedName name="BExF4SF9NEX1FZE9N8EXT89PM54D" hidden="1">#REF!</definedName>
    <definedName name="BExF52GTGP8MHGII4KJ8TJGR8W8U" localSheetId="16" hidden="1">#REF!</definedName>
    <definedName name="BExF52GTGP8MHGII4KJ8TJGR8W8U" localSheetId="13" hidden="1">#REF!</definedName>
    <definedName name="BExF52GTGP8MHGII4KJ8TJGR8W8U" localSheetId="10" hidden="1">#REF!</definedName>
    <definedName name="BExF52GTGP8MHGII4KJ8TJGR8W8U" localSheetId="7" hidden="1">#REF!</definedName>
    <definedName name="BExF52GTGP8MHGII4KJ8TJGR8W8U" localSheetId="27" hidden="1">#REF!</definedName>
    <definedName name="BExF52GTGP8MHGII4KJ8TJGR8W8U" hidden="1">#REF!</definedName>
    <definedName name="BExF57K7L3UC1I2FSAWURR4SN0UN" localSheetId="16" hidden="1">#REF!</definedName>
    <definedName name="BExF57K7L3UC1I2FSAWURR4SN0UN" localSheetId="13" hidden="1">#REF!</definedName>
    <definedName name="BExF57K7L3UC1I2FSAWURR4SN0UN" localSheetId="10" hidden="1">#REF!</definedName>
    <definedName name="BExF57K7L3UC1I2FSAWURR4SN0UN" localSheetId="7" hidden="1">#REF!</definedName>
    <definedName name="BExF57K7L3UC1I2FSAWURR4SN0UN" localSheetId="27" hidden="1">#REF!</definedName>
    <definedName name="BExF57K7L3UC1I2FSAWURR4SN0UN" hidden="1">#REF!</definedName>
    <definedName name="BExF5HR2GFV7O8LKG9SJ4BY78LYA" localSheetId="16" hidden="1">#REF!</definedName>
    <definedName name="BExF5HR2GFV7O8LKG9SJ4BY78LYA" localSheetId="13" hidden="1">#REF!</definedName>
    <definedName name="BExF5HR2GFV7O8LKG9SJ4BY78LYA" localSheetId="10" hidden="1">#REF!</definedName>
    <definedName name="BExF5HR2GFV7O8LKG9SJ4BY78LYA" localSheetId="7" hidden="1">#REF!</definedName>
    <definedName name="BExF5HR2GFV7O8LKG9SJ4BY78LYA" localSheetId="27" hidden="1">#REF!</definedName>
    <definedName name="BExF5HR2GFV7O8LKG9SJ4BY78LYA" hidden="1">#REF!</definedName>
    <definedName name="BExF5ZFO2A29GHWR5ES64Z9OS16J" localSheetId="16" hidden="1">#REF!</definedName>
    <definedName name="BExF5ZFO2A29GHWR5ES64Z9OS16J" localSheetId="13" hidden="1">#REF!</definedName>
    <definedName name="BExF5ZFO2A29GHWR5ES64Z9OS16J" localSheetId="10" hidden="1">#REF!</definedName>
    <definedName name="BExF5ZFO2A29GHWR5ES64Z9OS16J" localSheetId="7" hidden="1">#REF!</definedName>
    <definedName name="BExF5ZFO2A29GHWR5ES64Z9OS16J" localSheetId="27" hidden="1">#REF!</definedName>
    <definedName name="BExF5ZFO2A29GHWR5ES64Z9OS16J" hidden="1">#REF!</definedName>
    <definedName name="BExF63S045JO7H2ZJCBTBVH3SUIF" localSheetId="16" hidden="1">#REF!</definedName>
    <definedName name="BExF63S045JO7H2ZJCBTBVH3SUIF" localSheetId="13" hidden="1">#REF!</definedName>
    <definedName name="BExF63S045JO7H2ZJCBTBVH3SUIF" localSheetId="10" hidden="1">#REF!</definedName>
    <definedName name="BExF63S045JO7H2ZJCBTBVH3SUIF" localSheetId="7" hidden="1">#REF!</definedName>
    <definedName name="BExF63S045JO7H2ZJCBTBVH3SUIF" localSheetId="27" hidden="1">#REF!</definedName>
    <definedName name="BExF63S045JO7H2ZJCBTBVH3SUIF" hidden="1">#REF!</definedName>
    <definedName name="BExF642TEGTXCI9A61ZOONJCB0U1" localSheetId="16" hidden="1">#REF!</definedName>
    <definedName name="BExF642TEGTXCI9A61ZOONJCB0U1" localSheetId="13" hidden="1">#REF!</definedName>
    <definedName name="BExF642TEGTXCI9A61ZOONJCB0U1" localSheetId="10" hidden="1">#REF!</definedName>
    <definedName name="BExF642TEGTXCI9A61ZOONJCB0U1" localSheetId="7" hidden="1">#REF!</definedName>
    <definedName name="BExF642TEGTXCI9A61ZOONJCB0U1" localSheetId="27" hidden="1">#REF!</definedName>
    <definedName name="BExF642TEGTXCI9A61ZOONJCB0U1" hidden="1">#REF!</definedName>
    <definedName name="BExF67O951CF8UJF3KBDNR0E83C1" localSheetId="16" hidden="1">#REF!</definedName>
    <definedName name="BExF67O951CF8UJF3KBDNR0E83C1" localSheetId="13" hidden="1">#REF!</definedName>
    <definedName name="BExF67O951CF8UJF3KBDNR0E83C1" localSheetId="10" hidden="1">#REF!</definedName>
    <definedName name="BExF67O951CF8UJF3KBDNR0E83C1" localSheetId="7" hidden="1">#REF!</definedName>
    <definedName name="BExF67O951CF8UJF3KBDNR0E83C1" localSheetId="27" hidden="1">#REF!</definedName>
    <definedName name="BExF67O951CF8UJF3KBDNR0E83C1" hidden="1">#REF!</definedName>
    <definedName name="BExF6EV7I35NVMIJGYTB6E24YVPA" localSheetId="16" hidden="1">#REF!</definedName>
    <definedName name="BExF6EV7I35NVMIJGYTB6E24YVPA" localSheetId="13" hidden="1">#REF!</definedName>
    <definedName name="BExF6EV7I35NVMIJGYTB6E24YVPA" localSheetId="10" hidden="1">#REF!</definedName>
    <definedName name="BExF6EV7I35NVMIJGYTB6E24YVPA" localSheetId="7" hidden="1">#REF!</definedName>
    <definedName name="BExF6EV7I35NVMIJGYTB6E24YVPA" localSheetId="27" hidden="1">#REF!</definedName>
    <definedName name="BExF6EV7I35NVMIJGYTB6E24YVPA" hidden="1">#REF!</definedName>
    <definedName name="BExF6FGUF393KTMBT40S5BYAFG00" localSheetId="16" hidden="1">#REF!</definedName>
    <definedName name="BExF6FGUF393KTMBT40S5BYAFG00" localSheetId="13" hidden="1">#REF!</definedName>
    <definedName name="BExF6FGUF393KTMBT40S5BYAFG00" localSheetId="10" hidden="1">#REF!</definedName>
    <definedName name="BExF6FGUF393KTMBT40S5BYAFG00" localSheetId="7" hidden="1">#REF!</definedName>
    <definedName name="BExF6FGUF393KTMBT40S5BYAFG00" localSheetId="27" hidden="1">#REF!</definedName>
    <definedName name="BExF6FGUF393KTMBT40S5BYAFG00" hidden="1">#REF!</definedName>
    <definedName name="BExF6GNYXWY8A0SY4PW1B6KJMMTM" localSheetId="16" hidden="1">#REF!</definedName>
    <definedName name="BExF6GNYXWY8A0SY4PW1B6KJMMTM" localSheetId="13" hidden="1">#REF!</definedName>
    <definedName name="BExF6GNYXWY8A0SY4PW1B6KJMMTM" localSheetId="10" hidden="1">#REF!</definedName>
    <definedName name="BExF6GNYXWY8A0SY4PW1B6KJMMTM" localSheetId="7" hidden="1">#REF!</definedName>
    <definedName name="BExF6GNYXWY8A0SY4PW1B6KJMMTM" localSheetId="27" hidden="1">#REF!</definedName>
    <definedName name="BExF6GNYXWY8A0SY4PW1B6KJMMTM" hidden="1">#REF!</definedName>
    <definedName name="BExF6IB8K74Z0AFT05GPOKKZW7C9" localSheetId="16" hidden="1">#REF!</definedName>
    <definedName name="BExF6IB8K74Z0AFT05GPOKKZW7C9" localSheetId="13" hidden="1">#REF!</definedName>
    <definedName name="BExF6IB8K74Z0AFT05GPOKKZW7C9" localSheetId="10" hidden="1">#REF!</definedName>
    <definedName name="BExF6IB8K74Z0AFT05GPOKKZW7C9" localSheetId="7" hidden="1">#REF!</definedName>
    <definedName name="BExF6IB8K74Z0AFT05GPOKKZW7C9" localSheetId="27" hidden="1">#REF!</definedName>
    <definedName name="BExF6IB8K74Z0AFT05GPOKKZW7C9" hidden="1">#REF!</definedName>
    <definedName name="BExF6NUXJI11W2IAZNAM1QWC0459" localSheetId="16" hidden="1">#REF!</definedName>
    <definedName name="BExF6NUXJI11W2IAZNAM1QWC0459" localSheetId="13" hidden="1">#REF!</definedName>
    <definedName name="BExF6NUXJI11W2IAZNAM1QWC0459" localSheetId="10" hidden="1">#REF!</definedName>
    <definedName name="BExF6NUXJI11W2IAZNAM1QWC0459" localSheetId="7" hidden="1">#REF!</definedName>
    <definedName name="BExF6NUXJI11W2IAZNAM1QWC0459" localSheetId="27" hidden="1">#REF!</definedName>
    <definedName name="BExF6NUXJI11W2IAZNAM1QWC0459" hidden="1">#REF!</definedName>
    <definedName name="BExF6RR76KNVIXGJOVFO8GDILKGZ" localSheetId="16" hidden="1">#REF!</definedName>
    <definedName name="BExF6RR76KNVIXGJOVFO8GDILKGZ" localSheetId="13" hidden="1">#REF!</definedName>
    <definedName name="BExF6RR76KNVIXGJOVFO8GDILKGZ" localSheetId="10" hidden="1">#REF!</definedName>
    <definedName name="BExF6RR76KNVIXGJOVFO8GDILKGZ" localSheetId="7" hidden="1">#REF!</definedName>
    <definedName name="BExF6RR76KNVIXGJOVFO8GDILKGZ" localSheetId="27" hidden="1">#REF!</definedName>
    <definedName name="BExF6RR76KNVIXGJOVFO8GDILKGZ" hidden="1">#REF!</definedName>
    <definedName name="BExF6ZE8D5CMPJPRWT6S4HM56LPF" localSheetId="16" hidden="1">#REF!</definedName>
    <definedName name="BExF6ZE8D5CMPJPRWT6S4HM56LPF" localSheetId="13" hidden="1">#REF!</definedName>
    <definedName name="BExF6ZE8D5CMPJPRWT6S4HM56LPF" localSheetId="10" hidden="1">#REF!</definedName>
    <definedName name="BExF6ZE8D5CMPJPRWT6S4HM56LPF" localSheetId="7" hidden="1">#REF!</definedName>
    <definedName name="BExF6ZE8D5CMPJPRWT6S4HM56LPF" localSheetId="27" hidden="1">#REF!</definedName>
    <definedName name="BExF6ZE8D5CMPJPRWT6S4HM56LPF" hidden="1">#REF!</definedName>
    <definedName name="BExF76FV8SF7AJK7B35AL7VTZF6D" localSheetId="16" hidden="1">#REF!</definedName>
    <definedName name="BExF76FV8SF7AJK7B35AL7VTZF6D" localSheetId="13" hidden="1">#REF!</definedName>
    <definedName name="BExF76FV8SF7AJK7B35AL7VTZF6D" localSheetId="10" hidden="1">#REF!</definedName>
    <definedName name="BExF76FV8SF7AJK7B35AL7VTZF6D" localSheetId="7" hidden="1">#REF!</definedName>
    <definedName name="BExF76FV8SF7AJK7B35AL7VTZF6D" localSheetId="27" hidden="1">#REF!</definedName>
    <definedName name="BExF76FV8SF7AJK7B35AL7VTZF6D" hidden="1">#REF!</definedName>
    <definedName name="BExF7EOIMC1OYL1N7835KGOI0FIZ" localSheetId="16" hidden="1">#REF!</definedName>
    <definedName name="BExF7EOIMC1OYL1N7835KGOI0FIZ" localSheetId="13" hidden="1">#REF!</definedName>
    <definedName name="BExF7EOIMC1OYL1N7835KGOI0FIZ" localSheetId="10" hidden="1">#REF!</definedName>
    <definedName name="BExF7EOIMC1OYL1N7835KGOI0FIZ" localSheetId="7" hidden="1">#REF!</definedName>
    <definedName name="BExF7EOIMC1OYL1N7835KGOI0FIZ" localSheetId="27" hidden="1">#REF!</definedName>
    <definedName name="BExF7EOIMC1OYL1N7835KGOI0FIZ" hidden="1">#REF!</definedName>
    <definedName name="BExF7K88K7ASGV6RAOAGH52G04VR" localSheetId="16" hidden="1">#REF!</definedName>
    <definedName name="BExF7K88K7ASGV6RAOAGH52G04VR" localSheetId="13" hidden="1">#REF!</definedName>
    <definedName name="BExF7K88K7ASGV6RAOAGH52G04VR" localSheetId="10" hidden="1">#REF!</definedName>
    <definedName name="BExF7K88K7ASGV6RAOAGH52G04VR" localSheetId="7" hidden="1">#REF!</definedName>
    <definedName name="BExF7K88K7ASGV6RAOAGH52G04VR" localSheetId="27" hidden="1">#REF!</definedName>
    <definedName name="BExF7K88K7ASGV6RAOAGH52G04VR" hidden="1">#REF!</definedName>
    <definedName name="BExF7OVDRP3LHNAF2CX4V84CKKIR" localSheetId="16" hidden="1">#REF!</definedName>
    <definedName name="BExF7OVDRP3LHNAF2CX4V84CKKIR" localSheetId="13" hidden="1">#REF!</definedName>
    <definedName name="BExF7OVDRP3LHNAF2CX4V84CKKIR" localSheetId="10" hidden="1">#REF!</definedName>
    <definedName name="BExF7OVDRP3LHNAF2CX4V84CKKIR" localSheetId="7" hidden="1">#REF!</definedName>
    <definedName name="BExF7OVDRP3LHNAF2CX4V84CKKIR" localSheetId="27" hidden="1">#REF!</definedName>
    <definedName name="BExF7OVDRP3LHNAF2CX4V84CKKIR" hidden="1">#REF!</definedName>
    <definedName name="BExF7QO41X2A2SL8UXDNP99GY7U9" localSheetId="16" hidden="1">#REF!</definedName>
    <definedName name="BExF7QO41X2A2SL8UXDNP99GY7U9" localSheetId="13" hidden="1">#REF!</definedName>
    <definedName name="BExF7QO41X2A2SL8UXDNP99GY7U9" localSheetId="10" hidden="1">#REF!</definedName>
    <definedName name="BExF7QO41X2A2SL8UXDNP99GY7U9" localSheetId="7" hidden="1">#REF!</definedName>
    <definedName name="BExF7QO41X2A2SL8UXDNP99GY7U9" localSheetId="27" hidden="1">#REF!</definedName>
    <definedName name="BExF7QO41X2A2SL8UXDNP99GY7U9" hidden="1">#REF!</definedName>
    <definedName name="BExF7QYWRJ8S4SID84VVXH3TN7X8" localSheetId="16" hidden="1">#REF!</definedName>
    <definedName name="BExF7QYWRJ8S4SID84VVXH3TN7X8" localSheetId="13" hidden="1">#REF!</definedName>
    <definedName name="BExF7QYWRJ8S4SID84VVXH3TN7X8" localSheetId="10" hidden="1">#REF!</definedName>
    <definedName name="BExF7QYWRJ8S4SID84VVXH3TN7X8" localSheetId="7" hidden="1">#REF!</definedName>
    <definedName name="BExF7QYWRJ8S4SID84VVXH3TN7X8" localSheetId="27" hidden="1">#REF!</definedName>
    <definedName name="BExF7QYWRJ8S4SID84VVXH3TN7X8" hidden="1">#REF!</definedName>
    <definedName name="BExF81GI8B8WBHXFTET68A9358BR" localSheetId="16" hidden="1">#REF!</definedName>
    <definedName name="BExF81GI8B8WBHXFTET68A9358BR" localSheetId="13" hidden="1">#REF!</definedName>
    <definedName name="BExF81GI8B8WBHXFTET68A9358BR" localSheetId="10" hidden="1">#REF!</definedName>
    <definedName name="BExF81GI8B8WBHXFTET68A9358BR" localSheetId="7" hidden="1">#REF!</definedName>
    <definedName name="BExF81GI8B8WBHXFTET68A9358BR" localSheetId="27" hidden="1">#REF!</definedName>
    <definedName name="BExF81GI8B8WBHXFTET68A9358BR" hidden="1">#REF!</definedName>
    <definedName name="BExGKN1EUJWHOYSSFY4XX6T9QVV5" localSheetId="16" hidden="1">#REF!</definedName>
    <definedName name="BExGKN1EUJWHOYSSFY4XX6T9QVV5" localSheetId="13" hidden="1">#REF!</definedName>
    <definedName name="BExGKN1EUJWHOYSSFY4XX6T9QVV5" localSheetId="10" hidden="1">#REF!</definedName>
    <definedName name="BExGKN1EUJWHOYSSFY4XX6T9QVV5" localSheetId="7" hidden="1">#REF!</definedName>
    <definedName name="BExGKN1EUJWHOYSSFY4XX6T9QVV5" localSheetId="27" hidden="1">#REF!</definedName>
    <definedName name="BExGKN1EUJWHOYSSFY4XX6T9QVV5" hidden="1">#REF!</definedName>
    <definedName name="BExGL97US0Y3KXXASUTVR26XLT70" localSheetId="16" hidden="1">#REF!</definedName>
    <definedName name="BExGL97US0Y3KXXASUTVR26XLT70" localSheetId="13" hidden="1">#REF!</definedName>
    <definedName name="BExGL97US0Y3KXXASUTVR26XLT70" localSheetId="10" hidden="1">#REF!</definedName>
    <definedName name="BExGL97US0Y3KXXASUTVR26XLT70" localSheetId="7" hidden="1">#REF!</definedName>
    <definedName name="BExGL97US0Y3KXXASUTVR26XLT70" localSheetId="27" hidden="1">#REF!</definedName>
    <definedName name="BExGL97US0Y3KXXASUTVR26XLT70" hidden="1">#REF!</definedName>
    <definedName name="BExGL9TEJAX73AMCXKXTMRO9T6QA" localSheetId="16" hidden="1">#REF!</definedName>
    <definedName name="BExGL9TEJAX73AMCXKXTMRO9T6QA" localSheetId="13" hidden="1">#REF!</definedName>
    <definedName name="BExGL9TEJAX73AMCXKXTMRO9T6QA" localSheetId="10" hidden="1">#REF!</definedName>
    <definedName name="BExGL9TEJAX73AMCXKXTMRO9T6QA" localSheetId="7" hidden="1">#REF!</definedName>
    <definedName name="BExGL9TEJAX73AMCXKXTMRO9T6QA" localSheetId="27" hidden="1">#REF!</definedName>
    <definedName name="BExGL9TEJAX73AMCXKXTMRO9T6QA" hidden="1">#REF!</definedName>
    <definedName name="BExGLBM5GKGBJDTZSMMBZBAVQ7N1" localSheetId="16" hidden="1">#REF!</definedName>
    <definedName name="BExGLBM5GKGBJDTZSMMBZBAVQ7N1" localSheetId="13" hidden="1">#REF!</definedName>
    <definedName name="BExGLBM5GKGBJDTZSMMBZBAVQ7N1" localSheetId="10" hidden="1">#REF!</definedName>
    <definedName name="BExGLBM5GKGBJDTZSMMBZBAVQ7N1" localSheetId="7" hidden="1">#REF!</definedName>
    <definedName name="BExGLBM5GKGBJDTZSMMBZBAVQ7N1" localSheetId="27" hidden="1">#REF!</definedName>
    <definedName name="BExGLBM5GKGBJDTZSMMBZBAVQ7N1" hidden="1">#REF!</definedName>
    <definedName name="BExGLC7R4C33RO0PID97ZPPVCW4M" localSheetId="16" hidden="1">#REF!</definedName>
    <definedName name="BExGLC7R4C33RO0PID97ZPPVCW4M" localSheetId="13" hidden="1">#REF!</definedName>
    <definedName name="BExGLC7R4C33RO0PID97ZPPVCW4M" localSheetId="10" hidden="1">#REF!</definedName>
    <definedName name="BExGLC7R4C33RO0PID97ZPPVCW4M" localSheetId="7" hidden="1">#REF!</definedName>
    <definedName name="BExGLC7R4C33RO0PID97ZPPVCW4M" localSheetId="27" hidden="1">#REF!</definedName>
    <definedName name="BExGLC7R4C33RO0PID97ZPPVCW4M" hidden="1">#REF!</definedName>
    <definedName name="BExGLFIF7HCFSHNQHKEV6RY0WCO3" localSheetId="16" hidden="1">#REF!</definedName>
    <definedName name="BExGLFIF7HCFSHNQHKEV6RY0WCO3" localSheetId="13" hidden="1">#REF!</definedName>
    <definedName name="BExGLFIF7HCFSHNQHKEV6RY0WCO3" localSheetId="10" hidden="1">#REF!</definedName>
    <definedName name="BExGLFIF7HCFSHNQHKEV6RY0WCO3" localSheetId="7" hidden="1">#REF!</definedName>
    <definedName name="BExGLFIF7HCFSHNQHKEV6RY0WCO3" localSheetId="27" hidden="1">#REF!</definedName>
    <definedName name="BExGLFIF7HCFSHNQHKEV6RY0WCO3" hidden="1">#REF!</definedName>
    <definedName name="BExGLPP9Z6SH15N8AV0F7H58S14K" localSheetId="16" hidden="1">#REF!</definedName>
    <definedName name="BExGLPP9Z6SH15N8AV0F7H58S14K" localSheetId="13" hidden="1">#REF!</definedName>
    <definedName name="BExGLPP9Z6SH15N8AV0F7H58S14K" localSheetId="10" hidden="1">#REF!</definedName>
    <definedName name="BExGLPP9Z6SH15N8AV0F7H58S14K" localSheetId="7" hidden="1">#REF!</definedName>
    <definedName name="BExGLPP9Z6SH15N8AV0F7H58S14K" localSheetId="27" hidden="1">#REF!</definedName>
    <definedName name="BExGLPP9Z6SH15N8AV0F7H58S14K" hidden="1">#REF!</definedName>
    <definedName name="BExGLQATG820J44V2O4JEICPUUTR" localSheetId="16" hidden="1">#REF!</definedName>
    <definedName name="BExGLQATG820J44V2O4JEICPUUTR" localSheetId="13" hidden="1">#REF!</definedName>
    <definedName name="BExGLQATG820J44V2O4JEICPUUTR" localSheetId="10" hidden="1">#REF!</definedName>
    <definedName name="BExGLQATG820J44V2O4JEICPUUTR" localSheetId="7" hidden="1">#REF!</definedName>
    <definedName name="BExGLQATG820J44V2O4JEICPUUTR" localSheetId="27" hidden="1">#REF!</definedName>
    <definedName name="BExGLQATG820J44V2O4JEICPUUTR" hidden="1">#REF!</definedName>
    <definedName name="BExGLTARRL0J772UD2TXEYAVPY6E" localSheetId="16" hidden="1">#REF!</definedName>
    <definedName name="BExGLTARRL0J772UD2TXEYAVPY6E" localSheetId="13" hidden="1">#REF!</definedName>
    <definedName name="BExGLTARRL0J772UD2TXEYAVPY6E" localSheetId="10" hidden="1">#REF!</definedName>
    <definedName name="BExGLTARRL0J772UD2TXEYAVPY6E" localSheetId="7" hidden="1">#REF!</definedName>
    <definedName name="BExGLTARRL0J772UD2TXEYAVPY6E" localSheetId="27" hidden="1">#REF!</definedName>
    <definedName name="BExGLTARRL0J772UD2TXEYAVPY6E" hidden="1">#REF!</definedName>
    <definedName name="BExGLYE6RZTAAWHJBG2QFJPTDS2Q" localSheetId="16" hidden="1">#REF!</definedName>
    <definedName name="BExGLYE6RZTAAWHJBG2QFJPTDS2Q" localSheetId="13" hidden="1">#REF!</definedName>
    <definedName name="BExGLYE6RZTAAWHJBG2QFJPTDS2Q" localSheetId="10" hidden="1">#REF!</definedName>
    <definedName name="BExGLYE6RZTAAWHJBG2QFJPTDS2Q" localSheetId="7" hidden="1">#REF!</definedName>
    <definedName name="BExGLYE6RZTAAWHJBG2QFJPTDS2Q" localSheetId="27" hidden="1">#REF!</definedName>
    <definedName name="BExGLYE6RZTAAWHJBG2QFJPTDS2Q" hidden="1">#REF!</definedName>
    <definedName name="BExGM4DZ65OAQP7MA4LN6QMYZOFF" localSheetId="16" hidden="1">#REF!</definedName>
    <definedName name="BExGM4DZ65OAQP7MA4LN6QMYZOFF" localSheetId="13" hidden="1">#REF!</definedName>
    <definedName name="BExGM4DZ65OAQP7MA4LN6QMYZOFF" localSheetId="10" hidden="1">#REF!</definedName>
    <definedName name="BExGM4DZ65OAQP7MA4LN6QMYZOFF" localSheetId="7" hidden="1">#REF!</definedName>
    <definedName name="BExGM4DZ65OAQP7MA4LN6QMYZOFF" localSheetId="27" hidden="1">#REF!</definedName>
    <definedName name="BExGM4DZ65OAQP7MA4LN6QMYZOFF" hidden="1">#REF!</definedName>
    <definedName name="BExGMCXCWEC9XNUOEMZ61TMI6CUO" localSheetId="16" hidden="1">#REF!</definedName>
    <definedName name="BExGMCXCWEC9XNUOEMZ61TMI6CUO" localSheetId="13" hidden="1">#REF!</definedName>
    <definedName name="BExGMCXCWEC9XNUOEMZ61TMI6CUO" localSheetId="10" hidden="1">#REF!</definedName>
    <definedName name="BExGMCXCWEC9XNUOEMZ61TMI6CUO" localSheetId="7" hidden="1">#REF!</definedName>
    <definedName name="BExGMCXCWEC9XNUOEMZ61TMI6CUO" localSheetId="27" hidden="1">#REF!</definedName>
    <definedName name="BExGMCXCWEC9XNUOEMZ61TMI6CUO" hidden="1">#REF!</definedName>
    <definedName name="BExGMJDGIH0MEPC2TUSFUCY2ROTB" localSheetId="16" hidden="1">#REF!</definedName>
    <definedName name="BExGMJDGIH0MEPC2TUSFUCY2ROTB" localSheetId="13" hidden="1">#REF!</definedName>
    <definedName name="BExGMJDGIH0MEPC2TUSFUCY2ROTB" localSheetId="10" hidden="1">#REF!</definedName>
    <definedName name="BExGMJDGIH0MEPC2TUSFUCY2ROTB" localSheetId="7" hidden="1">#REF!</definedName>
    <definedName name="BExGMJDGIH0MEPC2TUSFUCY2ROTB" localSheetId="27" hidden="1">#REF!</definedName>
    <definedName name="BExGMJDGIH0MEPC2TUSFUCY2ROTB" hidden="1">#REF!</definedName>
    <definedName name="BExGMKPW2HPKN0M0XKF3AZ8YP0D6" localSheetId="16" hidden="1">#REF!</definedName>
    <definedName name="BExGMKPW2HPKN0M0XKF3AZ8YP0D6" localSheetId="13" hidden="1">#REF!</definedName>
    <definedName name="BExGMKPW2HPKN0M0XKF3AZ8YP0D6" localSheetId="10" hidden="1">#REF!</definedName>
    <definedName name="BExGMKPW2HPKN0M0XKF3AZ8YP0D6" localSheetId="7" hidden="1">#REF!</definedName>
    <definedName name="BExGMKPW2HPKN0M0XKF3AZ8YP0D6" localSheetId="27" hidden="1">#REF!</definedName>
    <definedName name="BExGMKPW2HPKN0M0XKF3AZ8YP0D6" hidden="1">#REF!</definedName>
    <definedName name="BExGMOGUOL3NATNV0TIZH2J6DLLD" localSheetId="16" hidden="1">#REF!</definedName>
    <definedName name="BExGMOGUOL3NATNV0TIZH2J6DLLD" localSheetId="13" hidden="1">#REF!</definedName>
    <definedName name="BExGMOGUOL3NATNV0TIZH2J6DLLD" localSheetId="10" hidden="1">#REF!</definedName>
    <definedName name="BExGMOGUOL3NATNV0TIZH2J6DLLD" localSheetId="7" hidden="1">#REF!</definedName>
    <definedName name="BExGMOGUOL3NATNV0TIZH2J6DLLD" localSheetId="27" hidden="1">#REF!</definedName>
    <definedName name="BExGMOGUOL3NATNV0TIZH2J6DLLD" hidden="1">#REF!</definedName>
    <definedName name="BExGMP2F175LGL6QVSJGP6GKYHHA" localSheetId="16" hidden="1">#REF!</definedName>
    <definedName name="BExGMP2F175LGL6QVSJGP6GKYHHA" localSheetId="13" hidden="1">#REF!</definedName>
    <definedName name="BExGMP2F175LGL6QVSJGP6GKYHHA" localSheetId="10" hidden="1">#REF!</definedName>
    <definedName name="BExGMP2F175LGL6QVSJGP6GKYHHA" localSheetId="7" hidden="1">#REF!</definedName>
    <definedName name="BExGMP2F175LGL6QVSJGP6GKYHHA" localSheetId="27" hidden="1">#REF!</definedName>
    <definedName name="BExGMP2F175LGL6QVSJGP6GKYHHA" hidden="1">#REF!</definedName>
    <definedName name="BExGMPIIP8GKML2VVA8OEFL43NCS" localSheetId="16" hidden="1">#REF!</definedName>
    <definedName name="BExGMPIIP8GKML2VVA8OEFL43NCS" localSheetId="13" hidden="1">#REF!</definedName>
    <definedName name="BExGMPIIP8GKML2VVA8OEFL43NCS" localSheetId="10" hidden="1">#REF!</definedName>
    <definedName name="BExGMPIIP8GKML2VVA8OEFL43NCS" localSheetId="7" hidden="1">#REF!</definedName>
    <definedName name="BExGMPIIP8GKML2VVA8OEFL43NCS" localSheetId="27" hidden="1">#REF!</definedName>
    <definedName name="BExGMPIIP8GKML2VVA8OEFL43NCS" hidden="1">#REF!</definedName>
    <definedName name="BExGMZ3SRIXLXMWBVOXXV3M4U4YL" localSheetId="16" hidden="1">#REF!</definedName>
    <definedName name="BExGMZ3SRIXLXMWBVOXXV3M4U4YL" localSheetId="13" hidden="1">#REF!</definedName>
    <definedName name="BExGMZ3SRIXLXMWBVOXXV3M4U4YL" localSheetId="10" hidden="1">#REF!</definedName>
    <definedName name="BExGMZ3SRIXLXMWBVOXXV3M4U4YL" localSheetId="7" hidden="1">#REF!</definedName>
    <definedName name="BExGMZ3SRIXLXMWBVOXXV3M4U4YL" localSheetId="27" hidden="1">#REF!</definedName>
    <definedName name="BExGMZ3SRIXLXMWBVOXXV3M4U4YL" hidden="1">#REF!</definedName>
    <definedName name="BExGMZ3UBN48IXU1ZEFYECEMZ1IM" localSheetId="16" hidden="1">#REF!</definedName>
    <definedName name="BExGMZ3UBN48IXU1ZEFYECEMZ1IM" localSheetId="13" hidden="1">#REF!</definedName>
    <definedName name="BExGMZ3UBN48IXU1ZEFYECEMZ1IM" localSheetId="10" hidden="1">#REF!</definedName>
    <definedName name="BExGMZ3UBN48IXU1ZEFYECEMZ1IM" localSheetId="7" hidden="1">#REF!</definedName>
    <definedName name="BExGMZ3UBN48IXU1ZEFYECEMZ1IM" localSheetId="27" hidden="1">#REF!</definedName>
    <definedName name="BExGMZ3UBN48IXU1ZEFYECEMZ1IM" hidden="1">#REF!</definedName>
    <definedName name="BExGN4I0QATXNZCLZJM1KH1OIJQH" localSheetId="16" hidden="1">#REF!</definedName>
    <definedName name="BExGN4I0QATXNZCLZJM1KH1OIJQH" localSheetId="13" hidden="1">#REF!</definedName>
    <definedName name="BExGN4I0QATXNZCLZJM1KH1OIJQH" localSheetId="10" hidden="1">#REF!</definedName>
    <definedName name="BExGN4I0QATXNZCLZJM1KH1OIJQH" localSheetId="7" hidden="1">#REF!</definedName>
    <definedName name="BExGN4I0QATXNZCLZJM1KH1OIJQH" localSheetId="27" hidden="1">#REF!</definedName>
    <definedName name="BExGN4I0QATXNZCLZJM1KH1OIJQH" hidden="1">#REF!</definedName>
    <definedName name="BExGN9FZ2RWCMSY1YOBJKZMNIM9R" localSheetId="16" hidden="1">#REF!</definedName>
    <definedName name="BExGN9FZ2RWCMSY1YOBJKZMNIM9R" localSheetId="13" hidden="1">#REF!</definedName>
    <definedName name="BExGN9FZ2RWCMSY1YOBJKZMNIM9R" localSheetId="10" hidden="1">#REF!</definedName>
    <definedName name="BExGN9FZ2RWCMSY1YOBJKZMNIM9R" localSheetId="7" hidden="1">#REF!</definedName>
    <definedName name="BExGN9FZ2RWCMSY1YOBJKZMNIM9R" localSheetId="27" hidden="1">#REF!</definedName>
    <definedName name="BExGN9FZ2RWCMSY1YOBJKZMNIM9R" hidden="1">#REF!</definedName>
    <definedName name="BExGNDSIMTHOCXXG6QOGR6DA8SGG" localSheetId="16" hidden="1">#REF!</definedName>
    <definedName name="BExGNDSIMTHOCXXG6QOGR6DA8SGG" localSheetId="13" hidden="1">#REF!</definedName>
    <definedName name="BExGNDSIMTHOCXXG6QOGR6DA8SGG" localSheetId="10" hidden="1">#REF!</definedName>
    <definedName name="BExGNDSIMTHOCXXG6QOGR6DA8SGG" localSheetId="7" hidden="1">#REF!</definedName>
    <definedName name="BExGNDSIMTHOCXXG6QOGR6DA8SGG" localSheetId="27" hidden="1">#REF!</definedName>
    <definedName name="BExGNDSIMTHOCXXG6QOGR6DA8SGG" hidden="1">#REF!</definedName>
    <definedName name="BExGNHOS7RBERG1J2M2HVGSRZL5G" localSheetId="16" hidden="1">#REF!</definedName>
    <definedName name="BExGNHOS7RBERG1J2M2HVGSRZL5G" localSheetId="13" hidden="1">#REF!</definedName>
    <definedName name="BExGNHOS7RBERG1J2M2HVGSRZL5G" localSheetId="10" hidden="1">#REF!</definedName>
    <definedName name="BExGNHOS7RBERG1J2M2HVGSRZL5G" localSheetId="7" hidden="1">#REF!</definedName>
    <definedName name="BExGNHOS7RBERG1J2M2HVGSRZL5G" localSheetId="27" hidden="1">#REF!</definedName>
    <definedName name="BExGNHOS7RBERG1J2M2HVGSRZL5G" hidden="1">#REF!</definedName>
    <definedName name="BExGNJ18W3Q55XAXY8XTFB80IVMV" localSheetId="16" hidden="1">#REF!</definedName>
    <definedName name="BExGNJ18W3Q55XAXY8XTFB80IVMV" localSheetId="13" hidden="1">#REF!</definedName>
    <definedName name="BExGNJ18W3Q55XAXY8XTFB80IVMV" localSheetId="10" hidden="1">#REF!</definedName>
    <definedName name="BExGNJ18W3Q55XAXY8XTFB80IVMV" localSheetId="7" hidden="1">#REF!</definedName>
    <definedName name="BExGNJ18W3Q55XAXY8XTFB80IVMV" localSheetId="27" hidden="1">#REF!</definedName>
    <definedName name="BExGNJ18W3Q55XAXY8XTFB80IVMV" hidden="1">#REF!</definedName>
    <definedName name="BExGNN2YQ9BDAZXT2GLCSAPXKIM7" localSheetId="16" hidden="1">#REF!</definedName>
    <definedName name="BExGNN2YQ9BDAZXT2GLCSAPXKIM7" localSheetId="13" hidden="1">#REF!</definedName>
    <definedName name="BExGNN2YQ9BDAZXT2GLCSAPXKIM7" localSheetId="10" hidden="1">#REF!</definedName>
    <definedName name="BExGNN2YQ9BDAZXT2GLCSAPXKIM7" localSheetId="7" hidden="1">#REF!</definedName>
    <definedName name="BExGNN2YQ9BDAZXT2GLCSAPXKIM7" localSheetId="27" hidden="1">#REF!</definedName>
    <definedName name="BExGNN2YQ9BDAZXT2GLCSAPXKIM7" hidden="1">#REF!</definedName>
    <definedName name="BExGNP6INLF5NZFP5ME6K7C9Y0NH" localSheetId="16" hidden="1">#REF!</definedName>
    <definedName name="BExGNP6INLF5NZFP5ME6K7C9Y0NH" localSheetId="13" hidden="1">#REF!</definedName>
    <definedName name="BExGNP6INLF5NZFP5ME6K7C9Y0NH" localSheetId="10" hidden="1">#REF!</definedName>
    <definedName name="BExGNP6INLF5NZFP5ME6K7C9Y0NH" localSheetId="7" hidden="1">#REF!</definedName>
    <definedName name="BExGNP6INLF5NZFP5ME6K7C9Y0NH" localSheetId="27" hidden="1">#REF!</definedName>
    <definedName name="BExGNP6INLF5NZFP5ME6K7C9Y0NH" hidden="1">#REF!</definedName>
    <definedName name="BExGNSS0CKRPKHO25R3TDBEL2NHX" localSheetId="16" hidden="1">#REF!</definedName>
    <definedName name="BExGNSS0CKRPKHO25R3TDBEL2NHX" localSheetId="13" hidden="1">#REF!</definedName>
    <definedName name="BExGNSS0CKRPKHO25R3TDBEL2NHX" localSheetId="10" hidden="1">#REF!</definedName>
    <definedName name="BExGNSS0CKRPKHO25R3TDBEL2NHX" localSheetId="7" hidden="1">#REF!</definedName>
    <definedName name="BExGNSS0CKRPKHO25R3TDBEL2NHX" localSheetId="27" hidden="1">#REF!</definedName>
    <definedName name="BExGNSS0CKRPKHO25R3TDBEL2NHX" hidden="1">#REF!</definedName>
    <definedName name="BExGNYH0MO8NOVS85L15G0RWX4GW" localSheetId="16" hidden="1">#REF!</definedName>
    <definedName name="BExGNYH0MO8NOVS85L15G0RWX4GW" localSheetId="13" hidden="1">#REF!</definedName>
    <definedName name="BExGNYH0MO8NOVS85L15G0RWX4GW" localSheetId="10" hidden="1">#REF!</definedName>
    <definedName name="BExGNYH0MO8NOVS85L15G0RWX4GW" localSheetId="7" hidden="1">#REF!</definedName>
    <definedName name="BExGNYH0MO8NOVS85L15G0RWX4GW" localSheetId="27" hidden="1">#REF!</definedName>
    <definedName name="BExGNYH0MO8NOVS85L15G0RWX4GW" hidden="1">#REF!</definedName>
    <definedName name="BExGNZO44DEG8CGIDYSEGDUQ531R" localSheetId="16" hidden="1">#REF!</definedName>
    <definedName name="BExGNZO44DEG8CGIDYSEGDUQ531R" localSheetId="13" hidden="1">#REF!</definedName>
    <definedName name="BExGNZO44DEG8CGIDYSEGDUQ531R" localSheetId="10" hidden="1">#REF!</definedName>
    <definedName name="BExGNZO44DEG8CGIDYSEGDUQ531R" localSheetId="7" hidden="1">#REF!</definedName>
    <definedName name="BExGNZO44DEG8CGIDYSEGDUQ531R" localSheetId="27" hidden="1">#REF!</definedName>
    <definedName name="BExGNZO44DEG8CGIDYSEGDUQ531R" hidden="1">#REF!</definedName>
    <definedName name="BExGO22GMMPZVQY9RQ8MDKZDP5G3" localSheetId="16" hidden="1">#REF!</definedName>
    <definedName name="BExGO22GMMPZVQY9RQ8MDKZDP5G3" localSheetId="13" hidden="1">#REF!</definedName>
    <definedName name="BExGO22GMMPZVQY9RQ8MDKZDP5G3" localSheetId="10" hidden="1">#REF!</definedName>
    <definedName name="BExGO22GMMPZVQY9RQ8MDKZDP5G3" localSheetId="7" hidden="1">#REF!</definedName>
    <definedName name="BExGO22GMMPZVQY9RQ8MDKZDP5G3" localSheetId="27" hidden="1">#REF!</definedName>
    <definedName name="BExGO22GMMPZVQY9RQ8MDKZDP5G3" hidden="1">#REF!</definedName>
    <definedName name="BExGO2O0V6UYDY26AX8OSN72F77N" localSheetId="16" hidden="1">#REF!</definedName>
    <definedName name="BExGO2O0V6UYDY26AX8OSN72F77N" localSheetId="13" hidden="1">#REF!</definedName>
    <definedName name="BExGO2O0V6UYDY26AX8OSN72F77N" localSheetId="10" hidden="1">#REF!</definedName>
    <definedName name="BExGO2O0V6UYDY26AX8OSN72F77N" localSheetId="7" hidden="1">#REF!</definedName>
    <definedName name="BExGO2O0V6UYDY26AX8OSN72F77N" localSheetId="27" hidden="1">#REF!</definedName>
    <definedName name="BExGO2O0V6UYDY26AX8OSN72F77N" hidden="1">#REF!</definedName>
    <definedName name="BExGO2YUBOVLYHY1QSIHRE1KLAFV" localSheetId="16" hidden="1">#REF!</definedName>
    <definedName name="BExGO2YUBOVLYHY1QSIHRE1KLAFV" localSheetId="13" hidden="1">#REF!</definedName>
    <definedName name="BExGO2YUBOVLYHY1QSIHRE1KLAFV" localSheetId="10" hidden="1">#REF!</definedName>
    <definedName name="BExGO2YUBOVLYHY1QSIHRE1KLAFV" localSheetId="7" hidden="1">#REF!</definedName>
    <definedName name="BExGO2YUBOVLYHY1QSIHRE1KLAFV" localSheetId="27" hidden="1">#REF!</definedName>
    <definedName name="BExGO2YUBOVLYHY1QSIHRE1KLAFV" hidden="1">#REF!</definedName>
    <definedName name="BExGO70E2O70LF46V8T26YFPL4V8" localSheetId="16" hidden="1">#REF!</definedName>
    <definedName name="BExGO70E2O70LF46V8T26YFPL4V8" localSheetId="13" hidden="1">#REF!</definedName>
    <definedName name="BExGO70E2O70LF46V8T26YFPL4V8" localSheetId="10" hidden="1">#REF!</definedName>
    <definedName name="BExGO70E2O70LF46V8T26YFPL4V8" localSheetId="7" hidden="1">#REF!</definedName>
    <definedName name="BExGO70E2O70LF46V8T26YFPL4V8" localSheetId="27" hidden="1">#REF!</definedName>
    <definedName name="BExGO70E2O70LF46V8T26YFPL4V8" hidden="1">#REF!</definedName>
    <definedName name="BExGOB25QJMQCQE76MRW9X58OIOO" localSheetId="16" hidden="1">#REF!</definedName>
    <definedName name="BExGOB25QJMQCQE76MRW9X58OIOO" localSheetId="13" hidden="1">#REF!</definedName>
    <definedName name="BExGOB25QJMQCQE76MRW9X58OIOO" localSheetId="10" hidden="1">#REF!</definedName>
    <definedName name="BExGOB25QJMQCQE76MRW9X58OIOO" localSheetId="7" hidden="1">#REF!</definedName>
    <definedName name="BExGOB25QJMQCQE76MRW9X58OIOO" localSheetId="27" hidden="1">#REF!</definedName>
    <definedName name="BExGOB25QJMQCQE76MRW9X58OIOO" hidden="1">#REF!</definedName>
    <definedName name="BExGODAZKJ9EXMQZNQR5YDBSS525" localSheetId="16" hidden="1">#REF!</definedName>
    <definedName name="BExGODAZKJ9EXMQZNQR5YDBSS525" localSheetId="13" hidden="1">#REF!</definedName>
    <definedName name="BExGODAZKJ9EXMQZNQR5YDBSS525" localSheetId="10" hidden="1">#REF!</definedName>
    <definedName name="BExGODAZKJ9EXMQZNQR5YDBSS525" localSheetId="7" hidden="1">#REF!</definedName>
    <definedName name="BExGODAZKJ9EXMQZNQR5YDBSS525" localSheetId="27" hidden="1">#REF!</definedName>
    <definedName name="BExGODAZKJ9EXMQZNQR5YDBSS525" hidden="1">#REF!</definedName>
    <definedName name="BExGODR8ZSMUC11I56QHSZ686XV5" localSheetId="16" hidden="1">#REF!</definedName>
    <definedName name="BExGODR8ZSMUC11I56QHSZ686XV5" localSheetId="13" hidden="1">#REF!</definedName>
    <definedName name="BExGODR8ZSMUC11I56QHSZ686XV5" localSheetId="10" hidden="1">#REF!</definedName>
    <definedName name="BExGODR8ZSMUC11I56QHSZ686XV5" localSheetId="7" hidden="1">#REF!</definedName>
    <definedName name="BExGODR8ZSMUC11I56QHSZ686XV5" localSheetId="27" hidden="1">#REF!</definedName>
    <definedName name="BExGODR8ZSMUC11I56QHSZ686XV5" hidden="1">#REF!</definedName>
    <definedName name="BExGOXJDHUDPDT8I8IVGVW9J0R5Q" localSheetId="16" hidden="1">#REF!</definedName>
    <definedName name="BExGOXJDHUDPDT8I8IVGVW9J0R5Q" localSheetId="13" hidden="1">#REF!</definedName>
    <definedName name="BExGOXJDHUDPDT8I8IVGVW9J0R5Q" localSheetId="10" hidden="1">#REF!</definedName>
    <definedName name="BExGOXJDHUDPDT8I8IVGVW9J0R5Q" localSheetId="7" hidden="1">#REF!</definedName>
    <definedName name="BExGOXJDHUDPDT8I8IVGVW9J0R5Q" localSheetId="27" hidden="1">#REF!</definedName>
    <definedName name="BExGOXJDHUDPDT8I8IVGVW9J0R5Q" hidden="1">#REF!</definedName>
    <definedName name="BExGPAPYI1N5W3IH8H485BHSVOY3" localSheetId="16" hidden="1">#REF!</definedName>
    <definedName name="BExGPAPYI1N5W3IH8H485BHSVOY3" localSheetId="13" hidden="1">#REF!</definedName>
    <definedName name="BExGPAPYI1N5W3IH8H485BHSVOY3" localSheetId="10" hidden="1">#REF!</definedName>
    <definedName name="BExGPAPYI1N5W3IH8H485BHSVOY3" localSheetId="7" hidden="1">#REF!</definedName>
    <definedName name="BExGPAPYI1N5W3IH8H485BHSVOY3" localSheetId="27" hidden="1">#REF!</definedName>
    <definedName name="BExGPAPYI1N5W3IH8H485BHSVOY3" hidden="1">#REF!</definedName>
    <definedName name="BExGPFO3GOKYO2922Y91GMQRCMOA" localSheetId="16" hidden="1">#REF!</definedName>
    <definedName name="BExGPFO3GOKYO2922Y91GMQRCMOA" localSheetId="13" hidden="1">#REF!</definedName>
    <definedName name="BExGPFO3GOKYO2922Y91GMQRCMOA" localSheetId="10" hidden="1">#REF!</definedName>
    <definedName name="BExGPFO3GOKYO2922Y91GMQRCMOA" localSheetId="7" hidden="1">#REF!</definedName>
    <definedName name="BExGPFO3GOKYO2922Y91GMQRCMOA" localSheetId="27" hidden="1">#REF!</definedName>
    <definedName name="BExGPFO3GOKYO2922Y91GMQRCMOA" hidden="1">#REF!</definedName>
    <definedName name="BExGPHGT5KDOCMV2EFS4OVKTWBRD" localSheetId="16" hidden="1">#REF!</definedName>
    <definedName name="BExGPHGT5KDOCMV2EFS4OVKTWBRD" localSheetId="13" hidden="1">#REF!</definedName>
    <definedName name="BExGPHGT5KDOCMV2EFS4OVKTWBRD" localSheetId="10" hidden="1">#REF!</definedName>
    <definedName name="BExGPHGT5KDOCMV2EFS4OVKTWBRD" localSheetId="7" hidden="1">#REF!</definedName>
    <definedName name="BExGPHGT5KDOCMV2EFS4OVKTWBRD" localSheetId="27" hidden="1">#REF!</definedName>
    <definedName name="BExGPHGT5KDOCMV2EFS4OVKTWBRD" hidden="1">#REF!</definedName>
    <definedName name="BExGPID72Y4Y619LWASUQZKZHJNC" localSheetId="16" hidden="1">#REF!</definedName>
    <definedName name="BExGPID72Y4Y619LWASUQZKZHJNC" localSheetId="13" hidden="1">#REF!</definedName>
    <definedName name="BExGPID72Y4Y619LWASUQZKZHJNC" localSheetId="10" hidden="1">#REF!</definedName>
    <definedName name="BExGPID72Y4Y619LWASUQZKZHJNC" localSheetId="7" hidden="1">#REF!</definedName>
    <definedName name="BExGPID72Y4Y619LWASUQZKZHJNC" localSheetId="27" hidden="1">#REF!</definedName>
    <definedName name="BExGPID72Y4Y619LWASUQZKZHJNC" hidden="1">#REF!</definedName>
    <definedName name="BExGPPENQIANVGLVQJ77DK5JPRTB" localSheetId="16" hidden="1">#REF!</definedName>
    <definedName name="BExGPPENQIANVGLVQJ77DK5JPRTB" localSheetId="13" hidden="1">#REF!</definedName>
    <definedName name="BExGPPENQIANVGLVQJ77DK5JPRTB" localSheetId="10" hidden="1">#REF!</definedName>
    <definedName name="BExGPPENQIANVGLVQJ77DK5JPRTB" localSheetId="7" hidden="1">#REF!</definedName>
    <definedName name="BExGPPENQIANVGLVQJ77DK5JPRTB" localSheetId="27" hidden="1">#REF!</definedName>
    <definedName name="BExGPPENQIANVGLVQJ77DK5JPRTB" hidden="1">#REF!</definedName>
    <definedName name="BExGPSUUG7TL5F5PTYU6G4HPJV1B" localSheetId="16" hidden="1">#REF!</definedName>
    <definedName name="BExGPSUUG7TL5F5PTYU6G4HPJV1B" localSheetId="13" hidden="1">#REF!</definedName>
    <definedName name="BExGPSUUG7TL5F5PTYU6G4HPJV1B" localSheetId="10" hidden="1">#REF!</definedName>
    <definedName name="BExGPSUUG7TL5F5PTYU6G4HPJV1B" localSheetId="7" hidden="1">#REF!</definedName>
    <definedName name="BExGPSUUG7TL5F5PTYU6G4HPJV1B" localSheetId="27" hidden="1">#REF!</definedName>
    <definedName name="BExGPSUUG7TL5F5PTYU6G4HPJV1B" hidden="1">#REF!</definedName>
    <definedName name="BExGQ1E950UYXYWQ84EZEQPWHVYY" localSheetId="16" hidden="1">#REF!</definedName>
    <definedName name="BExGQ1E950UYXYWQ84EZEQPWHVYY" localSheetId="13" hidden="1">#REF!</definedName>
    <definedName name="BExGQ1E950UYXYWQ84EZEQPWHVYY" localSheetId="10" hidden="1">#REF!</definedName>
    <definedName name="BExGQ1E950UYXYWQ84EZEQPWHVYY" localSheetId="7" hidden="1">#REF!</definedName>
    <definedName name="BExGQ1E950UYXYWQ84EZEQPWHVYY" localSheetId="27" hidden="1">#REF!</definedName>
    <definedName name="BExGQ1E950UYXYWQ84EZEQPWHVYY" hidden="1">#REF!</definedName>
    <definedName name="BExGQ1ZU4967P72AHF4V1D0FOL5C" localSheetId="16" hidden="1">#REF!</definedName>
    <definedName name="BExGQ1ZU4967P72AHF4V1D0FOL5C" localSheetId="13" hidden="1">#REF!</definedName>
    <definedName name="BExGQ1ZU4967P72AHF4V1D0FOL5C" localSheetId="10" hidden="1">#REF!</definedName>
    <definedName name="BExGQ1ZU4967P72AHF4V1D0FOL5C" localSheetId="7" hidden="1">#REF!</definedName>
    <definedName name="BExGQ1ZU4967P72AHF4V1D0FOL5C" localSheetId="27" hidden="1">#REF!</definedName>
    <definedName name="BExGQ1ZU4967P72AHF4V1D0FOL5C" hidden="1">#REF!</definedName>
    <definedName name="BExGQ36ZOMR9GV8T05M605MMOY3Y" localSheetId="16" hidden="1">#REF!</definedName>
    <definedName name="BExGQ36ZOMR9GV8T05M605MMOY3Y" localSheetId="13" hidden="1">#REF!</definedName>
    <definedName name="BExGQ36ZOMR9GV8T05M605MMOY3Y" localSheetId="10" hidden="1">#REF!</definedName>
    <definedName name="BExGQ36ZOMR9GV8T05M605MMOY3Y" localSheetId="7" hidden="1">#REF!</definedName>
    <definedName name="BExGQ36ZOMR9GV8T05M605MMOY3Y" localSheetId="27" hidden="1">#REF!</definedName>
    <definedName name="BExGQ36ZOMR9GV8T05M605MMOY3Y" hidden="1">#REF!</definedName>
    <definedName name="BExGQ4ZP0PPMLDNVBUG12W9FFVI9" localSheetId="16" hidden="1">#REF!</definedName>
    <definedName name="BExGQ4ZP0PPMLDNVBUG12W9FFVI9" localSheetId="13" hidden="1">#REF!</definedName>
    <definedName name="BExGQ4ZP0PPMLDNVBUG12W9FFVI9" localSheetId="10" hidden="1">#REF!</definedName>
    <definedName name="BExGQ4ZP0PPMLDNVBUG12W9FFVI9" localSheetId="7" hidden="1">#REF!</definedName>
    <definedName name="BExGQ4ZP0PPMLDNVBUG12W9FFVI9" localSheetId="27" hidden="1">#REF!</definedName>
    <definedName name="BExGQ4ZP0PPMLDNVBUG12W9FFVI9" hidden="1">#REF!</definedName>
    <definedName name="BExGQ61DTJ0SBFMDFBAK3XZ9O0ZO" localSheetId="16" hidden="1">#REF!</definedName>
    <definedName name="BExGQ61DTJ0SBFMDFBAK3XZ9O0ZO" localSheetId="13" hidden="1">#REF!</definedName>
    <definedName name="BExGQ61DTJ0SBFMDFBAK3XZ9O0ZO" localSheetId="10" hidden="1">#REF!</definedName>
    <definedName name="BExGQ61DTJ0SBFMDFBAK3XZ9O0ZO" localSheetId="7" hidden="1">#REF!</definedName>
    <definedName name="BExGQ61DTJ0SBFMDFBAK3XZ9O0ZO" localSheetId="27" hidden="1">#REF!</definedName>
    <definedName name="BExGQ61DTJ0SBFMDFBAK3XZ9O0ZO" hidden="1">#REF!</definedName>
    <definedName name="BExGQ6SG9XEOD0VMBAR22YPZWSTA" localSheetId="16" hidden="1">#REF!</definedName>
    <definedName name="BExGQ6SG9XEOD0VMBAR22YPZWSTA" localSheetId="13" hidden="1">#REF!</definedName>
    <definedName name="BExGQ6SG9XEOD0VMBAR22YPZWSTA" localSheetId="10" hidden="1">#REF!</definedName>
    <definedName name="BExGQ6SG9XEOD0VMBAR22YPZWSTA" localSheetId="7" hidden="1">#REF!</definedName>
    <definedName name="BExGQ6SG9XEOD0VMBAR22YPZWSTA" localSheetId="27" hidden="1">#REF!</definedName>
    <definedName name="BExGQ6SG9XEOD0VMBAR22YPZWSTA" hidden="1">#REF!</definedName>
    <definedName name="BExGQ8FQN3FRAGH5H2V74848P5JX" localSheetId="16" hidden="1">#REF!</definedName>
    <definedName name="BExGQ8FQN3FRAGH5H2V74848P5JX" localSheetId="13" hidden="1">#REF!</definedName>
    <definedName name="BExGQ8FQN3FRAGH5H2V74848P5JX" localSheetId="10" hidden="1">#REF!</definedName>
    <definedName name="BExGQ8FQN3FRAGH5H2V74848P5JX" localSheetId="7" hidden="1">#REF!</definedName>
    <definedName name="BExGQ8FQN3FRAGH5H2V74848P5JX" localSheetId="27" hidden="1">#REF!</definedName>
    <definedName name="BExGQ8FQN3FRAGH5H2V74848P5JX" hidden="1">#REF!</definedName>
    <definedName name="BExGQGJ1A7LNZUS8QSMOG8UNGLMK" localSheetId="16" hidden="1">#REF!</definedName>
    <definedName name="BExGQGJ1A7LNZUS8QSMOG8UNGLMK" localSheetId="13" hidden="1">#REF!</definedName>
    <definedName name="BExGQGJ1A7LNZUS8QSMOG8UNGLMK" localSheetId="10" hidden="1">#REF!</definedName>
    <definedName name="BExGQGJ1A7LNZUS8QSMOG8UNGLMK" localSheetId="7" hidden="1">#REF!</definedName>
    <definedName name="BExGQGJ1A7LNZUS8QSMOG8UNGLMK" localSheetId="27" hidden="1">#REF!</definedName>
    <definedName name="BExGQGJ1A7LNZUS8QSMOG8UNGLMK" hidden="1">#REF!</definedName>
    <definedName name="BExGQLBNZ35IK2VK33HJUAE4ADX2" localSheetId="16" hidden="1">#REF!</definedName>
    <definedName name="BExGQLBNZ35IK2VK33HJUAE4ADX2" localSheetId="13" hidden="1">#REF!</definedName>
    <definedName name="BExGQLBNZ35IK2VK33HJUAE4ADX2" localSheetId="10" hidden="1">#REF!</definedName>
    <definedName name="BExGQLBNZ35IK2VK33HJUAE4ADX2" localSheetId="7" hidden="1">#REF!</definedName>
    <definedName name="BExGQLBNZ35IK2VK33HJUAE4ADX2" localSheetId="27" hidden="1">#REF!</definedName>
    <definedName name="BExGQLBNZ35IK2VK33HJUAE4ADX2" hidden="1">#REF!</definedName>
    <definedName name="BExGQPO7ENFEQC0NC6MC9OZR2LHY" localSheetId="16" hidden="1">#REF!</definedName>
    <definedName name="BExGQPO7ENFEQC0NC6MC9OZR2LHY" localSheetId="13" hidden="1">#REF!</definedName>
    <definedName name="BExGQPO7ENFEQC0NC6MC9OZR2LHY" localSheetId="10" hidden="1">#REF!</definedName>
    <definedName name="BExGQPO7ENFEQC0NC6MC9OZR2LHY" localSheetId="7" hidden="1">#REF!</definedName>
    <definedName name="BExGQPO7ENFEQC0NC6MC9OZR2LHY" localSheetId="27" hidden="1">#REF!</definedName>
    <definedName name="BExGQPO7ENFEQC0NC6MC9OZR2LHY" hidden="1">#REF!</definedName>
    <definedName name="BExGQX0H4EZMXBJTKJJE4ICJWN5O" localSheetId="16" hidden="1">#REF!</definedName>
    <definedName name="BExGQX0H4EZMXBJTKJJE4ICJWN5O" localSheetId="13" hidden="1">#REF!</definedName>
    <definedName name="BExGQX0H4EZMXBJTKJJE4ICJWN5O" localSheetId="10" hidden="1">#REF!</definedName>
    <definedName name="BExGQX0H4EZMXBJTKJJE4ICJWN5O" localSheetId="7" hidden="1">#REF!</definedName>
    <definedName name="BExGQX0H4EZMXBJTKJJE4ICJWN5O" localSheetId="27" hidden="1">#REF!</definedName>
    <definedName name="BExGQX0H4EZMXBJTKJJE4ICJWN5O" hidden="1">#REF!</definedName>
    <definedName name="BExGR4CW3WRIID17GGX4MI9ZDHFE" localSheetId="16" hidden="1">#REF!</definedName>
    <definedName name="BExGR4CW3WRIID17GGX4MI9ZDHFE" localSheetId="13" hidden="1">#REF!</definedName>
    <definedName name="BExGR4CW3WRIID17GGX4MI9ZDHFE" localSheetId="10" hidden="1">#REF!</definedName>
    <definedName name="BExGR4CW3WRIID17GGX4MI9ZDHFE" localSheetId="7" hidden="1">#REF!</definedName>
    <definedName name="BExGR4CW3WRIID17GGX4MI9ZDHFE" localSheetId="27" hidden="1">#REF!</definedName>
    <definedName name="BExGR4CW3WRIID17GGX4MI9ZDHFE" hidden="1">#REF!</definedName>
    <definedName name="BExGR65GJX27MU2OL6NI5PB8XVB4" localSheetId="16" hidden="1">#REF!</definedName>
    <definedName name="BExGR65GJX27MU2OL6NI5PB8XVB4" localSheetId="13" hidden="1">#REF!</definedName>
    <definedName name="BExGR65GJX27MU2OL6NI5PB8XVB4" localSheetId="10" hidden="1">#REF!</definedName>
    <definedName name="BExGR65GJX27MU2OL6NI5PB8XVB4" localSheetId="7" hidden="1">#REF!</definedName>
    <definedName name="BExGR65GJX27MU2OL6NI5PB8XVB4" localSheetId="27" hidden="1">#REF!</definedName>
    <definedName name="BExGR65GJX27MU2OL6NI5PB8XVB4" hidden="1">#REF!</definedName>
    <definedName name="BExGR6LQ97HETGS3CT96L4IK0JSH" localSheetId="16" hidden="1">#REF!</definedName>
    <definedName name="BExGR6LQ97HETGS3CT96L4IK0JSH" localSheetId="13" hidden="1">#REF!</definedName>
    <definedName name="BExGR6LQ97HETGS3CT96L4IK0JSH" localSheetId="10" hidden="1">#REF!</definedName>
    <definedName name="BExGR6LQ97HETGS3CT96L4IK0JSH" localSheetId="7" hidden="1">#REF!</definedName>
    <definedName name="BExGR6LQ97HETGS3CT96L4IK0JSH" localSheetId="27" hidden="1">#REF!</definedName>
    <definedName name="BExGR6LQ97HETGS3CT96L4IK0JSH" hidden="1">#REF!</definedName>
    <definedName name="BExGR9ATP2LVT7B9OCPSLJ11H9SX" localSheetId="16" hidden="1">#REF!</definedName>
    <definedName name="BExGR9ATP2LVT7B9OCPSLJ11H9SX" localSheetId="13" hidden="1">#REF!</definedName>
    <definedName name="BExGR9ATP2LVT7B9OCPSLJ11H9SX" localSheetId="10" hidden="1">#REF!</definedName>
    <definedName name="BExGR9ATP2LVT7B9OCPSLJ11H9SX" localSheetId="7" hidden="1">#REF!</definedName>
    <definedName name="BExGR9ATP2LVT7B9OCPSLJ11H9SX" localSheetId="27" hidden="1">#REF!</definedName>
    <definedName name="BExGR9ATP2LVT7B9OCPSLJ11H9SX" hidden="1">#REF!</definedName>
    <definedName name="BExGRILCZ3BMTGDY72B1Q9BUGW0J" localSheetId="16" hidden="1">#REF!</definedName>
    <definedName name="BExGRILCZ3BMTGDY72B1Q9BUGW0J" localSheetId="13" hidden="1">#REF!</definedName>
    <definedName name="BExGRILCZ3BMTGDY72B1Q9BUGW0J" localSheetId="10" hidden="1">#REF!</definedName>
    <definedName name="BExGRILCZ3BMTGDY72B1Q9BUGW0J" localSheetId="7" hidden="1">#REF!</definedName>
    <definedName name="BExGRILCZ3BMTGDY72B1Q9BUGW0J" localSheetId="27" hidden="1">#REF!</definedName>
    <definedName name="BExGRILCZ3BMTGDY72B1Q9BUGW0J" hidden="1">#REF!</definedName>
    <definedName name="BExGRNZJ74Y6OYJB9F9Y9T3CAHOS" localSheetId="16" hidden="1">#REF!</definedName>
    <definedName name="BExGRNZJ74Y6OYJB9F9Y9T3CAHOS" localSheetId="13" hidden="1">#REF!</definedName>
    <definedName name="BExGRNZJ74Y6OYJB9F9Y9T3CAHOS" localSheetId="10" hidden="1">#REF!</definedName>
    <definedName name="BExGRNZJ74Y6OYJB9F9Y9T3CAHOS" localSheetId="7" hidden="1">#REF!</definedName>
    <definedName name="BExGRNZJ74Y6OYJB9F9Y9T3CAHOS" localSheetId="27" hidden="1">#REF!</definedName>
    <definedName name="BExGRNZJ74Y6OYJB9F9Y9T3CAHOS" hidden="1">#REF!</definedName>
    <definedName name="BExGRPC5QJQ7UGQ4P7CFWVGRQGFW" localSheetId="16" hidden="1">#REF!</definedName>
    <definedName name="BExGRPC5QJQ7UGQ4P7CFWVGRQGFW" localSheetId="13" hidden="1">#REF!</definedName>
    <definedName name="BExGRPC5QJQ7UGQ4P7CFWVGRQGFW" localSheetId="10" hidden="1">#REF!</definedName>
    <definedName name="BExGRPC5QJQ7UGQ4P7CFWVGRQGFW" localSheetId="7" hidden="1">#REF!</definedName>
    <definedName name="BExGRPC5QJQ7UGQ4P7CFWVGRQGFW" localSheetId="27" hidden="1">#REF!</definedName>
    <definedName name="BExGRPC5QJQ7UGQ4P7CFWVGRQGFW" hidden="1">#REF!</definedName>
    <definedName name="BExGRSMULUXOBEN8G0TK90PRKQ9O" localSheetId="16" hidden="1">#REF!</definedName>
    <definedName name="BExGRSMULUXOBEN8G0TK90PRKQ9O" localSheetId="13" hidden="1">#REF!</definedName>
    <definedName name="BExGRSMULUXOBEN8G0TK90PRKQ9O" localSheetId="10" hidden="1">#REF!</definedName>
    <definedName name="BExGRSMULUXOBEN8G0TK90PRKQ9O" localSheetId="7" hidden="1">#REF!</definedName>
    <definedName name="BExGRSMULUXOBEN8G0TK90PRKQ9O" localSheetId="27" hidden="1">#REF!</definedName>
    <definedName name="BExGRSMULUXOBEN8G0TK90PRKQ9O" hidden="1">#REF!</definedName>
    <definedName name="BExGRUKVVKDL8483WI70VN2QZDGD" localSheetId="16" hidden="1">#REF!</definedName>
    <definedName name="BExGRUKVVKDL8483WI70VN2QZDGD" localSheetId="13" hidden="1">#REF!</definedName>
    <definedName name="BExGRUKVVKDL8483WI70VN2QZDGD" localSheetId="10" hidden="1">#REF!</definedName>
    <definedName name="BExGRUKVVKDL8483WI70VN2QZDGD" localSheetId="7" hidden="1">#REF!</definedName>
    <definedName name="BExGRUKVVKDL8483WI70VN2QZDGD" localSheetId="27" hidden="1">#REF!</definedName>
    <definedName name="BExGRUKVVKDL8483WI70VN2QZDGD" hidden="1">#REF!</definedName>
    <definedName name="BExGS2IWR5DUNJ1U9PAKIV8CMBNI" localSheetId="16" hidden="1">#REF!</definedName>
    <definedName name="BExGS2IWR5DUNJ1U9PAKIV8CMBNI" localSheetId="13" hidden="1">#REF!</definedName>
    <definedName name="BExGS2IWR5DUNJ1U9PAKIV8CMBNI" localSheetId="10" hidden="1">#REF!</definedName>
    <definedName name="BExGS2IWR5DUNJ1U9PAKIV8CMBNI" localSheetId="7" hidden="1">#REF!</definedName>
    <definedName name="BExGS2IWR5DUNJ1U9PAKIV8CMBNI" localSheetId="27" hidden="1">#REF!</definedName>
    <definedName name="BExGS2IWR5DUNJ1U9PAKIV8CMBNI" hidden="1">#REF!</definedName>
    <definedName name="BExGS69P9FFTEOPDS0MWFKF45G47" localSheetId="16" hidden="1">#REF!</definedName>
    <definedName name="BExGS69P9FFTEOPDS0MWFKF45G47" localSheetId="13" hidden="1">#REF!</definedName>
    <definedName name="BExGS69P9FFTEOPDS0MWFKF45G47" localSheetId="10" hidden="1">#REF!</definedName>
    <definedName name="BExGS69P9FFTEOPDS0MWFKF45G47" localSheetId="7" hidden="1">#REF!</definedName>
    <definedName name="BExGS69P9FFTEOPDS0MWFKF45G47" localSheetId="27" hidden="1">#REF!</definedName>
    <definedName name="BExGS69P9FFTEOPDS0MWFKF45G47" hidden="1">#REF!</definedName>
    <definedName name="BExGS6F1JFHM5MUJ1RFO50WP6D05" localSheetId="16" hidden="1">#REF!</definedName>
    <definedName name="BExGS6F1JFHM5MUJ1RFO50WP6D05" localSheetId="13" hidden="1">#REF!</definedName>
    <definedName name="BExGS6F1JFHM5MUJ1RFO50WP6D05" localSheetId="10" hidden="1">#REF!</definedName>
    <definedName name="BExGS6F1JFHM5MUJ1RFO50WP6D05" localSheetId="7" hidden="1">#REF!</definedName>
    <definedName name="BExGS6F1JFHM5MUJ1RFO50WP6D05" localSheetId="27" hidden="1">#REF!</definedName>
    <definedName name="BExGS6F1JFHM5MUJ1RFO50WP6D05" hidden="1">#REF!</definedName>
    <definedName name="BExGSA5YB5ZGE4NHDVCZ55TQAJTL" localSheetId="16" hidden="1">#REF!</definedName>
    <definedName name="BExGSA5YB5ZGE4NHDVCZ55TQAJTL" localSheetId="13" hidden="1">#REF!</definedName>
    <definedName name="BExGSA5YB5ZGE4NHDVCZ55TQAJTL" localSheetId="10" hidden="1">#REF!</definedName>
    <definedName name="BExGSA5YB5ZGE4NHDVCZ55TQAJTL" localSheetId="7" hidden="1">#REF!</definedName>
    <definedName name="BExGSA5YB5ZGE4NHDVCZ55TQAJTL" localSheetId="27" hidden="1">#REF!</definedName>
    <definedName name="BExGSA5YB5ZGE4NHDVCZ55TQAJTL" hidden="1">#REF!</definedName>
    <definedName name="BExGSBYPYOBOB218ABCIM2X63GJ8" localSheetId="16" hidden="1">#REF!</definedName>
    <definedName name="BExGSBYPYOBOB218ABCIM2X63GJ8" localSheetId="13" hidden="1">#REF!</definedName>
    <definedName name="BExGSBYPYOBOB218ABCIM2X63GJ8" localSheetId="10" hidden="1">#REF!</definedName>
    <definedName name="BExGSBYPYOBOB218ABCIM2X63GJ8" localSheetId="7" hidden="1">#REF!</definedName>
    <definedName name="BExGSBYPYOBOB218ABCIM2X63GJ8" localSheetId="27" hidden="1">#REF!</definedName>
    <definedName name="BExGSBYPYOBOB218ABCIM2X63GJ8" hidden="1">#REF!</definedName>
    <definedName name="BExGSCEUCQQVDEEKWJ677QTGUVTE" localSheetId="16" hidden="1">#REF!</definedName>
    <definedName name="BExGSCEUCQQVDEEKWJ677QTGUVTE" localSheetId="13" hidden="1">#REF!</definedName>
    <definedName name="BExGSCEUCQQVDEEKWJ677QTGUVTE" localSheetId="10" hidden="1">#REF!</definedName>
    <definedName name="BExGSCEUCQQVDEEKWJ677QTGUVTE" localSheetId="7" hidden="1">#REF!</definedName>
    <definedName name="BExGSCEUCQQVDEEKWJ677QTGUVTE" localSheetId="27" hidden="1">#REF!</definedName>
    <definedName name="BExGSCEUCQQVDEEKWJ677QTGUVTE" hidden="1">#REF!</definedName>
    <definedName name="BExGSQY65LH1PCKKM5WHDW83F35O" localSheetId="16" hidden="1">#REF!</definedName>
    <definedName name="BExGSQY65LH1PCKKM5WHDW83F35O" localSheetId="13" hidden="1">#REF!</definedName>
    <definedName name="BExGSQY65LH1PCKKM5WHDW83F35O" localSheetId="10" hidden="1">#REF!</definedName>
    <definedName name="BExGSQY65LH1PCKKM5WHDW83F35O" localSheetId="7" hidden="1">#REF!</definedName>
    <definedName name="BExGSQY65LH1PCKKM5WHDW83F35O" localSheetId="27" hidden="1">#REF!</definedName>
    <definedName name="BExGSQY65LH1PCKKM5WHDW83F35O" hidden="1">#REF!</definedName>
    <definedName name="BExGSYW1GKISF0PMUAK3XJK9PEW9" localSheetId="16" hidden="1">#REF!</definedName>
    <definedName name="BExGSYW1GKISF0PMUAK3XJK9PEW9" localSheetId="13" hidden="1">#REF!</definedName>
    <definedName name="BExGSYW1GKISF0PMUAK3XJK9PEW9" localSheetId="10" hidden="1">#REF!</definedName>
    <definedName name="BExGSYW1GKISF0PMUAK3XJK9PEW9" localSheetId="7" hidden="1">#REF!</definedName>
    <definedName name="BExGSYW1GKISF0PMUAK3XJK9PEW9" localSheetId="27" hidden="1">#REF!</definedName>
    <definedName name="BExGSYW1GKISF0PMUAK3XJK9PEW9" hidden="1">#REF!</definedName>
    <definedName name="BExGT0DZJB6LSF6L693UUB9EY1VQ" localSheetId="16" hidden="1">#REF!</definedName>
    <definedName name="BExGT0DZJB6LSF6L693UUB9EY1VQ" localSheetId="13" hidden="1">#REF!</definedName>
    <definedName name="BExGT0DZJB6LSF6L693UUB9EY1VQ" localSheetId="10" hidden="1">#REF!</definedName>
    <definedName name="BExGT0DZJB6LSF6L693UUB9EY1VQ" localSheetId="7" hidden="1">#REF!</definedName>
    <definedName name="BExGT0DZJB6LSF6L693UUB9EY1VQ" localSheetId="27" hidden="1">#REF!</definedName>
    <definedName name="BExGT0DZJB6LSF6L693UUB9EY1VQ" hidden="1">#REF!</definedName>
    <definedName name="BExGTEMKIEF46KBIDWCAOAN5U718" localSheetId="16" hidden="1">#REF!</definedName>
    <definedName name="BExGTEMKIEF46KBIDWCAOAN5U718" localSheetId="13" hidden="1">#REF!</definedName>
    <definedName name="BExGTEMKIEF46KBIDWCAOAN5U718" localSheetId="10" hidden="1">#REF!</definedName>
    <definedName name="BExGTEMKIEF46KBIDWCAOAN5U718" localSheetId="7" hidden="1">#REF!</definedName>
    <definedName name="BExGTEMKIEF46KBIDWCAOAN5U718" localSheetId="27" hidden="1">#REF!</definedName>
    <definedName name="BExGTEMKIEF46KBIDWCAOAN5U718" hidden="1">#REF!</definedName>
    <definedName name="BExGTGVFIF8HOQXR54SK065A8M4K" localSheetId="16" hidden="1">#REF!</definedName>
    <definedName name="BExGTGVFIF8HOQXR54SK065A8M4K" localSheetId="13" hidden="1">#REF!</definedName>
    <definedName name="BExGTGVFIF8HOQXR54SK065A8M4K" localSheetId="10" hidden="1">#REF!</definedName>
    <definedName name="BExGTGVFIF8HOQXR54SK065A8M4K" localSheetId="7" hidden="1">#REF!</definedName>
    <definedName name="BExGTGVFIF8HOQXR54SK065A8M4K" localSheetId="27" hidden="1">#REF!</definedName>
    <definedName name="BExGTGVFIF8HOQXR54SK065A8M4K" hidden="1">#REF!</definedName>
    <definedName name="BExGTIYX3OWPIINOGY1E4QQYSKHP" localSheetId="16" hidden="1">#REF!</definedName>
    <definedName name="BExGTIYX3OWPIINOGY1E4QQYSKHP" localSheetId="13" hidden="1">#REF!</definedName>
    <definedName name="BExGTIYX3OWPIINOGY1E4QQYSKHP" localSheetId="10" hidden="1">#REF!</definedName>
    <definedName name="BExGTIYX3OWPIINOGY1E4QQYSKHP" localSheetId="7" hidden="1">#REF!</definedName>
    <definedName name="BExGTIYX3OWPIINOGY1E4QQYSKHP" localSheetId="27" hidden="1">#REF!</definedName>
    <definedName name="BExGTIYX3OWPIINOGY1E4QQYSKHP" hidden="1">#REF!</definedName>
    <definedName name="BExGTKGUN0KUU3C0RL2LK98D8MEK" localSheetId="16" hidden="1">#REF!</definedName>
    <definedName name="BExGTKGUN0KUU3C0RL2LK98D8MEK" localSheetId="13" hidden="1">#REF!</definedName>
    <definedName name="BExGTKGUN0KUU3C0RL2LK98D8MEK" localSheetId="10" hidden="1">#REF!</definedName>
    <definedName name="BExGTKGUN0KUU3C0RL2LK98D8MEK" localSheetId="7" hidden="1">#REF!</definedName>
    <definedName name="BExGTKGUN0KUU3C0RL2LK98D8MEK" localSheetId="27" hidden="1">#REF!</definedName>
    <definedName name="BExGTKGUN0KUU3C0RL2LK98D8MEK" hidden="1">#REF!</definedName>
    <definedName name="BExGTV3U5SZUPLTWEMEY3IIN1L4L" localSheetId="16" hidden="1">#REF!</definedName>
    <definedName name="BExGTV3U5SZUPLTWEMEY3IIN1L4L" localSheetId="13" hidden="1">#REF!</definedName>
    <definedName name="BExGTV3U5SZUPLTWEMEY3IIN1L4L" localSheetId="10" hidden="1">#REF!</definedName>
    <definedName name="BExGTV3U5SZUPLTWEMEY3IIN1L4L" localSheetId="7" hidden="1">#REF!</definedName>
    <definedName name="BExGTV3U5SZUPLTWEMEY3IIN1L4L" localSheetId="27" hidden="1">#REF!</definedName>
    <definedName name="BExGTV3U5SZUPLTWEMEY3IIN1L4L" hidden="1">#REF!</definedName>
    <definedName name="BExGTZ046J7VMUG4YPKFN2K8TWB7" localSheetId="16" hidden="1">#REF!</definedName>
    <definedName name="BExGTZ046J7VMUG4YPKFN2K8TWB7" localSheetId="13" hidden="1">#REF!</definedName>
    <definedName name="BExGTZ046J7VMUG4YPKFN2K8TWB7" localSheetId="10" hidden="1">#REF!</definedName>
    <definedName name="BExGTZ046J7VMUG4YPKFN2K8TWB7" localSheetId="7" hidden="1">#REF!</definedName>
    <definedName name="BExGTZ046J7VMUG4YPKFN2K8TWB7" localSheetId="27" hidden="1">#REF!</definedName>
    <definedName name="BExGTZ046J7VMUG4YPKFN2K8TWB7" hidden="1">#REF!</definedName>
    <definedName name="BExGTZ04EFFQ3Z3JMM0G35JYWUK3" localSheetId="16" hidden="1">#REF!</definedName>
    <definedName name="BExGTZ04EFFQ3Z3JMM0G35JYWUK3" localSheetId="13" hidden="1">#REF!</definedName>
    <definedName name="BExGTZ04EFFQ3Z3JMM0G35JYWUK3" localSheetId="10" hidden="1">#REF!</definedName>
    <definedName name="BExGTZ04EFFQ3Z3JMM0G35JYWUK3" localSheetId="7" hidden="1">#REF!</definedName>
    <definedName name="BExGTZ04EFFQ3Z3JMM0G35JYWUK3" localSheetId="27" hidden="1">#REF!</definedName>
    <definedName name="BExGTZ04EFFQ3Z3JMM0G35JYWUK3" hidden="1">#REF!</definedName>
    <definedName name="BExGU2G9OPRZRIU9YGF6NX9FUW0J" localSheetId="16" hidden="1">#REF!</definedName>
    <definedName name="BExGU2G9OPRZRIU9YGF6NX9FUW0J" localSheetId="13" hidden="1">#REF!</definedName>
    <definedName name="BExGU2G9OPRZRIU9YGF6NX9FUW0J" localSheetId="10" hidden="1">#REF!</definedName>
    <definedName name="BExGU2G9OPRZRIU9YGF6NX9FUW0J" localSheetId="7" hidden="1">#REF!</definedName>
    <definedName name="BExGU2G9OPRZRIU9YGF6NX9FUW0J" localSheetId="27" hidden="1">#REF!</definedName>
    <definedName name="BExGU2G9OPRZRIU9YGF6NX9FUW0J" hidden="1">#REF!</definedName>
    <definedName name="BExGU6HTKLRZO8UOI3DTAM5RFDBA" localSheetId="16" hidden="1">#REF!</definedName>
    <definedName name="BExGU6HTKLRZO8UOI3DTAM5RFDBA" localSheetId="13" hidden="1">#REF!</definedName>
    <definedName name="BExGU6HTKLRZO8UOI3DTAM5RFDBA" localSheetId="10" hidden="1">#REF!</definedName>
    <definedName name="BExGU6HTKLRZO8UOI3DTAM5RFDBA" localSheetId="7" hidden="1">#REF!</definedName>
    <definedName name="BExGU6HTKLRZO8UOI3DTAM5RFDBA" localSheetId="27" hidden="1">#REF!</definedName>
    <definedName name="BExGU6HTKLRZO8UOI3DTAM5RFDBA" hidden="1">#REF!</definedName>
    <definedName name="BExGUDDZXFFQHAF4UZF8ZB1HO7H6" localSheetId="16" hidden="1">#REF!</definedName>
    <definedName name="BExGUDDZXFFQHAF4UZF8ZB1HO7H6" localSheetId="13" hidden="1">#REF!</definedName>
    <definedName name="BExGUDDZXFFQHAF4UZF8ZB1HO7H6" localSheetId="10" hidden="1">#REF!</definedName>
    <definedName name="BExGUDDZXFFQHAF4UZF8ZB1HO7H6" localSheetId="7" hidden="1">#REF!</definedName>
    <definedName name="BExGUDDZXFFQHAF4UZF8ZB1HO7H6" localSheetId="27" hidden="1">#REF!</definedName>
    <definedName name="BExGUDDZXFFQHAF4UZF8ZB1HO7H6" hidden="1">#REF!</definedName>
    <definedName name="BExGUI6NCRHY7EAB6SK6EPPMWFG1" localSheetId="16" hidden="1">#REF!</definedName>
    <definedName name="BExGUI6NCRHY7EAB6SK6EPPMWFG1" localSheetId="13" hidden="1">#REF!</definedName>
    <definedName name="BExGUI6NCRHY7EAB6SK6EPPMWFG1" localSheetId="10" hidden="1">#REF!</definedName>
    <definedName name="BExGUI6NCRHY7EAB6SK6EPPMWFG1" localSheetId="7" hidden="1">#REF!</definedName>
    <definedName name="BExGUI6NCRHY7EAB6SK6EPPMWFG1" localSheetId="27" hidden="1">#REF!</definedName>
    <definedName name="BExGUI6NCRHY7EAB6SK6EPPMWFG1" hidden="1">#REF!</definedName>
    <definedName name="BExGUIBXBRHGM97ZX6GBA4ZDQ79C" localSheetId="16" hidden="1">#REF!</definedName>
    <definedName name="BExGUIBXBRHGM97ZX6GBA4ZDQ79C" localSheetId="13" hidden="1">#REF!</definedName>
    <definedName name="BExGUIBXBRHGM97ZX6GBA4ZDQ79C" localSheetId="10" hidden="1">#REF!</definedName>
    <definedName name="BExGUIBXBRHGM97ZX6GBA4ZDQ79C" localSheetId="7" hidden="1">#REF!</definedName>
    <definedName name="BExGUIBXBRHGM97ZX6GBA4ZDQ79C" localSheetId="27" hidden="1">#REF!</definedName>
    <definedName name="BExGUIBXBRHGM97ZX6GBA4ZDQ79C" hidden="1">#REF!</definedName>
    <definedName name="BExGUM8D91UNPCOO4TKP9FGX85TF" localSheetId="16" hidden="1">#REF!</definedName>
    <definedName name="BExGUM8D91UNPCOO4TKP9FGX85TF" localSheetId="13" hidden="1">#REF!</definedName>
    <definedName name="BExGUM8D91UNPCOO4TKP9FGX85TF" localSheetId="10" hidden="1">#REF!</definedName>
    <definedName name="BExGUM8D91UNPCOO4TKP9FGX85TF" localSheetId="7" hidden="1">#REF!</definedName>
    <definedName name="BExGUM8D91UNPCOO4TKP9FGX85TF" localSheetId="27" hidden="1">#REF!</definedName>
    <definedName name="BExGUM8D91UNPCOO4TKP9FGX85TF" hidden="1">#REF!</definedName>
    <definedName name="BExGUMDP0WYFBZL2MCB36WWJIC04" localSheetId="16" hidden="1">#REF!</definedName>
    <definedName name="BExGUMDP0WYFBZL2MCB36WWJIC04" localSheetId="13" hidden="1">#REF!</definedName>
    <definedName name="BExGUMDP0WYFBZL2MCB36WWJIC04" localSheetId="10" hidden="1">#REF!</definedName>
    <definedName name="BExGUMDP0WYFBZL2MCB36WWJIC04" localSheetId="7" hidden="1">#REF!</definedName>
    <definedName name="BExGUMDP0WYFBZL2MCB36WWJIC04" localSheetId="27" hidden="1">#REF!</definedName>
    <definedName name="BExGUMDP0WYFBZL2MCB36WWJIC04" hidden="1">#REF!</definedName>
    <definedName name="BExGUQF9N9FKI7S0H30WUAEB5LPD" localSheetId="16" hidden="1">#REF!</definedName>
    <definedName name="BExGUQF9N9FKI7S0H30WUAEB5LPD" localSheetId="13" hidden="1">#REF!</definedName>
    <definedName name="BExGUQF9N9FKI7S0H30WUAEB5LPD" localSheetId="10" hidden="1">#REF!</definedName>
    <definedName name="BExGUQF9N9FKI7S0H30WUAEB5LPD" localSheetId="7" hidden="1">#REF!</definedName>
    <definedName name="BExGUQF9N9FKI7S0H30WUAEB5LPD" localSheetId="27" hidden="1">#REF!</definedName>
    <definedName name="BExGUQF9N9FKI7S0H30WUAEB5LPD" hidden="1">#REF!</definedName>
    <definedName name="BExGUR6BA03XPBK60SQUW197GJ5X" localSheetId="16" hidden="1">#REF!</definedName>
    <definedName name="BExGUR6BA03XPBK60SQUW197GJ5X" localSheetId="13" hidden="1">#REF!</definedName>
    <definedName name="BExGUR6BA03XPBK60SQUW197GJ5X" localSheetId="10" hidden="1">#REF!</definedName>
    <definedName name="BExGUR6BA03XPBK60SQUW197GJ5X" localSheetId="7" hidden="1">#REF!</definedName>
    <definedName name="BExGUR6BA03XPBK60SQUW197GJ5X" localSheetId="27" hidden="1">#REF!</definedName>
    <definedName name="BExGUR6BA03XPBK60SQUW197GJ5X" hidden="1">#REF!</definedName>
    <definedName name="BExGUVIP60TA4B7X2PFGMBFUSKGX" localSheetId="16" hidden="1">#REF!</definedName>
    <definedName name="BExGUVIP60TA4B7X2PFGMBFUSKGX" localSheetId="13" hidden="1">#REF!</definedName>
    <definedName name="BExGUVIP60TA4B7X2PFGMBFUSKGX" localSheetId="10" hidden="1">#REF!</definedName>
    <definedName name="BExGUVIP60TA4B7X2PFGMBFUSKGX" localSheetId="7" hidden="1">#REF!</definedName>
    <definedName name="BExGUVIP60TA4B7X2PFGMBFUSKGX" localSheetId="27" hidden="1">#REF!</definedName>
    <definedName name="BExGUVIP60TA4B7X2PFGMBFUSKGX" hidden="1">#REF!</definedName>
    <definedName name="BExGUVTIIWAK5T0F5FD428QDO46W" localSheetId="16" hidden="1">#REF!</definedName>
    <definedName name="BExGUVTIIWAK5T0F5FD428QDO46W" localSheetId="13" hidden="1">#REF!</definedName>
    <definedName name="BExGUVTIIWAK5T0F5FD428QDO46W" localSheetId="10" hidden="1">#REF!</definedName>
    <definedName name="BExGUVTIIWAK5T0F5FD428QDO46W" localSheetId="7" hidden="1">#REF!</definedName>
    <definedName name="BExGUVTIIWAK5T0F5FD428QDO46W" localSheetId="27" hidden="1">#REF!</definedName>
    <definedName name="BExGUVTIIWAK5T0F5FD428QDO46W" hidden="1">#REF!</definedName>
    <definedName name="BExGUZKF06F209XL1IZWVJEQ82EE" localSheetId="16" hidden="1">#REF!</definedName>
    <definedName name="BExGUZKF06F209XL1IZWVJEQ82EE" localSheetId="13" hidden="1">#REF!</definedName>
    <definedName name="BExGUZKF06F209XL1IZWVJEQ82EE" localSheetId="10" hidden="1">#REF!</definedName>
    <definedName name="BExGUZKF06F209XL1IZWVJEQ82EE" localSheetId="7" hidden="1">#REF!</definedName>
    <definedName name="BExGUZKF06F209XL1IZWVJEQ82EE" localSheetId="27" hidden="1">#REF!</definedName>
    <definedName name="BExGUZKF06F209XL1IZWVJEQ82EE" hidden="1">#REF!</definedName>
    <definedName name="BExGUZPWM950OZ8P1A3N86LXK97U" localSheetId="16" hidden="1">#REF!</definedName>
    <definedName name="BExGUZPWM950OZ8P1A3N86LXK97U" localSheetId="13" hidden="1">#REF!</definedName>
    <definedName name="BExGUZPWM950OZ8P1A3N86LXK97U" localSheetId="10" hidden="1">#REF!</definedName>
    <definedName name="BExGUZPWM950OZ8P1A3N86LXK97U" localSheetId="7" hidden="1">#REF!</definedName>
    <definedName name="BExGUZPWM950OZ8P1A3N86LXK97U" localSheetId="27" hidden="1">#REF!</definedName>
    <definedName name="BExGUZPWM950OZ8P1A3N86LXK97U" hidden="1">#REF!</definedName>
    <definedName name="BExGV2EVT380QHD4AP2RL9MR8L5L" localSheetId="16" hidden="1">#REF!</definedName>
    <definedName name="BExGV2EVT380QHD4AP2RL9MR8L5L" localSheetId="13" hidden="1">#REF!</definedName>
    <definedName name="BExGV2EVT380QHD4AP2RL9MR8L5L" localSheetId="10" hidden="1">#REF!</definedName>
    <definedName name="BExGV2EVT380QHD4AP2RL9MR8L5L" localSheetId="7" hidden="1">#REF!</definedName>
    <definedName name="BExGV2EVT380QHD4AP2RL9MR8L5L" localSheetId="27" hidden="1">#REF!</definedName>
    <definedName name="BExGV2EVT380QHD4AP2RL9MR8L5L" hidden="1">#REF!</definedName>
    <definedName name="BExGVBUSKOI7KB24K40PTXJE6MER" localSheetId="16" hidden="1">#REF!</definedName>
    <definedName name="BExGVBUSKOI7KB24K40PTXJE6MER" localSheetId="13" hidden="1">#REF!</definedName>
    <definedName name="BExGVBUSKOI7KB24K40PTXJE6MER" localSheetId="10" hidden="1">#REF!</definedName>
    <definedName name="BExGVBUSKOI7KB24K40PTXJE6MER" localSheetId="7" hidden="1">#REF!</definedName>
    <definedName name="BExGVBUSKOI7KB24K40PTXJE6MER" localSheetId="27" hidden="1">#REF!</definedName>
    <definedName name="BExGVBUSKOI7KB24K40PTXJE6MER" hidden="1">#REF!</definedName>
    <definedName name="BExGVGSQSVWTL2MNI6TT8Y92W3KA" localSheetId="16" hidden="1">#REF!</definedName>
    <definedName name="BExGVGSQSVWTL2MNI6TT8Y92W3KA" localSheetId="13" hidden="1">#REF!</definedName>
    <definedName name="BExGVGSQSVWTL2MNI6TT8Y92W3KA" localSheetId="10" hidden="1">#REF!</definedName>
    <definedName name="BExGVGSQSVWTL2MNI6TT8Y92W3KA" localSheetId="7" hidden="1">#REF!</definedName>
    <definedName name="BExGVGSQSVWTL2MNI6TT8Y92W3KA" localSheetId="27" hidden="1">#REF!</definedName>
    <definedName name="BExGVGSQSVWTL2MNI6TT8Y92W3KA" hidden="1">#REF!</definedName>
    <definedName name="BExGVHP63K0GSYU17R73XGX6W2U6" localSheetId="16" hidden="1">#REF!</definedName>
    <definedName name="BExGVHP63K0GSYU17R73XGX6W2U6" localSheetId="13" hidden="1">#REF!</definedName>
    <definedName name="BExGVHP63K0GSYU17R73XGX6W2U6" localSheetId="10" hidden="1">#REF!</definedName>
    <definedName name="BExGVHP63K0GSYU17R73XGX6W2U6" localSheetId="7" hidden="1">#REF!</definedName>
    <definedName name="BExGVHP63K0GSYU17R73XGX6W2U6" localSheetId="27" hidden="1">#REF!</definedName>
    <definedName name="BExGVHP63K0GSYU17R73XGX6W2U6" hidden="1">#REF!</definedName>
    <definedName name="BExGVN3DDSLKWSP9MVJS9QMNEUIK" localSheetId="16" hidden="1">#REF!</definedName>
    <definedName name="BExGVN3DDSLKWSP9MVJS9QMNEUIK" localSheetId="13" hidden="1">#REF!</definedName>
    <definedName name="BExGVN3DDSLKWSP9MVJS9QMNEUIK" localSheetId="10" hidden="1">#REF!</definedName>
    <definedName name="BExGVN3DDSLKWSP9MVJS9QMNEUIK" localSheetId="7" hidden="1">#REF!</definedName>
    <definedName name="BExGVN3DDSLKWSP9MVJS9QMNEUIK" localSheetId="27" hidden="1">#REF!</definedName>
    <definedName name="BExGVN3DDSLKWSP9MVJS9QMNEUIK" hidden="1">#REF!</definedName>
    <definedName name="BExGVUVVMLOCR9DPVUZSQ141EE4J" localSheetId="16" hidden="1">#REF!</definedName>
    <definedName name="BExGVUVVMLOCR9DPVUZSQ141EE4J" localSheetId="13" hidden="1">#REF!</definedName>
    <definedName name="BExGVUVVMLOCR9DPVUZSQ141EE4J" localSheetId="10" hidden="1">#REF!</definedName>
    <definedName name="BExGVUVVMLOCR9DPVUZSQ141EE4J" localSheetId="7" hidden="1">#REF!</definedName>
    <definedName name="BExGVUVVMLOCR9DPVUZSQ141EE4J" localSheetId="27" hidden="1">#REF!</definedName>
    <definedName name="BExGVUVVMLOCR9DPVUZSQ141EE4J" hidden="1">#REF!</definedName>
    <definedName name="BExGVV6OOLDQ3TXZK51TTF3YX0WN" localSheetId="16" hidden="1">#REF!</definedName>
    <definedName name="BExGVV6OOLDQ3TXZK51TTF3YX0WN" localSheetId="13" hidden="1">#REF!</definedName>
    <definedName name="BExGVV6OOLDQ3TXZK51TTF3YX0WN" localSheetId="10" hidden="1">#REF!</definedName>
    <definedName name="BExGVV6OOLDQ3TXZK51TTF3YX0WN" localSheetId="7" hidden="1">#REF!</definedName>
    <definedName name="BExGVV6OOLDQ3TXZK51TTF3YX0WN" localSheetId="27" hidden="1">#REF!</definedName>
    <definedName name="BExGVV6OOLDQ3TXZK51TTF3YX0WN" hidden="1">#REF!</definedName>
    <definedName name="BExGW0KVS7U0C87XFZ78QW991IEV" localSheetId="16" hidden="1">#REF!</definedName>
    <definedName name="BExGW0KVS7U0C87XFZ78QW991IEV" localSheetId="13" hidden="1">#REF!</definedName>
    <definedName name="BExGW0KVS7U0C87XFZ78QW991IEV" localSheetId="10" hidden="1">#REF!</definedName>
    <definedName name="BExGW0KVS7U0C87XFZ78QW991IEV" localSheetId="7" hidden="1">#REF!</definedName>
    <definedName name="BExGW0KVS7U0C87XFZ78QW991IEV" localSheetId="27" hidden="1">#REF!</definedName>
    <definedName name="BExGW0KVS7U0C87XFZ78QW991IEV" hidden="1">#REF!</definedName>
    <definedName name="BExGW0Q7QHE29TGNWAWQ6GR0V6TQ" localSheetId="16" hidden="1">#REF!</definedName>
    <definedName name="BExGW0Q7QHE29TGNWAWQ6GR0V6TQ" localSheetId="13" hidden="1">#REF!</definedName>
    <definedName name="BExGW0Q7QHE29TGNWAWQ6GR0V6TQ" localSheetId="10" hidden="1">#REF!</definedName>
    <definedName name="BExGW0Q7QHE29TGNWAWQ6GR0V6TQ" localSheetId="7" hidden="1">#REF!</definedName>
    <definedName name="BExGW0Q7QHE29TGNWAWQ6GR0V6TQ" localSheetId="27" hidden="1">#REF!</definedName>
    <definedName name="BExGW0Q7QHE29TGNWAWQ6GR0V6TQ" hidden="1">#REF!</definedName>
    <definedName name="BExGW2Z7AMPG6H9EXA9ML6EZVGGA" localSheetId="16" hidden="1">#REF!</definedName>
    <definedName name="BExGW2Z7AMPG6H9EXA9ML6EZVGGA" localSheetId="13" hidden="1">#REF!</definedName>
    <definedName name="BExGW2Z7AMPG6H9EXA9ML6EZVGGA" localSheetId="10" hidden="1">#REF!</definedName>
    <definedName name="BExGW2Z7AMPG6H9EXA9ML6EZVGGA" localSheetId="7" hidden="1">#REF!</definedName>
    <definedName name="BExGW2Z7AMPG6H9EXA9ML6EZVGGA" localSheetId="27" hidden="1">#REF!</definedName>
    <definedName name="BExGW2Z7AMPG6H9EXA9ML6EZVGGA" hidden="1">#REF!</definedName>
    <definedName name="BExGWABG5VT5XO1A196RK61AXA8C" localSheetId="16" hidden="1">#REF!</definedName>
    <definedName name="BExGWABG5VT5XO1A196RK61AXA8C" localSheetId="13" hidden="1">#REF!</definedName>
    <definedName name="BExGWABG5VT5XO1A196RK61AXA8C" localSheetId="10" hidden="1">#REF!</definedName>
    <definedName name="BExGWABG5VT5XO1A196RK61AXA8C" localSheetId="7" hidden="1">#REF!</definedName>
    <definedName name="BExGWABG5VT5XO1A196RK61AXA8C" localSheetId="27" hidden="1">#REF!</definedName>
    <definedName name="BExGWABG5VT5XO1A196RK61AXA8C" hidden="1">#REF!</definedName>
    <definedName name="BExGWEO0JDG84NYLEAV5NSOAGMJZ" localSheetId="16" hidden="1">#REF!</definedName>
    <definedName name="BExGWEO0JDG84NYLEAV5NSOAGMJZ" localSheetId="13" hidden="1">#REF!</definedName>
    <definedName name="BExGWEO0JDG84NYLEAV5NSOAGMJZ" localSheetId="10" hidden="1">#REF!</definedName>
    <definedName name="BExGWEO0JDG84NYLEAV5NSOAGMJZ" localSheetId="7" hidden="1">#REF!</definedName>
    <definedName name="BExGWEO0JDG84NYLEAV5NSOAGMJZ" localSheetId="27" hidden="1">#REF!</definedName>
    <definedName name="BExGWEO0JDG84NYLEAV5NSOAGMJZ" hidden="1">#REF!</definedName>
    <definedName name="BExGWLEOC70Z8QAJTPT2PDHTNM4L" localSheetId="16" hidden="1">#REF!</definedName>
    <definedName name="BExGWLEOC70Z8QAJTPT2PDHTNM4L" localSheetId="13" hidden="1">#REF!</definedName>
    <definedName name="BExGWLEOC70Z8QAJTPT2PDHTNM4L" localSheetId="10" hidden="1">#REF!</definedName>
    <definedName name="BExGWLEOC70Z8QAJTPT2PDHTNM4L" localSheetId="7" hidden="1">#REF!</definedName>
    <definedName name="BExGWLEOC70Z8QAJTPT2PDHTNM4L" localSheetId="27" hidden="1">#REF!</definedName>
    <definedName name="BExGWLEOC70Z8QAJTPT2PDHTNM4L" hidden="1">#REF!</definedName>
    <definedName name="BExGWNCXLCRTLBVMTXYJ5PHQI6SS" localSheetId="16" hidden="1">#REF!</definedName>
    <definedName name="BExGWNCXLCRTLBVMTXYJ5PHQI6SS" localSheetId="13" hidden="1">#REF!</definedName>
    <definedName name="BExGWNCXLCRTLBVMTXYJ5PHQI6SS" localSheetId="10" hidden="1">#REF!</definedName>
    <definedName name="BExGWNCXLCRTLBVMTXYJ5PHQI6SS" localSheetId="7" hidden="1">#REF!</definedName>
    <definedName name="BExGWNCXLCRTLBVMTXYJ5PHQI6SS" localSheetId="27" hidden="1">#REF!</definedName>
    <definedName name="BExGWNCXLCRTLBVMTXYJ5PHQI6SS" hidden="1">#REF!</definedName>
    <definedName name="BExGX4L8N6ERT0Q4EVVNA97EGD80" localSheetId="16" hidden="1">#REF!</definedName>
    <definedName name="BExGX4L8N6ERT0Q4EVVNA97EGD80" localSheetId="13" hidden="1">#REF!</definedName>
    <definedName name="BExGX4L8N6ERT0Q4EVVNA97EGD80" localSheetId="10" hidden="1">#REF!</definedName>
    <definedName name="BExGX4L8N6ERT0Q4EVVNA97EGD80" localSheetId="7" hidden="1">#REF!</definedName>
    <definedName name="BExGX4L8N6ERT0Q4EVVNA97EGD80" localSheetId="27" hidden="1">#REF!</definedName>
    <definedName name="BExGX4L8N6ERT0Q4EVVNA97EGD80" hidden="1">#REF!</definedName>
    <definedName name="BExGX5MWTL78XM0QCP4NT564ML39" localSheetId="16" hidden="1">#REF!</definedName>
    <definedName name="BExGX5MWTL78XM0QCP4NT564ML39" localSheetId="13" hidden="1">#REF!</definedName>
    <definedName name="BExGX5MWTL78XM0QCP4NT564ML39" localSheetId="10" hidden="1">#REF!</definedName>
    <definedName name="BExGX5MWTL78XM0QCP4NT564ML39" localSheetId="7" hidden="1">#REF!</definedName>
    <definedName name="BExGX5MWTL78XM0QCP4NT564ML39" localSheetId="27" hidden="1">#REF!</definedName>
    <definedName name="BExGX5MWTL78XM0QCP4NT564ML39" hidden="1">#REF!</definedName>
    <definedName name="BExGX6U988MCFIGDA1282F92U9AA" localSheetId="16" hidden="1">#REF!</definedName>
    <definedName name="BExGX6U988MCFIGDA1282F92U9AA" localSheetId="13" hidden="1">#REF!</definedName>
    <definedName name="BExGX6U988MCFIGDA1282F92U9AA" localSheetId="10" hidden="1">#REF!</definedName>
    <definedName name="BExGX6U988MCFIGDA1282F92U9AA" localSheetId="7" hidden="1">#REF!</definedName>
    <definedName name="BExGX6U988MCFIGDA1282F92U9AA" localSheetId="27" hidden="1">#REF!</definedName>
    <definedName name="BExGX6U988MCFIGDA1282F92U9AA" hidden="1">#REF!</definedName>
    <definedName name="BExGX7FTB1CKAT5HUW6H531FIY6I" localSheetId="16" hidden="1">#REF!</definedName>
    <definedName name="BExGX7FTB1CKAT5HUW6H531FIY6I" localSheetId="13" hidden="1">#REF!</definedName>
    <definedName name="BExGX7FTB1CKAT5HUW6H531FIY6I" localSheetId="10" hidden="1">#REF!</definedName>
    <definedName name="BExGX7FTB1CKAT5HUW6H531FIY6I" localSheetId="7" hidden="1">#REF!</definedName>
    <definedName name="BExGX7FTB1CKAT5HUW6H531FIY6I" localSheetId="27" hidden="1">#REF!</definedName>
    <definedName name="BExGX7FTB1CKAT5HUW6H531FIY6I" hidden="1">#REF!</definedName>
    <definedName name="BExGX9DVACJQIZ4GH6YAD2A7F70O" localSheetId="16" hidden="1">#REF!</definedName>
    <definedName name="BExGX9DVACJQIZ4GH6YAD2A7F70O" localSheetId="13" hidden="1">#REF!</definedName>
    <definedName name="BExGX9DVACJQIZ4GH6YAD2A7F70O" localSheetId="10" hidden="1">#REF!</definedName>
    <definedName name="BExGX9DVACJQIZ4GH6YAD2A7F70O" localSheetId="7" hidden="1">#REF!</definedName>
    <definedName name="BExGX9DVACJQIZ4GH6YAD2A7F70O" localSheetId="27" hidden="1">#REF!</definedName>
    <definedName name="BExGX9DVACJQIZ4GH6YAD2A7F70O" hidden="1">#REF!</definedName>
    <definedName name="BExGXCZBQISQ3IMF6DJH1OXNAQP8" localSheetId="16" hidden="1">#REF!</definedName>
    <definedName name="BExGXCZBQISQ3IMF6DJH1OXNAQP8" localSheetId="13" hidden="1">#REF!</definedName>
    <definedName name="BExGXCZBQISQ3IMF6DJH1OXNAQP8" localSheetId="10" hidden="1">#REF!</definedName>
    <definedName name="BExGXCZBQISQ3IMF6DJH1OXNAQP8" localSheetId="7" hidden="1">#REF!</definedName>
    <definedName name="BExGXCZBQISQ3IMF6DJH1OXNAQP8" localSheetId="27" hidden="1">#REF!</definedName>
    <definedName name="BExGXCZBQISQ3IMF6DJH1OXNAQP8" hidden="1">#REF!</definedName>
    <definedName name="BExGXDVP2S2Y8Z8Q43I78RCIK3DD" localSheetId="16" hidden="1">#REF!</definedName>
    <definedName name="BExGXDVP2S2Y8Z8Q43I78RCIK3DD" localSheetId="13" hidden="1">#REF!</definedName>
    <definedName name="BExGXDVP2S2Y8Z8Q43I78RCIK3DD" localSheetId="10" hidden="1">#REF!</definedName>
    <definedName name="BExGXDVP2S2Y8Z8Q43I78RCIK3DD" localSheetId="7" hidden="1">#REF!</definedName>
    <definedName name="BExGXDVP2S2Y8Z8Q43I78RCIK3DD" localSheetId="27" hidden="1">#REF!</definedName>
    <definedName name="BExGXDVP2S2Y8Z8Q43I78RCIK3DD" hidden="1">#REF!</definedName>
    <definedName name="BExGXJ9W5JU7TT9S0BKL5Y6VVB39" localSheetId="16" hidden="1">#REF!</definedName>
    <definedName name="BExGXJ9W5JU7TT9S0BKL5Y6VVB39" localSheetId="13" hidden="1">#REF!</definedName>
    <definedName name="BExGXJ9W5JU7TT9S0BKL5Y6VVB39" localSheetId="10" hidden="1">#REF!</definedName>
    <definedName name="BExGXJ9W5JU7TT9S0BKL5Y6VVB39" localSheetId="7" hidden="1">#REF!</definedName>
    <definedName name="BExGXJ9W5JU7TT9S0BKL5Y6VVB39" localSheetId="27" hidden="1">#REF!</definedName>
    <definedName name="BExGXJ9W5JU7TT9S0BKL5Y6VVB39" hidden="1">#REF!</definedName>
    <definedName name="BExGXWB73RJ4BASBQTQ8EY0EC1EB" localSheetId="16" hidden="1">#REF!</definedName>
    <definedName name="BExGXWB73RJ4BASBQTQ8EY0EC1EB" localSheetId="13" hidden="1">#REF!</definedName>
    <definedName name="BExGXWB73RJ4BASBQTQ8EY0EC1EB" localSheetId="10" hidden="1">#REF!</definedName>
    <definedName name="BExGXWB73RJ4BASBQTQ8EY0EC1EB" localSheetId="7" hidden="1">#REF!</definedName>
    <definedName name="BExGXWB73RJ4BASBQTQ8EY0EC1EB" localSheetId="27" hidden="1">#REF!</definedName>
    <definedName name="BExGXWB73RJ4BASBQTQ8EY0EC1EB" hidden="1">#REF!</definedName>
    <definedName name="BExGXZ0ABB43C7SMRKZHWOSU9EQX" localSheetId="16" hidden="1">#REF!</definedName>
    <definedName name="BExGXZ0ABB43C7SMRKZHWOSU9EQX" localSheetId="13" hidden="1">#REF!</definedName>
    <definedName name="BExGXZ0ABB43C7SMRKZHWOSU9EQX" localSheetId="10" hidden="1">#REF!</definedName>
    <definedName name="BExGXZ0ABB43C7SMRKZHWOSU9EQX" localSheetId="7" hidden="1">#REF!</definedName>
    <definedName name="BExGXZ0ABB43C7SMRKZHWOSU9EQX" localSheetId="27" hidden="1">#REF!</definedName>
    <definedName name="BExGXZ0ABB43C7SMRKZHWOSU9EQX" hidden="1">#REF!</definedName>
    <definedName name="BExGY6SU3SYVCJ3AG2ITY59SAZ5A" localSheetId="16" hidden="1">#REF!</definedName>
    <definedName name="BExGY6SU3SYVCJ3AG2ITY59SAZ5A" localSheetId="13" hidden="1">#REF!</definedName>
    <definedName name="BExGY6SU3SYVCJ3AG2ITY59SAZ5A" localSheetId="10" hidden="1">#REF!</definedName>
    <definedName name="BExGY6SU3SYVCJ3AG2ITY59SAZ5A" localSheetId="7" hidden="1">#REF!</definedName>
    <definedName name="BExGY6SU3SYVCJ3AG2ITY59SAZ5A" localSheetId="27" hidden="1">#REF!</definedName>
    <definedName name="BExGY6SU3SYVCJ3AG2ITY59SAZ5A" hidden="1">#REF!</definedName>
    <definedName name="BExGY6YA4P5KMY2VHT0DYK3YTFAX" localSheetId="16" hidden="1">#REF!</definedName>
    <definedName name="BExGY6YA4P5KMY2VHT0DYK3YTFAX" localSheetId="13" hidden="1">#REF!</definedName>
    <definedName name="BExGY6YA4P5KMY2VHT0DYK3YTFAX" localSheetId="10" hidden="1">#REF!</definedName>
    <definedName name="BExGY6YA4P5KMY2VHT0DYK3YTFAX" localSheetId="7" hidden="1">#REF!</definedName>
    <definedName name="BExGY6YA4P5KMY2VHT0DYK3YTFAX" localSheetId="27" hidden="1">#REF!</definedName>
    <definedName name="BExGY6YA4P5KMY2VHT0DYK3YTFAX" hidden="1">#REF!</definedName>
    <definedName name="BExGY8G88PVVRYHPHRPJZFSX6HSC" localSheetId="16" hidden="1">#REF!</definedName>
    <definedName name="BExGY8G88PVVRYHPHRPJZFSX6HSC" localSheetId="13" hidden="1">#REF!</definedName>
    <definedName name="BExGY8G88PVVRYHPHRPJZFSX6HSC" localSheetId="10" hidden="1">#REF!</definedName>
    <definedName name="BExGY8G88PVVRYHPHRPJZFSX6HSC" localSheetId="7" hidden="1">#REF!</definedName>
    <definedName name="BExGY8G88PVVRYHPHRPJZFSX6HSC" localSheetId="27" hidden="1">#REF!</definedName>
    <definedName name="BExGY8G88PVVRYHPHRPJZFSX6HSC" hidden="1">#REF!</definedName>
    <definedName name="BExGYC718HTZ80PNKYPVIYGRJVF6" localSheetId="16" hidden="1">#REF!</definedName>
    <definedName name="BExGYC718HTZ80PNKYPVIYGRJVF6" localSheetId="13" hidden="1">#REF!</definedName>
    <definedName name="BExGYC718HTZ80PNKYPVIYGRJVF6" localSheetId="10" hidden="1">#REF!</definedName>
    <definedName name="BExGYC718HTZ80PNKYPVIYGRJVF6" localSheetId="7" hidden="1">#REF!</definedName>
    <definedName name="BExGYC718HTZ80PNKYPVIYGRJVF6" localSheetId="27" hidden="1">#REF!</definedName>
    <definedName name="BExGYC718HTZ80PNKYPVIYGRJVF6" hidden="1">#REF!</definedName>
    <definedName name="BExGYCNATXZY2FID93B17YWIPPRD" localSheetId="16" hidden="1">#REF!</definedName>
    <definedName name="BExGYCNATXZY2FID93B17YWIPPRD" localSheetId="13" hidden="1">#REF!</definedName>
    <definedName name="BExGYCNATXZY2FID93B17YWIPPRD" localSheetId="10" hidden="1">#REF!</definedName>
    <definedName name="BExGYCNATXZY2FID93B17YWIPPRD" localSheetId="7" hidden="1">#REF!</definedName>
    <definedName name="BExGYCNATXZY2FID93B17YWIPPRD" localSheetId="27" hidden="1">#REF!</definedName>
    <definedName name="BExGYCNATXZY2FID93B17YWIPPRD" hidden="1">#REF!</definedName>
    <definedName name="BExGYGJJJ3BBCQAOA51WHP01HN73" localSheetId="16" hidden="1">#REF!</definedName>
    <definedName name="BExGYGJJJ3BBCQAOA51WHP01HN73" localSheetId="13" hidden="1">#REF!</definedName>
    <definedName name="BExGYGJJJ3BBCQAOA51WHP01HN73" localSheetId="10" hidden="1">#REF!</definedName>
    <definedName name="BExGYGJJJ3BBCQAOA51WHP01HN73" localSheetId="7" hidden="1">#REF!</definedName>
    <definedName name="BExGYGJJJ3BBCQAOA51WHP01HN73" localSheetId="27" hidden="1">#REF!</definedName>
    <definedName name="BExGYGJJJ3BBCQAOA51WHP01HN73" hidden="1">#REF!</definedName>
    <definedName name="BExGYOS6TV2C72PLRFU8RP1I58GY" localSheetId="16" hidden="1">#REF!</definedName>
    <definedName name="BExGYOS6TV2C72PLRFU8RP1I58GY" localSheetId="13" hidden="1">#REF!</definedName>
    <definedName name="BExGYOS6TV2C72PLRFU8RP1I58GY" localSheetId="10" hidden="1">#REF!</definedName>
    <definedName name="BExGYOS6TV2C72PLRFU8RP1I58GY" localSheetId="7" hidden="1">#REF!</definedName>
    <definedName name="BExGYOS6TV2C72PLRFU8RP1I58GY" localSheetId="27" hidden="1">#REF!</definedName>
    <definedName name="BExGYOS6TV2C72PLRFU8RP1I58GY" hidden="1">#REF!</definedName>
    <definedName name="BExGYXBM828PX0KPDVAZBWDL6MJZ" localSheetId="16" hidden="1">#REF!</definedName>
    <definedName name="BExGYXBM828PX0KPDVAZBWDL6MJZ" localSheetId="13" hidden="1">#REF!</definedName>
    <definedName name="BExGYXBM828PX0KPDVAZBWDL6MJZ" localSheetId="10" hidden="1">#REF!</definedName>
    <definedName name="BExGYXBM828PX0KPDVAZBWDL6MJZ" localSheetId="7" hidden="1">#REF!</definedName>
    <definedName name="BExGYXBM828PX0KPDVAZBWDL6MJZ" localSheetId="27" hidden="1">#REF!</definedName>
    <definedName name="BExGYXBM828PX0KPDVAZBWDL6MJZ" hidden="1">#REF!</definedName>
    <definedName name="BExGZJ78ZWZCVHZ3BKEKFJZ6MAEO" localSheetId="16" hidden="1">#REF!</definedName>
    <definedName name="BExGZJ78ZWZCVHZ3BKEKFJZ6MAEO" localSheetId="13" hidden="1">#REF!</definedName>
    <definedName name="BExGZJ78ZWZCVHZ3BKEKFJZ6MAEO" localSheetId="10" hidden="1">#REF!</definedName>
    <definedName name="BExGZJ78ZWZCVHZ3BKEKFJZ6MAEO" localSheetId="7" hidden="1">#REF!</definedName>
    <definedName name="BExGZJ78ZWZCVHZ3BKEKFJZ6MAEO" localSheetId="27" hidden="1">#REF!</definedName>
    <definedName name="BExGZJ78ZWZCVHZ3BKEKFJZ6MAEO" hidden="1">#REF!</definedName>
    <definedName name="BExGZOLH2QV73J3M9IWDDPA62TP4" localSheetId="16" hidden="1">#REF!</definedName>
    <definedName name="BExGZOLH2QV73J3M9IWDDPA62TP4" localSheetId="13" hidden="1">#REF!</definedName>
    <definedName name="BExGZOLH2QV73J3M9IWDDPA62TP4" localSheetId="10" hidden="1">#REF!</definedName>
    <definedName name="BExGZOLH2QV73J3M9IWDDPA62TP4" localSheetId="7" hidden="1">#REF!</definedName>
    <definedName name="BExGZOLH2QV73J3M9IWDDPA62TP4" localSheetId="27" hidden="1">#REF!</definedName>
    <definedName name="BExGZOLH2QV73J3M9IWDDPA62TP4" hidden="1">#REF!</definedName>
    <definedName name="BExGZP1PWGFKVVVN4YDIS22DZPCR" localSheetId="16" hidden="1">#REF!</definedName>
    <definedName name="BExGZP1PWGFKVVVN4YDIS22DZPCR" localSheetId="13" hidden="1">#REF!</definedName>
    <definedName name="BExGZP1PWGFKVVVN4YDIS22DZPCR" localSheetId="10" hidden="1">#REF!</definedName>
    <definedName name="BExGZP1PWGFKVVVN4YDIS22DZPCR" localSheetId="7" hidden="1">#REF!</definedName>
    <definedName name="BExGZP1PWGFKVVVN4YDIS22DZPCR" localSheetId="27" hidden="1">#REF!</definedName>
    <definedName name="BExGZP1PWGFKVVVN4YDIS22DZPCR" hidden="1">#REF!</definedName>
    <definedName name="BExGZQUHCPM6G5U9OM8JU339JAG6" localSheetId="16" hidden="1">#REF!</definedName>
    <definedName name="BExGZQUHCPM6G5U9OM8JU339JAG6" localSheetId="13" hidden="1">#REF!</definedName>
    <definedName name="BExGZQUHCPM6G5U9OM8JU339JAG6" localSheetId="10" hidden="1">#REF!</definedName>
    <definedName name="BExGZQUHCPM6G5U9OM8JU339JAG6" localSheetId="7" hidden="1">#REF!</definedName>
    <definedName name="BExGZQUHCPM6G5U9OM8JU339JAG6" localSheetId="27" hidden="1">#REF!</definedName>
    <definedName name="BExGZQUHCPM6G5U9OM8JU339JAG6" hidden="1">#REF!</definedName>
    <definedName name="BExH00FQKX09BD5WU4DB5KPXAUYA" localSheetId="16" hidden="1">#REF!</definedName>
    <definedName name="BExH00FQKX09BD5WU4DB5KPXAUYA" localSheetId="13" hidden="1">#REF!</definedName>
    <definedName name="BExH00FQKX09BD5WU4DB5KPXAUYA" localSheetId="10" hidden="1">#REF!</definedName>
    <definedName name="BExH00FQKX09BD5WU4DB5KPXAUYA" localSheetId="7" hidden="1">#REF!</definedName>
    <definedName name="BExH00FQKX09BD5WU4DB5KPXAUYA" localSheetId="27" hidden="1">#REF!</definedName>
    <definedName name="BExH00FQKX09BD5WU4DB5KPXAUYA" hidden="1">#REF!</definedName>
    <definedName name="BExH00L21GZX5YJJGVMOAWBERLP5" localSheetId="16" hidden="1">#REF!</definedName>
    <definedName name="BExH00L21GZX5YJJGVMOAWBERLP5" localSheetId="13" hidden="1">#REF!</definedName>
    <definedName name="BExH00L21GZX5YJJGVMOAWBERLP5" localSheetId="10" hidden="1">#REF!</definedName>
    <definedName name="BExH00L21GZX5YJJGVMOAWBERLP5" localSheetId="7" hidden="1">#REF!</definedName>
    <definedName name="BExH00L21GZX5YJJGVMOAWBERLP5" localSheetId="27" hidden="1">#REF!</definedName>
    <definedName name="BExH00L21GZX5YJJGVMOAWBERLP5" hidden="1">#REF!</definedName>
    <definedName name="BExH02ZD6VAY1KQLAQYBBI6WWIZB" localSheetId="16" hidden="1">#REF!</definedName>
    <definedName name="BExH02ZD6VAY1KQLAQYBBI6WWIZB" localSheetId="13" hidden="1">#REF!</definedName>
    <definedName name="BExH02ZD6VAY1KQLAQYBBI6WWIZB" localSheetId="10" hidden="1">#REF!</definedName>
    <definedName name="BExH02ZD6VAY1KQLAQYBBI6WWIZB" localSheetId="7" hidden="1">#REF!</definedName>
    <definedName name="BExH02ZD6VAY1KQLAQYBBI6WWIZB" localSheetId="27" hidden="1">#REF!</definedName>
    <definedName name="BExH02ZD6VAY1KQLAQYBBI6WWIZB" hidden="1">#REF!</definedName>
    <definedName name="BExH08Z6LQCGGSGSAILMHX4X7JMD" localSheetId="16" hidden="1">#REF!</definedName>
    <definedName name="BExH08Z6LQCGGSGSAILMHX4X7JMD" localSheetId="13" hidden="1">#REF!</definedName>
    <definedName name="BExH08Z6LQCGGSGSAILMHX4X7JMD" localSheetId="10" hidden="1">#REF!</definedName>
    <definedName name="BExH08Z6LQCGGSGSAILMHX4X7JMD" localSheetId="7" hidden="1">#REF!</definedName>
    <definedName name="BExH08Z6LQCGGSGSAILMHX4X7JMD" localSheetId="27" hidden="1">#REF!</definedName>
    <definedName name="BExH08Z6LQCGGSGSAILMHX4X7JMD" hidden="1">#REF!</definedName>
    <definedName name="BExH0KT9Z8HEVRRQRGQ8YHXRLIJA" localSheetId="16" hidden="1">#REF!</definedName>
    <definedName name="BExH0KT9Z8HEVRRQRGQ8YHXRLIJA" localSheetId="13" hidden="1">#REF!</definedName>
    <definedName name="BExH0KT9Z8HEVRRQRGQ8YHXRLIJA" localSheetId="10" hidden="1">#REF!</definedName>
    <definedName name="BExH0KT9Z8HEVRRQRGQ8YHXRLIJA" localSheetId="7" hidden="1">#REF!</definedName>
    <definedName name="BExH0KT9Z8HEVRRQRGQ8YHXRLIJA" localSheetId="27" hidden="1">#REF!</definedName>
    <definedName name="BExH0KT9Z8HEVRRQRGQ8YHXRLIJA" hidden="1">#REF!</definedName>
    <definedName name="BExH0M0FDN12YBOCKL3XL2Z7T7Y8" localSheetId="16" hidden="1">#REF!</definedName>
    <definedName name="BExH0M0FDN12YBOCKL3XL2Z7T7Y8" localSheetId="13" hidden="1">#REF!</definedName>
    <definedName name="BExH0M0FDN12YBOCKL3XL2Z7T7Y8" localSheetId="10" hidden="1">#REF!</definedName>
    <definedName name="BExH0M0FDN12YBOCKL3XL2Z7T7Y8" localSheetId="7" hidden="1">#REF!</definedName>
    <definedName name="BExH0M0FDN12YBOCKL3XL2Z7T7Y8" localSheetId="27" hidden="1">#REF!</definedName>
    <definedName name="BExH0M0FDN12YBOCKL3XL2Z7T7Y8" hidden="1">#REF!</definedName>
    <definedName name="BExH0O9G06YPZ5TN9RYT326I1CP2" localSheetId="16" hidden="1">#REF!</definedName>
    <definedName name="BExH0O9G06YPZ5TN9RYT326I1CP2" localSheetId="13" hidden="1">#REF!</definedName>
    <definedName name="BExH0O9G06YPZ5TN9RYT326I1CP2" localSheetId="10" hidden="1">#REF!</definedName>
    <definedName name="BExH0O9G06YPZ5TN9RYT326I1CP2" localSheetId="7" hidden="1">#REF!</definedName>
    <definedName name="BExH0O9G06YPZ5TN9RYT326I1CP2" localSheetId="27" hidden="1">#REF!</definedName>
    <definedName name="BExH0O9G06YPZ5TN9RYT326I1CP2" hidden="1">#REF!</definedName>
    <definedName name="BExH0PGM6RG0F3AAGULBIGOH91C2" localSheetId="16" hidden="1">#REF!</definedName>
    <definedName name="BExH0PGM6RG0F3AAGULBIGOH91C2" localSheetId="13" hidden="1">#REF!</definedName>
    <definedName name="BExH0PGM6RG0F3AAGULBIGOH91C2" localSheetId="10" hidden="1">#REF!</definedName>
    <definedName name="BExH0PGM6RG0F3AAGULBIGOH91C2" localSheetId="7" hidden="1">#REF!</definedName>
    <definedName name="BExH0PGM6RG0F3AAGULBIGOH91C2" localSheetId="27" hidden="1">#REF!</definedName>
    <definedName name="BExH0PGM6RG0F3AAGULBIGOH91C2" hidden="1">#REF!</definedName>
    <definedName name="BExH0QIB3F0YZLM5XYHBCU5F0OVR" localSheetId="16" hidden="1">#REF!</definedName>
    <definedName name="BExH0QIB3F0YZLM5XYHBCU5F0OVR" localSheetId="13" hidden="1">#REF!</definedName>
    <definedName name="BExH0QIB3F0YZLM5XYHBCU5F0OVR" localSheetId="10" hidden="1">#REF!</definedName>
    <definedName name="BExH0QIB3F0YZLM5XYHBCU5F0OVR" localSheetId="7" hidden="1">#REF!</definedName>
    <definedName name="BExH0QIB3F0YZLM5XYHBCU5F0OVR" localSheetId="27" hidden="1">#REF!</definedName>
    <definedName name="BExH0QIB3F0YZLM5XYHBCU5F0OVR" hidden="1">#REF!</definedName>
    <definedName name="BExH0RK5LJAAP7O67ZFB4RG6WPPL" localSheetId="16" hidden="1">#REF!</definedName>
    <definedName name="BExH0RK5LJAAP7O67ZFB4RG6WPPL" localSheetId="13" hidden="1">#REF!</definedName>
    <definedName name="BExH0RK5LJAAP7O67ZFB4RG6WPPL" localSheetId="10" hidden="1">#REF!</definedName>
    <definedName name="BExH0RK5LJAAP7O67ZFB4RG6WPPL" localSheetId="7" hidden="1">#REF!</definedName>
    <definedName name="BExH0RK5LJAAP7O67ZFB4RG6WPPL" localSheetId="27" hidden="1">#REF!</definedName>
    <definedName name="BExH0RK5LJAAP7O67ZFB4RG6WPPL" hidden="1">#REF!</definedName>
    <definedName name="BExH0WNJAKTJRCKMTX8O4KNMIIJM" localSheetId="16" hidden="1">#REF!</definedName>
    <definedName name="BExH0WNJAKTJRCKMTX8O4KNMIIJM" localSheetId="13" hidden="1">#REF!</definedName>
    <definedName name="BExH0WNJAKTJRCKMTX8O4KNMIIJM" localSheetId="10" hidden="1">#REF!</definedName>
    <definedName name="BExH0WNJAKTJRCKMTX8O4KNMIIJM" localSheetId="7" hidden="1">#REF!</definedName>
    <definedName name="BExH0WNJAKTJRCKMTX8O4KNMIIJM" localSheetId="27" hidden="1">#REF!</definedName>
    <definedName name="BExH0WNJAKTJRCKMTX8O4KNMIIJM" hidden="1">#REF!</definedName>
    <definedName name="BExH12Y4WX542WI3ZEM15AK4UM9J" localSheetId="16" hidden="1">#REF!</definedName>
    <definedName name="BExH12Y4WX542WI3ZEM15AK4UM9J" localSheetId="13" hidden="1">#REF!</definedName>
    <definedName name="BExH12Y4WX542WI3ZEM15AK4UM9J" localSheetId="10" hidden="1">#REF!</definedName>
    <definedName name="BExH12Y4WX542WI3ZEM15AK4UM9J" localSheetId="7" hidden="1">#REF!</definedName>
    <definedName name="BExH12Y4WX542WI3ZEM15AK4UM9J" localSheetId="27" hidden="1">#REF!</definedName>
    <definedName name="BExH12Y4WX542WI3ZEM15AK4UM9J" hidden="1">#REF!</definedName>
    <definedName name="BExH18CCU7B8JWO8AWGEQRLWZG6J" localSheetId="16" hidden="1">#REF!</definedName>
    <definedName name="BExH18CCU7B8JWO8AWGEQRLWZG6J" localSheetId="13" hidden="1">#REF!</definedName>
    <definedName name="BExH18CCU7B8JWO8AWGEQRLWZG6J" localSheetId="10" hidden="1">#REF!</definedName>
    <definedName name="BExH18CCU7B8JWO8AWGEQRLWZG6J" localSheetId="7" hidden="1">#REF!</definedName>
    <definedName name="BExH18CCU7B8JWO8AWGEQRLWZG6J" localSheetId="27" hidden="1">#REF!</definedName>
    <definedName name="BExH18CCU7B8JWO8AWGEQRLWZG6J" hidden="1">#REF!</definedName>
    <definedName name="BExH1BN2H92IQKKP5IREFSS9FBF2" localSheetId="16" hidden="1">#REF!</definedName>
    <definedName name="BExH1BN2H92IQKKP5IREFSS9FBF2" localSheetId="13" hidden="1">#REF!</definedName>
    <definedName name="BExH1BN2H92IQKKP5IREFSS9FBF2" localSheetId="10" hidden="1">#REF!</definedName>
    <definedName name="BExH1BN2H92IQKKP5IREFSS9FBF2" localSheetId="7" hidden="1">#REF!</definedName>
    <definedName name="BExH1BN2H92IQKKP5IREFSS9FBF2" localSheetId="27" hidden="1">#REF!</definedName>
    <definedName name="BExH1BN2H92IQKKP5IREFSS9FBF2" hidden="1">#REF!</definedName>
    <definedName name="BExH1FDTQXR9QQ31WDB7OPXU7MPT" localSheetId="16" hidden="1">#REF!</definedName>
    <definedName name="BExH1FDTQXR9QQ31WDB7OPXU7MPT" localSheetId="13" hidden="1">#REF!</definedName>
    <definedName name="BExH1FDTQXR9QQ31WDB7OPXU7MPT" localSheetId="10" hidden="1">#REF!</definedName>
    <definedName name="BExH1FDTQXR9QQ31WDB7OPXU7MPT" localSheetId="7" hidden="1">#REF!</definedName>
    <definedName name="BExH1FDTQXR9QQ31WDB7OPXU7MPT" localSheetId="27" hidden="1">#REF!</definedName>
    <definedName name="BExH1FDTQXR9QQ31WDB7OPXU7MPT" hidden="1">#REF!</definedName>
    <definedName name="BExH1FOMEUIJNIDJAUY0ZQFBJSY9" localSheetId="16" hidden="1">#REF!</definedName>
    <definedName name="BExH1FOMEUIJNIDJAUY0ZQFBJSY9" localSheetId="13" hidden="1">#REF!</definedName>
    <definedName name="BExH1FOMEUIJNIDJAUY0ZQFBJSY9" localSheetId="10" hidden="1">#REF!</definedName>
    <definedName name="BExH1FOMEUIJNIDJAUY0ZQFBJSY9" localSheetId="7" hidden="1">#REF!</definedName>
    <definedName name="BExH1FOMEUIJNIDJAUY0ZQFBJSY9" localSheetId="27" hidden="1">#REF!</definedName>
    <definedName name="BExH1FOMEUIJNIDJAUY0ZQFBJSY9" hidden="1">#REF!</definedName>
    <definedName name="BExH1GA6TT290OTIZ8C3N610CYZ1" localSheetId="16" hidden="1">#REF!</definedName>
    <definedName name="BExH1GA6TT290OTIZ8C3N610CYZ1" localSheetId="13" hidden="1">#REF!</definedName>
    <definedName name="BExH1GA6TT290OTIZ8C3N610CYZ1" localSheetId="10" hidden="1">#REF!</definedName>
    <definedName name="BExH1GA6TT290OTIZ8C3N610CYZ1" localSheetId="7" hidden="1">#REF!</definedName>
    <definedName name="BExH1GA6TT290OTIZ8C3N610CYZ1" localSheetId="27" hidden="1">#REF!</definedName>
    <definedName name="BExH1GA6TT290OTIZ8C3N610CYZ1" hidden="1">#REF!</definedName>
    <definedName name="BExH1I8E3HJSZLFRZZ1ZKX7TBJEP" localSheetId="16" hidden="1">#REF!</definedName>
    <definedName name="BExH1I8E3HJSZLFRZZ1ZKX7TBJEP" localSheetId="13" hidden="1">#REF!</definedName>
    <definedName name="BExH1I8E3HJSZLFRZZ1ZKX7TBJEP" localSheetId="10" hidden="1">#REF!</definedName>
    <definedName name="BExH1I8E3HJSZLFRZZ1ZKX7TBJEP" localSheetId="7" hidden="1">#REF!</definedName>
    <definedName name="BExH1I8E3HJSZLFRZZ1ZKX7TBJEP" localSheetId="27" hidden="1">#REF!</definedName>
    <definedName name="BExH1I8E3HJSZLFRZZ1ZKX7TBJEP" hidden="1">#REF!</definedName>
    <definedName name="BExH1JFFHEBFX9BWJMNIA3N66R3Z" localSheetId="16" hidden="1">#REF!</definedName>
    <definedName name="BExH1JFFHEBFX9BWJMNIA3N66R3Z" localSheetId="13" hidden="1">#REF!</definedName>
    <definedName name="BExH1JFFHEBFX9BWJMNIA3N66R3Z" localSheetId="10" hidden="1">#REF!</definedName>
    <definedName name="BExH1JFFHEBFX9BWJMNIA3N66R3Z" localSheetId="7" hidden="1">#REF!</definedName>
    <definedName name="BExH1JFFHEBFX9BWJMNIA3N66R3Z" localSheetId="27" hidden="1">#REF!</definedName>
    <definedName name="BExH1JFFHEBFX9BWJMNIA3N66R3Z" hidden="1">#REF!</definedName>
    <definedName name="BExH1XYRKX51T571O1SRBP9J1D98" localSheetId="16" hidden="1">#REF!</definedName>
    <definedName name="BExH1XYRKX51T571O1SRBP9J1D98" localSheetId="13" hidden="1">#REF!</definedName>
    <definedName name="BExH1XYRKX51T571O1SRBP9J1D98" localSheetId="10" hidden="1">#REF!</definedName>
    <definedName name="BExH1XYRKX51T571O1SRBP9J1D98" localSheetId="7" hidden="1">#REF!</definedName>
    <definedName name="BExH1XYRKX51T571O1SRBP9J1D98" localSheetId="27" hidden="1">#REF!</definedName>
    <definedName name="BExH1XYRKX51T571O1SRBP9J1D98" hidden="1">#REF!</definedName>
    <definedName name="BExH1Z0GIUSVTF2H1G1I3PDGBNK2" localSheetId="16" hidden="1">#REF!</definedName>
    <definedName name="BExH1Z0GIUSVTF2H1G1I3PDGBNK2" localSheetId="13" hidden="1">#REF!</definedName>
    <definedName name="BExH1Z0GIUSVTF2H1G1I3PDGBNK2" localSheetId="10" hidden="1">#REF!</definedName>
    <definedName name="BExH1Z0GIUSVTF2H1G1I3PDGBNK2" localSheetId="7" hidden="1">#REF!</definedName>
    <definedName name="BExH1Z0GIUSVTF2H1G1I3PDGBNK2" localSheetId="27" hidden="1">#REF!</definedName>
    <definedName name="BExH1Z0GIUSVTF2H1G1I3PDGBNK2" hidden="1">#REF!</definedName>
    <definedName name="BExH225UTM6S9FW4MUDZS7F1PQSH" localSheetId="16" hidden="1">#REF!</definedName>
    <definedName name="BExH225UTM6S9FW4MUDZS7F1PQSH" localSheetId="13" hidden="1">#REF!</definedName>
    <definedName name="BExH225UTM6S9FW4MUDZS7F1PQSH" localSheetId="10" hidden="1">#REF!</definedName>
    <definedName name="BExH225UTM6S9FW4MUDZS7F1PQSH" localSheetId="7" hidden="1">#REF!</definedName>
    <definedName name="BExH225UTM6S9FW4MUDZS7F1PQSH" localSheetId="27" hidden="1">#REF!</definedName>
    <definedName name="BExH225UTM6S9FW4MUDZS7F1PQSH" hidden="1">#REF!</definedName>
    <definedName name="BExH23271RF7AYZ542KHQTH68GQ7" localSheetId="16" hidden="1">#REF!</definedName>
    <definedName name="BExH23271RF7AYZ542KHQTH68GQ7" localSheetId="13" hidden="1">#REF!</definedName>
    <definedName name="BExH23271RF7AYZ542KHQTH68GQ7" localSheetId="10" hidden="1">#REF!</definedName>
    <definedName name="BExH23271RF7AYZ542KHQTH68GQ7" localSheetId="7" hidden="1">#REF!</definedName>
    <definedName name="BExH23271RF7AYZ542KHQTH68GQ7" localSheetId="27" hidden="1">#REF!</definedName>
    <definedName name="BExH23271RF7AYZ542KHQTH68GQ7" hidden="1">#REF!</definedName>
    <definedName name="BExH2DP58R7D1BGUFBM2FHESVRF0" localSheetId="16" hidden="1">#REF!</definedName>
    <definedName name="BExH2DP58R7D1BGUFBM2FHESVRF0" localSheetId="13" hidden="1">#REF!</definedName>
    <definedName name="BExH2DP58R7D1BGUFBM2FHESVRF0" localSheetId="10" hidden="1">#REF!</definedName>
    <definedName name="BExH2DP58R7D1BGUFBM2FHESVRF0" localSheetId="7" hidden="1">#REF!</definedName>
    <definedName name="BExH2DP58R7D1BGUFBM2FHESVRF0" localSheetId="27" hidden="1">#REF!</definedName>
    <definedName name="BExH2DP58R7D1BGUFBM2FHESVRF0" hidden="1">#REF!</definedName>
    <definedName name="BExH2GJQR4JALNB314RY0LDI49VH" localSheetId="16" hidden="1">#REF!</definedName>
    <definedName name="BExH2GJQR4JALNB314RY0LDI49VH" localSheetId="13" hidden="1">#REF!</definedName>
    <definedName name="BExH2GJQR4JALNB314RY0LDI49VH" localSheetId="10" hidden="1">#REF!</definedName>
    <definedName name="BExH2GJQR4JALNB314RY0LDI49VH" localSheetId="7" hidden="1">#REF!</definedName>
    <definedName name="BExH2GJQR4JALNB314RY0LDI49VH" localSheetId="27" hidden="1">#REF!</definedName>
    <definedName name="BExH2GJQR4JALNB314RY0LDI49VH" hidden="1">#REF!</definedName>
    <definedName name="BExH2JZR49T7644JFVE7B3N7RZM9" localSheetId="16" hidden="1">#REF!</definedName>
    <definedName name="BExH2JZR49T7644JFVE7B3N7RZM9" localSheetId="13" hidden="1">#REF!</definedName>
    <definedName name="BExH2JZR49T7644JFVE7B3N7RZM9" localSheetId="10" hidden="1">#REF!</definedName>
    <definedName name="BExH2JZR49T7644JFVE7B3N7RZM9" localSheetId="7" hidden="1">#REF!</definedName>
    <definedName name="BExH2JZR49T7644JFVE7B3N7RZM9" localSheetId="27" hidden="1">#REF!</definedName>
    <definedName name="BExH2JZR49T7644JFVE7B3N7RZM9" hidden="1">#REF!</definedName>
    <definedName name="BExH2QVWL3AXHSB9EK2GQRD0DBRH" localSheetId="16" hidden="1">#REF!</definedName>
    <definedName name="BExH2QVWL3AXHSB9EK2GQRD0DBRH" localSheetId="13" hidden="1">#REF!</definedName>
    <definedName name="BExH2QVWL3AXHSB9EK2GQRD0DBRH" localSheetId="10" hidden="1">#REF!</definedName>
    <definedName name="BExH2QVWL3AXHSB9EK2GQRD0DBRH" localSheetId="7" hidden="1">#REF!</definedName>
    <definedName name="BExH2QVWL3AXHSB9EK2GQRD0DBRH" localSheetId="27" hidden="1">#REF!</definedName>
    <definedName name="BExH2QVWL3AXHSB9EK2GQRD0DBRH" hidden="1">#REF!</definedName>
    <definedName name="BExH2WKXV8X5S2GSBBTWGI0NLNAH" localSheetId="16" hidden="1">#REF!</definedName>
    <definedName name="BExH2WKXV8X5S2GSBBTWGI0NLNAH" localSheetId="13" hidden="1">#REF!</definedName>
    <definedName name="BExH2WKXV8X5S2GSBBTWGI0NLNAH" localSheetId="10" hidden="1">#REF!</definedName>
    <definedName name="BExH2WKXV8X5S2GSBBTWGI0NLNAH" localSheetId="7" hidden="1">#REF!</definedName>
    <definedName name="BExH2WKXV8X5S2GSBBTWGI0NLNAH" localSheetId="27" hidden="1">#REF!</definedName>
    <definedName name="BExH2WKXV8X5S2GSBBTWGI0NLNAH" hidden="1">#REF!</definedName>
    <definedName name="BExH2XS1UFYFGU0S0EBXX90W2WE8" localSheetId="16" hidden="1">#REF!</definedName>
    <definedName name="BExH2XS1UFYFGU0S0EBXX90W2WE8" localSheetId="13" hidden="1">#REF!</definedName>
    <definedName name="BExH2XS1UFYFGU0S0EBXX90W2WE8" localSheetId="10" hidden="1">#REF!</definedName>
    <definedName name="BExH2XS1UFYFGU0S0EBXX90W2WE8" localSheetId="7" hidden="1">#REF!</definedName>
    <definedName name="BExH2XS1UFYFGU0S0EBXX90W2WE8" localSheetId="27" hidden="1">#REF!</definedName>
    <definedName name="BExH2XS1UFYFGU0S0EBXX90W2WE8" hidden="1">#REF!</definedName>
    <definedName name="BExH2XS1X04DMUN544K5RU4XPDCI" localSheetId="16" hidden="1">#REF!</definedName>
    <definedName name="BExH2XS1X04DMUN544K5RU4XPDCI" localSheetId="13" hidden="1">#REF!</definedName>
    <definedName name="BExH2XS1X04DMUN544K5RU4XPDCI" localSheetId="10" hidden="1">#REF!</definedName>
    <definedName name="BExH2XS1X04DMUN544K5RU4XPDCI" localSheetId="7" hidden="1">#REF!</definedName>
    <definedName name="BExH2XS1X04DMUN544K5RU4XPDCI" localSheetId="27" hidden="1">#REF!</definedName>
    <definedName name="BExH2XS1X04DMUN544K5RU4XPDCI" hidden="1">#REF!</definedName>
    <definedName name="BExH2XS2TND9SB0GC295R4FP6K5Y" localSheetId="16" hidden="1">#REF!</definedName>
    <definedName name="BExH2XS2TND9SB0GC295R4FP6K5Y" localSheetId="13" hidden="1">#REF!</definedName>
    <definedName name="BExH2XS2TND9SB0GC295R4FP6K5Y" localSheetId="10" hidden="1">#REF!</definedName>
    <definedName name="BExH2XS2TND9SB0GC295R4FP6K5Y" localSheetId="7" hidden="1">#REF!</definedName>
    <definedName name="BExH2XS2TND9SB0GC295R4FP6K5Y" localSheetId="27" hidden="1">#REF!</definedName>
    <definedName name="BExH2XS2TND9SB0GC295R4FP6K5Y" hidden="1">#REF!</definedName>
    <definedName name="BExH2ZA0SZ4SSITL50NA8LZ3OEX6" localSheetId="16" hidden="1">#REF!</definedName>
    <definedName name="BExH2ZA0SZ4SSITL50NA8LZ3OEX6" localSheetId="13" hidden="1">#REF!</definedName>
    <definedName name="BExH2ZA0SZ4SSITL50NA8LZ3OEX6" localSheetId="10" hidden="1">#REF!</definedName>
    <definedName name="BExH2ZA0SZ4SSITL50NA8LZ3OEX6" localSheetId="7" hidden="1">#REF!</definedName>
    <definedName name="BExH2ZA0SZ4SSITL50NA8LZ3OEX6" localSheetId="27" hidden="1">#REF!</definedName>
    <definedName name="BExH2ZA0SZ4SSITL50NA8LZ3OEX6" hidden="1">#REF!</definedName>
    <definedName name="BExH31Z3JNVJPESWKXHILGXZHP2M" localSheetId="16" hidden="1">#REF!</definedName>
    <definedName name="BExH31Z3JNVJPESWKXHILGXZHP2M" localSheetId="13" hidden="1">#REF!</definedName>
    <definedName name="BExH31Z3JNVJPESWKXHILGXZHP2M" localSheetId="10" hidden="1">#REF!</definedName>
    <definedName name="BExH31Z3JNVJPESWKXHILGXZHP2M" localSheetId="7" hidden="1">#REF!</definedName>
    <definedName name="BExH31Z3JNVJPESWKXHILGXZHP2M" localSheetId="27" hidden="1">#REF!</definedName>
    <definedName name="BExH31Z3JNVJPESWKXHILGXZHP2M" hidden="1">#REF!</definedName>
    <definedName name="BExH3E9HZ3QJCDZW7WI7YACFQCHE" localSheetId="16" hidden="1">#REF!</definedName>
    <definedName name="BExH3E9HZ3QJCDZW7WI7YACFQCHE" localSheetId="13" hidden="1">#REF!</definedName>
    <definedName name="BExH3E9HZ3QJCDZW7WI7YACFQCHE" localSheetId="10" hidden="1">#REF!</definedName>
    <definedName name="BExH3E9HZ3QJCDZW7WI7YACFQCHE" localSheetId="7" hidden="1">#REF!</definedName>
    <definedName name="BExH3E9HZ3QJCDZW7WI7YACFQCHE" localSheetId="27" hidden="1">#REF!</definedName>
    <definedName name="BExH3E9HZ3QJCDZW7WI7YACFQCHE" hidden="1">#REF!</definedName>
    <definedName name="BExH3IRB6764RQ5HBYRLH6XCT29X" localSheetId="16" hidden="1">#REF!</definedName>
    <definedName name="BExH3IRB6764RQ5HBYRLH6XCT29X" localSheetId="13" hidden="1">#REF!</definedName>
    <definedName name="BExH3IRB6764RQ5HBYRLH6XCT29X" localSheetId="10" hidden="1">#REF!</definedName>
    <definedName name="BExH3IRB6764RQ5HBYRLH6XCT29X" localSheetId="7" hidden="1">#REF!</definedName>
    <definedName name="BExH3IRB6764RQ5HBYRLH6XCT29X" localSheetId="27" hidden="1">#REF!</definedName>
    <definedName name="BExH3IRB6764RQ5HBYRLH6XCT29X" hidden="1">#REF!</definedName>
    <definedName name="BExIG2U8V6RSB47SXLCQG3Q68YRO" localSheetId="16" hidden="1">#REF!</definedName>
    <definedName name="BExIG2U8V6RSB47SXLCQG3Q68YRO" localSheetId="13" hidden="1">#REF!</definedName>
    <definedName name="BExIG2U8V6RSB47SXLCQG3Q68YRO" localSheetId="10" hidden="1">#REF!</definedName>
    <definedName name="BExIG2U8V6RSB47SXLCQG3Q68YRO" localSheetId="7" hidden="1">#REF!</definedName>
    <definedName name="BExIG2U8V6RSB47SXLCQG3Q68YRO" localSheetId="27" hidden="1">#REF!</definedName>
    <definedName name="BExIG2U8V6RSB47SXLCQG3Q68YRO" hidden="1">#REF!</definedName>
    <definedName name="BExIGJBO8R13LV7CZ7C1YCP974NN" localSheetId="16" hidden="1">#REF!</definedName>
    <definedName name="BExIGJBO8R13LV7CZ7C1YCP974NN" localSheetId="13" hidden="1">#REF!</definedName>
    <definedName name="BExIGJBO8R13LV7CZ7C1YCP974NN" localSheetId="10" hidden="1">#REF!</definedName>
    <definedName name="BExIGJBO8R13LV7CZ7C1YCP974NN" localSheetId="7" hidden="1">#REF!</definedName>
    <definedName name="BExIGJBO8R13LV7CZ7C1YCP974NN" localSheetId="27" hidden="1">#REF!</definedName>
    <definedName name="BExIGJBO8R13LV7CZ7C1YCP974NN" hidden="1">#REF!</definedName>
    <definedName name="BExIGWT86FPOEYTI8GXCGU5Y3KGK" localSheetId="16" hidden="1">#REF!</definedName>
    <definedName name="BExIGWT86FPOEYTI8GXCGU5Y3KGK" localSheetId="13" hidden="1">#REF!</definedName>
    <definedName name="BExIGWT86FPOEYTI8GXCGU5Y3KGK" localSheetId="10" hidden="1">#REF!</definedName>
    <definedName name="BExIGWT86FPOEYTI8GXCGU5Y3KGK" localSheetId="7" hidden="1">#REF!</definedName>
    <definedName name="BExIGWT86FPOEYTI8GXCGU5Y3KGK" localSheetId="27" hidden="1">#REF!</definedName>
    <definedName name="BExIGWT86FPOEYTI8GXCGU5Y3KGK" hidden="1">#REF!</definedName>
    <definedName name="BExIHBHXA7E7VUTBVHXXXCH3A5CL" localSheetId="16" hidden="1">#REF!</definedName>
    <definedName name="BExIHBHXA7E7VUTBVHXXXCH3A5CL" localSheetId="13" hidden="1">#REF!</definedName>
    <definedName name="BExIHBHXA7E7VUTBVHXXXCH3A5CL" localSheetId="10" hidden="1">#REF!</definedName>
    <definedName name="BExIHBHXA7E7VUTBVHXXXCH3A5CL" localSheetId="7" hidden="1">#REF!</definedName>
    <definedName name="BExIHBHXA7E7VUTBVHXXXCH3A5CL" localSheetId="27" hidden="1">#REF!</definedName>
    <definedName name="BExIHBHXA7E7VUTBVHXXXCH3A5CL" hidden="1">#REF!</definedName>
    <definedName name="BExIHBSOGRSH1GKS6GKBRAJ7GXFQ" localSheetId="16" hidden="1">#REF!</definedName>
    <definedName name="BExIHBSOGRSH1GKS6GKBRAJ7GXFQ" localSheetId="13" hidden="1">#REF!</definedName>
    <definedName name="BExIHBSOGRSH1GKS6GKBRAJ7GXFQ" localSheetId="10" hidden="1">#REF!</definedName>
    <definedName name="BExIHBSOGRSH1GKS6GKBRAJ7GXFQ" localSheetId="7" hidden="1">#REF!</definedName>
    <definedName name="BExIHBSOGRSH1GKS6GKBRAJ7GXFQ" localSheetId="27" hidden="1">#REF!</definedName>
    <definedName name="BExIHBSOGRSH1GKS6GKBRAJ7GXFQ" hidden="1">#REF!</definedName>
    <definedName name="BExIHDFY73YM0AHAR2Z5OJTFKSL2" localSheetId="16" hidden="1">#REF!</definedName>
    <definedName name="BExIHDFY73YM0AHAR2Z5OJTFKSL2" localSheetId="13" hidden="1">#REF!</definedName>
    <definedName name="BExIHDFY73YM0AHAR2Z5OJTFKSL2" localSheetId="10" hidden="1">#REF!</definedName>
    <definedName name="BExIHDFY73YM0AHAR2Z5OJTFKSL2" localSheetId="7" hidden="1">#REF!</definedName>
    <definedName name="BExIHDFY73YM0AHAR2Z5OJTFKSL2" localSheetId="27" hidden="1">#REF!</definedName>
    <definedName name="BExIHDFY73YM0AHAR2Z5OJTFKSL2" hidden="1">#REF!</definedName>
    <definedName name="BExIHPQCQTGEW8QOJVIQ4VX0P6DX" localSheetId="16" hidden="1">#REF!</definedName>
    <definedName name="BExIHPQCQTGEW8QOJVIQ4VX0P6DX" localSheetId="13" hidden="1">#REF!</definedName>
    <definedName name="BExIHPQCQTGEW8QOJVIQ4VX0P6DX" localSheetId="10" hidden="1">#REF!</definedName>
    <definedName name="BExIHPQCQTGEW8QOJVIQ4VX0P6DX" localSheetId="7" hidden="1">#REF!</definedName>
    <definedName name="BExIHPQCQTGEW8QOJVIQ4VX0P6DX" localSheetId="27" hidden="1">#REF!</definedName>
    <definedName name="BExIHPQCQTGEW8QOJVIQ4VX0P6DX" hidden="1">#REF!</definedName>
    <definedName name="BExII1KN91Q7DLW0UB7W2TJ5ACT9" localSheetId="16" hidden="1">#REF!</definedName>
    <definedName name="BExII1KN91Q7DLW0UB7W2TJ5ACT9" localSheetId="13" hidden="1">#REF!</definedName>
    <definedName name="BExII1KN91Q7DLW0UB7W2TJ5ACT9" localSheetId="10" hidden="1">#REF!</definedName>
    <definedName name="BExII1KN91Q7DLW0UB7W2TJ5ACT9" localSheetId="7" hidden="1">#REF!</definedName>
    <definedName name="BExII1KN91Q7DLW0UB7W2TJ5ACT9" localSheetId="27" hidden="1">#REF!</definedName>
    <definedName name="BExII1KN91Q7DLW0UB7W2TJ5ACT9" hidden="1">#REF!</definedName>
    <definedName name="BExII50LI8I0CDOOZEMIVHVA2V95" localSheetId="16" hidden="1">#REF!</definedName>
    <definedName name="BExII50LI8I0CDOOZEMIVHVA2V95" localSheetId="13" hidden="1">#REF!</definedName>
    <definedName name="BExII50LI8I0CDOOZEMIVHVA2V95" localSheetId="10" hidden="1">#REF!</definedName>
    <definedName name="BExII50LI8I0CDOOZEMIVHVA2V95" localSheetId="7" hidden="1">#REF!</definedName>
    <definedName name="BExII50LI8I0CDOOZEMIVHVA2V95" localSheetId="27" hidden="1">#REF!</definedName>
    <definedName name="BExII50LI8I0CDOOZEMIVHVA2V95" hidden="1">#REF!</definedName>
    <definedName name="BExIINQWABWRGYDT02DOJQ5L7BQF" localSheetId="16" hidden="1">#REF!</definedName>
    <definedName name="BExIINQWABWRGYDT02DOJQ5L7BQF" localSheetId="13" hidden="1">#REF!</definedName>
    <definedName name="BExIINQWABWRGYDT02DOJQ5L7BQF" localSheetId="10" hidden="1">#REF!</definedName>
    <definedName name="BExIINQWABWRGYDT02DOJQ5L7BQF" localSheetId="7" hidden="1">#REF!</definedName>
    <definedName name="BExIINQWABWRGYDT02DOJQ5L7BQF" localSheetId="27" hidden="1">#REF!</definedName>
    <definedName name="BExIINQWABWRGYDT02DOJQ5L7BQF" hidden="1">#REF!</definedName>
    <definedName name="BExIIXMY38TQD12CVV4S57L3I809" localSheetId="16" hidden="1">#REF!</definedName>
    <definedName name="BExIIXMY38TQD12CVV4S57L3I809" localSheetId="13" hidden="1">#REF!</definedName>
    <definedName name="BExIIXMY38TQD12CVV4S57L3I809" localSheetId="10" hidden="1">#REF!</definedName>
    <definedName name="BExIIXMY38TQD12CVV4S57L3I809" localSheetId="7" hidden="1">#REF!</definedName>
    <definedName name="BExIIXMY38TQD12CVV4S57L3I809" localSheetId="27" hidden="1">#REF!</definedName>
    <definedName name="BExIIXMY38TQD12CVV4S57L3I809" hidden="1">#REF!</definedName>
    <definedName name="BExIIY37NEVU2LGS1JE4VR9AN6W4" localSheetId="16" hidden="1">#REF!</definedName>
    <definedName name="BExIIY37NEVU2LGS1JE4VR9AN6W4" localSheetId="13" hidden="1">#REF!</definedName>
    <definedName name="BExIIY37NEVU2LGS1JE4VR9AN6W4" localSheetId="10" hidden="1">#REF!</definedName>
    <definedName name="BExIIY37NEVU2LGS1JE4VR9AN6W4" localSheetId="7" hidden="1">#REF!</definedName>
    <definedName name="BExIIY37NEVU2LGS1JE4VR9AN6W4" localSheetId="27" hidden="1">#REF!</definedName>
    <definedName name="BExIIY37NEVU2LGS1JE4VR9AN6W4" hidden="1">#REF!</definedName>
    <definedName name="BExIIYJAGXR8TPZ1KCYM7EGJ79UW" localSheetId="16" hidden="1">#REF!</definedName>
    <definedName name="BExIIYJAGXR8TPZ1KCYM7EGJ79UW" localSheetId="13" hidden="1">#REF!</definedName>
    <definedName name="BExIIYJAGXR8TPZ1KCYM7EGJ79UW" localSheetId="10" hidden="1">#REF!</definedName>
    <definedName name="BExIIYJAGXR8TPZ1KCYM7EGJ79UW" localSheetId="7" hidden="1">#REF!</definedName>
    <definedName name="BExIIYJAGXR8TPZ1KCYM7EGJ79UW" localSheetId="27" hidden="1">#REF!</definedName>
    <definedName name="BExIIYJAGXR8TPZ1KCYM7EGJ79UW" hidden="1">#REF!</definedName>
    <definedName name="BExIJ3160YCWGAVEU0208ZGXXG3P" localSheetId="16" hidden="1">#REF!</definedName>
    <definedName name="BExIJ3160YCWGAVEU0208ZGXXG3P" localSheetId="13" hidden="1">#REF!</definedName>
    <definedName name="BExIJ3160YCWGAVEU0208ZGXXG3P" localSheetId="10" hidden="1">#REF!</definedName>
    <definedName name="BExIJ3160YCWGAVEU0208ZGXXG3P" localSheetId="7" hidden="1">#REF!</definedName>
    <definedName name="BExIJ3160YCWGAVEU0208ZGXXG3P" localSheetId="27" hidden="1">#REF!</definedName>
    <definedName name="BExIJ3160YCWGAVEU0208ZGXXG3P" hidden="1">#REF!</definedName>
    <definedName name="BExIJFGZJ5ED9D6KAY4PGQYLELAX" localSheetId="16" hidden="1">#REF!</definedName>
    <definedName name="BExIJFGZJ5ED9D6KAY4PGQYLELAX" localSheetId="13" hidden="1">#REF!</definedName>
    <definedName name="BExIJFGZJ5ED9D6KAY4PGQYLELAX" localSheetId="10" hidden="1">#REF!</definedName>
    <definedName name="BExIJFGZJ5ED9D6KAY4PGQYLELAX" localSheetId="7" hidden="1">#REF!</definedName>
    <definedName name="BExIJFGZJ5ED9D6KAY4PGQYLELAX" localSheetId="27" hidden="1">#REF!</definedName>
    <definedName name="BExIJFGZJ5ED9D6KAY4PGQYLELAX" hidden="1">#REF!</definedName>
    <definedName name="BExIJQK80ZEKSTV62E59AYJYUNLI" localSheetId="16" hidden="1">#REF!</definedName>
    <definedName name="BExIJQK80ZEKSTV62E59AYJYUNLI" localSheetId="13" hidden="1">#REF!</definedName>
    <definedName name="BExIJQK80ZEKSTV62E59AYJYUNLI" localSheetId="10" hidden="1">#REF!</definedName>
    <definedName name="BExIJQK80ZEKSTV62E59AYJYUNLI" localSheetId="7" hidden="1">#REF!</definedName>
    <definedName name="BExIJQK80ZEKSTV62E59AYJYUNLI" localSheetId="27" hidden="1">#REF!</definedName>
    <definedName name="BExIJQK80ZEKSTV62E59AYJYUNLI" hidden="1">#REF!</definedName>
    <definedName name="BExIJRLX3M0YQLU1D5Y9V7HM5QNM" localSheetId="16" hidden="1">#REF!</definedName>
    <definedName name="BExIJRLX3M0YQLU1D5Y9V7HM5QNM" localSheetId="13" hidden="1">#REF!</definedName>
    <definedName name="BExIJRLX3M0YQLU1D5Y9V7HM5QNM" localSheetId="10" hidden="1">#REF!</definedName>
    <definedName name="BExIJRLX3M0YQLU1D5Y9V7HM5QNM" localSheetId="7" hidden="1">#REF!</definedName>
    <definedName name="BExIJRLX3M0YQLU1D5Y9V7HM5QNM" localSheetId="27" hidden="1">#REF!</definedName>
    <definedName name="BExIJRLX3M0YQLU1D5Y9V7HM5QNM" hidden="1">#REF!</definedName>
    <definedName name="BExIJV22J0QA7286KNPMHO1ZUCB3" localSheetId="16" hidden="1">#REF!</definedName>
    <definedName name="BExIJV22J0QA7286KNPMHO1ZUCB3" localSheetId="13" hidden="1">#REF!</definedName>
    <definedName name="BExIJV22J0QA7286KNPMHO1ZUCB3" localSheetId="10" hidden="1">#REF!</definedName>
    <definedName name="BExIJV22J0QA7286KNPMHO1ZUCB3" localSheetId="7" hidden="1">#REF!</definedName>
    <definedName name="BExIJV22J0QA7286KNPMHO1ZUCB3" localSheetId="27" hidden="1">#REF!</definedName>
    <definedName name="BExIJV22J0QA7286KNPMHO1ZUCB3" hidden="1">#REF!</definedName>
    <definedName name="BExIJVI6OC7B6ZE9V4PAOYZXKNER" localSheetId="16" hidden="1">#REF!</definedName>
    <definedName name="BExIJVI6OC7B6ZE9V4PAOYZXKNER" localSheetId="13" hidden="1">#REF!</definedName>
    <definedName name="BExIJVI6OC7B6ZE9V4PAOYZXKNER" localSheetId="10" hidden="1">#REF!</definedName>
    <definedName name="BExIJVI6OC7B6ZE9V4PAOYZXKNER" localSheetId="7" hidden="1">#REF!</definedName>
    <definedName name="BExIJVI6OC7B6ZE9V4PAOYZXKNER" localSheetId="27" hidden="1">#REF!</definedName>
    <definedName name="BExIJVI6OC7B6ZE9V4PAOYZXKNER" hidden="1">#REF!</definedName>
    <definedName name="BExIJWK0NGTGQ4X7D5VIVXD14JHI" localSheetId="16" hidden="1">#REF!</definedName>
    <definedName name="BExIJWK0NGTGQ4X7D5VIVXD14JHI" localSheetId="13" hidden="1">#REF!</definedName>
    <definedName name="BExIJWK0NGTGQ4X7D5VIVXD14JHI" localSheetId="10" hidden="1">#REF!</definedName>
    <definedName name="BExIJWK0NGTGQ4X7D5VIVXD14JHI" localSheetId="7" hidden="1">#REF!</definedName>
    <definedName name="BExIJWK0NGTGQ4X7D5VIVXD14JHI" localSheetId="27" hidden="1">#REF!</definedName>
    <definedName name="BExIJWK0NGTGQ4X7D5VIVXD14JHI" hidden="1">#REF!</definedName>
    <definedName name="BExIJWPCIYINEJUTXU74VK7WG031" localSheetId="16" hidden="1">#REF!</definedName>
    <definedName name="BExIJWPCIYINEJUTXU74VK7WG031" localSheetId="13" hidden="1">#REF!</definedName>
    <definedName name="BExIJWPCIYINEJUTXU74VK7WG031" localSheetId="10" hidden="1">#REF!</definedName>
    <definedName name="BExIJWPCIYINEJUTXU74VK7WG031" localSheetId="7" hidden="1">#REF!</definedName>
    <definedName name="BExIJWPCIYINEJUTXU74VK7WG031" localSheetId="27" hidden="1">#REF!</definedName>
    <definedName name="BExIJWPCIYINEJUTXU74VK7WG031" hidden="1">#REF!</definedName>
    <definedName name="BExIKHTXPZR5A8OHB6HDP6QWDHAD" localSheetId="16" hidden="1">#REF!</definedName>
    <definedName name="BExIKHTXPZR5A8OHB6HDP6QWDHAD" localSheetId="13" hidden="1">#REF!</definedName>
    <definedName name="BExIKHTXPZR5A8OHB6HDP6QWDHAD" localSheetId="10" hidden="1">#REF!</definedName>
    <definedName name="BExIKHTXPZR5A8OHB6HDP6QWDHAD" localSheetId="7" hidden="1">#REF!</definedName>
    <definedName name="BExIKHTXPZR5A8OHB6HDP6QWDHAD" localSheetId="27" hidden="1">#REF!</definedName>
    <definedName name="BExIKHTXPZR5A8OHB6HDP6QWDHAD" hidden="1">#REF!</definedName>
    <definedName name="BExIKMMJOETSAXJYY1SIKM58LMA2" localSheetId="16" hidden="1">#REF!</definedName>
    <definedName name="BExIKMMJOETSAXJYY1SIKM58LMA2" localSheetId="13" hidden="1">#REF!</definedName>
    <definedName name="BExIKMMJOETSAXJYY1SIKM58LMA2" localSheetId="10" hidden="1">#REF!</definedName>
    <definedName name="BExIKMMJOETSAXJYY1SIKM58LMA2" localSheetId="7" hidden="1">#REF!</definedName>
    <definedName name="BExIKMMJOETSAXJYY1SIKM58LMA2" localSheetId="27" hidden="1">#REF!</definedName>
    <definedName name="BExIKMMJOETSAXJYY1SIKM58LMA2" hidden="1">#REF!</definedName>
    <definedName name="BExIKRF6AQ6VOO9KCIWSM6FY8M7D" localSheetId="16" hidden="1">#REF!</definedName>
    <definedName name="BExIKRF6AQ6VOO9KCIWSM6FY8M7D" localSheetId="13" hidden="1">#REF!</definedName>
    <definedName name="BExIKRF6AQ6VOO9KCIWSM6FY8M7D" localSheetId="10" hidden="1">#REF!</definedName>
    <definedName name="BExIKRF6AQ6VOO9KCIWSM6FY8M7D" localSheetId="7" hidden="1">#REF!</definedName>
    <definedName name="BExIKRF6AQ6VOO9KCIWSM6FY8M7D" localSheetId="27" hidden="1">#REF!</definedName>
    <definedName name="BExIKRF6AQ6VOO9KCIWSM6FY8M7D" hidden="1">#REF!</definedName>
    <definedName name="BExIKTYZESFT3LC0ASFMFKSE0D1X" localSheetId="16" hidden="1">#REF!</definedName>
    <definedName name="BExIKTYZESFT3LC0ASFMFKSE0D1X" localSheetId="13" hidden="1">#REF!</definedName>
    <definedName name="BExIKTYZESFT3LC0ASFMFKSE0D1X" localSheetId="10" hidden="1">#REF!</definedName>
    <definedName name="BExIKTYZESFT3LC0ASFMFKSE0D1X" localSheetId="7" hidden="1">#REF!</definedName>
    <definedName name="BExIKTYZESFT3LC0ASFMFKSE0D1X" localSheetId="27" hidden="1">#REF!</definedName>
    <definedName name="BExIKTYZESFT3LC0ASFMFKSE0D1X" hidden="1">#REF!</definedName>
    <definedName name="BExIKXVA6M8K0PTRYAGXS666L335" localSheetId="16" hidden="1">#REF!</definedName>
    <definedName name="BExIKXVA6M8K0PTRYAGXS666L335" localSheetId="13" hidden="1">#REF!</definedName>
    <definedName name="BExIKXVA6M8K0PTRYAGXS666L335" localSheetId="10" hidden="1">#REF!</definedName>
    <definedName name="BExIKXVA6M8K0PTRYAGXS666L335" localSheetId="7" hidden="1">#REF!</definedName>
    <definedName name="BExIKXVA6M8K0PTRYAGXS666L335" localSheetId="27" hidden="1">#REF!</definedName>
    <definedName name="BExIKXVA6M8K0PTRYAGXS666L335" hidden="1">#REF!</definedName>
    <definedName name="BExIL0PMZ2SXK9R6MLP43KBU1J2P" localSheetId="16" hidden="1">#REF!</definedName>
    <definedName name="BExIL0PMZ2SXK9R6MLP43KBU1J2P" localSheetId="13" hidden="1">#REF!</definedName>
    <definedName name="BExIL0PMZ2SXK9R6MLP43KBU1J2P" localSheetId="10" hidden="1">#REF!</definedName>
    <definedName name="BExIL0PMZ2SXK9R6MLP43KBU1J2P" localSheetId="7" hidden="1">#REF!</definedName>
    <definedName name="BExIL0PMZ2SXK9R6MLP43KBU1J2P" localSheetId="27" hidden="1">#REF!</definedName>
    <definedName name="BExIL0PMZ2SXK9R6MLP43KBU1J2P" hidden="1">#REF!</definedName>
    <definedName name="BExIL1WSMNNQQK98YHWHV5HVONIZ" localSheetId="16" hidden="1">#REF!</definedName>
    <definedName name="BExIL1WSMNNQQK98YHWHV5HVONIZ" localSheetId="13" hidden="1">#REF!</definedName>
    <definedName name="BExIL1WSMNNQQK98YHWHV5HVONIZ" localSheetId="10" hidden="1">#REF!</definedName>
    <definedName name="BExIL1WSMNNQQK98YHWHV5HVONIZ" localSheetId="7" hidden="1">#REF!</definedName>
    <definedName name="BExIL1WSMNNQQK98YHWHV5HVONIZ" localSheetId="27" hidden="1">#REF!</definedName>
    <definedName name="BExIL1WSMNNQQK98YHWHV5HVONIZ" hidden="1">#REF!</definedName>
    <definedName name="BExILAAXRTRAD18K74M6MGUEEPUM" localSheetId="16" hidden="1">#REF!</definedName>
    <definedName name="BExILAAXRTRAD18K74M6MGUEEPUM" localSheetId="13" hidden="1">#REF!</definedName>
    <definedName name="BExILAAXRTRAD18K74M6MGUEEPUM" localSheetId="10" hidden="1">#REF!</definedName>
    <definedName name="BExILAAXRTRAD18K74M6MGUEEPUM" localSheetId="7" hidden="1">#REF!</definedName>
    <definedName name="BExILAAXRTRAD18K74M6MGUEEPUM" localSheetId="27" hidden="1">#REF!</definedName>
    <definedName name="BExILAAXRTRAD18K74M6MGUEEPUM" hidden="1">#REF!</definedName>
    <definedName name="BExILG5F338C0FFLMVOKMKF8X5ZP" localSheetId="16" hidden="1">#REF!</definedName>
    <definedName name="BExILG5F338C0FFLMVOKMKF8X5ZP" localSheetId="13" hidden="1">#REF!</definedName>
    <definedName name="BExILG5F338C0FFLMVOKMKF8X5ZP" localSheetId="10" hidden="1">#REF!</definedName>
    <definedName name="BExILG5F338C0FFLMVOKMKF8X5ZP" localSheetId="7" hidden="1">#REF!</definedName>
    <definedName name="BExILG5F338C0FFLMVOKMKF8X5ZP" localSheetId="27" hidden="1">#REF!</definedName>
    <definedName name="BExILG5F338C0FFLMVOKMKF8X5ZP" hidden="1">#REF!</definedName>
    <definedName name="BExILGQTQM0HOD0BJI90YO7GOIN3" localSheetId="16" hidden="1">#REF!</definedName>
    <definedName name="BExILGQTQM0HOD0BJI90YO7GOIN3" localSheetId="13" hidden="1">#REF!</definedName>
    <definedName name="BExILGQTQM0HOD0BJI90YO7GOIN3" localSheetId="10" hidden="1">#REF!</definedName>
    <definedName name="BExILGQTQM0HOD0BJI90YO7GOIN3" localSheetId="7" hidden="1">#REF!</definedName>
    <definedName name="BExILGQTQM0HOD0BJI90YO7GOIN3" localSheetId="27" hidden="1">#REF!</definedName>
    <definedName name="BExILGQTQM0HOD0BJI90YO7GOIN3" hidden="1">#REF!</definedName>
    <definedName name="BExILPL7P2BNCD7MYCGTQ9F0R5JX" localSheetId="16" hidden="1">#REF!</definedName>
    <definedName name="BExILPL7P2BNCD7MYCGTQ9F0R5JX" localSheetId="13" hidden="1">#REF!</definedName>
    <definedName name="BExILPL7P2BNCD7MYCGTQ9F0R5JX" localSheetId="10" hidden="1">#REF!</definedName>
    <definedName name="BExILPL7P2BNCD7MYCGTQ9F0R5JX" localSheetId="7" hidden="1">#REF!</definedName>
    <definedName name="BExILPL7P2BNCD7MYCGTQ9F0R5JX" localSheetId="27" hidden="1">#REF!</definedName>
    <definedName name="BExILPL7P2BNCD7MYCGTQ9F0R5JX" hidden="1">#REF!</definedName>
    <definedName name="BExILVVS4B1B4G7IO0LPUDWY9K8W" localSheetId="16" hidden="1">#REF!</definedName>
    <definedName name="BExILVVS4B1B4G7IO0LPUDWY9K8W" localSheetId="13" hidden="1">#REF!</definedName>
    <definedName name="BExILVVS4B1B4G7IO0LPUDWY9K8W" localSheetId="10" hidden="1">#REF!</definedName>
    <definedName name="BExILVVS4B1B4G7IO0LPUDWY9K8W" localSheetId="7" hidden="1">#REF!</definedName>
    <definedName name="BExILVVS4B1B4G7IO0LPUDWY9K8W" localSheetId="27" hidden="1">#REF!</definedName>
    <definedName name="BExILVVS4B1B4G7IO0LPUDWY9K8W" hidden="1">#REF!</definedName>
    <definedName name="BExIM9DBUB7ZGF4B20FVUO9QGOX2" localSheetId="16" hidden="1">#REF!</definedName>
    <definedName name="BExIM9DBUB7ZGF4B20FVUO9QGOX2" localSheetId="13" hidden="1">#REF!</definedName>
    <definedName name="BExIM9DBUB7ZGF4B20FVUO9QGOX2" localSheetId="10" hidden="1">#REF!</definedName>
    <definedName name="BExIM9DBUB7ZGF4B20FVUO9QGOX2" localSheetId="7" hidden="1">#REF!</definedName>
    <definedName name="BExIM9DBUB7ZGF4B20FVUO9QGOX2" localSheetId="27" hidden="1">#REF!</definedName>
    <definedName name="BExIM9DBUB7ZGF4B20FVUO9QGOX2" hidden="1">#REF!</definedName>
    <definedName name="BExIMCTBZ4WAESGCDWJ64SB4F0L1" localSheetId="16" hidden="1">#REF!</definedName>
    <definedName name="BExIMCTBZ4WAESGCDWJ64SB4F0L1" localSheetId="13" hidden="1">#REF!</definedName>
    <definedName name="BExIMCTBZ4WAESGCDWJ64SB4F0L1" localSheetId="10" hidden="1">#REF!</definedName>
    <definedName name="BExIMCTBZ4WAESGCDWJ64SB4F0L1" localSheetId="7" hidden="1">#REF!</definedName>
    <definedName name="BExIMCTBZ4WAESGCDWJ64SB4F0L1" localSheetId="27" hidden="1">#REF!</definedName>
    <definedName name="BExIMCTBZ4WAESGCDWJ64SB4F0L1" hidden="1">#REF!</definedName>
    <definedName name="BExIMGK9Z94TFPWWZFMD10HV0IF6" localSheetId="16" hidden="1">#REF!</definedName>
    <definedName name="BExIMGK9Z94TFPWWZFMD10HV0IF6" localSheetId="13" hidden="1">#REF!</definedName>
    <definedName name="BExIMGK9Z94TFPWWZFMD10HV0IF6" localSheetId="10" hidden="1">#REF!</definedName>
    <definedName name="BExIMGK9Z94TFPWWZFMD10HV0IF6" localSheetId="7" hidden="1">#REF!</definedName>
    <definedName name="BExIMGK9Z94TFPWWZFMD10HV0IF6" localSheetId="27" hidden="1">#REF!</definedName>
    <definedName name="BExIMGK9Z94TFPWWZFMD10HV0IF6" hidden="1">#REF!</definedName>
    <definedName name="BExIMPEGKG18TELVC33T4OQTNBWC" localSheetId="16" hidden="1">#REF!</definedName>
    <definedName name="BExIMPEGKG18TELVC33T4OQTNBWC" localSheetId="13" hidden="1">#REF!</definedName>
    <definedName name="BExIMPEGKG18TELVC33T4OQTNBWC" localSheetId="10" hidden="1">#REF!</definedName>
    <definedName name="BExIMPEGKG18TELVC33T4OQTNBWC" localSheetId="7" hidden="1">#REF!</definedName>
    <definedName name="BExIMPEGKG18TELVC33T4OQTNBWC" localSheetId="27" hidden="1">#REF!</definedName>
    <definedName name="BExIMPEGKG18TELVC33T4OQTNBWC" hidden="1">#REF!</definedName>
    <definedName name="BExIN4OR435DL1US13JQPOQK8GD5" localSheetId="16" hidden="1">#REF!</definedName>
    <definedName name="BExIN4OR435DL1US13JQPOQK8GD5" localSheetId="13" hidden="1">#REF!</definedName>
    <definedName name="BExIN4OR435DL1US13JQPOQK8GD5" localSheetId="10" hidden="1">#REF!</definedName>
    <definedName name="BExIN4OR435DL1US13JQPOQK8GD5" localSheetId="7" hidden="1">#REF!</definedName>
    <definedName name="BExIN4OR435DL1US13JQPOQK8GD5" localSheetId="27" hidden="1">#REF!</definedName>
    <definedName name="BExIN4OR435DL1US13JQPOQK8GD5" hidden="1">#REF!</definedName>
    <definedName name="BExINI6A7H3KSFRFA6UBBDPKW37F" localSheetId="16" hidden="1">#REF!</definedName>
    <definedName name="BExINI6A7H3KSFRFA6UBBDPKW37F" localSheetId="13" hidden="1">#REF!</definedName>
    <definedName name="BExINI6A7H3KSFRFA6UBBDPKW37F" localSheetId="10" hidden="1">#REF!</definedName>
    <definedName name="BExINI6A7H3KSFRFA6UBBDPKW37F" localSheetId="7" hidden="1">#REF!</definedName>
    <definedName name="BExINI6A7H3KSFRFA6UBBDPKW37F" localSheetId="27" hidden="1">#REF!</definedName>
    <definedName name="BExINI6A7H3KSFRFA6UBBDPKW37F" hidden="1">#REF!</definedName>
    <definedName name="BExINIMK8XC3JOBT2EXYFHHH52H0" localSheetId="16" hidden="1">#REF!</definedName>
    <definedName name="BExINIMK8XC3JOBT2EXYFHHH52H0" localSheetId="13" hidden="1">#REF!</definedName>
    <definedName name="BExINIMK8XC3JOBT2EXYFHHH52H0" localSheetId="10" hidden="1">#REF!</definedName>
    <definedName name="BExINIMK8XC3JOBT2EXYFHHH52H0" localSheetId="7" hidden="1">#REF!</definedName>
    <definedName name="BExINIMK8XC3JOBT2EXYFHHH52H0" localSheetId="27" hidden="1">#REF!</definedName>
    <definedName name="BExINIMK8XC3JOBT2EXYFHHH52H0" hidden="1">#REF!</definedName>
    <definedName name="BExINLX401ZKEGWU168DS4JUM2J6" localSheetId="16" hidden="1">#REF!</definedName>
    <definedName name="BExINLX401ZKEGWU168DS4JUM2J6" localSheetId="13" hidden="1">#REF!</definedName>
    <definedName name="BExINLX401ZKEGWU168DS4JUM2J6" localSheetId="10" hidden="1">#REF!</definedName>
    <definedName name="BExINLX401ZKEGWU168DS4JUM2J6" localSheetId="7" hidden="1">#REF!</definedName>
    <definedName name="BExINLX401ZKEGWU168DS4JUM2J6" localSheetId="27" hidden="1">#REF!</definedName>
    <definedName name="BExINLX401ZKEGWU168DS4JUM2J6" hidden="1">#REF!</definedName>
    <definedName name="BExINMYYJO1FTV1CZF6O5XCFAMQX" localSheetId="16" hidden="1">#REF!</definedName>
    <definedName name="BExINMYYJO1FTV1CZF6O5XCFAMQX" localSheetId="13" hidden="1">#REF!</definedName>
    <definedName name="BExINMYYJO1FTV1CZF6O5XCFAMQX" localSheetId="10" hidden="1">#REF!</definedName>
    <definedName name="BExINMYYJO1FTV1CZF6O5XCFAMQX" localSheetId="7" hidden="1">#REF!</definedName>
    <definedName name="BExINMYYJO1FTV1CZF6O5XCFAMQX" localSheetId="27" hidden="1">#REF!</definedName>
    <definedName name="BExINMYYJO1FTV1CZF6O5XCFAMQX" hidden="1">#REF!</definedName>
    <definedName name="BExINP2H4KI05FRFV5PKZFE00HKO" localSheetId="16" hidden="1">#REF!</definedName>
    <definedName name="BExINP2H4KI05FRFV5PKZFE00HKO" localSheetId="13" hidden="1">#REF!</definedName>
    <definedName name="BExINP2H4KI05FRFV5PKZFE00HKO" localSheetId="10" hidden="1">#REF!</definedName>
    <definedName name="BExINP2H4KI05FRFV5PKZFE00HKO" localSheetId="7" hidden="1">#REF!</definedName>
    <definedName name="BExINP2H4KI05FRFV5PKZFE00HKO" localSheetId="27" hidden="1">#REF!</definedName>
    <definedName name="BExINP2H4KI05FRFV5PKZFE00HKO" hidden="1">#REF!</definedName>
    <definedName name="BExINPTCEJ9RPDEBJEJH80NATGUQ" localSheetId="16" hidden="1">#REF!</definedName>
    <definedName name="BExINPTCEJ9RPDEBJEJH80NATGUQ" localSheetId="13" hidden="1">#REF!</definedName>
    <definedName name="BExINPTCEJ9RPDEBJEJH80NATGUQ" localSheetId="10" hidden="1">#REF!</definedName>
    <definedName name="BExINPTCEJ9RPDEBJEJH80NATGUQ" localSheetId="7" hidden="1">#REF!</definedName>
    <definedName name="BExINPTCEJ9RPDEBJEJH80NATGUQ" localSheetId="27" hidden="1">#REF!</definedName>
    <definedName name="BExINPTCEJ9RPDEBJEJH80NATGUQ" hidden="1">#REF!</definedName>
    <definedName name="BExINWEQMNJ70A6JRXC2LACBX1GX" localSheetId="16" hidden="1">#REF!</definedName>
    <definedName name="BExINWEQMNJ70A6JRXC2LACBX1GX" localSheetId="13" hidden="1">#REF!</definedName>
    <definedName name="BExINWEQMNJ70A6JRXC2LACBX1GX" localSheetId="10" hidden="1">#REF!</definedName>
    <definedName name="BExINWEQMNJ70A6JRXC2LACBX1GX" localSheetId="7" hidden="1">#REF!</definedName>
    <definedName name="BExINWEQMNJ70A6JRXC2LACBX1GX" localSheetId="27" hidden="1">#REF!</definedName>
    <definedName name="BExINWEQMNJ70A6JRXC2LACBX1GX" hidden="1">#REF!</definedName>
    <definedName name="BExINZELVWYGU876QUUZCIMXPBQC" localSheetId="16" hidden="1">#REF!</definedName>
    <definedName name="BExINZELVWYGU876QUUZCIMXPBQC" localSheetId="13" hidden="1">#REF!</definedName>
    <definedName name="BExINZELVWYGU876QUUZCIMXPBQC" localSheetId="10" hidden="1">#REF!</definedName>
    <definedName name="BExINZELVWYGU876QUUZCIMXPBQC" localSheetId="7" hidden="1">#REF!</definedName>
    <definedName name="BExINZELVWYGU876QUUZCIMXPBQC" localSheetId="27" hidden="1">#REF!</definedName>
    <definedName name="BExINZELVWYGU876QUUZCIMXPBQC" hidden="1">#REF!</definedName>
    <definedName name="BExIO9QZ59ZHRA8SX6QICH2AY8A2" localSheetId="16" hidden="1">#REF!</definedName>
    <definedName name="BExIO9QZ59ZHRA8SX6QICH2AY8A2" localSheetId="13" hidden="1">#REF!</definedName>
    <definedName name="BExIO9QZ59ZHRA8SX6QICH2AY8A2" localSheetId="10" hidden="1">#REF!</definedName>
    <definedName name="BExIO9QZ59ZHRA8SX6QICH2AY8A2" localSheetId="7" hidden="1">#REF!</definedName>
    <definedName name="BExIO9QZ59ZHRA8SX6QICH2AY8A2" localSheetId="27" hidden="1">#REF!</definedName>
    <definedName name="BExIO9QZ59ZHRA8SX6QICH2AY8A2" hidden="1">#REF!</definedName>
    <definedName name="BExIOAHV525SMMGFDJFE7456JPBD" localSheetId="16" hidden="1">#REF!</definedName>
    <definedName name="BExIOAHV525SMMGFDJFE7456JPBD" localSheetId="13" hidden="1">#REF!</definedName>
    <definedName name="BExIOAHV525SMMGFDJFE7456JPBD" localSheetId="10" hidden="1">#REF!</definedName>
    <definedName name="BExIOAHV525SMMGFDJFE7456JPBD" localSheetId="7" hidden="1">#REF!</definedName>
    <definedName name="BExIOAHV525SMMGFDJFE7456JPBD" localSheetId="27" hidden="1">#REF!</definedName>
    <definedName name="BExIOAHV525SMMGFDJFE7456JPBD" hidden="1">#REF!</definedName>
    <definedName name="BExIOCQUQHKUU1KONGSDOLQTQEIC" localSheetId="16" hidden="1">#REF!</definedName>
    <definedName name="BExIOCQUQHKUU1KONGSDOLQTQEIC" localSheetId="13" hidden="1">#REF!</definedName>
    <definedName name="BExIOCQUQHKUU1KONGSDOLQTQEIC" localSheetId="10" hidden="1">#REF!</definedName>
    <definedName name="BExIOCQUQHKUU1KONGSDOLQTQEIC" localSheetId="7" hidden="1">#REF!</definedName>
    <definedName name="BExIOCQUQHKUU1KONGSDOLQTQEIC" localSheetId="27" hidden="1">#REF!</definedName>
    <definedName name="BExIOCQUQHKUU1KONGSDOLQTQEIC" hidden="1">#REF!</definedName>
    <definedName name="BExIOFAGCDQQKALMX3V0KU94KUQO" localSheetId="16" hidden="1">#REF!</definedName>
    <definedName name="BExIOFAGCDQQKALMX3V0KU94KUQO" localSheetId="13" hidden="1">#REF!</definedName>
    <definedName name="BExIOFAGCDQQKALMX3V0KU94KUQO" localSheetId="10" hidden="1">#REF!</definedName>
    <definedName name="BExIOFAGCDQQKALMX3V0KU94KUQO" localSheetId="7" hidden="1">#REF!</definedName>
    <definedName name="BExIOFAGCDQQKALMX3V0KU94KUQO" localSheetId="27" hidden="1">#REF!</definedName>
    <definedName name="BExIOFAGCDQQKALMX3V0KU94KUQO" hidden="1">#REF!</definedName>
    <definedName name="BExIOFL8Y5O61VLKTB4H20IJNWS1" localSheetId="16" hidden="1">#REF!</definedName>
    <definedName name="BExIOFL8Y5O61VLKTB4H20IJNWS1" localSheetId="13" hidden="1">#REF!</definedName>
    <definedName name="BExIOFL8Y5O61VLKTB4H20IJNWS1" localSheetId="10" hidden="1">#REF!</definedName>
    <definedName name="BExIOFL8Y5O61VLKTB4H20IJNWS1" localSheetId="7" hidden="1">#REF!</definedName>
    <definedName name="BExIOFL8Y5O61VLKTB4H20IJNWS1" localSheetId="27" hidden="1">#REF!</definedName>
    <definedName name="BExIOFL8Y5O61VLKTB4H20IJNWS1" hidden="1">#REF!</definedName>
    <definedName name="BExIOMBXRW5NS4ZPYX9G5QREZ5J6" localSheetId="16" hidden="1">#REF!</definedName>
    <definedName name="BExIOMBXRW5NS4ZPYX9G5QREZ5J6" localSheetId="13" hidden="1">#REF!</definedName>
    <definedName name="BExIOMBXRW5NS4ZPYX9G5QREZ5J6" localSheetId="10" hidden="1">#REF!</definedName>
    <definedName name="BExIOMBXRW5NS4ZPYX9G5QREZ5J6" localSheetId="7" hidden="1">#REF!</definedName>
    <definedName name="BExIOMBXRW5NS4ZPYX9G5QREZ5J6" localSheetId="27" hidden="1">#REF!</definedName>
    <definedName name="BExIOMBXRW5NS4ZPYX9G5QREZ5J6" hidden="1">#REF!</definedName>
    <definedName name="BExIORA3GK78T7C7SNBJJUONJ0LS" localSheetId="16" hidden="1">#REF!</definedName>
    <definedName name="BExIORA3GK78T7C7SNBJJUONJ0LS" localSheetId="13" hidden="1">#REF!</definedName>
    <definedName name="BExIORA3GK78T7C7SNBJJUONJ0LS" localSheetId="10" hidden="1">#REF!</definedName>
    <definedName name="BExIORA3GK78T7C7SNBJJUONJ0LS" localSheetId="7" hidden="1">#REF!</definedName>
    <definedName name="BExIORA3GK78T7C7SNBJJUONJ0LS" localSheetId="27" hidden="1">#REF!</definedName>
    <definedName name="BExIORA3GK78T7C7SNBJJUONJ0LS" hidden="1">#REF!</definedName>
    <definedName name="BExIORFDXP4AVIEBLSTZ8ETSXMNM" localSheetId="16" hidden="1">#REF!</definedName>
    <definedName name="BExIORFDXP4AVIEBLSTZ8ETSXMNM" localSheetId="13" hidden="1">#REF!</definedName>
    <definedName name="BExIORFDXP4AVIEBLSTZ8ETSXMNM" localSheetId="10" hidden="1">#REF!</definedName>
    <definedName name="BExIORFDXP4AVIEBLSTZ8ETSXMNM" localSheetId="7" hidden="1">#REF!</definedName>
    <definedName name="BExIORFDXP4AVIEBLSTZ8ETSXMNM" localSheetId="27" hidden="1">#REF!</definedName>
    <definedName name="BExIORFDXP4AVIEBLSTZ8ETSXMNM" hidden="1">#REF!</definedName>
    <definedName name="BExIOTZ5EFZ2NASVQ05RH15HRSW6" localSheetId="16" hidden="1">#REF!</definedName>
    <definedName name="BExIOTZ5EFZ2NASVQ05RH15HRSW6" localSheetId="13" hidden="1">#REF!</definedName>
    <definedName name="BExIOTZ5EFZ2NASVQ05RH15HRSW6" localSheetId="10" hidden="1">#REF!</definedName>
    <definedName name="BExIOTZ5EFZ2NASVQ05RH15HRSW6" localSheetId="7" hidden="1">#REF!</definedName>
    <definedName name="BExIOTZ5EFZ2NASVQ05RH15HRSW6" localSheetId="27" hidden="1">#REF!</definedName>
    <definedName name="BExIOTZ5EFZ2NASVQ05RH15HRSW6" hidden="1">#REF!</definedName>
    <definedName name="BExIP8YNN6UUE1GZ223SWH7DLGKO" localSheetId="16" hidden="1">#REF!</definedName>
    <definedName name="BExIP8YNN6UUE1GZ223SWH7DLGKO" localSheetId="13" hidden="1">#REF!</definedName>
    <definedName name="BExIP8YNN6UUE1GZ223SWH7DLGKO" localSheetId="10" hidden="1">#REF!</definedName>
    <definedName name="BExIP8YNN6UUE1GZ223SWH7DLGKO" localSheetId="7" hidden="1">#REF!</definedName>
    <definedName name="BExIP8YNN6UUE1GZ223SWH7DLGKO" localSheetId="27" hidden="1">#REF!</definedName>
    <definedName name="BExIP8YNN6UUE1GZ223SWH7DLGKO" hidden="1">#REF!</definedName>
    <definedName name="BExIPAB4AOL592OJCC1CFAXTLF1A" localSheetId="16" hidden="1">#REF!</definedName>
    <definedName name="BExIPAB4AOL592OJCC1CFAXTLF1A" localSheetId="13" hidden="1">#REF!</definedName>
    <definedName name="BExIPAB4AOL592OJCC1CFAXTLF1A" localSheetId="10" hidden="1">#REF!</definedName>
    <definedName name="BExIPAB4AOL592OJCC1CFAXTLF1A" localSheetId="7" hidden="1">#REF!</definedName>
    <definedName name="BExIPAB4AOL592OJCC1CFAXTLF1A" localSheetId="27" hidden="1">#REF!</definedName>
    <definedName name="BExIPAB4AOL592OJCC1CFAXTLF1A" hidden="1">#REF!</definedName>
    <definedName name="BExIPB25DKX4S2ZCKQN7KWSC3JBF" localSheetId="16" hidden="1">#REF!</definedName>
    <definedName name="BExIPB25DKX4S2ZCKQN7KWSC3JBF" localSheetId="13" hidden="1">#REF!</definedName>
    <definedName name="BExIPB25DKX4S2ZCKQN7KWSC3JBF" localSheetId="10" hidden="1">#REF!</definedName>
    <definedName name="BExIPB25DKX4S2ZCKQN7KWSC3JBF" localSheetId="7" hidden="1">#REF!</definedName>
    <definedName name="BExIPB25DKX4S2ZCKQN7KWSC3JBF" localSheetId="27" hidden="1">#REF!</definedName>
    <definedName name="BExIPB25DKX4S2ZCKQN7KWSC3JBF" hidden="1">#REF!</definedName>
    <definedName name="BExIPCUX4I4S2N50TLMMLALYLH9S" localSheetId="16" hidden="1">#REF!</definedName>
    <definedName name="BExIPCUX4I4S2N50TLMMLALYLH9S" localSheetId="13" hidden="1">#REF!</definedName>
    <definedName name="BExIPCUX4I4S2N50TLMMLALYLH9S" localSheetId="10" hidden="1">#REF!</definedName>
    <definedName name="BExIPCUX4I4S2N50TLMMLALYLH9S" localSheetId="7" hidden="1">#REF!</definedName>
    <definedName name="BExIPCUX4I4S2N50TLMMLALYLH9S" localSheetId="27" hidden="1">#REF!</definedName>
    <definedName name="BExIPCUX4I4S2N50TLMMLALYLH9S" hidden="1">#REF!</definedName>
    <definedName name="BExIPDLT8JYAMGE5HTN4D1YHZF3V" localSheetId="16" hidden="1">#REF!</definedName>
    <definedName name="BExIPDLT8JYAMGE5HTN4D1YHZF3V" localSheetId="13" hidden="1">#REF!</definedName>
    <definedName name="BExIPDLT8JYAMGE5HTN4D1YHZF3V" localSheetId="10" hidden="1">#REF!</definedName>
    <definedName name="BExIPDLT8JYAMGE5HTN4D1YHZF3V" localSheetId="7" hidden="1">#REF!</definedName>
    <definedName name="BExIPDLT8JYAMGE5HTN4D1YHZF3V" localSheetId="27" hidden="1">#REF!</definedName>
    <definedName name="BExIPDLT8JYAMGE5HTN4D1YHZF3V" hidden="1">#REF!</definedName>
    <definedName name="BExIPG040Q08EWIWL6CAVR3GRI43" localSheetId="16" hidden="1">#REF!</definedName>
    <definedName name="BExIPG040Q08EWIWL6CAVR3GRI43" localSheetId="13" hidden="1">#REF!</definedName>
    <definedName name="BExIPG040Q08EWIWL6CAVR3GRI43" localSheetId="10" hidden="1">#REF!</definedName>
    <definedName name="BExIPG040Q08EWIWL6CAVR3GRI43" localSheetId="7" hidden="1">#REF!</definedName>
    <definedName name="BExIPG040Q08EWIWL6CAVR3GRI43" localSheetId="27" hidden="1">#REF!</definedName>
    <definedName name="BExIPG040Q08EWIWL6CAVR3GRI43" hidden="1">#REF!</definedName>
    <definedName name="BExIPKNFUDPDKOSH5GHDVNA8D66S" localSheetId="16" hidden="1">#REF!</definedName>
    <definedName name="BExIPKNFUDPDKOSH5GHDVNA8D66S" localSheetId="13" hidden="1">#REF!</definedName>
    <definedName name="BExIPKNFUDPDKOSH5GHDVNA8D66S" localSheetId="10" hidden="1">#REF!</definedName>
    <definedName name="BExIPKNFUDPDKOSH5GHDVNA8D66S" localSheetId="7" hidden="1">#REF!</definedName>
    <definedName name="BExIPKNFUDPDKOSH5GHDVNA8D66S" localSheetId="27" hidden="1">#REF!</definedName>
    <definedName name="BExIPKNFUDPDKOSH5GHDVNA8D66S" hidden="1">#REF!</definedName>
    <definedName name="BExIPVL5VEVK9Q7AYB7EC2VZWBEZ" localSheetId="16" hidden="1">#REF!</definedName>
    <definedName name="BExIPVL5VEVK9Q7AYB7EC2VZWBEZ" localSheetId="13" hidden="1">#REF!</definedName>
    <definedName name="BExIPVL5VEVK9Q7AYB7EC2VZWBEZ" localSheetId="10" hidden="1">#REF!</definedName>
    <definedName name="BExIPVL5VEVK9Q7AYB7EC2VZWBEZ" localSheetId="7" hidden="1">#REF!</definedName>
    <definedName name="BExIPVL5VEVK9Q7AYB7EC2VZWBEZ" localSheetId="27" hidden="1">#REF!</definedName>
    <definedName name="BExIPVL5VEVK9Q7AYB7EC2VZWBEZ" hidden="1">#REF!</definedName>
    <definedName name="BExIQ1VS9A2FHVD9TUHKG9K8EVVP" localSheetId="16" hidden="1">#REF!</definedName>
    <definedName name="BExIQ1VS9A2FHVD9TUHKG9K8EVVP" localSheetId="13" hidden="1">#REF!</definedName>
    <definedName name="BExIQ1VS9A2FHVD9TUHKG9K8EVVP" localSheetId="10" hidden="1">#REF!</definedName>
    <definedName name="BExIQ1VS9A2FHVD9TUHKG9K8EVVP" localSheetId="7" hidden="1">#REF!</definedName>
    <definedName name="BExIQ1VS9A2FHVD9TUHKG9K8EVVP" localSheetId="27" hidden="1">#REF!</definedName>
    <definedName name="BExIQ1VS9A2FHVD9TUHKG9K8EVVP" hidden="1">#REF!</definedName>
    <definedName name="BExIQ3J19L30PSQ2CXNT6IHW0I7V" localSheetId="16" hidden="1">#REF!</definedName>
    <definedName name="BExIQ3J19L30PSQ2CXNT6IHW0I7V" localSheetId="13" hidden="1">#REF!</definedName>
    <definedName name="BExIQ3J19L30PSQ2CXNT6IHW0I7V" localSheetId="10" hidden="1">#REF!</definedName>
    <definedName name="BExIQ3J19L30PSQ2CXNT6IHW0I7V" localSheetId="7" hidden="1">#REF!</definedName>
    <definedName name="BExIQ3J19L30PSQ2CXNT6IHW0I7V" localSheetId="27" hidden="1">#REF!</definedName>
    <definedName name="BExIQ3J19L30PSQ2CXNT6IHW0I7V" hidden="1">#REF!</definedName>
    <definedName name="BExIQ3OJ7M04XCY276IO0LJA5XUK" localSheetId="16" hidden="1">#REF!</definedName>
    <definedName name="BExIQ3OJ7M04XCY276IO0LJA5XUK" localSheetId="13" hidden="1">#REF!</definedName>
    <definedName name="BExIQ3OJ7M04XCY276IO0LJA5XUK" localSheetId="10" hidden="1">#REF!</definedName>
    <definedName name="BExIQ3OJ7M04XCY276IO0LJA5XUK" localSheetId="7" hidden="1">#REF!</definedName>
    <definedName name="BExIQ3OJ7M04XCY276IO0LJA5XUK" localSheetId="27" hidden="1">#REF!</definedName>
    <definedName name="BExIQ3OJ7M04XCY276IO0LJA5XUK" hidden="1">#REF!</definedName>
    <definedName name="BExIQ5S19ITB0NDRUN4XV7B905ED" localSheetId="16" hidden="1">#REF!</definedName>
    <definedName name="BExIQ5S19ITB0NDRUN4XV7B905ED" localSheetId="13" hidden="1">#REF!</definedName>
    <definedName name="BExIQ5S19ITB0NDRUN4XV7B905ED" localSheetId="10" hidden="1">#REF!</definedName>
    <definedName name="BExIQ5S19ITB0NDRUN4XV7B905ED" localSheetId="7" hidden="1">#REF!</definedName>
    <definedName name="BExIQ5S19ITB0NDRUN4XV7B905ED" localSheetId="27" hidden="1">#REF!</definedName>
    <definedName name="BExIQ5S19ITB0NDRUN4XV7B905ED" hidden="1">#REF!</definedName>
    <definedName name="BExIQ810MMN2UN0EQ9CRQAFWA19X" localSheetId="16" hidden="1">#REF!</definedName>
    <definedName name="BExIQ810MMN2UN0EQ9CRQAFWA19X" localSheetId="13" hidden="1">#REF!</definedName>
    <definedName name="BExIQ810MMN2UN0EQ9CRQAFWA19X" localSheetId="10" hidden="1">#REF!</definedName>
    <definedName name="BExIQ810MMN2UN0EQ9CRQAFWA19X" localSheetId="7" hidden="1">#REF!</definedName>
    <definedName name="BExIQ810MMN2UN0EQ9CRQAFWA19X" localSheetId="27" hidden="1">#REF!</definedName>
    <definedName name="BExIQ810MMN2UN0EQ9CRQAFWA19X" hidden="1">#REF!</definedName>
    <definedName name="BExIQ9TMQT2EIXSVQW7GVSOAW2VJ" localSheetId="16" hidden="1">#REF!</definedName>
    <definedName name="BExIQ9TMQT2EIXSVQW7GVSOAW2VJ" localSheetId="13" hidden="1">#REF!</definedName>
    <definedName name="BExIQ9TMQT2EIXSVQW7GVSOAW2VJ" localSheetId="10" hidden="1">#REF!</definedName>
    <definedName name="BExIQ9TMQT2EIXSVQW7GVSOAW2VJ" localSheetId="7" hidden="1">#REF!</definedName>
    <definedName name="BExIQ9TMQT2EIXSVQW7GVSOAW2VJ" localSheetId="27" hidden="1">#REF!</definedName>
    <definedName name="BExIQ9TMQT2EIXSVQW7GVSOAW2VJ" hidden="1">#REF!</definedName>
    <definedName name="BExIQBMDE1L6J4H27K1FMSHQKDSE" localSheetId="16" hidden="1">#REF!</definedName>
    <definedName name="BExIQBMDE1L6J4H27K1FMSHQKDSE" localSheetId="13" hidden="1">#REF!</definedName>
    <definedName name="BExIQBMDE1L6J4H27K1FMSHQKDSE" localSheetId="10" hidden="1">#REF!</definedName>
    <definedName name="BExIQBMDE1L6J4H27K1FMSHQKDSE" localSheetId="7" hidden="1">#REF!</definedName>
    <definedName name="BExIQBMDE1L6J4H27K1FMSHQKDSE" localSheetId="27" hidden="1">#REF!</definedName>
    <definedName name="BExIQBMDE1L6J4H27K1FMSHQKDSE" hidden="1">#REF!</definedName>
    <definedName name="BExIQE65LVXUOF3UZFO7SDHFJH22" localSheetId="16" hidden="1">#REF!</definedName>
    <definedName name="BExIQE65LVXUOF3UZFO7SDHFJH22" localSheetId="13" hidden="1">#REF!</definedName>
    <definedName name="BExIQE65LVXUOF3UZFO7SDHFJH22" localSheetId="10" hidden="1">#REF!</definedName>
    <definedName name="BExIQE65LVXUOF3UZFO7SDHFJH22" localSheetId="7" hidden="1">#REF!</definedName>
    <definedName name="BExIQE65LVXUOF3UZFO7SDHFJH22" localSheetId="27" hidden="1">#REF!</definedName>
    <definedName name="BExIQE65LVXUOF3UZFO7SDHFJH22" hidden="1">#REF!</definedName>
    <definedName name="BExIQG9OO2KKBOWTMD1OXY36TEGA" localSheetId="16" hidden="1">#REF!</definedName>
    <definedName name="BExIQG9OO2KKBOWTMD1OXY36TEGA" localSheetId="13" hidden="1">#REF!</definedName>
    <definedName name="BExIQG9OO2KKBOWTMD1OXY36TEGA" localSheetId="10" hidden="1">#REF!</definedName>
    <definedName name="BExIQG9OO2KKBOWTMD1OXY36TEGA" localSheetId="7" hidden="1">#REF!</definedName>
    <definedName name="BExIQG9OO2KKBOWTMD1OXY36TEGA" localSheetId="27" hidden="1">#REF!</definedName>
    <definedName name="BExIQG9OO2KKBOWTMD1OXY36TEGA" hidden="1">#REF!</definedName>
    <definedName name="BExIQHWZ65ALA9VAFCJEGIL1145G" localSheetId="16" hidden="1">#REF!</definedName>
    <definedName name="BExIQHWZ65ALA9VAFCJEGIL1145G" localSheetId="13" hidden="1">#REF!</definedName>
    <definedName name="BExIQHWZ65ALA9VAFCJEGIL1145G" localSheetId="10" hidden="1">#REF!</definedName>
    <definedName name="BExIQHWZ65ALA9VAFCJEGIL1145G" localSheetId="7" hidden="1">#REF!</definedName>
    <definedName name="BExIQHWZ65ALA9VAFCJEGIL1145G" localSheetId="27" hidden="1">#REF!</definedName>
    <definedName name="BExIQHWZ65ALA9VAFCJEGIL1145G" hidden="1">#REF!</definedName>
    <definedName name="BExIQX1XBB31HZTYEEVOBSE3C5A6" localSheetId="16" hidden="1">#REF!</definedName>
    <definedName name="BExIQX1XBB31HZTYEEVOBSE3C5A6" localSheetId="13" hidden="1">#REF!</definedName>
    <definedName name="BExIQX1XBB31HZTYEEVOBSE3C5A6" localSheetId="10" hidden="1">#REF!</definedName>
    <definedName name="BExIQX1XBB31HZTYEEVOBSE3C5A6" localSheetId="7" hidden="1">#REF!</definedName>
    <definedName name="BExIQX1XBB31HZTYEEVOBSE3C5A6" localSheetId="27" hidden="1">#REF!</definedName>
    <definedName name="BExIQX1XBB31HZTYEEVOBSE3C5A6" hidden="1">#REF!</definedName>
    <definedName name="BExIR2ALYRP9FW99DK2084J7IIDC" localSheetId="16" hidden="1">#REF!</definedName>
    <definedName name="BExIR2ALYRP9FW99DK2084J7IIDC" localSheetId="13" hidden="1">#REF!</definedName>
    <definedName name="BExIR2ALYRP9FW99DK2084J7IIDC" localSheetId="10" hidden="1">#REF!</definedName>
    <definedName name="BExIR2ALYRP9FW99DK2084J7IIDC" localSheetId="7" hidden="1">#REF!</definedName>
    <definedName name="BExIR2ALYRP9FW99DK2084J7IIDC" localSheetId="27" hidden="1">#REF!</definedName>
    <definedName name="BExIR2ALYRP9FW99DK2084J7IIDC" hidden="1">#REF!</definedName>
    <definedName name="BExIR8FQETPTQYW37DBVDWG3J4JW" localSheetId="16" hidden="1">#REF!</definedName>
    <definedName name="BExIR8FQETPTQYW37DBVDWG3J4JW" localSheetId="13" hidden="1">#REF!</definedName>
    <definedName name="BExIR8FQETPTQYW37DBVDWG3J4JW" localSheetId="10" hidden="1">#REF!</definedName>
    <definedName name="BExIR8FQETPTQYW37DBVDWG3J4JW" localSheetId="7" hidden="1">#REF!</definedName>
    <definedName name="BExIR8FQETPTQYW37DBVDWG3J4JW" localSheetId="27" hidden="1">#REF!</definedName>
    <definedName name="BExIR8FQETPTQYW37DBVDWG3J4JW" hidden="1">#REF!</definedName>
    <definedName name="BExIRHKWQB1PP4ZLB0C3AVUBAFMD" localSheetId="16" hidden="1">#REF!</definedName>
    <definedName name="BExIRHKWQB1PP4ZLB0C3AVUBAFMD" localSheetId="13" hidden="1">#REF!</definedName>
    <definedName name="BExIRHKWQB1PP4ZLB0C3AVUBAFMD" localSheetId="10" hidden="1">#REF!</definedName>
    <definedName name="BExIRHKWQB1PP4ZLB0C3AVUBAFMD" localSheetId="7" hidden="1">#REF!</definedName>
    <definedName name="BExIRHKWQB1PP4ZLB0C3AVUBAFMD" localSheetId="27" hidden="1">#REF!</definedName>
    <definedName name="BExIRHKWQB1PP4ZLB0C3AVUBAFMD" hidden="1">#REF!</definedName>
    <definedName name="BExIRJTRJPQR3OTAGAV7JTA4VMPS" localSheetId="16" hidden="1">#REF!</definedName>
    <definedName name="BExIRJTRJPQR3OTAGAV7JTA4VMPS" localSheetId="13" hidden="1">#REF!</definedName>
    <definedName name="BExIRJTRJPQR3OTAGAV7JTA4VMPS" localSheetId="10" hidden="1">#REF!</definedName>
    <definedName name="BExIRJTRJPQR3OTAGAV7JTA4VMPS" localSheetId="7" hidden="1">#REF!</definedName>
    <definedName name="BExIRJTRJPQR3OTAGAV7JTA4VMPS" localSheetId="27" hidden="1">#REF!</definedName>
    <definedName name="BExIRJTRJPQR3OTAGAV7JTA4VMPS" hidden="1">#REF!</definedName>
    <definedName name="BExIROH27RJOG6VI7ZHR0RZGAZZ4" localSheetId="16" hidden="1">#REF!</definedName>
    <definedName name="BExIROH27RJOG6VI7ZHR0RZGAZZ4" localSheetId="13" hidden="1">#REF!</definedName>
    <definedName name="BExIROH27RJOG6VI7ZHR0RZGAZZ4" localSheetId="10" hidden="1">#REF!</definedName>
    <definedName name="BExIROH27RJOG6VI7ZHR0RZGAZZ4" localSheetId="7" hidden="1">#REF!</definedName>
    <definedName name="BExIROH27RJOG6VI7ZHR0RZGAZZ4" localSheetId="27" hidden="1">#REF!</definedName>
    <definedName name="BExIROH27RJOG6VI7ZHR0RZGAZZ4" hidden="1">#REF!</definedName>
    <definedName name="BExIRRBGTY01OQOI3U5SW59RFDFI" localSheetId="16" hidden="1">#REF!</definedName>
    <definedName name="BExIRRBGTY01OQOI3U5SW59RFDFI" localSheetId="13" hidden="1">#REF!</definedName>
    <definedName name="BExIRRBGTY01OQOI3U5SW59RFDFI" localSheetId="10" hidden="1">#REF!</definedName>
    <definedName name="BExIRRBGTY01OQOI3U5SW59RFDFI" localSheetId="7" hidden="1">#REF!</definedName>
    <definedName name="BExIRRBGTY01OQOI3U5SW59RFDFI" localSheetId="27" hidden="1">#REF!</definedName>
    <definedName name="BExIRRBGTY01OQOI3U5SW59RFDFI" hidden="1">#REF!</definedName>
    <definedName name="BExIS4T0DRF57HYO7OGG72KBOFOI" localSheetId="16" hidden="1">#REF!</definedName>
    <definedName name="BExIS4T0DRF57HYO7OGG72KBOFOI" localSheetId="13" hidden="1">#REF!</definedName>
    <definedName name="BExIS4T0DRF57HYO7OGG72KBOFOI" localSheetId="10" hidden="1">#REF!</definedName>
    <definedName name="BExIS4T0DRF57HYO7OGG72KBOFOI" localSheetId="7" hidden="1">#REF!</definedName>
    <definedName name="BExIS4T0DRF57HYO7OGG72KBOFOI" localSheetId="27" hidden="1">#REF!</definedName>
    <definedName name="BExIS4T0DRF57HYO7OGG72KBOFOI" hidden="1">#REF!</definedName>
    <definedName name="BExIS77BJDDK18PGI9DSEYZPIL7P" localSheetId="16" hidden="1">#REF!</definedName>
    <definedName name="BExIS77BJDDK18PGI9DSEYZPIL7P" localSheetId="13" hidden="1">#REF!</definedName>
    <definedName name="BExIS77BJDDK18PGI9DSEYZPIL7P" localSheetId="10" hidden="1">#REF!</definedName>
    <definedName name="BExIS77BJDDK18PGI9DSEYZPIL7P" localSheetId="7" hidden="1">#REF!</definedName>
    <definedName name="BExIS77BJDDK18PGI9DSEYZPIL7P" localSheetId="27" hidden="1">#REF!</definedName>
    <definedName name="BExIS77BJDDK18PGI9DSEYZPIL7P" hidden="1">#REF!</definedName>
    <definedName name="BExIS8USL1T3Z97CZ30HJ98E2GXQ" localSheetId="16" hidden="1">#REF!</definedName>
    <definedName name="BExIS8USL1T3Z97CZ30HJ98E2GXQ" localSheetId="13" hidden="1">#REF!</definedName>
    <definedName name="BExIS8USL1T3Z97CZ30HJ98E2GXQ" localSheetId="10" hidden="1">#REF!</definedName>
    <definedName name="BExIS8USL1T3Z97CZ30HJ98E2GXQ" localSheetId="7" hidden="1">#REF!</definedName>
    <definedName name="BExIS8USL1T3Z97CZ30HJ98E2GXQ" localSheetId="27" hidden="1">#REF!</definedName>
    <definedName name="BExIS8USL1T3Z97CZ30HJ98E2GXQ" hidden="1">#REF!</definedName>
    <definedName name="BExISC5B700MZUBFTQ9K4IKTF7HR" localSheetId="16" hidden="1">#REF!</definedName>
    <definedName name="BExISC5B700MZUBFTQ9K4IKTF7HR" localSheetId="13" hidden="1">#REF!</definedName>
    <definedName name="BExISC5B700MZUBFTQ9K4IKTF7HR" localSheetId="10" hidden="1">#REF!</definedName>
    <definedName name="BExISC5B700MZUBFTQ9K4IKTF7HR" localSheetId="7" hidden="1">#REF!</definedName>
    <definedName name="BExISC5B700MZUBFTQ9K4IKTF7HR" localSheetId="27" hidden="1">#REF!</definedName>
    <definedName name="BExISC5B700MZUBFTQ9K4IKTF7HR" hidden="1">#REF!</definedName>
    <definedName name="BExISDHXS49S1H56ENBPRF1NLD5C" localSheetId="16" hidden="1">#REF!</definedName>
    <definedName name="BExISDHXS49S1H56ENBPRF1NLD5C" localSheetId="13" hidden="1">#REF!</definedName>
    <definedName name="BExISDHXS49S1H56ENBPRF1NLD5C" localSheetId="10" hidden="1">#REF!</definedName>
    <definedName name="BExISDHXS49S1H56ENBPRF1NLD5C" localSheetId="7" hidden="1">#REF!</definedName>
    <definedName name="BExISDHXS49S1H56ENBPRF1NLD5C" localSheetId="27" hidden="1">#REF!</definedName>
    <definedName name="BExISDHXS49S1H56ENBPRF1NLD5C" hidden="1">#REF!</definedName>
    <definedName name="BExISM1JLV54A21A164IURMPGUMU" localSheetId="16" hidden="1">#REF!</definedName>
    <definedName name="BExISM1JLV54A21A164IURMPGUMU" localSheetId="13" hidden="1">#REF!</definedName>
    <definedName name="BExISM1JLV54A21A164IURMPGUMU" localSheetId="10" hidden="1">#REF!</definedName>
    <definedName name="BExISM1JLV54A21A164IURMPGUMU" localSheetId="7" hidden="1">#REF!</definedName>
    <definedName name="BExISM1JLV54A21A164IURMPGUMU" localSheetId="27" hidden="1">#REF!</definedName>
    <definedName name="BExISM1JLV54A21A164IURMPGUMU" hidden="1">#REF!</definedName>
    <definedName name="BExISRFKJYUZ4AKW44IJF7RF9Y90" localSheetId="16" hidden="1">#REF!</definedName>
    <definedName name="BExISRFKJYUZ4AKW44IJF7RF9Y90" localSheetId="13" hidden="1">#REF!</definedName>
    <definedName name="BExISRFKJYUZ4AKW44IJF7RF9Y90" localSheetId="10" hidden="1">#REF!</definedName>
    <definedName name="BExISRFKJYUZ4AKW44IJF7RF9Y90" localSheetId="7" hidden="1">#REF!</definedName>
    <definedName name="BExISRFKJYUZ4AKW44IJF7RF9Y90" localSheetId="27" hidden="1">#REF!</definedName>
    <definedName name="BExISRFKJYUZ4AKW44IJF7RF9Y90" hidden="1">#REF!</definedName>
    <definedName name="BExISSMVV57JAUB6CSGBMBFVNGWK" localSheetId="16" hidden="1">#REF!</definedName>
    <definedName name="BExISSMVV57JAUB6CSGBMBFVNGWK" localSheetId="13" hidden="1">#REF!</definedName>
    <definedName name="BExISSMVV57JAUB6CSGBMBFVNGWK" localSheetId="10" hidden="1">#REF!</definedName>
    <definedName name="BExISSMVV57JAUB6CSGBMBFVNGWK" localSheetId="7" hidden="1">#REF!</definedName>
    <definedName name="BExISSMVV57JAUB6CSGBMBFVNGWK" localSheetId="27" hidden="1">#REF!</definedName>
    <definedName name="BExISSMVV57JAUB6CSGBMBFVNGWK" hidden="1">#REF!</definedName>
    <definedName name="BExIT16AD4HCD0WQCCA72AKLQHK1" localSheetId="16" hidden="1">#REF!</definedName>
    <definedName name="BExIT16AD4HCD0WQCCA72AKLQHK1" localSheetId="13" hidden="1">#REF!</definedName>
    <definedName name="BExIT16AD4HCD0WQCCA72AKLQHK1" localSheetId="10" hidden="1">#REF!</definedName>
    <definedName name="BExIT16AD4HCD0WQCCA72AKLQHK1" localSheetId="7" hidden="1">#REF!</definedName>
    <definedName name="BExIT16AD4HCD0WQCCA72AKLQHK1" localSheetId="27" hidden="1">#REF!</definedName>
    <definedName name="BExIT16AD4HCD0WQCCA72AKLQHK1" hidden="1">#REF!</definedName>
    <definedName name="BExIT1MK8TBAK3SNP36A8FKDQSOK" localSheetId="16" hidden="1">#REF!</definedName>
    <definedName name="BExIT1MK8TBAK3SNP36A8FKDQSOK" localSheetId="13" hidden="1">#REF!</definedName>
    <definedName name="BExIT1MK8TBAK3SNP36A8FKDQSOK" localSheetId="10" hidden="1">#REF!</definedName>
    <definedName name="BExIT1MK8TBAK3SNP36A8FKDQSOK" localSheetId="7" hidden="1">#REF!</definedName>
    <definedName name="BExIT1MK8TBAK3SNP36A8FKDQSOK" localSheetId="27" hidden="1">#REF!</definedName>
    <definedName name="BExIT1MK8TBAK3SNP36A8FKDQSOK" hidden="1">#REF!</definedName>
    <definedName name="BExIT9PPVL7XGGIZS7G6QI6L7H9U" localSheetId="16" hidden="1">#REF!</definedName>
    <definedName name="BExIT9PPVL7XGGIZS7G6QI6L7H9U" localSheetId="13" hidden="1">#REF!</definedName>
    <definedName name="BExIT9PPVL7XGGIZS7G6QI6L7H9U" localSheetId="10" hidden="1">#REF!</definedName>
    <definedName name="BExIT9PPVL7XGGIZS7G6QI6L7H9U" localSheetId="7" hidden="1">#REF!</definedName>
    <definedName name="BExIT9PPVL7XGGIZS7G6QI6L7H9U" localSheetId="27" hidden="1">#REF!</definedName>
    <definedName name="BExIT9PPVL7XGGIZS7G6QI6L7H9U" hidden="1">#REF!</definedName>
    <definedName name="BExITBNYANV2S8KD56GOGCKW393R" localSheetId="16" hidden="1">#REF!</definedName>
    <definedName name="BExITBNYANV2S8KD56GOGCKW393R" localSheetId="13" hidden="1">#REF!</definedName>
    <definedName name="BExITBNYANV2S8KD56GOGCKW393R" localSheetId="10" hidden="1">#REF!</definedName>
    <definedName name="BExITBNYANV2S8KD56GOGCKW393R" localSheetId="7" hidden="1">#REF!</definedName>
    <definedName name="BExITBNYANV2S8KD56GOGCKW393R" localSheetId="27" hidden="1">#REF!</definedName>
    <definedName name="BExITBNYANV2S8KD56GOGCKW393R" hidden="1">#REF!</definedName>
    <definedName name="BExITGB4FVAV0LE88D7JMX7FBYXI" localSheetId="16" hidden="1">#REF!</definedName>
    <definedName name="BExITGB4FVAV0LE88D7JMX7FBYXI" localSheetId="13" hidden="1">#REF!</definedName>
    <definedName name="BExITGB4FVAV0LE88D7JMX7FBYXI" localSheetId="10" hidden="1">#REF!</definedName>
    <definedName name="BExITGB4FVAV0LE88D7JMX7FBYXI" localSheetId="7" hidden="1">#REF!</definedName>
    <definedName name="BExITGB4FVAV0LE88D7JMX7FBYXI" localSheetId="27" hidden="1">#REF!</definedName>
    <definedName name="BExITGB4FVAV0LE88D7JMX7FBYXI" hidden="1">#REF!</definedName>
    <definedName name="BExITI3TQ14K842P38QF0PNWSWNO" localSheetId="16" hidden="1">#REF!</definedName>
    <definedName name="BExITI3TQ14K842P38QF0PNWSWNO" localSheetId="13" hidden="1">#REF!</definedName>
    <definedName name="BExITI3TQ14K842P38QF0PNWSWNO" localSheetId="10" hidden="1">#REF!</definedName>
    <definedName name="BExITI3TQ14K842P38QF0PNWSWNO" localSheetId="7" hidden="1">#REF!</definedName>
    <definedName name="BExITI3TQ14K842P38QF0PNWSWNO" localSheetId="27" hidden="1">#REF!</definedName>
    <definedName name="BExITI3TQ14K842P38QF0PNWSWNO" hidden="1">#REF!</definedName>
    <definedName name="BExIU9OGER4TPMETACWUEP1UENK0" localSheetId="16" hidden="1">#REF!</definedName>
    <definedName name="BExIU9OGER4TPMETACWUEP1UENK0" localSheetId="13" hidden="1">#REF!</definedName>
    <definedName name="BExIU9OGER4TPMETACWUEP1UENK0" localSheetId="10" hidden="1">#REF!</definedName>
    <definedName name="BExIU9OGER4TPMETACWUEP1UENK0" localSheetId="7" hidden="1">#REF!</definedName>
    <definedName name="BExIU9OGER4TPMETACWUEP1UENK0" localSheetId="27" hidden="1">#REF!</definedName>
    <definedName name="BExIU9OGER4TPMETACWUEP1UENK0" hidden="1">#REF!</definedName>
    <definedName name="BExIUD4OJGH65NFNQ4VMCE3R4J1X" localSheetId="16" hidden="1">#REF!</definedName>
    <definedName name="BExIUD4OJGH65NFNQ4VMCE3R4J1X" localSheetId="13" hidden="1">#REF!</definedName>
    <definedName name="BExIUD4OJGH65NFNQ4VMCE3R4J1X" localSheetId="10" hidden="1">#REF!</definedName>
    <definedName name="BExIUD4OJGH65NFNQ4VMCE3R4J1X" localSheetId="7" hidden="1">#REF!</definedName>
    <definedName name="BExIUD4OJGH65NFNQ4VMCE3R4J1X" localSheetId="27" hidden="1">#REF!</definedName>
    <definedName name="BExIUD4OJGH65NFNQ4VMCE3R4J1X" hidden="1">#REF!</definedName>
    <definedName name="BExIUQM0XWNNW3MJD26EOVIT7FSU" localSheetId="16" hidden="1">#REF!</definedName>
    <definedName name="BExIUQM0XWNNW3MJD26EOVIT7FSU" localSheetId="13" hidden="1">#REF!</definedName>
    <definedName name="BExIUQM0XWNNW3MJD26EOVIT7FSU" localSheetId="10" hidden="1">#REF!</definedName>
    <definedName name="BExIUQM0XWNNW3MJD26EOVIT7FSU" localSheetId="7" hidden="1">#REF!</definedName>
    <definedName name="BExIUQM0XWNNW3MJD26EOVIT7FSU" localSheetId="27" hidden="1">#REF!</definedName>
    <definedName name="BExIUQM0XWNNW3MJD26EOVIT7FSU" hidden="1">#REF!</definedName>
    <definedName name="BExIUTB5OAAXYW0OFMP0PS40SPOB" localSheetId="16" hidden="1">#REF!</definedName>
    <definedName name="BExIUTB5OAAXYW0OFMP0PS40SPOB" localSheetId="13" hidden="1">#REF!</definedName>
    <definedName name="BExIUTB5OAAXYW0OFMP0PS40SPOB" localSheetId="10" hidden="1">#REF!</definedName>
    <definedName name="BExIUTB5OAAXYW0OFMP0PS40SPOB" localSheetId="7" hidden="1">#REF!</definedName>
    <definedName name="BExIUTB5OAAXYW0OFMP0PS40SPOB" localSheetId="27" hidden="1">#REF!</definedName>
    <definedName name="BExIUTB5OAAXYW0OFMP0PS40SPOB" hidden="1">#REF!</definedName>
    <definedName name="BExIUUT2MHIOV6R3WHA0DPM1KBKY" localSheetId="16" hidden="1">#REF!</definedName>
    <definedName name="BExIUUT2MHIOV6R3WHA0DPM1KBKY" localSheetId="13" hidden="1">#REF!</definedName>
    <definedName name="BExIUUT2MHIOV6R3WHA0DPM1KBKY" localSheetId="10" hidden="1">#REF!</definedName>
    <definedName name="BExIUUT2MHIOV6R3WHA0DPM1KBKY" localSheetId="7" hidden="1">#REF!</definedName>
    <definedName name="BExIUUT2MHIOV6R3WHA0DPM1KBKY" localSheetId="27" hidden="1">#REF!</definedName>
    <definedName name="BExIUUT2MHIOV6R3WHA0DPM1KBKY" hidden="1">#REF!</definedName>
    <definedName name="BExIUYPDT1AM6MWGWQS646PIZIWC" localSheetId="16" hidden="1">#REF!</definedName>
    <definedName name="BExIUYPDT1AM6MWGWQS646PIZIWC" localSheetId="13" hidden="1">#REF!</definedName>
    <definedName name="BExIUYPDT1AM6MWGWQS646PIZIWC" localSheetId="10" hidden="1">#REF!</definedName>
    <definedName name="BExIUYPDT1AM6MWGWQS646PIZIWC" localSheetId="7" hidden="1">#REF!</definedName>
    <definedName name="BExIUYPDT1AM6MWGWQS646PIZIWC" localSheetId="27" hidden="1">#REF!</definedName>
    <definedName name="BExIUYPDT1AM6MWGWQS646PIZIWC" hidden="1">#REF!</definedName>
    <definedName name="BExIV0I2O9F8D1UK1SI8AEYR6U0A" localSheetId="16" hidden="1">#REF!</definedName>
    <definedName name="BExIV0I2O9F8D1UK1SI8AEYR6U0A" localSheetId="13" hidden="1">#REF!</definedName>
    <definedName name="BExIV0I2O9F8D1UK1SI8AEYR6U0A" localSheetId="10" hidden="1">#REF!</definedName>
    <definedName name="BExIV0I2O9F8D1UK1SI8AEYR6U0A" localSheetId="7" hidden="1">#REF!</definedName>
    <definedName name="BExIV0I2O9F8D1UK1SI8AEYR6U0A" localSheetId="27" hidden="1">#REF!</definedName>
    <definedName name="BExIV0I2O9F8D1UK1SI8AEYR6U0A" hidden="1">#REF!</definedName>
    <definedName name="BExIV2LM38XPLRTWT0R44TMQ59E5" localSheetId="16" hidden="1">#REF!</definedName>
    <definedName name="BExIV2LM38XPLRTWT0R44TMQ59E5" localSheetId="13" hidden="1">#REF!</definedName>
    <definedName name="BExIV2LM38XPLRTWT0R44TMQ59E5" localSheetId="10" hidden="1">#REF!</definedName>
    <definedName name="BExIV2LM38XPLRTWT0R44TMQ59E5" localSheetId="7" hidden="1">#REF!</definedName>
    <definedName name="BExIV2LM38XPLRTWT0R44TMQ59E5" localSheetId="27" hidden="1">#REF!</definedName>
    <definedName name="BExIV2LM38XPLRTWT0R44TMQ59E5" hidden="1">#REF!</definedName>
    <definedName name="BExIV3HY4S0YRV1F7XEMF2YHAR2I" localSheetId="16" hidden="1">#REF!</definedName>
    <definedName name="BExIV3HY4S0YRV1F7XEMF2YHAR2I" localSheetId="13" hidden="1">#REF!</definedName>
    <definedName name="BExIV3HY4S0YRV1F7XEMF2YHAR2I" localSheetId="10" hidden="1">#REF!</definedName>
    <definedName name="BExIV3HY4S0YRV1F7XEMF2YHAR2I" localSheetId="7" hidden="1">#REF!</definedName>
    <definedName name="BExIV3HY4S0YRV1F7XEMF2YHAR2I" localSheetId="27" hidden="1">#REF!</definedName>
    <definedName name="BExIV3HY4S0YRV1F7XEMF2YHAR2I" hidden="1">#REF!</definedName>
    <definedName name="BExIV6HUZFRIFLXW2SICKGTAH1PV" localSheetId="16" hidden="1">#REF!</definedName>
    <definedName name="BExIV6HUZFRIFLXW2SICKGTAH1PV" localSheetId="13" hidden="1">#REF!</definedName>
    <definedName name="BExIV6HUZFRIFLXW2SICKGTAH1PV" localSheetId="10" hidden="1">#REF!</definedName>
    <definedName name="BExIV6HUZFRIFLXW2SICKGTAH1PV" localSheetId="7" hidden="1">#REF!</definedName>
    <definedName name="BExIV6HUZFRIFLXW2SICKGTAH1PV" localSheetId="27" hidden="1">#REF!</definedName>
    <definedName name="BExIV6HUZFRIFLXW2SICKGTAH1PV" hidden="1">#REF!</definedName>
    <definedName name="BExIVCXWL6H5LD9DHDIA4F5U9TQL" localSheetId="16" hidden="1">#REF!</definedName>
    <definedName name="BExIVCXWL6H5LD9DHDIA4F5U9TQL" localSheetId="13" hidden="1">#REF!</definedName>
    <definedName name="BExIVCXWL6H5LD9DHDIA4F5U9TQL" localSheetId="10" hidden="1">#REF!</definedName>
    <definedName name="BExIVCXWL6H5LD9DHDIA4F5U9TQL" localSheetId="7" hidden="1">#REF!</definedName>
    <definedName name="BExIVCXWL6H5LD9DHDIA4F5U9TQL" localSheetId="27" hidden="1">#REF!</definedName>
    <definedName name="BExIVCXWL6H5LD9DHDIA4F5U9TQL" hidden="1">#REF!</definedName>
    <definedName name="BExIVEVYJ7KL8QNR5ZTOSD11I5A6" localSheetId="16" hidden="1">#REF!</definedName>
    <definedName name="BExIVEVYJ7KL8QNR5ZTOSD11I5A6" localSheetId="13" hidden="1">#REF!</definedName>
    <definedName name="BExIVEVYJ7KL8QNR5ZTOSD11I5A6" localSheetId="10" hidden="1">#REF!</definedName>
    <definedName name="BExIVEVYJ7KL8QNR5ZTOSD11I5A6" localSheetId="7" hidden="1">#REF!</definedName>
    <definedName name="BExIVEVYJ7KL8QNR5ZTOSD11I5A6" localSheetId="27" hidden="1">#REF!</definedName>
    <definedName name="BExIVEVYJ7KL8QNR5ZTOSD11I5A6" hidden="1">#REF!</definedName>
    <definedName name="BExIVJ30S9U8MA1TUBRND8DGF96D" localSheetId="16" hidden="1">#REF!</definedName>
    <definedName name="BExIVJ30S9U8MA1TUBRND8DGF96D" localSheetId="13" hidden="1">#REF!</definedName>
    <definedName name="BExIVJ30S9U8MA1TUBRND8DGF96D" localSheetId="10" hidden="1">#REF!</definedName>
    <definedName name="BExIVJ30S9U8MA1TUBRND8DGF96D" localSheetId="7" hidden="1">#REF!</definedName>
    <definedName name="BExIVJ30S9U8MA1TUBRND8DGF96D" localSheetId="27" hidden="1">#REF!</definedName>
    <definedName name="BExIVJ30S9U8MA1TUBRND8DGF96D" hidden="1">#REF!</definedName>
    <definedName name="BExIVMOIPSEWSIHIDDLOXESQ28A0" localSheetId="16" hidden="1">#REF!</definedName>
    <definedName name="BExIVMOIPSEWSIHIDDLOXESQ28A0" localSheetId="13" hidden="1">#REF!</definedName>
    <definedName name="BExIVMOIPSEWSIHIDDLOXESQ28A0" localSheetId="10" hidden="1">#REF!</definedName>
    <definedName name="BExIVMOIPSEWSIHIDDLOXESQ28A0" localSheetId="7" hidden="1">#REF!</definedName>
    <definedName name="BExIVMOIPSEWSIHIDDLOXESQ28A0" localSheetId="27" hidden="1">#REF!</definedName>
    <definedName name="BExIVMOIPSEWSIHIDDLOXESQ28A0" hidden="1">#REF!</definedName>
    <definedName name="BExIVNVNJX9BYDLC88NG09YF5XQ6" localSheetId="16" hidden="1">#REF!</definedName>
    <definedName name="BExIVNVNJX9BYDLC88NG09YF5XQ6" localSheetId="13" hidden="1">#REF!</definedName>
    <definedName name="BExIVNVNJX9BYDLC88NG09YF5XQ6" localSheetId="10" hidden="1">#REF!</definedName>
    <definedName name="BExIVNVNJX9BYDLC88NG09YF5XQ6" localSheetId="7" hidden="1">#REF!</definedName>
    <definedName name="BExIVNVNJX9BYDLC88NG09YF5XQ6" localSheetId="27" hidden="1">#REF!</definedName>
    <definedName name="BExIVNVNJX9BYDLC88NG09YF5XQ6" hidden="1">#REF!</definedName>
    <definedName name="BExIVQVKLMGSRYT1LFZH0KUIA4OR" localSheetId="16" hidden="1">#REF!</definedName>
    <definedName name="BExIVQVKLMGSRYT1LFZH0KUIA4OR" localSheetId="13" hidden="1">#REF!</definedName>
    <definedName name="BExIVQVKLMGSRYT1LFZH0KUIA4OR" localSheetId="10" hidden="1">#REF!</definedName>
    <definedName name="BExIVQVKLMGSRYT1LFZH0KUIA4OR" localSheetId="7" hidden="1">#REF!</definedName>
    <definedName name="BExIVQVKLMGSRYT1LFZH0KUIA4OR" localSheetId="27" hidden="1">#REF!</definedName>
    <definedName name="BExIVQVKLMGSRYT1LFZH0KUIA4OR" hidden="1">#REF!</definedName>
    <definedName name="BExIVYTFI35KNR2XSA6N8OJYUTUR" localSheetId="16" hidden="1">#REF!</definedName>
    <definedName name="BExIVYTFI35KNR2XSA6N8OJYUTUR" localSheetId="13" hidden="1">#REF!</definedName>
    <definedName name="BExIVYTFI35KNR2XSA6N8OJYUTUR" localSheetId="10" hidden="1">#REF!</definedName>
    <definedName name="BExIVYTFI35KNR2XSA6N8OJYUTUR" localSheetId="7" hidden="1">#REF!</definedName>
    <definedName name="BExIVYTFI35KNR2XSA6N8OJYUTUR" localSheetId="27" hidden="1">#REF!</definedName>
    <definedName name="BExIVYTFI35KNR2XSA6N8OJYUTUR" hidden="1">#REF!</definedName>
    <definedName name="BExIVZF05SNB8DE7VLQOFG9S41HS" localSheetId="16" hidden="1">#REF!</definedName>
    <definedName name="BExIVZF05SNB8DE7VLQOFG9S41HS" localSheetId="13" hidden="1">#REF!</definedName>
    <definedName name="BExIVZF05SNB8DE7VLQOFG9S41HS" localSheetId="10" hidden="1">#REF!</definedName>
    <definedName name="BExIVZF05SNB8DE7VLQOFG9S41HS" localSheetId="7" hidden="1">#REF!</definedName>
    <definedName name="BExIVZF05SNB8DE7VLQOFG9S41HS" localSheetId="27" hidden="1">#REF!</definedName>
    <definedName name="BExIVZF05SNB8DE7VLQOFG9S41HS" hidden="1">#REF!</definedName>
    <definedName name="BExIWB3SY3WRIVIOF988DNNODBOA" localSheetId="16" hidden="1">#REF!</definedName>
    <definedName name="BExIWB3SY3WRIVIOF988DNNODBOA" localSheetId="13" hidden="1">#REF!</definedName>
    <definedName name="BExIWB3SY3WRIVIOF988DNNODBOA" localSheetId="10" hidden="1">#REF!</definedName>
    <definedName name="BExIWB3SY3WRIVIOF988DNNODBOA" localSheetId="7" hidden="1">#REF!</definedName>
    <definedName name="BExIWB3SY3WRIVIOF988DNNODBOA" localSheetId="27" hidden="1">#REF!</definedName>
    <definedName name="BExIWB3SY3WRIVIOF988DNNODBOA" hidden="1">#REF!</definedName>
    <definedName name="BExIWB99CG0H52LRD6QWPN4L6DV2" localSheetId="16" hidden="1">#REF!</definedName>
    <definedName name="BExIWB99CG0H52LRD6QWPN4L6DV2" localSheetId="13" hidden="1">#REF!</definedName>
    <definedName name="BExIWB99CG0H52LRD6QWPN4L6DV2" localSheetId="10" hidden="1">#REF!</definedName>
    <definedName name="BExIWB99CG0H52LRD6QWPN4L6DV2" localSheetId="7" hidden="1">#REF!</definedName>
    <definedName name="BExIWB99CG0H52LRD6QWPN4L6DV2" localSheetId="27" hidden="1">#REF!</definedName>
    <definedName name="BExIWB99CG0H52LRD6QWPN4L6DV2" hidden="1">#REF!</definedName>
    <definedName name="BExIWG1W7XP9DFYYSZAIOSHM0QLQ" localSheetId="16" hidden="1">#REF!</definedName>
    <definedName name="BExIWG1W7XP9DFYYSZAIOSHM0QLQ" localSheetId="13" hidden="1">#REF!</definedName>
    <definedName name="BExIWG1W7XP9DFYYSZAIOSHM0QLQ" localSheetId="10" hidden="1">#REF!</definedName>
    <definedName name="BExIWG1W7XP9DFYYSZAIOSHM0QLQ" localSheetId="7" hidden="1">#REF!</definedName>
    <definedName name="BExIWG1W7XP9DFYYSZAIOSHM0QLQ" localSheetId="27" hidden="1">#REF!</definedName>
    <definedName name="BExIWG1W7XP9DFYYSZAIOSHM0QLQ" hidden="1">#REF!</definedName>
    <definedName name="BExIWH3KUK94B7833DD4TB0Y6KP9" localSheetId="16" hidden="1">#REF!</definedName>
    <definedName name="BExIWH3KUK94B7833DD4TB0Y6KP9" localSheetId="13" hidden="1">#REF!</definedName>
    <definedName name="BExIWH3KUK94B7833DD4TB0Y6KP9" localSheetId="10" hidden="1">#REF!</definedName>
    <definedName name="BExIWH3KUK94B7833DD4TB0Y6KP9" localSheetId="7" hidden="1">#REF!</definedName>
    <definedName name="BExIWH3KUK94B7833DD4TB0Y6KP9" localSheetId="27" hidden="1">#REF!</definedName>
    <definedName name="BExIWH3KUK94B7833DD4TB0Y6KP9" hidden="1">#REF!</definedName>
    <definedName name="BExIWHZXYAALPLS8CSHZHJ82LBOH" localSheetId="16" hidden="1">#REF!</definedName>
    <definedName name="BExIWHZXYAALPLS8CSHZHJ82LBOH" localSheetId="13" hidden="1">#REF!</definedName>
    <definedName name="BExIWHZXYAALPLS8CSHZHJ82LBOH" localSheetId="10" hidden="1">#REF!</definedName>
    <definedName name="BExIWHZXYAALPLS8CSHZHJ82LBOH" localSheetId="7" hidden="1">#REF!</definedName>
    <definedName name="BExIWHZXYAALPLS8CSHZHJ82LBOH" localSheetId="27" hidden="1">#REF!</definedName>
    <definedName name="BExIWHZXYAALPLS8CSHZHJ82LBOH" hidden="1">#REF!</definedName>
    <definedName name="BExIWJY6FHR6KOO0P8U4IZ7VD42D" localSheetId="16" hidden="1">#REF!</definedName>
    <definedName name="BExIWJY6FHR6KOO0P8U4IZ7VD42D" localSheetId="13" hidden="1">#REF!</definedName>
    <definedName name="BExIWJY6FHR6KOO0P8U4IZ7VD42D" localSheetId="10" hidden="1">#REF!</definedName>
    <definedName name="BExIWJY6FHR6KOO0P8U4IZ7VD42D" localSheetId="7" hidden="1">#REF!</definedName>
    <definedName name="BExIWJY6FHR6KOO0P8U4IZ7VD42D" localSheetId="27" hidden="1">#REF!</definedName>
    <definedName name="BExIWJY6FHR6KOO0P8U4IZ7VD42D" hidden="1">#REF!</definedName>
    <definedName name="BExIWKE9MGIDWORBI43AWTUNYFAN" localSheetId="16" hidden="1">#REF!</definedName>
    <definedName name="BExIWKE9MGIDWORBI43AWTUNYFAN" localSheetId="13" hidden="1">#REF!</definedName>
    <definedName name="BExIWKE9MGIDWORBI43AWTUNYFAN" localSheetId="10" hidden="1">#REF!</definedName>
    <definedName name="BExIWKE9MGIDWORBI43AWTUNYFAN" localSheetId="7" hidden="1">#REF!</definedName>
    <definedName name="BExIWKE9MGIDWORBI43AWTUNYFAN" localSheetId="27" hidden="1">#REF!</definedName>
    <definedName name="BExIWKE9MGIDWORBI43AWTUNYFAN" hidden="1">#REF!</definedName>
    <definedName name="BExIWPHOYLSNGZKVD3RRKOEALEUG" localSheetId="16" hidden="1">#REF!</definedName>
    <definedName name="BExIWPHOYLSNGZKVD3RRKOEALEUG" localSheetId="13" hidden="1">#REF!</definedName>
    <definedName name="BExIWPHOYLSNGZKVD3RRKOEALEUG" localSheetId="10" hidden="1">#REF!</definedName>
    <definedName name="BExIWPHOYLSNGZKVD3RRKOEALEUG" localSheetId="7" hidden="1">#REF!</definedName>
    <definedName name="BExIWPHOYLSNGZKVD3RRKOEALEUG" localSheetId="27" hidden="1">#REF!</definedName>
    <definedName name="BExIWPHOYLSNGZKVD3RRKOEALEUG" hidden="1">#REF!</definedName>
    <definedName name="BExIWSHLD1QIZPL5ARLXOJ9Y2CAA" localSheetId="16" hidden="1">#REF!</definedName>
    <definedName name="BExIWSHLD1QIZPL5ARLXOJ9Y2CAA" localSheetId="13" hidden="1">#REF!</definedName>
    <definedName name="BExIWSHLD1QIZPL5ARLXOJ9Y2CAA" localSheetId="10" hidden="1">#REF!</definedName>
    <definedName name="BExIWSHLD1QIZPL5ARLXOJ9Y2CAA" localSheetId="7" hidden="1">#REF!</definedName>
    <definedName name="BExIWSHLD1QIZPL5ARLXOJ9Y2CAA" localSheetId="27" hidden="1">#REF!</definedName>
    <definedName name="BExIWSHLD1QIZPL5ARLXOJ9Y2CAA" hidden="1">#REF!</definedName>
    <definedName name="BExIX34PM5DBTRHRQWP6PL6WIX88" localSheetId="16" hidden="1">#REF!</definedName>
    <definedName name="BExIX34PM5DBTRHRQWP6PL6WIX88" localSheetId="13" hidden="1">#REF!</definedName>
    <definedName name="BExIX34PM5DBTRHRQWP6PL6WIX88" localSheetId="10" hidden="1">#REF!</definedName>
    <definedName name="BExIX34PM5DBTRHRQWP6PL6WIX88" localSheetId="7" hidden="1">#REF!</definedName>
    <definedName name="BExIX34PM5DBTRHRQWP6PL6WIX88" localSheetId="27" hidden="1">#REF!</definedName>
    <definedName name="BExIX34PM5DBTRHRQWP6PL6WIX88" hidden="1">#REF!</definedName>
    <definedName name="BExIX5OAP9KSUE5SIZCW9P39Q4WE" localSheetId="16" hidden="1">#REF!</definedName>
    <definedName name="BExIX5OAP9KSUE5SIZCW9P39Q4WE" localSheetId="13" hidden="1">#REF!</definedName>
    <definedName name="BExIX5OAP9KSUE5SIZCW9P39Q4WE" localSheetId="10" hidden="1">#REF!</definedName>
    <definedName name="BExIX5OAP9KSUE5SIZCW9P39Q4WE" localSheetId="7" hidden="1">#REF!</definedName>
    <definedName name="BExIX5OAP9KSUE5SIZCW9P39Q4WE" localSheetId="27" hidden="1">#REF!</definedName>
    <definedName name="BExIX5OAP9KSUE5SIZCW9P39Q4WE" hidden="1">#REF!</definedName>
    <definedName name="BExIXGRJPVJMUDGSG7IHPXPNO69B" localSheetId="16" hidden="1">#REF!</definedName>
    <definedName name="BExIXGRJPVJMUDGSG7IHPXPNO69B" localSheetId="13" hidden="1">#REF!</definedName>
    <definedName name="BExIXGRJPVJMUDGSG7IHPXPNO69B" localSheetId="10" hidden="1">#REF!</definedName>
    <definedName name="BExIXGRJPVJMUDGSG7IHPXPNO69B" localSheetId="7" hidden="1">#REF!</definedName>
    <definedName name="BExIXGRJPVJMUDGSG7IHPXPNO69B" localSheetId="27" hidden="1">#REF!</definedName>
    <definedName name="BExIXGRJPVJMUDGSG7IHPXPNO69B" hidden="1">#REF!</definedName>
    <definedName name="BExIXGWVQ9WOO0NCJLXAU4PJPOPM" localSheetId="16" hidden="1">#REF!</definedName>
    <definedName name="BExIXGWVQ9WOO0NCJLXAU4PJPOPM" localSheetId="13" hidden="1">#REF!</definedName>
    <definedName name="BExIXGWVQ9WOO0NCJLXAU4PJPOPM" localSheetId="10" hidden="1">#REF!</definedName>
    <definedName name="BExIXGWVQ9WOO0NCJLXAU4PJPOPM" localSheetId="7" hidden="1">#REF!</definedName>
    <definedName name="BExIXGWVQ9WOO0NCJLXAU4PJPOPM" localSheetId="27" hidden="1">#REF!</definedName>
    <definedName name="BExIXGWVQ9WOO0NCJLXAU4PJPOPM" hidden="1">#REF!</definedName>
    <definedName name="BExIXLK6SEOTUWQVNLCH4SAKTVGQ" localSheetId="16" hidden="1">#REF!</definedName>
    <definedName name="BExIXLK6SEOTUWQVNLCH4SAKTVGQ" localSheetId="13" hidden="1">#REF!</definedName>
    <definedName name="BExIXLK6SEOTUWQVNLCH4SAKTVGQ" localSheetId="10" hidden="1">#REF!</definedName>
    <definedName name="BExIXLK6SEOTUWQVNLCH4SAKTVGQ" localSheetId="7" hidden="1">#REF!</definedName>
    <definedName name="BExIXLK6SEOTUWQVNLCH4SAKTVGQ" localSheetId="27" hidden="1">#REF!</definedName>
    <definedName name="BExIXLK6SEOTUWQVNLCH4SAKTVGQ" hidden="1">#REF!</definedName>
    <definedName name="BExIXM5R87ZL3FHALWZXYCPHGX3E" localSheetId="16" hidden="1">#REF!</definedName>
    <definedName name="BExIXM5R87ZL3FHALWZXYCPHGX3E" localSheetId="13" hidden="1">#REF!</definedName>
    <definedName name="BExIXM5R87ZL3FHALWZXYCPHGX3E" localSheetId="10" hidden="1">#REF!</definedName>
    <definedName name="BExIXM5R87ZL3FHALWZXYCPHGX3E" localSheetId="7" hidden="1">#REF!</definedName>
    <definedName name="BExIXM5R87ZL3FHALWZXYCPHGX3E" localSheetId="27" hidden="1">#REF!</definedName>
    <definedName name="BExIXM5R87ZL3FHALWZXYCPHGX3E" hidden="1">#REF!</definedName>
    <definedName name="BExIXN24YK8MIB3OZ905DHU9CDH1" localSheetId="16" hidden="1">#REF!</definedName>
    <definedName name="BExIXN24YK8MIB3OZ905DHU9CDH1" localSheetId="13" hidden="1">#REF!</definedName>
    <definedName name="BExIXN24YK8MIB3OZ905DHU9CDH1" localSheetId="10" hidden="1">#REF!</definedName>
    <definedName name="BExIXN24YK8MIB3OZ905DHU9CDH1" localSheetId="7" hidden="1">#REF!</definedName>
    <definedName name="BExIXN24YK8MIB3OZ905DHU9CDH1" localSheetId="27" hidden="1">#REF!</definedName>
    <definedName name="BExIXN24YK8MIB3OZ905DHU9CDH1" hidden="1">#REF!</definedName>
    <definedName name="BExIXS036ZCKT2Z8XZKLZ8PFWQGL" localSheetId="16" hidden="1">#REF!</definedName>
    <definedName name="BExIXS036ZCKT2Z8XZKLZ8PFWQGL" localSheetId="13" hidden="1">#REF!</definedName>
    <definedName name="BExIXS036ZCKT2Z8XZKLZ8PFWQGL" localSheetId="10" hidden="1">#REF!</definedName>
    <definedName name="BExIXS036ZCKT2Z8XZKLZ8PFWQGL" localSheetId="7" hidden="1">#REF!</definedName>
    <definedName name="BExIXS036ZCKT2Z8XZKLZ8PFWQGL" localSheetId="27" hidden="1">#REF!</definedName>
    <definedName name="BExIXS036ZCKT2Z8XZKLZ8PFWQGL" hidden="1">#REF!</definedName>
    <definedName name="BExIXY5CF9PFM0P40AZ4U51TMWV0" localSheetId="16" hidden="1">#REF!</definedName>
    <definedName name="BExIXY5CF9PFM0P40AZ4U51TMWV0" localSheetId="13" hidden="1">#REF!</definedName>
    <definedName name="BExIXY5CF9PFM0P40AZ4U51TMWV0" localSheetId="10" hidden="1">#REF!</definedName>
    <definedName name="BExIXY5CF9PFM0P40AZ4U51TMWV0" localSheetId="7" hidden="1">#REF!</definedName>
    <definedName name="BExIXY5CF9PFM0P40AZ4U51TMWV0" localSheetId="27" hidden="1">#REF!</definedName>
    <definedName name="BExIXY5CF9PFM0P40AZ4U51TMWV0" hidden="1">#REF!</definedName>
    <definedName name="BExIYEXJBK8JDWIRSVV4RJSKZVV1" localSheetId="16" hidden="1">#REF!</definedName>
    <definedName name="BExIYEXJBK8JDWIRSVV4RJSKZVV1" localSheetId="13" hidden="1">#REF!</definedName>
    <definedName name="BExIYEXJBK8JDWIRSVV4RJSKZVV1" localSheetId="10" hidden="1">#REF!</definedName>
    <definedName name="BExIYEXJBK8JDWIRSVV4RJSKZVV1" localSheetId="7" hidden="1">#REF!</definedName>
    <definedName name="BExIYEXJBK8JDWIRSVV4RJSKZVV1" localSheetId="27" hidden="1">#REF!</definedName>
    <definedName name="BExIYEXJBK8JDWIRSVV4RJSKZVV1" hidden="1">#REF!</definedName>
    <definedName name="BExIYFJ59KLIPRTGIHX9X07UVGT3" localSheetId="16" hidden="1">#REF!</definedName>
    <definedName name="BExIYFJ59KLIPRTGIHX9X07UVGT3" localSheetId="13" hidden="1">#REF!</definedName>
    <definedName name="BExIYFJ59KLIPRTGIHX9X07UVGT3" localSheetId="10" hidden="1">#REF!</definedName>
    <definedName name="BExIYFJ59KLIPRTGIHX9X07UVGT3" localSheetId="7" hidden="1">#REF!</definedName>
    <definedName name="BExIYFJ59KLIPRTGIHX9X07UVGT3" localSheetId="27" hidden="1">#REF!</definedName>
    <definedName name="BExIYFJ59KLIPRTGIHX9X07UVGT3" hidden="1">#REF!</definedName>
    <definedName name="BExIYHH7GZO6BU3DC4GRLH3FD3ZS" localSheetId="16" hidden="1">#REF!</definedName>
    <definedName name="BExIYHH7GZO6BU3DC4GRLH3FD3ZS" localSheetId="13" hidden="1">#REF!</definedName>
    <definedName name="BExIYHH7GZO6BU3DC4GRLH3FD3ZS" localSheetId="10" hidden="1">#REF!</definedName>
    <definedName name="BExIYHH7GZO6BU3DC4GRLH3FD3ZS" localSheetId="7" hidden="1">#REF!</definedName>
    <definedName name="BExIYHH7GZO6BU3DC4GRLH3FD3ZS" localSheetId="27" hidden="1">#REF!</definedName>
    <definedName name="BExIYHH7GZO6BU3DC4GRLH3FD3ZS" hidden="1">#REF!</definedName>
    <definedName name="BExIYHMPBTD67ZNUL9O76FZQHYPT" localSheetId="16" hidden="1">#REF!</definedName>
    <definedName name="BExIYHMPBTD67ZNUL9O76FZQHYPT" localSheetId="13" hidden="1">#REF!</definedName>
    <definedName name="BExIYHMPBTD67ZNUL9O76FZQHYPT" localSheetId="10" hidden="1">#REF!</definedName>
    <definedName name="BExIYHMPBTD67ZNUL9O76FZQHYPT" localSheetId="7" hidden="1">#REF!</definedName>
    <definedName name="BExIYHMPBTD67ZNUL9O76FZQHYPT" localSheetId="27" hidden="1">#REF!</definedName>
    <definedName name="BExIYHMPBTD67ZNUL9O76FZQHYPT" hidden="1">#REF!</definedName>
    <definedName name="BExIYI2RH0K4225XO970K2IQ1E79" localSheetId="16" hidden="1">#REF!</definedName>
    <definedName name="BExIYI2RH0K4225XO970K2IQ1E79" localSheetId="13" hidden="1">#REF!</definedName>
    <definedName name="BExIYI2RH0K4225XO970K2IQ1E79" localSheetId="10" hidden="1">#REF!</definedName>
    <definedName name="BExIYI2RH0K4225XO970K2IQ1E79" localSheetId="7" hidden="1">#REF!</definedName>
    <definedName name="BExIYI2RH0K4225XO970K2IQ1E79" localSheetId="27" hidden="1">#REF!</definedName>
    <definedName name="BExIYI2RH0K4225XO970K2IQ1E79" hidden="1">#REF!</definedName>
    <definedName name="BExIYMPZ0KS2KOJFQAUQJ77L7701" localSheetId="16" hidden="1">#REF!</definedName>
    <definedName name="BExIYMPZ0KS2KOJFQAUQJ77L7701" localSheetId="13" hidden="1">#REF!</definedName>
    <definedName name="BExIYMPZ0KS2KOJFQAUQJ77L7701" localSheetId="10" hidden="1">#REF!</definedName>
    <definedName name="BExIYMPZ0KS2KOJFQAUQJ77L7701" localSheetId="7" hidden="1">#REF!</definedName>
    <definedName name="BExIYMPZ0KS2KOJFQAUQJ77L7701" localSheetId="27" hidden="1">#REF!</definedName>
    <definedName name="BExIYMPZ0KS2KOJFQAUQJ77L7701" hidden="1">#REF!</definedName>
    <definedName name="BExIYP9Q6FV9T0R9G3UDKLS4TTYX" localSheetId="16" hidden="1">#REF!</definedName>
    <definedName name="BExIYP9Q6FV9T0R9G3UDKLS4TTYX" localSheetId="13" hidden="1">#REF!</definedName>
    <definedName name="BExIYP9Q6FV9T0R9G3UDKLS4TTYX" localSheetId="10" hidden="1">#REF!</definedName>
    <definedName name="BExIYP9Q6FV9T0R9G3UDKLS4TTYX" localSheetId="7" hidden="1">#REF!</definedName>
    <definedName name="BExIYP9Q6FV9T0R9G3UDKLS4TTYX" localSheetId="27" hidden="1">#REF!</definedName>
    <definedName name="BExIYP9Q6FV9T0R9G3UDKLS4TTYX" hidden="1">#REF!</definedName>
    <definedName name="BExIYZGLDQ1TN7BIIN4RLDP31GIM" localSheetId="16" hidden="1">#REF!</definedName>
    <definedName name="BExIYZGLDQ1TN7BIIN4RLDP31GIM" localSheetId="13" hidden="1">#REF!</definedName>
    <definedName name="BExIYZGLDQ1TN7BIIN4RLDP31GIM" localSheetId="10" hidden="1">#REF!</definedName>
    <definedName name="BExIYZGLDQ1TN7BIIN4RLDP31GIM" localSheetId="7" hidden="1">#REF!</definedName>
    <definedName name="BExIYZGLDQ1TN7BIIN4RLDP31GIM" localSheetId="27" hidden="1">#REF!</definedName>
    <definedName name="BExIYZGLDQ1TN7BIIN4RLDP31GIM" hidden="1">#REF!</definedName>
    <definedName name="BExIZ4K0EZJK6PW3L8SVKTJFSWW9" localSheetId="16" hidden="1">#REF!</definedName>
    <definedName name="BExIZ4K0EZJK6PW3L8SVKTJFSWW9" localSheetId="13" hidden="1">#REF!</definedName>
    <definedName name="BExIZ4K0EZJK6PW3L8SVKTJFSWW9" localSheetId="10" hidden="1">#REF!</definedName>
    <definedName name="BExIZ4K0EZJK6PW3L8SVKTJFSWW9" localSheetId="7" hidden="1">#REF!</definedName>
    <definedName name="BExIZ4K0EZJK6PW3L8SVKTJFSWW9" localSheetId="27" hidden="1">#REF!</definedName>
    <definedName name="BExIZ4K0EZJK6PW3L8SVKTJFSWW9" hidden="1">#REF!</definedName>
    <definedName name="BExIZAECOEZGBAO29QMV14E6XDIV" localSheetId="16" hidden="1">#REF!</definedName>
    <definedName name="BExIZAECOEZGBAO29QMV14E6XDIV" localSheetId="13" hidden="1">#REF!</definedName>
    <definedName name="BExIZAECOEZGBAO29QMV14E6XDIV" localSheetId="10" hidden="1">#REF!</definedName>
    <definedName name="BExIZAECOEZGBAO29QMV14E6XDIV" localSheetId="7" hidden="1">#REF!</definedName>
    <definedName name="BExIZAECOEZGBAO29QMV14E6XDIV" localSheetId="27" hidden="1">#REF!</definedName>
    <definedName name="BExIZAECOEZGBAO29QMV14E6XDIV" hidden="1">#REF!</definedName>
    <definedName name="BExIZHQR3N1546MQS83ZJ8I6SPZ3" localSheetId="16" hidden="1">#REF!</definedName>
    <definedName name="BExIZHQR3N1546MQS83ZJ8I6SPZ3" localSheetId="13" hidden="1">#REF!</definedName>
    <definedName name="BExIZHQR3N1546MQS83ZJ8I6SPZ3" localSheetId="10" hidden="1">#REF!</definedName>
    <definedName name="BExIZHQR3N1546MQS83ZJ8I6SPZ3" localSheetId="7" hidden="1">#REF!</definedName>
    <definedName name="BExIZHQR3N1546MQS83ZJ8I6SPZ3" localSheetId="27" hidden="1">#REF!</definedName>
    <definedName name="BExIZHQR3N1546MQS83ZJ8I6SPZ3" hidden="1">#REF!</definedName>
    <definedName name="BExIZKVXYD5O2JBU81F2UFJZLLSI" localSheetId="16" hidden="1">#REF!</definedName>
    <definedName name="BExIZKVXYD5O2JBU81F2UFJZLLSI" localSheetId="13" hidden="1">#REF!</definedName>
    <definedName name="BExIZKVXYD5O2JBU81F2UFJZLLSI" localSheetId="10" hidden="1">#REF!</definedName>
    <definedName name="BExIZKVXYD5O2JBU81F2UFJZLLSI" localSheetId="7" hidden="1">#REF!</definedName>
    <definedName name="BExIZKVXYD5O2JBU81F2UFJZLLSI" localSheetId="27" hidden="1">#REF!</definedName>
    <definedName name="BExIZKVXYD5O2JBU81F2UFJZLLSI" hidden="1">#REF!</definedName>
    <definedName name="BExIZPZDHC8HGER83WHCZAHOX7LK" localSheetId="16" hidden="1">#REF!</definedName>
    <definedName name="BExIZPZDHC8HGER83WHCZAHOX7LK" localSheetId="13" hidden="1">#REF!</definedName>
    <definedName name="BExIZPZDHC8HGER83WHCZAHOX7LK" localSheetId="10" hidden="1">#REF!</definedName>
    <definedName name="BExIZPZDHC8HGER83WHCZAHOX7LK" localSheetId="7" hidden="1">#REF!</definedName>
    <definedName name="BExIZPZDHC8HGER83WHCZAHOX7LK" localSheetId="27" hidden="1">#REF!</definedName>
    <definedName name="BExIZPZDHC8HGER83WHCZAHOX7LK" hidden="1">#REF!</definedName>
    <definedName name="BExIZQA5XCS39QKXMYR1MH2ZIGPS" localSheetId="16" hidden="1">#REF!</definedName>
    <definedName name="BExIZQA5XCS39QKXMYR1MH2ZIGPS" localSheetId="13" hidden="1">#REF!</definedName>
    <definedName name="BExIZQA5XCS39QKXMYR1MH2ZIGPS" localSheetId="10" hidden="1">#REF!</definedName>
    <definedName name="BExIZQA5XCS39QKXMYR1MH2ZIGPS" localSheetId="7" hidden="1">#REF!</definedName>
    <definedName name="BExIZQA5XCS39QKXMYR1MH2ZIGPS" localSheetId="27" hidden="1">#REF!</definedName>
    <definedName name="BExIZQA5XCS39QKXMYR1MH2ZIGPS" hidden="1">#REF!</definedName>
    <definedName name="BExIZVDLRUNAL32D9KO9X7Y4PB3O" localSheetId="16" hidden="1">#REF!</definedName>
    <definedName name="BExIZVDLRUNAL32D9KO9X7Y4PB3O" localSheetId="13" hidden="1">#REF!</definedName>
    <definedName name="BExIZVDLRUNAL32D9KO9X7Y4PB3O" localSheetId="10" hidden="1">#REF!</definedName>
    <definedName name="BExIZVDLRUNAL32D9KO9X7Y4PB3O" localSheetId="7" hidden="1">#REF!</definedName>
    <definedName name="BExIZVDLRUNAL32D9KO9X7Y4PB3O" localSheetId="27" hidden="1">#REF!</definedName>
    <definedName name="BExIZVDLRUNAL32D9KO9X7Y4PB3O" hidden="1">#REF!</definedName>
    <definedName name="BExIZY2PUZ0OF9YKK1B13IW0VS6G" localSheetId="16" hidden="1">#REF!</definedName>
    <definedName name="BExIZY2PUZ0OF9YKK1B13IW0VS6G" localSheetId="13" hidden="1">#REF!</definedName>
    <definedName name="BExIZY2PUZ0OF9YKK1B13IW0VS6G" localSheetId="10" hidden="1">#REF!</definedName>
    <definedName name="BExIZY2PUZ0OF9YKK1B13IW0VS6G" localSheetId="7" hidden="1">#REF!</definedName>
    <definedName name="BExIZY2PUZ0OF9YKK1B13IW0VS6G" localSheetId="27" hidden="1">#REF!</definedName>
    <definedName name="BExIZY2PUZ0OF9YKK1B13IW0VS6G" hidden="1">#REF!</definedName>
    <definedName name="BExJ08KBRR2XMWW3VZMPSQKXHZUH" localSheetId="16" hidden="1">#REF!</definedName>
    <definedName name="BExJ08KBRR2XMWW3VZMPSQKXHZUH" localSheetId="13" hidden="1">#REF!</definedName>
    <definedName name="BExJ08KBRR2XMWW3VZMPSQKXHZUH" localSheetId="10" hidden="1">#REF!</definedName>
    <definedName name="BExJ08KBRR2XMWW3VZMPSQKXHZUH" localSheetId="7" hidden="1">#REF!</definedName>
    <definedName name="BExJ08KBRR2XMWW3VZMPSQKXHZUH" localSheetId="27" hidden="1">#REF!</definedName>
    <definedName name="BExJ08KBRR2XMWW3VZMPSQKXHZUH" hidden="1">#REF!</definedName>
    <definedName name="BExJ0DYJWXGE7DA39PYL3WM05U9O" localSheetId="16" hidden="1">#REF!</definedName>
    <definedName name="BExJ0DYJWXGE7DA39PYL3WM05U9O" localSheetId="13" hidden="1">#REF!</definedName>
    <definedName name="BExJ0DYJWXGE7DA39PYL3WM05U9O" localSheetId="10" hidden="1">#REF!</definedName>
    <definedName name="BExJ0DYJWXGE7DA39PYL3WM05U9O" localSheetId="7" hidden="1">#REF!</definedName>
    <definedName name="BExJ0DYJWXGE7DA39PYL3WM05U9O" localSheetId="27" hidden="1">#REF!</definedName>
    <definedName name="BExJ0DYJWXGE7DA39PYL3WM05U9O" hidden="1">#REF!</definedName>
    <definedName name="BExJ0JYDEZPM2303TRBXOZ74M7N6" localSheetId="16" hidden="1">#REF!</definedName>
    <definedName name="BExJ0JYDEZPM2303TRBXOZ74M7N6" localSheetId="13" hidden="1">#REF!</definedName>
    <definedName name="BExJ0JYDEZPM2303TRBXOZ74M7N6" localSheetId="10" hidden="1">#REF!</definedName>
    <definedName name="BExJ0JYDEZPM2303TRBXOZ74M7N6" localSheetId="7" hidden="1">#REF!</definedName>
    <definedName name="BExJ0JYDEZPM2303TRBXOZ74M7N6" localSheetId="27" hidden="1">#REF!</definedName>
    <definedName name="BExJ0JYDEZPM2303TRBXOZ74M7N6" hidden="1">#REF!</definedName>
    <definedName name="BExJ0MY8SY5J5V50H3UKE78ODTVB" localSheetId="16" hidden="1">#REF!</definedName>
    <definedName name="BExJ0MY8SY5J5V50H3UKE78ODTVB" localSheetId="13" hidden="1">#REF!</definedName>
    <definedName name="BExJ0MY8SY5J5V50H3UKE78ODTVB" localSheetId="10" hidden="1">#REF!</definedName>
    <definedName name="BExJ0MY8SY5J5V50H3UKE78ODTVB" localSheetId="7" hidden="1">#REF!</definedName>
    <definedName name="BExJ0MY8SY5J5V50H3UKE78ODTVB" localSheetId="27" hidden="1">#REF!</definedName>
    <definedName name="BExJ0MY8SY5J5V50H3UKE78ODTVB" hidden="1">#REF!</definedName>
    <definedName name="BExJ0YC98G37ML4N8FLP8D95EFRF" localSheetId="16" hidden="1">#REF!</definedName>
    <definedName name="BExJ0YC98G37ML4N8FLP8D95EFRF" localSheetId="13" hidden="1">#REF!</definedName>
    <definedName name="BExJ0YC98G37ML4N8FLP8D95EFRF" localSheetId="10" hidden="1">#REF!</definedName>
    <definedName name="BExJ0YC98G37ML4N8FLP8D95EFRF" localSheetId="7" hidden="1">#REF!</definedName>
    <definedName name="BExJ0YC98G37ML4N8FLP8D95EFRF" localSheetId="27" hidden="1">#REF!</definedName>
    <definedName name="BExJ0YC98G37ML4N8FLP8D95EFRF" hidden="1">#REF!</definedName>
    <definedName name="BExKCDYKAEV45AFXHVHZZ62E5BM3" localSheetId="16" hidden="1">#REF!</definedName>
    <definedName name="BExKCDYKAEV45AFXHVHZZ62E5BM3" localSheetId="13" hidden="1">#REF!</definedName>
    <definedName name="BExKCDYKAEV45AFXHVHZZ62E5BM3" localSheetId="10" hidden="1">#REF!</definedName>
    <definedName name="BExKCDYKAEV45AFXHVHZZ62E5BM3" localSheetId="7" hidden="1">#REF!</definedName>
    <definedName name="BExKCDYKAEV45AFXHVHZZ62E5BM3" localSheetId="27" hidden="1">#REF!</definedName>
    <definedName name="BExKCDYKAEV45AFXHVHZZ62E5BM3" hidden="1">#REF!</definedName>
    <definedName name="BExKCYXU0W2VQVDI3N3N37K2598P" localSheetId="16" hidden="1">#REF!</definedName>
    <definedName name="BExKCYXU0W2VQVDI3N3N37K2598P" localSheetId="13" hidden="1">#REF!</definedName>
    <definedName name="BExKCYXU0W2VQVDI3N3N37K2598P" localSheetId="10" hidden="1">#REF!</definedName>
    <definedName name="BExKCYXU0W2VQVDI3N3N37K2598P" localSheetId="7" hidden="1">#REF!</definedName>
    <definedName name="BExKCYXU0W2VQVDI3N3N37K2598P" localSheetId="27" hidden="1">#REF!</definedName>
    <definedName name="BExKCYXU0W2VQVDI3N3N37K2598P" hidden="1">#REF!</definedName>
    <definedName name="BExKDJX3Z1TS0WFDD9EAO42JHL9G" localSheetId="16" hidden="1">#REF!</definedName>
    <definedName name="BExKDJX3Z1TS0WFDD9EAO42JHL9G" localSheetId="13" hidden="1">#REF!</definedName>
    <definedName name="BExKDJX3Z1TS0WFDD9EAO42JHL9G" localSheetId="10" hidden="1">#REF!</definedName>
    <definedName name="BExKDJX3Z1TS0WFDD9EAO42JHL9G" localSheetId="7" hidden="1">#REF!</definedName>
    <definedName name="BExKDJX3Z1TS0WFDD9EAO42JHL9G" localSheetId="27" hidden="1">#REF!</definedName>
    <definedName name="BExKDJX3Z1TS0WFDD9EAO42JHL9G" hidden="1">#REF!</definedName>
    <definedName name="BExKDK7WVA5I2WBACAZHAHN35D0I" localSheetId="16" hidden="1">#REF!</definedName>
    <definedName name="BExKDK7WVA5I2WBACAZHAHN35D0I" localSheetId="13" hidden="1">#REF!</definedName>
    <definedName name="BExKDK7WVA5I2WBACAZHAHN35D0I" localSheetId="10" hidden="1">#REF!</definedName>
    <definedName name="BExKDK7WVA5I2WBACAZHAHN35D0I" localSheetId="7" hidden="1">#REF!</definedName>
    <definedName name="BExKDK7WVA5I2WBACAZHAHN35D0I" localSheetId="27" hidden="1">#REF!</definedName>
    <definedName name="BExKDK7WVA5I2WBACAZHAHN35D0I" hidden="1">#REF!</definedName>
    <definedName name="BExKDKO0W4AGQO1V7K6Q4VM750FT" localSheetId="16" hidden="1">#REF!</definedName>
    <definedName name="BExKDKO0W4AGQO1V7K6Q4VM750FT" localSheetId="13" hidden="1">#REF!</definedName>
    <definedName name="BExKDKO0W4AGQO1V7K6Q4VM750FT" localSheetId="10" hidden="1">#REF!</definedName>
    <definedName name="BExKDKO0W4AGQO1V7K6Q4VM750FT" localSheetId="7" hidden="1">#REF!</definedName>
    <definedName name="BExKDKO0W4AGQO1V7K6Q4VM750FT" localSheetId="27" hidden="1">#REF!</definedName>
    <definedName name="BExKDKO0W4AGQO1V7K6Q4VM750FT" hidden="1">#REF!</definedName>
    <definedName name="BExKDLF10G7W77J87QWH3ZGLUCLW" localSheetId="16" hidden="1">#REF!</definedName>
    <definedName name="BExKDLF10G7W77J87QWH3ZGLUCLW" localSheetId="13" hidden="1">#REF!</definedName>
    <definedName name="BExKDLF10G7W77J87QWH3ZGLUCLW" localSheetId="10" hidden="1">#REF!</definedName>
    <definedName name="BExKDLF10G7W77J87QWH3ZGLUCLW" localSheetId="7" hidden="1">#REF!</definedName>
    <definedName name="BExKDLF10G7W77J87QWH3ZGLUCLW" localSheetId="27" hidden="1">#REF!</definedName>
    <definedName name="BExKDLF10G7W77J87QWH3ZGLUCLW" hidden="1">#REF!</definedName>
    <definedName name="BExKE2NDBQ14HOJH945N4W9ZZFJO" localSheetId="16" hidden="1">#REF!</definedName>
    <definedName name="BExKE2NDBQ14HOJH945N4W9ZZFJO" localSheetId="13" hidden="1">#REF!</definedName>
    <definedName name="BExKE2NDBQ14HOJH945N4W9ZZFJO" localSheetId="10" hidden="1">#REF!</definedName>
    <definedName name="BExKE2NDBQ14HOJH945N4W9ZZFJO" localSheetId="7" hidden="1">#REF!</definedName>
    <definedName name="BExKE2NDBQ14HOJH945N4W9ZZFJO" localSheetId="27" hidden="1">#REF!</definedName>
    <definedName name="BExKE2NDBQ14HOJH945N4W9ZZFJO" hidden="1">#REF!</definedName>
    <definedName name="BExKEFE0I3MT6ZLC4T1L9465HKTN" localSheetId="16" hidden="1">#REF!</definedName>
    <definedName name="BExKEFE0I3MT6ZLC4T1L9465HKTN" localSheetId="13" hidden="1">#REF!</definedName>
    <definedName name="BExKEFE0I3MT6ZLC4T1L9465HKTN" localSheetId="10" hidden="1">#REF!</definedName>
    <definedName name="BExKEFE0I3MT6ZLC4T1L9465HKTN" localSheetId="7" hidden="1">#REF!</definedName>
    <definedName name="BExKEFE0I3MT6ZLC4T1L9465HKTN" localSheetId="27" hidden="1">#REF!</definedName>
    <definedName name="BExKEFE0I3MT6ZLC4T1L9465HKTN" hidden="1">#REF!</definedName>
    <definedName name="BExKEK6O5BVJP4VY02FY7JNAZ6BT" localSheetId="16" hidden="1">#REF!</definedName>
    <definedName name="BExKEK6O5BVJP4VY02FY7JNAZ6BT" localSheetId="13" hidden="1">#REF!</definedName>
    <definedName name="BExKEK6O5BVJP4VY02FY7JNAZ6BT" localSheetId="10" hidden="1">#REF!</definedName>
    <definedName name="BExKEK6O5BVJP4VY02FY7JNAZ6BT" localSheetId="7" hidden="1">#REF!</definedName>
    <definedName name="BExKEK6O5BVJP4VY02FY7JNAZ6BT" localSheetId="27" hidden="1">#REF!</definedName>
    <definedName name="BExKEK6O5BVJP4VY02FY7JNAZ6BT" hidden="1">#REF!</definedName>
    <definedName name="BExKEKXK6E6QX339ELPXDIRZSJE0" localSheetId="16" hidden="1">#REF!</definedName>
    <definedName name="BExKEKXK6E6QX339ELPXDIRZSJE0" localSheetId="13" hidden="1">#REF!</definedName>
    <definedName name="BExKEKXK6E6QX339ELPXDIRZSJE0" localSheetId="10" hidden="1">#REF!</definedName>
    <definedName name="BExKEKXK6E6QX339ELPXDIRZSJE0" localSheetId="7" hidden="1">#REF!</definedName>
    <definedName name="BExKEKXK6E6QX339ELPXDIRZSJE0" localSheetId="27" hidden="1">#REF!</definedName>
    <definedName name="BExKEKXK6E6QX339ELPXDIRZSJE0" hidden="1">#REF!</definedName>
    <definedName name="BExKEMFI35R0D4WN4A59V9QH7I5S" localSheetId="16" hidden="1">#REF!</definedName>
    <definedName name="BExKEMFI35R0D4WN4A59V9QH7I5S" localSheetId="13" hidden="1">#REF!</definedName>
    <definedName name="BExKEMFI35R0D4WN4A59V9QH7I5S" localSheetId="10" hidden="1">#REF!</definedName>
    <definedName name="BExKEMFI35R0D4WN4A59V9QH7I5S" localSheetId="7" hidden="1">#REF!</definedName>
    <definedName name="BExKEMFI35R0D4WN4A59V9QH7I5S" localSheetId="27" hidden="1">#REF!</definedName>
    <definedName name="BExKEMFI35R0D4WN4A59V9QH7I5S" hidden="1">#REF!</definedName>
    <definedName name="BExKEOOIBMP7N8033EY2CJYCBX6H" localSheetId="16" hidden="1">#REF!</definedName>
    <definedName name="BExKEOOIBMP7N8033EY2CJYCBX6H" localSheetId="13" hidden="1">#REF!</definedName>
    <definedName name="BExKEOOIBMP7N8033EY2CJYCBX6H" localSheetId="10" hidden="1">#REF!</definedName>
    <definedName name="BExKEOOIBMP7N8033EY2CJYCBX6H" localSheetId="7" hidden="1">#REF!</definedName>
    <definedName name="BExKEOOIBMP7N8033EY2CJYCBX6H" localSheetId="27" hidden="1">#REF!</definedName>
    <definedName name="BExKEOOIBMP7N8033EY2CJYCBX6H" hidden="1">#REF!</definedName>
    <definedName name="BExKEW0RR5LA3VC46A2BEOOMQE56" localSheetId="16" hidden="1">#REF!</definedName>
    <definedName name="BExKEW0RR5LA3VC46A2BEOOMQE56" localSheetId="13" hidden="1">#REF!</definedName>
    <definedName name="BExKEW0RR5LA3VC46A2BEOOMQE56" localSheetId="10" hidden="1">#REF!</definedName>
    <definedName name="BExKEW0RR5LA3VC46A2BEOOMQE56" localSheetId="7" hidden="1">#REF!</definedName>
    <definedName name="BExKEW0RR5LA3VC46A2BEOOMQE56" localSheetId="27" hidden="1">#REF!</definedName>
    <definedName name="BExKEW0RR5LA3VC46A2BEOOMQE56" hidden="1">#REF!</definedName>
    <definedName name="BExKF37PTJB4PE1PUQWG20ASBX4E" localSheetId="16" hidden="1">#REF!</definedName>
    <definedName name="BExKF37PTJB4PE1PUQWG20ASBX4E" localSheetId="13" hidden="1">#REF!</definedName>
    <definedName name="BExKF37PTJB4PE1PUQWG20ASBX4E" localSheetId="10" hidden="1">#REF!</definedName>
    <definedName name="BExKF37PTJB4PE1PUQWG20ASBX4E" localSheetId="7" hidden="1">#REF!</definedName>
    <definedName name="BExKF37PTJB4PE1PUQWG20ASBX4E" localSheetId="27" hidden="1">#REF!</definedName>
    <definedName name="BExKF37PTJB4PE1PUQWG20ASBX4E" hidden="1">#REF!</definedName>
    <definedName name="BExKFA3VI1CZK21SM0N3LZWT9LA1" localSheetId="16" hidden="1">#REF!</definedName>
    <definedName name="BExKFA3VI1CZK21SM0N3LZWT9LA1" localSheetId="13" hidden="1">#REF!</definedName>
    <definedName name="BExKFA3VI1CZK21SM0N3LZWT9LA1" localSheetId="10" hidden="1">#REF!</definedName>
    <definedName name="BExKFA3VI1CZK21SM0N3LZWT9LA1" localSheetId="7" hidden="1">#REF!</definedName>
    <definedName name="BExKFA3VI1CZK21SM0N3LZWT9LA1" localSheetId="27" hidden="1">#REF!</definedName>
    <definedName name="BExKFA3VI1CZK21SM0N3LZWT9LA1" hidden="1">#REF!</definedName>
    <definedName name="BExKFBB29XXT9A2LVUXYSIVKPWGB" localSheetId="16" hidden="1">#REF!</definedName>
    <definedName name="BExKFBB29XXT9A2LVUXYSIVKPWGB" localSheetId="13" hidden="1">#REF!</definedName>
    <definedName name="BExKFBB29XXT9A2LVUXYSIVKPWGB" localSheetId="10" hidden="1">#REF!</definedName>
    <definedName name="BExKFBB29XXT9A2LVUXYSIVKPWGB" localSheetId="7" hidden="1">#REF!</definedName>
    <definedName name="BExKFBB29XXT9A2LVUXYSIVKPWGB" localSheetId="27" hidden="1">#REF!</definedName>
    <definedName name="BExKFBB29XXT9A2LVUXYSIVKPWGB" hidden="1">#REF!</definedName>
    <definedName name="BExKFINBFV5J2NFRCL4YUO3YF0ZE" localSheetId="16" hidden="1">#REF!</definedName>
    <definedName name="BExKFINBFV5J2NFRCL4YUO3YF0ZE" localSheetId="13" hidden="1">#REF!</definedName>
    <definedName name="BExKFINBFV5J2NFRCL4YUO3YF0ZE" localSheetId="10" hidden="1">#REF!</definedName>
    <definedName name="BExKFINBFV5J2NFRCL4YUO3YF0ZE" localSheetId="7" hidden="1">#REF!</definedName>
    <definedName name="BExKFINBFV5J2NFRCL4YUO3YF0ZE" localSheetId="27" hidden="1">#REF!</definedName>
    <definedName name="BExKFINBFV5J2NFRCL4YUO3YF0ZE" hidden="1">#REF!</definedName>
    <definedName name="BExKFISRBFACTAMJSALEYMY66F6X" localSheetId="16" hidden="1">#REF!</definedName>
    <definedName name="BExKFISRBFACTAMJSALEYMY66F6X" localSheetId="13" hidden="1">#REF!</definedName>
    <definedName name="BExKFISRBFACTAMJSALEYMY66F6X" localSheetId="10" hidden="1">#REF!</definedName>
    <definedName name="BExKFISRBFACTAMJSALEYMY66F6X" localSheetId="7" hidden="1">#REF!</definedName>
    <definedName name="BExKFISRBFACTAMJSALEYMY66F6X" localSheetId="27" hidden="1">#REF!</definedName>
    <definedName name="BExKFISRBFACTAMJSALEYMY66F6X" hidden="1">#REF!</definedName>
    <definedName name="BExKFOSK5DJ151C4E8544UWMYTOC" localSheetId="16" hidden="1">#REF!</definedName>
    <definedName name="BExKFOSK5DJ151C4E8544UWMYTOC" localSheetId="13" hidden="1">#REF!</definedName>
    <definedName name="BExKFOSK5DJ151C4E8544UWMYTOC" localSheetId="10" hidden="1">#REF!</definedName>
    <definedName name="BExKFOSK5DJ151C4E8544UWMYTOC" localSheetId="7" hidden="1">#REF!</definedName>
    <definedName name="BExKFOSK5DJ151C4E8544UWMYTOC" localSheetId="27" hidden="1">#REF!</definedName>
    <definedName name="BExKFOSK5DJ151C4E8544UWMYTOC" hidden="1">#REF!</definedName>
    <definedName name="BExKFWL3DE1V1VOVHAFYBE85QUB7" localSheetId="16" hidden="1">#REF!</definedName>
    <definedName name="BExKFWL3DE1V1VOVHAFYBE85QUB7" localSheetId="13" hidden="1">#REF!</definedName>
    <definedName name="BExKFWL3DE1V1VOVHAFYBE85QUB7" localSheetId="10" hidden="1">#REF!</definedName>
    <definedName name="BExKFWL3DE1V1VOVHAFYBE85QUB7" localSheetId="7" hidden="1">#REF!</definedName>
    <definedName name="BExKFWL3DE1V1VOVHAFYBE85QUB7" localSheetId="27" hidden="1">#REF!</definedName>
    <definedName name="BExKFWL3DE1V1VOVHAFYBE85QUB7" hidden="1">#REF!</definedName>
    <definedName name="BExKFXS9NDEWPZDVGLTMOM3CFO7N" localSheetId="16" hidden="1">#REF!</definedName>
    <definedName name="BExKFXS9NDEWPZDVGLTMOM3CFO7N" localSheetId="13" hidden="1">#REF!</definedName>
    <definedName name="BExKFXS9NDEWPZDVGLTMOM3CFO7N" localSheetId="10" hidden="1">#REF!</definedName>
    <definedName name="BExKFXS9NDEWPZDVGLTMOM3CFO7N" localSheetId="7" hidden="1">#REF!</definedName>
    <definedName name="BExKFXS9NDEWPZDVGLTMOM3CFO7N" localSheetId="27" hidden="1">#REF!</definedName>
    <definedName name="BExKFXS9NDEWPZDVGLTMOM3CFO7N" hidden="1">#REF!</definedName>
    <definedName name="BExKFYJC4EVEV54F82K6VKP7Q3OU" localSheetId="16" hidden="1">#REF!</definedName>
    <definedName name="BExKFYJC4EVEV54F82K6VKP7Q3OU" localSheetId="13" hidden="1">#REF!</definedName>
    <definedName name="BExKFYJC4EVEV54F82K6VKP7Q3OU" localSheetId="10" hidden="1">#REF!</definedName>
    <definedName name="BExKFYJC4EVEV54F82K6VKP7Q3OU" localSheetId="7" hidden="1">#REF!</definedName>
    <definedName name="BExKFYJC4EVEV54F82K6VKP7Q3OU" localSheetId="27" hidden="1">#REF!</definedName>
    <definedName name="BExKFYJC4EVEV54F82K6VKP7Q3OU" hidden="1">#REF!</definedName>
    <definedName name="BExKG4IYHBKQQ8J8FN10GB2IKO33" localSheetId="16" hidden="1">#REF!</definedName>
    <definedName name="BExKG4IYHBKQQ8J8FN10GB2IKO33" localSheetId="13" hidden="1">#REF!</definedName>
    <definedName name="BExKG4IYHBKQQ8J8FN10GB2IKO33" localSheetId="10" hidden="1">#REF!</definedName>
    <definedName name="BExKG4IYHBKQQ8J8FN10GB2IKO33" localSheetId="7" hidden="1">#REF!</definedName>
    <definedName name="BExKG4IYHBKQQ8J8FN10GB2IKO33" localSheetId="27" hidden="1">#REF!</definedName>
    <definedName name="BExKG4IYHBKQQ8J8FN10GB2IKO33" hidden="1">#REF!</definedName>
    <definedName name="BExKGBVDO2JNJUFOFQMF0RJG03ZK" localSheetId="16" hidden="1">#REF!</definedName>
    <definedName name="BExKGBVDO2JNJUFOFQMF0RJG03ZK" localSheetId="13" hidden="1">#REF!</definedName>
    <definedName name="BExKGBVDO2JNJUFOFQMF0RJG03ZK" localSheetId="10" hidden="1">#REF!</definedName>
    <definedName name="BExKGBVDO2JNJUFOFQMF0RJG03ZK" localSheetId="7" hidden="1">#REF!</definedName>
    <definedName name="BExKGBVDO2JNJUFOFQMF0RJG03ZK" localSheetId="27" hidden="1">#REF!</definedName>
    <definedName name="BExKGBVDO2JNJUFOFQMF0RJG03ZK" hidden="1">#REF!</definedName>
    <definedName name="BExKGF0L44S78D33WMQ1A75TRKB9" localSheetId="16" hidden="1">#REF!</definedName>
    <definedName name="BExKGF0L44S78D33WMQ1A75TRKB9" localSheetId="13" hidden="1">#REF!</definedName>
    <definedName name="BExKGF0L44S78D33WMQ1A75TRKB9" localSheetId="10" hidden="1">#REF!</definedName>
    <definedName name="BExKGF0L44S78D33WMQ1A75TRKB9" localSheetId="7" hidden="1">#REF!</definedName>
    <definedName name="BExKGF0L44S78D33WMQ1A75TRKB9" localSheetId="27" hidden="1">#REF!</definedName>
    <definedName name="BExKGF0L44S78D33WMQ1A75TRKB9" hidden="1">#REF!</definedName>
    <definedName name="BExKGFRN31B3G20LMQ4LRF879J68" localSheetId="16" hidden="1">#REF!</definedName>
    <definedName name="BExKGFRN31B3G20LMQ4LRF879J68" localSheetId="13" hidden="1">#REF!</definedName>
    <definedName name="BExKGFRN31B3G20LMQ4LRF879J68" localSheetId="10" hidden="1">#REF!</definedName>
    <definedName name="BExKGFRN31B3G20LMQ4LRF879J68" localSheetId="7" hidden="1">#REF!</definedName>
    <definedName name="BExKGFRN31B3G20LMQ4LRF879J68" localSheetId="27" hidden="1">#REF!</definedName>
    <definedName name="BExKGFRN31B3G20LMQ4LRF879J68" hidden="1">#REF!</definedName>
    <definedName name="BExKGJD3U3ADZILP20U3EURP0UQP" localSheetId="16" hidden="1">#REF!</definedName>
    <definedName name="BExKGJD3U3ADZILP20U3EURP0UQP" localSheetId="13" hidden="1">#REF!</definedName>
    <definedName name="BExKGJD3U3ADZILP20U3EURP0UQP" localSheetId="10" hidden="1">#REF!</definedName>
    <definedName name="BExKGJD3U3ADZILP20U3EURP0UQP" localSheetId="7" hidden="1">#REF!</definedName>
    <definedName name="BExKGJD3U3ADZILP20U3EURP0UQP" localSheetId="27" hidden="1">#REF!</definedName>
    <definedName name="BExKGJD3U3ADZILP20U3EURP0UQP" hidden="1">#REF!</definedName>
    <definedName name="BExKGNK5YGKP0YHHTAAOV17Z9EIM" localSheetId="16" hidden="1">#REF!</definedName>
    <definedName name="BExKGNK5YGKP0YHHTAAOV17Z9EIM" localSheetId="13" hidden="1">#REF!</definedName>
    <definedName name="BExKGNK5YGKP0YHHTAAOV17Z9EIM" localSheetId="10" hidden="1">#REF!</definedName>
    <definedName name="BExKGNK5YGKP0YHHTAAOV17Z9EIM" localSheetId="7" hidden="1">#REF!</definedName>
    <definedName name="BExKGNK5YGKP0YHHTAAOV17Z9EIM" localSheetId="27" hidden="1">#REF!</definedName>
    <definedName name="BExKGNK5YGKP0YHHTAAOV17Z9EIM" hidden="1">#REF!</definedName>
    <definedName name="BExKGQ3T3TWGZUSNVWJE1XWXHGRQ" localSheetId="16" hidden="1">#REF!</definedName>
    <definedName name="BExKGQ3T3TWGZUSNVWJE1XWXHGRQ" localSheetId="13" hidden="1">#REF!</definedName>
    <definedName name="BExKGQ3T3TWGZUSNVWJE1XWXHGRQ" localSheetId="10" hidden="1">#REF!</definedName>
    <definedName name="BExKGQ3T3TWGZUSNVWJE1XWXHGRQ" localSheetId="7" hidden="1">#REF!</definedName>
    <definedName name="BExKGQ3T3TWGZUSNVWJE1XWXHGRQ" localSheetId="27" hidden="1">#REF!</definedName>
    <definedName name="BExKGQ3T3TWGZUSNVWJE1XWXHGRQ" hidden="1">#REF!</definedName>
    <definedName name="BExKGV77YH9YXIQTRKK2331QGYKF" localSheetId="16" hidden="1">#REF!</definedName>
    <definedName name="BExKGV77YH9YXIQTRKK2331QGYKF" localSheetId="13" hidden="1">#REF!</definedName>
    <definedName name="BExKGV77YH9YXIQTRKK2331QGYKF" localSheetId="10" hidden="1">#REF!</definedName>
    <definedName name="BExKGV77YH9YXIQTRKK2331QGYKF" localSheetId="7" hidden="1">#REF!</definedName>
    <definedName name="BExKGV77YH9YXIQTRKK2331QGYKF" localSheetId="27" hidden="1">#REF!</definedName>
    <definedName name="BExKGV77YH9YXIQTRKK2331QGYKF" hidden="1">#REF!</definedName>
    <definedName name="BExKH3FTZ5VGTB86W9M4AB39R0G8" localSheetId="16" hidden="1">#REF!</definedName>
    <definedName name="BExKH3FTZ5VGTB86W9M4AB39R0G8" localSheetId="13" hidden="1">#REF!</definedName>
    <definedName name="BExKH3FTZ5VGTB86W9M4AB39R0G8" localSheetId="10" hidden="1">#REF!</definedName>
    <definedName name="BExKH3FTZ5VGTB86W9M4AB39R0G8" localSheetId="7" hidden="1">#REF!</definedName>
    <definedName name="BExKH3FTZ5VGTB86W9M4AB39R0G8" localSheetId="27" hidden="1">#REF!</definedName>
    <definedName name="BExKH3FTZ5VGTB86W9M4AB39R0G8" hidden="1">#REF!</definedName>
    <definedName name="BExKH3FV5U5O6XZM7STS3NZKQFGJ" localSheetId="16" hidden="1">#REF!</definedName>
    <definedName name="BExKH3FV5U5O6XZM7STS3NZKQFGJ" localSheetId="13" hidden="1">#REF!</definedName>
    <definedName name="BExKH3FV5U5O6XZM7STS3NZKQFGJ" localSheetId="10" hidden="1">#REF!</definedName>
    <definedName name="BExKH3FV5U5O6XZM7STS3NZKQFGJ" localSheetId="7" hidden="1">#REF!</definedName>
    <definedName name="BExKH3FV5U5O6XZM7STS3NZKQFGJ" localSheetId="27" hidden="1">#REF!</definedName>
    <definedName name="BExKH3FV5U5O6XZM7STS3NZKQFGJ" hidden="1">#REF!</definedName>
    <definedName name="BExKH3W5435VN8DZ68OCKI93SEO4" localSheetId="16" hidden="1">#REF!</definedName>
    <definedName name="BExKH3W5435VN8DZ68OCKI93SEO4" localSheetId="13" hidden="1">#REF!</definedName>
    <definedName name="BExKH3W5435VN8DZ68OCKI93SEO4" localSheetId="10" hidden="1">#REF!</definedName>
    <definedName name="BExKH3W5435VN8DZ68OCKI93SEO4" localSheetId="7" hidden="1">#REF!</definedName>
    <definedName name="BExKH3W5435VN8DZ68OCKI93SEO4" localSheetId="27" hidden="1">#REF!</definedName>
    <definedName name="BExKH3W5435VN8DZ68OCKI93SEO4" hidden="1">#REF!</definedName>
    <definedName name="BExKH9L4L5ZUAA98QAZ7DB7YH4QE" localSheetId="16" hidden="1">#REF!</definedName>
    <definedName name="BExKH9L4L5ZUAA98QAZ7DB7YH4QE" localSheetId="13" hidden="1">#REF!</definedName>
    <definedName name="BExKH9L4L5ZUAA98QAZ7DB7YH4QE" localSheetId="10" hidden="1">#REF!</definedName>
    <definedName name="BExKH9L4L5ZUAA98QAZ7DB7YH4QE" localSheetId="7" hidden="1">#REF!</definedName>
    <definedName name="BExKH9L4L5ZUAA98QAZ7DB7YH4QE" localSheetId="27" hidden="1">#REF!</definedName>
    <definedName name="BExKH9L4L5ZUAA98QAZ7DB7YH4QE" hidden="1">#REF!</definedName>
    <definedName name="BExKHAMUH8NR3HRV0V6FHJE3ROLN" localSheetId="16" hidden="1">#REF!</definedName>
    <definedName name="BExKHAMUH8NR3HRV0V6FHJE3ROLN" localSheetId="13" hidden="1">#REF!</definedName>
    <definedName name="BExKHAMUH8NR3HRV0V6FHJE3ROLN" localSheetId="10" hidden="1">#REF!</definedName>
    <definedName name="BExKHAMUH8NR3HRV0V6FHJE3ROLN" localSheetId="7" hidden="1">#REF!</definedName>
    <definedName name="BExKHAMUH8NR3HRV0V6FHJE3ROLN" localSheetId="27" hidden="1">#REF!</definedName>
    <definedName name="BExKHAMUH8NR3HRV0V6FHJE3ROLN" hidden="1">#REF!</definedName>
    <definedName name="BExKHCFKOWFHO2WW0N7Y5XDXEWAO" localSheetId="16" hidden="1">#REF!</definedName>
    <definedName name="BExKHCFKOWFHO2WW0N7Y5XDXEWAO" localSheetId="13" hidden="1">#REF!</definedName>
    <definedName name="BExKHCFKOWFHO2WW0N7Y5XDXEWAO" localSheetId="10" hidden="1">#REF!</definedName>
    <definedName name="BExKHCFKOWFHO2WW0N7Y5XDXEWAO" localSheetId="7" hidden="1">#REF!</definedName>
    <definedName name="BExKHCFKOWFHO2WW0N7Y5XDXEWAO" localSheetId="27" hidden="1">#REF!</definedName>
    <definedName name="BExKHCFKOWFHO2WW0N7Y5XDXEWAO" hidden="1">#REF!</definedName>
    <definedName name="BExKHIVLONZ46HLMR50DEXKEUNEP" localSheetId="16" hidden="1">#REF!</definedName>
    <definedName name="BExKHIVLONZ46HLMR50DEXKEUNEP" localSheetId="13" hidden="1">#REF!</definedName>
    <definedName name="BExKHIVLONZ46HLMR50DEXKEUNEP" localSheetId="10" hidden="1">#REF!</definedName>
    <definedName name="BExKHIVLONZ46HLMR50DEXKEUNEP" localSheetId="7" hidden="1">#REF!</definedName>
    <definedName name="BExKHIVLONZ46HLMR50DEXKEUNEP" localSheetId="27" hidden="1">#REF!</definedName>
    <definedName name="BExKHIVLONZ46HLMR50DEXKEUNEP" hidden="1">#REF!</definedName>
    <definedName name="BExKHPM9XA0ADDK7TUR0N38EXWEP" localSheetId="16" hidden="1">#REF!</definedName>
    <definedName name="BExKHPM9XA0ADDK7TUR0N38EXWEP" localSheetId="13" hidden="1">#REF!</definedName>
    <definedName name="BExKHPM9XA0ADDK7TUR0N38EXWEP" localSheetId="10" hidden="1">#REF!</definedName>
    <definedName name="BExKHPM9XA0ADDK7TUR0N38EXWEP" localSheetId="7" hidden="1">#REF!</definedName>
    <definedName name="BExKHPM9XA0ADDK7TUR0N38EXWEP" localSheetId="27" hidden="1">#REF!</definedName>
    <definedName name="BExKHPM9XA0ADDK7TUR0N38EXWEP" hidden="1">#REF!</definedName>
    <definedName name="BExKHQYXEM47TMIQRQVHE4T5LT8K" localSheetId="16" hidden="1">#REF!</definedName>
    <definedName name="BExKHQYXEM47TMIQRQVHE4T5LT8K" localSheetId="13" hidden="1">#REF!</definedName>
    <definedName name="BExKHQYXEM47TMIQRQVHE4T5LT8K" localSheetId="10" hidden="1">#REF!</definedName>
    <definedName name="BExKHQYXEM47TMIQRQVHE4T5LT8K" localSheetId="7" hidden="1">#REF!</definedName>
    <definedName name="BExKHQYXEM47TMIQRQVHE4T5LT8K" localSheetId="27" hidden="1">#REF!</definedName>
    <definedName name="BExKHQYXEM47TMIQRQVHE4T5LT8K" hidden="1">#REF!</definedName>
    <definedName name="BExKI4076KXCDE5KXL79KT36OKLO" localSheetId="16" hidden="1">#REF!</definedName>
    <definedName name="BExKI4076KXCDE5KXL79KT36OKLO" localSheetId="13" hidden="1">#REF!</definedName>
    <definedName name="BExKI4076KXCDE5KXL79KT36OKLO" localSheetId="10" hidden="1">#REF!</definedName>
    <definedName name="BExKI4076KXCDE5KXL79KT36OKLO" localSheetId="7" hidden="1">#REF!</definedName>
    <definedName name="BExKI4076KXCDE5KXL79KT36OKLO" localSheetId="27" hidden="1">#REF!</definedName>
    <definedName name="BExKI4076KXCDE5KXL79KT36OKLO" hidden="1">#REF!</definedName>
    <definedName name="BExKI7AUWXBP1WBLFRIYSNQZDWCY" localSheetId="16" hidden="1">#REF!</definedName>
    <definedName name="BExKI7AUWXBP1WBLFRIYSNQZDWCY" localSheetId="13" hidden="1">#REF!</definedName>
    <definedName name="BExKI7AUWXBP1WBLFRIYSNQZDWCY" localSheetId="10" hidden="1">#REF!</definedName>
    <definedName name="BExKI7AUWXBP1WBLFRIYSNQZDWCY" localSheetId="7" hidden="1">#REF!</definedName>
    <definedName name="BExKI7AUWXBP1WBLFRIYSNQZDWCY" localSheetId="27" hidden="1">#REF!</definedName>
    <definedName name="BExKI7AUWXBP1WBLFRIYSNQZDWCY" hidden="1">#REF!</definedName>
    <definedName name="BExKI7LO70WYISR7Q0Y1ZDWO9M3B" localSheetId="16" hidden="1">#REF!</definedName>
    <definedName name="BExKI7LO70WYISR7Q0Y1ZDWO9M3B" localSheetId="13" hidden="1">#REF!</definedName>
    <definedName name="BExKI7LO70WYISR7Q0Y1ZDWO9M3B" localSheetId="10" hidden="1">#REF!</definedName>
    <definedName name="BExKI7LO70WYISR7Q0Y1ZDWO9M3B" localSheetId="7" hidden="1">#REF!</definedName>
    <definedName name="BExKI7LO70WYISR7Q0Y1ZDWO9M3B" localSheetId="27" hidden="1">#REF!</definedName>
    <definedName name="BExKI7LO70WYISR7Q0Y1ZDWO9M3B" hidden="1">#REF!</definedName>
    <definedName name="BExKIF3EIT434ZQKMDXUBJCRLMK8" localSheetId="16" hidden="1">#REF!</definedName>
    <definedName name="BExKIF3EIT434ZQKMDXUBJCRLMK8" localSheetId="13" hidden="1">#REF!</definedName>
    <definedName name="BExKIF3EIT434ZQKMDXUBJCRLMK8" localSheetId="10" hidden="1">#REF!</definedName>
    <definedName name="BExKIF3EIT434ZQKMDXUBJCRLMK8" localSheetId="7" hidden="1">#REF!</definedName>
    <definedName name="BExKIF3EIT434ZQKMDXUBJCRLMK8" localSheetId="27" hidden="1">#REF!</definedName>
    <definedName name="BExKIF3EIT434ZQKMDXUBJCRLMK8" hidden="1">#REF!</definedName>
    <definedName name="BExKIGQV6TXIZG039HBOJU62WP2U" localSheetId="16" hidden="1">#REF!</definedName>
    <definedName name="BExKIGQV6TXIZG039HBOJU62WP2U" localSheetId="13" hidden="1">#REF!</definedName>
    <definedName name="BExKIGQV6TXIZG039HBOJU62WP2U" localSheetId="10" hidden="1">#REF!</definedName>
    <definedName name="BExKIGQV6TXIZG039HBOJU62WP2U" localSheetId="7" hidden="1">#REF!</definedName>
    <definedName name="BExKIGQV6TXIZG039HBOJU62WP2U" localSheetId="27" hidden="1">#REF!</definedName>
    <definedName name="BExKIGQV6TXIZG039HBOJU62WP2U" hidden="1">#REF!</definedName>
    <definedName name="BExKILE008SF3KTAN8WML3XKI1NZ" localSheetId="16" hidden="1">#REF!</definedName>
    <definedName name="BExKILE008SF3KTAN8WML3XKI1NZ" localSheetId="13" hidden="1">#REF!</definedName>
    <definedName name="BExKILE008SF3KTAN8WML3XKI1NZ" localSheetId="10" hidden="1">#REF!</definedName>
    <definedName name="BExKILE008SF3KTAN8WML3XKI1NZ" localSheetId="7" hidden="1">#REF!</definedName>
    <definedName name="BExKILE008SF3KTAN8WML3XKI1NZ" localSheetId="27" hidden="1">#REF!</definedName>
    <definedName name="BExKILE008SF3KTAN8WML3XKI1NZ" hidden="1">#REF!</definedName>
    <definedName name="BExKINSBB6RS7I489QHMCOMU4Z2X" localSheetId="16" hidden="1">#REF!</definedName>
    <definedName name="BExKINSBB6RS7I489QHMCOMU4Z2X" localSheetId="13" hidden="1">#REF!</definedName>
    <definedName name="BExKINSBB6RS7I489QHMCOMU4Z2X" localSheetId="10" hidden="1">#REF!</definedName>
    <definedName name="BExKINSBB6RS7I489QHMCOMU4Z2X" localSheetId="7" hidden="1">#REF!</definedName>
    <definedName name="BExKINSBB6RS7I489QHMCOMU4Z2X" localSheetId="27" hidden="1">#REF!</definedName>
    <definedName name="BExKINSBB6RS7I489QHMCOMU4Z2X" hidden="1">#REF!</definedName>
    <definedName name="BExKINXMPEA03CETGL1VOW1XRJIR" localSheetId="16" hidden="1">#REF!</definedName>
    <definedName name="BExKINXMPEA03CETGL1VOW1XRJIR" localSheetId="13" hidden="1">#REF!</definedName>
    <definedName name="BExKINXMPEA03CETGL1VOW1XRJIR" localSheetId="10" hidden="1">#REF!</definedName>
    <definedName name="BExKINXMPEA03CETGL1VOW1XRJIR" localSheetId="7" hidden="1">#REF!</definedName>
    <definedName name="BExKINXMPEA03CETGL1VOW1XRJIR" localSheetId="27" hidden="1">#REF!</definedName>
    <definedName name="BExKINXMPEA03CETGL1VOW1XRJIR" hidden="1">#REF!</definedName>
    <definedName name="BExKITBU5LXLZYDJS3D3BAVWEY3U" localSheetId="16" hidden="1">#REF!</definedName>
    <definedName name="BExKITBU5LXLZYDJS3D3BAVWEY3U" localSheetId="13" hidden="1">#REF!</definedName>
    <definedName name="BExKITBU5LXLZYDJS3D3BAVWEY3U" localSheetId="10" hidden="1">#REF!</definedName>
    <definedName name="BExKITBU5LXLZYDJS3D3BAVWEY3U" localSheetId="7" hidden="1">#REF!</definedName>
    <definedName name="BExKITBU5LXLZYDJS3D3BAVWEY3U" localSheetId="27" hidden="1">#REF!</definedName>
    <definedName name="BExKITBU5LXLZYDJS3D3BAVWEY3U" hidden="1">#REF!</definedName>
    <definedName name="BExKIU87ZKSOC2DYZWFK6SAK9I8E" localSheetId="16" hidden="1">#REF!</definedName>
    <definedName name="BExKIU87ZKSOC2DYZWFK6SAK9I8E" localSheetId="13" hidden="1">#REF!</definedName>
    <definedName name="BExKIU87ZKSOC2DYZWFK6SAK9I8E" localSheetId="10" hidden="1">#REF!</definedName>
    <definedName name="BExKIU87ZKSOC2DYZWFK6SAK9I8E" localSheetId="7" hidden="1">#REF!</definedName>
    <definedName name="BExKIU87ZKSOC2DYZWFK6SAK9I8E" localSheetId="27" hidden="1">#REF!</definedName>
    <definedName name="BExKIU87ZKSOC2DYZWFK6SAK9I8E" hidden="1">#REF!</definedName>
    <definedName name="BExKJ449HLYX2DJ9UF0H9GTPSQ73" localSheetId="16" hidden="1">#REF!</definedName>
    <definedName name="BExKJ449HLYX2DJ9UF0H9GTPSQ73" localSheetId="13" hidden="1">#REF!</definedName>
    <definedName name="BExKJ449HLYX2DJ9UF0H9GTPSQ73" localSheetId="10" hidden="1">#REF!</definedName>
    <definedName name="BExKJ449HLYX2DJ9UF0H9GTPSQ73" localSheetId="7" hidden="1">#REF!</definedName>
    <definedName name="BExKJ449HLYX2DJ9UF0H9GTPSQ73" localSheetId="27" hidden="1">#REF!</definedName>
    <definedName name="BExKJ449HLYX2DJ9UF0H9GTPSQ73" hidden="1">#REF!</definedName>
    <definedName name="BExKJ5649R9IC0GKQD6QI2G7C99Q" localSheetId="16" hidden="1">#REF!</definedName>
    <definedName name="BExKJ5649R9IC0GKQD6QI2G7C99Q" localSheetId="13" hidden="1">#REF!</definedName>
    <definedName name="BExKJ5649R9IC0GKQD6QI2G7C99Q" localSheetId="10" hidden="1">#REF!</definedName>
    <definedName name="BExKJ5649R9IC0GKQD6QI2G7C99Q" localSheetId="7" hidden="1">#REF!</definedName>
    <definedName name="BExKJ5649R9IC0GKQD6QI2G7C99Q" localSheetId="27" hidden="1">#REF!</definedName>
    <definedName name="BExKJ5649R9IC0GKQD6QI2G7C99Q" hidden="1">#REF!</definedName>
    <definedName name="BExKJEB4FXIMV2AAE9S3FCGRK1R0" localSheetId="16" hidden="1">#REF!</definedName>
    <definedName name="BExKJEB4FXIMV2AAE9S3FCGRK1R0" localSheetId="13" hidden="1">#REF!</definedName>
    <definedName name="BExKJEB4FXIMV2AAE9S3FCGRK1R0" localSheetId="10" hidden="1">#REF!</definedName>
    <definedName name="BExKJEB4FXIMV2AAE9S3FCGRK1R0" localSheetId="7" hidden="1">#REF!</definedName>
    <definedName name="BExKJEB4FXIMV2AAE9S3FCGRK1R0" localSheetId="27" hidden="1">#REF!</definedName>
    <definedName name="BExKJEB4FXIMV2AAE9S3FCGRK1R0" hidden="1">#REF!</definedName>
    <definedName name="BExKJELX2RUC8UEC56IZPYYZXHA7" localSheetId="16" hidden="1">#REF!</definedName>
    <definedName name="BExKJELX2RUC8UEC56IZPYYZXHA7" localSheetId="13" hidden="1">#REF!</definedName>
    <definedName name="BExKJELX2RUC8UEC56IZPYYZXHA7" localSheetId="10" hidden="1">#REF!</definedName>
    <definedName name="BExKJELX2RUC8UEC56IZPYYZXHA7" localSheetId="7" hidden="1">#REF!</definedName>
    <definedName name="BExKJELX2RUC8UEC56IZPYYZXHA7" localSheetId="27" hidden="1">#REF!</definedName>
    <definedName name="BExKJELX2RUC8UEC56IZPYYZXHA7" hidden="1">#REF!</definedName>
    <definedName name="BExKJI7CV9I6ILFIZ3SVO4DGK64J" localSheetId="16" hidden="1">#REF!</definedName>
    <definedName name="BExKJI7CV9I6ILFIZ3SVO4DGK64J" localSheetId="13" hidden="1">#REF!</definedName>
    <definedName name="BExKJI7CV9I6ILFIZ3SVO4DGK64J" localSheetId="10" hidden="1">#REF!</definedName>
    <definedName name="BExKJI7CV9I6ILFIZ3SVO4DGK64J" localSheetId="7" hidden="1">#REF!</definedName>
    <definedName name="BExKJI7CV9I6ILFIZ3SVO4DGK64J" localSheetId="27" hidden="1">#REF!</definedName>
    <definedName name="BExKJI7CV9I6ILFIZ3SVO4DGK64J" hidden="1">#REF!</definedName>
    <definedName name="BExKJINMXS61G2TZEXCJAWVV4F57" localSheetId="16" hidden="1">#REF!</definedName>
    <definedName name="BExKJINMXS61G2TZEXCJAWVV4F57" localSheetId="13" hidden="1">#REF!</definedName>
    <definedName name="BExKJINMXS61G2TZEXCJAWVV4F57" localSheetId="10" hidden="1">#REF!</definedName>
    <definedName name="BExKJINMXS61G2TZEXCJAWVV4F57" localSheetId="7" hidden="1">#REF!</definedName>
    <definedName name="BExKJINMXS61G2TZEXCJAWVV4F57" localSheetId="27" hidden="1">#REF!</definedName>
    <definedName name="BExKJINMXS61G2TZEXCJAWVV4F57" hidden="1">#REF!</definedName>
    <definedName name="BExKJK5ME8KB7HA0180L7OUZDDGV" localSheetId="16" hidden="1">#REF!</definedName>
    <definedName name="BExKJK5ME8KB7HA0180L7OUZDDGV" localSheetId="13" hidden="1">#REF!</definedName>
    <definedName name="BExKJK5ME8KB7HA0180L7OUZDDGV" localSheetId="10" hidden="1">#REF!</definedName>
    <definedName name="BExKJK5ME8KB7HA0180L7OUZDDGV" localSheetId="7" hidden="1">#REF!</definedName>
    <definedName name="BExKJK5ME8KB7HA0180L7OUZDDGV" localSheetId="27" hidden="1">#REF!</definedName>
    <definedName name="BExKJK5ME8KB7HA0180L7OUZDDGV" hidden="1">#REF!</definedName>
    <definedName name="BExKJLY652HI5GNEEWQXOB08K2C1" localSheetId="16" hidden="1">#REF!</definedName>
    <definedName name="BExKJLY652HI5GNEEWQXOB08K2C1" localSheetId="13" hidden="1">#REF!</definedName>
    <definedName name="BExKJLY652HI5GNEEWQXOB08K2C1" localSheetId="10" hidden="1">#REF!</definedName>
    <definedName name="BExKJLY652HI5GNEEWQXOB08K2C1" localSheetId="7" hidden="1">#REF!</definedName>
    <definedName name="BExKJLY652HI5GNEEWQXOB08K2C1" localSheetId="27" hidden="1">#REF!</definedName>
    <definedName name="BExKJLY652HI5GNEEWQXOB08K2C1" hidden="1">#REF!</definedName>
    <definedName name="BExKJN5IF0VMDILJ5K8ZENF2QYV1" localSheetId="16" hidden="1">#REF!</definedName>
    <definedName name="BExKJN5IF0VMDILJ5K8ZENF2QYV1" localSheetId="13" hidden="1">#REF!</definedName>
    <definedName name="BExKJN5IF0VMDILJ5K8ZENF2QYV1" localSheetId="10" hidden="1">#REF!</definedName>
    <definedName name="BExKJN5IF0VMDILJ5K8ZENF2QYV1" localSheetId="7" hidden="1">#REF!</definedName>
    <definedName name="BExKJN5IF0VMDILJ5K8ZENF2QYV1" localSheetId="27" hidden="1">#REF!</definedName>
    <definedName name="BExKJN5IF0VMDILJ5K8ZENF2QYV1" hidden="1">#REF!</definedName>
    <definedName name="BExKJUSJPFUIK20FTVAFJWR2OUYX" localSheetId="16" hidden="1">#REF!</definedName>
    <definedName name="BExKJUSJPFUIK20FTVAFJWR2OUYX" localSheetId="13" hidden="1">#REF!</definedName>
    <definedName name="BExKJUSJPFUIK20FTVAFJWR2OUYX" localSheetId="10" hidden="1">#REF!</definedName>
    <definedName name="BExKJUSJPFUIK20FTVAFJWR2OUYX" localSheetId="7" hidden="1">#REF!</definedName>
    <definedName name="BExKJUSJPFUIK20FTVAFJWR2OUYX" localSheetId="27" hidden="1">#REF!</definedName>
    <definedName name="BExKJUSJPFUIK20FTVAFJWR2OUYX" hidden="1">#REF!</definedName>
    <definedName name="BExKJXHNZTE5OMRQ1KTVM1DIQE9I" localSheetId="16" hidden="1">#REF!</definedName>
    <definedName name="BExKJXHNZTE5OMRQ1KTVM1DIQE9I" localSheetId="13" hidden="1">#REF!</definedName>
    <definedName name="BExKJXHNZTE5OMRQ1KTVM1DIQE9I" localSheetId="10" hidden="1">#REF!</definedName>
    <definedName name="BExKJXHNZTE5OMRQ1KTVM1DIQE9I" localSheetId="7" hidden="1">#REF!</definedName>
    <definedName name="BExKJXHNZTE5OMRQ1KTVM1DIQE9I" localSheetId="27" hidden="1">#REF!</definedName>
    <definedName name="BExKJXHNZTE5OMRQ1KTVM1DIQE9I" hidden="1">#REF!</definedName>
    <definedName name="BExKK8VP5RS3D0UXZVKA37C4SYBP" localSheetId="16" hidden="1">#REF!</definedName>
    <definedName name="BExKK8VP5RS3D0UXZVKA37C4SYBP" localSheetId="13" hidden="1">#REF!</definedName>
    <definedName name="BExKK8VP5RS3D0UXZVKA37C4SYBP" localSheetId="10" hidden="1">#REF!</definedName>
    <definedName name="BExKK8VP5RS3D0UXZVKA37C4SYBP" localSheetId="7" hidden="1">#REF!</definedName>
    <definedName name="BExKK8VP5RS3D0UXZVKA37C4SYBP" localSheetId="27" hidden="1">#REF!</definedName>
    <definedName name="BExKK8VP5RS3D0UXZVKA37C4SYBP" hidden="1">#REF!</definedName>
    <definedName name="BExKKIM9NPF6B3SPMPIQB27HQME4" localSheetId="16" hidden="1">#REF!</definedName>
    <definedName name="BExKKIM9NPF6B3SPMPIQB27HQME4" localSheetId="13" hidden="1">#REF!</definedName>
    <definedName name="BExKKIM9NPF6B3SPMPIQB27HQME4" localSheetId="10" hidden="1">#REF!</definedName>
    <definedName name="BExKKIM9NPF6B3SPMPIQB27HQME4" localSheetId="7" hidden="1">#REF!</definedName>
    <definedName name="BExKKIM9NPF6B3SPMPIQB27HQME4" localSheetId="27" hidden="1">#REF!</definedName>
    <definedName name="BExKKIM9NPF6B3SPMPIQB27HQME4" hidden="1">#REF!</definedName>
    <definedName name="BExKKIX1BCBQ4R3K41QD8NTV0OV0" localSheetId="16" hidden="1">#REF!</definedName>
    <definedName name="BExKKIX1BCBQ4R3K41QD8NTV0OV0" localSheetId="13" hidden="1">#REF!</definedName>
    <definedName name="BExKKIX1BCBQ4R3K41QD8NTV0OV0" localSheetId="10" hidden="1">#REF!</definedName>
    <definedName name="BExKKIX1BCBQ4R3K41QD8NTV0OV0" localSheetId="7" hidden="1">#REF!</definedName>
    <definedName name="BExKKIX1BCBQ4R3K41QD8NTV0OV0" localSheetId="27" hidden="1">#REF!</definedName>
    <definedName name="BExKKIX1BCBQ4R3K41QD8NTV0OV0" hidden="1">#REF!</definedName>
    <definedName name="BExKKJ2IHMOO66DQ0V2YABR4GV05" localSheetId="16" hidden="1">#REF!</definedName>
    <definedName name="BExKKJ2IHMOO66DQ0V2YABR4GV05" localSheetId="13" hidden="1">#REF!</definedName>
    <definedName name="BExKKJ2IHMOO66DQ0V2YABR4GV05" localSheetId="10" hidden="1">#REF!</definedName>
    <definedName name="BExKKJ2IHMOO66DQ0V2YABR4GV05" localSheetId="7" hidden="1">#REF!</definedName>
    <definedName name="BExKKJ2IHMOO66DQ0V2YABR4GV05" localSheetId="27" hidden="1">#REF!</definedName>
    <definedName name="BExKKJ2IHMOO66DQ0V2YABR4GV05" hidden="1">#REF!</definedName>
    <definedName name="BExKKQ3ZWADYV03YHMXDOAMU90EB" localSheetId="16" hidden="1">#REF!</definedName>
    <definedName name="BExKKQ3ZWADYV03YHMXDOAMU90EB" localSheetId="13" hidden="1">#REF!</definedName>
    <definedName name="BExKKQ3ZWADYV03YHMXDOAMU90EB" localSheetId="10" hidden="1">#REF!</definedName>
    <definedName name="BExKKQ3ZWADYV03YHMXDOAMU90EB" localSheetId="7" hidden="1">#REF!</definedName>
    <definedName name="BExKKQ3ZWADYV03YHMXDOAMU90EB" localSheetId="27" hidden="1">#REF!</definedName>
    <definedName name="BExKKQ3ZWADYV03YHMXDOAMU90EB" hidden="1">#REF!</definedName>
    <definedName name="BExKKUGD2HMJWQEYZ8H3X1BMXFS9" localSheetId="16" hidden="1">#REF!</definedName>
    <definedName name="BExKKUGD2HMJWQEYZ8H3X1BMXFS9" localSheetId="13" hidden="1">#REF!</definedName>
    <definedName name="BExKKUGD2HMJWQEYZ8H3X1BMXFS9" localSheetId="10" hidden="1">#REF!</definedName>
    <definedName name="BExKKUGD2HMJWQEYZ8H3X1BMXFS9" localSheetId="7" hidden="1">#REF!</definedName>
    <definedName name="BExKKUGD2HMJWQEYZ8H3X1BMXFS9" localSheetId="27" hidden="1">#REF!</definedName>
    <definedName name="BExKKUGD2HMJWQEYZ8H3X1BMXFS9" hidden="1">#REF!</definedName>
    <definedName name="BExKKX05KCZZZPKOR1NE5A8RGVT4" localSheetId="16" hidden="1">#REF!</definedName>
    <definedName name="BExKKX05KCZZZPKOR1NE5A8RGVT4" localSheetId="13" hidden="1">#REF!</definedName>
    <definedName name="BExKKX05KCZZZPKOR1NE5A8RGVT4" localSheetId="10" hidden="1">#REF!</definedName>
    <definedName name="BExKKX05KCZZZPKOR1NE5A8RGVT4" localSheetId="7" hidden="1">#REF!</definedName>
    <definedName name="BExKKX05KCZZZPKOR1NE5A8RGVT4" localSheetId="27" hidden="1">#REF!</definedName>
    <definedName name="BExKKX05KCZZZPKOR1NE5A8RGVT4" hidden="1">#REF!</definedName>
    <definedName name="BExKL3QUCLQLECGZM555PRF8EN56" localSheetId="16" hidden="1">#REF!</definedName>
    <definedName name="BExKL3QUCLQLECGZM555PRF8EN56" localSheetId="13" hidden="1">#REF!</definedName>
    <definedName name="BExKL3QUCLQLECGZM555PRF8EN56" localSheetId="10" hidden="1">#REF!</definedName>
    <definedName name="BExKL3QUCLQLECGZM555PRF8EN56" localSheetId="7" hidden="1">#REF!</definedName>
    <definedName name="BExKL3QUCLQLECGZM555PRF8EN56" localSheetId="27" hidden="1">#REF!</definedName>
    <definedName name="BExKL3QUCLQLECGZM555PRF8EN56" hidden="1">#REF!</definedName>
    <definedName name="BExKL7CGLA62V9UQH9ZDEHIK8W4O" localSheetId="16" hidden="1">#REF!</definedName>
    <definedName name="BExKL7CGLA62V9UQH9ZDEHIK8W4O" localSheetId="13" hidden="1">#REF!</definedName>
    <definedName name="BExKL7CGLA62V9UQH9ZDEHIK8W4O" localSheetId="10" hidden="1">#REF!</definedName>
    <definedName name="BExKL7CGLA62V9UQH9ZDEHIK8W4O" localSheetId="7" hidden="1">#REF!</definedName>
    <definedName name="BExKL7CGLA62V9UQH9ZDEHIK8W4O" localSheetId="27" hidden="1">#REF!</definedName>
    <definedName name="BExKL7CGLA62V9UQH9ZDEHIK8W4O" hidden="1">#REF!</definedName>
    <definedName name="BExKLD6S9L66QYREYHBE5J44OK7X" localSheetId="16" hidden="1">#REF!</definedName>
    <definedName name="BExKLD6S9L66QYREYHBE5J44OK7X" localSheetId="13" hidden="1">#REF!</definedName>
    <definedName name="BExKLD6S9L66QYREYHBE5J44OK7X" localSheetId="10" hidden="1">#REF!</definedName>
    <definedName name="BExKLD6S9L66QYREYHBE5J44OK7X" localSheetId="7" hidden="1">#REF!</definedName>
    <definedName name="BExKLD6S9L66QYREYHBE5J44OK7X" localSheetId="27" hidden="1">#REF!</definedName>
    <definedName name="BExKLD6S9L66QYREYHBE5J44OK7X" hidden="1">#REF!</definedName>
    <definedName name="BExKLEZK32L28GYJWVO63BZ5E1JD" localSheetId="16" hidden="1">#REF!</definedName>
    <definedName name="BExKLEZK32L28GYJWVO63BZ5E1JD" localSheetId="13" hidden="1">#REF!</definedName>
    <definedName name="BExKLEZK32L28GYJWVO63BZ5E1JD" localSheetId="10" hidden="1">#REF!</definedName>
    <definedName name="BExKLEZK32L28GYJWVO63BZ5E1JD" localSheetId="7" hidden="1">#REF!</definedName>
    <definedName name="BExKLEZK32L28GYJWVO63BZ5E1JD" localSheetId="27" hidden="1">#REF!</definedName>
    <definedName name="BExKLEZK32L28GYJWVO63BZ5E1JD" hidden="1">#REF!</definedName>
    <definedName name="BExKLLKVVHT06LA55JB2FC871DC5" localSheetId="16" hidden="1">#REF!</definedName>
    <definedName name="BExKLLKVVHT06LA55JB2FC871DC5" localSheetId="13" hidden="1">#REF!</definedName>
    <definedName name="BExKLLKVVHT06LA55JB2FC871DC5" localSheetId="10" hidden="1">#REF!</definedName>
    <definedName name="BExKLLKVVHT06LA55JB2FC871DC5" localSheetId="7" hidden="1">#REF!</definedName>
    <definedName name="BExKLLKVVHT06LA55JB2FC871DC5" localSheetId="27" hidden="1">#REF!</definedName>
    <definedName name="BExKLLKVVHT06LA55JB2FC871DC5" hidden="1">#REF!</definedName>
    <definedName name="BExKMKNALVJRCZS69GFJA4M1J08O" localSheetId="16" hidden="1">#REF!</definedName>
    <definedName name="BExKMKNALVJRCZS69GFJA4M1J08O" localSheetId="13" hidden="1">#REF!</definedName>
    <definedName name="BExKMKNALVJRCZS69GFJA4M1J08O" localSheetId="10" hidden="1">#REF!</definedName>
    <definedName name="BExKMKNALVJRCZS69GFJA4M1J08O" localSheetId="7" hidden="1">#REF!</definedName>
    <definedName name="BExKMKNALVJRCZS69GFJA4M1J08O" localSheetId="27" hidden="1">#REF!</definedName>
    <definedName name="BExKMKNALVJRCZS69GFJA4M1J08O" hidden="1">#REF!</definedName>
    <definedName name="BExKMMFZIDRFNSBCWVADJ4S2JE52" localSheetId="16" hidden="1">#REF!</definedName>
    <definedName name="BExKMMFZIDRFNSBCWVADJ4S2JE52" localSheetId="13" hidden="1">#REF!</definedName>
    <definedName name="BExKMMFZIDRFNSBCWVADJ4S2JE52" localSheetId="10" hidden="1">#REF!</definedName>
    <definedName name="BExKMMFZIDRFNSBCWVADJ4S2JE52" localSheetId="7" hidden="1">#REF!</definedName>
    <definedName name="BExKMMFZIDRFNSBCWVADJ4S2JE52" localSheetId="27" hidden="1">#REF!</definedName>
    <definedName name="BExKMMFZIDRFNSBCWVADJ4S2JE52" hidden="1">#REF!</definedName>
    <definedName name="BExKMRZJS845FERFW6HUXLFAOMYD" localSheetId="16" hidden="1">#REF!</definedName>
    <definedName name="BExKMRZJS845FERFW6HUXLFAOMYD" localSheetId="13" hidden="1">#REF!</definedName>
    <definedName name="BExKMRZJS845FERFW6HUXLFAOMYD" localSheetId="10" hidden="1">#REF!</definedName>
    <definedName name="BExKMRZJS845FERFW6HUXLFAOMYD" localSheetId="7" hidden="1">#REF!</definedName>
    <definedName name="BExKMRZJS845FERFW6HUXLFAOMYD" localSheetId="27" hidden="1">#REF!</definedName>
    <definedName name="BExKMRZJS845FERFW6HUXLFAOMYD" hidden="1">#REF!</definedName>
    <definedName name="BExKMS514WWPGUGRYGTH6XU97T8B" localSheetId="16" hidden="1">#REF!</definedName>
    <definedName name="BExKMS514WWPGUGRYGTH6XU97T8B" localSheetId="13" hidden="1">#REF!</definedName>
    <definedName name="BExKMS514WWPGUGRYGTH6XU97T8B" localSheetId="10" hidden="1">#REF!</definedName>
    <definedName name="BExKMS514WWPGUGRYGTH6XU97T8B" localSheetId="7" hidden="1">#REF!</definedName>
    <definedName name="BExKMS514WWPGUGRYGTH6XU97T8B" localSheetId="27" hidden="1">#REF!</definedName>
    <definedName name="BExKMS514WWPGUGRYGTH6XU97T8B" hidden="1">#REF!</definedName>
    <definedName name="BExKMUDV8AH8HQAD5HJVUW7GFDWU" localSheetId="16" hidden="1">#REF!</definedName>
    <definedName name="BExKMUDV8AH8HQAD5HJVUW7GFDWU" localSheetId="13" hidden="1">#REF!</definedName>
    <definedName name="BExKMUDV8AH8HQAD5HJVUW7GFDWU" localSheetId="10" hidden="1">#REF!</definedName>
    <definedName name="BExKMUDV8AH8HQAD5HJVUW7GFDWU" localSheetId="7" hidden="1">#REF!</definedName>
    <definedName name="BExKMUDV8AH8HQAD5HJVUW7GFDWU" localSheetId="27" hidden="1">#REF!</definedName>
    <definedName name="BExKMUDV8AH8HQAD5HJVUW7GFDWU" hidden="1">#REF!</definedName>
    <definedName name="BExKMWBX4EH3EYJ07UFEM08NB40Z" localSheetId="16" hidden="1">#REF!</definedName>
    <definedName name="BExKMWBX4EH3EYJ07UFEM08NB40Z" localSheetId="13" hidden="1">#REF!</definedName>
    <definedName name="BExKMWBX4EH3EYJ07UFEM08NB40Z" localSheetId="10" hidden="1">#REF!</definedName>
    <definedName name="BExKMWBX4EH3EYJ07UFEM08NB40Z" localSheetId="7" hidden="1">#REF!</definedName>
    <definedName name="BExKMWBX4EH3EYJ07UFEM08NB40Z" localSheetId="27" hidden="1">#REF!</definedName>
    <definedName name="BExKMWBX4EH3EYJ07UFEM08NB40Z" hidden="1">#REF!</definedName>
    <definedName name="BExKN4Q70IU9OY91QRUSK3044MQD" localSheetId="16" hidden="1">#REF!</definedName>
    <definedName name="BExKN4Q70IU9OY91QRUSK3044MQD" localSheetId="13" hidden="1">#REF!</definedName>
    <definedName name="BExKN4Q70IU9OY91QRUSK3044MQD" localSheetId="10" hidden="1">#REF!</definedName>
    <definedName name="BExKN4Q70IU9OY91QRUSK3044MQD" localSheetId="7" hidden="1">#REF!</definedName>
    <definedName name="BExKN4Q70IU9OY91QRUSK3044MQD" localSheetId="27" hidden="1">#REF!</definedName>
    <definedName name="BExKN4Q70IU9OY91QRUSK3044MQD" hidden="1">#REF!</definedName>
    <definedName name="BExKNBGV2IR3S7M0BX4810KZB4V3" localSheetId="16" hidden="1">#REF!</definedName>
    <definedName name="BExKNBGV2IR3S7M0BX4810KZB4V3" localSheetId="13" hidden="1">#REF!</definedName>
    <definedName name="BExKNBGV2IR3S7M0BX4810KZB4V3" localSheetId="10" hidden="1">#REF!</definedName>
    <definedName name="BExKNBGV2IR3S7M0BX4810KZB4V3" localSheetId="7" hidden="1">#REF!</definedName>
    <definedName name="BExKNBGV2IR3S7M0BX4810KZB4V3" localSheetId="27" hidden="1">#REF!</definedName>
    <definedName name="BExKNBGV2IR3S7M0BX4810KZB4V3" hidden="1">#REF!</definedName>
    <definedName name="BExKNCTBZTSY3MO42VU5PLV6YUHZ" localSheetId="16" hidden="1">#REF!</definedName>
    <definedName name="BExKNCTBZTSY3MO42VU5PLV6YUHZ" localSheetId="13" hidden="1">#REF!</definedName>
    <definedName name="BExKNCTBZTSY3MO42VU5PLV6YUHZ" localSheetId="10" hidden="1">#REF!</definedName>
    <definedName name="BExKNCTBZTSY3MO42VU5PLV6YUHZ" localSheetId="7" hidden="1">#REF!</definedName>
    <definedName name="BExKNCTBZTSY3MO42VU5PLV6YUHZ" localSheetId="27" hidden="1">#REF!</definedName>
    <definedName name="BExKNCTBZTSY3MO42VU5PLV6YUHZ" hidden="1">#REF!</definedName>
    <definedName name="BExKNGV2YY749C42AQ2T9QNIE5C3" localSheetId="16" hidden="1">#REF!</definedName>
    <definedName name="BExKNGV2YY749C42AQ2T9QNIE5C3" localSheetId="13" hidden="1">#REF!</definedName>
    <definedName name="BExKNGV2YY749C42AQ2T9QNIE5C3" localSheetId="10" hidden="1">#REF!</definedName>
    <definedName name="BExKNGV2YY749C42AQ2T9QNIE5C3" localSheetId="7" hidden="1">#REF!</definedName>
    <definedName name="BExKNGV2YY749C42AQ2T9QNIE5C3" localSheetId="27" hidden="1">#REF!</definedName>
    <definedName name="BExKNGV2YY749C42AQ2T9QNIE5C3" hidden="1">#REF!</definedName>
    <definedName name="BExKNH0F1WPNUEQITIUN5T4NDX9H" localSheetId="16" hidden="1">#REF!</definedName>
    <definedName name="BExKNH0F1WPNUEQITIUN5T4NDX9H" localSheetId="13" hidden="1">#REF!</definedName>
    <definedName name="BExKNH0F1WPNUEQITIUN5T4NDX9H" localSheetId="10" hidden="1">#REF!</definedName>
    <definedName name="BExKNH0F1WPNUEQITIUN5T4NDX9H" localSheetId="7" hidden="1">#REF!</definedName>
    <definedName name="BExKNH0F1WPNUEQITIUN5T4NDX9H" localSheetId="27" hidden="1">#REF!</definedName>
    <definedName name="BExKNH0F1WPNUEQITIUN5T4NDX9H" hidden="1">#REF!</definedName>
    <definedName name="BExKNV8UOHVWEHDJWI2WMJ9X6QHZ" localSheetId="16" hidden="1">#REF!</definedName>
    <definedName name="BExKNV8UOHVWEHDJWI2WMJ9X6QHZ" localSheetId="13" hidden="1">#REF!</definedName>
    <definedName name="BExKNV8UOHVWEHDJWI2WMJ9X6QHZ" localSheetId="10" hidden="1">#REF!</definedName>
    <definedName name="BExKNV8UOHVWEHDJWI2WMJ9X6QHZ" localSheetId="7" hidden="1">#REF!</definedName>
    <definedName name="BExKNV8UOHVWEHDJWI2WMJ9X6QHZ" localSheetId="27" hidden="1">#REF!</definedName>
    <definedName name="BExKNV8UOHVWEHDJWI2WMJ9X6QHZ" hidden="1">#REF!</definedName>
    <definedName name="BExKNZLD7UATC1MYRNJD8H2NH4KU" localSheetId="16" hidden="1">#REF!</definedName>
    <definedName name="BExKNZLD7UATC1MYRNJD8H2NH4KU" localSheetId="13" hidden="1">#REF!</definedName>
    <definedName name="BExKNZLD7UATC1MYRNJD8H2NH4KU" localSheetId="10" hidden="1">#REF!</definedName>
    <definedName name="BExKNZLD7UATC1MYRNJD8H2NH4KU" localSheetId="7" hidden="1">#REF!</definedName>
    <definedName name="BExKNZLD7UATC1MYRNJD8H2NH4KU" localSheetId="27" hidden="1">#REF!</definedName>
    <definedName name="BExKNZLD7UATC1MYRNJD8H2NH4KU" hidden="1">#REF!</definedName>
    <definedName name="BExKNZQUKQQG2Y97R74G4O4BJP1L" localSheetId="16" hidden="1">#REF!</definedName>
    <definedName name="BExKNZQUKQQG2Y97R74G4O4BJP1L" localSheetId="13" hidden="1">#REF!</definedName>
    <definedName name="BExKNZQUKQQG2Y97R74G4O4BJP1L" localSheetId="10" hidden="1">#REF!</definedName>
    <definedName name="BExKNZQUKQQG2Y97R74G4O4BJP1L" localSheetId="7" hidden="1">#REF!</definedName>
    <definedName name="BExKNZQUKQQG2Y97R74G4O4BJP1L" localSheetId="27" hidden="1">#REF!</definedName>
    <definedName name="BExKNZQUKQQG2Y97R74G4O4BJP1L" hidden="1">#REF!</definedName>
    <definedName name="BExKO06X0EAD3ABEG1E8PWLDWHBA" localSheetId="16" hidden="1">#REF!</definedName>
    <definedName name="BExKO06X0EAD3ABEG1E8PWLDWHBA" localSheetId="13" hidden="1">#REF!</definedName>
    <definedName name="BExKO06X0EAD3ABEG1E8PWLDWHBA" localSheetId="10" hidden="1">#REF!</definedName>
    <definedName name="BExKO06X0EAD3ABEG1E8PWLDWHBA" localSheetId="7" hidden="1">#REF!</definedName>
    <definedName name="BExKO06X0EAD3ABEG1E8PWLDWHBA" localSheetId="27" hidden="1">#REF!</definedName>
    <definedName name="BExKO06X0EAD3ABEG1E8PWLDWHBA" hidden="1">#REF!</definedName>
    <definedName name="BExKO2AHHSGNI1AZOIOW21KPXKPE" localSheetId="16" hidden="1">#REF!</definedName>
    <definedName name="BExKO2AHHSGNI1AZOIOW21KPXKPE" localSheetId="13" hidden="1">#REF!</definedName>
    <definedName name="BExKO2AHHSGNI1AZOIOW21KPXKPE" localSheetId="10" hidden="1">#REF!</definedName>
    <definedName name="BExKO2AHHSGNI1AZOIOW21KPXKPE" localSheetId="7" hidden="1">#REF!</definedName>
    <definedName name="BExKO2AHHSGNI1AZOIOW21KPXKPE" localSheetId="27" hidden="1">#REF!</definedName>
    <definedName name="BExKO2AHHSGNI1AZOIOW21KPXKPE" hidden="1">#REF!</definedName>
    <definedName name="BExKO2FXWJWC5IZLDN8JHYILQJ2N" localSheetId="16" hidden="1">#REF!</definedName>
    <definedName name="BExKO2FXWJWC5IZLDN8JHYILQJ2N" localSheetId="13" hidden="1">#REF!</definedName>
    <definedName name="BExKO2FXWJWC5IZLDN8JHYILQJ2N" localSheetId="10" hidden="1">#REF!</definedName>
    <definedName name="BExKO2FXWJWC5IZLDN8JHYILQJ2N" localSheetId="7" hidden="1">#REF!</definedName>
    <definedName name="BExKO2FXWJWC5IZLDN8JHYILQJ2N" localSheetId="27" hidden="1">#REF!</definedName>
    <definedName name="BExKO2FXWJWC5IZLDN8JHYILQJ2N" hidden="1">#REF!</definedName>
    <definedName name="BExKO438WZ8FKOU00NURGFMOYXWN" localSheetId="16" hidden="1">#REF!</definedName>
    <definedName name="BExKO438WZ8FKOU00NURGFMOYXWN" localSheetId="13" hidden="1">#REF!</definedName>
    <definedName name="BExKO438WZ8FKOU00NURGFMOYXWN" localSheetId="10" hidden="1">#REF!</definedName>
    <definedName name="BExKO438WZ8FKOU00NURGFMOYXWN" localSheetId="7" hidden="1">#REF!</definedName>
    <definedName name="BExKO438WZ8FKOU00NURGFMOYXWN" localSheetId="27" hidden="1">#REF!</definedName>
    <definedName name="BExKO438WZ8FKOU00NURGFMOYXWN" hidden="1">#REF!</definedName>
    <definedName name="BExKO551EZ73M80UFHBQE7BQVU4L" localSheetId="16" hidden="1">#REF!</definedName>
    <definedName name="BExKO551EZ73M80UFHBQE7BQVU4L" localSheetId="13" hidden="1">#REF!</definedName>
    <definedName name="BExKO551EZ73M80UFHBQE7BQVU4L" localSheetId="10" hidden="1">#REF!</definedName>
    <definedName name="BExKO551EZ73M80UFHBQE7BQVU4L" localSheetId="7" hidden="1">#REF!</definedName>
    <definedName name="BExKO551EZ73M80UFHBQE7BQVU4L" localSheetId="27" hidden="1">#REF!</definedName>
    <definedName name="BExKO551EZ73M80UFHBQE7BQVU4L" hidden="1">#REF!</definedName>
    <definedName name="BExKOBA4VTRV9YG31IM1PDDO3J9M" localSheetId="16" hidden="1">#REF!</definedName>
    <definedName name="BExKOBA4VTRV9YG31IM1PDDO3J9M" localSheetId="13" hidden="1">#REF!</definedName>
    <definedName name="BExKOBA4VTRV9YG31IM1PDDO3J9M" localSheetId="10" hidden="1">#REF!</definedName>
    <definedName name="BExKOBA4VTRV9YG31IM1PDDO3J9M" localSheetId="7" hidden="1">#REF!</definedName>
    <definedName name="BExKOBA4VTRV9YG31IM1PDDO3J9M" localSheetId="27" hidden="1">#REF!</definedName>
    <definedName name="BExKOBA4VTRV9YG31IM1PDDO3J9M" hidden="1">#REF!</definedName>
    <definedName name="BExKODIZGWW2EQD0FEYW6WK6XLCM" localSheetId="16" hidden="1">#REF!</definedName>
    <definedName name="BExKODIZGWW2EQD0FEYW6WK6XLCM" localSheetId="13" hidden="1">#REF!</definedName>
    <definedName name="BExKODIZGWW2EQD0FEYW6WK6XLCM" localSheetId="10" hidden="1">#REF!</definedName>
    <definedName name="BExKODIZGWW2EQD0FEYW6WK6XLCM" localSheetId="7" hidden="1">#REF!</definedName>
    <definedName name="BExKODIZGWW2EQD0FEYW6WK6XLCM" localSheetId="27" hidden="1">#REF!</definedName>
    <definedName name="BExKODIZGWW2EQD0FEYW6WK6XLCM" hidden="1">#REF!</definedName>
    <definedName name="BExKOPO2HPWVQGAKW8LOZMPIDEFG" localSheetId="16" hidden="1">#REF!</definedName>
    <definedName name="BExKOPO2HPWVQGAKW8LOZMPIDEFG" localSheetId="13" hidden="1">#REF!</definedName>
    <definedName name="BExKOPO2HPWVQGAKW8LOZMPIDEFG" localSheetId="10" hidden="1">#REF!</definedName>
    <definedName name="BExKOPO2HPWVQGAKW8LOZMPIDEFG" localSheetId="7" hidden="1">#REF!</definedName>
    <definedName name="BExKOPO2HPWVQGAKW8LOZMPIDEFG" localSheetId="27" hidden="1">#REF!</definedName>
    <definedName name="BExKOPO2HPWVQGAKW8LOZMPIDEFG" hidden="1">#REF!</definedName>
    <definedName name="BExKP7SRQ3MN5BDYXV2XMBQNUH23" localSheetId="16" hidden="1">#REF!</definedName>
    <definedName name="BExKP7SRQ3MN5BDYXV2XMBQNUH23" localSheetId="13" hidden="1">#REF!</definedName>
    <definedName name="BExKP7SRQ3MN5BDYXV2XMBQNUH23" localSheetId="10" hidden="1">#REF!</definedName>
    <definedName name="BExKP7SRQ3MN5BDYXV2XMBQNUH23" localSheetId="7" hidden="1">#REF!</definedName>
    <definedName name="BExKP7SRQ3MN5BDYXV2XMBQNUH23" localSheetId="27" hidden="1">#REF!</definedName>
    <definedName name="BExKP7SRQ3MN5BDYXV2XMBQNUH23" hidden="1">#REF!</definedName>
    <definedName name="BExKPEZP0QTKOTLIMMIFSVTHQEEK" localSheetId="16" hidden="1">#REF!</definedName>
    <definedName name="BExKPEZP0QTKOTLIMMIFSVTHQEEK" localSheetId="13" hidden="1">#REF!</definedName>
    <definedName name="BExKPEZP0QTKOTLIMMIFSVTHQEEK" localSheetId="10" hidden="1">#REF!</definedName>
    <definedName name="BExKPEZP0QTKOTLIMMIFSVTHQEEK" localSheetId="7" hidden="1">#REF!</definedName>
    <definedName name="BExKPEZP0QTKOTLIMMIFSVTHQEEK" localSheetId="27" hidden="1">#REF!</definedName>
    <definedName name="BExKPEZP0QTKOTLIMMIFSVTHQEEK" hidden="1">#REF!</definedName>
    <definedName name="BExKPFFSVTL757PNITV8R9RN4452" localSheetId="16" hidden="1">#REF!</definedName>
    <definedName name="BExKPFFSVTL757PNITV8R9RN4452" localSheetId="13" hidden="1">#REF!</definedName>
    <definedName name="BExKPFFSVTL757PNITV8R9RN4452" localSheetId="10" hidden="1">#REF!</definedName>
    <definedName name="BExKPFFSVTL757PNITV8R9RN4452" localSheetId="7" hidden="1">#REF!</definedName>
    <definedName name="BExKPFFSVTL757PNITV8R9RN4452" localSheetId="27" hidden="1">#REF!</definedName>
    <definedName name="BExKPFFSVTL757PNITV8R9RN4452" hidden="1">#REF!</definedName>
    <definedName name="BExKPIL5ZWOXQAENH3VP3ZHA2N7N" localSheetId="16" hidden="1">#REF!</definedName>
    <definedName name="BExKPIL5ZWOXQAENH3VP3ZHA2N7N" localSheetId="13" hidden="1">#REF!</definedName>
    <definedName name="BExKPIL5ZWOXQAENH3VP3ZHA2N7N" localSheetId="10" hidden="1">#REF!</definedName>
    <definedName name="BExKPIL5ZWOXQAENH3VP3ZHA2N7N" localSheetId="7" hidden="1">#REF!</definedName>
    <definedName name="BExKPIL5ZWOXQAENH3VP3ZHA2N7N" localSheetId="27" hidden="1">#REF!</definedName>
    <definedName name="BExKPIL5ZWOXQAENH3VP3ZHA2N7N" hidden="1">#REF!</definedName>
    <definedName name="BExKPJHKPVROP9QX9BMBZMU2HEZ1" localSheetId="16" hidden="1">#REF!</definedName>
    <definedName name="BExKPJHKPVROP9QX9BMBZMU2HEZ1" localSheetId="13" hidden="1">#REF!</definedName>
    <definedName name="BExKPJHKPVROP9QX9BMBZMU2HEZ1" localSheetId="10" hidden="1">#REF!</definedName>
    <definedName name="BExKPJHKPVROP9QX9BMBZMU2HEZ1" localSheetId="7" hidden="1">#REF!</definedName>
    <definedName name="BExKPJHKPVROP9QX9BMBZMU2HEZ1" localSheetId="27" hidden="1">#REF!</definedName>
    <definedName name="BExKPJHKPVROP9QX9BMBZMU2HEZ1" hidden="1">#REF!</definedName>
    <definedName name="BExKPLQJX0HJ8OTXBXH9IC9J2V0W" localSheetId="16" hidden="1">#REF!</definedName>
    <definedName name="BExKPLQJX0HJ8OTXBXH9IC9J2V0W" localSheetId="13" hidden="1">#REF!</definedName>
    <definedName name="BExKPLQJX0HJ8OTXBXH9IC9J2V0W" localSheetId="10" hidden="1">#REF!</definedName>
    <definedName name="BExKPLQJX0HJ8OTXBXH9IC9J2V0W" localSheetId="7" hidden="1">#REF!</definedName>
    <definedName name="BExKPLQJX0HJ8OTXBXH9IC9J2V0W" localSheetId="27" hidden="1">#REF!</definedName>
    <definedName name="BExKPLQJX0HJ8OTXBXH9IC9J2V0W" hidden="1">#REF!</definedName>
    <definedName name="BExKPN8C7GN36ZJZHLOB74LU6KT0" localSheetId="16" hidden="1">#REF!</definedName>
    <definedName name="BExKPN8C7GN36ZJZHLOB74LU6KT0" localSheetId="13" hidden="1">#REF!</definedName>
    <definedName name="BExKPN8C7GN36ZJZHLOB74LU6KT0" localSheetId="10" hidden="1">#REF!</definedName>
    <definedName name="BExKPN8C7GN36ZJZHLOB74LU6KT0" localSheetId="7" hidden="1">#REF!</definedName>
    <definedName name="BExKPN8C7GN36ZJZHLOB74LU6KT0" localSheetId="27" hidden="1">#REF!</definedName>
    <definedName name="BExKPN8C7GN36ZJZHLOB74LU6KT0" hidden="1">#REF!</definedName>
    <definedName name="BExKPX9VZ1J5021Q98K60HMPJU58" localSheetId="16" hidden="1">#REF!</definedName>
    <definedName name="BExKPX9VZ1J5021Q98K60HMPJU58" localSheetId="13" hidden="1">#REF!</definedName>
    <definedName name="BExKPX9VZ1J5021Q98K60HMPJU58" localSheetId="10" hidden="1">#REF!</definedName>
    <definedName name="BExKPX9VZ1J5021Q98K60HMPJU58" localSheetId="7" hidden="1">#REF!</definedName>
    <definedName name="BExKPX9VZ1J5021Q98K60HMPJU58" localSheetId="27" hidden="1">#REF!</definedName>
    <definedName name="BExKPX9VZ1J5021Q98K60HMPJU58" hidden="1">#REF!</definedName>
    <definedName name="BExKQGGEP203MUWSJVORTY7RFOFT" localSheetId="16" hidden="1">#REF!</definedName>
    <definedName name="BExKQGGEP203MUWSJVORTY7RFOFT" localSheetId="13" hidden="1">#REF!</definedName>
    <definedName name="BExKQGGEP203MUWSJVORTY7RFOFT" localSheetId="10" hidden="1">#REF!</definedName>
    <definedName name="BExKQGGEP203MUWSJVORTY7RFOFT" localSheetId="7" hidden="1">#REF!</definedName>
    <definedName name="BExKQGGEP203MUWSJVORTY7RFOFT" localSheetId="27" hidden="1">#REF!</definedName>
    <definedName name="BExKQGGEP203MUWSJVORTY7RFOFT" hidden="1">#REF!</definedName>
    <definedName name="BExKQJGAAWNM3NT19E9I0CQDBTU0" localSheetId="16" hidden="1">#REF!</definedName>
    <definedName name="BExKQJGAAWNM3NT19E9I0CQDBTU0" localSheetId="13" hidden="1">#REF!</definedName>
    <definedName name="BExKQJGAAWNM3NT19E9I0CQDBTU0" localSheetId="10" hidden="1">#REF!</definedName>
    <definedName name="BExKQJGAAWNM3NT19E9I0CQDBTU0" localSheetId="7" hidden="1">#REF!</definedName>
    <definedName name="BExKQJGAAWNM3NT19E9I0CQDBTU0" localSheetId="27" hidden="1">#REF!</definedName>
    <definedName name="BExKQJGAAWNM3NT19E9I0CQDBTU0" hidden="1">#REF!</definedName>
    <definedName name="BExKQM5GJ1ZN5REKFE7YVBQ0KXWF" localSheetId="16" hidden="1">#REF!</definedName>
    <definedName name="BExKQM5GJ1ZN5REKFE7YVBQ0KXWF" localSheetId="13" hidden="1">#REF!</definedName>
    <definedName name="BExKQM5GJ1ZN5REKFE7YVBQ0KXWF" localSheetId="10" hidden="1">#REF!</definedName>
    <definedName name="BExKQM5GJ1ZN5REKFE7YVBQ0KXWF" localSheetId="7" hidden="1">#REF!</definedName>
    <definedName name="BExKQM5GJ1ZN5REKFE7YVBQ0KXWF" localSheetId="27" hidden="1">#REF!</definedName>
    <definedName name="BExKQM5GJ1ZN5REKFE7YVBQ0KXWF" hidden="1">#REF!</definedName>
    <definedName name="BExKQQ71278061G7ZFYGPWOMOMY2" localSheetId="16" hidden="1">#REF!</definedName>
    <definedName name="BExKQQ71278061G7ZFYGPWOMOMY2" localSheetId="13" hidden="1">#REF!</definedName>
    <definedName name="BExKQQ71278061G7ZFYGPWOMOMY2" localSheetId="10" hidden="1">#REF!</definedName>
    <definedName name="BExKQQ71278061G7ZFYGPWOMOMY2" localSheetId="7" hidden="1">#REF!</definedName>
    <definedName name="BExKQQ71278061G7ZFYGPWOMOMY2" localSheetId="27" hidden="1">#REF!</definedName>
    <definedName name="BExKQQ71278061G7ZFYGPWOMOMY2" hidden="1">#REF!</definedName>
    <definedName name="BExKQTXRG3ECU8NT47UR7643LO5G" localSheetId="16" hidden="1">#REF!</definedName>
    <definedName name="BExKQTXRG3ECU8NT47UR7643LO5G" localSheetId="13" hidden="1">#REF!</definedName>
    <definedName name="BExKQTXRG3ECU8NT47UR7643LO5G" localSheetId="10" hidden="1">#REF!</definedName>
    <definedName name="BExKQTXRG3ECU8NT47UR7643LO5G" localSheetId="7" hidden="1">#REF!</definedName>
    <definedName name="BExKQTXRG3ECU8NT47UR7643LO5G" localSheetId="27" hidden="1">#REF!</definedName>
    <definedName name="BExKQTXRG3ECU8NT47UR7643LO5G" hidden="1">#REF!</definedName>
    <definedName name="BExKQVL7HPOIZ4FHANDFMVOJLEPR" localSheetId="16" hidden="1">#REF!</definedName>
    <definedName name="BExKQVL7HPOIZ4FHANDFMVOJLEPR" localSheetId="13" hidden="1">#REF!</definedName>
    <definedName name="BExKQVL7HPOIZ4FHANDFMVOJLEPR" localSheetId="10" hidden="1">#REF!</definedName>
    <definedName name="BExKQVL7HPOIZ4FHANDFMVOJLEPR" localSheetId="7" hidden="1">#REF!</definedName>
    <definedName name="BExKQVL7HPOIZ4FHANDFMVOJLEPR" localSheetId="27" hidden="1">#REF!</definedName>
    <definedName name="BExKQVL7HPOIZ4FHANDFMVOJLEPR" hidden="1">#REF!</definedName>
    <definedName name="BExKR3ZAJRYXZB4M7XZPK0I7E55W" localSheetId="16" hidden="1">#REF!</definedName>
    <definedName name="BExKR3ZAJRYXZB4M7XZPK0I7E55W" localSheetId="13" hidden="1">#REF!</definedName>
    <definedName name="BExKR3ZAJRYXZB4M7XZPK0I7E55W" localSheetId="10" hidden="1">#REF!</definedName>
    <definedName name="BExKR3ZAJRYXZB4M7XZPK0I7E55W" localSheetId="7" hidden="1">#REF!</definedName>
    <definedName name="BExKR3ZAJRYXZB4M7XZPK0I7E55W" localSheetId="27" hidden="1">#REF!</definedName>
    <definedName name="BExKR3ZAJRYXZB4M7XZPK0I7E55W" hidden="1">#REF!</definedName>
    <definedName name="BExKR8RZSEHW184G0Z56B4EGNU72" localSheetId="16" hidden="1">#REF!</definedName>
    <definedName name="BExKR8RZSEHW184G0Z56B4EGNU72" localSheetId="13" hidden="1">#REF!</definedName>
    <definedName name="BExKR8RZSEHW184G0Z56B4EGNU72" localSheetId="10" hidden="1">#REF!</definedName>
    <definedName name="BExKR8RZSEHW184G0Z56B4EGNU72" localSheetId="7" hidden="1">#REF!</definedName>
    <definedName name="BExKR8RZSEHW184G0Z56B4EGNU72" localSheetId="27" hidden="1">#REF!</definedName>
    <definedName name="BExKR8RZSEHW184G0Z56B4EGNU72" hidden="1">#REF!</definedName>
    <definedName name="BExKRHM60KUPM7RGAAFRSKX4TMS5" localSheetId="16" hidden="1">#REF!</definedName>
    <definedName name="BExKRHM60KUPM7RGAAFRSKX4TMS5" localSheetId="13" hidden="1">#REF!</definedName>
    <definedName name="BExKRHM60KUPM7RGAAFRSKX4TMS5" localSheetId="10" hidden="1">#REF!</definedName>
    <definedName name="BExKRHM60KUPM7RGAAFRSKX4TMS5" localSheetId="7" hidden="1">#REF!</definedName>
    <definedName name="BExKRHM60KUPM7RGAAFRSKX4TMS5" localSheetId="27" hidden="1">#REF!</definedName>
    <definedName name="BExKRHM60KUPM7RGAAFRSKX4TMS5" hidden="1">#REF!</definedName>
    <definedName name="BExKRQB2LX164R610N3VXJPD3C1W" localSheetId="16" hidden="1">#REF!</definedName>
    <definedName name="BExKRQB2LX164R610N3VXJPD3C1W" localSheetId="13" hidden="1">#REF!</definedName>
    <definedName name="BExKRQB2LX164R610N3VXJPD3C1W" localSheetId="10" hidden="1">#REF!</definedName>
    <definedName name="BExKRQB2LX164R610N3VXJPD3C1W" localSheetId="7" hidden="1">#REF!</definedName>
    <definedName name="BExKRQB2LX164R610N3VXJPD3C1W" localSheetId="27" hidden="1">#REF!</definedName>
    <definedName name="BExKRQB2LX164R610N3VXJPD3C1W" hidden="1">#REF!</definedName>
    <definedName name="BExKRVUSQ6PA7ZYQSTEQL3X7PB9P" localSheetId="16" hidden="1">#REF!</definedName>
    <definedName name="BExKRVUSQ6PA7ZYQSTEQL3X7PB9P" localSheetId="13" hidden="1">#REF!</definedName>
    <definedName name="BExKRVUSQ6PA7ZYQSTEQL3X7PB9P" localSheetId="10" hidden="1">#REF!</definedName>
    <definedName name="BExKRVUSQ6PA7ZYQSTEQL3X7PB9P" localSheetId="7" hidden="1">#REF!</definedName>
    <definedName name="BExKRVUSQ6PA7ZYQSTEQL3X7PB9P" localSheetId="27" hidden="1">#REF!</definedName>
    <definedName name="BExKRVUSQ6PA7ZYQSTEQL3X7PB9P" hidden="1">#REF!</definedName>
    <definedName name="BExKRY3KZ7F7RB2KH8HXSQ85IEQO" localSheetId="16" hidden="1">#REF!</definedName>
    <definedName name="BExKRY3KZ7F7RB2KH8HXSQ85IEQO" localSheetId="13" hidden="1">#REF!</definedName>
    <definedName name="BExKRY3KZ7F7RB2KH8HXSQ85IEQO" localSheetId="10" hidden="1">#REF!</definedName>
    <definedName name="BExKRY3KZ7F7RB2KH8HXSQ85IEQO" localSheetId="7" hidden="1">#REF!</definedName>
    <definedName name="BExKRY3KZ7F7RB2KH8HXSQ85IEQO" localSheetId="27" hidden="1">#REF!</definedName>
    <definedName name="BExKRY3KZ7F7RB2KH8HXSQ85IEQO" hidden="1">#REF!</definedName>
    <definedName name="BExKS91CCVW1YKNE1EQ4MCE1E9JX" localSheetId="16" hidden="1">#REF!</definedName>
    <definedName name="BExKS91CCVW1YKNE1EQ4MCE1E9JX" localSheetId="13" hidden="1">#REF!</definedName>
    <definedName name="BExKS91CCVW1YKNE1EQ4MCE1E9JX" localSheetId="10" hidden="1">#REF!</definedName>
    <definedName name="BExKS91CCVW1YKNE1EQ4MCE1E9JX" localSheetId="7" hidden="1">#REF!</definedName>
    <definedName name="BExKS91CCVW1YKNE1EQ4MCE1E9JX" localSheetId="27" hidden="1">#REF!</definedName>
    <definedName name="BExKS91CCVW1YKNE1EQ4MCE1E9JX" hidden="1">#REF!</definedName>
    <definedName name="BExKSA37DZTCK6H13HPIKR0ZFVL8" localSheetId="16" hidden="1">#REF!</definedName>
    <definedName name="BExKSA37DZTCK6H13HPIKR0ZFVL8" localSheetId="13" hidden="1">#REF!</definedName>
    <definedName name="BExKSA37DZTCK6H13HPIKR0ZFVL8" localSheetId="10" hidden="1">#REF!</definedName>
    <definedName name="BExKSA37DZTCK6H13HPIKR0ZFVL8" localSheetId="7" hidden="1">#REF!</definedName>
    <definedName name="BExKSA37DZTCK6H13HPIKR0ZFVL8" localSheetId="27" hidden="1">#REF!</definedName>
    <definedName name="BExKSA37DZTCK6H13HPIKR0ZFVL8" hidden="1">#REF!</definedName>
    <definedName name="BExKSB51O073JLM4PEU353GBBSMI" localSheetId="16" hidden="1">#REF!</definedName>
    <definedName name="BExKSB51O073JLM4PEU353GBBSMI" localSheetId="13" hidden="1">#REF!</definedName>
    <definedName name="BExKSB51O073JLM4PEU353GBBSMI" localSheetId="10" hidden="1">#REF!</definedName>
    <definedName name="BExKSB51O073JLM4PEU353GBBSMI" localSheetId="7" hidden="1">#REF!</definedName>
    <definedName name="BExKSB51O073JLM4PEU353GBBSMI" localSheetId="27" hidden="1">#REF!</definedName>
    <definedName name="BExKSB51O073JLM4PEU353GBBSMI" hidden="1">#REF!</definedName>
    <definedName name="BExKSC1EDUXA6RM44LZV6HMMHKLX" localSheetId="16" hidden="1">#REF!</definedName>
    <definedName name="BExKSC1EDUXA6RM44LZV6HMMHKLX" localSheetId="13" hidden="1">#REF!</definedName>
    <definedName name="BExKSC1EDUXA6RM44LZV6HMMHKLX" localSheetId="10" hidden="1">#REF!</definedName>
    <definedName name="BExKSC1EDUXA6RM44LZV6HMMHKLX" localSheetId="7" hidden="1">#REF!</definedName>
    <definedName name="BExKSC1EDUXA6RM44LZV6HMMHKLX" localSheetId="27" hidden="1">#REF!</definedName>
    <definedName name="BExKSC1EDUXA6RM44LZV6HMMHKLX" hidden="1">#REF!</definedName>
    <definedName name="BExKSFMOMSZYDE0WNC94F40S6636" localSheetId="16" hidden="1">#REF!</definedName>
    <definedName name="BExKSFMOMSZYDE0WNC94F40S6636" localSheetId="13" hidden="1">#REF!</definedName>
    <definedName name="BExKSFMOMSZYDE0WNC94F40S6636" localSheetId="10" hidden="1">#REF!</definedName>
    <definedName name="BExKSFMOMSZYDE0WNC94F40S6636" localSheetId="7" hidden="1">#REF!</definedName>
    <definedName name="BExKSFMOMSZYDE0WNC94F40S6636" localSheetId="27" hidden="1">#REF!</definedName>
    <definedName name="BExKSFMOMSZYDE0WNC94F40S6636" hidden="1">#REF!</definedName>
    <definedName name="BExKSHQ9K79S8KYUWIV5M5LAHHF1" localSheetId="16" hidden="1">#REF!</definedName>
    <definedName name="BExKSHQ9K79S8KYUWIV5M5LAHHF1" localSheetId="13" hidden="1">#REF!</definedName>
    <definedName name="BExKSHQ9K79S8KYUWIV5M5LAHHF1" localSheetId="10" hidden="1">#REF!</definedName>
    <definedName name="BExKSHQ9K79S8KYUWIV5M5LAHHF1" localSheetId="7" hidden="1">#REF!</definedName>
    <definedName name="BExKSHQ9K79S8KYUWIV5M5LAHHF1" localSheetId="27" hidden="1">#REF!</definedName>
    <definedName name="BExKSHQ9K79S8KYUWIV5M5LAHHF1" hidden="1">#REF!</definedName>
    <definedName name="BExKSJTWG9L3FCX8FLK4EMUJMF27" localSheetId="16" hidden="1">#REF!</definedName>
    <definedName name="BExKSJTWG9L3FCX8FLK4EMUJMF27" localSheetId="13" hidden="1">#REF!</definedName>
    <definedName name="BExKSJTWG9L3FCX8FLK4EMUJMF27" localSheetId="10" hidden="1">#REF!</definedName>
    <definedName name="BExKSJTWG9L3FCX8FLK4EMUJMF27" localSheetId="7" hidden="1">#REF!</definedName>
    <definedName name="BExKSJTWG9L3FCX8FLK4EMUJMF27" localSheetId="27" hidden="1">#REF!</definedName>
    <definedName name="BExKSJTWG9L3FCX8FLK4EMUJMF27" hidden="1">#REF!</definedName>
    <definedName name="BExKSU0MKNAVZYYPKCYTZDWQX4R8" localSheetId="16" hidden="1">#REF!</definedName>
    <definedName name="BExKSU0MKNAVZYYPKCYTZDWQX4R8" localSheetId="13" hidden="1">#REF!</definedName>
    <definedName name="BExKSU0MKNAVZYYPKCYTZDWQX4R8" localSheetId="10" hidden="1">#REF!</definedName>
    <definedName name="BExKSU0MKNAVZYYPKCYTZDWQX4R8" localSheetId="7" hidden="1">#REF!</definedName>
    <definedName name="BExKSU0MKNAVZYYPKCYTZDWQX4R8" localSheetId="27" hidden="1">#REF!</definedName>
    <definedName name="BExKSU0MKNAVZYYPKCYTZDWQX4R8" hidden="1">#REF!</definedName>
    <definedName name="BExKSX60G1MUS689FXIGYP2F7C62" localSheetId="16" hidden="1">#REF!</definedName>
    <definedName name="BExKSX60G1MUS689FXIGYP2F7C62" localSheetId="13" hidden="1">#REF!</definedName>
    <definedName name="BExKSX60G1MUS689FXIGYP2F7C62" localSheetId="10" hidden="1">#REF!</definedName>
    <definedName name="BExKSX60G1MUS689FXIGYP2F7C62" localSheetId="7" hidden="1">#REF!</definedName>
    <definedName name="BExKSX60G1MUS689FXIGYP2F7C62" localSheetId="27" hidden="1">#REF!</definedName>
    <definedName name="BExKSX60G1MUS689FXIGYP2F7C62" hidden="1">#REF!</definedName>
    <definedName name="BExKT2UZ7Y2VWF5NQE18SJRLD2RN" localSheetId="16" hidden="1">#REF!</definedName>
    <definedName name="BExKT2UZ7Y2VWF5NQE18SJRLD2RN" localSheetId="13" hidden="1">#REF!</definedName>
    <definedName name="BExKT2UZ7Y2VWF5NQE18SJRLD2RN" localSheetId="10" hidden="1">#REF!</definedName>
    <definedName name="BExKT2UZ7Y2VWF5NQE18SJRLD2RN" localSheetId="7" hidden="1">#REF!</definedName>
    <definedName name="BExKT2UZ7Y2VWF5NQE18SJRLD2RN" localSheetId="27" hidden="1">#REF!</definedName>
    <definedName name="BExKT2UZ7Y2VWF5NQE18SJRLD2RN" hidden="1">#REF!</definedName>
    <definedName name="BExKT3GJFNGAM09H5F615E36A38C" localSheetId="16" hidden="1">#REF!</definedName>
    <definedName name="BExKT3GJFNGAM09H5F615E36A38C" localSheetId="13" hidden="1">#REF!</definedName>
    <definedName name="BExKT3GJFNGAM09H5F615E36A38C" localSheetId="10" hidden="1">#REF!</definedName>
    <definedName name="BExKT3GJFNGAM09H5F615E36A38C" localSheetId="7" hidden="1">#REF!</definedName>
    <definedName name="BExKT3GJFNGAM09H5F615E36A38C" localSheetId="27" hidden="1">#REF!</definedName>
    <definedName name="BExKT3GJFNGAM09H5F615E36A38C" hidden="1">#REF!</definedName>
    <definedName name="BExKTD1UM9PTLYETG1RM502XDNC0" localSheetId="16" hidden="1">#REF!</definedName>
    <definedName name="BExKTD1UM9PTLYETG1RM502XDNC0" localSheetId="13" hidden="1">#REF!</definedName>
    <definedName name="BExKTD1UM9PTLYETG1RM502XDNC0" localSheetId="10" hidden="1">#REF!</definedName>
    <definedName name="BExKTD1UM9PTLYETG1RM502XDNC0" localSheetId="7" hidden="1">#REF!</definedName>
    <definedName name="BExKTD1UM9PTLYETG1RM502XDNC0" localSheetId="27" hidden="1">#REF!</definedName>
    <definedName name="BExKTD1UM9PTLYETG1RM502XDNC0" hidden="1">#REF!</definedName>
    <definedName name="BExKTJN26AY45CE6JUAX3OIL48F7" localSheetId="16" hidden="1">#REF!</definedName>
    <definedName name="BExKTJN26AY45CE6JUAX3OIL48F7" localSheetId="13" hidden="1">#REF!</definedName>
    <definedName name="BExKTJN26AY45CE6JUAX3OIL48F7" localSheetId="10" hidden="1">#REF!</definedName>
    <definedName name="BExKTJN26AY45CE6JUAX3OIL48F7" localSheetId="7" hidden="1">#REF!</definedName>
    <definedName name="BExKTJN26AY45CE6JUAX3OIL48F7" localSheetId="27" hidden="1">#REF!</definedName>
    <definedName name="BExKTJN26AY45CE6JUAX3OIL48F7" hidden="1">#REF!</definedName>
    <definedName name="BExKTQZGN8GI3XGSEXMPCCA3S19H" localSheetId="16" hidden="1">#REF!</definedName>
    <definedName name="BExKTQZGN8GI3XGSEXMPCCA3S19H" localSheetId="13" hidden="1">#REF!</definedName>
    <definedName name="BExKTQZGN8GI3XGSEXMPCCA3S19H" localSheetId="10" hidden="1">#REF!</definedName>
    <definedName name="BExKTQZGN8GI3XGSEXMPCCA3S19H" localSheetId="7" hidden="1">#REF!</definedName>
    <definedName name="BExKTQZGN8GI3XGSEXMPCCA3S19H" localSheetId="27" hidden="1">#REF!</definedName>
    <definedName name="BExKTQZGN8GI3XGSEXMPCCA3S19H" hidden="1">#REF!</definedName>
    <definedName name="BExKTUKYYU0F6TUW1RXV24LRAZFE" localSheetId="16" hidden="1">#REF!</definedName>
    <definedName name="BExKTUKYYU0F6TUW1RXV24LRAZFE" localSheetId="13" hidden="1">#REF!</definedName>
    <definedName name="BExKTUKYYU0F6TUW1RXV24LRAZFE" localSheetId="10" hidden="1">#REF!</definedName>
    <definedName name="BExKTUKYYU0F6TUW1RXV24LRAZFE" localSheetId="7" hidden="1">#REF!</definedName>
    <definedName name="BExKTUKYYU0F6TUW1RXV24LRAZFE" localSheetId="27" hidden="1">#REF!</definedName>
    <definedName name="BExKTUKYYU0F6TUW1RXV24LRAZFE" hidden="1">#REF!</definedName>
    <definedName name="BExKU3FBLHQBIUTN6XEZW5GC9OG1" localSheetId="16" hidden="1">#REF!</definedName>
    <definedName name="BExKU3FBLHQBIUTN6XEZW5GC9OG1" localSheetId="13" hidden="1">#REF!</definedName>
    <definedName name="BExKU3FBLHQBIUTN6XEZW5GC9OG1" localSheetId="10" hidden="1">#REF!</definedName>
    <definedName name="BExKU3FBLHQBIUTN6XEZW5GC9OG1" localSheetId="7" hidden="1">#REF!</definedName>
    <definedName name="BExKU3FBLHQBIUTN6XEZW5GC9OG1" localSheetId="27" hidden="1">#REF!</definedName>
    <definedName name="BExKU3FBLHQBIUTN6XEZW5GC9OG1" hidden="1">#REF!</definedName>
    <definedName name="BExKU82I99FEUIZLODXJDOJC96CQ" localSheetId="16" hidden="1">#REF!</definedName>
    <definedName name="BExKU82I99FEUIZLODXJDOJC96CQ" localSheetId="13" hidden="1">#REF!</definedName>
    <definedName name="BExKU82I99FEUIZLODXJDOJC96CQ" localSheetId="10" hidden="1">#REF!</definedName>
    <definedName name="BExKU82I99FEUIZLODXJDOJC96CQ" localSheetId="7" hidden="1">#REF!</definedName>
    <definedName name="BExKU82I99FEUIZLODXJDOJC96CQ" localSheetId="27" hidden="1">#REF!</definedName>
    <definedName name="BExKU82I99FEUIZLODXJDOJC96CQ" hidden="1">#REF!</definedName>
    <definedName name="BExKUDM0DFSCM3D91SH0XLXJSL18" localSheetId="16" hidden="1">#REF!</definedName>
    <definedName name="BExKUDM0DFSCM3D91SH0XLXJSL18" localSheetId="13" hidden="1">#REF!</definedName>
    <definedName name="BExKUDM0DFSCM3D91SH0XLXJSL18" localSheetId="10" hidden="1">#REF!</definedName>
    <definedName name="BExKUDM0DFSCM3D91SH0XLXJSL18" localSheetId="7" hidden="1">#REF!</definedName>
    <definedName name="BExKUDM0DFSCM3D91SH0XLXJSL18" localSheetId="27" hidden="1">#REF!</definedName>
    <definedName name="BExKUDM0DFSCM3D91SH0XLXJSL18" hidden="1">#REF!</definedName>
    <definedName name="BExKUHYKD9TJTMQOOBS4EX04FCEZ" localSheetId="16" hidden="1">#REF!</definedName>
    <definedName name="BExKUHYKD9TJTMQOOBS4EX04FCEZ" localSheetId="13" hidden="1">#REF!</definedName>
    <definedName name="BExKUHYKD9TJTMQOOBS4EX04FCEZ" localSheetId="10" hidden="1">#REF!</definedName>
    <definedName name="BExKUHYKD9TJTMQOOBS4EX04FCEZ" localSheetId="7" hidden="1">#REF!</definedName>
    <definedName name="BExKUHYKD9TJTMQOOBS4EX04FCEZ" localSheetId="27" hidden="1">#REF!</definedName>
    <definedName name="BExKUHYKD9TJTMQOOBS4EX04FCEZ" hidden="1">#REF!</definedName>
    <definedName name="BExKULEKJLA77AUQPDUHSM94Y76Z" localSheetId="16" hidden="1">#REF!</definedName>
    <definedName name="BExKULEKJLA77AUQPDUHSM94Y76Z" localSheetId="13" hidden="1">#REF!</definedName>
    <definedName name="BExKULEKJLA77AUQPDUHSM94Y76Z" localSheetId="10" hidden="1">#REF!</definedName>
    <definedName name="BExKULEKJLA77AUQPDUHSM94Y76Z" localSheetId="7" hidden="1">#REF!</definedName>
    <definedName name="BExKULEKJLA77AUQPDUHSM94Y76Z" localSheetId="27" hidden="1">#REF!</definedName>
    <definedName name="BExKULEKJLA77AUQPDUHSM94Y76Z" hidden="1">#REF!</definedName>
    <definedName name="BExKUXE506JSYMR4CV866RHRDYR9" localSheetId="16" hidden="1">#REF!</definedName>
    <definedName name="BExKUXE506JSYMR4CV866RHRDYR9" localSheetId="13" hidden="1">#REF!</definedName>
    <definedName name="BExKUXE506JSYMR4CV866RHRDYR9" localSheetId="10" hidden="1">#REF!</definedName>
    <definedName name="BExKUXE506JSYMR4CV866RHRDYR9" localSheetId="7" hidden="1">#REF!</definedName>
    <definedName name="BExKUXE506JSYMR4CV866RHRDYR9" localSheetId="27" hidden="1">#REF!</definedName>
    <definedName name="BExKUXE506JSYMR4CV866RHRDYR9" hidden="1">#REF!</definedName>
    <definedName name="BExKV08R85MKI3MAX9E2HERNQUNL" localSheetId="16" hidden="1">#REF!</definedName>
    <definedName name="BExKV08R85MKI3MAX9E2HERNQUNL" localSheetId="13" hidden="1">#REF!</definedName>
    <definedName name="BExKV08R85MKI3MAX9E2HERNQUNL" localSheetId="10" hidden="1">#REF!</definedName>
    <definedName name="BExKV08R85MKI3MAX9E2HERNQUNL" localSheetId="7" hidden="1">#REF!</definedName>
    <definedName name="BExKV08R85MKI3MAX9E2HERNQUNL" localSheetId="27" hidden="1">#REF!</definedName>
    <definedName name="BExKV08R85MKI3MAX9E2HERNQUNL" hidden="1">#REF!</definedName>
    <definedName name="BExKV4AAUNNJL5JWD7PX6BFKVS6O" localSheetId="16" hidden="1">#REF!</definedName>
    <definedName name="BExKV4AAUNNJL5JWD7PX6BFKVS6O" localSheetId="13" hidden="1">#REF!</definedName>
    <definedName name="BExKV4AAUNNJL5JWD7PX6BFKVS6O" localSheetId="10" hidden="1">#REF!</definedName>
    <definedName name="BExKV4AAUNNJL5JWD7PX6BFKVS6O" localSheetId="7" hidden="1">#REF!</definedName>
    <definedName name="BExKV4AAUNNJL5JWD7PX6BFKVS6O" localSheetId="27" hidden="1">#REF!</definedName>
    <definedName name="BExKV4AAUNNJL5JWD7PX6BFKVS6O" hidden="1">#REF!</definedName>
    <definedName name="BExKVDVK6HN74GQPTXICP9BFC8CF" localSheetId="16" hidden="1">#REF!</definedName>
    <definedName name="BExKVDVK6HN74GQPTXICP9BFC8CF" localSheetId="13" hidden="1">#REF!</definedName>
    <definedName name="BExKVDVK6HN74GQPTXICP9BFC8CF" localSheetId="10" hidden="1">#REF!</definedName>
    <definedName name="BExKVDVK6HN74GQPTXICP9BFC8CF" localSheetId="7" hidden="1">#REF!</definedName>
    <definedName name="BExKVDVK6HN74GQPTXICP9BFC8CF" localSheetId="27" hidden="1">#REF!</definedName>
    <definedName name="BExKVDVK6HN74GQPTXICP9BFC8CF" hidden="1">#REF!</definedName>
    <definedName name="BExKVFZ3ZZGIC1QI8XN6BYFWN0ZY" localSheetId="16" hidden="1">#REF!</definedName>
    <definedName name="BExKVFZ3ZZGIC1QI8XN6BYFWN0ZY" localSheetId="13" hidden="1">#REF!</definedName>
    <definedName name="BExKVFZ3ZZGIC1QI8XN6BYFWN0ZY" localSheetId="10" hidden="1">#REF!</definedName>
    <definedName name="BExKVFZ3ZZGIC1QI8XN6BYFWN0ZY" localSheetId="7" hidden="1">#REF!</definedName>
    <definedName name="BExKVFZ3ZZGIC1QI8XN6BYFWN0ZY" localSheetId="27" hidden="1">#REF!</definedName>
    <definedName name="BExKVFZ3ZZGIC1QI8XN6BYFWN0ZY" hidden="1">#REF!</definedName>
    <definedName name="BExKVG4KGO28KPGTAFL1R8TTZ10N" localSheetId="16" hidden="1">#REF!</definedName>
    <definedName name="BExKVG4KGO28KPGTAFL1R8TTZ10N" localSheetId="13" hidden="1">#REF!</definedName>
    <definedName name="BExKVG4KGO28KPGTAFL1R8TTZ10N" localSheetId="10" hidden="1">#REF!</definedName>
    <definedName name="BExKVG4KGO28KPGTAFL1R8TTZ10N" localSheetId="7" hidden="1">#REF!</definedName>
    <definedName name="BExKVG4KGO28KPGTAFL1R8TTZ10N" localSheetId="27" hidden="1">#REF!</definedName>
    <definedName name="BExKVG4KGO28KPGTAFL1R8TTZ10N" hidden="1">#REF!</definedName>
    <definedName name="BExKW0CSH7DA02YSNV64PSEIXB2P" localSheetId="16" hidden="1">#REF!</definedName>
    <definedName name="BExKW0CSH7DA02YSNV64PSEIXB2P" localSheetId="13" hidden="1">#REF!</definedName>
    <definedName name="BExKW0CSH7DA02YSNV64PSEIXB2P" localSheetId="10" hidden="1">#REF!</definedName>
    <definedName name="BExKW0CSH7DA02YSNV64PSEIXB2P" localSheetId="7" hidden="1">#REF!</definedName>
    <definedName name="BExKW0CSH7DA02YSNV64PSEIXB2P" localSheetId="27" hidden="1">#REF!</definedName>
    <definedName name="BExKW0CSH7DA02YSNV64PSEIXB2P" hidden="1">#REF!</definedName>
    <definedName name="BExM9NUG3Q31X01AI9ZJCZIX25CS" localSheetId="16" hidden="1">#REF!</definedName>
    <definedName name="BExM9NUG3Q31X01AI9ZJCZIX25CS" localSheetId="13" hidden="1">#REF!</definedName>
    <definedName name="BExM9NUG3Q31X01AI9ZJCZIX25CS" localSheetId="10" hidden="1">#REF!</definedName>
    <definedName name="BExM9NUG3Q31X01AI9ZJCZIX25CS" localSheetId="7" hidden="1">#REF!</definedName>
    <definedName name="BExM9NUG3Q31X01AI9ZJCZIX25CS" localSheetId="27" hidden="1">#REF!</definedName>
    <definedName name="BExM9NUG3Q31X01AI9ZJCZIX25CS" hidden="1">#REF!</definedName>
    <definedName name="BExM9OG182RP30MY23PG49LVPZ1C" localSheetId="16" hidden="1">#REF!</definedName>
    <definedName name="BExM9OG182RP30MY23PG49LVPZ1C" localSheetId="13" hidden="1">#REF!</definedName>
    <definedName name="BExM9OG182RP30MY23PG49LVPZ1C" localSheetId="10" hidden="1">#REF!</definedName>
    <definedName name="BExM9OG182RP30MY23PG49LVPZ1C" localSheetId="7" hidden="1">#REF!</definedName>
    <definedName name="BExM9OG182RP30MY23PG49LVPZ1C" localSheetId="27" hidden="1">#REF!</definedName>
    <definedName name="BExM9OG182RP30MY23PG49LVPZ1C" hidden="1">#REF!</definedName>
    <definedName name="BExMA64MW1S18NH8DCKPCCEI5KCB" localSheetId="16" hidden="1">#REF!</definedName>
    <definedName name="BExMA64MW1S18NH8DCKPCCEI5KCB" localSheetId="13" hidden="1">#REF!</definedName>
    <definedName name="BExMA64MW1S18NH8DCKPCCEI5KCB" localSheetId="10" hidden="1">#REF!</definedName>
    <definedName name="BExMA64MW1S18NH8DCKPCCEI5KCB" localSheetId="7" hidden="1">#REF!</definedName>
    <definedName name="BExMA64MW1S18NH8DCKPCCEI5KCB" localSheetId="27" hidden="1">#REF!</definedName>
    <definedName name="BExMA64MW1S18NH8DCKPCCEI5KCB" hidden="1">#REF!</definedName>
    <definedName name="BExMALEWFUEM8Y686IT03ECURUBR" localSheetId="16" hidden="1">#REF!</definedName>
    <definedName name="BExMALEWFUEM8Y686IT03ECURUBR" localSheetId="13" hidden="1">#REF!</definedName>
    <definedName name="BExMALEWFUEM8Y686IT03ECURUBR" localSheetId="10" hidden="1">#REF!</definedName>
    <definedName name="BExMALEWFUEM8Y686IT03ECURUBR" localSheetId="7" hidden="1">#REF!</definedName>
    <definedName name="BExMALEWFUEM8Y686IT03ECURUBR" localSheetId="27" hidden="1">#REF!</definedName>
    <definedName name="BExMALEWFUEM8Y686IT03ECURUBR" hidden="1">#REF!</definedName>
    <definedName name="BExMAS0AQY7KMMTBTBPK0SWWDITB" localSheetId="16" hidden="1">#REF!</definedName>
    <definedName name="BExMAS0AQY7KMMTBTBPK0SWWDITB" localSheetId="13" hidden="1">#REF!</definedName>
    <definedName name="BExMAS0AQY7KMMTBTBPK0SWWDITB" localSheetId="10" hidden="1">#REF!</definedName>
    <definedName name="BExMAS0AQY7KMMTBTBPK0SWWDITB" localSheetId="7" hidden="1">#REF!</definedName>
    <definedName name="BExMAS0AQY7KMMTBTBPK0SWWDITB" localSheetId="27" hidden="1">#REF!</definedName>
    <definedName name="BExMAS0AQY7KMMTBTBPK0SWWDITB" hidden="1">#REF!</definedName>
    <definedName name="BExMAXJS82ZJ8RS22VLE0V0LDUII" localSheetId="16" hidden="1">#REF!</definedName>
    <definedName name="BExMAXJS82ZJ8RS22VLE0V0LDUII" localSheetId="13" hidden="1">#REF!</definedName>
    <definedName name="BExMAXJS82ZJ8RS22VLE0V0LDUII" localSheetId="10" hidden="1">#REF!</definedName>
    <definedName name="BExMAXJS82ZJ8RS22VLE0V0LDUII" localSheetId="7" hidden="1">#REF!</definedName>
    <definedName name="BExMAXJS82ZJ8RS22VLE0V0LDUII" localSheetId="27" hidden="1">#REF!</definedName>
    <definedName name="BExMAXJS82ZJ8RS22VLE0V0LDUII" hidden="1">#REF!</definedName>
    <definedName name="BExMB4QRS0R3MTB4CMUHFZ84LNZQ" localSheetId="16" hidden="1">#REF!</definedName>
    <definedName name="BExMB4QRS0R3MTB4CMUHFZ84LNZQ" localSheetId="13" hidden="1">#REF!</definedName>
    <definedName name="BExMB4QRS0R3MTB4CMUHFZ84LNZQ" localSheetId="10" hidden="1">#REF!</definedName>
    <definedName name="BExMB4QRS0R3MTB4CMUHFZ84LNZQ" localSheetId="7" hidden="1">#REF!</definedName>
    <definedName name="BExMB4QRS0R3MTB4CMUHFZ84LNZQ" localSheetId="27" hidden="1">#REF!</definedName>
    <definedName name="BExMB4QRS0R3MTB4CMUHFZ84LNZQ" hidden="1">#REF!</definedName>
    <definedName name="BExMB7AICZ233JKSCEUSR9RQXRS0" localSheetId="16" hidden="1">#REF!</definedName>
    <definedName name="BExMB7AICZ233JKSCEUSR9RQXRS0" localSheetId="13" hidden="1">#REF!</definedName>
    <definedName name="BExMB7AICZ233JKSCEUSR9RQXRS0" localSheetId="10" hidden="1">#REF!</definedName>
    <definedName name="BExMB7AICZ233JKSCEUSR9RQXRS0" localSheetId="7" hidden="1">#REF!</definedName>
    <definedName name="BExMB7AICZ233JKSCEUSR9RQXRS0" localSheetId="27" hidden="1">#REF!</definedName>
    <definedName name="BExMB7AICZ233JKSCEUSR9RQXRS0" hidden="1">#REF!</definedName>
    <definedName name="BExMBC35WKQY5CWQJLV4D05O6971" localSheetId="16" hidden="1">#REF!</definedName>
    <definedName name="BExMBC35WKQY5CWQJLV4D05O6971" localSheetId="13" hidden="1">#REF!</definedName>
    <definedName name="BExMBC35WKQY5CWQJLV4D05O6971" localSheetId="10" hidden="1">#REF!</definedName>
    <definedName name="BExMBC35WKQY5CWQJLV4D05O6971" localSheetId="7" hidden="1">#REF!</definedName>
    <definedName name="BExMBC35WKQY5CWQJLV4D05O6971" localSheetId="27" hidden="1">#REF!</definedName>
    <definedName name="BExMBC35WKQY5CWQJLV4D05O6971" hidden="1">#REF!</definedName>
    <definedName name="BExMBFTZV4Q1A5KG25C1N9PHQNSW" localSheetId="16" hidden="1">#REF!</definedName>
    <definedName name="BExMBFTZV4Q1A5KG25C1N9PHQNSW" localSheetId="13" hidden="1">#REF!</definedName>
    <definedName name="BExMBFTZV4Q1A5KG25C1N9PHQNSW" localSheetId="10" hidden="1">#REF!</definedName>
    <definedName name="BExMBFTZV4Q1A5KG25C1N9PHQNSW" localSheetId="7" hidden="1">#REF!</definedName>
    <definedName name="BExMBFTZV4Q1A5KG25C1N9PHQNSW" localSheetId="27" hidden="1">#REF!</definedName>
    <definedName name="BExMBFTZV4Q1A5KG25C1N9PHQNSW" hidden="1">#REF!</definedName>
    <definedName name="BExMBFZFXQDH3H55R89930TFTU36" localSheetId="16" hidden="1">#REF!</definedName>
    <definedName name="BExMBFZFXQDH3H55R89930TFTU36" localSheetId="13" hidden="1">#REF!</definedName>
    <definedName name="BExMBFZFXQDH3H55R89930TFTU36" localSheetId="10" hidden="1">#REF!</definedName>
    <definedName name="BExMBFZFXQDH3H55R89930TFTU36" localSheetId="7" hidden="1">#REF!</definedName>
    <definedName name="BExMBFZFXQDH3H55R89930TFTU36" localSheetId="27" hidden="1">#REF!</definedName>
    <definedName name="BExMBFZFXQDH3H55R89930TFTU36" hidden="1">#REF!</definedName>
    <definedName name="BExMBK6ISK3U7KHZKUJXIDKGF6VW" localSheetId="16" hidden="1">#REF!</definedName>
    <definedName name="BExMBK6ISK3U7KHZKUJXIDKGF6VW" localSheetId="13" hidden="1">#REF!</definedName>
    <definedName name="BExMBK6ISK3U7KHZKUJXIDKGF6VW" localSheetId="10" hidden="1">#REF!</definedName>
    <definedName name="BExMBK6ISK3U7KHZKUJXIDKGF6VW" localSheetId="7" hidden="1">#REF!</definedName>
    <definedName name="BExMBK6ISK3U7KHZKUJXIDKGF6VW" localSheetId="27" hidden="1">#REF!</definedName>
    <definedName name="BExMBK6ISK3U7KHZKUJXIDKGF6VW" hidden="1">#REF!</definedName>
    <definedName name="BExMBYPQDG9AYDQ5E8IECVFREPO6" localSheetId="16" hidden="1">#REF!</definedName>
    <definedName name="BExMBYPQDG9AYDQ5E8IECVFREPO6" localSheetId="13" hidden="1">#REF!</definedName>
    <definedName name="BExMBYPQDG9AYDQ5E8IECVFREPO6" localSheetId="10" hidden="1">#REF!</definedName>
    <definedName name="BExMBYPQDG9AYDQ5E8IECVFREPO6" localSheetId="7" hidden="1">#REF!</definedName>
    <definedName name="BExMBYPQDG9AYDQ5E8IECVFREPO6" localSheetId="27" hidden="1">#REF!</definedName>
    <definedName name="BExMBYPQDG9AYDQ5E8IECVFREPO6" hidden="1">#REF!</definedName>
    <definedName name="BExMC7PESEESXVMDCGGIP5LPMUGY" localSheetId="16" hidden="1">#REF!</definedName>
    <definedName name="BExMC7PESEESXVMDCGGIP5LPMUGY" localSheetId="13" hidden="1">#REF!</definedName>
    <definedName name="BExMC7PESEESXVMDCGGIP5LPMUGY" localSheetId="10" hidden="1">#REF!</definedName>
    <definedName name="BExMC7PESEESXVMDCGGIP5LPMUGY" localSheetId="7" hidden="1">#REF!</definedName>
    <definedName name="BExMC7PESEESXVMDCGGIP5LPMUGY" localSheetId="27" hidden="1">#REF!</definedName>
    <definedName name="BExMC7PESEESXVMDCGGIP5LPMUGY" hidden="1">#REF!</definedName>
    <definedName name="BExMC8AZUTX8LG89K2JJR7ZG62XX" localSheetId="16" hidden="1">#REF!</definedName>
    <definedName name="BExMC8AZUTX8LG89K2JJR7ZG62XX" localSheetId="13" hidden="1">#REF!</definedName>
    <definedName name="BExMC8AZUTX8LG89K2JJR7ZG62XX" localSheetId="10" hidden="1">#REF!</definedName>
    <definedName name="BExMC8AZUTX8LG89K2JJR7ZG62XX" localSheetId="7" hidden="1">#REF!</definedName>
    <definedName name="BExMC8AZUTX8LG89K2JJR7ZG62XX" localSheetId="27" hidden="1">#REF!</definedName>
    <definedName name="BExMC8AZUTX8LG89K2JJR7ZG62XX" hidden="1">#REF!</definedName>
    <definedName name="BExMCA96YR10V72G2R0SCIKPZLIZ" localSheetId="16" hidden="1">#REF!</definedName>
    <definedName name="BExMCA96YR10V72G2R0SCIKPZLIZ" localSheetId="13" hidden="1">#REF!</definedName>
    <definedName name="BExMCA96YR10V72G2R0SCIKPZLIZ" localSheetId="10" hidden="1">#REF!</definedName>
    <definedName name="BExMCA96YR10V72G2R0SCIKPZLIZ" localSheetId="7" hidden="1">#REF!</definedName>
    <definedName name="BExMCA96YR10V72G2R0SCIKPZLIZ" localSheetId="27" hidden="1">#REF!</definedName>
    <definedName name="BExMCA96YR10V72G2R0SCIKPZLIZ" hidden="1">#REF!</definedName>
    <definedName name="BExMCB5JU5I2VQDUBS4O42BTEVKI" localSheetId="16" hidden="1">#REF!</definedName>
    <definedName name="BExMCB5JU5I2VQDUBS4O42BTEVKI" localSheetId="13" hidden="1">#REF!</definedName>
    <definedName name="BExMCB5JU5I2VQDUBS4O42BTEVKI" localSheetId="10" hidden="1">#REF!</definedName>
    <definedName name="BExMCB5JU5I2VQDUBS4O42BTEVKI" localSheetId="7" hidden="1">#REF!</definedName>
    <definedName name="BExMCB5JU5I2VQDUBS4O42BTEVKI" localSheetId="27" hidden="1">#REF!</definedName>
    <definedName name="BExMCB5JU5I2VQDUBS4O42BTEVKI" hidden="1">#REF!</definedName>
    <definedName name="BExMCFSQFSEMPY5IXDIRKZDASDBR" localSheetId="16" hidden="1">#REF!</definedName>
    <definedName name="BExMCFSQFSEMPY5IXDIRKZDASDBR" localSheetId="13" hidden="1">#REF!</definedName>
    <definedName name="BExMCFSQFSEMPY5IXDIRKZDASDBR" localSheetId="10" hidden="1">#REF!</definedName>
    <definedName name="BExMCFSQFSEMPY5IXDIRKZDASDBR" localSheetId="7" hidden="1">#REF!</definedName>
    <definedName name="BExMCFSQFSEMPY5IXDIRKZDASDBR" localSheetId="27" hidden="1">#REF!</definedName>
    <definedName name="BExMCFSQFSEMPY5IXDIRKZDASDBR" hidden="1">#REF!</definedName>
    <definedName name="BExMCH58I9XOLK7WEE6VSJGYPJGL" localSheetId="16" hidden="1">#REF!</definedName>
    <definedName name="BExMCH58I9XOLK7WEE6VSJGYPJGL" localSheetId="13" hidden="1">#REF!</definedName>
    <definedName name="BExMCH58I9XOLK7WEE6VSJGYPJGL" localSheetId="10" hidden="1">#REF!</definedName>
    <definedName name="BExMCH58I9XOLK7WEE6VSJGYPJGL" localSheetId="7" hidden="1">#REF!</definedName>
    <definedName name="BExMCH58I9XOLK7WEE6VSJGYPJGL" localSheetId="27" hidden="1">#REF!</definedName>
    <definedName name="BExMCH58I9XOLK7WEE6VSJGYPJGL" hidden="1">#REF!</definedName>
    <definedName name="BExMCMZOEYWVOOJ98TBHTTCS7XB8" localSheetId="16" hidden="1">#REF!</definedName>
    <definedName name="BExMCMZOEYWVOOJ98TBHTTCS7XB8" localSheetId="13" hidden="1">#REF!</definedName>
    <definedName name="BExMCMZOEYWVOOJ98TBHTTCS7XB8" localSheetId="10" hidden="1">#REF!</definedName>
    <definedName name="BExMCMZOEYWVOOJ98TBHTTCS7XB8" localSheetId="7" hidden="1">#REF!</definedName>
    <definedName name="BExMCMZOEYWVOOJ98TBHTTCS7XB8" localSheetId="27" hidden="1">#REF!</definedName>
    <definedName name="BExMCMZOEYWVOOJ98TBHTTCS7XB8" hidden="1">#REF!</definedName>
    <definedName name="BExMCS8EF2W3FS9QADNKREYSI8P0" localSheetId="16" hidden="1">#REF!</definedName>
    <definedName name="BExMCS8EF2W3FS9QADNKREYSI8P0" localSheetId="13" hidden="1">#REF!</definedName>
    <definedName name="BExMCS8EF2W3FS9QADNKREYSI8P0" localSheetId="10" hidden="1">#REF!</definedName>
    <definedName name="BExMCS8EF2W3FS9QADNKREYSI8P0" localSheetId="7" hidden="1">#REF!</definedName>
    <definedName name="BExMCS8EF2W3FS9QADNKREYSI8P0" localSheetId="27" hidden="1">#REF!</definedName>
    <definedName name="BExMCS8EF2W3FS9QADNKREYSI8P0" hidden="1">#REF!</definedName>
    <definedName name="BExMCSU0KZGHALEL7N5DJBVL94K7" localSheetId="16" hidden="1">#REF!</definedName>
    <definedName name="BExMCSU0KZGHALEL7N5DJBVL94K7" localSheetId="13" hidden="1">#REF!</definedName>
    <definedName name="BExMCSU0KZGHALEL7N5DJBVL94K7" localSheetId="10" hidden="1">#REF!</definedName>
    <definedName name="BExMCSU0KZGHALEL7N5DJBVL94K7" localSheetId="7" hidden="1">#REF!</definedName>
    <definedName name="BExMCSU0KZGHALEL7N5DJBVL94K7" localSheetId="27" hidden="1">#REF!</definedName>
    <definedName name="BExMCSU0KZGHALEL7N5DJBVL94K7" hidden="1">#REF!</definedName>
    <definedName name="BExMCUS7GSOM96J0HJ7EH0FFM2AC" localSheetId="16" hidden="1">#REF!</definedName>
    <definedName name="BExMCUS7GSOM96J0HJ7EH0FFM2AC" localSheetId="13" hidden="1">#REF!</definedName>
    <definedName name="BExMCUS7GSOM96J0HJ7EH0FFM2AC" localSheetId="10" hidden="1">#REF!</definedName>
    <definedName name="BExMCUS7GSOM96J0HJ7EH0FFM2AC" localSheetId="7" hidden="1">#REF!</definedName>
    <definedName name="BExMCUS7GSOM96J0HJ7EH0FFM2AC" localSheetId="27" hidden="1">#REF!</definedName>
    <definedName name="BExMCUS7GSOM96J0HJ7EH0FFM2AC" hidden="1">#REF!</definedName>
    <definedName name="BExMCYTT6TVDWMJXO1NZANRTVNAN" localSheetId="16" hidden="1">#REF!</definedName>
    <definedName name="BExMCYTT6TVDWMJXO1NZANRTVNAN" localSheetId="13" hidden="1">#REF!</definedName>
    <definedName name="BExMCYTT6TVDWMJXO1NZANRTVNAN" localSheetId="10" hidden="1">#REF!</definedName>
    <definedName name="BExMCYTT6TVDWMJXO1NZANRTVNAN" localSheetId="7" hidden="1">#REF!</definedName>
    <definedName name="BExMCYTT6TVDWMJXO1NZANRTVNAN" localSheetId="27" hidden="1">#REF!</definedName>
    <definedName name="BExMCYTT6TVDWMJXO1NZANRTVNAN" hidden="1">#REF!</definedName>
    <definedName name="BExMD54CT1VTE5YGBM90H90NF28M" localSheetId="16" hidden="1">#REF!</definedName>
    <definedName name="BExMD54CT1VTE5YGBM90H90NF28M" localSheetId="13" hidden="1">#REF!</definedName>
    <definedName name="BExMD54CT1VTE5YGBM90H90NF28M" localSheetId="10" hidden="1">#REF!</definedName>
    <definedName name="BExMD54CT1VTE5YGBM90H90NF28M" localSheetId="7" hidden="1">#REF!</definedName>
    <definedName name="BExMD54CT1VTE5YGBM90H90NF28M" localSheetId="27" hidden="1">#REF!</definedName>
    <definedName name="BExMD54CT1VTE5YGBM90H90NF28M" hidden="1">#REF!</definedName>
    <definedName name="BExMD5F6IAV108XYJLXUO9HD0IT6" localSheetId="16" hidden="1">#REF!</definedName>
    <definedName name="BExMD5F6IAV108XYJLXUO9HD0IT6" localSheetId="13" hidden="1">#REF!</definedName>
    <definedName name="BExMD5F6IAV108XYJLXUO9HD0IT6" localSheetId="10" hidden="1">#REF!</definedName>
    <definedName name="BExMD5F6IAV108XYJLXUO9HD0IT6" localSheetId="7" hidden="1">#REF!</definedName>
    <definedName name="BExMD5F6IAV108XYJLXUO9HD0IT6" localSheetId="27" hidden="1">#REF!</definedName>
    <definedName name="BExMD5F6IAV108XYJLXUO9HD0IT6" hidden="1">#REF!</definedName>
    <definedName name="BExMDANV66W9T3XAXID40XFJ0J93" localSheetId="16" hidden="1">#REF!</definedName>
    <definedName name="BExMDANV66W9T3XAXID40XFJ0J93" localSheetId="13" hidden="1">#REF!</definedName>
    <definedName name="BExMDANV66W9T3XAXID40XFJ0J93" localSheetId="10" hidden="1">#REF!</definedName>
    <definedName name="BExMDANV66W9T3XAXID40XFJ0J93" localSheetId="7" hidden="1">#REF!</definedName>
    <definedName name="BExMDANV66W9T3XAXID40XFJ0J93" localSheetId="27" hidden="1">#REF!</definedName>
    <definedName name="BExMDANV66W9T3XAXID40XFJ0J93" hidden="1">#REF!</definedName>
    <definedName name="BExMDGD1KQP7NNR78X2ZX4FCBQ1S" localSheetId="16" hidden="1">#REF!</definedName>
    <definedName name="BExMDGD1KQP7NNR78X2ZX4FCBQ1S" localSheetId="13" hidden="1">#REF!</definedName>
    <definedName name="BExMDGD1KQP7NNR78X2ZX4FCBQ1S" localSheetId="10" hidden="1">#REF!</definedName>
    <definedName name="BExMDGD1KQP7NNR78X2ZX4FCBQ1S" localSheetId="7" hidden="1">#REF!</definedName>
    <definedName name="BExMDGD1KQP7NNR78X2ZX4FCBQ1S" localSheetId="27" hidden="1">#REF!</definedName>
    <definedName name="BExMDGD1KQP7NNR78X2ZX4FCBQ1S" hidden="1">#REF!</definedName>
    <definedName name="BExMDIRDK0DI8P86HB7WPH8QWLSQ" localSheetId="16" hidden="1">#REF!</definedName>
    <definedName name="BExMDIRDK0DI8P86HB7WPH8QWLSQ" localSheetId="13" hidden="1">#REF!</definedName>
    <definedName name="BExMDIRDK0DI8P86HB7WPH8QWLSQ" localSheetId="10" hidden="1">#REF!</definedName>
    <definedName name="BExMDIRDK0DI8P86HB7WPH8QWLSQ" localSheetId="7" hidden="1">#REF!</definedName>
    <definedName name="BExMDIRDK0DI8P86HB7WPH8QWLSQ" localSheetId="27" hidden="1">#REF!</definedName>
    <definedName name="BExMDIRDK0DI8P86HB7WPH8QWLSQ" hidden="1">#REF!</definedName>
    <definedName name="BExMDOWGDLP3BZZB4ZPI31VS10FP" localSheetId="16" hidden="1">#REF!</definedName>
    <definedName name="BExMDOWGDLP3BZZB4ZPI31VS10FP" localSheetId="13" hidden="1">#REF!</definedName>
    <definedName name="BExMDOWGDLP3BZZB4ZPI31VS10FP" localSheetId="10" hidden="1">#REF!</definedName>
    <definedName name="BExMDOWGDLP3BZZB4ZPI31VS10FP" localSheetId="7" hidden="1">#REF!</definedName>
    <definedName name="BExMDOWGDLP3BZZB4ZPI31VS10FP" localSheetId="27" hidden="1">#REF!</definedName>
    <definedName name="BExMDOWGDLP3BZZB4ZPI31VS10FP" hidden="1">#REF!</definedName>
    <definedName name="BExMDPI2FVMORSWDDCVAJ85WYAYO" localSheetId="16" hidden="1">#REF!</definedName>
    <definedName name="BExMDPI2FVMORSWDDCVAJ85WYAYO" localSheetId="13" hidden="1">#REF!</definedName>
    <definedName name="BExMDPI2FVMORSWDDCVAJ85WYAYO" localSheetId="10" hidden="1">#REF!</definedName>
    <definedName name="BExMDPI2FVMORSWDDCVAJ85WYAYO" localSheetId="7" hidden="1">#REF!</definedName>
    <definedName name="BExMDPI2FVMORSWDDCVAJ85WYAYO" localSheetId="27" hidden="1">#REF!</definedName>
    <definedName name="BExMDPI2FVMORSWDDCVAJ85WYAYO" hidden="1">#REF!</definedName>
    <definedName name="BExMDUWB7VWHFFR266QXO46BNV2S" localSheetId="16" hidden="1">#REF!</definedName>
    <definedName name="BExMDUWB7VWHFFR266QXO46BNV2S" localSheetId="13" hidden="1">#REF!</definedName>
    <definedName name="BExMDUWB7VWHFFR266QXO46BNV2S" localSheetId="10" hidden="1">#REF!</definedName>
    <definedName name="BExMDUWB7VWHFFR266QXO46BNV2S" localSheetId="7" hidden="1">#REF!</definedName>
    <definedName name="BExMDUWB7VWHFFR266QXO46BNV2S" localSheetId="27" hidden="1">#REF!</definedName>
    <definedName name="BExMDUWB7VWHFFR266QXO46BNV2S" hidden="1">#REF!</definedName>
    <definedName name="BExME2U47N8LZG0BPJ49ANY5QVV2" localSheetId="16" hidden="1">#REF!</definedName>
    <definedName name="BExME2U47N8LZG0BPJ49ANY5QVV2" localSheetId="13" hidden="1">#REF!</definedName>
    <definedName name="BExME2U47N8LZG0BPJ49ANY5QVV2" localSheetId="10" hidden="1">#REF!</definedName>
    <definedName name="BExME2U47N8LZG0BPJ49ANY5QVV2" localSheetId="7" hidden="1">#REF!</definedName>
    <definedName name="BExME2U47N8LZG0BPJ49ANY5QVV2" localSheetId="27" hidden="1">#REF!</definedName>
    <definedName name="BExME2U47N8LZG0BPJ49ANY5QVV2" hidden="1">#REF!</definedName>
    <definedName name="BExME88DH5DUKMUFI9FNVECXFD2E" localSheetId="16" hidden="1">#REF!</definedName>
    <definedName name="BExME88DH5DUKMUFI9FNVECXFD2E" localSheetId="13" hidden="1">#REF!</definedName>
    <definedName name="BExME88DH5DUKMUFI9FNVECXFD2E" localSheetId="10" hidden="1">#REF!</definedName>
    <definedName name="BExME88DH5DUKMUFI9FNVECXFD2E" localSheetId="7" hidden="1">#REF!</definedName>
    <definedName name="BExME88DH5DUKMUFI9FNVECXFD2E" localSheetId="27" hidden="1">#REF!</definedName>
    <definedName name="BExME88DH5DUKMUFI9FNVECXFD2E" hidden="1">#REF!</definedName>
    <definedName name="BExME9A7MOGAK7YTTQYXP5DL6VYA" localSheetId="16" hidden="1">#REF!</definedName>
    <definedName name="BExME9A7MOGAK7YTTQYXP5DL6VYA" localSheetId="13" hidden="1">#REF!</definedName>
    <definedName name="BExME9A7MOGAK7YTTQYXP5DL6VYA" localSheetId="10" hidden="1">#REF!</definedName>
    <definedName name="BExME9A7MOGAK7YTTQYXP5DL6VYA" localSheetId="7" hidden="1">#REF!</definedName>
    <definedName name="BExME9A7MOGAK7YTTQYXP5DL6VYA" localSheetId="27" hidden="1">#REF!</definedName>
    <definedName name="BExME9A7MOGAK7YTTQYXP5DL6VYA" hidden="1">#REF!</definedName>
    <definedName name="BExMEOV9YFRY5C3GDLU60GIX10BY" localSheetId="16" hidden="1">#REF!</definedName>
    <definedName name="BExMEOV9YFRY5C3GDLU60GIX10BY" localSheetId="13" hidden="1">#REF!</definedName>
    <definedName name="BExMEOV9YFRY5C3GDLU60GIX10BY" localSheetId="10" hidden="1">#REF!</definedName>
    <definedName name="BExMEOV9YFRY5C3GDLU60GIX10BY" localSheetId="7" hidden="1">#REF!</definedName>
    <definedName name="BExMEOV9YFRY5C3GDLU60GIX10BY" localSheetId="27" hidden="1">#REF!</definedName>
    <definedName name="BExMEOV9YFRY5C3GDLU60GIX10BY" hidden="1">#REF!</definedName>
    <definedName name="BExMEUK2Q5GZGZFZ77Z2IYUKOOYW" localSheetId="16" hidden="1">#REF!</definedName>
    <definedName name="BExMEUK2Q5GZGZFZ77Z2IYUKOOYW" localSheetId="13" hidden="1">#REF!</definedName>
    <definedName name="BExMEUK2Q5GZGZFZ77Z2IYUKOOYW" localSheetId="10" hidden="1">#REF!</definedName>
    <definedName name="BExMEUK2Q5GZGZFZ77Z2IYUKOOYW" localSheetId="7" hidden="1">#REF!</definedName>
    <definedName name="BExMEUK2Q5GZGZFZ77Z2IYUKOOYW" localSheetId="27" hidden="1">#REF!</definedName>
    <definedName name="BExMEUK2Q5GZGZFZ77Z2IYUKOOYW" hidden="1">#REF!</definedName>
    <definedName name="BExMEWT36INWIP0VNS94NEP3WZ4U" localSheetId="16" hidden="1">#REF!</definedName>
    <definedName name="BExMEWT36INWIP0VNS94NEP3WZ4U" localSheetId="13" hidden="1">#REF!</definedName>
    <definedName name="BExMEWT36INWIP0VNS94NEP3WZ4U" localSheetId="10" hidden="1">#REF!</definedName>
    <definedName name="BExMEWT36INWIP0VNS94NEP3WZ4U" localSheetId="7" hidden="1">#REF!</definedName>
    <definedName name="BExMEWT36INWIP0VNS94NEP3WZ4U" localSheetId="27" hidden="1">#REF!</definedName>
    <definedName name="BExMEWT36INWIP0VNS94NEP3WZ4U" hidden="1">#REF!</definedName>
    <definedName name="BExMEY09ESM4H2YGKEQQRYUD114R" localSheetId="16" hidden="1">#REF!</definedName>
    <definedName name="BExMEY09ESM4H2YGKEQQRYUD114R" localSheetId="13" hidden="1">#REF!</definedName>
    <definedName name="BExMEY09ESM4H2YGKEQQRYUD114R" localSheetId="10" hidden="1">#REF!</definedName>
    <definedName name="BExMEY09ESM4H2YGKEQQRYUD114R" localSheetId="7" hidden="1">#REF!</definedName>
    <definedName name="BExMEY09ESM4H2YGKEQQRYUD114R" localSheetId="27" hidden="1">#REF!</definedName>
    <definedName name="BExMEY09ESM4H2YGKEQQRYUD114R" hidden="1">#REF!</definedName>
    <definedName name="BExMF0UU4SBJHOJ4SG09QMF1TC7H" localSheetId="16" hidden="1">#REF!</definedName>
    <definedName name="BExMF0UU4SBJHOJ4SG09QMF1TC7H" localSheetId="13" hidden="1">#REF!</definedName>
    <definedName name="BExMF0UU4SBJHOJ4SG09QMF1TC7H" localSheetId="10" hidden="1">#REF!</definedName>
    <definedName name="BExMF0UU4SBJHOJ4SG09QMF1TC7H" localSheetId="7" hidden="1">#REF!</definedName>
    <definedName name="BExMF0UU4SBJHOJ4SG09QMF1TC7H" localSheetId="27" hidden="1">#REF!</definedName>
    <definedName name="BExMF0UU4SBJHOJ4SG09QMF1TC7H" hidden="1">#REF!</definedName>
    <definedName name="BExMF2YDPQWGK3CSN8LJG16MLFQZ" localSheetId="16" hidden="1">#REF!</definedName>
    <definedName name="BExMF2YDPQWGK3CSN8LJG16MLFQZ" localSheetId="13" hidden="1">#REF!</definedName>
    <definedName name="BExMF2YDPQWGK3CSN8LJG16MLFQZ" localSheetId="10" hidden="1">#REF!</definedName>
    <definedName name="BExMF2YDPQWGK3CSN8LJG16MLFQZ" localSheetId="7" hidden="1">#REF!</definedName>
    <definedName name="BExMF2YDPQWGK3CSN8LJG16MLFQZ" localSheetId="27" hidden="1">#REF!</definedName>
    <definedName name="BExMF2YDPQWGK3CSN8LJG16MLFQZ" hidden="1">#REF!</definedName>
    <definedName name="BExMF4G4IUPQY1Y5GEY5N3E04CL6" localSheetId="16" hidden="1">#REF!</definedName>
    <definedName name="BExMF4G4IUPQY1Y5GEY5N3E04CL6" localSheetId="13" hidden="1">#REF!</definedName>
    <definedName name="BExMF4G4IUPQY1Y5GEY5N3E04CL6" localSheetId="10" hidden="1">#REF!</definedName>
    <definedName name="BExMF4G4IUPQY1Y5GEY5N3E04CL6" localSheetId="7" hidden="1">#REF!</definedName>
    <definedName name="BExMF4G4IUPQY1Y5GEY5N3E04CL6" localSheetId="27" hidden="1">#REF!</definedName>
    <definedName name="BExMF4G4IUPQY1Y5GEY5N3E04CL6" hidden="1">#REF!</definedName>
    <definedName name="BExMF9UIGYMOAQK0ELUWP0S0HZZY" localSheetId="16" hidden="1">#REF!</definedName>
    <definedName name="BExMF9UIGYMOAQK0ELUWP0S0HZZY" localSheetId="13" hidden="1">#REF!</definedName>
    <definedName name="BExMF9UIGYMOAQK0ELUWP0S0HZZY" localSheetId="10" hidden="1">#REF!</definedName>
    <definedName name="BExMF9UIGYMOAQK0ELUWP0S0HZZY" localSheetId="7" hidden="1">#REF!</definedName>
    <definedName name="BExMF9UIGYMOAQK0ELUWP0S0HZZY" localSheetId="27" hidden="1">#REF!</definedName>
    <definedName name="BExMF9UIGYMOAQK0ELUWP0S0HZZY" hidden="1">#REF!</definedName>
    <definedName name="BExMFDLBSWFMRDYJ2DZETI3EXKN2" localSheetId="16" hidden="1">#REF!</definedName>
    <definedName name="BExMFDLBSWFMRDYJ2DZETI3EXKN2" localSheetId="13" hidden="1">#REF!</definedName>
    <definedName name="BExMFDLBSWFMRDYJ2DZETI3EXKN2" localSheetId="10" hidden="1">#REF!</definedName>
    <definedName name="BExMFDLBSWFMRDYJ2DZETI3EXKN2" localSheetId="7" hidden="1">#REF!</definedName>
    <definedName name="BExMFDLBSWFMRDYJ2DZETI3EXKN2" localSheetId="27" hidden="1">#REF!</definedName>
    <definedName name="BExMFDLBSWFMRDYJ2DZETI3EXKN2" hidden="1">#REF!</definedName>
    <definedName name="BExMFLDTMRTCHKA37LQW67BG8D5C" localSheetId="16" hidden="1">#REF!</definedName>
    <definedName name="BExMFLDTMRTCHKA37LQW67BG8D5C" localSheetId="13" hidden="1">#REF!</definedName>
    <definedName name="BExMFLDTMRTCHKA37LQW67BG8D5C" localSheetId="10" hidden="1">#REF!</definedName>
    <definedName name="BExMFLDTMRTCHKA37LQW67BG8D5C" localSheetId="7" hidden="1">#REF!</definedName>
    <definedName name="BExMFLDTMRTCHKA37LQW67BG8D5C" localSheetId="27" hidden="1">#REF!</definedName>
    <definedName name="BExMFLDTMRTCHKA37LQW67BG8D5C" hidden="1">#REF!</definedName>
    <definedName name="BExMFTH63LTWA2JYJTJYMT5K2OF2" localSheetId="16" hidden="1">#REF!</definedName>
    <definedName name="BExMFTH63LTWA2JYJTJYMT5K2OF2" localSheetId="13" hidden="1">#REF!</definedName>
    <definedName name="BExMFTH63LTWA2JYJTJYMT5K2OF2" localSheetId="10" hidden="1">#REF!</definedName>
    <definedName name="BExMFTH63LTWA2JYJTJYMT5K2OF2" localSheetId="7" hidden="1">#REF!</definedName>
    <definedName name="BExMFTH63LTWA2JYJTJYMT5K2OF2" localSheetId="27" hidden="1">#REF!</definedName>
    <definedName name="BExMFTH63LTWA2JYJTJYMT5K2OF2" hidden="1">#REF!</definedName>
    <definedName name="BExMFY4AG5T27EVMCCNE00GOAR66" localSheetId="16" hidden="1">#REF!</definedName>
    <definedName name="BExMFY4AG5T27EVMCCNE00GOAR66" localSheetId="13" hidden="1">#REF!</definedName>
    <definedName name="BExMFY4AG5T27EVMCCNE00GOAR66" localSheetId="10" hidden="1">#REF!</definedName>
    <definedName name="BExMFY4AG5T27EVMCCNE00GOAR66" localSheetId="7" hidden="1">#REF!</definedName>
    <definedName name="BExMFY4AG5T27EVMCCNE00GOAR66" localSheetId="27" hidden="1">#REF!</definedName>
    <definedName name="BExMFY4AG5T27EVMCCNE00GOAR66" hidden="1">#REF!</definedName>
    <definedName name="BExMGQQNOFER1MEVQ961XARTRIOB" localSheetId="16" hidden="1">#REF!</definedName>
    <definedName name="BExMGQQNOFER1MEVQ961XARTRIOB" localSheetId="13" hidden="1">#REF!</definedName>
    <definedName name="BExMGQQNOFER1MEVQ961XARTRIOB" localSheetId="10" hidden="1">#REF!</definedName>
    <definedName name="BExMGQQNOFER1MEVQ961XARTRIOB" localSheetId="7" hidden="1">#REF!</definedName>
    <definedName name="BExMGQQNOFER1MEVQ961XARTRIOB" localSheetId="27" hidden="1">#REF!</definedName>
    <definedName name="BExMGQQNOFER1MEVQ961XARTRIOB" hidden="1">#REF!</definedName>
    <definedName name="BExMH189E60TZBQFN2UWVA1UZA7X" localSheetId="16" hidden="1">#REF!</definedName>
    <definedName name="BExMH189E60TZBQFN2UWVA1UZA7X" localSheetId="13" hidden="1">#REF!</definedName>
    <definedName name="BExMH189E60TZBQFN2UWVA1UZA7X" localSheetId="10" hidden="1">#REF!</definedName>
    <definedName name="BExMH189E60TZBQFN2UWVA1UZA7X" localSheetId="7" hidden="1">#REF!</definedName>
    <definedName name="BExMH189E60TZBQFN2UWVA1UZA7X" localSheetId="27" hidden="1">#REF!</definedName>
    <definedName name="BExMH189E60TZBQFN2UWVA1UZA7X" hidden="1">#REF!</definedName>
    <definedName name="BExMH3H9TW5TJCNU5Z1EWXP3BAEP" localSheetId="16" hidden="1">#REF!</definedName>
    <definedName name="BExMH3H9TW5TJCNU5Z1EWXP3BAEP" localSheetId="13" hidden="1">#REF!</definedName>
    <definedName name="BExMH3H9TW5TJCNU5Z1EWXP3BAEP" localSheetId="10" hidden="1">#REF!</definedName>
    <definedName name="BExMH3H9TW5TJCNU5Z1EWXP3BAEP" localSheetId="7" hidden="1">#REF!</definedName>
    <definedName name="BExMH3H9TW5TJCNU5Z1EWXP3BAEP" localSheetId="27" hidden="1">#REF!</definedName>
    <definedName name="BExMH3H9TW5TJCNU5Z1EWXP3BAEP" hidden="1">#REF!</definedName>
    <definedName name="BExMH5A1B01SYXROP70DOKTQ5D6Z" localSheetId="16" hidden="1">#REF!</definedName>
    <definedName name="BExMH5A1B01SYXROP70DOKTQ5D6Z" localSheetId="13" hidden="1">#REF!</definedName>
    <definedName name="BExMH5A1B01SYXROP70DOKTQ5D6Z" localSheetId="10" hidden="1">#REF!</definedName>
    <definedName name="BExMH5A1B01SYXROP70DOKTQ5D6Z" localSheetId="7" hidden="1">#REF!</definedName>
    <definedName name="BExMH5A1B01SYXROP70DOKTQ5D6Z" localSheetId="27" hidden="1">#REF!</definedName>
    <definedName name="BExMH5A1B01SYXROP70DOKTQ5D6Z" hidden="1">#REF!</definedName>
    <definedName name="BExMHCGUJ8A3L31NU0XU0FGXE4P3" localSheetId="16" hidden="1">#REF!</definedName>
    <definedName name="BExMHCGUJ8A3L31NU0XU0FGXE4P3" localSheetId="13" hidden="1">#REF!</definedName>
    <definedName name="BExMHCGUJ8A3L31NU0XU0FGXE4P3" localSheetId="10" hidden="1">#REF!</definedName>
    <definedName name="BExMHCGUJ8A3L31NU0XU0FGXE4P3" localSheetId="7" hidden="1">#REF!</definedName>
    <definedName name="BExMHCGUJ8A3L31NU0XU0FGXE4P3" localSheetId="27" hidden="1">#REF!</definedName>
    <definedName name="BExMHCGUJ8A3L31NU0XU0FGXE4P3" hidden="1">#REF!</definedName>
    <definedName name="BExMHOWPB34KPZ76M2KIX2C9R2VB" localSheetId="16" hidden="1">#REF!</definedName>
    <definedName name="BExMHOWPB34KPZ76M2KIX2C9R2VB" localSheetId="13" hidden="1">#REF!</definedName>
    <definedName name="BExMHOWPB34KPZ76M2KIX2C9R2VB" localSheetId="10" hidden="1">#REF!</definedName>
    <definedName name="BExMHOWPB34KPZ76M2KIX2C9R2VB" localSheetId="7" hidden="1">#REF!</definedName>
    <definedName name="BExMHOWPB34KPZ76M2KIX2C9R2VB" localSheetId="27" hidden="1">#REF!</definedName>
    <definedName name="BExMHOWPB34KPZ76M2KIX2C9R2VB" hidden="1">#REF!</definedName>
    <definedName name="BExMHSSYC6KVHA3QDTSYPN92TWMI" localSheetId="16" hidden="1">#REF!</definedName>
    <definedName name="BExMHSSYC6KVHA3QDTSYPN92TWMI" localSheetId="13" hidden="1">#REF!</definedName>
    <definedName name="BExMHSSYC6KVHA3QDTSYPN92TWMI" localSheetId="10" hidden="1">#REF!</definedName>
    <definedName name="BExMHSSYC6KVHA3QDTSYPN92TWMI" localSheetId="7" hidden="1">#REF!</definedName>
    <definedName name="BExMHSSYC6KVHA3QDTSYPN92TWMI" localSheetId="27" hidden="1">#REF!</definedName>
    <definedName name="BExMHSSYC6KVHA3QDTSYPN92TWMI" hidden="1">#REF!</definedName>
    <definedName name="BExMI3AJ9477KDL4T9DHET4LJJTW" localSheetId="16" hidden="1">#REF!</definedName>
    <definedName name="BExMI3AJ9477KDL4T9DHET4LJJTW" localSheetId="13" hidden="1">#REF!</definedName>
    <definedName name="BExMI3AJ9477KDL4T9DHET4LJJTW" localSheetId="10" hidden="1">#REF!</definedName>
    <definedName name="BExMI3AJ9477KDL4T9DHET4LJJTW" localSheetId="7" hidden="1">#REF!</definedName>
    <definedName name="BExMI3AJ9477KDL4T9DHET4LJJTW" localSheetId="27" hidden="1">#REF!</definedName>
    <definedName name="BExMI3AJ9477KDL4T9DHET4LJJTW" hidden="1">#REF!</definedName>
    <definedName name="BExMI6QQ20XHD0NWJUN741B37182" localSheetId="16" hidden="1">#REF!</definedName>
    <definedName name="BExMI6QQ20XHD0NWJUN741B37182" localSheetId="13" hidden="1">#REF!</definedName>
    <definedName name="BExMI6QQ20XHD0NWJUN741B37182" localSheetId="10" hidden="1">#REF!</definedName>
    <definedName name="BExMI6QQ20XHD0NWJUN741B37182" localSheetId="7" hidden="1">#REF!</definedName>
    <definedName name="BExMI6QQ20XHD0NWJUN741B37182" localSheetId="27" hidden="1">#REF!</definedName>
    <definedName name="BExMI6QQ20XHD0NWJUN741B37182" hidden="1">#REF!</definedName>
    <definedName name="BExMI7MYDIMC9K16SBAFUY33RHK6" localSheetId="16" hidden="1">#REF!</definedName>
    <definedName name="BExMI7MYDIMC9K16SBAFUY33RHK6" localSheetId="13" hidden="1">#REF!</definedName>
    <definedName name="BExMI7MYDIMC9K16SBAFUY33RHK6" localSheetId="10" hidden="1">#REF!</definedName>
    <definedName name="BExMI7MYDIMC9K16SBAFUY33RHK6" localSheetId="7" hidden="1">#REF!</definedName>
    <definedName name="BExMI7MYDIMC9K16SBAFUY33RHK6" localSheetId="27" hidden="1">#REF!</definedName>
    <definedName name="BExMI7MYDIMC9K16SBAFUY33RHK6" hidden="1">#REF!</definedName>
    <definedName name="BExMI8JB94SBD9EMNJEK7Y2T6GYU" localSheetId="16" hidden="1">#REF!</definedName>
    <definedName name="BExMI8JB94SBD9EMNJEK7Y2T6GYU" localSheetId="13" hidden="1">#REF!</definedName>
    <definedName name="BExMI8JB94SBD9EMNJEK7Y2T6GYU" localSheetId="10" hidden="1">#REF!</definedName>
    <definedName name="BExMI8JB94SBD9EMNJEK7Y2T6GYU" localSheetId="7" hidden="1">#REF!</definedName>
    <definedName name="BExMI8JB94SBD9EMNJEK7Y2T6GYU" localSheetId="27" hidden="1">#REF!</definedName>
    <definedName name="BExMI8JB94SBD9EMNJEK7Y2T6GYU" hidden="1">#REF!</definedName>
    <definedName name="BExMI8OS85YTW3KYVE4YD0R7Z6UV" localSheetId="16" hidden="1">#REF!</definedName>
    <definedName name="BExMI8OS85YTW3KYVE4YD0R7Z6UV" localSheetId="13" hidden="1">#REF!</definedName>
    <definedName name="BExMI8OS85YTW3KYVE4YD0R7Z6UV" localSheetId="10" hidden="1">#REF!</definedName>
    <definedName name="BExMI8OS85YTW3KYVE4YD0R7Z6UV" localSheetId="7" hidden="1">#REF!</definedName>
    <definedName name="BExMI8OS85YTW3KYVE4YD0R7Z6UV" localSheetId="27" hidden="1">#REF!</definedName>
    <definedName name="BExMI8OS85YTW3KYVE4YD0R7Z6UV" hidden="1">#REF!</definedName>
    <definedName name="BExMI9QNOMVZ44I3BFMGU1EL1RSY" localSheetId="16" hidden="1">#REF!</definedName>
    <definedName name="BExMI9QNOMVZ44I3BFMGU1EL1RSY" localSheetId="13" hidden="1">#REF!</definedName>
    <definedName name="BExMI9QNOMVZ44I3BFMGU1EL1RSY" localSheetId="10" hidden="1">#REF!</definedName>
    <definedName name="BExMI9QNOMVZ44I3BFMGU1EL1RSY" localSheetId="7" hidden="1">#REF!</definedName>
    <definedName name="BExMI9QNOMVZ44I3BFMGU1EL1RSY" localSheetId="27" hidden="1">#REF!</definedName>
    <definedName name="BExMI9QNOMVZ44I3BFMGU1EL1RSY" hidden="1">#REF!</definedName>
    <definedName name="BExMIBOOZU40JS3F89OMPSRCE9MM" localSheetId="16" hidden="1">#REF!</definedName>
    <definedName name="BExMIBOOZU40JS3F89OMPSRCE9MM" localSheetId="13" hidden="1">#REF!</definedName>
    <definedName name="BExMIBOOZU40JS3F89OMPSRCE9MM" localSheetId="10" hidden="1">#REF!</definedName>
    <definedName name="BExMIBOOZU40JS3F89OMPSRCE9MM" localSheetId="7" hidden="1">#REF!</definedName>
    <definedName name="BExMIBOOZU40JS3F89OMPSRCE9MM" localSheetId="27" hidden="1">#REF!</definedName>
    <definedName name="BExMIBOOZU40JS3F89OMPSRCE9MM" hidden="1">#REF!</definedName>
    <definedName name="BExMIIQ5MBWSIHTFWAQADXMZC22Q" localSheetId="16" hidden="1">#REF!</definedName>
    <definedName name="BExMIIQ5MBWSIHTFWAQADXMZC22Q" localSheetId="13" hidden="1">#REF!</definedName>
    <definedName name="BExMIIQ5MBWSIHTFWAQADXMZC22Q" localSheetId="10" hidden="1">#REF!</definedName>
    <definedName name="BExMIIQ5MBWSIHTFWAQADXMZC22Q" localSheetId="7" hidden="1">#REF!</definedName>
    <definedName name="BExMIIQ5MBWSIHTFWAQADXMZC22Q" localSheetId="27" hidden="1">#REF!</definedName>
    <definedName name="BExMIIQ5MBWSIHTFWAQADXMZC22Q" hidden="1">#REF!</definedName>
    <definedName name="BExMIL4I2GE866I25CR5JBLJWJ6A" localSheetId="16" hidden="1">#REF!</definedName>
    <definedName name="BExMIL4I2GE866I25CR5JBLJWJ6A" localSheetId="13" hidden="1">#REF!</definedName>
    <definedName name="BExMIL4I2GE866I25CR5JBLJWJ6A" localSheetId="10" hidden="1">#REF!</definedName>
    <definedName name="BExMIL4I2GE866I25CR5JBLJWJ6A" localSheetId="7" hidden="1">#REF!</definedName>
    <definedName name="BExMIL4I2GE866I25CR5JBLJWJ6A" localSheetId="27" hidden="1">#REF!</definedName>
    <definedName name="BExMIL4I2GE866I25CR5JBLJWJ6A" hidden="1">#REF!</definedName>
    <definedName name="BExMIRKIPF27SNO82SPFSB3T5U17" localSheetId="16" hidden="1">#REF!</definedName>
    <definedName name="BExMIRKIPF27SNO82SPFSB3T5U17" localSheetId="13" hidden="1">#REF!</definedName>
    <definedName name="BExMIRKIPF27SNO82SPFSB3T5U17" localSheetId="10" hidden="1">#REF!</definedName>
    <definedName name="BExMIRKIPF27SNO82SPFSB3T5U17" localSheetId="7" hidden="1">#REF!</definedName>
    <definedName name="BExMIRKIPF27SNO82SPFSB3T5U17" localSheetId="27" hidden="1">#REF!</definedName>
    <definedName name="BExMIRKIPF27SNO82SPFSB3T5U17" hidden="1">#REF!</definedName>
    <definedName name="BExMIV0KC8555D5E42ZGWG15Y0MO" localSheetId="16" hidden="1">#REF!</definedName>
    <definedName name="BExMIV0KC8555D5E42ZGWG15Y0MO" localSheetId="13" hidden="1">#REF!</definedName>
    <definedName name="BExMIV0KC8555D5E42ZGWG15Y0MO" localSheetId="10" hidden="1">#REF!</definedName>
    <definedName name="BExMIV0KC8555D5E42ZGWG15Y0MO" localSheetId="7" hidden="1">#REF!</definedName>
    <definedName name="BExMIV0KC8555D5E42ZGWG15Y0MO" localSheetId="27" hidden="1">#REF!</definedName>
    <definedName name="BExMIV0KC8555D5E42ZGWG15Y0MO" hidden="1">#REF!</definedName>
    <definedName name="BExMIZT6AN7E6YMW2S87CTCN2UXH" localSheetId="16" hidden="1">#REF!</definedName>
    <definedName name="BExMIZT6AN7E6YMW2S87CTCN2UXH" localSheetId="13" hidden="1">#REF!</definedName>
    <definedName name="BExMIZT6AN7E6YMW2S87CTCN2UXH" localSheetId="10" hidden="1">#REF!</definedName>
    <definedName name="BExMIZT6AN7E6YMW2S87CTCN2UXH" localSheetId="7" hidden="1">#REF!</definedName>
    <definedName name="BExMIZT6AN7E6YMW2S87CTCN2UXH" localSheetId="27" hidden="1">#REF!</definedName>
    <definedName name="BExMIZT6AN7E6YMW2S87CTCN2UXH" hidden="1">#REF!</definedName>
    <definedName name="BExMJB76UESLVRD81AJBOB78JDTT" localSheetId="16" hidden="1">#REF!</definedName>
    <definedName name="BExMJB76UESLVRD81AJBOB78JDTT" localSheetId="13" hidden="1">#REF!</definedName>
    <definedName name="BExMJB76UESLVRD81AJBOB78JDTT" localSheetId="10" hidden="1">#REF!</definedName>
    <definedName name="BExMJB76UESLVRD81AJBOB78JDTT" localSheetId="7" hidden="1">#REF!</definedName>
    <definedName name="BExMJB76UESLVRD81AJBOB78JDTT" localSheetId="27" hidden="1">#REF!</definedName>
    <definedName name="BExMJB76UESLVRD81AJBOB78JDTT" hidden="1">#REF!</definedName>
    <definedName name="BExMJI8OLFZQCGOW3F99ETW8A21E" localSheetId="16" hidden="1">#REF!</definedName>
    <definedName name="BExMJI8OLFZQCGOW3F99ETW8A21E" localSheetId="13" hidden="1">#REF!</definedName>
    <definedName name="BExMJI8OLFZQCGOW3F99ETW8A21E" localSheetId="10" hidden="1">#REF!</definedName>
    <definedName name="BExMJI8OLFZQCGOW3F99ETW8A21E" localSheetId="7" hidden="1">#REF!</definedName>
    <definedName name="BExMJI8OLFZQCGOW3F99ETW8A21E" localSheetId="27" hidden="1">#REF!</definedName>
    <definedName name="BExMJI8OLFZQCGOW3F99ETW8A21E" hidden="1">#REF!</definedName>
    <definedName name="BExMJNC8ZFB9DRFOJ961ZAJ8U3A8" localSheetId="16" hidden="1">#REF!</definedName>
    <definedName name="BExMJNC8ZFB9DRFOJ961ZAJ8U3A8" localSheetId="13" hidden="1">#REF!</definedName>
    <definedName name="BExMJNC8ZFB9DRFOJ961ZAJ8U3A8" localSheetId="10" hidden="1">#REF!</definedName>
    <definedName name="BExMJNC8ZFB9DRFOJ961ZAJ8U3A8" localSheetId="7" hidden="1">#REF!</definedName>
    <definedName name="BExMJNC8ZFB9DRFOJ961ZAJ8U3A8" localSheetId="27" hidden="1">#REF!</definedName>
    <definedName name="BExMJNC8ZFB9DRFOJ961ZAJ8U3A8" hidden="1">#REF!</definedName>
    <definedName name="BExMJTBV8A3D31W2IQHP9RDFPPHQ" localSheetId="16" hidden="1">#REF!</definedName>
    <definedName name="BExMJTBV8A3D31W2IQHP9RDFPPHQ" localSheetId="13" hidden="1">#REF!</definedName>
    <definedName name="BExMJTBV8A3D31W2IQHP9RDFPPHQ" localSheetId="10" hidden="1">#REF!</definedName>
    <definedName name="BExMJTBV8A3D31W2IQHP9RDFPPHQ" localSheetId="7" hidden="1">#REF!</definedName>
    <definedName name="BExMJTBV8A3D31W2IQHP9RDFPPHQ" localSheetId="27" hidden="1">#REF!</definedName>
    <definedName name="BExMJTBV8A3D31W2IQHP9RDFPPHQ" hidden="1">#REF!</definedName>
    <definedName name="BExMK2RTXN4QJWEUNX002XK8VQP8" localSheetId="16" hidden="1">#REF!</definedName>
    <definedName name="BExMK2RTXN4QJWEUNX002XK8VQP8" localSheetId="13" hidden="1">#REF!</definedName>
    <definedName name="BExMK2RTXN4QJWEUNX002XK8VQP8" localSheetId="10" hidden="1">#REF!</definedName>
    <definedName name="BExMK2RTXN4QJWEUNX002XK8VQP8" localSheetId="7" hidden="1">#REF!</definedName>
    <definedName name="BExMK2RTXN4QJWEUNX002XK8VQP8" localSheetId="27" hidden="1">#REF!</definedName>
    <definedName name="BExMK2RTXN4QJWEUNX002XK8VQP8" hidden="1">#REF!</definedName>
    <definedName name="BExMKBGQDUZ8AWXYHA3QVMSDVZ3D" localSheetId="16" hidden="1">#REF!</definedName>
    <definedName name="BExMKBGQDUZ8AWXYHA3QVMSDVZ3D" localSheetId="13" hidden="1">#REF!</definedName>
    <definedName name="BExMKBGQDUZ8AWXYHA3QVMSDVZ3D" localSheetId="10" hidden="1">#REF!</definedName>
    <definedName name="BExMKBGQDUZ8AWXYHA3QVMSDVZ3D" localSheetId="7" hidden="1">#REF!</definedName>
    <definedName name="BExMKBGQDUZ8AWXYHA3QVMSDVZ3D" localSheetId="27" hidden="1">#REF!</definedName>
    <definedName name="BExMKBGQDUZ8AWXYHA3QVMSDVZ3D" hidden="1">#REF!</definedName>
    <definedName name="BExMKBM1467553LDFZRRKVSHN374" localSheetId="16" hidden="1">#REF!</definedName>
    <definedName name="BExMKBM1467553LDFZRRKVSHN374" localSheetId="13" hidden="1">#REF!</definedName>
    <definedName name="BExMKBM1467553LDFZRRKVSHN374" localSheetId="10" hidden="1">#REF!</definedName>
    <definedName name="BExMKBM1467553LDFZRRKVSHN374" localSheetId="7" hidden="1">#REF!</definedName>
    <definedName name="BExMKBM1467553LDFZRRKVSHN374" localSheetId="27" hidden="1">#REF!</definedName>
    <definedName name="BExMKBM1467553LDFZRRKVSHN374" hidden="1">#REF!</definedName>
    <definedName name="BExMKGK5FJUC0AU8MABRGDC5ZM70" localSheetId="16" hidden="1">#REF!</definedName>
    <definedName name="BExMKGK5FJUC0AU8MABRGDC5ZM70" localSheetId="13" hidden="1">#REF!</definedName>
    <definedName name="BExMKGK5FJUC0AU8MABRGDC5ZM70" localSheetId="10" hidden="1">#REF!</definedName>
    <definedName name="BExMKGK5FJUC0AU8MABRGDC5ZM70" localSheetId="7" hidden="1">#REF!</definedName>
    <definedName name="BExMKGK5FJUC0AU8MABRGDC5ZM70" localSheetId="27" hidden="1">#REF!</definedName>
    <definedName name="BExMKGK5FJUC0AU8MABRGDC5ZM70" hidden="1">#REF!</definedName>
    <definedName name="BExMKP92JGBM5BJO174H9A4HQIB9" localSheetId="16" hidden="1">#REF!</definedName>
    <definedName name="BExMKP92JGBM5BJO174H9A4HQIB9" localSheetId="13" hidden="1">#REF!</definedName>
    <definedName name="BExMKP92JGBM5BJO174H9A4HQIB9" localSheetId="10" hidden="1">#REF!</definedName>
    <definedName name="BExMKP92JGBM5BJO174H9A4HQIB9" localSheetId="7" hidden="1">#REF!</definedName>
    <definedName name="BExMKP92JGBM5BJO174H9A4HQIB9" localSheetId="27" hidden="1">#REF!</definedName>
    <definedName name="BExMKP92JGBM5BJO174H9A4HQIB9" hidden="1">#REF!</definedName>
    <definedName name="BExMKPEDT6IOYLLC3KJKRZOETC3Y" localSheetId="16" hidden="1">#REF!</definedName>
    <definedName name="BExMKPEDT6IOYLLC3KJKRZOETC3Y" localSheetId="13" hidden="1">#REF!</definedName>
    <definedName name="BExMKPEDT6IOYLLC3KJKRZOETC3Y" localSheetId="10" hidden="1">#REF!</definedName>
    <definedName name="BExMKPEDT6IOYLLC3KJKRZOETC3Y" localSheetId="7" hidden="1">#REF!</definedName>
    <definedName name="BExMKPEDT6IOYLLC3KJKRZOETC3Y" localSheetId="27" hidden="1">#REF!</definedName>
    <definedName name="BExMKPEDT6IOYLLC3KJKRZOETC3Y" hidden="1">#REF!</definedName>
    <definedName name="BExMKTW7R5SOV4PHAFGHU3W73DYE" localSheetId="16" hidden="1">#REF!</definedName>
    <definedName name="BExMKTW7R5SOV4PHAFGHU3W73DYE" localSheetId="13" hidden="1">#REF!</definedName>
    <definedName name="BExMKTW7R5SOV4PHAFGHU3W73DYE" localSheetId="10" hidden="1">#REF!</definedName>
    <definedName name="BExMKTW7R5SOV4PHAFGHU3W73DYE" localSheetId="7" hidden="1">#REF!</definedName>
    <definedName name="BExMKTW7R5SOV4PHAFGHU3W73DYE" localSheetId="27" hidden="1">#REF!</definedName>
    <definedName name="BExMKTW7R5SOV4PHAFGHU3W73DYE" hidden="1">#REF!</definedName>
    <definedName name="BExMKU7051J2W1RQXGZGE62NBRUZ" localSheetId="16" hidden="1">#REF!</definedName>
    <definedName name="BExMKU7051J2W1RQXGZGE62NBRUZ" localSheetId="13" hidden="1">#REF!</definedName>
    <definedName name="BExMKU7051J2W1RQXGZGE62NBRUZ" localSheetId="10" hidden="1">#REF!</definedName>
    <definedName name="BExMKU7051J2W1RQXGZGE62NBRUZ" localSheetId="7" hidden="1">#REF!</definedName>
    <definedName name="BExMKU7051J2W1RQXGZGE62NBRUZ" localSheetId="27" hidden="1">#REF!</definedName>
    <definedName name="BExMKU7051J2W1RQXGZGE62NBRUZ" hidden="1">#REF!</definedName>
    <definedName name="BExMKUN3WPECJR2XRID2R7GZRGNX" localSheetId="16" hidden="1">#REF!</definedName>
    <definedName name="BExMKUN3WPECJR2XRID2R7GZRGNX" localSheetId="13" hidden="1">#REF!</definedName>
    <definedName name="BExMKUN3WPECJR2XRID2R7GZRGNX" localSheetId="10" hidden="1">#REF!</definedName>
    <definedName name="BExMKUN3WPECJR2XRID2R7GZRGNX" localSheetId="7" hidden="1">#REF!</definedName>
    <definedName name="BExMKUN3WPECJR2XRID2R7GZRGNX" localSheetId="27" hidden="1">#REF!</definedName>
    <definedName name="BExMKUN3WPECJR2XRID2R7GZRGNX" hidden="1">#REF!</definedName>
    <definedName name="BExMKZ535P011X4TNV16GCOH4H21" localSheetId="16" hidden="1">#REF!</definedName>
    <definedName name="BExMKZ535P011X4TNV16GCOH4H21" localSheetId="13" hidden="1">#REF!</definedName>
    <definedName name="BExMKZ535P011X4TNV16GCOH4H21" localSheetId="10" hidden="1">#REF!</definedName>
    <definedName name="BExMKZ535P011X4TNV16GCOH4H21" localSheetId="7" hidden="1">#REF!</definedName>
    <definedName name="BExMKZ535P011X4TNV16GCOH4H21" localSheetId="27" hidden="1">#REF!</definedName>
    <definedName name="BExMKZ535P011X4TNV16GCOH4H21" hidden="1">#REF!</definedName>
    <definedName name="BExML3XQNDIMX55ZCHHXKUV3D6E6" localSheetId="16" hidden="1">#REF!</definedName>
    <definedName name="BExML3XQNDIMX55ZCHHXKUV3D6E6" localSheetId="13" hidden="1">#REF!</definedName>
    <definedName name="BExML3XQNDIMX55ZCHHXKUV3D6E6" localSheetId="10" hidden="1">#REF!</definedName>
    <definedName name="BExML3XQNDIMX55ZCHHXKUV3D6E6" localSheetId="7" hidden="1">#REF!</definedName>
    <definedName name="BExML3XQNDIMX55ZCHHXKUV3D6E6" localSheetId="27" hidden="1">#REF!</definedName>
    <definedName name="BExML3XQNDIMX55ZCHHXKUV3D6E6" hidden="1">#REF!</definedName>
    <definedName name="BExML5QGSWHLI18BGY4CGOTD3UWH" localSheetId="16" hidden="1">#REF!</definedName>
    <definedName name="BExML5QGSWHLI18BGY4CGOTD3UWH" localSheetId="13" hidden="1">#REF!</definedName>
    <definedName name="BExML5QGSWHLI18BGY4CGOTD3UWH" localSheetId="10" hidden="1">#REF!</definedName>
    <definedName name="BExML5QGSWHLI18BGY4CGOTD3UWH" localSheetId="7" hidden="1">#REF!</definedName>
    <definedName name="BExML5QGSWHLI18BGY4CGOTD3UWH" localSheetId="27" hidden="1">#REF!</definedName>
    <definedName name="BExML5QGSWHLI18BGY4CGOTD3UWH" hidden="1">#REF!</definedName>
    <definedName name="BExML6BVFCV80776USR7X70HVRZT" localSheetId="16" hidden="1">#REF!</definedName>
    <definedName name="BExML6BVFCV80776USR7X70HVRZT" localSheetId="13" hidden="1">#REF!</definedName>
    <definedName name="BExML6BVFCV80776USR7X70HVRZT" localSheetId="10" hidden="1">#REF!</definedName>
    <definedName name="BExML6BVFCV80776USR7X70HVRZT" localSheetId="7" hidden="1">#REF!</definedName>
    <definedName name="BExML6BVFCV80776USR7X70HVRZT" localSheetId="27" hidden="1">#REF!</definedName>
    <definedName name="BExML6BVFCV80776USR7X70HVRZT" hidden="1">#REF!</definedName>
    <definedName name="BExMLO5Z61RE85X8HHX2G4IU3AZW" localSheetId="16" hidden="1">#REF!</definedName>
    <definedName name="BExMLO5Z61RE85X8HHX2G4IU3AZW" localSheetId="13" hidden="1">#REF!</definedName>
    <definedName name="BExMLO5Z61RE85X8HHX2G4IU3AZW" localSheetId="10" hidden="1">#REF!</definedName>
    <definedName name="BExMLO5Z61RE85X8HHX2G4IU3AZW" localSheetId="7" hidden="1">#REF!</definedName>
    <definedName name="BExMLO5Z61RE85X8HHX2G4IU3AZW" localSheetId="27" hidden="1">#REF!</definedName>
    <definedName name="BExMLO5Z61RE85X8HHX2G4IU3AZW" hidden="1">#REF!</definedName>
    <definedName name="BExMLVI7UORSHM9FMO8S2EI0TMTS" localSheetId="16" hidden="1">#REF!</definedName>
    <definedName name="BExMLVI7UORSHM9FMO8S2EI0TMTS" localSheetId="13" hidden="1">#REF!</definedName>
    <definedName name="BExMLVI7UORSHM9FMO8S2EI0TMTS" localSheetId="10" hidden="1">#REF!</definedName>
    <definedName name="BExMLVI7UORSHM9FMO8S2EI0TMTS" localSheetId="7" hidden="1">#REF!</definedName>
    <definedName name="BExMLVI7UORSHM9FMO8S2EI0TMTS" localSheetId="27" hidden="1">#REF!</definedName>
    <definedName name="BExMLVI7UORSHM9FMO8S2EI0TMTS" hidden="1">#REF!</definedName>
    <definedName name="BExMM5UCOT2HSSN0ZIPZW55GSOVO" localSheetId="16" hidden="1">#REF!</definedName>
    <definedName name="BExMM5UCOT2HSSN0ZIPZW55GSOVO" localSheetId="13" hidden="1">#REF!</definedName>
    <definedName name="BExMM5UCOT2HSSN0ZIPZW55GSOVO" localSheetId="10" hidden="1">#REF!</definedName>
    <definedName name="BExMM5UCOT2HSSN0ZIPZW55GSOVO" localSheetId="7" hidden="1">#REF!</definedName>
    <definedName name="BExMM5UCOT2HSSN0ZIPZW55GSOVO" localSheetId="27" hidden="1">#REF!</definedName>
    <definedName name="BExMM5UCOT2HSSN0ZIPZW55GSOVO" hidden="1">#REF!</definedName>
    <definedName name="BExMM8ZRS5RQ8H1H55RVPVTDL5NL" localSheetId="16" hidden="1">#REF!</definedName>
    <definedName name="BExMM8ZRS5RQ8H1H55RVPVTDL5NL" localSheetId="13" hidden="1">#REF!</definedName>
    <definedName name="BExMM8ZRS5RQ8H1H55RVPVTDL5NL" localSheetId="10" hidden="1">#REF!</definedName>
    <definedName name="BExMM8ZRS5RQ8H1H55RVPVTDL5NL" localSheetId="7" hidden="1">#REF!</definedName>
    <definedName name="BExMM8ZRS5RQ8H1H55RVPVTDL5NL" localSheetId="27" hidden="1">#REF!</definedName>
    <definedName name="BExMM8ZRS5RQ8H1H55RVPVTDL5NL" hidden="1">#REF!</definedName>
    <definedName name="BExMMH8EAZB09XXQ5X4LR0P4NHG9" localSheetId="16" hidden="1">#REF!</definedName>
    <definedName name="BExMMH8EAZB09XXQ5X4LR0P4NHG9" localSheetId="13" hidden="1">#REF!</definedName>
    <definedName name="BExMMH8EAZB09XXQ5X4LR0P4NHG9" localSheetId="10" hidden="1">#REF!</definedName>
    <definedName name="BExMMH8EAZB09XXQ5X4LR0P4NHG9" localSheetId="7" hidden="1">#REF!</definedName>
    <definedName name="BExMMH8EAZB09XXQ5X4LR0P4NHG9" localSheetId="27" hidden="1">#REF!</definedName>
    <definedName name="BExMMH8EAZB09XXQ5X4LR0P4NHG9" hidden="1">#REF!</definedName>
    <definedName name="BExMMIQH5BABNZVCIQ7TBCQ10AY5" localSheetId="16" hidden="1">#REF!</definedName>
    <definedName name="BExMMIQH5BABNZVCIQ7TBCQ10AY5" localSheetId="13" hidden="1">#REF!</definedName>
    <definedName name="BExMMIQH5BABNZVCIQ7TBCQ10AY5" localSheetId="10" hidden="1">#REF!</definedName>
    <definedName name="BExMMIQH5BABNZVCIQ7TBCQ10AY5" localSheetId="7" hidden="1">#REF!</definedName>
    <definedName name="BExMMIQH5BABNZVCIQ7TBCQ10AY5" localSheetId="27" hidden="1">#REF!</definedName>
    <definedName name="BExMMIQH5BABNZVCIQ7TBCQ10AY5" hidden="1">#REF!</definedName>
    <definedName name="BExMMNIZ2T7M22WECMUQXEF4NJ71" localSheetId="16" hidden="1">#REF!</definedName>
    <definedName name="BExMMNIZ2T7M22WECMUQXEF4NJ71" localSheetId="13" hidden="1">#REF!</definedName>
    <definedName name="BExMMNIZ2T7M22WECMUQXEF4NJ71" localSheetId="10" hidden="1">#REF!</definedName>
    <definedName name="BExMMNIZ2T7M22WECMUQXEF4NJ71" localSheetId="7" hidden="1">#REF!</definedName>
    <definedName name="BExMMNIZ2T7M22WECMUQXEF4NJ71" localSheetId="27" hidden="1">#REF!</definedName>
    <definedName name="BExMMNIZ2T7M22WECMUQXEF4NJ71" hidden="1">#REF!</definedName>
    <definedName name="BExMMPMIOU7BURTV0L1K6ACW9X73" localSheetId="16" hidden="1">#REF!</definedName>
    <definedName name="BExMMPMIOU7BURTV0L1K6ACW9X73" localSheetId="13" hidden="1">#REF!</definedName>
    <definedName name="BExMMPMIOU7BURTV0L1K6ACW9X73" localSheetId="10" hidden="1">#REF!</definedName>
    <definedName name="BExMMPMIOU7BURTV0L1K6ACW9X73" localSheetId="7" hidden="1">#REF!</definedName>
    <definedName name="BExMMPMIOU7BURTV0L1K6ACW9X73" localSheetId="27" hidden="1">#REF!</definedName>
    <definedName name="BExMMPMIOU7BURTV0L1K6ACW9X73" hidden="1">#REF!</definedName>
    <definedName name="BExMMQ835AJDHS4B419SS645P67Q" localSheetId="16" hidden="1">#REF!</definedName>
    <definedName name="BExMMQ835AJDHS4B419SS645P67Q" localSheetId="13" hidden="1">#REF!</definedName>
    <definedName name="BExMMQ835AJDHS4B419SS645P67Q" localSheetId="10" hidden="1">#REF!</definedName>
    <definedName name="BExMMQ835AJDHS4B419SS645P67Q" localSheetId="7" hidden="1">#REF!</definedName>
    <definedName name="BExMMQ835AJDHS4B419SS645P67Q" localSheetId="27" hidden="1">#REF!</definedName>
    <definedName name="BExMMQ835AJDHS4B419SS645P67Q" hidden="1">#REF!</definedName>
    <definedName name="BExMMQIUVPCOBISTEJJYNCCLUCPY" localSheetId="16" hidden="1">#REF!</definedName>
    <definedName name="BExMMQIUVPCOBISTEJJYNCCLUCPY" localSheetId="13" hidden="1">#REF!</definedName>
    <definedName name="BExMMQIUVPCOBISTEJJYNCCLUCPY" localSheetId="10" hidden="1">#REF!</definedName>
    <definedName name="BExMMQIUVPCOBISTEJJYNCCLUCPY" localSheetId="7" hidden="1">#REF!</definedName>
    <definedName name="BExMMQIUVPCOBISTEJJYNCCLUCPY" localSheetId="27" hidden="1">#REF!</definedName>
    <definedName name="BExMMQIUVPCOBISTEJJYNCCLUCPY" hidden="1">#REF!</definedName>
    <definedName name="BExMMTIXETA5VAKBSOFDD5SRU887" localSheetId="16" hidden="1">#REF!</definedName>
    <definedName name="BExMMTIXETA5VAKBSOFDD5SRU887" localSheetId="13" hidden="1">#REF!</definedName>
    <definedName name="BExMMTIXETA5VAKBSOFDD5SRU887" localSheetId="10" hidden="1">#REF!</definedName>
    <definedName name="BExMMTIXETA5VAKBSOFDD5SRU887" localSheetId="7" hidden="1">#REF!</definedName>
    <definedName name="BExMMTIXETA5VAKBSOFDD5SRU887" localSheetId="27" hidden="1">#REF!</definedName>
    <definedName name="BExMMTIXETA5VAKBSOFDD5SRU887" hidden="1">#REF!</definedName>
    <definedName name="BExMMV0P6P5YS3C35G0JYYHI7992" localSheetId="16" hidden="1">#REF!</definedName>
    <definedName name="BExMMV0P6P5YS3C35G0JYYHI7992" localSheetId="13" hidden="1">#REF!</definedName>
    <definedName name="BExMMV0P6P5YS3C35G0JYYHI7992" localSheetId="10" hidden="1">#REF!</definedName>
    <definedName name="BExMMV0P6P5YS3C35G0JYYHI7992" localSheetId="7" hidden="1">#REF!</definedName>
    <definedName name="BExMMV0P6P5YS3C35G0JYYHI7992" localSheetId="27" hidden="1">#REF!</definedName>
    <definedName name="BExMMV0P6P5YS3C35G0JYYHI7992" hidden="1">#REF!</definedName>
    <definedName name="BExMNJLFWZBRN9PZF1IO9CYWV1B2" localSheetId="16" hidden="1">#REF!</definedName>
    <definedName name="BExMNJLFWZBRN9PZF1IO9CYWV1B2" localSheetId="13" hidden="1">#REF!</definedName>
    <definedName name="BExMNJLFWZBRN9PZF1IO9CYWV1B2" localSheetId="10" hidden="1">#REF!</definedName>
    <definedName name="BExMNJLFWZBRN9PZF1IO9CYWV1B2" localSheetId="7" hidden="1">#REF!</definedName>
    <definedName name="BExMNJLFWZBRN9PZF1IO9CYWV1B2" localSheetId="27" hidden="1">#REF!</definedName>
    <definedName name="BExMNJLFWZBRN9PZF1IO9CYWV1B2" hidden="1">#REF!</definedName>
    <definedName name="BExMNKCJ0FA57YEUUAJE43U1QN5P" localSheetId="16" hidden="1">#REF!</definedName>
    <definedName name="BExMNKCJ0FA57YEUUAJE43U1QN5P" localSheetId="13" hidden="1">#REF!</definedName>
    <definedName name="BExMNKCJ0FA57YEUUAJE43U1QN5P" localSheetId="10" hidden="1">#REF!</definedName>
    <definedName name="BExMNKCJ0FA57YEUUAJE43U1QN5P" localSheetId="7" hidden="1">#REF!</definedName>
    <definedName name="BExMNKCJ0FA57YEUUAJE43U1QN5P" localSheetId="27" hidden="1">#REF!</definedName>
    <definedName name="BExMNKCJ0FA57YEUUAJE43U1QN5P" hidden="1">#REF!</definedName>
    <definedName name="BExMNKN5D1WEF2OOJVP6LZ6DLU3Y" localSheetId="16" hidden="1">#REF!</definedName>
    <definedName name="BExMNKN5D1WEF2OOJVP6LZ6DLU3Y" localSheetId="13" hidden="1">#REF!</definedName>
    <definedName name="BExMNKN5D1WEF2OOJVP6LZ6DLU3Y" localSheetId="10" hidden="1">#REF!</definedName>
    <definedName name="BExMNKN5D1WEF2OOJVP6LZ6DLU3Y" localSheetId="7" hidden="1">#REF!</definedName>
    <definedName name="BExMNKN5D1WEF2OOJVP6LZ6DLU3Y" localSheetId="27" hidden="1">#REF!</definedName>
    <definedName name="BExMNKN5D1WEF2OOJVP6LZ6DLU3Y" hidden="1">#REF!</definedName>
    <definedName name="BExMNR38HMPLWAJRQ9MMS3ZAZ9IU" localSheetId="16" hidden="1">#REF!</definedName>
    <definedName name="BExMNR38HMPLWAJRQ9MMS3ZAZ9IU" localSheetId="13" hidden="1">#REF!</definedName>
    <definedName name="BExMNR38HMPLWAJRQ9MMS3ZAZ9IU" localSheetId="10" hidden="1">#REF!</definedName>
    <definedName name="BExMNR38HMPLWAJRQ9MMS3ZAZ9IU" localSheetId="7" hidden="1">#REF!</definedName>
    <definedName name="BExMNR38HMPLWAJRQ9MMS3ZAZ9IU" localSheetId="27" hidden="1">#REF!</definedName>
    <definedName name="BExMNR38HMPLWAJRQ9MMS3ZAZ9IU" hidden="1">#REF!</definedName>
    <definedName name="BExMNRDZULKJMVY2VKIIRM2M5A1M" localSheetId="16" hidden="1">#REF!</definedName>
    <definedName name="BExMNRDZULKJMVY2VKIIRM2M5A1M" localSheetId="13" hidden="1">#REF!</definedName>
    <definedName name="BExMNRDZULKJMVY2VKIIRM2M5A1M" localSheetId="10" hidden="1">#REF!</definedName>
    <definedName name="BExMNRDZULKJMVY2VKIIRM2M5A1M" localSheetId="7" hidden="1">#REF!</definedName>
    <definedName name="BExMNRDZULKJMVY2VKIIRM2M5A1M" localSheetId="27" hidden="1">#REF!</definedName>
    <definedName name="BExMNRDZULKJMVY2VKIIRM2M5A1M" hidden="1">#REF!</definedName>
    <definedName name="BExMNVFKZIBQSCAH71DIF1CJG89T" localSheetId="16" hidden="1">#REF!</definedName>
    <definedName name="BExMNVFKZIBQSCAH71DIF1CJG89T" localSheetId="13" hidden="1">#REF!</definedName>
    <definedName name="BExMNVFKZIBQSCAH71DIF1CJG89T" localSheetId="10" hidden="1">#REF!</definedName>
    <definedName name="BExMNVFKZIBQSCAH71DIF1CJG89T" localSheetId="7" hidden="1">#REF!</definedName>
    <definedName name="BExMNVFKZIBQSCAH71DIF1CJG89T" localSheetId="27" hidden="1">#REF!</definedName>
    <definedName name="BExMNVFKZIBQSCAH71DIF1CJG89T" hidden="1">#REF!</definedName>
    <definedName name="BExMNVVUQAGQY9SA29FGI7D7R5MN" localSheetId="16" hidden="1">#REF!</definedName>
    <definedName name="BExMNVVUQAGQY9SA29FGI7D7R5MN" localSheetId="13" hidden="1">#REF!</definedName>
    <definedName name="BExMNVVUQAGQY9SA29FGI7D7R5MN" localSheetId="10" hidden="1">#REF!</definedName>
    <definedName name="BExMNVVUQAGQY9SA29FGI7D7R5MN" localSheetId="7" hidden="1">#REF!</definedName>
    <definedName name="BExMNVVUQAGQY9SA29FGI7D7R5MN" localSheetId="27" hidden="1">#REF!</definedName>
    <definedName name="BExMNVVUQAGQY9SA29FGI7D7R5MN" hidden="1">#REF!</definedName>
    <definedName name="BExMO9IOWKTWHO8LQJJQI5P3INWY" localSheetId="16" hidden="1">#REF!</definedName>
    <definedName name="BExMO9IOWKTWHO8LQJJQI5P3INWY" localSheetId="13" hidden="1">#REF!</definedName>
    <definedName name="BExMO9IOWKTWHO8LQJJQI5P3INWY" localSheetId="10" hidden="1">#REF!</definedName>
    <definedName name="BExMO9IOWKTWHO8LQJJQI5P3INWY" localSheetId="7" hidden="1">#REF!</definedName>
    <definedName name="BExMO9IOWKTWHO8LQJJQI5P3INWY" localSheetId="27" hidden="1">#REF!</definedName>
    <definedName name="BExMO9IOWKTWHO8LQJJQI5P3INWY" hidden="1">#REF!</definedName>
    <definedName name="BExMOI29DOEK5R1A5QZPUDKF7N6T" localSheetId="16" hidden="1">#REF!</definedName>
    <definedName name="BExMOI29DOEK5R1A5QZPUDKF7N6T" localSheetId="13" hidden="1">#REF!</definedName>
    <definedName name="BExMOI29DOEK5R1A5QZPUDKF7N6T" localSheetId="10" hidden="1">#REF!</definedName>
    <definedName name="BExMOI29DOEK5R1A5QZPUDKF7N6T" localSheetId="7" hidden="1">#REF!</definedName>
    <definedName name="BExMOI29DOEK5R1A5QZPUDKF7N6T" localSheetId="27" hidden="1">#REF!</definedName>
    <definedName name="BExMOI29DOEK5R1A5QZPUDKF7N6T" hidden="1">#REF!</definedName>
    <definedName name="BExMONRAU0S904NLJHPI47RVQDBH" localSheetId="16" hidden="1">#REF!</definedName>
    <definedName name="BExMONRAU0S904NLJHPI47RVQDBH" localSheetId="13" hidden="1">#REF!</definedName>
    <definedName name="BExMONRAU0S904NLJHPI47RVQDBH" localSheetId="10" hidden="1">#REF!</definedName>
    <definedName name="BExMONRAU0S904NLJHPI47RVQDBH" localSheetId="7" hidden="1">#REF!</definedName>
    <definedName name="BExMONRAU0S904NLJHPI47RVQDBH" localSheetId="27" hidden="1">#REF!</definedName>
    <definedName name="BExMONRAU0S904NLJHPI47RVQDBH" hidden="1">#REF!</definedName>
    <definedName name="BExMPAJ5AJAXGKGK3F6H3ODS6RF4" localSheetId="16" hidden="1">#REF!</definedName>
    <definedName name="BExMPAJ5AJAXGKGK3F6H3ODS6RF4" localSheetId="13" hidden="1">#REF!</definedName>
    <definedName name="BExMPAJ5AJAXGKGK3F6H3ODS6RF4" localSheetId="10" hidden="1">#REF!</definedName>
    <definedName name="BExMPAJ5AJAXGKGK3F6H3ODS6RF4" localSheetId="7" hidden="1">#REF!</definedName>
    <definedName name="BExMPAJ5AJAXGKGK3F6H3ODS6RF4" localSheetId="27" hidden="1">#REF!</definedName>
    <definedName name="BExMPAJ5AJAXGKGK3F6H3ODS6RF4" hidden="1">#REF!</definedName>
    <definedName name="BExMPD2X55FFBVJ6CBUKNPROIOEU" localSheetId="16" hidden="1">#REF!</definedName>
    <definedName name="BExMPD2X55FFBVJ6CBUKNPROIOEU" localSheetId="13" hidden="1">#REF!</definedName>
    <definedName name="BExMPD2X55FFBVJ6CBUKNPROIOEU" localSheetId="10" hidden="1">#REF!</definedName>
    <definedName name="BExMPD2X55FFBVJ6CBUKNPROIOEU" localSheetId="7" hidden="1">#REF!</definedName>
    <definedName name="BExMPD2X55FFBVJ6CBUKNPROIOEU" localSheetId="27" hidden="1">#REF!</definedName>
    <definedName name="BExMPD2X55FFBVJ6CBUKNPROIOEU" hidden="1">#REF!</definedName>
    <definedName name="BExMPGZ848E38FUH1JBQN97DGWAT" localSheetId="16" hidden="1">#REF!</definedName>
    <definedName name="BExMPGZ848E38FUH1JBQN97DGWAT" localSheetId="13" hidden="1">#REF!</definedName>
    <definedName name="BExMPGZ848E38FUH1JBQN97DGWAT" localSheetId="10" hidden="1">#REF!</definedName>
    <definedName name="BExMPGZ848E38FUH1JBQN97DGWAT" localSheetId="7" hidden="1">#REF!</definedName>
    <definedName name="BExMPGZ848E38FUH1JBQN97DGWAT" localSheetId="27" hidden="1">#REF!</definedName>
    <definedName name="BExMPGZ848E38FUH1JBQN97DGWAT" hidden="1">#REF!</definedName>
    <definedName name="BExMPMTICOSMQENOFKQ18K0ZT4S8" localSheetId="16" hidden="1">#REF!</definedName>
    <definedName name="BExMPMTICOSMQENOFKQ18K0ZT4S8" localSheetId="13" hidden="1">#REF!</definedName>
    <definedName name="BExMPMTICOSMQENOFKQ18K0ZT4S8" localSheetId="10" hidden="1">#REF!</definedName>
    <definedName name="BExMPMTICOSMQENOFKQ18K0ZT4S8" localSheetId="7" hidden="1">#REF!</definedName>
    <definedName name="BExMPMTICOSMQENOFKQ18K0ZT4S8" localSheetId="27" hidden="1">#REF!</definedName>
    <definedName name="BExMPMTICOSMQENOFKQ18K0ZT4S8" hidden="1">#REF!</definedName>
    <definedName name="BExMPMZ07II0R4KGWQQ7PGS3RZS4" localSheetId="16" hidden="1">#REF!</definedName>
    <definedName name="BExMPMZ07II0R4KGWQQ7PGS3RZS4" localSheetId="13" hidden="1">#REF!</definedName>
    <definedName name="BExMPMZ07II0R4KGWQQ7PGS3RZS4" localSheetId="10" hidden="1">#REF!</definedName>
    <definedName name="BExMPMZ07II0R4KGWQQ7PGS3RZS4" localSheetId="7" hidden="1">#REF!</definedName>
    <definedName name="BExMPMZ07II0R4KGWQQ7PGS3RZS4" localSheetId="27" hidden="1">#REF!</definedName>
    <definedName name="BExMPMZ07II0R4KGWQQ7PGS3RZS4" hidden="1">#REF!</definedName>
    <definedName name="BExMPOBH04JMDO6Z8DMSEJZM4ANN" localSheetId="16" hidden="1">#REF!</definedName>
    <definedName name="BExMPOBH04JMDO6Z8DMSEJZM4ANN" localSheetId="13" hidden="1">#REF!</definedName>
    <definedName name="BExMPOBH04JMDO6Z8DMSEJZM4ANN" localSheetId="10" hidden="1">#REF!</definedName>
    <definedName name="BExMPOBH04JMDO6Z8DMSEJZM4ANN" localSheetId="7" hidden="1">#REF!</definedName>
    <definedName name="BExMPOBH04JMDO6Z8DMSEJZM4ANN" localSheetId="27" hidden="1">#REF!</definedName>
    <definedName name="BExMPOBH04JMDO6Z8DMSEJZM4ANN" hidden="1">#REF!</definedName>
    <definedName name="BExMPSD77XQ3HA6A4FZOJK8G2JP3" localSheetId="16" hidden="1">#REF!</definedName>
    <definedName name="BExMPSD77XQ3HA6A4FZOJK8G2JP3" localSheetId="13" hidden="1">#REF!</definedName>
    <definedName name="BExMPSD77XQ3HA6A4FZOJK8G2JP3" localSheetId="10" hidden="1">#REF!</definedName>
    <definedName name="BExMPSD77XQ3HA6A4FZOJK8G2JP3" localSheetId="7" hidden="1">#REF!</definedName>
    <definedName name="BExMPSD77XQ3HA6A4FZOJK8G2JP3" localSheetId="27" hidden="1">#REF!</definedName>
    <definedName name="BExMPSD77XQ3HA6A4FZOJK8G2JP3" hidden="1">#REF!</definedName>
    <definedName name="BExMQ4I3Q7F0BMPHSFMFW9TZ87UD" localSheetId="16" hidden="1">#REF!</definedName>
    <definedName name="BExMQ4I3Q7F0BMPHSFMFW9TZ87UD" localSheetId="13" hidden="1">#REF!</definedName>
    <definedName name="BExMQ4I3Q7F0BMPHSFMFW9TZ87UD" localSheetId="10" hidden="1">#REF!</definedName>
    <definedName name="BExMQ4I3Q7F0BMPHSFMFW9TZ87UD" localSheetId="7" hidden="1">#REF!</definedName>
    <definedName name="BExMQ4I3Q7F0BMPHSFMFW9TZ87UD" localSheetId="27" hidden="1">#REF!</definedName>
    <definedName name="BExMQ4I3Q7F0BMPHSFMFW9TZ87UD" hidden="1">#REF!</definedName>
    <definedName name="BExMQ4SWDWI4N16AZ0T5CJ6HH8WC" localSheetId="16" hidden="1">#REF!</definedName>
    <definedName name="BExMQ4SWDWI4N16AZ0T5CJ6HH8WC" localSheetId="13" hidden="1">#REF!</definedName>
    <definedName name="BExMQ4SWDWI4N16AZ0T5CJ6HH8WC" localSheetId="10" hidden="1">#REF!</definedName>
    <definedName name="BExMQ4SWDWI4N16AZ0T5CJ6HH8WC" localSheetId="7" hidden="1">#REF!</definedName>
    <definedName name="BExMQ4SWDWI4N16AZ0T5CJ6HH8WC" localSheetId="27" hidden="1">#REF!</definedName>
    <definedName name="BExMQ4SWDWI4N16AZ0T5CJ6HH8WC" hidden="1">#REF!</definedName>
    <definedName name="BExMQ71WHW50GVX45JU951AGPLFQ" localSheetId="16" hidden="1">#REF!</definedName>
    <definedName name="BExMQ71WHW50GVX45JU951AGPLFQ" localSheetId="13" hidden="1">#REF!</definedName>
    <definedName name="BExMQ71WHW50GVX45JU951AGPLFQ" localSheetId="10" hidden="1">#REF!</definedName>
    <definedName name="BExMQ71WHW50GVX45JU951AGPLFQ" localSheetId="7" hidden="1">#REF!</definedName>
    <definedName name="BExMQ71WHW50GVX45JU951AGPLFQ" localSheetId="27" hidden="1">#REF!</definedName>
    <definedName name="BExMQ71WHW50GVX45JU951AGPLFQ" hidden="1">#REF!</definedName>
    <definedName name="BExMQGXSLPT4A6N47LE6FBVHWBOF" localSheetId="16" hidden="1">#REF!</definedName>
    <definedName name="BExMQGXSLPT4A6N47LE6FBVHWBOF" localSheetId="13" hidden="1">#REF!</definedName>
    <definedName name="BExMQGXSLPT4A6N47LE6FBVHWBOF" localSheetId="10" hidden="1">#REF!</definedName>
    <definedName name="BExMQGXSLPT4A6N47LE6FBVHWBOF" localSheetId="7" hidden="1">#REF!</definedName>
    <definedName name="BExMQGXSLPT4A6N47LE6FBVHWBOF" localSheetId="27" hidden="1">#REF!</definedName>
    <definedName name="BExMQGXSLPT4A6N47LE6FBVHWBOF" hidden="1">#REF!</definedName>
    <definedName name="BExMQNZGFHW75W9HWRCR0FEF0XF0" localSheetId="16" hidden="1">#REF!</definedName>
    <definedName name="BExMQNZGFHW75W9HWRCR0FEF0XF0" localSheetId="13" hidden="1">#REF!</definedName>
    <definedName name="BExMQNZGFHW75W9HWRCR0FEF0XF0" localSheetId="10" hidden="1">#REF!</definedName>
    <definedName name="BExMQNZGFHW75W9HWRCR0FEF0XF0" localSheetId="7" hidden="1">#REF!</definedName>
    <definedName name="BExMQNZGFHW75W9HWRCR0FEF0XF0" localSheetId="27" hidden="1">#REF!</definedName>
    <definedName name="BExMQNZGFHW75W9HWRCR0FEF0XF0" hidden="1">#REF!</definedName>
    <definedName name="BExMQRKVQPDFPD0WQUA9QND8OV7P" localSheetId="16" hidden="1">#REF!</definedName>
    <definedName name="BExMQRKVQPDFPD0WQUA9QND8OV7P" localSheetId="13" hidden="1">#REF!</definedName>
    <definedName name="BExMQRKVQPDFPD0WQUA9QND8OV7P" localSheetId="10" hidden="1">#REF!</definedName>
    <definedName name="BExMQRKVQPDFPD0WQUA9QND8OV7P" localSheetId="7" hidden="1">#REF!</definedName>
    <definedName name="BExMQRKVQPDFPD0WQUA9QND8OV7P" localSheetId="27" hidden="1">#REF!</definedName>
    <definedName name="BExMQRKVQPDFPD0WQUA9QND8OV7P" hidden="1">#REF!</definedName>
    <definedName name="BExMQSBR7PL4KLB1Q4961QO45Y4G" localSheetId="16" hidden="1">#REF!</definedName>
    <definedName name="BExMQSBR7PL4KLB1Q4961QO45Y4G" localSheetId="13" hidden="1">#REF!</definedName>
    <definedName name="BExMQSBR7PL4KLB1Q4961QO45Y4G" localSheetId="10" hidden="1">#REF!</definedName>
    <definedName name="BExMQSBR7PL4KLB1Q4961QO45Y4G" localSheetId="7" hidden="1">#REF!</definedName>
    <definedName name="BExMQSBR7PL4KLB1Q4961QO45Y4G" localSheetId="27" hidden="1">#REF!</definedName>
    <definedName name="BExMQSBR7PL4KLB1Q4961QO45Y4G" hidden="1">#REF!</definedName>
    <definedName name="BExMR1MA4I1X77714ZEPUVC8W398" localSheetId="16" hidden="1">#REF!</definedName>
    <definedName name="BExMR1MA4I1X77714ZEPUVC8W398" localSheetId="13" hidden="1">#REF!</definedName>
    <definedName name="BExMR1MA4I1X77714ZEPUVC8W398" localSheetId="10" hidden="1">#REF!</definedName>
    <definedName name="BExMR1MA4I1X77714ZEPUVC8W398" localSheetId="7" hidden="1">#REF!</definedName>
    <definedName name="BExMR1MA4I1X77714ZEPUVC8W398" localSheetId="27" hidden="1">#REF!</definedName>
    <definedName name="BExMR1MA4I1X77714ZEPUVC8W398" hidden="1">#REF!</definedName>
    <definedName name="BExMR8YQHA7N77HGHY4Y6R30I3XT" localSheetId="16" hidden="1">#REF!</definedName>
    <definedName name="BExMR8YQHA7N77HGHY4Y6R30I3XT" localSheetId="13" hidden="1">#REF!</definedName>
    <definedName name="BExMR8YQHA7N77HGHY4Y6R30I3XT" localSheetId="10" hidden="1">#REF!</definedName>
    <definedName name="BExMR8YQHA7N77HGHY4Y6R30I3XT" localSheetId="7" hidden="1">#REF!</definedName>
    <definedName name="BExMR8YQHA7N77HGHY4Y6R30I3XT" localSheetId="27" hidden="1">#REF!</definedName>
    <definedName name="BExMR8YQHA7N77HGHY4Y6R30I3XT" hidden="1">#REF!</definedName>
    <definedName name="BExMRENOIARWRYOIVPDIEBVNRDO7" localSheetId="16" hidden="1">#REF!</definedName>
    <definedName name="BExMRENOIARWRYOIVPDIEBVNRDO7" localSheetId="13" hidden="1">#REF!</definedName>
    <definedName name="BExMRENOIARWRYOIVPDIEBVNRDO7" localSheetId="10" hidden="1">#REF!</definedName>
    <definedName name="BExMRENOIARWRYOIVPDIEBVNRDO7" localSheetId="7" hidden="1">#REF!</definedName>
    <definedName name="BExMRENOIARWRYOIVPDIEBVNRDO7" localSheetId="27" hidden="1">#REF!</definedName>
    <definedName name="BExMRENOIARWRYOIVPDIEBVNRDO7" hidden="1">#REF!</definedName>
    <definedName name="BExMRF3SCIUZL945WMMDCT29MTLN" localSheetId="16" hidden="1">#REF!</definedName>
    <definedName name="BExMRF3SCIUZL945WMMDCT29MTLN" localSheetId="13" hidden="1">#REF!</definedName>
    <definedName name="BExMRF3SCIUZL945WMMDCT29MTLN" localSheetId="10" hidden="1">#REF!</definedName>
    <definedName name="BExMRF3SCIUZL945WMMDCT29MTLN" localSheetId="7" hidden="1">#REF!</definedName>
    <definedName name="BExMRF3SCIUZL945WMMDCT29MTLN" localSheetId="27" hidden="1">#REF!</definedName>
    <definedName name="BExMRF3SCIUZL945WMMDCT29MTLN" hidden="1">#REF!</definedName>
    <definedName name="BExMRRJNUMGRSDD5GGKKGEIZ6FTS" localSheetId="16" hidden="1">#REF!</definedName>
    <definedName name="BExMRRJNUMGRSDD5GGKKGEIZ6FTS" localSheetId="13" hidden="1">#REF!</definedName>
    <definedName name="BExMRRJNUMGRSDD5GGKKGEIZ6FTS" localSheetId="10" hidden="1">#REF!</definedName>
    <definedName name="BExMRRJNUMGRSDD5GGKKGEIZ6FTS" localSheetId="7" hidden="1">#REF!</definedName>
    <definedName name="BExMRRJNUMGRSDD5GGKKGEIZ6FTS" localSheetId="27" hidden="1">#REF!</definedName>
    <definedName name="BExMRRJNUMGRSDD5GGKKGEIZ6FTS" hidden="1">#REF!</definedName>
    <definedName name="BExMRU3ACIU0RD2BNWO55LH5U2BR" localSheetId="16" hidden="1">#REF!</definedName>
    <definedName name="BExMRU3ACIU0RD2BNWO55LH5U2BR" localSheetId="13" hidden="1">#REF!</definedName>
    <definedName name="BExMRU3ACIU0RD2BNWO55LH5U2BR" localSheetId="10" hidden="1">#REF!</definedName>
    <definedName name="BExMRU3ACIU0RD2BNWO55LH5U2BR" localSheetId="7" hidden="1">#REF!</definedName>
    <definedName name="BExMRU3ACIU0RD2BNWO55LH5U2BR" localSheetId="27" hidden="1">#REF!</definedName>
    <definedName name="BExMRU3ACIU0RD2BNWO55LH5U2BR" hidden="1">#REF!</definedName>
    <definedName name="BExMRWC9LD1LDAVIUQHQWIYMK129" localSheetId="16" hidden="1">#REF!</definedName>
    <definedName name="BExMRWC9LD1LDAVIUQHQWIYMK129" localSheetId="13" hidden="1">#REF!</definedName>
    <definedName name="BExMRWC9LD1LDAVIUQHQWIYMK129" localSheetId="10" hidden="1">#REF!</definedName>
    <definedName name="BExMRWC9LD1LDAVIUQHQWIYMK129" localSheetId="7" hidden="1">#REF!</definedName>
    <definedName name="BExMRWC9LD1LDAVIUQHQWIYMK129" localSheetId="27" hidden="1">#REF!</definedName>
    <definedName name="BExMRWC9LD1LDAVIUQHQWIYMK129" hidden="1">#REF!</definedName>
    <definedName name="BExMSBH3T898ERC4BT51ZURKDCH1" localSheetId="16" hidden="1">#REF!</definedName>
    <definedName name="BExMSBH3T898ERC4BT51ZURKDCH1" localSheetId="13" hidden="1">#REF!</definedName>
    <definedName name="BExMSBH3T898ERC4BT51ZURKDCH1" localSheetId="10" hidden="1">#REF!</definedName>
    <definedName name="BExMSBH3T898ERC4BT51ZURKDCH1" localSheetId="7" hidden="1">#REF!</definedName>
    <definedName name="BExMSBH3T898ERC4BT51ZURKDCH1" localSheetId="27" hidden="1">#REF!</definedName>
    <definedName name="BExMSBH3T898ERC4BT51ZURKDCH1" hidden="1">#REF!</definedName>
    <definedName name="BExMSQRCC40AP8BDUPL2I2DNC210" localSheetId="16" hidden="1">#REF!</definedName>
    <definedName name="BExMSQRCC40AP8BDUPL2I2DNC210" localSheetId="13" hidden="1">#REF!</definedName>
    <definedName name="BExMSQRCC40AP8BDUPL2I2DNC210" localSheetId="10" hidden="1">#REF!</definedName>
    <definedName name="BExMSQRCC40AP8BDUPL2I2DNC210" localSheetId="7" hidden="1">#REF!</definedName>
    <definedName name="BExMSQRCC40AP8BDUPL2I2DNC210" localSheetId="27" hidden="1">#REF!</definedName>
    <definedName name="BExMSQRCC40AP8BDUPL2I2DNC210" hidden="1">#REF!</definedName>
    <definedName name="BExO4J9LR712G00TVA82VNTG8O7H" localSheetId="16" hidden="1">#REF!</definedName>
    <definedName name="BExO4J9LR712G00TVA82VNTG8O7H" localSheetId="13" hidden="1">#REF!</definedName>
    <definedName name="BExO4J9LR712G00TVA82VNTG8O7H" localSheetId="10" hidden="1">#REF!</definedName>
    <definedName name="BExO4J9LR712G00TVA82VNTG8O7H" localSheetId="7" hidden="1">#REF!</definedName>
    <definedName name="BExO4J9LR712G00TVA82VNTG8O7H" localSheetId="27" hidden="1">#REF!</definedName>
    <definedName name="BExO4J9LR712G00TVA82VNTG8O7H" hidden="1">#REF!</definedName>
    <definedName name="BExO55G2KVZ7MIJ30N827CLH0I2A" localSheetId="16" hidden="1">#REF!</definedName>
    <definedName name="BExO55G2KVZ7MIJ30N827CLH0I2A" localSheetId="13" hidden="1">#REF!</definedName>
    <definedName name="BExO55G2KVZ7MIJ30N827CLH0I2A" localSheetId="10" hidden="1">#REF!</definedName>
    <definedName name="BExO55G2KVZ7MIJ30N827CLH0I2A" localSheetId="7" hidden="1">#REF!</definedName>
    <definedName name="BExO55G2KVZ7MIJ30N827CLH0I2A" localSheetId="27" hidden="1">#REF!</definedName>
    <definedName name="BExO55G2KVZ7MIJ30N827CLH0I2A" hidden="1">#REF!</definedName>
    <definedName name="BExO5A8PZD9EUHC5CMPU6N3SQ15L" localSheetId="16" hidden="1">#REF!</definedName>
    <definedName name="BExO5A8PZD9EUHC5CMPU6N3SQ15L" localSheetId="13" hidden="1">#REF!</definedName>
    <definedName name="BExO5A8PZD9EUHC5CMPU6N3SQ15L" localSheetId="10" hidden="1">#REF!</definedName>
    <definedName name="BExO5A8PZD9EUHC5CMPU6N3SQ15L" localSheetId="7" hidden="1">#REF!</definedName>
    <definedName name="BExO5A8PZD9EUHC5CMPU6N3SQ15L" localSheetId="27" hidden="1">#REF!</definedName>
    <definedName name="BExO5A8PZD9EUHC5CMPU6N3SQ15L" hidden="1">#REF!</definedName>
    <definedName name="BExO5XMAHL7CY3X0B1OPKZ28DCJ5" localSheetId="16" hidden="1">#REF!</definedName>
    <definedName name="BExO5XMAHL7CY3X0B1OPKZ28DCJ5" localSheetId="13" hidden="1">#REF!</definedName>
    <definedName name="BExO5XMAHL7CY3X0B1OPKZ28DCJ5" localSheetId="10" hidden="1">#REF!</definedName>
    <definedName name="BExO5XMAHL7CY3X0B1OPKZ28DCJ5" localSheetId="7" hidden="1">#REF!</definedName>
    <definedName name="BExO5XMAHL7CY3X0B1OPKZ28DCJ5" localSheetId="27" hidden="1">#REF!</definedName>
    <definedName name="BExO5XMAHL7CY3X0B1OPKZ28DCJ5" hidden="1">#REF!</definedName>
    <definedName name="BExO66LZJKY4PTQVREELI6POS4AY" localSheetId="16" hidden="1">#REF!</definedName>
    <definedName name="BExO66LZJKY4PTQVREELI6POS4AY" localSheetId="13" hidden="1">#REF!</definedName>
    <definedName name="BExO66LZJKY4PTQVREELI6POS4AY" localSheetId="10" hidden="1">#REF!</definedName>
    <definedName name="BExO66LZJKY4PTQVREELI6POS4AY" localSheetId="7" hidden="1">#REF!</definedName>
    <definedName name="BExO66LZJKY4PTQVREELI6POS4AY" localSheetId="27" hidden="1">#REF!</definedName>
    <definedName name="BExO66LZJKY4PTQVREELI6POS4AY" hidden="1">#REF!</definedName>
    <definedName name="BExO6LLHCYTF7CIVHKAO0NMET14Q" localSheetId="16" hidden="1">#REF!</definedName>
    <definedName name="BExO6LLHCYTF7CIVHKAO0NMET14Q" localSheetId="13" hidden="1">#REF!</definedName>
    <definedName name="BExO6LLHCYTF7CIVHKAO0NMET14Q" localSheetId="10" hidden="1">#REF!</definedName>
    <definedName name="BExO6LLHCYTF7CIVHKAO0NMET14Q" localSheetId="7" hidden="1">#REF!</definedName>
    <definedName name="BExO6LLHCYTF7CIVHKAO0NMET14Q" localSheetId="27" hidden="1">#REF!</definedName>
    <definedName name="BExO6LLHCYTF7CIVHKAO0NMET14Q" hidden="1">#REF!</definedName>
    <definedName name="BExO6NOZIPWELHV0XX25APL9UNOP" localSheetId="16" hidden="1">#REF!</definedName>
    <definedName name="BExO6NOZIPWELHV0XX25APL9UNOP" localSheetId="13" hidden="1">#REF!</definedName>
    <definedName name="BExO6NOZIPWELHV0XX25APL9UNOP" localSheetId="10" hidden="1">#REF!</definedName>
    <definedName name="BExO6NOZIPWELHV0XX25APL9UNOP" localSheetId="7" hidden="1">#REF!</definedName>
    <definedName name="BExO6NOZIPWELHV0XX25APL9UNOP" localSheetId="27" hidden="1">#REF!</definedName>
    <definedName name="BExO6NOZIPWELHV0XX25APL9UNOP" hidden="1">#REF!</definedName>
    <definedName name="BExO71MMHEBC11LG4HXDEQNHOII2" localSheetId="16" hidden="1">#REF!</definedName>
    <definedName name="BExO71MMHEBC11LG4HXDEQNHOII2" localSheetId="13" hidden="1">#REF!</definedName>
    <definedName name="BExO71MMHEBC11LG4HXDEQNHOII2" localSheetId="10" hidden="1">#REF!</definedName>
    <definedName name="BExO71MMHEBC11LG4HXDEQNHOII2" localSheetId="7" hidden="1">#REF!</definedName>
    <definedName name="BExO71MMHEBC11LG4HXDEQNHOII2" localSheetId="27" hidden="1">#REF!</definedName>
    <definedName name="BExO71MMHEBC11LG4HXDEQNHOII2" hidden="1">#REF!</definedName>
    <definedName name="BExO71S28H4XYOYYLAXOO93QV4TF" localSheetId="16" hidden="1">#REF!</definedName>
    <definedName name="BExO71S28H4XYOYYLAXOO93QV4TF" localSheetId="13" hidden="1">#REF!</definedName>
    <definedName name="BExO71S28H4XYOYYLAXOO93QV4TF" localSheetId="10" hidden="1">#REF!</definedName>
    <definedName name="BExO71S28H4XYOYYLAXOO93QV4TF" localSheetId="7" hidden="1">#REF!</definedName>
    <definedName name="BExO71S28H4XYOYYLAXOO93QV4TF" localSheetId="27" hidden="1">#REF!</definedName>
    <definedName name="BExO71S28H4XYOYYLAXOO93QV4TF" hidden="1">#REF!</definedName>
    <definedName name="BExO7BIP1737MIY7S6K4XYMTIO95" localSheetId="16" hidden="1">#REF!</definedName>
    <definedName name="BExO7BIP1737MIY7S6K4XYMTIO95" localSheetId="13" hidden="1">#REF!</definedName>
    <definedName name="BExO7BIP1737MIY7S6K4XYMTIO95" localSheetId="10" hidden="1">#REF!</definedName>
    <definedName name="BExO7BIP1737MIY7S6K4XYMTIO95" localSheetId="7" hidden="1">#REF!</definedName>
    <definedName name="BExO7BIP1737MIY7S6K4XYMTIO95" localSheetId="27" hidden="1">#REF!</definedName>
    <definedName name="BExO7BIP1737MIY7S6K4XYMTIO95" hidden="1">#REF!</definedName>
    <definedName name="BExO7OUQS3XTUQ2LDKGQ8AAQ3OJJ" localSheetId="16" hidden="1">#REF!</definedName>
    <definedName name="BExO7OUQS3XTUQ2LDKGQ8AAQ3OJJ" localSheetId="13" hidden="1">#REF!</definedName>
    <definedName name="BExO7OUQS3XTUQ2LDKGQ8AAQ3OJJ" localSheetId="10" hidden="1">#REF!</definedName>
    <definedName name="BExO7OUQS3XTUQ2LDKGQ8AAQ3OJJ" localSheetId="7" hidden="1">#REF!</definedName>
    <definedName name="BExO7OUQS3XTUQ2LDKGQ8AAQ3OJJ" localSheetId="27" hidden="1">#REF!</definedName>
    <definedName name="BExO7OUQS3XTUQ2LDKGQ8AAQ3OJJ" hidden="1">#REF!</definedName>
    <definedName name="BExO85HMYXZJ7SONWBKKIAXMCI3C" localSheetId="16" hidden="1">#REF!</definedName>
    <definedName name="BExO85HMYXZJ7SONWBKKIAXMCI3C" localSheetId="13" hidden="1">#REF!</definedName>
    <definedName name="BExO85HMYXZJ7SONWBKKIAXMCI3C" localSheetId="10" hidden="1">#REF!</definedName>
    <definedName name="BExO85HMYXZJ7SONWBKKIAXMCI3C" localSheetId="7" hidden="1">#REF!</definedName>
    <definedName name="BExO85HMYXZJ7SONWBKKIAXMCI3C" localSheetId="27" hidden="1">#REF!</definedName>
    <definedName name="BExO85HMYXZJ7SONWBKKIAXMCI3C" hidden="1">#REF!</definedName>
    <definedName name="BExO863922O4PBGQMUNEQKGN3K96" localSheetId="16" hidden="1">#REF!</definedName>
    <definedName name="BExO863922O4PBGQMUNEQKGN3K96" localSheetId="13" hidden="1">#REF!</definedName>
    <definedName name="BExO863922O4PBGQMUNEQKGN3K96" localSheetId="10" hidden="1">#REF!</definedName>
    <definedName name="BExO863922O4PBGQMUNEQKGN3K96" localSheetId="7" hidden="1">#REF!</definedName>
    <definedName name="BExO863922O4PBGQMUNEQKGN3K96" localSheetId="27" hidden="1">#REF!</definedName>
    <definedName name="BExO863922O4PBGQMUNEQKGN3K96" hidden="1">#REF!</definedName>
    <definedName name="BExO89ZIOXN0HOKHY24F7HDZ87UT" localSheetId="16" hidden="1">#REF!</definedName>
    <definedName name="BExO89ZIOXN0HOKHY24F7HDZ87UT" localSheetId="13" hidden="1">#REF!</definedName>
    <definedName name="BExO89ZIOXN0HOKHY24F7HDZ87UT" localSheetId="10" hidden="1">#REF!</definedName>
    <definedName name="BExO89ZIOXN0HOKHY24F7HDZ87UT" localSheetId="7" hidden="1">#REF!</definedName>
    <definedName name="BExO89ZIOXN0HOKHY24F7HDZ87UT" localSheetId="27" hidden="1">#REF!</definedName>
    <definedName name="BExO89ZIOXN0HOKHY24F7HDZ87UT" hidden="1">#REF!</definedName>
    <definedName name="BExO8A4SWOKD9WI5E6DITCL3LZZC" localSheetId="16" hidden="1">#REF!</definedName>
    <definedName name="BExO8A4SWOKD9WI5E6DITCL3LZZC" localSheetId="13" hidden="1">#REF!</definedName>
    <definedName name="BExO8A4SWOKD9WI5E6DITCL3LZZC" localSheetId="10" hidden="1">#REF!</definedName>
    <definedName name="BExO8A4SWOKD9WI5E6DITCL3LZZC" localSheetId="7" hidden="1">#REF!</definedName>
    <definedName name="BExO8A4SWOKD9WI5E6DITCL3LZZC" localSheetId="27" hidden="1">#REF!</definedName>
    <definedName name="BExO8A4SWOKD9WI5E6DITCL3LZZC" hidden="1">#REF!</definedName>
    <definedName name="BExO8CDTBCABLEUD6PE2UM2EZ6C4" localSheetId="16" hidden="1">#REF!</definedName>
    <definedName name="BExO8CDTBCABLEUD6PE2UM2EZ6C4" localSheetId="13" hidden="1">#REF!</definedName>
    <definedName name="BExO8CDTBCABLEUD6PE2UM2EZ6C4" localSheetId="10" hidden="1">#REF!</definedName>
    <definedName name="BExO8CDTBCABLEUD6PE2UM2EZ6C4" localSheetId="7" hidden="1">#REF!</definedName>
    <definedName name="BExO8CDTBCABLEUD6PE2UM2EZ6C4" localSheetId="27" hidden="1">#REF!</definedName>
    <definedName name="BExO8CDTBCABLEUD6PE2UM2EZ6C4" hidden="1">#REF!</definedName>
    <definedName name="BExO8UTAGQWDBQZEEF4HUNMLQCVU" localSheetId="16" hidden="1">#REF!</definedName>
    <definedName name="BExO8UTAGQWDBQZEEF4HUNMLQCVU" localSheetId="13" hidden="1">#REF!</definedName>
    <definedName name="BExO8UTAGQWDBQZEEF4HUNMLQCVU" localSheetId="10" hidden="1">#REF!</definedName>
    <definedName name="BExO8UTAGQWDBQZEEF4HUNMLQCVU" localSheetId="7" hidden="1">#REF!</definedName>
    <definedName name="BExO8UTAGQWDBQZEEF4HUNMLQCVU" localSheetId="27" hidden="1">#REF!</definedName>
    <definedName name="BExO8UTAGQWDBQZEEF4HUNMLQCVU" hidden="1">#REF!</definedName>
    <definedName name="BExO937E20IHMGQOZMECL3VZC7OX" localSheetId="16" hidden="1">#REF!</definedName>
    <definedName name="BExO937E20IHMGQOZMECL3VZC7OX" localSheetId="13" hidden="1">#REF!</definedName>
    <definedName name="BExO937E20IHMGQOZMECL3VZC7OX" localSheetId="10" hidden="1">#REF!</definedName>
    <definedName name="BExO937E20IHMGQOZMECL3VZC7OX" localSheetId="7" hidden="1">#REF!</definedName>
    <definedName name="BExO937E20IHMGQOZMECL3VZC7OX" localSheetId="27" hidden="1">#REF!</definedName>
    <definedName name="BExO937E20IHMGQOZMECL3VZC7OX" hidden="1">#REF!</definedName>
    <definedName name="BExO94UTJKQQ7TJTTJRTSR70YVJC" localSheetId="16" hidden="1">#REF!</definedName>
    <definedName name="BExO94UTJKQQ7TJTTJRTSR70YVJC" localSheetId="13" hidden="1">#REF!</definedName>
    <definedName name="BExO94UTJKQQ7TJTTJRTSR70YVJC" localSheetId="10" hidden="1">#REF!</definedName>
    <definedName name="BExO94UTJKQQ7TJTTJRTSR70YVJC" localSheetId="7" hidden="1">#REF!</definedName>
    <definedName name="BExO94UTJKQQ7TJTTJRTSR70YVJC" localSheetId="27" hidden="1">#REF!</definedName>
    <definedName name="BExO94UTJKQQ7TJTTJRTSR70YVJC" hidden="1">#REF!</definedName>
    <definedName name="BExO9EALFB2R8VULHML1AVRPHME0" localSheetId="16" hidden="1">#REF!</definedName>
    <definedName name="BExO9EALFB2R8VULHML1AVRPHME0" localSheetId="13" hidden="1">#REF!</definedName>
    <definedName name="BExO9EALFB2R8VULHML1AVRPHME0" localSheetId="10" hidden="1">#REF!</definedName>
    <definedName name="BExO9EALFB2R8VULHML1AVRPHME0" localSheetId="7" hidden="1">#REF!</definedName>
    <definedName name="BExO9EALFB2R8VULHML1AVRPHME0" localSheetId="27" hidden="1">#REF!</definedName>
    <definedName name="BExO9EALFB2R8VULHML1AVRPHME0" hidden="1">#REF!</definedName>
    <definedName name="BExO9J3A438976RXIUX5U9SU5T55" localSheetId="16" hidden="1">#REF!</definedName>
    <definedName name="BExO9J3A438976RXIUX5U9SU5T55" localSheetId="13" hidden="1">#REF!</definedName>
    <definedName name="BExO9J3A438976RXIUX5U9SU5T55" localSheetId="10" hidden="1">#REF!</definedName>
    <definedName name="BExO9J3A438976RXIUX5U9SU5T55" localSheetId="7" hidden="1">#REF!</definedName>
    <definedName name="BExO9J3A438976RXIUX5U9SU5T55" localSheetId="27" hidden="1">#REF!</definedName>
    <definedName name="BExO9J3A438976RXIUX5U9SU5T55" hidden="1">#REF!</definedName>
    <definedName name="BExO9RS5RXFJ1911HL3CCK6M74EP" localSheetId="16" hidden="1">#REF!</definedName>
    <definedName name="BExO9RS5RXFJ1911HL3CCK6M74EP" localSheetId="13" hidden="1">#REF!</definedName>
    <definedName name="BExO9RS5RXFJ1911HL3CCK6M74EP" localSheetId="10" hidden="1">#REF!</definedName>
    <definedName name="BExO9RS5RXFJ1911HL3CCK6M74EP" localSheetId="7" hidden="1">#REF!</definedName>
    <definedName name="BExO9RS5RXFJ1911HL3CCK6M74EP" localSheetId="27" hidden="1">#REF!</definedName>
    <definedName name="BExO9RS5RXFJ1911HL3CCK6M74EP" hidden="1">#REF!</definedName>
    <definedName name="BExO9SDRI1M6KMHXSG3AE5L0F2U3" localSheetId="16" hidden="1">#REF!</definedName>
    <definedName name="BExO9SDRI1M6KMHXSG3AE5L0F2U3" localSheetId="13" hidden="1">#REF!</definedName>
    <definedName name="BExO9SDRI1M6KMHXSG3AE5L0F2U3" localSheetId="10" hidden="1">#REF!</definedName>
    <definedName name="BExO9SDRI1M6KMHXSG3AE5L0F2U3" localSheetId="7" hidden="1">#REF!</definedName>
    <definedName name="BExO9SDRI1M6KMHXSG3AE5L0F2U3" localSheetId="27" hidden="1">#REF!</definedName>
    <definedName name="BExO9SDRI1M6KMHXSG3AE5L0F2U3" hidden="1">#REF!</definedName>
    <definedName name="BExO9US253B9UNAYT7DWLMK2BO44" localSheetId="16" hidden="1">#REF!</definedName>
    <definedName name="BExO9US253B9UNAYT7DWLMK2BO44" localSheetId="13" hidden="1">#REF!</definedName>
    <definedName name="BExO9US253B9UNAYT7DWLMK2BO44" localSheetId="10" hidden="1">#REF!</definedName>
    <definedName name="BExO9US253B9UNAYT7DWLMK2BO44" localSheetId="7" hidden="1">#REF!</definedName>
    <definedName name="BExO9US253B9UNAYT7DWLMK2BO44" localSheetId="27" hidden="1">#REF!</definedName>
    <definedName name="BExO9US253B9UNAYT7DWLMK2BO44" hidden="1">#REF!</definedName>
    <definedName name="BExO9V2U2YXAY904GYYGU6TD8Y7M" localSheetId="16" hidden="1">#REF!</definedName>
    <definedName name="BExO9V2U2YXAY904GYYGU6TD8Y7M" localSheetId="13" hidden="1">#REF!</definedName>
    <definedName name="BExO9V2U2YXAY904GYYGU6TD8Y7M" localSheetId="10" hidden="1">#REF!</definedName>
    <definedName name="BExO9V2U2YXAY904GYYGU6TD8Y7M" localSheetId="7" hidden="1">#REF!</definedName>
    <definedName name="BExO9V2U2YXAY904GYYGU6TD8Y7M" localSheetId="27" hidden="1">#REF!</definedName>
    <definedName name="BExO9V2U2YXAY904GYYGU6TD8Y7M" hidden="1">#REF!</definedName>
    <definedName name="BExOAAIG18X4V98C7122L5F65P5C" localSheetId="16" hidden="1">#REF!</definedName>
    <definedName name="BExOAAIG18X4V98C7122L5F65P5C" localSheetId="13" hidden="1">#REF!</definedName>
    <definedName name="BExOAAIG18X4V98C7122L5F65P5C" localSheetId="10" hidden="1">#REF!</definedName>
    <definedName name="BExOAAIG18X4V98C7122L5F65P5C" localSheetId="7" hidden="1">#REF!</definedName>
    <definedName name="BExOAAIG18X4V98C7122L5F65P5C" localSheetId="27" hidden="1">#REF!</definedName>
    <definedName name="BExOAAIG18X4V98C7122L5F65P5C" hidden="1">#REF!</definedName>
    <definedName name="BExOAQ3GKCT7YZW1EMVU3EILSZL2" localSheetId="16" hidden="1">#REF!</definedName>
    <definedName name="BExOAQ3GKCT7YZW1EMVU3EILSZL2" localSheetId="13" hidden="1">#REF!</definedName>
    <definedName name="BExOAQ3GKCT7YZW1EMVU3EILSZL2" localSheetId="10" hidden="1">#REF!</definedName>
    <definedName name="BExOAQ3GKCT7YZW1EMVU3EILSZL2" localSheetId="7" hidden="1">#REF!</definedName>
    <definedName name="BExOAQ3GKCT7YZW1EMVU3EILSZL2" localSheetId="27" hidden="1">#REF!</definedName>
    <definedName name="BExOAQ3GKCT7YZW1EMVU3EILSZL2" hidden="1">#REF!</definedName>
    <definedName name="BExOATZQ6SF8DASYLBQ0Z6D2WPSC" localSheetId="16" hidden="1">#REF!</definedName>
    <definedName name="BExOATZQ6SF8DASYLBQ0Z6D2WPSC" localSheetId="13" hidden="1">#REF!</definedName>
    <definedName name="BExOATZQ6SF8DASYLBQ0Z6D2WPSC" localSheetId="10" hidden="1">#REF!</definedName>
    <definedName name="BExOATZQ6SF8DASYLBQ0Z6D2WPSC" localSheetId="7" hidden="1">#REF!</definedName>
    <definedName name="BExOATZQ6SF8DASYLBQ0Z6D2WPSC" localSheetId="27" hidden="1">#REF!</definedName>
    <definedName name="BExOATZQ6SF8DASYLBQ0Z6D2WPSC" hidden="1">#REF!</definedName>
    <definedName name="BExOB9KT2THGV4SPLDVFTFXS4B14" localSheetId="16" hidden="1">#REF!</definedName>
    <definedName name="BExOB9KT2THGV4SPLDVFTFXS4B14" localSheetId="13" hidden="1">#REF!</definedName>
    <definedName name="BExOB9KT2THGV4SPLDVFTFXS4B14" localSheetId="10" hidden="1">#REF!</definedName>
    <definedName name="BExOB9KT2THGV4SPLDVFTFXS4B14" localSheetId="7" hidden="1">#REF!</definedName>
    <definedName name="BExOB9KT2THGV4SPLDVFTFXS4B14" localSheetId="27" hidden="1">#REF!</definedName>
    <definedName name="BExOB9KT2THGV4SPLDVFTFXS4B14" hidden="1">#REF!</definedName>
    <definedName name="BExOBEZ0IE2WBEYY3D3CMRI72N1K" localSheetId="16" hidden="1">#REF!</definedName>
    <definedName name="BExOBEZ0IE2WBEYY3D3CMRI72N1K" localSheetId="13" hidden="1">#REF!</definedName>
    <definedName name="BExOBEZ0IE2WBEYY3D3CMRI72N1K" localSheetId="10" hidden="1">#REF!</definedName>
    <definedName name="BExOBEZ0IE2WBEYY3D3CMRI72N1K" localSheetId="7" hidden="1">#REF!</definedName>
    <definedName name="BExOBEZ0IE2WBEYY3D3CMRI72N1K" localSheetId="27" hidden="1">#REF!</definedName>
    <definedName name="BExOBEZ0IE2WBEYY3D3CMRI72N1K" hidden="1">#REF!</definedName>
    <definedName name="BExOBF9TFH4NSBTR7JD2Q1165NIU" localSheetId="16" hidden="1">#REF!</definedName>
    <definedName name="BExOBF9TFH4NSBTR7JD2Q1165NIU" localSheetId="13" hidden="1">#REF!</definedName>
    <definedName name="BExOBF9TFH4NSBTR7JD2Q1165NIU" localSheetId="10" hidden="1">#REF!</definedName>
    <definedName name="BExOBF9TFH4NSBTR7JD2Q1165NIU" localSheetId="7" hidden="1">#REF!</definedName>
    <definedName name="BExOBF9TFH4NSBTR7JD2Q1165NIU" localSheetId="27" hidden="1">#REF!</definedName>
    <definedName name="BExOBF9TFH4NSBTR7JD2Q1165NIU" hidden="1">#REF!</definedName>
    <definedName name="BExOBIPU8760ITY0C8N27XZ3KWEF" localSheetId="16" hidden="1">#REF!</definedName>
    <definedName name="BExOBIPU8760ITY0C8N27XZ3KWEF" localSheetId="13" hidden="1">#REF!</definedName>
    <definedName name="BExOBIPU8760ITY0C8N27XZ3KWEF" localSheetId="10" hidden="1">#REF!</definedName>
    <definedName name="BExOBIPU8760ITY0C8N27XZ3KWEF" localSheetId="7" hidden="1">#REF!</definedName>
    <definedName name="BExOBIPU8760ITY0C8N27XZ3KWEF" localSheetId="27" hidden="1">#REF!</definedName>
    <definedName name="BExOBIPU8760ITY0C8N27XZ3KWEF" hidden="1">#REF!</definedName>
    <definedName name="BExOBM0I5L0MZ1G4H9MGMD87SBMZ" localSheetId="16" hidden="1">#REF!</definedName>
    <definedName name="BExOBM0I5L0MZ1G4H9MGMD87SBMZ" localSheetId="13" hidden="1">#REF!</definedName>
    <definedName name="BExOBM0I5L0MZ1G4H9MGMD87SBMZ" localSheetId="10" hidden="1">#REF!</definedName>
    <definedName name="BExOBM0I5L0MZ1G4H9MGMD87SBMZ" localSheetId="7" hidden="1">#REF!</definedName>
    <definedName name="BExOBM0I5L0MZ1G4H9MGMD87SBMZ" localSheetId="27" hidden="1">#REF!</definedName>
    <definedName name="BExOBM0I5L0MZ1G4H9MGMD87SBMZ" hidden="1">#REF!</definedName>
    <definedName name="BExOBOUXMP88KJY2BX2JLUJH5N0K" localSheetId="16" hidden="1">#REF!</definedName>
    <definedName name="BExOBOUXMP88KJY2BX2JLUJH5N0K" localSheetId="13" hidden="1">#REF!</definedName>
    <definedName name="BExOBOUXMP88KJY2BX2JLUJH5N0K" localSheetId="10" hidden="1">#REF!</definedName>
    <definedName name="BExOBOUXMP88KJY2BX2JLUJH5N0K" localSheetId="7" hidden="1">#REF!</definedName>
    <definedName name="BExOBOUXMP88KJY2BX2JLUJH5N0K" localSheetId="27" hidden="1">#REF!</definedName>
    <definedName name="BExOBOUXMP88KJY2BX2JLUJH5N0K" hidden="1">#REF!</definedName>
    <definedName name="BExOBP0FKQ4SVR59FB48UNLKCOR6" localSheetId="16" hidden="1">#REF!</definedName>
    <definedName name="BExOBP0FKQ4SVR59FB48UNLKCOR6" localSheetId="13" hidden="1">#REF!</definedName>
    <definedName name="BExOBP0FKQ4SVR59FB48UNLKCOR6" localSheetId="10" hidden="1">#REF!</definedName>
    <definedName name="BExOBP0FKQ4SVR59FB48UNLKCOR6" localSheetId="7" hidden="1">#REF!</definedName>
    <definedName name="BExOBP0FKQ4SVR59FB48UNLKCOR6" localSheetId="27" hidden="1">#REF!</definedName>
    <definedName name="BExOBP0FKQ4SVR59FB48UNLKCOR6" hidden="1">#REF!</definedName>
    <definedName name="BExOBTNR0XX9V82O76VVWUQABHT8" localSheetId="16" hidden="1">#REF!</definedName>
    <definedName name="BExOBTNR0XX9V82O76VVWUQABHT8" localSheetId="13" hidden="1">#REF!</definedName>
    <definedName name="BExOBTNR0XX9V82O76VVWUQABHT8" localSheetId="10" hidden="1">#REF!</definedName>
    <definedName name="BExOBTNR0XX9V82O76VVWUQABHT8" localSheetId="7" hidden="1">#REF!</definedName>
    <definedName name="BExOBTNR0XX9V82O76VVWUQABHT8" localSheetId="27" hidden="1">#REF!</definedName>
    <definedName name="BExOBTNR0XX9V82O76VVWUQABHT8" hidden="1">#REF!</definedName>
    <definedName name="BExOBYAVUCQ0IGM0Y6A75QHP0Q1A" localSheetId="16" hidden="1">#REF!</definedName>
    <definedName name="BExOBYAVUCQ0IGM0Y6A75QHP0Q1A" localSheetId="13" hidden="1">#REF!</definedName>
    <definedName name="BExOBYAVUCQ0IGM0Y6A75QHP0Q1A" localSheetId="10" hidden="1">#REF!</definedName>
    <definedName name="BExOBYAVUCQ0IGM0Y6A75QHP0Q1A" localSheetId="7" hidden="1">#REF!</definedName>
    <definedName name="BExOBYAVUCQ0IGM0Y6A75QHP0Q1A" localSheetId="27" hidden="1">#REF!</definedName>
    <definedName name="BExOBYAVUCQ0IGM0Y6A75QHP0Q1A" hidden="1">#REF!</definedName>
    <definedName name="BExOC3UEHB1CZNINSQHZANWJYKR8" localSheetId="16" hidden="1">#REF!</definedName>
    <definedName name="BExOC3UEHB1CZNINSQHZANWJYKR8" localSheetId="13" hidden="1">#REF!</definedName>
    <definedName name="BExOC3UEHB1CZNINSQHZANWJYKR8" localSheetId="10" hidden="1">#REF!</definedName>
    <definedName name="BExOC3UEHB1CZNINSQHZANWJYKR8" localSheetId="7" hidden="1">#REF!</definedName>
    <definedName name="BExOC3UEHB1CZNINSQHZANWJYKR8" localSheetId="27" hidden="1">#REF!</definedName>
    <definedName name="BExOC3UEHB1CZNINSQHZANWJYKR8" hidden="1">#REF!</definedName>
    <definedName name="BExOCBSF3XGO9YJ23LX2H78VOUR7" localSheetId="16" hidden="1">#REF!</definedName>
    <definedName name="BExOCBSF3XGO9YJ23LX2H78VOUR7" localSheetId="13" hidden="1">#REF!</definedName>
    <definedName name="BExOCBSF3XGO9YJ23LX2H78VOUR7" localSheetId="10" hidden="1">#REF!</definedName>
    <definedName name="BExOCBSF3XGO9YJ23LX2H78VOUR7" localSheetId="7" hidden="1">#REF!</definedName>
    <definedName name="BExOCBSF3XGO9YJ23LX2H78VOUR7" localSheetId="27" hidden="1">#REF!</definedName>
    <definedName name="BExOCBSF3XGO9YJ23LX2H78VOUR7" hidden="1">#REF!</definedName>
    <definedName name="BExOCEHJCLIUR23CB4TC9OEFJGFX" localSheetId="16" hidden="1">#REF!</definedName>
    <definedName name="BExOCEHJCLIUR23CB4TC9OEFJGFX" localSheetId="13" hidden="1">#REF!</definedName>
    <definedName name="BExOCEHJCLIUR23CB4TC9OEFJGFX" localSheetId="10" hidden="1">#REF!</definedName>
    <definedName name="BExOCEHJCLIUR23CB4TC9OEFJGFX" localSheetId="7" hidden="1">#REF!</definedName>
    <definedName name="BExOCEHJCLIUR23CB4TC9OEFJGFX" localSheetId="27" hidden="1">#REF!</definedName>
    <definedName name="BExOCEHJCLIUR23CB4TC9OEFJGFX" hidden="1">#REF!</definedName>
    <definedName name="BExOCKXFMOW6WPFEVX1I7R7FNDSS" localSheetId="16" hidden="1">#REF!</definedName>
    <definedName name="BExOCKXFMOW6WPFEVX1I7R7FNDSS" localSheetId="13" hidden="1">#REF!</definedName>
    <definedName name="BExOCKXFMOW6WPFEVX1I7R7FNDSS" localSheetId="10" hidden="1">#REF!</definedName>
    <definedName name="BExOCKXFMOW6WPFEVX1I7R7FNDSS" localSheetId="7" hidden="1">#REF!</definedName>
    <definedName name="BExOCKXFMOW6WPFEVX1I7R7FNDSS" localSheetId="27" hidden="1">#REF!</definedName>
    <definedName name="BExOCKXFMOW6WPFEVX1I7R7FNDSS" hidden="1">#REF!</definedName>
    <definedName name="BExOCM4L30L6FV3N2PR4O6X8WY2M" localSheetId="16" hidden="1">#REF!</definedName>
    <definedName name="BExOCM4L30L6FV3N2PR4O6X8WY2M" localSheetId="13" hidden="1">#REF!</definedName>
    <definedName name="BExOCM4L30L6FV3N2PR4O6X8WY2M" localSheetId="10" hidden="1">#REF!</definedName>
    <definedName name="BExOCM4L30L6FV3N2PR4O6X8WY2M" localSheetId="7" hidden="1">#REF!</definedName>
    <definedName name="BExOCM4L30L6FV3N2PR4O6X8WY2M" localSheetId="27" hidden="1">#REF!</definedName>
    <definedName name="BExOCM4L30L6FV3N2PR4O6X8WY2M" hidden="1">#REF!</definedName>
    <definedName name="BExOCYEXOB95DH5NOB0M5NOYX398" localSheetId="16" hidden="1">#REF!</definedName>
    <definedName name="BExOCYEXOB95DH5NOB0M5NOYX398" localSheetId="13" hidden="1">#REF!</definedName>
    <definedName name="BExOCYEXOB95DH5NOB0M5NOYX398" localSheetId="10" hidden="1">#REF!</definedName>
    <definedName name="BExOCYEXOB95DH5NOB0M5NOYX398" localSheetId="7" hidden="1">#REF!</definedName>
    <definedName name="BExOCYEXOB95DH5NOB0M5NOYX398" localSheetId="27" hidden="1">#REF!</definedName>
    <definedName name="BExOCYEXOB95DH5NOB0M5NOYX398" hidden="1">#REF!</definedName>
    <definedName name="BExOD4ERMDMFD8X1016N4EXOUR0S" localSheetId="16" hidden="1">#REF!</definedName>
    <definedName name="BExOD4ERMDMFD8X1016N4EXOUR0S" localSheetId="13" hidden="1">#REF!</definedName>
    <definedName name="BExOD4ERMDMFD8X1016N4EXOUR0S" localSheetId="10" hidden="1">#REF!</definedName>
    <definedName name="BExOD4ERMDMFD8X1016N4EXOUR0S" localSheetId="7" hidden="1">#REF!</definedName>
    <definedName name="BExOD4ERMDMFD8X1016N4EXOUR0S" localSheetId="27" hidden="1">#REF!</definedName>
    <definedName name="BExOD4ERMDMFD8X1016N4EXOUR0S" hidden="1">#REF!</definedName>
    <definedName name="BExOD55RS7BQUHRQ6H3USVGKR0P7" localSheetId="16" hidden="1">#REF!</definedName>
    <definedName name="BExOD55RS7BQUHRQ6H3USVGKR0P7" localSheetId="13" hidden="1">#REF!</definedName>
    <definedName name="BExOD55RS7BQUHRQ6H3USVGKR0P7" localSheetId="10" hidden="1">#REF!</definedName>
    <definedName name="BExOD55RS7BQUHRQ6H3USVGKR0P7" localSheetId="7" hidden="1">#REF!</definedName>
    <definedName name="BExOD55RS7BQUHRQ6H3USVGKR0P7" localSheetId="27" hidden="1">#REF!</definedName>
    <definedName name="BExOD55RS7BQUHRQ6H3USVGKR0P7" hidden="1">#REF!</definedName>
    <definedName name="BExODEWDDEABM4ZY3XREJIBZ8IVP" localSheetId="16" hidden="1">#REF!</definedName>
    <definedName name="BExODEWDDEABM4ZY3XREJIBZ8IVP" localSheetId="13" hidden="1">#REF!</definedName>
    <definedName name="BExODEWDDEABM4ZY3XREJIBZ8IVP" localSheetId="10" hidden="1">#REF!</definedName>
    <definedName name="BExODEWDDEABM4ZY3XREJIBZ8IVP" localSheetId="7" hidden="1">#REF!</definedName>
    <definedName name="BExODEWDDEABM4ZY3XREJIBZ8IVP" localSheetId="27" hidden="1">#REF!</definedName>
    <definedName name="BExODEWDDEABM4ZY3XREJIBZ8IVP" hidden="1">#REF!</definedName>
    <definedName name="BExODICDVVLFKWA22B3L0CKKTAZA" localSheetId="16" hidden="1">#REF!</definedName>
    <definedName name="BExODICDVVLFKWA22B3L0CKKTAZA" localSheetId="13" hidden="1">#REF!</definedName>
    <definedName name="BExODICDVVLFKWA22B3L0CKKTAZA" localSheetId="10" hidden="1">#REF!</definedName>
    <definedName name="BExODICDVVLFKWA22B3L0CKKTAZA" localSheetId="7" hidden="1">#REF!</definedName>
    <definedName name="BExODICDVVLFKWA22B3L0CKKTAZA" localSheetId="27" hidden="1">#REF!</definedName>
    <definedName name="BExODICDVVLFKWA22B3L0CKKTAZA" hidden="1">#REF!</definedName>
    <definedName name="BExODZFEIWV26E8RFU7XQYX1J458" localSheetId="16" hidden="1">#REF!</definedName>
    <definedName name="BExODZFEIWV26E8RFU7XQYX1J458" localSheetId="13" hidden="1">#REF!</definedName>
    <definedName name="BExODZFEIWV26E8RFU7XQYX1J458" localSheetId="10" hidden="1">#REF!</definedName>
    <definedName name="BExODZFEIWV26E8RFU7XQYX1J458" localSheetId="7" hidden="1">#REF!</definedName>
    <definedName name="BExODZFEIWV26E8RFU7XQYX1J458" localSheetId="27" hidden="1">#REF!</definedName>
    <definedName name="BExODZFEIWV26E8RFU7XQYX1J458" hidden="1">#REF!</definedName>
    <definedName name="BExOE0S111KPTELH26PPXE94J3GJ" localSheetId="16" hidden="1">#REF!</definedName>
    <definedName name="BExOE0S111KPTELH26PPXE94J3GJ" localSheetId="13" hidden="1">#REF!</definedName>
    <definedName name="BExOE0S111KPTELH26PPXE94J3GJ" localSheetId="10" hidden="1">#REF!</definedName>
    <definedName name="BExOE0S111KPTELH26PPXE94J3GJ" localSheetId="7" hidden="1">#REF!</definedName>
    <definedName name="BExOE0S111KPTELH26PPXE94J3GJ" localSheetId="27" hidden="1">#REF!</definedName>
    <definedName name="BExOE0S111KPTELH26PPXE94J3GJ" hidden="1">#REF!</definedName>
    <definedName name="BExOE5KH3JKKPZO401YAB3A11G1U" localSheetId="16" hidden="1">#REF!</definedName>
    <definedName name="BExOE5KH3JKKPZO401YAB3A11G1U" localSheetId="13" hidden="1">#REF!</definedName>
    <definedName name="BExOE5KH3JKKPZO401YAB3A11G1U" localSheetId="10" hidden="1">#REF!</definedName>
    <definedName name="BExOE5KH3JKKPZO401YAB3A11G1U" localSheetId="7" hidden="1">#REF!</definedName>
    <definedName name="BExOE5KH3JKKPZO401YAB3A11G1U" localSheetId="27" hidden="1">#REF!</definedName>
    <definedName name="BExOE5KH3JKKPZO401YAB3A11G1U" hidden="1">#REF!</definedName>
    <definedName name="BExOEBKG55EROA2VL360A06LKASE" localSheetId="16" hidden="1">#REF!</definedName>
    <definedName name="BExOEBKG55EROA2VL360A06LKASE" localSheetId="13" hidden="1">#REF!</definedName>
    <definedName name="BExOEBKG55EROA2VL360A06LKASE" localSheetId="10" hidden="1">#REF!</definedName>
    <definedName name="BExOEBKG55EROA2VL360A06LKASE" localSheetId="7" hidden="1">#REF!</definedName>
    <definedName name="BExOEBKG55EROA2VL360A06LKASE" localSheetId="27" hidden="1">#REF!</definedName>
    <definedName name="BExOEBKG55EROA2VL360A06LKASE" hidden="1">#REF!</definedName>
    <definedName name="BExOEFWUBETCPIYF89P9SBDOI3X5" localSheetId="16" hidden="1">#REF!</definedName>
    <definedName name="BExOEFWUBETCPIYF89P9SBDOI3X5" localSheetId="13" hidden="1">#REF!</definedName>
    <definedName name="BExOEFWUBETCPIYF89P9SBDOI3X5" localSheetId="10" hidden="1">#REF!</definedName>
    <definedName name="BExOEFWUBETCPIYF89P9SBDOI3X5" localSheetId="7" hidden="1">#REF!</definedName>
    <definedName name="BExOEFWUBETCPIYF89P9SBDOI3X5" localSheetId="27" hidden="1">#REF!</definedName>
    <definedName name="BExOEFWUBETCPIYF89P9SBDOI3X5" hidden="1">#REF!</definedName>
    <definedName name="BExOEL08MN74RQKVY0P43PFHPTVB" localSheetId="16" hidden="1">#REF!</definedName>
    <definedName name="BExOEL08MN74RQKVY0P43PFHPTVB" localSheetId="13" hidden="1">#REF!</definedName>
    <definedName name="BExOEL08MN74RQKVY0P43PFHPTVB" localSheetId="10" hidden="1">#REF!</definedName>
    <definedName name="BExOEL08MN74RQKVY0P43PFHPTVB" localSheetId="7" hidden="1">#REF!</definedName>
    <definedName name="BExOEL08MN74RQKVY0P43PFHPTVB" localSheetId="27" hidden="1">#REF!</definedName>
    <definedName name="BExOEL08MN74RQKVY0P43PFHPTVB" hidden="1">#REF!</definedName>
    <definedName name="BExOERG5LWXYYEN1DY1H2FWRJS9T" localSheetId="16" hidden="1">#REF!</definedName>
    <definedName name="BExOERG5LWXYYEN1DY1H2FWRJS9T" localSheetId="13" hidden="1">#REF!</definedName>
    <definedName name="BExOERG5LWXYYEN1DY1H2FWRJS9T" localSheetId="10" hidden="1">#REF!</definedName>
    <definedName name="BExOERG5LWXYYEN1DY1H2FWRJS9T" localSheetId="7" hidden="1">#REF!</definedName>
    <definedName name="BExOERG5LWXYYEN1DY1H2FWRJS9T" localSheetId="27" hidden="1">#REF!</definedName>
    <definedName name="BExOERG5LWXYYEN1DY1H2FWRJS9T" hidden="1">#REF!</definedName>
    <definedName name="BExOEV1S6JJVO5PP4BZ20SNGZR7D" localSheetId="16" hidden="1">#REF!</definedName>
    <definedName name="BExOEV1S6JJVO5PP4BZ20SNGZR7D" localSheetId="13" hidden="1">#REF!</definedName>
    <definedName name="BExOEV1S6JJVO5PP4BZ20SNGZR7D" localSheetId="10" hidden="1">#REF!</definedName>
    <definedName name="BExOEV1S6JJVO5PP4BZ20SNGZR7D" localSheetId="7" hidden="1">#REF!</definedName>
    <definedName name="BExOEV1S6JJVO5PP4BZ20SNGZR7D" localSheetId="27" hidden="1">#REF!</definedName>
    <definedName name="BExOEV1S6JJVO5PP4BZ20SNGZR7D" hidden="1">#REF!</definedName>
    <definedName name="BExOEVNDLRXW33RF3AMMCDLTLROJ" localSheetId="16" hidden="1">#REF!</definedName>
    <definedName name="BExOEVNDLRXW33RF3AMMCDLTLROJ" localSheetId="13" hidden="1">#REF!</definedName>
    <definedName name="BExOEVNDLRXW33RF3AMMCDLTLROJ" localSheetId="10" hidden="1">#REF!</definedName>
    <definedName name="BExOEVNDLRXW33RF3AMMCDLTLROJ" localSheetId="7" hidden="1">#REF!</definedName>
    <definedName name="BExOEVNDLRXW33RF3AMMCDLTLROJ" localSheetId="27" hidden="1">#REF!</definedName>
    <definedName name="BExOEVNDLRXW33RF3AMMCDLTLROJ" hidden="1">#REF!</definedName>
    <definedName name="BExOEZOXV3VXUB6VGSS85GXATYAC" localSheetId="16" hidden="1">#REF!</definedName>
    <definedName name="BExOEZOXV3VXUB6VGSS85GXATYAC" localSheetId="13" hidden="1">#REF!</definedName>
    <definedName name="BExOEZOXV3VXUB6VGSS85GXATYAC" localSheetId="10" hidden="1">#REF!</definedName>
    <definedName name="BExOEZOXV3VXUB6VGSS85GXATYAC" localSheetId="7" hidden="1">#REF!</definedName>
    <definedName name="BExOEZOXV3VXUB6VGSS85GXATYAC" localSheetId="27" hidden="1">#REF!</definedName>
    <definedName name="BExOEZOXV3VXUB6VGSS85GXATYAC" hidden="1">#REF!</definedName>
    <definedName name="BExOFDBSAZV60157PIDWCSSUN3MJ" localSheetId="16" hidden="1">#REF!</definedName>
    <definedName name="BExOFDBSAZV60157PIDWCSSUN3MJ" localSheetId="13" hidden="1">#REF!</definedName>
    <definedName name="BExOFDBSAZV60157PIDWCSSUN3MJ" localSheetId="10" hidden="1">#REF!</definedName>
    <definedName name="BExOFDBSAZV60157PIDWCSSUN3MJ" localSheetId="7" hidden="1">#REF!</definedName>
    <definedName name="BExOFDBSAZV60157PIDWCSSUN3MJ" localSheetId="27" hidden="1">#REF!</definedName>
    <definedName name="BExOFDBSAZV60157PIDWCSSUN3MJ" hidden="1">#REF!</definedName>
    <definedName name="BExOFEDNCYI2TPTMQ8SJN3AW4YMF" localSheetId="16" hidden="1">#REF!</definedName>
    <definedName name="BExOFEDNCYI2TPTMQ8SJN3AW4YMF" localSheetId="13" hidden="1">#REF!</definedName>
    <definedName name="BExOFEDNCYI2TPTMQ8SJN3AW4YMF" localSheetId="10" hidden="1">#REF!</definedName>
    <definedName name="BExOFEDNCYI2TPTMQ8SJN3AW4YMF" localSheetId="7" hidden="1">#REF!</definedName>
    <definedName name="BExOFEDNCYI2TPTMQ8SJN3AW4YMF" localSheetId="27" hidden="1">#REF!</definedName>
    <definedName name="BExOFEDNCYI2TPTMQ8SJN3AW4YMF" hidden="1">#REF!</definedName>
    <definedName name="BExOFVLXVD6RVHSQO8KZOOACSV24" localSheetId="16" hidden="1">#REF!</definedName>
    <definedName name="BExOFVLXVD6RVHSQO8KZOOACSV24" localSheetId="13" hidden="1">#REF!</definedName>
    <definedName name="BExOFVLXVD6RVHSQO8KZOOACSV24" localSheetId="10" hidden="1">#REF!</definedName>
    <definedName name="BExOFVLXVD6RVHSQO8KZOOACSV24" localSheetId="7" hidden="1">#REF!</definedName>
    <definedName name="BExOFVLXVD6RVHSQO8KZOOACSV24" localSheetId="27" hidden="1">#REF!</definedName>
    <definedName name="BExOFVLXVD6RVHSQO8KZOOACSV24" hidden="1">#REF!</definedName>
    <definedName name="BExOG2SW3XOGP9VAPQ3THV3VWV12" localSheetId="16" hidden="1">#REF!</definedName>
    <definedName name="BExOG2SW3XOGP9VAPQ3THV3VWV12" localSheetId="13" hidden="1">#REF!</definedName>
    <definedName name="BExOG2SW3XOGP9VAPQ3THV3VWV12" localSheetId="10" hidden="1">#REF!</definedName>
    <definedName name="BExOG2SW3XOGP9VAPQ3THV3VWV12" localSheetId="7" hidden="1">#REF!</definedName>
    <definedName name="BExOG2SW3XOGP9VAPQ3THV3VWV12" localSheetId="27" hidden="1">#REF!</definedName>
    <definedName name="BExOG2SW3XOGP9VAPQ3THV3VWV12" hidden="1">#REF!</definedName>
    <definedName name="BExOG45J81K4OPA40KW5VQU54KY3" localSheetId="16" hidden="1">#REF!</definedName>
    <definedName name="BExOG45J81K4OPA40KW5VQU54KY3" localSheetId="13" hidden="1">#REF!</definedName>
    <definedName name="BExOG45J81K4OPA40KW5VQU54KY3" localSheetId="10" hidden="1">#REF!</definedName>
    <definedName name="BExOG45J81K4OPA40KW5VQU54KY3" localSheetId="7" hidden="1">#REF!</definedName>
    <definedName name="BExOG45J81K4OPA40KW5VQU54KY3" localSheetId="27" hidden="1">#REF!</definedName>
    <definedName name="BExOG45J81K4OPA40KW5VQU54KY3" hidden="1">#REF!</definedName>
    <definedName name="BExOGFE2SCL8HHT4DFAXKLUTJZOG" localSheetId="16" hidden="1">#REF!</definedName>
    <definedName name="BExOGFE2SCL8HHT4DFAXKLUTJZOG" localSheetId="13" hidden="1">#REF!</definedName>
    <definedName name="BExOGFE2SCL8HHT4DFAXKLUTJZOG" localSheetId="10" hidden="1">#REF!</definedName>
    <definedName name="BExOGFE2SCL8HHT4DFAXKLUTJZOG" localSheetId="7" hidden="1">#REF!</definedName>
    <definedName name="BExOGFE2SCL8HHT4DFAXKLUTJZOG" localSheetId="27" hidden="1">#REF!</definedName>
    <definedName name="BExOGFE2SCL8HHT4DFAXKLUTJZOG" hidden="1">#REF!</definedName>
    <definedName name="BExOGH1IMADJCZMFDE6NMBBKO558" localSheetId="16" hidden="1">#REF!</definedName>
    <definedName name="BExOGH1IMADJCZMFDE6NMBBKO558" localSheetId="13" hidden="1">#REF!</definedName>
    <definedName name="BExOGH1IMADJCZMFDE6NMBBKO558" localSheetId="10" hidden="1">#REF!</definedName>
    <definedName name="BExOGH1IMADJCZMFDE6NMBBKO558" localSheetId="7" hidden="1">#REF!</definedName>
    <definedName name="BExOGH1IMADJCZMFDE6NMBBKO558" localSheetId="27" hidden="1">#REF!</definedName>
    <definedName name="BExOGH1IMADJCZMFDE6NMBBKO558" hidden="1">#REF!</definedName>
    <definedName name="BExOGT6D0LJ3C22RDW8COECKB1J5" localSheetId="16" hidden="1">#REF!</definedName>
    <definedName name="BExOGT6D0LJ3C22RDW8COECKB1J5" localSheetId="13" hidden="1">#REF!</definedName>
    <definedName name="BExOGT6D0LJ3C22RDW8COECKB1J5" localSheetId="10" hidden="1">#REF!</definedName>
    <definedName name="BExOGT6D0LJ3C22RDW8COECKB1J5" localSheetId="7" hidden="1">#REF!</definedName>
    <definedName name="BExOGT6D0LJ3C22RDW8COECKB1J5" localSheetId="27" hidden="1">#REF!</definedName>
    <definedName name="BExOGT6D0LJ3C22RDW8COECKB1J5" hidden="1">#REF!</definedName>
    <definedName name="BExOGTMI1HT31M1RGWVRAVHAK7DE" localSheetId="16" hidden="1">#REF!</definedName>
    <definedName name="BExOGTMI1HT31M1RGWVRAVHAK7DE" localSheetId="13" hidden="1">#REF!</definedName>
    <definedName name="BExOGTMI1HT31M1RGWVRAVHAK7DE" localSheetId="10" hidden="1">#REF!</definedName>
    <definedName name="BExOGTMI1HT31M1RGWVRAVHAK7DE" localSheetId="7" hidden="1">#REF!</definedName>
    <definedName name="BExOGTMI1HT31M1RGWVRAVHAK7DE" localSheetId="27" hidden="1">#REF!</definedName>
    <definedName name="BExOGTMI1HT31M1RGWVRAVHAK7DE" hidden="1">#REF!</definedName>
    <definedName name="BExOGXO9JE5XSE9GC3I6O21UEKAO" localSheetId="16" hidden="1">#REF!</definedName>
    <definedName name="BExOGXO9JE5XSE9GC3I6O21UEKAO" localSheetId="13" hidden="1">#REF!</definedName>
    <definedName name="BExOGXO9JE5XSE9GC3I6O21UEKAO" localSheetId="10" hidden="1">#REF!</definedName>
    <definedName name="BExOGXO9JE5XSE9GC3I6O21UEKAO" localSheetId="7" hidden="1">#REF!</definedName>
    <definedName name="BExOGXO9JE5XSE9GC3I6O21UEKAO" localSheetId="27" hidden="1">#REF!</definedName>
    <definedName name="BExOGXO9JE5XSE9GC3I6O21UEKAO" hidden="1">#REF!</definedName>
    <definedName name="BExOH9ICQA5WPLVJIKJVPWUPKSYO" localSheetId="16" hidden="1">#REF!</definedName>
    <definedName name="BExOH9ICQA5WPLVJIKJVPWUPKSYO" localSheetId="13" hidden="1">#REF!</definedName>
    <definedName name="BExOH9ICQA5WPLVJIKJVPWUPKSYO" localSheetId="10" hidden="1">#REF!</definedName>
    <definedName name="BExOH9ICQA5WPLVJIKJVPWUPKSYO" localSheetId="7" hidden="1">#REF!</definedName>
    <definedName name="BExOH9ICQA5WPLVJIKJVPWUPKSYO" localSheetId="27" hidden="1">#REF!</definedName>
    <definedName name="BExOH9ICQA5WPLVJIKJVPWUPKSYO" hidden="1">#REF!</definedName>
    <definedName name="BExOH9ICZ13C1LAW8OTYTR9S7ZP3" localSheetId="16" hidden="1">#REF!</definedName>
    <definedName name="BExOH9ICZ13C1LAW8OTYTR9S7ZP3" localSheetId="13" hidden="1">#REF!</definedName>
    <definedName name="BExOH9ICZ13C1LAW8OTYTR9S7ZP3" localSheetId="10" hidden="1">#REF!</definedName>
    <definedName name="BExOH9ICZ13C1LAW8OTYTR9S7ZP3" localSheetId="7" hidden="1">#REF!</definedName>
    <definedName name="BExOH9ICZ13C1LAW8OTYTR9S7ZP3" localSheetId="27" hidden="1">#REF!</definedName>
    <definedName name="BExOH9ICZ13C1LAW8OTYTR9S7ZP3" hidden="1">#REF!</definedName>
    <definedName name="BExOHGEJ8V8OXT32FSU173XLXBDH" localSheetId="16" hidden="1">#REF!</definedName>
    <definedName name="BExOHGEJ8V8OXT32FSU173XLXBDH" localSheetId="13" hidden="1">#REF!</definedName>
    <definedName name="BExOHGEJ8V8OXT32FSU173XLXBDH" localSheetId="10" hidden="1">#REF!</definedName>
    <definedName name="BExOHGEJ8V8OXT32FSU173XLXBDH" localSheetId="7" hidden="1">#REF!</definedName>
    <definedName name="BExOHGEJ8V8OXT32FSU173XLXBDH" localSheetId="27" hidden="1">#REF!</definedName>
    <definedName name="BExOHGEJ8V8OXT32FSU173XLXBDH" hidden="1">#REF!</definedName>
    <definedName name="BExOHL75H3OT4WAKKPUXIVXWFVDS" localSheetId="16" hidden="1">#REF!</definedName>
    <definedName name="BExOHL75H3OT4WAKKPUXIVXWFVDS" localSheetId="13" hidden="1">#REF!</definedName>
    <definedName name="BExOHL75H3OT4WAKKPUXIVXWFVDS" localSheetId="10" hidden="1">#REF!</definedName>
    <definedName name="BExOHL75H3OT4WAKKPUXIVXWFVDS" localSheetId="7" hidden="1">#REF!</definedName>
    <definedName name="BExOHL75H3OT4WAKKPUXIVXWFVDS" localSheetId="27" hidden="1">#REF!</definedName>
    <definedName name="BExOHL75H3OT4WAKKPUXIVXWFVDS" hidden="1">#REF!</definedName>
    <definedName name="BExOHLHXXJL6363CC082M9M5VVXQ" localSheetId="16" hidden="1">#REF!</definedName>
    <definedName name="BExOHLHXXJL6363CC082M9M5VVXQ" localSheetId="13" hidden="1">#REF!</definedName>
    <definedName name="BExOHLHXXJL6363CC082M9M5VVXQ" localSheetId="10" hidden="1">#REF!</definedName>
    <definedName name="BExOHLHXXJL6363CC082M9M5VVXQ" localSheetId="7" hidden="1">#REF!</definedName>
    <definedName name="BExOHLHXXJL6363CC082M9M5VVXQ" localSheetId="27" hidden="1">#REF!</definedName>
    <definedName name="BExOHLHXXJL6363CC082M9M5VVXQ" hidden="1">#REF!</definedName>
    <definedName name="BExOHNAO5UDXSO73BK2ARHWKS90Y" localSheetId="16" hidden="1">#REF!</definedName>
    <definedName name="BExOHNAO5UDXSO73BK2ARHWKS90Y" localSheetId="13" hidden="1">#REF!</definedName>
    <definedName name="BExOHNAO5UDXSO73BK2ARHWKS90Y" localSheetId="10" hidden="1">#REF!</definedName>
    <definedName name="BExOHNAO5UDXSO73BK2ARHWKS90Y" localSheetId="7" hidden="1">#REF!</definedName>
    <definedName name="BExOHNAO5UDXSO73BK2ARHWKS90Y" localSheetId="27" hidden="1">#REF!</definedName>
    <definedName name="BExOHNAO5UDXSO73BK2ARHWKS90Y" hidden="1">#REF!</definedName>
    <definedName name="BExOHR1G1I9A9CI1HG94EWBLWNM2" localSheetId="16" hidden="1">#REF!</definedName>
    <definedName name="BExOHR1G1I9A9CI1HG94EWBLWNM2" localSheetId="13" hidden="1">#REF!</definedName>
    <definedName name="BExOHR1G1I9A9CI1HG94EWBLWNM2" localSheetId="10" hidden="1">#REF!</definedName>
    <definedName name="BExOHR1G1I9A9CI1HG94EWBLWNM2" localSheetId="7" hidden="1">#REF!</definedName>
    <definedName name="BExOHR1G1I9A9CI1HG94EWBLWNM2" localSheetId="27" hidden="1">#REF!</definedName>
    <definedName name="BExOHR1G1I9A9CI1HG94EWBLWNM2" hidden="1">#REF!</definedName>
    <definedName name="BExOHTQPP8LQ98L6PYUI6QW08YID" localSheetId="16" hidden="1">#REF!</definedName>
    <definedName name="BExOHTQPP8LQ98L6PYUI6QW08YID" localSheetId="13" hidden="1">#REF!</definedName>
    <definedName name="BExOHTQPP8LQ98L6PYUI6QW08YID" localSheetId="10" hidden="1">#REF!</definedName>
    <definedName name="BExOHTQPP8LQ98L6PYUI6QW08YID" localSheetId="7" hidden="1">#REF!</definedName>
    <definedName name="BExOHTQPP8LQ98L6PYUI6QW08YID" localSheetId="27" hidden="1">#REF!</definedName>
    <definedName name="BExOHTQPP8LQ98L6PYUI6QW08YID" hidden="1">#REF!</definedName>
    <definedName name="BExOHUHN7UXHYAJFJJFU805UZ0NB" localSheetId="16" hidden="1">#REF!</definedName>
    <definedName name="BExOHUHN7UXHYAJFJJFU805UZ0NB" localSheetId="13" hidden="1">#REF!</definedName>
    <definedName name="BExOHUHN7UXHYAJFJJFU805UZ0NB" localSheetId="10" hidden="1">#REF!</definedName>
    <definedName name="BExOHUHN7UXHYAJFJJFU805UZ0NB" localSheetId="7" hidden="1">#REF!</definedName>
    <definedName name="BExOHUHN7UXHYAJFJJFU805UZ0NB" localSheetId="27" hidden="1">#REF!</definedName>
    <definedName name="BExOHUHN7UXHYAJFJJFU805UZ0NB" hidden="1">#REF!</definedName>
    <definedName name="BExOHX6Q6NJI793PGX59O5EKTP4G" localSheetId="16" hidden="1">#REF!</definedName>
    <definedName name="BExOHX6Q6NJI793PGX59O5EKTP4G" localSheetId="13" hidden="1">#REF!</definedName>
    <definedName name="BExOHX6Q6NJI793PGX59O5EKTP4G" localSheetId="10" hidden="1">#REF!</definedName>
    <definedName name="BExOHX6Q6NJI793PGX59O5EKTP4G" localSheetId="7" hidden="1">#REF!</definedName>
    <definedName name="BExOHX6Q6NJI793PGX59O5EKTP4G" localSheetId="27" hidden="1">#REF!</definedName>
    <definedName name="BExOHX6Q6NJI793PGX59O5EKTP4G" hidden="1">#REF!</definedName>
    <definedName name="BExOI5VMTHH7Y8MQQ1N635CHYI0P" localSheetId="16" hidden="1">#REF!</definedName>
    <definedName name="BExOI5VMTHH7Y8MQQ1N635CHYI0P" localSheetId="13" hidden="1">#REF!</definedName>
    <definedName name="BExOI5VMTHH7Y8MQQ1N635CHYI0P" localSheetId="10" hidden="1">#REF!</definedName>
    <definedName name="BExOI5VMTHH7Y8MQQ1N635CHYI0P" localSheetId="7" hidden="1">#REF!</definedName>
    <definedName name="BExOI5VMTHH7Y8MQQ1N635CHYI0P" localSheetId="27" hidden="1">#REF!</definedName>
    <definedName name="BExOI5VMTHH7Y8MQQ1N635CHYI0P" hidden="1">#REF!</definedName>
    <definedName name="BExOIEVCP4Y6VDS23AK84MCYYHRT" localSheetId="16" hidden="1">#REF!</definedName>
    <definedName name="BExOIEVCP4Y6VDS23AK84MCYYHRT" localSheetId="13" hidden="1">#REF!</definedName>
    <definedName name="BExOIEVCP4Y6VDS23AK84MCYYHRT" localSheetId="10" hidden="1">#REF!</definedName>
    <definedName name="BExOIEVCP4Y6VDS23AK84MCYYHRT" localSheetId="7" hidden="1">#REF!</definedName>
    <definedName name="BExOIEVCP4Y6VDS23AK84MCYYHRT" localSheetId="27" hidden="1">#REF!</definedName>
    <definedName name="BExOIEVCP4Y6VDS23AK84MCYYHRT" hidden="1">#REF!</definedName>
    <definedName name="BExOIFRP0HEHF5D7JSZ0X8ADJ79U" localSheetId="16" hidden="1">#REF!</definedName>
    <definedName name="BExOIFRP0HEHF5D7JSZ0X8ADJ79U" localSheetId="13" hidden="1">#REF!</definedName>
    <definedName name="BExOIFRP0HEHF5D7JSZ0X8ADJ79U" localSheetId="10" hidden="1">#REF!</definedName>
    <definedName name="BExOIFRP0HEHF5D7JSZ0X8ADJ79U" localSheetId="7" hidden="1">#REF!</definedName>
    <definedName name="BExOIFRP0HEHF5D7JSZ0X8ADJ79U" localSheetId="27" hidden="1">#REF!</definedName>
    <definedName name="BExOIFRP0HEHF5D7JSZ0X8ADJ79U" hidden="1">#REF!</definedName>
    <definedName name="BExOIHPQIXR0NDR5WD01BZKPKEO3" localSheetId="16" hidden="1">#REF!</definedName>
    <definedName name="BExOIHPQIXR0NDR5WD01BZKPKEO3" localSheetId="13" hidden="1">#REF!</definedName>
    <definedName name="BExOIHPQIXR0NDR5WD01BZKPKEO3" localSheetId="10" hidden="1">#REF!</definedName>
    <definedName name="BExOIHPQIXR0NDR5WD01BZKPKEO3" localSheetId="7" hidden="1">#REF!</definedName>
    <definedName name="BExOIHPQIXR0NDR5WD01BZKPKEO3" localSheetId="27" hidden="1">#REF!</definedName>
    <definedName name="BExOIHPQIXR0NDR5WD01BZKPKEO3" hidden="1">#REF!</definedName>
    <definedName name="BExOIM7L0Z3LSII9P7ZTV4KJ8RMA" localSheetId="16" hidden="1">#REF!</definedName>
    <definedName name="BExOIM7L0Z3LSII9P7ZTV4KJ8RMA" localSheetId="13" hidden="1">#REF!</definedName>
    <definedName name="BExOIM7L0Z3LSII9P7ZTV4KJ8RMA" localSheetId="10" hidden="1">#REF!</definedName>
    <definedName name="BExOIM7L0Z3LSII9P7ZTV4KJ8RMA" localSheetId="7" hidden="1">#REF!</definedName>
    <definedName name="BExOIM7L0Z3LSII9P7ZTV4KJ8RMA" localSheetId="27" hidden="1">#REF!</definedName>
    <definedName name="BExOIM7L0Z3LSII9P7ZTV4KJ8RMA" hidden="1">#REF!</definedName>
    <definedName name="BExOIWJVMJ6MG6JC4SPD1L00OHU1" localSheetId="16" hidden="1">#REF!</definedName>
    <definedName name="BExOIWJVMJ6MG6JC4SPD1L00OHU1" localSheetId="13" hidden="1">#REF!</definedName>
    <definedName name="BExOIWJVMJ6MG6JC4SPD1L00OHU1" localSheetId="10" hidden="1">#REF!</definedName>
    <definedName name="BExOIWJVMJ6MG6JC4SPD1L00OHU1" localSheetId="7" hidden="1">#REF!</definedName>
    <definedName name="BExOIWJVMJ6MG6JC4SPD1L00OHU1" localSheetId="27" hidden="1">#REF!</definedName>
    <definedName name="BExOIWJVMJ6MG6JC4SPD1L00OHU1" hidden="1">#REF!</definedName>
    <definedName name="BExOIYCN8Z4JK3OOG86KYUCV0ME8" localSheetId="16" hidden="1">#REF!</definedName>
    <definedName name="BExOIYCN8Z4JK3OOG86KYUCV0ME8" localSheetId="13" hidden="1">#REF!</definedName>
    <definedName name="BExOIYCN8Z4JK3OOG86KYUCV0ME8" localSheetId="10" hidden="1">#REF!</definedName>
    <definedName name="BExOIYCN8Z4JK3OOG86KYUCV0ME8" localSheetId="7" hidden="1">#REF!</definedName>
    <definedName name="BExOIYCN8Z4JK3OOG86KYUCV0ME8" localSheetId="27" hidden="1">#REF!</definedName>
    <definedName name="BExOIYCN8Z4JK3OOG86KYUCV0ME8" hidden="1">#REF!</definedName>
    <definedName name="BExOJ3AKZ9BCBZT3KD8WMSLK6MN2" localSheetId="16" hidden="1">#REF!</definedName>
    <definedName name="BExOJ3AKZ9BCBZT3KD8WMSLK6MN2" localSheetId="13" hidden="1">#REF!</definedName>
    <definedName name="BExOJ3AKZ9BCBZT3KD8WMSLK6MN2" localSheetId="10" hidden="1">#REF!</definedName>
    <definedName name="BExOJ3AKZ9BCBZT3KD8WMSLK6MN2" localSheetId="7" hidden="1">#REF!</definedName>
    <definedName name="BExOJ3AKZ9BCBZT3KD8WMSLK6MN2" localSheetId="27" hidden="1">#REF!</definedName>
    <definedName name="BExOJ3AKZ9BCBZT3KD8WMSLK6MN2" hidden="1">#REF!</definedName>
    <definedName name="BExOJ7XQK71I4YZDD29AKOOWZ47E" localSheetId="16" hidden="1">#REF!</definedName>
    <definedName name="BExOJ7XQK71I4YZDD29AKOOWZ47E" localSheetId="13" hidden="1">#REF!</definedName>
    <definedName name="BExOJ7XQK71I4YZDD29AKOOWZ47E" localSheetId="10" hidden="1">#REF!</definedName>
    <definedName name="BExOJ7XQK71I4YZDD29AKOOWZ47E" localSheetId="7" hidden="1">#REF!</definedName>
    <definedName name="BExOJ7XQK71I4YZDD29AKOOWZ47E" localSheetId="27" hidden="1">#REF!</definedName>
    <definedName name="BExOJ7XQK71I4YZDD29AKOOWZ47E" hidden="1">#REF!</definedName>
    <definedName name="BExOJAXS2THXXIJMV2F2LZKMI589" localSheetId="16" hidden="1">#REF!</definedName>
    <definedName name="BExOJAXS2THXXIJMV2F2LZKMI589" localSheetId="13" hidden="1">#REF!</definedName>
    <definedName name="BExOJAXS2THXXIJMV2F2LZKMI589" localSheetId="10" hidden="1">#REF!</definedName>
    <definedName name="BExOJAXS2THXXIJMV2F2LZKMI589" localSheetId="7" hidden="1">#REF!</definedName>
    <definedName name="BExOJAXS2THXXIJMV2F2LZKMI589" localSheetId="27" hidden="1">#REF!</definedName>
    <definedName name="BExOJAXS2THXXIJMV2F2LZKMI589" hidden="1">#REF!</definedName>
    <definedName name="BExOJDXKJ43BMD5CFWEMSU5R1BP9" localSheetId="16" hidden="1">#REF!</definedName>
    <definedName name="BExOJDXKJ43BMD5CFWEMSU5R1BP9" localSheetId="13" hidden="1">#REF!</definedName>
    <definedName name="BExOJDXKJ43BMD5CFWEMSU5R1BP9" localSheetId="10" hidden="1">#REF!</definedName>
    <definedName name="BExOJDXKJ43BMD5CFWEMSU5R1BP9" localSheetId="7" hidden="1">#REF!</definedName>
    <definedName name="BExOJDXKJ43BMD5CFWEMSU5R1BP9" localSheetId="27" hidden="1">#REF!</definedName>
    <definedName name="BExOJDXKJ43BMD5CFWEMSU5R1BP9" hidden="1">#REF!</definedName>
    <definedName name="BExOJHZ9KOD9LEP7ES426LHOCXEY" localSheetId="16" hidden="1">#REF!</definedName>
    <definedName name="BExOJHZ9KOD9LEP7ES426LHOCXEY" localSheetId="13" hidden="1">#REF!</definedName>
    <definedName name="BExOJHZ9KOD9LEP7ES426LHOCXEY" localSheetId="10" hidden="1">#REF!</definedName>
    <definedName name="BExOJHZ9KOD9LEP7ES426LHOCXEY" localSheetId="7" hidden="1">#REF!</definedName>
    <definedName name="BExOJHZ9KOD9LEP7ES426LHOCXEY" localSheetId="27" hidden="1">#REF!</definedName>
    <definedName name="BExOJHZ9KOD9LEP7ES426LHOCXEY" hidden="1">#REF!</definedName>
    <definedName name="BExOJM0W6XGSW5MXPTTX0GNF6SFT" localSheetId="16" hidden="1">#REF!</definedName>
    <definedName name="BExOJM0W6XGSW5MXPTTX0GNF6SFT" localSheetId="13" hidden="1">#REF!</definedName>
    <definedName name="BExOJM0W6XGSW5MXPTTX0GNF6SFT" localSheetId="10" hidden="1">#REF!</definedName>
    <definedName name="BExOJM0W6XGSW5MXPTTX0GNF6SFT" localSheetId="7" hidden="1">#REF!</definedName>
    <definedName name="BExOJM0W6XGSW5MXPTTX0GNF6SFT" localSheetId="27" hidden="1">#REF!</definedName>
    <definedName name="BExOJM0W6XGSW5MXPTTX0GNF6SFT" hidden="1">#REF!</definedName>
    <definedName name="BExOJQ7XL1X94G2GP88DSU6OTRKY" localSheetId="16" hidden="1">#REF!</definedName>
    <definedName name="BExOJQ7XL1X94G2GP88DSU6OTRKY" localSheetId="13" hidden="1">#REF!</definedName>
    <definedName name="BExOJQ7XL1X94G2GP88DSU6OTRKY" localSheetId="10" hidden="1">#REF!</definedName>
    <definedName name="BExOJQ7XL1X94G2GP88DSU6OTRKY" localSheetId="7" hidden="1">#REF!</definedName>
    <definedName name="BExOJQ7XL1X94G2GP88DSU6OTRKY" localSheetId="27" hidden="1">#REF!</definedName>
    <definedName name="BExOJQ7XL1X94G2GP88DSU6OTRKY" hidden="1">#REF!</definedName>
    <definedName name="BExOJXEUJJ9SYRJXKYYV2NCCDT2R" localSheetId="16" hidden="1">#REF!</definedName>
    <definedName name="BExOJXEUJJ9SYRJXKYYV2NCCDT2R" localSheetId="13" hidden="1">#REF!</definedName>
    <definedName name="BExOJXEUJJ9SYRJXKYYV2NCCDT2R" localSheetId="10" hidden="1">#REF!</definedName>
    <definedName name="BExOJXEUJJ9SYRJXKYYV2NCCDT2R" localSheetId="7" hidden="1">#REF!</definedName>
    <definedName name="BExOJXEUJJ9SYRJXKYYV2NCCDT2R" localSheetId="27" hidden="1">#REF!</definedName>
    <definedName name="BExOJXEUJJ9SYRJXKYYV2NCCDT2R" hidden="1">#REF!</definedName>
    <definedName name="BExOK0EQYM9JUMAGWOUN7QDH7VMZ" localSheetId="16" hidden="1">#REF!</definedName>
    <definedName name="BExOK0EQYM9JUMAGWOUN7QDH7VMZ" localSheetId="13" hidden="1">#REF!</definedName>
    <definedName name="BExOK0EQYM9JUMAGWOUN7QDH7VMZ" localSheetId="10" hidden="1">#REF!</definedName>
    <definedName name="BExOK0EQYM9JUMAGWOUN7QDH7VMZ" localSheetId="7" hidden="1">#REF!</definedName>
    <definedName name="BExOK0EQYM9JUMAGWOUN7QDH7VMZ" localSheetId="27" hidden="1">#REF!</definedName>
    <definedName name="BExOK0EQYM9JUMAGWOUN7QDH7VMZ" hidden="1">#REF!</definedName>
    <definedName name="BExOK10DBCM0O0CLRF8BB6EEWGB2" localSheetId="16" hidden="1">#REF!</definedName>
    <definedName name="BExOK10DBCM0O0CLRF8BB6EEWGB2" localSheetId="13" hidden="1">#REF!</definedName>
    <definedName name="BExOK10DBCM0O0CLRF8BB6EEWGB2" localSheetId="10" hidden="1">#REF!</definedName>
    <definedName name="BExOK10DBCM0O0CLRF8BB6EEWGB2" localSheetId="7" hidden="1">#REF!</definedName>
    <definedName name="BExOK10DBCM0O0CLRF8BB6EEWGB2" localSheetId="27" hidden="1">#REF!</definedName>
    <definedName name="BExOK10DBCM0O0CLRF8BB6EEWGB2" hidden="1">#REF!</definedName>
    <definedName name="BExOK45QZPFPJ08Z5BZOFLNGPHCZ" localSheetId="16" hidden="1">#REF!</definedName>
    <definedName name="BExOK45QZPFPJ08Z5BZOFLNGPHCZ" localSheetId="13" hidden="1">#REF!</definedName>
    <definedName name="BExOK45QZPFPJ08Z5BZOFLNGPHCZ" localSheetId="10" hidden="1">#REF!</definedName>
    <definedName name="BExOK45QZPFPJ08Z5BZOFLNGPHCZ" localSheetId="7" hidden="1">#REF!</definedName>
    <definedName name="BExOK45QZPFPJ08Z5BZOFLNGPHCZ" localSheetId="27" hidden="1">#REF!</definedName>
    <definedName name="BExOK45QZPFPJ08Z5BZOFLNGPHCZ" hidden="1">#REF!</definedName>
    <definedName name="BExOK4WM9O7QNG6O57FOASI5QSN1" localSheetId="16" hidden="1">#REF!</definedName>
    <definedName name="BExOK4WM9O7QNG6O57FOASI5QSN1" localSheetId="13" hidden="1">#REF!</definedName>
    <definedName name="BExOK4WM9O7QNG6O57FOASI5QSN1" localSheetId="10" hidden="1">#REF!</definedName>
    <definedName name="BExOK4WM9O7QNG6O57FOASI5QSN1" localSheetId="7" hidden="1">#REF!</definedName>
    <definedName name="BExOK4WM9O7QNG6O57FOASI5QSN1" localSheetId="27" hidden="1">#REF!</definedName>
    <definedName name="BExOK4WM9O7QNG6O57FOASI5QSN1" hidden="1">#REF!</definedName>
    <definedName name="BExOK57E3HXBUDOQB4M87JK9OPNE" localSheetId="16" hidden="1">#REF!</definedName>
    <definedName name="BExOK57E3HXBUDOQB4M87JK9OPNE" localSheetId="13" hidden="1">#REF!</definedName>
    <definedName name="BExOK57E3HXBUDOQB4M87JK9OPNE" localSheetId="10" hidden="1">#REF!</definedName>
    <definedName name="BExOK57E3HXBUDOQB4M87JK9OPNE" localSheetId="7" hidden="1">#REF!</definedName>
    <definedName name="BExOK57E3HXBUDOQB4M87JK9OPNE" localSheetId="27" hidden="1">#REF!</definedName>
    <definedName name="BExOK57E3HXBUDOQB4M87JK9OPNE" hidden="1">#REF!</definedName>
    <definedName name="BExOKJLBFD15HACQ01HQLY1U5SE2" localSheetId="16" hidden="1">#REF!</definedName>
    <definedName name="BExOKJLBFD15HACQ01HQLY1U5SE2" localSheetId="13" hidden="1">#REF!</definedName>
    <definedName name="BExOKJLBFD15HACQ01HQLY1U5SE2" localSheetId="10" hidden="1">#REF!</definedName>
    <definedName name="BExOKJLBFD15HACQ01HQLY1U5SE2" localSheetId="7" hidden="1">#REF!</definedName>
    <definedName name="BExOKJLBFD15HACQ01HQLY1U5SE2" localSheetId="27" hidden="1">#REF!</definedName>
    <definedName name="BExOKJLBFD15HACQ01HQLY1U5SE2" hidden="1">#REF!</definedName>
    <definedName name="BExOKTXMJP351VXKH8VT6SXUNIMF" localSheetId="16" hidden="1">#REF!</definedName>
    <definedName name="BExOKTXMJP351VXKH8VT6SXUNIMF" localSheetId="13" hidden="1">#REF!</definedName>
    <definedName name="BExOKTXMJP351VXKH8VT6SXUNIMF" localSheetId="10" hidden="1">#REF!</definedName>
    <definedName name="BExOKTXMJP351VXKH8VT6SXUNIMF" localSheetId="7" hidden="1">#REF!</definedName>
    <definedName name="BExOKTXMJP351VXKH8VT6SXUNIMF" localSheetId="27" hidden="1">#REF!</definedName>
    <definedName name="BExOKTXMJP351VXKH8VT6SXUNIMF" hidden="1">#REF!</definedName>
    <definedName name="BExOKU8GMLOCNVORDE329819XN67" localSheetId="16" hidden="1">#REF!</definedName>
    <definedName name="BExOKU8GMLOCNVORDE329819XN67" localSheetId="13" hidden="1">#REF!</definedName>
    <definedName name="BExOKU8GMLOCNVORDE329819XN67" localSheetId="10" hidden="1">#REF!</definedName>
    <definedName name="BExOKU8GMLOCNVORDE329819XN67" localSheetId="7" hidden="1">#REF!</definedName>
    <definedName name="BExOKU8GMLOCNVORDE329819XN67" localSheetId="27" hidden="1">#REF!</definedName>
    <definedName name="BExOKU8GMLOCNVORDE329819XN67" hidden="1">#REF!</definedName>
    <definedName name="BExOL0Z3Z7IAMHPB91EO2MF49U57" localSheetId="16" hidden="1">#REF!</definedName>
    <definedName name="BExOL0Z3Z7IAMHPB91EO2MF49U57" localSheetId="13" hidden="1">#REF!</definedName>
    <definedName name="BExOL0Z3Z7IAMHPB91EO2MF49U57" localSheetId="10" hidden="1">#REF!</definedName>
    <definedName name="BExOL0Z3Z7IAMHPB91EO2MF49U57" localSheetId="7" hidden="1">#REF!</definedName>
    <definedName name="BExOL0Z3Z7IAMHPB91EO2MF49U57" localSheetId="27" hidden="1">#REF!</definedName>
    <definedName name="BExOL0Z3Z7IAMHPB91EO2MF49U57" hidden="1">#REF!</definedName>
    <definedName name="BExOL7KH12VAR0LG741SIOJTLWFD" localSheetId="16" hidden="1">#REF!</definedName>
    <definedName name="BExOL7KH12VAR0LG741SIOJTLWFD" localSheetId="13" hidden="1">#REF!</definedName>
    <definedName name="BExOL7KH12VAR0LG741SIOJTLWFD" localSheetId="10" hidden="1">#REF!</definedName>
    <definedName name="BExOL7KH12VAR0LG741SIOJTLWFD" localSheetId="7" hidden="1">#REF!</definedName>
    <definedName name="BExOL7KH12VAR0LG741SIOJTLWFD" localSheetId="27" hidden="1">#REF!</definedName>
    <definedName name="BExOL7KH12VAR0LG741SIOJTLWFD" hidden="1">#REF!</definedName>
    <definedName name="BExOLGUYDBS2V3UOK4DVPUW5JZN7" localSheetId="16" hidden="1">#REF!</definedName>
    <definedName name="BExOLGUYDBS2V3UOK4DVPUW5JZN7" localSheetId="13" hidden="1">#REF!</definedName>
    <definedName name="BExOLGUYDBS2V3UOK4DVPUW5JZN7" localSheetId="10" hidden="1">#REF!</definedName>
    <definedName name="BExOLGUYDBS2V3UOK4DVPUW5JZN7" localSheetId="7" hidden="1">#REF!</definedName>
    <definedName name="BExOLGUYDBS2V3UOK4DVPUW5JZN7" localSheetId="27" hidden="1">#REF!</definedName>
    <definedName name="BExOLGUYDBS2V3UOK4DVPUW5JZN7" hidden="1">#REF!</definedName>
    <definedName name="BExOLICXFHJLILCJVFMJE5MGGWKR" localSheetId="16" hidden="1">#REF!</definedName>
    <definedName name="BExOLICXFHJLILCJVFMJE5MGGWKR" localSheetId="13" hidden="1">#REF!</definedName>
    <definedName name="BExOLICXFHJLILCJVFMJE5MGGWKR" localSheetId="10" hidden="1">#REF!</definedName>
    <definedName name="BExOLICXFHJLILCJVFMJE5MGGWKR" localSheetId="7" hidden="1">#REF!</definedName>
    <definedName name="BExOLICXFHJLILCJVFMJE5MGGWKR" localSheetId="27" hidden="1">#REF!</definedName>
    <definedName name="BExOLICXFHJLILCJVFMJE5MGGWKR" hidden="1">#REF!</definedName>
    <definedName name="BExOLOI0WJS3QC12I3ISL0D9AWOF" localSheetId="16" hidden="1">#REF!</definedName>
    <definedName name="BExOLOI0WJS3QC12I3ISL0D9AWOF" localSheetId="13" hidden="1">#REF!</definedName>
    <definedName name="BExOLOI0WJS3QC12I3ISL0D9AWOF" localSheetId="10" hidden="1">#REF!</definedName>
    <definedName name="BExOLOI0WJS3QC12I3ISL0D9AWOF" localSheetId="7" hidden="1">#REF!</definedName>
    <definedName name="BExOLOI0WJS3QC12I3ISL0D9AWOF" localSheetId="27" hidden="1">#REF!</definedName>
    <definedName name="BExOLOI0WJS3QC12I3ISL0D9AWOF" hidden="1">#REF!</definedName>
    <definedName name="BExOLQ5A7IWI0W12J7315E7LBI0O" localSheetId="16" hidden="1">#REF!</definedName>
    <definedName name="BExOLQ5A7IWI0W12J7315E7LBI0O" localSheetId="13" hidden="1">#REF!</definedName>
    <definedName name="BExOLQ5A7IWI0W12J7315E7LBI0O" localSheetId="10" hidden="1">#REF!</definedName>
    <definedName name="BExOLQ5A7IWI0W12J7315E7LBI0O" localSheetId="7" hidden="1">#REF!</definedName>
    <definedName name="BExOLQ5A7IWI0W12J7315E7LBI0O" localSheetId="27" hidden="1">#REF!</definedName>
    <definedName name="BExOLQ5A7IWI0W12J7315E7LBI0O" hidden="1">#REF!</definedName>
    <definedName name="BExOLYZNG5RBD0BTS1OEZJNU92Q5" localSheetId="16" hidden="1">#REF!</definedName>
    <definedName name="BExOLYZNG5RBD0BTS1OEZJNU92Q5" localSheetId="13" hidden="1">#REF!</definedName>
    <definedName name="BExOLYZNG5RBD0BTS1OEZJNU92Q5" localSheetId="10" hidden="1">#REF!</definedName>
    <definedName name="BExOLYZNG5RBD0BTS1OEZJNU92Q5" localSheetId="7" hidden="1">#REF!</definedName>
    <definedName name="BExOLYZNG5RBD0BTS1OEZJNU92Q5" localSheetId="27" hidden="1">#REF!</definedName>
    <definedName name="BExOLYZNG5RBD0BTS1OEZJNU92Q5" hidden="1">#REF!</definedName>
    <definedName name="BExOM136CSOYSV2NE3NAU04Z4414" localSheetId="16" hidden="1">#REF!</definedName>
    <definedName name="BExOM136CSOYSV2NE3NAU04Z4414" localSheetId="13" hidden="1">#REF!</definedName>
    <definedName name="BExOM136CSOYSV2NE3NAU04Z4414" localSheetId="10" hidden="1">#REF!</definedName>
    <definedName name="BExOM136CSOYSV2NE3NAU04Z4414" localSheetId="7" hidden="1">#REF!</definedName>
    <definedName name="BExOM136CSOYSV2NE3NAU04Z4414" localSheetId="27" hidden="1">#REF!</definedName>
    <definedName name="BExOM136CSOYSV2NE3NAU04Z4414" hidden="1">#REF!</definedName>
    <definedName name="BExOM3HIJ3UZPOKJI68KPBJAHPDC" localSheetId="16" hidden="1">#REF!</definedName>
    <definedName name="BExOM3HIJ3UZPOKJI68KPBJAHPDC" localSheetId="13" hidden="1">#REF!</definedName>
    <definedName name="BExOM3HIJ3UZPOKJI68KPBJAHPDC" localSheetId="10" hidden="1">#REF!</definedName>
    <definedName name="BExOM3HIJ3UZPOKJI68KPBJAHPDC" localSheetId="7" hidden="1">#REF!</definedName>
    <definedName name="BExOM3HIJ3UZPOKJI68KPBJAHPDC" localSheetId="27" hidden="1">#REF!</definedName>
    <definedName name="BExOM3HIJ3UZPOKJI68KPBJAHPDC" hidden="1">#REF!</definedName>
    <definedName name="BExOM5QC0I90GVJG1G7NFAIINKAQ" localSheetId="16" hidden="1">#REF!</definedName>
    <definedName name="BExOM5QC0I90GVJG1G7NFAIINKAQ" localSheetId="13" hidden="1">#REF!</definedName>
    <definedName name="BExOM5QC0I90GVJG1G7NFAIINKAQ" localSheetId="10" hidden="1">#REF!</definedName>
    <definedName name="BExOM5QC0I90GVJG1G7NFAIINKAQ" localSheetId="7" hidden="1">#REF!</definedName>
    <definedName name="BExOM5QC0I90GVJG1G7NFAIINKAQ" localSheetId="27" hidden="1">#REF!</definedName>
    <definedName name="BExOM5QC0I90GVJG1G7NFAIINKAQ" hidden="1">#REF!</definedName>
    <definedName name="BExOMKPURE33YQ3K1JG9NVQD4W49" localSheetId="16" hidden="1">#REF!</definedName>
    <definedName name="BExOMKPURE33YQ3K1JG9NVQD4W49" localSheetId="13" hidden="1">#REF!</definedName>
    <definedName name="BExOMKPURE33YQ3K1JG9NVQD4W49" localSheetId="10" hidden="1">#REF!</definedName>
    <definedName name="BExOMKPURE33YQ3K1JG9NVQD4W49" localSheetId="7" hidden="1">#REF!</definedName>
    <definedName name="BExOMKPURE33YQ3K1JG9NVQD4W49" localSheetId="27" hidden="1">#REF!</definedName>
    <definedName name="BExOMKPURE33YQ3K1JG9NVQD4W49" hidden="1">#REF!</definedName>
    <definedName name="BExOMP7NGCLUNFK50QD2LPKRG078" localSheetId="16" hidden="1">#REF!</definedName>
    <definedName name="BExOMP7NGCLUNFK50QD2LPKRG078" localSheetId="13" hidden="1">#REF!</definedName>
    <definedName name="BExOMP7NGCLUNFK50QD2LPKRG078" localSheetId="10" hidden="1">#REF!</definedName>
    <definedName name="BExOMP7NGCLUNFK50QD2LPKRG078" localSheetId="7" hidden="1">#REF!</definedName>
    <definedName name="BExOMP7NGCLUNFK50QD2LPKRG078" localSheetId="27" hidden="1">#REF!</definedName>
    <definedName name="BExOMP7NGCLUNFK50QD2LPKRG078" hidden="1">#REF!</definedName>
    <definedName name="BExOMPNX2853XA8AUM0BLA7CS86A" localSheetId="16" hidden="1">#REF!</definedName>
    <definedName name="BExOMPNX2853XA8AUM0BLA7CS86A" localSheetId="13" hidden="1">#REF!</definedName>
    <definedName name="BExOMPNX2853XA8AUM0BLA7CS86A" localSheetId="10" hidden="1">#REF!</definedName>
    <definedName name="BExOMPNX2853XA8AUM0BLA7CS86A" localSheetId="7" hidden="1">#REF!</definedName>
    <definedName name="BExOMPNX2853XA8AUM0BLA7CS86A" localSheetId="27" hidden="1">#REF!</definedName>
    <definedName name="BExOMPNX2853XA8AUM0BLA7CS86A" hidden="1">#REF!</definedName>
    <definedName name="BExOMU0A6XMY48SZRYL4WQZD13BI" localSheetId="16" hidden="1">#REF!</definedName>
    <definedName name="BExOMU0A6XMY48SZRYL4WQZD13BI" localSheetId="13" hidden="1">#REF!</definedName>
    <definedName name="BExOMU0A6XMY48SZRYL4WQZD13BI" localSheetId="10" hidden="1">#REF!</definedName>
    <definedName name="BExOMU0A6XMY48SZRYL4WQZD13BI" localSheetId="7" hidden="1">#REF!</definedName>
    <definedName name="BExOMU0A6XMY48SZRYL4WQZD13BI" localSheetId="27" hidden="1">#REF!</definedName>
    <definedName name="BExOMU0A6XMY48SZRYL4WQZD13BI" hidden="1">#REF!</definedName>
    <definedName name="BExOMVT0HSNC59DJP4CLISASGHKL" localSheetId="16" hidden="1">#REF!</definedName>
    <definedName name="BExOMVT0HSNC59DJP4CLISASGHKL" localSheetId="13" hidden="1">#REF!</definedName>
    <definedName name="BExOMVT0HSNC59DJP4CLISASGHKL" localSheetId="10" hidden="1">#REF!</definedName>
    <definedName name="BExOMVT0HSNC59DJP4CLISASGHKL" localSheetId="7" hidden="1">#REF!</definedName>
    <definedName name="BExOMVT0HSNC59DJP4CLISASGHKL" localSheetId="27" hidden="1">#REF!</definedName>
    <definedName name="BExOMVT0HSNC59DJP4CLISASGHKL" hidden="1">#REF!</definedName>
    <definedName name="BExON0AX35F2SI0UCVMGWGVIUNI3" localSheetId="16" hidden="1">#REF!</definedName>
    <definedName name="BExON0AX35F2SI0UCVMGWGVIUNI3" localSheetId="13" hidden="1">#REF!</definedName>
    <definedName name="BExON0AX35F2SI0UCVMGWGVIUNI3" localSheetId="10" hidden="1">#REF!</definedName>
    <definedName name="BExON0AX35F2SI0UCVMGWGVIUNI3" localSheetId="7" hidden="1">#REF!</definedName>
    <definedName name="BExON0AX35F2SI0UCVMGWGVIUNI3" localSheetId="27" hidden="1">#REF!</definedName>
    <definedName name="BExON0AX35F2SI0UCVMGWGVIUNI3" hidden="1">#REF!</definedName>
    <definedName name="BExON1I19LN0T10YIIYC5NE9UGMR" localSheetId="16" hidden="1">#REF!</definedName>
    <definedName name="BExON1I19LN0T10YIIYC5NE9UGMR" localSheetId="13" hidden="1">#REF!</definedName>
    <definedName name="BExON1I19LN0T10YIIYC5NE9UGMR" localSheetId="10" hidden="1">#REF!</definedName>
    <definedName name="BExON1I19LN0T10YIIYC5NE9UGMR" localSheetId="7" hidden="1">#REF!</definedName>
    <definedName name="BExON1I19LN0T10YIIYC5NE9UGMR" localSheetId="27" hidden="1">#REF!</definedName>
    <definedName name="BExON1I19LN0T10YIIYC5NE9UGMR" hidden="1">#REF!</definedName>
    <definedName name="BExON41U4296DV3DPG6I5EF3OEYF" localSheetId="16" hidden="1">#REF!</definedName>
    <definedName name="BExON41U4296DV3DPG6I5EF3OEYF" localSheetId="13" hidden="1">#REF!</definedName>
    <definedName name="BExON41U4296DV3DPG6I5EF3OEYF" localSheetId="10" hidden="1">#REF!</definedName>
    <definedName name="BExON41U4296DV3DPG6I5EF3OEYF" localSheetId="7" hidden="1">#REF!</definedName>
    <definedName name="BExON41U4296DV3DPG6I5EF3OEYF" localSheetId="27" hidden="1">#REF!</definedName>
    <definedName name="BExON41U4296DV3DPG6I5EF3OEYF" hidden="1">#REF!</definedName>
    <definedName name="BExONB3A7CO4YD8RB41PHC93BQ9M" localSheetId="16" hidden="1">#REF!</definedName>
    <definedName name="BExONB3A7CO4YD8RB41PHC93BQ9M" localSheetId="13" hidden="1">#REF!</definedName>
    <definedName name="BExONB3A7CO4YD8RB41PHC93BQ9M" localSheetId="10" hidden="1">#REF!</definedName>
    <definedName name="BExONB3A7CO4YD8RB41PHC93BQ9M" localSheetId="7" hidden="1">#REF!</definedName>
    <definedName name="BExONB3A7CO4YD8RB41PHC93BQ9M" localSheetId="27" hidden="1">#REF!</definedName>
    <definedName name="BExONB3A7CO4YD8RB41PHC93BQ9M" hidden="1">#REF!</definedName>
    <definedName name="BExONFQH6UUXF8V0GI4BRIST9RFO" localSheetId="16" hidden="1">#REF!</definedName>
    <definedName name="BExONFQH6UUXF8V0GI4BRIST9RFO" localSheetId="13" hidden="1">#REF!</definedName>
    <definedName name="BExONFQH6UUXF8V0GI4BRIST9RFO" localSheetId="10" hidden="1">#REF!</definedName>
    <definedName name="BExONFQH6UUXF8V0GI4BRIST9RFO" localSheetId="7" hidden="1">#REF!</definedName>
    <definedName name="BExONFQH6UUXF8V0GI4BRIST9RFO" localSheetId="27" hidden="1">#REF!</definedName>
    <definedName name="BExONFQH6UUXF8V0GI4BRIST9RFO" hidden="1">#REF!</definedName>
    <definedName name="BExONIL31DZWU7IFVN3VV0XTXJA1" localSheetId="16" hidden="1">#REF!</definedName>
    <definedName name="BExONIL31DZWU7IFVN3VV0XTXJA1" localSheetId="13" hidden="1">#REF!</definedName>
    <definedName name="BExONIL31DZWU7IFVN3VV0XTXJA1" localSheetId="10" hidden="1">#REF!</definedName>
    <definedName name="BExONIL31DZWU7IFVN3VV0XTXJA1" localSheetId="7" hidden="1">#REF!</definedName>
    <definedName name="BExONIL31DZWU7IFVN3VV0XTXJA1" localSheetId="27" hidden="1">#REF!</definedName>
    <definedName name="BExONIL31DZWU7IFVN3VV0XTXJA1" hidden="1">#REF!</definedName>
    <definedName name="BExONJ1BU17R0F5A2UP1UGJBOGKS" localSheetId="16" hidden="1">#REF!</definedName>
    <definedName name="BExONJ1BU17R0F5A2UP1UGJBOGKS" localSheetId="13" hidden="1">#REF!</definedName>
    <definedName name="BExONJ1BU17R0F5A2UP1UGJBOGKS" localSheetId="10" hidden="1">#REF!</definedName>
    <definedName name="BExONJ1BU17R0F5A2UP1UGJBOGKS" localSheetId="7" hidden="1">#REF!</definedName>
    <definedName name="BExONJ1BU17R0F5A2UP1UGJBOGKS" localSheetId="27" hidden="1">#REF!</definedName>
    <definedName name="BExONJ1BU17R0F5A2UP1UGJBOGKS" hidden="1">#REF!</definedName>
    <definedName name="BExONKZDHE8SS0P4YRLGEQR9KYHF" localSheetId="16" hidden="1">#REF!</definedName>
    <definedName name="BExONKZDHE8SS0P4YRLGEQR9KYHF" localSheetId="13" hidden="1">#REF!</definedName>
    <definedName name="BExONKZDHE8SS0P4YRLGEQR9KYHF" localSheetId="10" hidden="1">#REF!</definedName>
    <definedName name="BExONKZDHE8SS0P4YRLGEQR9KYHF" localSheetId="7" hidden="1">#REF!</definedName>
    <definedName name="BExONKZDHE8SS0P4YRLGEQR9KYHF" localSheetId="27" hidden="1">#REF!</definedName>
    <definedName name="BExONKZDHE8SS0P4YRLGEQR9KYHF" hidden="1">#REF!</definedName>
    <definedName name="BExONNZ9VMHVX3J6NLNJY7KZA61O" localSheetId="16" hidden="1">#REF!</definedName>
    <definedName name="BExONNZ9VMHVX3J6NLNJY7KZA61O" localSheetId="13" hidden="1">#REF!</definedName>
    <definedName name="BExONNZ9VMHVX3J6NLNJY7KZA61O" localSheetId="10" hidden="1">#REF!</definedName>
    <definedName name="BExONNZ9VMHVX3J6NLNJY7KZA61O" localSheetId="7" hidden="1">#REF!</definedName>
    <definedName name="BExONNZ9VMHVX3J6NLNJY7KZA61O" localSheetId="27" hidden="1">#REF!</definedName>
    <definedName name="BExONNZ9VMHVX3J6NLNJY7KZA61O" hidden="1">#REF!</definedName>
    <definedName name="BExONRQ1BAA4F3TXP2MYQ4YCZ09S" localSheetId="16" hidden="1">#REF!</definedName>
    <definedName name="BExONRQ1BAA4F3TXP2MYQ4YCZ09S" localSheetId="13" hidden="1">#REF!</definedName>
    <definedName name="BExONRQ1BAA4F3TXP2MYQ4YCZ09S" localSheetId="10" hidden="1">#REF!</definedName>
    <definedName name="BExONRQ1BAA4F3TXP2MYQ4YCZ09S" localSheetId="7" hidden="1">#REF!</definedName>
    <definedName name="BExONRQ1BAA4F3TXP2MYQ4YCZ09S" localSheetId="27" hidden="1">#REF!</definedName>
    <definedName name="BExONRQ1BAA4F3TXP2MYQ4YCZ09S" hidden="1">#REF!</definedName>
    <definedName name="BExONU4ENMND8RLZX0L5EHPYQQSB" localSheetId="16" hidden="1">#REF!</definedName>
    <definedName name="BExONU4ENMND8RLZX0L5EHPYQQSB" localSheetId="13" hidden="1">#REF!</definedName>
    <definedName name="BExONU4ENMND8RLZX0L5EHPYQQSB" localSheetId="10" hidden="1">#REF!</definedName>
    <definedName name="BExONU4ENMND8RLZX0L5EHPYQQSB" localSheetId="7" hidden="1">#REF!</definedName>
    <definedName name="BExONU4ENMND8RLZX0L5EHPYQQSB" localSheetId="27" hidden="1">#REF!</definedName>
    <definedName name="BExONU4ENMND8RLZX0L5EHPYQQSB" hidden="1">#REF!</definedName>
    <definedName name="BExONXPUEU6ZRSIX4PDJ1DXY679I" localSheetId="16" hidden="1">#REF!</definedName>
    <definedName name="BExONXPUEU6ZRSIX4PDJ1DXY679I" localSheetId="13" hidden="1">#REF!</definedName>
    <definedName name="BExONXPUEU6ZRSIX4PDJ1DXY679I" localSheetId="10" hidden="1">#REF!</definedName>
    <definedName name="BExONXPUEU6ZRSIX4PDJ1DXY679I" localSheetId="7" hidden="1">#REF!</definedName>
    <definedName name="BExONXPUEU6ZRSIX4PDJ1DXY679I" localSheetId="27" hidden="1">#REF!</definedName>
    <definedName name="BExONXPUEU6ZRSIX4PDJ1DXY679I" hidden="1">#REF!</definedName>
    <definedName name="BExOO0KEG2WL5WKKMHN0S2UTIUNG" localSheetId="16" hidden="1">#REF!</definedName>
    <definedName name="BExOO0KEG2WL5WKKMHN0S2UTIUNG" localSheetId="13" hidden="1">#REF!</definedName>
    <definedName name="BExOO0KEG2WL5WKKMHN0S2UTIUNG" localSheetId="10" hidden="1">#REF!</definedName>
    <definedName name="BExOO0KEG2WL5WKKMHN0S2UTIUNG" localSheetId="7" hidden="1">#REF!</definedName>
    <definedName name="BExOO0KEG2WL5WKKMHN0S2UTIUNG" localSheetId="27" hidden="1">#REF!</definedName>
    <definedName name="BExOO0KEG2WL5WKKMHN0S2UTIUNG" hidden="1">#REF!</definedName>
    <definedName name="BExOO1WWIZSGB0YTGKESB45TSVMZ" localSheetId="16" hidden="1">#REF!</definedName>
    <definedName name="BExOO1WWIZSGB0YTGKESB45TSVMZ" localSheetId="13" hidden="1">#REF!</definedName>
    <definedName name="BExOO1WWIZSGB0YTGKESB45TSVMZ" localSheetId="10" hidden="1">#REF!</definedName>
    <definedName name="BExOO1WWIZSGB0YTGKESB45TSVMZ" localSheetId="7" hidden="1">#REF!</definedName>
    <definedName name="BExOO1WWIZSGB0YTGKESB45TSVMZ" localSheetId="27" hidden="1">#REF!</definedName>
    <definedName name="BExOO1WWIZSGB0YTGKESB45TSVMZ" hidden="1">#REF!</definedName>
    <definedName name="BExOO4B8FPAFYPHCTYTX37P1TQM5" localSheetId="16" hidden="1">#REF!</definedName>
    <definedName name="BExOO4B8FPAFYPHCTYTX37P1TQM5" localSheetId="13" hidden="1">#REF!</definedName>
    <definedName name="BExOO4B8FPAFYPHCTYTX37P1TQM5" localSheetId="10" hidden="1">#REF!</definedName>
    <definedName name="BExOO4B8FPAFYPHCTYTX37P1TQM5" localSheetId="7" hidden="1">#REF!</definedName>
    <definedName name="BExOO4B8FPAFYPHCTYTX37P1TQM5" localSheetId="27" hidden="1">#REF!</definedName>
    <definedName name="BExOO4B8FPAFYPHCTYTX37P1TQM5" hidden="1">#REF!</definedName>
    <definedName name="BExOOIULUDOJRMYABWV5CCL906X6" localSheetId="16" hidden="1">#REF!</definedName>
    <definedName name="BExOOIULUDOJRMYABWV5CCL906X6" localSheetId="13" hidden="1">#REF!</definedName>
    <definedName name="BExOOIULUDOJRMYABWV5CCL906X6" localSheetId="10" hidden="1">#REF!</definedName>
    <definedName name="BExOOIULUDOJRMYABWV5CCL906X6" localSheetId="7" hidden="1">#REF!</definedName>
    <definedName name="BExOOIULUDOJRMYABWV5CCL906X6" localSheetId="27" hidden="1">#REF!</definedName>
    <definedName name="BExOOIULUDOJRMYABWV5CCL906X6" hidden="1">#REF!</definedName>
    <definedName name="BExOOJLIWKJW5S7XWJXD8TYV5HQ9" localSheetId="16" hidden="1">#REF!</definedName>
    <definedName name="BExOOJLIWKJW5S7XWJXD8TYV5HQ9" localSheetId="13" hidden="1">#REF!</definedName>
    <definedName name="BExOOJLIWKJW5S7XWJXD8TYV5HQ9" localSheetId="10" hidden="1">#REF!</definedName>
    <definedName name="BExOOJLIWKJW5S7XWJXD8TYV5HQ9" localSheetId="7" hidden="1">#REF!</definedName>
    <definedName name="BExOOJLIWKJW5S7XWJXD8TYV5HQ9" localSheetId="27" hidden="1">#REF!</definedName>
    <definedName name="BExOOJLIWKJW5S7XWJXD8TYV5HQ9" hidden="1">#REF!</definedName>
    <definedName name="BExOOQ1JVWQ9LYXD0V94BRXKTA1I" localSheetId="16" hidden="1">#REF!</definedName>
    <definedName name="BExOOQ1JVWQ9LYXD0V94BRXKTA1I" localSheetId="13" hidden="1">#REF!</definedName>
    <definedName name="BExOOQ1JVWQ9LYXD0V94BRXKTA1I" localSheetId="10" hidden="1">#REF!</definedName>
    <definedName name="BExOOQ1JVWQ9LYXD0V94BRXKTA1I" localSheetId="7" hidden="1">#REF!</definedName>
    <definedName name="BExOOQ1JVWQ9LYXD0V94BRXKTA1I" localSheetId="27" hidden="1">#REF!</definedName>
    <definedName name="BExOOQ1JVWQ9LYXD0V94BRXKTA1I" hidden="1">#REF!</definedName>
    <definedName name="BExOOTN0KTXJCL7E476XBN1CJ553" localSheetId="16" hidden="1">#REF!</definedName>
    <definedName name="BExOOTN0KTXJCL7E476XBN1CJ553" localSheetId="13" hidden="1">#REF!</definedName>
    <definedName name="BExOOTN0KTXJCL7E476XBN1CJ553" localSheetId="10" hidden="1">#REF!</definedName>
    <definedName name="BExOOTN0KTXJCL7E476XBN1CJ553" localSheetId="7" hidden="1">#REF!</definedName>
    <definedName name="BExOOTN0KTXJCL7E476XBN1CJ553" localSheetId="27" hidden="1">#REF!</definedName>
    <definedName name="BExOOTN0KTXJCL7E476XBN1CJ553" hidden="1">#REF!</definedName>
    <definedName name="BExOOVVUJIJNAYDICUUQQ9O7O3TW" localSheetId="16" hidden="1">#REF!</definedName>
    <definedName name="BExOOVVUJIJNAYDICUUQQ9O7O3TW" localSheetId="13" hidden="1">#REF!</definedName>
    <definedName name="BExOOVVUJIJNAYDICUUQQ9O7O3TW" localSheetId="10" hidden="1">#REF!</definedName>
    <definedName name="BExOOVVUJIJNAYDICUUQQ9O7O3TW" localSheetId="7" hidden="1">#REF!</definedName>
    <definedName name="BExOOVVUJIJNAYDICUUQQ9O7O3TW" localSheetId="27" hidden="1">#REF!</definedName>
    <definedName name="BExOOVVUJIJNAYDICUUQQ9O7O3TW" hidden="1">#REF!</definedName>
    <definedName name="BExOP9DDU5MZJKWGFT0MKL44YKIV" localSheetId="16" hidden="1">#REF!</definedName>
    <definedName name="BExOP9DDU5MZJKWGFT0MKL44YKIV" localSheetId="13" hidden="1">#REF!</definedName>
    <definedName name="BExOP9DDU5MZJKWGFT0MKL44YKIV" localSheetId="10" hidden="1">#REF!</definedName>
    <definedName name="BExOP9DDU5MZJKWGFT0MKL44YKIV" localSheetId="7" hidden="1">#REF!</definedName>
    <definedName name="BExOP9DDU5MZJKWGFT0MKL44YKIV" localSheetId="27" hidden="1">#REF!</definedName>
    <definedName name="BExOP9DDU5MZJKWGFT0MKL44YKIV" hidden="1">#REF!</definedName>
    <definedName name="BExOP9DEBV5W5P4Q25J3XCJBP5S9" localSheetId="16" hidden="1">#REF!</definedName>
    <definedName name="BExOP9DEBV5W5P4Q25J3XCJBP5S9" localSheetId="13" hidden="1">#REF!</definedName>
    <definedName name="BExOP9DEBV5W5P4Q25J3XCJBP5S9" localSheetId="10" hidden="1">#REF!</definedName>
    <definedName name="BExOP9DEBV5W5P4Q25J3XCJBP5S9" localSheetId="7" hidden="1">#REF!</definedName>
    <definedName name="BExOP9DEBV5W5P4Q25J3XCJBP5S9" localSheetId="27" hidden="1">#REF!</definedName>
    <definedName name="BExOP9DEBV5W5P4Q25J3XCJBP5S9" hidden="1">#REF!</definedName>
    <definedName name="BExOPFNYRBL0BFM23LZBJTADNOE4" localSheetId="16" hidden="1">#REF!</definedName>
    <definedName name="BExOPFNYRBL0BFM23LZBJTADNOE4" localSheetId="13" hidden="1">#REF!</definedName>
    <definedName name="BExOPFNYRBL0BFM23LZBJTADNOE4" localSheetId="10" hidden="1">#REF!</definedName>
    <definedName name="BExOPFNYRBL0BFM23LZBJTADNOE4" localSheetId="7" hidden="1">#REF!</definedName>
    <definedName name="BExOPFNYRBL0BFM23LZBJTADNOE4" localSheetId="27" hidden="1">#REF!</definedName>
    <definedName name="BExOPFNYRBL0BFM23LZBJTADNOE4" hidden="1">#REF!</definedName>
    <definedName name="BExOPINVFSIZMCVT9YGT2AODVCX3" localSheetId="16" hidden="1">#REF!</definedName>
    <definedName name="BExOPINVFSIZMCVT9YGT2AODVCX3" localSheetId="13" hidden="1">#REF!</definedName>
    <definedName name="BExOPINVFSIZMCVT9YGT2AODVCX3" localSheetId="10" hidden="1">#REF!</definedName>
    <definedName name="BExOPINVFSIZMCVT9YGT2AODVCX3" localSheetId="7" hidden="1">#REF!</definedName>
    <definedName name="BExOPINVFSIZMCVT9YGT2AODVCX3" localSheetId="27" hidden="1">#REF!</definedName>
    <definedName name="BExOPINVFSIZMCVT9YGT2AODVCX3" hidden="1">#REF!</definedName>
    <definedName name="BExOQ1JN4SAC44RTMZIGHSW023WA" localSheetId="16" hidden="1">#REF!</definedName>
    <definedName name="BExOQ1JN4SAC44RTMZIGHSW023WA" localSheetId="13" hidden="1">#REF!</definedName>
    <definedName name="BExOQ1JN4SAC44RTMZIGHSW023WA" localSheetId="10" hidden="1">#REF!</definedName>
    <definedName name="BExOQ1JN4SAC44RTMZIGHSW023WA" localSheetId="7" hidden="1">#REF!</definedName>
    <definedName name="BExOQ1JN4SAC44RTMZIGHSW023WA" localSheetId="27" hidden="1">#REF!</definedName>
    <definedName name="BExOQ1JN4SAC44RTMZIGHSW023WA" hidden="1">#REF!</definedName>
    <definedName name="BExOQ256YMF115DJL3KBPNKABJ90" localSheetId="16" hidden="1">#REF!</definedName>
    <definedName name="BExOQ256YMF115DJL3KBPNKABJ90" localSheetId="13" hidden="1">#REF!</definedName>
    <definedName name="BExOQ256YMF115DJL3KBPNKABJ90" localSheetId="10" hidden="1">#REF!</definedName>
    <definedName name="BExOQ256YMF115DJL3KBPNKABJ90" localSheetId="7" hidden="1">#REF!</definedName>
    <definedName name="BExOQ256YMF115DJL3KBPNKABJ90" localSheetId="27" hidden="1">#REF!</definedName>
    <definedName name="BExOQ256YMF115DJL3KBPNKABJ90" hidden="1">#REF!</definedName>
    <definedName name="BExQ19DEUOLC11IW32E2AMVZLFF1" localSheetId="16" hidden="1">#REF!</definedName>
    <definedName name="BExQ19DEUOLC11IW32E2AMVZLFF1" localSheetId="13" hidden="1">#REF!</definedName>
    <definedName name="BExQ19DEUOLC11IW32E2AMVZLFF1" localSheetId="10" hidden="1">#REF!</definedName>
    <definedName name="BExQ19DEUOLC11IW32E2AMVZLFF1" localSheetId="7" hidden="1">#REF!</definedName>
    <definedName name="BExQ19DEUOLC11IW32E2AMVZLFF1" localSheetId="27" hidden="1">#REF!</definedName>
    <definedName name="BExQ19DEUOLC11IW32E2AMVZLFF1" hidden="1">#REF!</definedName>
    <definedName name="BExQ1OCW3L24TN0BYVRE2NE3IK1O" localSheetId="16" hidden="1">#REF!</definedName>
    <definedName name="BExQ1OCW3L24TN0BYVRE2NE3IK1O" localSheetId="13" hidden="1">#REF!</definedName>
    <definedName name="BExQ1OCW3L24TN0BYVRE2NE3IK1O" localSheetId="10" hidden="1">#REF!</definedName>
    <definedName name="BExQ1OCW3L24TN0BYVRE2NE3IK1O" localSheetId="7" hidden="1">#REF!</definedName>
    <definedName name="BExQ1OCW3L24TN0BYVRE2NE3IK1O" localSheetId="27" hidden="1">#REF!</definedName>
    <definedName name="BExQ1OCW3L24TN0BYVRE2NE3IK1O" hidden="1">#REF!</definedName>
    <definedName name="BExQ29C73XR33S3668YYSYZAIHTG" localSheetId="16" hidden="1">#REF!</definedName>
    <definedName name="BExQ29C73XR33S3668YYSYZAIHTG" localSheetId="13" hidden="1">#REF!</definedName>
    <definedName name="BExQ29C73XR33S3668YYSYZAIHTG" localSheetId="10" hidden="1">#REF!</definedName>
    <definedName name="BExQ29C73XR33S3668YYSYZAIHTG" localSheetId="7" hidden="1">#REF!</definedName>
    <definedName name="BExQ29C73XR33S3668YYSYZAIHTG" localSheetId="27" hidden="1">#REF!</definedName>
    <definedName name="BExQ29C73XR33S3668YYSYZAIHTG" hidden="1">#REF!</definedName>
    <definedName name="BExQ2FS228IUDUP2023RA1D4AO4C" localSheetId="16" hidden="1">#REF!</definedName>
    <definedName name="BExQ2FS228IUDUP2023RA1D4AO4C" localSheetId="13" hidden="1">#REF!</definedName>
    <definedName name="BExQ2FS228IUDUP2023RA1D4AO4C" localSheetId="10" hidden="1">#REF!</definedName>
    <definedName name="BExQ2FS228IUDUP2023RA1D4AO4C" localSheetId="7" hidden="1">#REF!</definedName>
    <definedName name="BExQ2FS228IUDUP2023RA1D4AO4C" localSheetId="27" hidden="1">#REF!</definedName>
    <definedName name="BExQ2FS228IUDUP2023RA1D4AO4C" hidden="1">#REF!</definedName>
    <definedName name="BExQ2L0XYWLY9VPZWXYYFRIRQRJ1" localSheetId="16" hidden="1">#REF!</definedName>
    <definedName name="BExQ2L0XYWLY9VPZWXYYFRIRQRJ1" localSheetId="13" hidden="1">#REF!</definedName>
    <definedName name="BExQ2L0XYWLY9VPZWXYYFRIRQRJ1" localSheetId="10" hidden="1">#REF!</definedName>
    <definedName name="BExQ2L0XYWLY9VPZWXYYFRIRQRJ1" localSheetId="7" hidden="1">#REF!</definedName>
    <definedName name="BExQ2L0XYWLY9VPZWXYYFRIRQRJ1" localSheetId="27" hidden="1">#REF!</definedName>
    <definedName name="BExQ2L0XYWLY9VPZWXYYFRIRQRJ1" hidden="1">#REF!</definedName>
    <definedName name="BExQ2M841F5Z1BQYR8DG5FKK0LIU" localSheetId="16" hidden="1">#REF!</definedName>
    <definedName name="BExQ2M841F5Z1BQYR8DG5FKK0LIU" localSheetId="13" hidden="1">#REF!</definedName>
    <definedName name="BExQ2M841F5Z1BQYR8DG5FKK0LIU" localSheetId="10" hidden="1">#REF!</definedName>
    <definedName name="BExQ2M841F5Z1BQYR8DG5FKK0LIU" localSheetId="7" hidden="1">#REF!</definedName>
    <definedName name="BExQ2M841F5Z1BQYR8DG5FKK0LIU" localSheetId="27" hidden="1">#REF!</definedName>
    <definedName name="BExQ2M841F5Z1BQYR8DG5FKK0LIU" hidden="1">#REF!</definedName>
    <definedName name="BExQ2STHO7AXYTS1VPPHQMX1WT30" localSheetId="16" hidden="1">#REF!</definedName>
    <definedName name="BExQ2STHO7AXYTS1VPPHQMX1WT30" localSheetId="13" hidden="1">#REF!</definedName>
    <definedName name="BExQ2STHO7AXYTS1VPPHQMX1WT30" localSheetId="10" hidden="1">#REF!</definedName>
    <definedName name="BExQ2STHO7AXYTS1VPPHQMX1WT30" localSheetId="7" hidden="1">#REF!</definedName>
    <definedName name="BExQ2STHO7AXYTS1VPPHQMX1WT30" localSheetId="27" hidden="1">#REF!</definedName>
    <definedName name="BExQ2STHO7AXYTS1VPPHQMX1WT30" hidden="1">#REF!</definedName>
    <definedName name="BExQ2XWXHMQMQ99FF9293AEQHABB" localSheetId="16" hidden="1">#REF!</definedName>
    <definedName name="BExQ2XWXHMQMQ99FF9293AEQHABB" localSheetId="13" hidden="1">#REF!</definedName>
    <definedName name="BExQ2XWXHMQMQ99FF9293AEQHABB" localSheetId="10" hidden="1">#REF!</definedName>
    <definedName name="BExQ2XWXHMQMQ99FF9293AEQHABB" localSheetId="7" hidden="1">#REF!</definedName>
    <definedName name="BExQ2XWXHMQMQ99FF9293AEQHABB" localSheetId="27" hidden="1">#REF!</definedName>
    <definedName name="BExQ2XWXHMQMQ99FF9293AEQHABB" hidden="1">#REF!</definedName>
    <definedName name="BExQ300G8I8TK45A0MVHV15422EU" localSheetId="16" hidden="1">#REF!</definedName>
    <definedName name="BExQ300G8I8TK45A0MVHV15422EU" localSheetId="13" hidden="1">#REF!</definedName>
    <definedName name="BExQ300G8I8TK45A0MVHV15422EU" localSheetId="10" hidden="1">#REF!</definedName>
    <definedName name="BExQ300G8I8TK45A0MVHV15422EU" localSheetId="7" hidden="1">#REF!</definedName>
    <definedName name="BExQ300G8I8TK45A0MVHV15422EU" localSheetId="27" hidden="1">#REF!</definedName>
    <definedName name="BExQ300G8I8TK45A0MVHV15422EU" hidden="1">#REF!</definedName>
    <definedName name="BExQ305RBEODGNAETZ0EZQLLDZZD" localSheetId="16" hidden="1">#REF!</definedName>
    <definedName name="BExQ305RBEODGNAETZ0EZQLLDZZD" localSheetId="13" hidden="1">#REF!</definedName>
    <definedName name="BExQ305RBEODGNAETZ0EZQLLDZZD" localSheetId="10" hidden="1">#REF!</definedName>
    <definedName name="BExQ305RBEODGNAETZ0EZQLLDZZD" localSheetId="7" hidden="1">#REF!</definedName>
    <definedName name="BExQ305RBEODGNAETZ0EZQLLDZZD" localSheetId="27" hidden="1">#REF!</definedName>
    <definedName name="BExQ305RBEODGNAETZ0EZQLLDZZD" hidden="1">#REF!</definedName>
    <definedName name="BExQ37SZQJSC2C73FY2IJY852LVP" localSheetId="16" hidden="1">#REF!</definedName>
    <definedName name="BExQ37SZQJSC2C73FY2IJY852LVP" localSheetId="13" hidden="1">#REF!</definedName>
    <definedName name="BExQ37SZQJSC2C73FY2IJY852LVP" localSheetId="10" hidden="1">#REF!</definedName>
    <definedName name="BExQ37SZQJSC2C73FY2IJY852LVP" localSheetId="7" hidden="1">#REF!</definedName>
    <definedName name="BExQ37SZQJSC2C73FY2IJY852LVP" localSheetId="27" hidden="1">#REF!</definedName>
    <definedName name="BExQ37SZQJSC2C73FY2IJY852LVP" hidden="1">#REF!</definedName>
    <definedName name="BExQ39R28MXSG2SEV956F0KZ20AN" localSheetId="16" hidden="1">#REF!</definedName>
    <definedName name="BExQ39R28MXSG2SEV956F0KZ20AN" localSheetId="13" hidden="1">#REF!</definedName>
    <definedName name="BExQ39R28MXSG2SEV956F0KZ20AN" localSheetId="10" hidden="1">#REF!</definedName>
    <definedName name="BExQ39R28MXSG2SEV956F0KZ20AN" localSheetId="7" hidden="1">#REF!</definedName>
    <definedName name="BExQ39R28MXSG2SEV956F0KZ20AN" localSheetId="27" hidden="1">#REF!</definedName>
    <definedName name="BExQ39R28MXSG2SEV956F0KZ20AN" hidden="1">#REF!</definedName>
    <definedName name="BExQ3D1P3M5Z3HLMEZ17E0BLEE4U" localSheetId="16" hidden="1">#REF!</definedName>
    <definedName name="BExQ3D1P3M5Z3HLMEZ17E0BLEE4U" localSheetId="13" hidden="1">#REF!</definedName>
    <definedName name="BExQ3D1P3M5Z3HLMEZ17E0BLEE4U" localSheetId="10" hidden="1">#REF!</definedName>
    <definedName name="BExQ3D1P3M5Z3HLMEZ17E0BLEE4U" localSheetId="7" hidden="1">#REF!</definedName>
    <definedName name="BExQ3D1P3M5Z3HLMEZ17E0BLEE4U" localSheetId="27" hidden="1">#REF!</definedName>
    <definedName name="BExQ3D1P3M5Z3HLMEZ17E0BLEE4U" hidden="1">#REF!</definedName>
    <definedName name="BExQ3EZX6BA2WHKI84SG78UPRTSE" localSheetId="16" hidden="1">#REF!</definedName>
    <definedName name="BExQ3EZX6BA2WHKI84SG78UPRTSE" localSheetId="13" hidden="1">#REF!</definedName>
    <definedName name="BExQ3EZX6BA2WHKI84SG78UPRTSE" localSheetId="10" hidden="1">#REF!</definedName>
    <definedName name="BExQ3EZX6BA2WHKI84SG78UPRTSE" localSheetId="7" hidden="1">#REF!</definedName>
    <definedName name="BExQ3EZX6BA2WHKI84SG78UPRTSE" localSheetId="27" hidden="1">#REF!</definedName>
    <definedName name="BExQ3EZX6BA2WHKI84SG78UPRTSE" hidden="1">#REF!</definedName>
    <definedName name="BExQ3KOX6620WUSBG7PGACNC936P" localSheetId="16" hidden="1">#REF!</definedName>
    <definedName name="BExQ3KOX6620WUSBG7PGACNC936P" localSheetId="13" hidden="1">#REF!</definedName>
    <definedName name="BExQ3KOX6620WUSBG7PGACNC936P" localSheetId="10" hidden="1">#REF!</definedName>
    <definedName name="BExQ3KOX6620WUSBG7PGACNC936P" localSheetId="7" hidden="1">#REF!</definedName>
    <definedName name="BExQ3KOX6620WUSBG7PGACNC936P" localSheetId="27" hidden="1">#REF!</definedName>
    <definedName name="BExQ3KOX6620WUSBG7PGACNC936P" hidden="1">#REF!</definedName>
    <definedName name="BExQ3O4W7QF8BOXTUT4IOGF6YKUD" localSheetId="16" hidden="1">#REF!</definedName>
    <definedName name="BExQ3O4W7QF8BOXTUT4IOGF6YKUD" localSheetId="13" hidden="1">#REF!</definedName>
    <definedName name="BExQ3O4W7QF8BOXTUT4IOGF6YKUD" localSheetId="10" hidden="1">#REF!</definedName>
    <definedName name="BExQ3O4W7QF8BOXTUT4IOGF6YKUD" localSheetId="7" hidden="1">#REF!</definedName>
    <definedName name="BExQ3O4W7QF8BOXTUT4IOGF6YKUD" localSheetId="27" hidden="1">#REF!</definedName>
    <definedName name="BExQ3O4W7QF8BOXTUT4IOGF6YKUD" hidden="1">#REF!</definedName>
    <definedName name="BExQ3PXOWSN8561ZR8IEY8ZASI3B" localSheetId="16" hidden="1">#REF!</definedName>
    <definedName name="BExQ3PXOWSN8561ZR8IEY8ZASI3B" localSheetId="13" hidden="1">#REF!</definedName>
    <definedName name="BExQ3PXOWSN8561ZR8IEY8ZASI3B" localSheetId="10" hidden="1">#REF!</definedName>
    <definedName name="BExQ3PXOWSN8561ZR8IEY8ZASI3B" localSheetId="7" hidden="1">#REF!</definedName>
    <definedName name="BExQ3PXOWSN8561ZR8IEY8ZASI3B" localSheetId="27" hidden="1">#REF!</definedName>
    <definedName name="BExQ3PXOWSN8561ZR8IEY8ZASI3B" hidden="1">#REF!</definedName>
    <definedName name="BExQ3TZF04IPY0B0UG9CQQ5736UA" localSheetId="16" hidden="1">#REF!</definedName>
    <definedName name="BExQ3TZF04IPY0B0UG9CQQ5736UA" localSheetId="13" hidden="1">#REF!</definedName>
    <definedName name="BExQ3TZF04IPY0B0UG9CQQ5736UA" localSheetId="10" hidden="1">#REF!</definedName>
    <definedName name="BExQ3TZF04IPY0B0UG9CQQ5736UA" localSheetId="7" hidden="1">#REF!</definedName>
    <definedName name="BExQ3TZF04IPY0B0UG9CQQ5736UA" localSheetId="27" hidden="1">#REF!</definedName>
    <definedName name="BExQ3TZF04IPY0B0UG9CQQ5736UA" hidden="1">#REF!</definedName>
    <definedName name="BExQ42IU9MNDYLODP41DL6YTZMAR" localSheetId="16" hidden="1">#REF!</definedName>
    <definedName name="BExQ42IU9MNDYLODP41DL6YTZMAR" localSheetId="13" hidden="1">#REF!</definedName>
    <definedName name="BExQ42IU9MNDYLODP41DL6YTZMAR" localSheetId="10" hidden="1">#REF!</definedName>
    <definedName name="BExQ42IU9MNDYLODP41DL6YTZMAR" localSheetId="7" hidden="1">#REF!</definedName>
    <definedName name="BExQ42IU9MNDYLODP41DL6YTZMAR" localSheetId="27" hidden="1">#REF!</definedName>
    <definedName name="BExQ42IU9MNDYLODP41DL6YTZMAR" hidden="1">#REF!</definedName>
    <definedName name="BExQ42O4PHH156IHXSW0JAYAC0NJ" localSheetId="16" hidden="1">#REF!</definedName>
    <definedName name="BExQ42O4PHH156IHXSW0JAYAC0NJ" localSheetId="13" hidden="1">#REF!</definedName>
    <definedName name="BExQ42O4PHH156IHXSW0JAYAC0NJ" localSheetId="10" hidden="1">#REF!</definedName>
    <definedName name="BExQ42O4PHH156IHXSW0JAYAC0NJ" localSheetId="7" hidden="1">#REF!</definedName>
    <definedName name="BExQ42O4PHH156IHXSW0JAYAC0NJ" localSheetId="27" hidden="1">#REF!</definedName>
    <definedName name="BExQ42O4PHH156IHXSW0JAYAC0NJ" hidden="1">#REF!</definedName>
    <definedName name="BExQ452HF7N1HYPXJXQ8WD6SOWUV" localSheetId="16" hidden="1">#REF!</definedName>
    <definedName name="BExQ452HF7N1HYPXJXQ8WD6SOWUV" localSheetId="13" hidden="1">#REF!</definedName>
    <definedName name="BExQ452HF7N1HYPXJXQ8WD6SOWUV" localSheetId="10" hidden="1">#REF!</definedName>
    <definedName name="BExQ452HF7N1HYPXJXQ8WD6SOWUV" localSheetId="7" hidden="1">#REF!</definedName>
    <definedName name="BExQ452HF7N1HYPXJXQ8WD6SOWUV" localSheetId="27" hidden="1">#REF!</definedName>
    <definedName name="BExQ452HF7N1HYPXJXQ8WD6SOWUV" hidden="1">#REF!</definedName>
    <definedName name="BExQ4BTBSHPHVEDRCXC2ROW8PLFC" localSheetId="16" hidden="1">#REF!</definedName>
    <definedName name="BExQ4BTBSHPHVEDRCXC2ROW8PLFC" localSheetId="13" hidden="1">#REF!</definedName>
    <definedName name="BExQ4BTBSHPHVEDRCXC2ROW8PLFC" localSheetId="10" hidden="1">#REF!</definedName>
    <definedName name="BExQ4BTBSHPHVEDRCXC2ROW8PLFC" localSheetId="7" hidden="1">#REF!</definedName>
    <definedName name="BExQ4BTBSHPHVEDRCXC2ROW8PLFC" localSheetId="27" hidden="1">#REF!</definedName>
    <definedName name="BExQ4BTBSHPHVEDRCXC2ROW8PLFC" hidden="1">#REF!</definedName>
    <definedName name="BExQ4DGKF54SRKQUTUT4B1CZSS62" localSheetId="16" hidden="1">#REF!</definedName>
    <definedName name="BExQ4DGKF54SRKQUTUT4B1CZSS62" localSheetId="13" hidden="1">#REF!</definedName>
    <definedName name="BExQ4DGKF54SRKQUTUT4B1CZSS62" localSheetId="10" hidden="1">#REF!</definedName>
    <definedName name="BExQ4DGKF54SRKQUTUT4B1CZSS62" localSheetId="7" hidden="1">#REF!</definedName>
    <definedName name="BExQ4DGKF54SRKQUTUT4B1CZSS62" localSheetId="27" hidden="1">#REF!</definedName>
    <definedName name="BExQ4DGKF54SRKQUTUT4B1CZSS62" hidden="1">#REF!</definedName>
    <definedName name="BExQ4T74LQ5PYTV1MUQUW75A4BDY" localSheetId="16" hidden="1">#REF!</definedName>
    <definedName name="BExQ4T74LQ5PYTV1MUQUW75A4BDY" localSheetId="13" hidden="1">#REF!</definedName>
    <definedName name="BExQ4T74LQ5PYTV1MUQUW75A4BDY" localSheetId="10" hidden="1">#REF!</definedName>
    <definedName name="BExQ4T74LQ5PYTV1MUQUW75A4BDY" localSheetId="7" hidden="1">#REF!</definedName>
    <definedName name="BExQ4T74LQ5PYTV1MUQUW75A4BDY" localSheetId="27" hidden="1">#REF!</definedName>
    <definedName name="BExQ4T74LQ5PYTV1MUQUW75A4BDY" hidden="1">#REF!</definedName>
    <definedName name="BExQ4XJHD7EJCNH7S1MJDZJ2MNWG" localSheetId="16" hidden="1">#REF!</definedName>
    <definedName name="BExQ4XJHD7EJCNH7S1MJDZJ2MNWG" localSheetId="13" hidden="1">#REF!</definedName>
    <definedName name="BExQ4XJHD7EJCNH7S1MJDZJ2MNWG" localSheetId="10" hidden="1">#REF!</definedName>
    <definedName name="BExQ4XJHD7EJCNH7S1MJDZJ2MNWG" localSheetId="7" hidden="1">#REF!</definedName>
    <definedName name="BExQ4XJHD7EJCNH7S1MJDZJ2MNWG" localSheetId="27" hidden="1">#REF!</definedName>
    <definedName name="BExQ4XJHD7EJCNH7S1MJDZJ2MNWG" hidden="1">#REF!</definedName>
    <definedName name="BExQ5039ZCEWBUJHU682G4S89J03" localSheetId="16" hidden="1">#REF!</definedName>
    <definedName name="BExQ5039ZCEWBUJHU682G4S89J03" localSheetId="13" hidden="1">#REF!</definedName>
    <definedName name="BExQ5039ZCEWBUJHU682G4S89J03" localSheetId="10" hidden="1">#REF!</definedName>
    <definedName name="BExQ5039ZCEWBUJHU682G4S89J03" localSheetId="7" hidden="1">#REF!</definedName>
    <definedName name="BExQ5039ZCEWBUJHU682G4S89J03" localSheetId="27" hidden="1">#REF!</definedName>
    <definedName name="BExQ5039ZCEWBUJHU682G4S89J03" hidden="1">#REF!</definedName>
    <definedName name="BExQ56Z9W6YHZHRXOFFI8EFA7CDI" localSheetId="16" hidden="1">#REF!</definedName>
    <definedName name="BExQ56Z9W6YHZHRXOFFI8EFA7CDI" localSheetId="13" hidden="1">#REF!</definedName>
    <definedName name="BExQ56Z9W6YHZHRXOFFI8EFA7CDI" localSheetId="10" hidden="1">#REF!</definedName>
    <definedName name="BExQ56Z9W6YHZHRXOFFI8EFA7CDI" localSheetId="7" hidden="1">#REF!</definedName>
    <definedName name="BExQ56Z9W6YHZHRXOFFI8EFA7CDI" localSheetId="27" hidden="1">#REF!</definedName>
    <definedName name="BExQ56Z9W6YHZHRXOFFI8EFA7CDI" hidden="1">#REF!</definedName>
    <definedName name="BExQ58MP5FO5Q5CIXVMMYWWPEFW3" localSheetId="16" hidden="1">#REF!</definedName>
    <definedName name="BExQ58MP5FO5Q5CIXVMMYWWPEFW3" localSheetId="13" hidden="1">#REF!</definedName>
    <definedName name="BExQ58MP5FO5Q5CIXVMMYWWPEFW3" localSheetId="10" hidden="1">#REF!</definedName>
    <definedName name="BExQ58MP5FO5Q5CIXVMMYWWPEFW3" localSheetId="7" hidden="1">#REF!</definedName>
    <definedName name="BExQ58MP5FO5Q5CIXVMMYWWPEFW3" localSheetId="27" hidden="1">#REF!</definedName>
    <definedName name="BExQ58MP5FO5Q5CIXVMMYWWPEFW3" hidden="1">#REF!</definedName>
    <definedName name="BExQ5KX3Z668H1KUCKZ9J24HUQ1F" localSheetId="16" hidden="1">#REF!</definedName>
    <definedName name="BExQ5KX3Z668H1KUCKZ9J24HUQ1F" localSheetId="13" hidden="1">#REF!</definedName>
    <definedName name="BExQ5KX3Z668H1KUCKZ9J24HUQ1F" localSheetId="10" hidden="1">#REF!</definedName>
    <definedName name="BExQ5KX3Z668H1KUCKZ9J24HUQ1F" localSheetId="7" hidden="1">#REF!</definedName>
    <definedName name="BExQ5KX3Z668H1KUCKZ9J24HUQ1F" localSheetId="27" hidden="1">#REF!</definedName>
    <definedName name="BExQ5KX3Z668H1KUCKZ9J24HUQ1F" hidden="1">#REF!</definedName>
    <definedName name="BExQ5SPMSOCJYLAY20NB5A6O32RE" localSheetId="16" hidden="1">#REF!</definedName>
    <definedName name="BExQ5SPMSOCJYLAY20NB5A6O32RE" localSheetId="13" hidden="1">#REF!</definedName>
    <definedName name="BExQ5SPMSOCJYLAY20NB5A6O32RE" localSheetId="10" hidden="1">#REF!</definedName>
    <definedName name="BExQ5SPMSOCJYLAY20NB5A6O32RE" localSheetId="7" hidden="1">#REF!</definedName>
    <definedName name="BExQ5SPMSOCJYLAY20NB5A6O32RE" localSheetId="27" hidden="1">#REF!</definedName>
    <definedName name="BExQ5SPMSOCJYLAY20NB5A6O32RE" hidden="1">#REF!</definedName>
    <definedName name="BExQ5UICMGTMK790KTLK49MAGXRC" localSheetId="16" hidden="1">#REF!</definedName>
    <definedName name="BExQ5UICMGTMK790KTLK49MAGXRC" localSheetId="13" hidden="1">#REF!</definedName>
    <definedName name="BExQ5UICMGTMK790KTLK49MAGXRC" localSheetId="10" hidden="1">#REF!</definedName>
    <definedName name="BExQ5UICMGTMK790KTLK49MAGXRC" localSheetId="7" hidden="1">#REF!</definedName>
    <definedName name="BExQ5UICMGTMK790KTLK49MAGXRC" localSheetId="27" hidden="1">#REF!</definedName>
    <definedName name="BExQ5UICMGTMK790KTLK49MAGXRC" hidden="1">#REF!</definedName>
    <definedName name="BExQ5YUUK9FD0QGTY4WD0W90O7OL" localSheetId="16" hidden="1">#REF!</definedName>
    <definedName name="BExQ5YUUK9FD0QGTY4WD0W90O7OL" localSheetId="13" hidden="1">#REF!</definedName>
    <definedName name="BExQ5YUUK9FD0QGTY4WD0W90O7OL" localSheetId="10" hidden="1">#REF!</definedName>
    <definedName name="BExQ5YUUK9FD0QGTY4WD0W90O7OL" localSheetId="7" hidden="1">#REF!</definedName>
    <definedName name="BExQ5YUUK9FD0QGTY4WD0W90O7OL" localSheetId="27" hidden="1">#REF!</definedName>
    <definedName name="BExQ5YUUK9FD0QGTY4WD0W90O7OL" hidden="1">#REF!</definedName>
    <definedName name="BExQ62WGBSDPG7ZU34W0N8X45R3X" localSheetId="16" hidden="1">#REF!</definedName>
    <definedName name="BExQ62WGBSDPG7ZU34W0N8X45R3X" localSheetId="13" hidden="1">#REF!</definedName>
    <definedName name="BExQ62WGBSDPG7ZU34W0N8X45R3X" localSheetId="10" hidden="1">#REF!</definedName>
    <definedName name="BExQ62WGBSDPG7ZU34W0N8X45R3X" localSheetId="7" hidden="1">#REF!</definedName>
    <definedName name="BExQ62WGBSDPG7ZU34W0N8X45R3X" localSheetId="27" hidden="1">#REF!</definedName>
    <definedName name="BExQ62WGBSDPG7ZU34W0N8X45R3X" hidden="1">#REF!</definedName>
    <definedName name="BExQ63793YQ9BH7JLCNRIATIGTRG" localSheetId="16" hidden="1">#REF!</definedName>
    <definedName name="BExQ63793YQ9BH7JLCNRIATIGTRG" localSheetId="13" hidden="1">#REF!</definedName>
    <definedName name="BExQ63793YQ9BH7JLCNRIATIGTRG" localSheetId="10" hidden="1">#REF!</definedName>
    <definedName name="BExQ63793YQ9BH7JLCNRIATIGTRG" localSheetId="7" hidden="1">#REF!</definedName>
    <definedName name="BExQ63793YQ9BH7JLCNRIATIGTRG" localSheetId="27" hidden="1">#REF!</definedName>
    <definedName name="BExQ63793YQ9BH7JLCNRIATIGTRG" hidden="1">#REF!</definedName>
    <definedName name="BExQ6CN1EF2UPZ57ZYMGK8TUJQSS" localSheetId="16" hidden="1">#REF!</definedName>
    <definedName name="BExQ6CN1EF2UPZ57ZYMGK8TUJQSS" localSheetId="13" hidden="1">#REF!</definedName>
    <definedName name="BExQ6CN1EF2UPZ57ZYMGK8TUJQSS" localSheetId="10" hidden="1">#REF!</definedName>
    <definedName name="BExQ6CN1EF2UPZ57ZYMGK8TUJQSS" localSheetId="7" hidden="1">#REF!</definedName>
    <definedName name="BExQ6CN1EF2UPZ57ZYMGK8TUJQSS" localSheetId="27" hidden="1">#REF!</definedName>
    <definedName name="BExQ6CN1EF2UPZ57ZYMGK8TUJQSS" hidden="1">#REF!</definedName>
    <definedName name="BExQ6FSF8BMWVLJI7Y7MKPG9SU5O" localSheetId="16" hidden="1">#REF!</definedName>
    <definedName name="BExQ6FSF8BMWVLJI7Y7MKPG9SU5O" localSheetId="13" hidden="1">#REF!</definedName>
    <definedName name="BExQ6FSF8BMWVLJI7Y7MKPG9SU5O" localSheetId="10" hidden="1">#REF!</definedName>
    <definedName name="BExQ6FSF8BMWVLJI7Y7MKPG9SU5O" localSheetId="7" hidden="1">#REF!</definedName>
    <definedName name="BExQ6FSF8BMWVLJI7Y7MKPG9SU5O" localSheetId="27" hidden="1">#REF!</definedName>
    <definedName name="BExQ6FSF8BMWVLJI7Y7MKPG9SU5O" hidden="1">#REF!</definedName>
    <definedName name="BExQ6M2YXJ8AMRJF3QGHC40ADAHZ" localSheetId="16" hidden="1">#REF!</definedName>
    <definedName name="BExQ6M2YXJ8AMRJF3QGHC40ADAHZ" localSheetId="13" hidden="1">#REF!</definedName>
    <definedName name="BExQ6M2YXJ8AMRJF3QGHC40ADAHZ" localSheetId="10" hidden="1">#REF!</definedName>
    <definedName name="BExQ6M2YXJ8AMRJF3QGHC40ADAHZ" localSheetId="7" hidden="1">#REF!</definedName>
    <definedName name="BExQ6M2YXJ8AMRJF3QGHC40ADAHZ" localSheetId="27" hidden="1">#REF!</definedName>
    <definedName name="BExQ6M2YXJ8AMRJF3QGHC40ADAHZ" hidden="1">#REF!</definedName>
    <definedName name="BExQ6M8B0X44N9TV56ATUVHGDI00" localSheetId="16" hidden="1">#REF!</definedName>
    <definedName name="BExQ6M8B0X44N9TV56ATUVHGDI00" localSheetId="13" hidden="1">#REF!</definedName>
    <definedName name="BExQ6M8B0X44N9TV56ATUVHGDI00" localSheetId="10" hidden="1">#REF!</definedName>
    <definedName name="BExQ6M8B0X44N9TV56ATUVHGDI00" localSheetId="7" hidden="1">#REF!</definedName>
    <definedName name="BExQ6M8B0X44N9TV56ATUVHGDI00" localSheetId="27" hidden="1">#REF!</definedName>
    <definedName name="BExQ6M8B0X44N9TV56ATUVHGDI00" hidden="1">#REF!</definedName>
    <definedName name="BExQ6POH065GV0I74XXVD0VUPBJW" localSheetId="16" hidden="1">#REF!</definedName>
    <definedName name="BExQ6POH065GV0I74XXVD0VUPBJW" localSheetId="13" hidden="1">#REF!</definedName>
    <definedName name="BExQ6POH065GV0I74XXVD0VUPBJW" localSheetId="10" hidden="1">#REF!</definedName>
    <definedName name="BExQ6POH065GV0I74XXVD0VUPBJW" localSheetId="7" hidden="1">#REF!</definedName>
    <definedName name="BExQ6POH065GV0I74XXVD0VUPBJW" localSheetId="27" hidden="1">#REF!</definedName>
    <definedName name="BExQ6POH065GV0I74XXVD0VUPBJW" hidden="1">#REF!</definedName>
    <definedName name="BExQ6WV9KPSMXPPLGZ3KK4WNYTHU" localSheetId="16" hidden="1">#REF!</definedName>
    <definedName name="BExQ6WV9KPSMXPPLGZ3KK4WNYTHU" localSheetId="13" hidden="1">#REF!</definedName>
    <definedName name="BExQ6WV9KPSMXPPLGZ3KK4WNYTHU" localSheetId="10" hidden="1">#REF!</definedName>
    <definedName name="BExQ6WV9KPSMXPPLGZ3KK4WNYTHU" localSheetId="7" hidden="1">#REF!</definedName>
    <definedName name="BExQ6WV9KPSMXPPLGZ3KK4WNYTHU" localSheetId="27" hidden="1">#REF!</definedName>
    <definedName name="BExQ6WV9KPSMXPPLGZ3KK4WNYTHU" hidden="1">#REF!</definedName>
    <definedName name="BExQ7541G92R52ECOIYO6UXIWJJ4" localSheetId="16" hidden="1">#REF!</definedName>
    <definedName name="BExQ7541G92R52ECOIYO6UXIWJJ4" localSheetId="13" hidden="1">#REF!</definedName>
    <definedName name="BExQ7541G92R52ECOIYO6UXIWJJ4" localSheetId="10" hidden="1">#REF!</definedName>
    <definedName name="BExQ7541G92R52ECOIYO6UXIWJJ4" localSheetId="7" hidden="1">#REF!</definedName>
    <definedName name="BExQ7541G92R52ECOIYO6UXIWJJ4" localSheetId="27" hidden="1">#REF!</definedName>
    <definedName name="BExQ7541G92R52ECOIYO6UXIWJJ4" hidden="1">#REF!</definedName>
    <definedName name="BExQ783XTMM2A9I3UKCFWJH1PP2N" localSheetId="16" hidden="1">#REF!</definedName>
    <definedName name="BExQ783XTMM2A9I3UKCFWJH1PP2N" localSheetId="13" hidden="1">#REF!</definedName>
    <definedName name="BExQ783XTMM2A9I3UKCFWJH1PP2N" localSheetId="10" hidden="1">#REF!</definedName>
    <definedName name="BExQ783XTMM2A9I3UKCFWJH1PP2N" localSheetId="7" hidden="1">#REF!</definedName>
    <definedName name="BExQ783XTMM2A9I3UKCFWJH1PP2N" localSheetId="27" hidden="1">#REF!</definedName>
    <definedName name="BExQ783XTMM2A9I3UKCFWJH1PP2N" hidden="1">#REF!</definedName>
    <definedName name="BExQ79LX01ZPQB8EGD1ZHR2VK2H3" localSheetId="16" hidden="1">#REF!</definedName>
    <definedName name="BExQ79LX01ZPQB8EGD1ZHR2VK2H3" localSheetId="13" hidden="1">#REF!</definedName>
    <definedName name="BExQ79LX01ZPQB8EGD1ZHR2VK2H3" localSheetId="10" hidden="1">#REF!</definedName>
    <definedName name="BExQ79LX01ZPQB8EGD1ZHR2VK2H3" localSheetId="7" hidden="1">#REF!</definedName>
    <definedName name="BExQ79LX01ZPQB8EGD1ZHR2VK2H3" localSheetId="27" hidden="1">#REF!</definedName>
    <definedName name="BExQ79LX01ZPQB8EGD1ZHR2VK2H3" hidden="1">#REF!</definedName>
    <definedName name="BExQ7B3V9MGDK2OIJ61XXFBFLJFZ" localSheetId="16" hidden="1">#REF!</definedName>
    <definedName name="BExQ7B3V9MGDK2OIJ61XXFBFLJFZ" localSheetId="13" hidden="1">#REF!</definedName>
    <definedName name="BExQ7B3V9MGDK2OIJ61XXFBFLJFZ" localSheetId="10" hidden="1">#REF!</definedName>
    <definedName name="BExQ7B3V9MGDK2OIJ61XXFBFLJFZ" localSheetId="7" hidden="1">#REF!</definedName>
    <definedName name="BExQ7B3V9MGDK2OIJ61XXFBFLJFZ" localSheetId="27" hidden="1">#REF!</definedName>
    <definedName name="BExQ7B3V9MGDK2OIJ61XXFBFLJFZ" hidden="1">#REF!</definedName>
    <definedName name="BExQ7CB046NVPF9ZXDGA7OXOLSLX" localSheetId="16" hidden="1">#REF!</definedName>
    <definedName name="BExQ7CB046NVPF9ZXDGA7OXOLSLX" localSheetId="13" hidden="1">#REF!</definedName>
    <definedName name="BExQ7CB046NVPF9ZXDGA7OXOLSLX" localSheetId="10" hidden="1">#REF!</definedName>
    <definedName name="BExQ7CB046NVPF9ZXDGA7OXOLSLX" localSheetId="7" hidden="1">#REF!</definedName>
    <definedName name="BExQ7CB046NVPF9ZXDGA7OXOLSLX" localSheetId="27" hidden="1">#REF!</definedName>
    <definedName name="BExQ7CB046NVPF9ZXDGA7OXOLSLX" hidden="1">#REF!</definedName>
    <definedName name="BExQ7IWDCGGOO1HTJ97YGO1CK3R9" localSheetId="16" hidden="1">#REF!</definedName>
    <definedName name="BExQ7IWDCGGOO1HTJ97YGO1CK3R9" localSheetId="13" hidden="1">#REF!</definedName>
    <definedName name="BExQ7IWDCGGOO1HTJ97YGO1CK3R9" localSheetId="10" hidden="1">#REF!</definedName>
    <definedName name="BExQ7IWDCGGOO1HTJ97YGO1CK3R9" localSheetId="7" hidden="1">#REF!</definedName>
    <definedName name="BExQ7IWDCGGOO1HTJ97YGO1CK3R9" localSheetId="27" hidden="1">#REF!</definedName>
    <definedName name="BExQ7IWDCGGOO1HTJ97YGO1CK3R9" hidden="1">#REF!</definedName>
    <definedName name="BExQ7JNFIEGS2HKNBALH3Q2N5G7Z" localSheetId="16" hidden="1">#REF!</definedName>
    <definedName name="BExQ7JNFIEGS2HKNBALH3Q2N5G7Z" localSheetId="13" hidden="1">#REF!</definedName>
    <definedName name="BExQ7JNFIEGS2HKNBALH3Q2N5G7Z" localSheetId="10" hidden="1">#REF!</definedName>
    <definedName name="BExQ7JNFIEGS2HKNBALH3Q2N5G7Z" localSheetId="7" hidden="1">#REF!</definedName>
    <definedName name="BExQ7JNFIEGS2HKNBALH3Q2N5G7Z" localSheetId="27" hidden="1">#REF!</definedName>
    <definedName name="BExQ7JNFIEGS2HKNBALH3Q2N5G7Z" hidden="1">#REF!</definedName>
    <definedName name="BExQ7MY3U2Z1IZ71U5LJUD00VVB4" localSheetId="16" hidden="1">#REF!</definedName>
    <definedName name="BExQ7MY3U2Z1IZ71U5LJUD00VVB4" localSheetId="13" hidden="1">#REF!</definedName>
    <definedName name="BExQ7MY3U2Z1IZ71U5LJUD00VVB4" localSheetId="10" hidden="1">#REF!</definedName>
    <definedName name="BExQ7MY3U2Z1IZ71U5LJUD00VVB4" localSheetId="7" hidden="1">#REF!</definedName>
    <definedName name="BExQ7MY3U2Z1IZ71U5LJUD00VVB4" localSheetId="27" hidden="1">#REF!</definedName>
    <definedName name="BExQ7MY3U2Z1IZ71U5LJUD00VVB4" hidden="1">#REF!</definedName>
    <definedName name="BExQ7XL2Q1GVUFL1F9KK0K0EXMWG" localSheetId="16" hidden="1">#REF!</definedName>
    <definedName name="BExQ7XL2Q1GVUFL1F9KK0K0EXMWG" localSheetId="13" hidden="1">#REF!</definedName>
    <definedName name="BExQ7XL2Q1GVUFL1F9KK0K0EXMWG" localSheetId="10" hidden="1">#REF!</definedName>
    <definedName name="BExQ7XL2Q1GVUFL1F9KK0K0EXMWG" localSheetId="7" hidden="1">#REF!</definedName>
    <definedName name="BExQ7XL2Q1GVUFL1F9KK0K0EXMWG" localSheetId="27" hidden="1">#REF!</definedName>
    <definedName name="BExQ7XL2Q1GVUFL1F9KK0K0EXMWG" hidden="1">#REF!</definedName>
    <definedName name="BExQ8469L3ZRZ3KYZPYMSJIDL7Y5" localSheetId="16" hidden="1">#REF!</definedName>
    <definedName name="BExQ8469L3ZRZ3KYZPYMSJIDL7Y5" localSheetId="13" hidden="1">#REF!</definedName>
    <definedName name="BExQ8469L3ZRZ3KYZPYMSJIDL7Y5" localSheetId="10" hidden="1">#REF!</definedName>
    <definedName name="BExQ8469L3ZRZ3KYZPYMSJIDL7Y5" localSheetId="7" hidden="1">#REF!</definedName>
    <definedName name="BExQ8469L3ZRZ3KYZPYMSJIDL7Y5" localSheetId="27" hidden="1">#REF!</definedName>
    <definedName name="BExQ8469L3ZRZ3KYZPYMSJIDL7Y5" hidden="1">#REF!</definedName>
    <definedName name="BExQ84MJB94HL3BWRN50M4NCB6Z0" localSheetId="16" hidden="1">#REF!</definedName>
    <definedName name="BExQ84MJB94HL3BWRN50M4NCB6Z0" localSheetId="13" hidden="1">#REF!</definedName>
    <definedName name="BExQ84MJB94HL3BWRN50M4NCB6Z0" localSheetId="10" hidden="1">#REF!</definedName>
    <definedName name="BExQ84MJB94HL3BWRN50M4NCB6Z0" localSheetId="7" hidden="1">#REF!</definedName>
    <definedName name="BExQ84MJB94HL3BWRN50M4NCB6Z0" localSheetId="27" hidden="1">#REF!</definedName>
    <definedName name="BExQ84MJB94HL3BWRN50M4NCB6Z0" hidden="1">#REF!</definedName>
    <definedName name="BExQ8583ZE00NW7T9OF11OT9IA14" localSheetId="16" hidden="1">#REF!</definedName>
    <definedName name="BExQ8583ZE00NW7T9OF11OT9IA14" localSheetId="13" hidden="1">#REF!</definedName>
    <definedName name="BExQ8583ZE00NW7T9OF11OT9IA14" localSheetId="10" hidden="1">#REF!</definedName>
    <definedName name="BExQ8583ZE00NW7T9OF11OT9IA14" localSheetId="7" hidden="1">#REF!</definedName>
    <definedName name="BExQ8583ZE00NW7T9OF11OT9IA14" localSheetId="27" hidden="1">#REF!</definedName>
    <definedName name="BExQ8583ZE00NW7T9OF11OT9IA14" hidden="1">#REF!</definedName>
    <definedName name="BExQ8A0RPE3IMIFIZLUE7KD2N21W" localSheetId="16" hidden="1">#REF!</definedName>
    <definedName name="BExQ8A0RPE3IMIFIZLUE7KD2N21W" localSheetId="13" hidden="1">#REF!</definedName>
    <definedName name="BExQ8A0RPE3IMIFIZLUE7KD2N21W" localSheetId="10" hidden="1">#REF!</definedName>
    <definedName name="BExQ8A0RPE3IMIFIZLUE7KD2N21W" localSheetId="7" hidden="1">#REF!</definedName>
    <definedName name="BExQ8A0RPE3IMIFIZLUE7KD2N21W" localSheetId="27" hidden="1">#REF!</definedName>
    <definedName name="BExQ8A0RPE3IMIFIZLUE7KD2N21W" hidden="1">#REF!</definedName>
    <definedName name="BExQ8ABK6H1ADV2R2OYT8NFFYG2N" localSheetId="16" hidden="1">#REF!</definedName>
    <definedName name="BExQ8ABK6H1ADV2R2OYT8NFFYG2N" localSheetId="13" hidden="1">#REF!</definedName>
    <definedName name="BExQ8ABK6H1ADV2R2OYT8NFFYG2N" localSheetId="10" hidden="1">#REF!</definedName>
    <definedName name="BExQ8ABK6H1ADV2R2OYT8NFFYG2N" localSheetId="7" hidden="1">#REF!</definedName>
    <definedName name="BExQ8ABK6H1ADV2R2OYT8NFFYG2N" localSheetId="27" hidden="1">#REF!</definedName>
    <definedName name="BExQ8ABK6H1ADV2R2OYT8NFFYG2N" hidden="1">#REF!</definedName>
    <definedName name="BExQ8DM90XJ6GCJIK9LC5O82I2TJ" localSheetId="16" hidden="1">#REF!</definedName>
    <definedName name="BExQ8DM90XJ6GCJIK9LC5O82I2TJ" localSheetId="13" hidden="1">#REF!</definedName>
    <definedName name="BExQ8DM90XJ6GCJIK9LC5O82I2TJ" localSheetId="10" hidden="1">#REF!</definedName>
    <definedName name="BExQ8DM90XJ6GCJIK9LC5O82I2TJ" localSheetId="7" hidden="1">#REF!</definedName>
    <definedName name="BExQ8DM90XJ6GCJIK9LC5O82I2TJ" localSheetId="27" hidden="1">#REF!</definedName>
    <definedName name="BExQ8DM90XJ6GCJIK9LC5O82I2TJ" hidden="1">#REF!</definedName>
    <definedName name="BExQ8G0K46ZORA0QVQTDI7Z8LXGF" localSheetId="16" hidden="1">#REF!</definedName>
    <definedName name="BExQ8G0K46ZORA0QVQTDI7Z8LXGF" localSheetId="13" hidden="1">#REF!</definedName>
    <definedName name="BExQ8G0K46ZORA0QVQTDI7Z8LXGF" localSheetId="10" hidden="1">#REF!</definedName>
    <definedName name="BExQ8G0K46ZORA0QVQTDI7Z8LXGF" localSheetId="7" hidden="1">#REF!</definedName>
    <definedName name="BExQ8G0K46ZORA0QVQTDI7Z8LXGF" localSheetId="27" hidden="1">#REF!</definedName>
    <definedName name="BExQ8G0K46ZORA0QVQTDI7Z8LXGF" hidden="1">#REF!</definedName>
    <definedName name="BExQ8O3WEU8HNTTGKTW5T0QSKCLP" localSheetId="16" hidden="1">#REF!</definedName>
    <definedName name="BExQ8O3WEU8HNTTGKTW5T0QSKCLP" localSheetId="13" hidden="1">#REF!</definedName>
    <definedName name="BExQ8O3WEU8HNTTGKTW5T0QSKCLP" localSheetId="10" hidden="1">#REF!</definedName>
    <definedName name="BExQ8O3WEU8HNTTGKTW5T0QSKCLP" localSheetId="7" hidden="1">#REF!</definedName>
    <definedName name="BExQ8O3WEU8HNTTGKTW5T0QSKCLP" localSheetId="27" hidden="1">#REF!</definedName>
    <definedName name="BExQ8O3WEU8HNTTGKTW5T0QSKCLP" hidden="1">#REF!</definedName>
    <definedName name="BExQ8ZCEDBOBJA3D9LDP5TU2WYGR" localSheetId="16" hidden="1">#REF!</definedName>
    <definedName name="BExQ8ZCEDBOBJA3D9LDP5TU2WYGR" localSheetId="13" hidden="1">#REF!</definedName>
    <definedName name="BExQ8ZCEDBOBJA3D9LDP5TU2WYGR" localSheetId="10" hidden="1">#REF!</definedName>
    <definedName name="BExQ8ZCEDBOBJA3D9LDP5TU2WYGR" localSheetId="7" hidden="1">#REF!</definedName>
    <definedName name="BExQ8ZCEDBOBJA3D9LDP5TU2WYGR" localSheetId="27" hidden="1">#REF!</definedName>
    <definedName name="BExQ8ZCEDBOBJA3D9LDP5TU2WYGR" hidden="1">#REF!</definedName>
    <definedName name="BExQ94LAW6MAQBWY25WTBFV5PPZJ" localSheetId="16" hidden="1">#REF!</definedName>
    <definedName name="BExQ94LAW6MAQBWY25WTBFV5PPZJ" localSheetId="13" hidden="1">#REF!</definedName>
    <definedName name="BExQ94LAW6MAQBWY25WTBFV5PPZJ" localSheetId="10" hidden="1">#REF!</definedName>
    <definedName name="BExQ94LAW6MAQBWY25WTBFV5PPZJ" localSheetId="7" hidden="1">#REF!</definedName>
    <definedName name="BExQ94LAW6MAQBWY25WTBFV5PPZJ" localSheetId="27" hidden="1">#REF!</definedName>
    <definedName name="BExQ94LAW6MAQBWY25WTBFV5PPZJ" hidden="1">#REF!</definedName>
    <definedName name="BExQ968K8V66L55PCVI3B4VR4FW6" localSheetId="16" hidden="1">#REF!</definedName>
    <definedName name="BExQ968K8V66L55PCVI3B4VR4FW6" localSheetId="13" hidden="1">#REF!</definedName>
    <definedName name="BExQ968K8V66L55PCVI3B4VR4FW6" localSheetId="10" hidden="1">#REF!</definedName>
    <definedName name="BExQ968K8V66L55PCVI3B4VR4FW6" localSheetId="7" hidden="1">#REF!</definedName>
    <definedName name="BExQ968K8V66L55PCVI3B4VR4FW6" localSheetId="27" hidden="1">#REF!</definedName>
    <definedName name="BExQ968K8V66L55PCVI3B4VR4FW6" hidden="1">#REF!</definedName>
    <definedName name="BExQ97QIPOSSRK978N8P234Y1XA4" localSheetId="16" hidden="1">#REF!</definedName>
    <definedName name="BExQ97QIPOSSRK978N8P234Y1XA4" localSheetId="13" hidden="1">#REF!</definedName>
    <definedName name="BExQ97QIPOSSRK978N8P234Y1XA4" localSheetId="10" hidden="1">#REF!</definedName>
    <definedName name="BExQ97QIPOSSRK978N8P234Y1XA4" localSheetId="7" hidden="1">#REF!</definedName>
    <definedName name="BExQ97QIPOSSRK978N8P234Y1XA4" localSheetId="27" hidden="1">#REF!</definedName>
    <definedName name="BExQ97QIPOSSRK978N8P234Y1XA4" hidden="1">#REF!</definedName>
    <definedName name="BExQ9DFHXLBKBS9DWH05G83SL12Z" localSheetId="16" hidden="1">#REF!</definedName>
    <definedName name="BExQ9DFHXLBKBS9DWH05G83SL12Z" localSheetId="13" hidden="1">#REF!</definedName>
    <definedName name="BExQ9DFHXLBKBS9DWH05G83SL12Z" localSheetId="10" hidden="1">#REF!</definedName>
    <definedName name="BExQ9DFHXLBKBS9DWH05G83SL12Z" localSheetId="7" hidden="1">#REF!</definedName>
    <definedName name="BExQ9DFHXLBKBS9DWH05G83SL12Z" localSheetId="27" hidden="1">#REF!</definedName>
    <definedName name="BExQ9DFHXLBKBS9DWH05G83SL12Z" hidden="1">#REF!</definedName>
    <definedName name="BExQ9E6FBAXTHGF3RXANFIA77GXP" localSheetId="16" hidden="1">#REF!</definedName>
    <definedName name="BExQ9E6FBAXTHGF3RXANFIA77GXP" localSheetId="13" hidden="1">#REF!</definedName>
    <definedName name="BExQ9E6FBAXTHGF3RXANFIA77GXP" localSheetId="10" hidden="1">#REF!</definedName>
    <definedName name="BExQ9E6FBAXTHGF3RXANFIA77GXP" localSheetId="7" hidden="1">#REF!</definedName>
    <definedName name="BExQ9E6FBAXTHGF3RXANFIA77GXP" localSheetId="27" hidden="1">#REF!</definedName>
    <definedName name="BExQ9E6FBAXTHGF3RXANFIA77GXP" hidden="1">#REF!</definedName>
    <definedName name="BExQ9J4ID0TGFFFJSQ9PFAMXOYZ1" localSheetId="16" hidden="1">#REF!</definedName>
    <definedName name="BExQ9J4ID0TGFFFJSQ9PFAMXOYZ1" localSheetId="13" hidden="1">#REF!</definedName>
    <definedName name="BExQ9J4ID0TGFFFJSQ9PFAMXOYZ1" localSheetId="10" hidden="1">#REF!</definedName>
    <definedName name="BExQ9J4ID0TGFFFJSQ9PFAMXOYZ1" localSheetId="7" hidden="1">#REF!</definedName>
    <definedName name="BExQ9J4ID0TGFFFJSQ9PFAMXOYZ1" localSheetId="27" hidden="1">#REF!</definedName>
    <definedName name="BExQ9J4ID0TGFFFJSQ9PFAMXOYZ1" hidden="1">#REF!</definedName>
    <definedName name="BExQ9KX9734KIAK7IMRLHCPYDHO2" localSheetId="16" hidden="1">#REF!</definedName>
    <definedName name="BExQ9KX9734KIAK7IMRLHCPYDHO2" localSheetId="13" hidden="1">#REF!</definedName>
    <definedName name="BExQ9KX9734KIAK7IMRLHCPYDHO2" localSheetId="10" hidden="1">#REF!</definedName>
    <definedName name="BExQ9KX9734KIAK7IMRLHCPYDHO2" localSheetId="7" hidden="1">#REF!</definedName>
    <definedName name="BExQ9KX9734KIAK7IMRLHCPYDHO2" localSheetId="27" hidden="1">#REF!</definedName>
    <definedName name="BExQ9KX9734KIAK7IMRLHCPYDHO2" hidden="1">#REF!</definedName>
    <definedName name="BExQ9L81FF4I7816VTPFBDWVU4CW" localSheetId="16" hidden="1">#REF!</definedName>
    <definedName name="BExQ9L81FF4I7816VTPFBDWVU4CW" localSheetId="13" hidden="1">#REF!</definedName>
    <definedName name="BExQ9L81FF4I7816VTPFBDWVU4CW" localSheetId="10" hidden="1">#REF!</definedName>
    <definedName name="BExQ9L81FF4I7816VTPFBDWVU4CW" localSheetId="7" hidden="1">#REF!</definedName>
    <definedName name="BExQ9L81FF4I7816VTPFBDWVU4CW" localSheetId="27" hidden="1">#REF!</definedName>
    <definedName name="BExQ9L81FF4I7816VTPFBDWVU4CW" hidden="1">#REF!</definedName>
    <definedName name="BExQ9M4E2ACZOWWWP1JJIQO8AHUM" localSheetId="16" hidden="1">#REF!</definedName>
    <definedName name="BExQ9M4E2ACZOWWWP1JJIQO8AHUM" localSheetId="13" hidden="1">#REF!</definedName>
    <definedName name="BExQ9M4E2ACZOWWWP1JJIQO8AHUM" localSheetId="10" hidden="1">#REF!</definedName>
    <definedName name="BExQ9M4E2ACZOWWWP1JJIQO8AHUM" localSheetId="7" hidden="1">#REF!</definedName>
    <definedName name="BExQ9M4E2ACZOWWWP1JJIQO8AHUM" localSheetId="27" hidden="1">#REF!</definedName>
    <definedName name="BExQ9M4E2ACZOWWWP1JJIQO8AHUM" hidden="1">#REF!</definedName>
    <definedName name="BExQ9TBCP5IJKSQLYEBE6FQLF16I" localSheetId="16" hidden="1">#REF!</definedName>
    <definedName name="BExQ9TBCP5IJKSQLYEBE6FQLF16I" localSheetId="13" hidden="1">#REF!</definedName>
    <definedName name="BExQ9TBCP5IJKSQLYEBE6FQLF16I" localSheetId="10" hidden="1">#REF!</definedName>
    <definedName name="BExQ9TBCP5IJKSQLYEBE6FQLF16I" localSheetId="7" hidden="1">#REF!</definedName>
    <definedName name="BExQ9TBCP5IJKSQLYEBE6FQLF16I" localSheetId="27" hidden="1">#REF!</definedName>
    <definedName name="BExQ9TBCP5IJKSQLYEBE6FQLF16I" hidden="1">#REF!</definedName>
    <definedName name="BExQ9UTANMJCK7LJ4OQMD6F2Q01L" localSheetId="16" hidden="1">#REF!</definedName>
    <definedName name="BExQ9UTANMJCK7LJ4OQMD6F2Q01L" localSheetId="13" hidden="1">#REF!</definedName>
    <definedName name="BExQ9UTANMJCK7LJ4OQMD6F2Q01L" localSheetId="10" hidden="1">#REF!</definedName>
    <definedName name="BExQ9UTANMJCK7LJ4OQMD6F2Q01L" localSheetId="7" hidden="1">#REF!</definedName>
    <definedName name="BExQ9UTANMJCK7LJ4OQMD6F2Q01L" localSheetId="27" hidden="1">#REF!</definedName>
    <definedName name="BExQ9UTANMJCK7LJ4OQMD6F2Q01L" hidden="1">#REF!</definedName>
    <definedName name="BExQ9ZLYHWABXAA9NJDW8ZS0UQ9P" localSheetId="16" hidden="1">#REF!</definedName>
    <definedName name="BExQ9ZLYHWABXAA9NJDW8ZS0UQ9P" localSheetId="13" hidden="1">#REF!</definedName>
    <definedName name="BExQ9ZLYHWABXAA9NJDW8ZS0UQ9P" localSheetId="10" hidden="1">#REF!</definedName>
    <definedName name="BExQ9ZLYHWABXAA9NJDW8ZS0UQ9P" localSheetId="7" hidden="1">#REF!</definedName>
    <definedName name="BExQ9ZLYHWABXAA9NJDW8ZS0UQ9P" localSheetId="27" hidden="1">#REF!</definedName>
    <definedName name="BExQ9ZLYHWABXAA9NJDW8ZS0UQ9P" hidden="1">#REF!</definedName>
    <definedName name="BExQ9ZWQ19KSRZNZNPY6ZNWEST1J" localSheetId="16" hidden="1">#REF!</definedName>
    <definedName name="BExQ9ZWQ19KSRZNZNPY6ZNWEST1J" localSheetId="13" hidden="1">#REF!</definedName>
    <definedName name="BExQ9ZWQ19KSRZNZNPY6ZNWEST1J" localSheetId="10" hidden="1">#REF!</definedName>
    <definedName name="BExQ9ZWQ19KSRZNZNPY6ZNWEST1J" localSheetId="7" hidden="1">#REF!</definedName>
    <definedName name="BExQ9ZWQ19KSRZNZNPY6ZNWEST1J" localSheetId="27" hidden="1">#REF!</definedName>
    <definedName name="BExQ9ZWQ19KSRZNZNPY6ZNWEST1J" hidden="1">#REF!</definedName>
    <definedName name="BExQA324HSCK40ENJUT9CS9EC71B" localSheetId="16" hidden="1">#REF!</definedName>
    <definedName name="BExQA324HSCK40ENJUT9CS9EC71B" localSheetId="13" hidden="1">#REF!</definedName>
    <definedName name="BExQA324HSCK40ENJUT9CS9EC71B" localSheetId="10" hidden="1">#REF!</definedName>
    <definedName name="BExQA324HSCK40ENJUT9CS9EC71B" localSheetId="7" hidden="1">#REF!</definedName>
    <definedName name="BExQA324HSCK40ENJUT9CS9EC71B" localSheetId="27" hidden="1">#REF!</definedName>
    <definedName name="BExQA324HSCK40ENJUT9CS9EC71B" hidden="1">#REF!</definedName>
    <definedName name="BExQA55GY0STSNBWQCWN8E31ZXCS" localSheetId="16" hidden="1">#REF!</definedName>
    <definedName name="BExQA55GY0STSNBWQCWN8E31ZXCS" localSheetId="13" hidden="1">#REF!</definedName>
    <definedName name="BExQA55GY0STSNBWQCWN8E31ZXCS" localSheetId="10" hidden="1">#REF!</definedName>
    <definedName name="BExQA55GY0STSNBWQCWN8E31ZXCS" localSheetId="7" hidden="1">#REF!</definedName>
    <definedName name="BExQA55GY0STSNBWQCWN8E31ZXCS" localSheetId="27" hidden="1">#REF!</definedName>
    <definedName name="BExQA55GY0STSNBWQCWN8E31ZXCS" hidden="1">#REF!</definedName>
    <definedName name="BExQA7URC7M82I0T9RUF90GCS15S" localSheetId="16" hidden="1">#REF!</definedName>
    <definedName name="BExQA7URC7M82I0T9RUF90GCS15S" localSheetId="13" hidden="1">#REF!</definedName>
    <definedName name="BExQA7URC7M82I0T9RUF90GCS15S" localSheetId="10" hidden="1">#REF!</definedName>
    <definedName name="BExQA7URC7M82I0T9RUF90GCS15S" localSheetId="7" hidden="1">#REF!</definedName>
    <definedName name="BExQA7URC7M82I0T9RUF90GCS15S" localSheetId="27" hidden="1">#REF!</definedName>
    <definedName name="BExQA7URC7M82I0T9RUF90GCS15S" hidden="1">#REF!</definedName>
    <definedName name="BExQA9HZIN9XEMHEEVHT99UU9Z82" localSheetId="16" hidden="1">#REF!</definedName>
    <definedName name="BExQA9HZIN9XEMHEEVHT99UU9Z82" localSheetId="13" hidden="1">#REF!</definedName>
    <definedName name="BExQA9HZIN9XEMHEEVHT99UU9Z82" localSheetId="10" hidden="1">#REF!</definedName>
    <definedName name="BExQA9HZIN9XEMHEEVHT99UU9Z82" localSheetId="7" hidden="1">#REF!</definedName>
    <definedName name="BExQA9HZIN9XEMHEEVHT99UU9Z82" localSheetId="27" hidden="1">#REF!</definedName>
    <definedName name="BExQA9HZIN9XEMHEEVHT99UU9Z82" hidden="1">#REF!</definedName>
    <definedName name="BExQAELFYH92K8CJL155181UDORO" localSheetId="16" hidden="1">#REF!</definedName>
    <definedName name="BExQAELFYH92K8CJL155181UDORO" localSheetId="13" hidden="1">#REF!</definedName>
    <definedName name="BExQAELFYH92K8CJL155181UDORO" localSheetId="10" hidden="1">#REF!</definedName>
    <definedName name="BExQAELFYH92K8CJL155181UDORO" localSheetId="7" hidden="1">#REF!</definedName>
    <definedName name="BExQAELFYH92K8CJL155181UDORO" localSheetId="27" hidden="1">#REF!</definedName>
    <definedName name="BExQAELFYH92K8CJL155181UDORO" hidden="1">#REF!</definedName>
    <definedName name="BExQAG8PP8R5NJKNQD1U4QOSD6X5" localSheetId="16" hidden="1">#REF!</definedName>
    <definedName name="BExQAG8PP8R5NJKNQD1U4QOSD6X5" localSheetId="13" hidden="1">#REF!</definedName>
    <definedName name="BExQAG8PP8R5NJKNQD1U4QOSD6X5" localSheetId="10" hidden="1">#REF!</definedName>
    <definedName name="BExQAG8PP8R5NJKNQD1U4QOSD6X5" localSheetId="7" hidden="1">#REF!</definedName>
    <definedName name="BExQAG8PP8R5NJKNQD1U4QOSD6X5" localSheetId="27" hidden="1">#REF!</definedName>
    <definedName name="BExQAG8PP8R5NJKNQD1U4QOSD6X5" hidden="1">#REF!</definedName>
    <definedName name="BExQAVTR32SDHZQ69KNYF6UXXKS2" localSheetId="16" hidden="1">#REF!</definedName>
    <definedName name="BExQAVTR32SDHZQ69KNYF6UXXKS2" localSheetId="13" hidden="1">#REF!</definedName>
    <definedName name="BExQAVTR32SDHZQ69KNYF6UXXKS2" localSheetId="10" hidden="1">#REF!</definedName>
    <definedName name="BExQAVTR32SDHZQ69KNYF6UXXKS2" localSheetId="7" hidden="1">#REF!</definedName>
    <definedName name="BExQAVTR32SDHZQ69KNYF6UXXKS2" localSheetId="27" hidden="1">#REF!</definedName>
    <definedName name="BExQAVTR32SDHZQ69KNYF6UXXKS2" hidden="1">#REF!</definedName>
    <definedName name="BExQBBETZJ7LHJ9CLAL3GEKQFEGR" localSheetId="16" hidden="1">#REF!</definedName>
    <definedName name="BExQBBETZJ7LHJ9CLAL3GEKQFEGR" localSheetId="13" hidden="1">#REF!</definedName>
    <definedName name="BExQBBETZJ7LHJ9CLAL3GEKQFEGR" localSheetId="10" hidden="1">#REF!</definedName>
    <definedName name="BExQBBETZJ7LHJ9CLAL3GEKQFEGR" localSheetId="7" hidden="1">#REF!</definedName>
    <definedName name="BExQBBETZJ7LHJ9CLAL3GEKQFEGR" localSheetId="27" hidden="1">#REF!</definedName>
    <definedName name="BExQBBETZJ7LHJ9CLAL3GEKQFEGR" hidden="1">#REF!</definedName>
    <definedName name="BExQBDICMZTSA1X73TMHNO4JSFLN" localSheetId="16" hidden="1">#REF!</definedName>
    <definedName name="BExQBDICMZTSA1X73TMHNO4JSFLN" localSheetId="13" hidden="1">#REF!</definedName>
    <definedName name="BExQBDICMZTSA1X73TMHNO4JSFLN" localSheetId="10" hidden="1">#REF!</definedName>
    <definedName name="BExQBDICMZTSA1X73TMHNO4JSFLN" localSheetId="7" hidden="1">#REF!</definedName>
    <definedName name="BExQBDICMZTSA1X73TMHNO4JSFLN" localSheetId="27" hidden="1">#REF!</definedName>
    <definedName name="BExQBDICMZTSA1X73TMHNO4JSFLN" hidden="1">#REF!</definedName>
    <definedName name="BExQBEER6CRCRPSSL61S0OMH57ZA" localSheetId="16" hidden="1">#REF!</definedName>
    <definedName name="BExQBEER6CRCRPSSL61S0OMH57ZA" localSheetId="13" hidden="1">#REF!</definedName>
    <definedName name="BExQBEER6CRCRPSSL61S0OMH57ZA" localSheetId="10" hidden="1">#REF!</definedName>
    <definedName name="BExQBEER6CRCRPSSL61S0OMH57ZA" localSheetId="7" hidden="1">#REF!</definedName>
    <definedName name="BExQBEER6CRCRPSSL61S0OMH57ZA" localSheetId="27" hidden="1">#REF!</definedName>
    <definedName name="BExQBEER6CRCRPSSL61S0OMH57ZA" hidden="1">#REF!</definedName>
    <definedName name="BExQBFR753FNBMC27WEQJT8UKANJ" localSheetId="16" hidden="1">#REF!</definedName>
    <definedName name="BExQBFR753FNBMC27WEQJT8UKANJ" localSheetId="13" hidden="1">#REF!</definedName>
    <definedName name="BExQBFR753FNBMC27WEQJT8UKANJ" localSheetId="10" hidden="1">#REF!</definedName>
    <definedName name="BExQBFR753FNBMC27WEQJT8UKANJ" localSheetId="7" hidden="1">#REF!</definedName>
    <definedName name="BExQBFR753FNBMC27WEQJT8UKANJ" localSheetId="27" hidden="1">#REF!</definedName>
    <definedName name="BExQBFR753FNBMC27WEQJT8UKANJ" hidden="1">#REF!</definedName>
    <definedName name="BExQBIGGY5TXI2FJVVZSLZ0LTZYH" localSheetId="16" hidden="1">#REF!</definedName>
    <definedName name="BExQBIGGY5TXI2FJVVZSLZ0LTZYH" localSheetId="13" hidden="1">#REF!</definedName>
    <definedName name="BExQBIGGY5TXI2FJVVZSLZ0LTZYH" localSheetId="10" hidden="1">#REF!</definedName>
    <definedName name="BExQBIGGY5TXI2FJVVZSLZ0LTZYH" localSheetId="7" hidden="1">#REF!</definedName>
    <definedName name="BExQBIGGY5TXI2FJVVZSLZ0LTZYH" localSheetId="27" hidden="1">#REF!</definedName>
    <definedName name="BExQBIGGY5TXI2FJVVZSLZ0LTZYH" hidden="1">#REF!</definedName>
    <definedName name="BExQBM1RUSIQ85LLMM2159BYDPIP" localSheetId="16" hidden="1">#REF!</definedName>
    <definedName name="BExQBM1RUSIQ85LLMM2159BYDPIP" localSheetId="13" hidden="1">#REF!</definedName>
    <definedName name="BExQBM1RUSIQ85LLMM2159BYDPIP" localSheetId="10" hidden="1">#REF!</definedName>
    <definedName name="BExQBM1RUSIQ85LLMM2159BYDPIP" localSheetId="7" hidden="1">#REF!</definedName>
    <definedName name="BExQBM1RUSIQ85LLMM2159BYDPIP" localSheetId="27" hidden="1">#REF!</definedName>
    <definedName name="BExQBM1RUSIQ85LLMM2159BYDPIP" hidden="1">#REF!</definedName>
    <definedName name="BExQBOWE543K7PGA5S7SVU2QKPM3" localSheetId="16" hidden="1">#REF!</definedName>
    <definedName name="BExQBOWE543K7PGA5S7SVU2QKPM3" localSheetId="13" hidden="1">#REF!</definedName>
    <definedName name="BExQBOWE543K7PGA5S7SVU2QKPM3" localSheetId="10" hidden="1">#REF!</definedName>
    <definedName name="BExQBOWE543K7PGA5S7SVU2QKPM3" localSheetId="7" hidden="1">#REF!</definedName>
    <definedName name="BExQBOWE543K7PGA5S7SVU2QKPM3" localSheetId="27" hidden="1">#REF!</definedName>
    <definedName name="BExQBOWE543K7PGA5S7SVU2QKPM3" hidden="1">#REF!</definedName>
    <definedName name="BExQBPSOZ47V81YAEURP0NQJNTJH" localSheetId="16" hidden="1">#REF!</definedName>
    <definedName name="BExQBPSOZ47V81YAEURP0NQJNTJH" localSheetId="13" hidden="1">#REF!</definedName>
    <definedName name="BExQBPSOZ47V81YAEURP0NQJNTJH" localSheetId="10" hidden="1">#REF!</definedName>
    <definedName name="BExQBPSOZ47V81YAEURP0NQJNTJH" localSheetId="7" hidden="1">#REF!</definedName>
    <definedName name="BExQBPSOZ47V81YAEURP0NQJNTJH" localSheetId="27" hidden="1">#REF!</definedName>
    <definedName name="BExQBPSOZ47V81YAEURP0NQJNTJH" hidden="1">#REF!</definedName>
    <definedName name="BExQC5TWT21CGBKD0IHAXTIN2QB8" localSheetId="16" hidden="1">#REF!</definedName>
    <definedName name="BExQC5TWT21CGBKD0IHAXTIN2QB8" localSheetId="13" hidden="1">#REF!</definedName>
    <definedName name="BExQC5TWT21CGBKD0IHAXTIN2QB8" localSheetId="10" hidden="1">#REF!</definedName>
    <definedName name="BExQC5TWT21CGBKD0IHAXTIN2QB8" localSheetId="7" hidden="1">#REF!</definedName>
    <definedName name="BExQC5TWT21CGBKD0IHAXTIN2QB8" localSheetId="27" hidden="1">#REF!</definedName>
    <definedName name="BExQC5TWT21CGBKD0IHAXTIN2QB8" hidden="1">#REF!</definedName>
    <definedName name="BExQC94JL9F5GW4S8DQCAF4WB2DA" localSheetId="16" hidden="1">#REF!</definedName>
    <definedName name="BExQC94JL9F5GW4S8DQCAF4WB2DA" localSheetId="13" hidden="1">#REF!</definedName>
    <definedName name="BExQC94JL9F5GW4S8DQCAF4WB2DA" localSheetId="10" hidden="1">#REF!</definedName>
    <definedName name="BExQC94JL9F5GW4S8DQCAF4WB2DA" localSheetId="7" hidden="1">#REF!</definedName>
    <definedName name="BExQC94JL9F5GW4S8DQCAF4WB2DA" localSheetId="27" hidden="1">#REF!</definedName>
    <definedName name="BExQC94JL9F5GW4S8DQCAF4WB2DA" hidden="1">#REF!</definedName>
    <definedName name="BExQCKTD8AT0824LGWREXM1B5D1X" localSheetId="16" hidden="1">#REF!</definedName>
    <definedName name="BExQCKTD8AT0824LGWREXM1B5D1X" localSheetId="13" hidden="1">#REF!</definedName>
    <definedName name="BExQCKTD8AT0824LGWREXM1B5D1X" localSheetId="10" hidden="1">#REF!</definedName>
    <definedName name="BExQCKTD8AT0824LGWREXM1B5D1X" localSheetId="7" hidden="1">#REF!</definedName>
    <definedName name="BExQCKTD8AT0824LGWREXM1B5D1X" localSheetId="27" hidden="1">#REF!</definedName>
    <definedName name="BExQCKTD8AT0824LGWREXM1B5D1X" hidden="1">#REF!</definedName>
    <definedName name="BExQCQ7KF4HVXSD72FF3DJGNNO3M" localSheetId="16" hidden="1">#REF!</definedName>
    <definedName name="BExQCQ7KF4HVXSD72FF3DJGNNO3M" localSheetId="13" hidden="1">#REF!</definedName>
    <definedName name="BExQCQ7KF4HVXSD72FF3DJGNNO3M" localSheetId="10" hidden="1">#REF!</definedName>
    <definedName name="BExQCQ7KF4HVXSD72FF3DJGNNO3M" localSheetId="7" hidden="1">#REF!</definedName>
    <definedName name="BExQCQ7KF4HVXSD72FF3DJGNNO3M" localSheetId="27" hidden="1">#REF!</definedName>
    <definedName name="BExQCQ7KF4HVXSD72FF3DJGNNO3M" hidden="1">#REF!</definedName>
    <definedName name="BExQCRPJXI0WNJUFFAC39C0PFUFK" localSheetId="16" hidden="1">#REF!</definedName>
    <definedName name="BExQCRPJXI0WNJUFFAC39C0PFUFK" localSheetId="13" hidden="1">#REF!</definedName>
    <definedName name="BExQCRPJXI0WNJUFFAC39C0PFUFK" localSheetId="10" hidden="1">#REF!</definedName>
    <definedName name="BExQCRPJXI0WNJUFFAC39C0PFUFK" localSheetId="7" hidden="1">#REF!</definedName>
    <definedName name="BExQCRPJXI0WNJUFFAC39C0PFUFK" localSheetId="27" hidden="1">#REF!</definedName>
    <definedName name="BExQCRPJXI0WNJUFFAC39C0PFUFK" hidden="1">#REF!</definedName>
    <definedName name="BExQD571YWOXKR2SX85K5MKQ0AO2" localSheetId="16" hidden="1">#REF!</definedName>
    <definedName name="BExQD571YWOXKR2SX85K5MKQ0AO2" localSheetId="13" hidden="1">#REF!</definedName>
    <definedName name="BExQD571YWOXKR2SX85K5MKQ0AO2" localSheetId="10" hidden="1">#REF!</definedName>
    <definedName name="BExQD571YWOXKR2SX85K5MKQ0AO2" localSheetId="7" hidden="1">#REF!</definedName>
    <definedName name="BExQD571YWOXKR2SX85K5MKQ0AO2" localSheetId="27" hidden="1">#REF!</definedName>
    <definedName name="BExQD571YWOXKR2SX85K5MKQ0AO2" hidden="1">#REF!</definedName>
    <definedName name="BExQDB6VCHN8PNX8EA6JNIEQ2JC2" localSheetId="16" hidden="1">#REF!</definedName>
    <definedName name="BExQDB6VCHN8PNX8EA6JNIEQ2JC2" localSheetId="13" hidden="1">#REF!</definedName>
    <definedName name="BExQDB6VCHN8PNX8EA6JNIEQ2JC2" localSheetId="10" hidden="1">#REF!</definedName>
    <definedName name="BExQDB6VCHN8PNX8EA6JNIEQ2JC2" localSheetId="7" hidden="1">#REF!</definedName>
    <definedName name="BExQDB6VCHN8PNX8EA6JNIEQ2JC2" localSheetId="27" hidden="1">#REF!</definedName>
    <definedName name="BExQDB6VCHN8PNX8EA6JNIEQ2JC2" hidden="1">#REF!</definedName>
    <definedName name="BExQDE1B6U2Q9B73KBENABP71YM1" localSheetId="16" hidden="1">#REF!</definedName>
    <definedName name="BExQDE1B6U2Q9B73KBENABP71YM1" localSheetId="13" hidden="1">#REF!</definedName>
    <definedName name="BExQDE1B6U2Q9B73KBENABP71YM1" localSheetId="10" hidden="1">#REF!</definedName>
    <definedName name="BExQDE1B6U2Q9B73KBENABP71YM1" localSheetId="7" hidden="1">#REF!</definedName>
    <definedName name="BExQDE1B6U2Q9B73KBENABP71YM1" localSheetId="27" hidden="1">#REF!</definedName>
    <definedName name="BExQDE1B6U2Q9B73KBENABP71YM1" hidden="1">#REF!</definedName>
    <definedName name="BExQDGQCN7ZW41QDUHOBJUGQAX40" localSheetId="16" hidden="1">#REF!</definedName>
    <definedName name="BExQDGQCN7ZW41QDUHOBJUGQAX40" localSheetId="13" hidden="1">#REF!</definedName>
    <definedName name="BExQDGQCN7ZW41QDUHOBJUGQAX40" localSheetId="10" hidden="1">#REF!</definedName>
    <definedName name="BExQDGQCN7ZW41QDUHOBJUGQAX40" localSheetId="7" hidden="1">#REF!</definedName>
    <definedName name="BExQDGQCN7ZW41QDUHOBJUGQAX40" localSheetId="27" hidden="1">#REF!</definedName>
    <definedName name="BExQDGQCN7ZW41QDUHOBJUGQAX40" hidden="1">#REF!</definedName>
    <definedName name="BExQED8ZZUEH0WRNOHXI7V9TVC8K" localSheetId="16" hidden="1">#REF!</definedName>
    <definedName name="BExQED8ZZUEH0WRNOHXI7V9TVC8K" localSheetId="13" hidden="1">#REF!</definedName>
    <definedName name="BExQED8ZZUEH0WRNOHXI7V9TVC8K" localSheetId="10" hidden="1">#REF!</definedName>
    <definedName name="BExQED8ZZUEH0WRNOHXI7V9TVC8K" localSheetId="7" hidden="1">#REF!</definedName>
    <definedName name="BExQED8ZZUEH0WRNOHXI7V9TVC8K" localSheetId="27" hidden="1">#REF!</definedName>
    <definedName name="BExQED8ZZUEH0WRNOHXI7V9TVC8K" hidden="1">#REF!</definedName>
    <definedName name="BExQEF1PIJIB9J24OB0M4X1WLBB0" localSheetId="16" hidden="1">#REF!</definedName>
    <definedName name="BExQEF1PIJIB9J24OB0M4X1WLBB0" localSheetId="13" hidden="1">#REF!</definedName>
    <definedName name="BExQEF1PIJIB9J24OB0M4X1WLBB0" localSheetId="10" hidden="1">#REF!</definedName>
    <definedName name="BExQEF1PIJIB9J24OB0M4X1WLBB0" localSheetId="7" hidden="1">#REF!</definedName>
    <definedName name="BExQEF1PIJIB9J24OB0M4X1WLBB0" localSheetId="27" hidden="1">#REF!</definedName>
    <definedName name="BExQEF1PIJIB9J24OB0M4X1WLBB0" hidden="1">#REF!</definedName>
    <definedName name="BExQEMUA4HEFM4OVO8M8MA8PIAW1" localSheetId="16" hidden="1">#REF!</definedName>
    <definedName name="BExQEMUA4HEFM4OVO8M8MA8PIAW1" localSheetId="13" hidden="1">#REF!</definedName>
    <definedName name="BExQEMUA4HEFM4OVO8M8MA8PIAW1" localSheetId="10" hidden="1">#REF!</definedName>
    <definedName name="BExQEMUA4HEFM4OVO8M8MA8PIAW1" localSheetId="7" hidden="1">#REF!</definedName>
    <definedName name="BExQEMUA4HEFM4OVO8M8MA8PIAW1" localSheetId="27" hidden="1">#REF!</definedName>
    <definedName name="BExQEMUA4HEFM4OVO8M8MA8PIAW1" hidden="1">#REF!</definedName>
    <definedName name="BExQEP38QPDKB85WG2WOL17IMB5S" localSheetId="16" hidden="1">#REF!</definedName>
    <definedName name="BExQEP38QPDKB85WG2WOL17IMB5S" localSheetId="13" hidden="1">#REF!</definedName>
    <definedName name="BExQEP38QPDKB85WG2WOL17IMB5S" localSheetId="10" hidden="1">#REF!</definedName>
    <definedName name="BExQEP38QPDKB85WG2WOL17IMB5S" localSheetId="7" hidden="1">#REF!</definedName>
    <definedName name="BExQEP38QPDKB85WG2WOL17IMB5S" localSheetId="27" hidden="1">#REF!</definedName>
    <definedName name="BExQEP38QPDKB85WG2WOL17IMB5S" hidden="1">#REF!</definedName>
    <definedName name="BExQEQ4XZQFIKUXNU9H7WE7AMZ1U" localSheetId="16" hidden="1">#REF!</definedName>
    <definedName name="BExQEQ4XZQFIKUXNU9H7WE7AMZ1U" localSheetId="13" hidden="1">#REF!</definedName>
    <definedName name="BExQEQ4XZQFIKUXNU9H7WE7AMZ1U" localSheetId="10" hidden="1">#REF!</definedName>
    <definedName name="BExQEQ4XZQFIKUXNU9H7WE7AMZ1U" localSheetId="7" hidden="1">#REF!</definedName>
    <definedName name="BExQEQ4XZQFIKUXNU9H7WE7AMZ1U" localSheetId="27" hidden="1">#REF!</definedName>
    <definedName name="BExQEQ4XZQFIKUXNU9H7WE7AMZ1U" hidden="1">#REF!</definedName>
    <definedName name="BExQF1OEB07CRAP6ALNNMJNJ3P2D" localSheetId="16" hidden="1">#REF!</definedName>
    <definedName name="BExQF1OEB07CRAP6ALNNMJNJ3P2D" localSheetId="13" hidden="1">#REF!</definedName>
    <definedName name="BExQF1OEB07CRAP6ALNNMJNJ3P2D" localSheetId="10" hidden="1">#REF!</definedName>
    <definedName name="BExQF1OEB07CRAP6ALNNMJNJ3P2D" localSheetId="7" hidden="1">#REF!</definedName>
    <definedName name="BExQF1OEB07CRAP6ALNNMJNJ3P2D" localSheetId="27" hidden="1">#REF!</definedName>
    <definedName name="BExQF1OEB07CRAP6ALNNMJNJ3P2D" hidden="1">#REF!</definedName>
    <definedName name="BExQF8KKL224NYD20XYLLM2RE7EW" localSheetId="16" hidden="1">#REF!</definedName>
    <definedName name="BExQF8KKL224NYD20XYLLM2RE7EW" localSheetId="13" hidden="1">#REF!</definedName>
    <definedName name="BExQF8KKL224NYD20XYLLM2RE7EW" localSheetId="10" hidden="1">#REF!</definedName>
    <definedName name="BExQF8KKL224NYD20XYLLM2RE7EW" localSheetId="7" hidden="1">#REF!</definedName>
    <definedName name="BExQF8KKL224NYD20XYLLM2RE7EW" localSheetId="27" hidden="1">#REF!</definedName>
    <definedName name="BExQF8KKL224NYD20XYLLM2RE7EW" hidden="1">#REF!</definedName>
    <definedName name="BExQF9X2AQPFJZTCHTU5PTTR0JAH" localSheetId="16" hidden="1">#REF!</definedName>
    <definedName name="BExQF9X2AQPFJZTCHTU5PTTR0JAH" localSheetId="13" hidden="1">#REF!</definedName>
    <definedName name="BExQF9X2AQPFJZTCHTU5PTTR0JAH" localSheetId="10" hidden="1">#REF!</definedName>
    <definedName name="BExQF9X2AQPFJZTCHTU5PTTR0JAH" localSheetId="7" hidden="1">#REF!</definedName>
    <definedName name="BExQF9X2AQPFJZTCHTU5PTTR0JAH" localSheetId="27" hidden="1">#REF!</definedName>
    <definedName name="BExQF9X2AQPFJZTCHTU5PTTR0JAH" hidden="1">#REF!</definedName>
    <definedName name="BExQFAINO9ODQZX6NSM8EBTRD04E" localSheetId="16" hidden="1">#REF!</definedName>
    <definedName name="BExQFAINO9ODQZX6NSM8EBTRD04E" localSheetId="13" hidden="1">#REF!</definedName>
    <definedName name="BExQFAINO9ODQZX6NSM8EBTRD04E" localSheetId="10" hidden="1">#REF!</definedName>
    <definedName name="BExQFAINO9ODQZX6NSM8EBTRD04E" localSheetId="7" hidden="1">#REF!</definedName>
    <definedName name="BExQFAINO9ODQZX6NSM8EBTRD04E" localSheetId="27" hidden="1">#REF!</definedName>
    <definedName name="BExQFAINO9ODQZX6NSM8EBTRD04E" hidden="1">#REF!</definedName>
    <definedName name="BExQFC0M9KKFMQKPLPEO2RQDB7MM" localSheetId="16" hidden="1">#REF!</definedName>
    <definedName name="BExQFC0M9KKFMQKPLPEO2RQDB7MM" localSheetId="13" hidden="1">#REF!</definedName>
    <definedName name="BExQFC0M9KKFMQKPLPEO2RQDB7MM" localSheetId="10" hidden="1">#REF!</definedName>
    <definedName name="BExQFC0M9KKFMQKPLPEO2RQDB7MM" localSheetId="7" hidden="1">#REF!</definedName>
    <definedName name="BExQFC0M9KKFMQKPLPEO2RQDB7MM" localSheetId="27" hidden="1">#REF!</definedName>
    <definedName name="BExQFC0M9KKFMQKPLPEO2RQDB7MM" hidden="1">#REF!</definedName>
    <definedName name="BExQFEEV7627R8TYZCM28C6V6WHE" localSheetId="16" hidden="1">#REF!</definedName>
    <definedName name="BExQFEEV7627R8TYZCM28C6V6WHE" localSheetId="13" hidden="1">#REF!</definedName>
    <definedName name="BExQFEEV7627R8TYZCM28C6V6WHE" localSheetId="10" hidden="1">#REF!</definedName>
    <definedName name="BExQFEEV7627R8TYZCM28C6V6WHE" localSheetId="7" hidden="1">#REF!</definedName>
    <definedName name="BExQFEEV7627R8TYZCM28C6V6WHE" localSheetId="27" hidden="1">#REF!</definedName>
    <definedName name="BExQFEEV7627R8TYZCM28C6V6WHE" hidden="1">#REF!</definedName>
    <definedName name="BExQFEK8NUD04X2OBRA275ADPSDL" localSheetId="16" hidden="1">#REF!</definedName>
    <definedName name="BExQFEK8NUD04X2OBRA275ADPSDL" localSheetId="13" hidden="1">#REF!</definedName>
    <definedName name="BExQFEK8NUD04X2OBRA275ADPSDL" localSheetId="10" hidden="1">#REF!</definedName>
    <definedName name="BExQFEK8NUD04X2OBRA275ADPSDL" localSheetId="7" hidden="1">#REF!</definedName>
    <definedName name="BExQFEK8NUD04X2OBRA275ADPSDL" localSheetId="27" hidden="1">#REF!</definedName>
    <definedName name="BExQFEK8NUD04X2OBRA275ADPSDL" hidden="1">#REF!</definedName>
    <definedName name="BExQFGYIWDR4W0YF7XR6E4EWWJ02" localSheetId="16" hidden="1">#REF!</definedName>
    <definedName name="BExQFGYIWDR4W0YF7XR6E4EWWJ02" localSheetId="13" hidden="1">#REF!</definedName>
    <definedName name="BExQFGYIWDR4W0YF7XR6E4EWWJ02" localSheetId="10" hidden="1">#REF!</definedName>
    <definedName name="BExQFGYIWDR4W0YF7XR6E4EWWJ02" localSheetId="7" hidden="1">#REF!</definedName>
    <definedName name="BExQFGYIWDR4W0YF7XR6E4EWWJ02" localSheetId="27" hidden="1">#REF!</definedName>
    <definedName name="BExQFGYIWDR4W0YF7XR6E4EWWJ02" hidden="1">#REF!</definedName>
    <definedName name="BExQFPNFKA36IAPS22LAUMBDI4KE" localSheetId="16" hidden="1">#REF!</definedName>
    <definedName name="BExQFPNFKA36IAPS22LAUMBDI4KE" localSheetId="13" hidden="1">#REF!</definedName>
    <definedName name="BExQFPNFKA36IAPS22LAUMBDI4KE" localSheetId="10" hidden="1">#REF!</definedName>
    <definedName name="BExQFPNFKA36IAPS22LAUMBDI4KE" localSheetId="7" hidden="1">#REF!</definedName>
    <definedName name="BExQFPNFKA36IAPS22LAUMBDI4KE" localSheetId="27" hidden="1">#REF!</definedName>
    <definedName name="BExQFPNFKA36IAPS22LAUMBDI4KE" hidden="1">#REF!</definedName>
    <definedName name="BExQFPSWEMA8WBUZ4WK20LR13VSU" localSheetId="16" hidden="1">#REF!</definedName>
    <definedName name="BExQFPSWEMA8WBUZ4WK20LR13VSU" localSheetId="13" hidden="1">#REF!</definedName>
    <definedName name="BExQFPSWEMA8WBUZ4WK20LR13VSU" localSheetId="10" hidden="1">#REF!</definedName>
    <definedName name="BExQFPSWEMA8WBUZ4WK20LR13VSU" localSheetId="7" hidden="1">#REF!</definedName>
    <definedName name="BExQFPSWEMA8WBUZ4WK20LR13VSU" localSheetId="27" hidden="1">#REF!</definedName>
    <definedName name="BExQFPSWEMA8WBUZ4WK20LR13VSU" hidden="1">#REF!</definedName>
    <definedName name="BExQFVSPOSCCPF1TLJPIWYWYB8A9" localSheetId="16" hidden="1">#REF!</definedName>
    <definedName name="BExQFVSPOSCCPF1TLJPIWYWYB8A9" localSheetId="13" hidden="1">#REF!</definedName>
    <definedName name="BExQFVSPOSCCPF1TLJPIWYWYB8A9" localSheetId="10" hidden="1">#REF!</definedName>
    <definedName name="BExQFVSPOSCCPF1TLJPIWYWYB8A9" localSheetId="7" hidden="1">#REF!</definedName>
    <definedName name="BExQFVSPOSCCPF1TLJPIWYWYB8A9" localSheetId="27" hidden="1">#REF!</definedName>
    <definedName name="BExQFVSPOSCCPF1TLJPIWYWYB8A9" hidden="1">#REF!</definedName>
    <definedName name="BExQFWJQXNQAW6LUMOEDS6KMJMYL" localSheetId="16" hidden="1">#REF!</definedName>
    <definedName name="BExQFWJQXNQAW6LUMOEDS6KMJMYL" localSheetId="13" hidden="1">#REF!</definedName>
    <definedName name="BExQFWJQXNQAW6LUMOEDS6KMJMYL" localSheetId="10" hidden="1">#REF!</definedName>
    <definedName name="BExQFWJQXNQAW6LUMOEDS6KMJMYL" localSheetId="7" hidden="1">#REF!</definedName>
    <definedName name="BExQFWJQXNQAW6LUMOEDS6KMJMYL" localSheetId="27" hidden="1">#REF!</definedName>
    <definedName name="BExQFWJQXNQAW6LUMOEDS6KMJMYL" hidden="1">#REF!</definedName>
    <definedName name="BExQG8TYRD2G42UA5ZPCRLNKUDMX" localSheetId="16" hidden="1">#REF!</definedName>
    <definedName name="BExQG8TYRD2G42UA5ZPCRLNKUDMX" localSheetId="13" hidden="1">#REF!</definedName>
    <definedName name="BExQG8TYRD2G42UA5ZPCRLNKUDMX" localSheetId="10" hidden="1">#REF!</definedName>
    <definedName name="BExQG8TYRD2G42UA5ZPCRLNKUDMX" localSheetId="7" hidden="1">#REF!</definedName>
    <definedName name="BExQG8TYRD2G42UA5ZPCRLNKUDMX" localSheetId="27" hidden="1">#REF!</definedName>
    <definedName name="BExQG8TYRD2G42UA5ZPCRLNKUDMX" hidden="1">#REF!</definedName>
    <definedName name="BExQG9A8OZ31BDN5QEGQGWG59A43" localSheetId="16" hidden="1">#REF!</definedName>
    <definedName name="BExQG9A8OZ31BDN5QEGQGWG59A43" localSheetId="13" hidden="1">#REF!</definedName>
    <definedName name="BExQG9A8OZ31BDN5QEGQGWG59A43" localSheetId="10" hidden="1">#REF!</definedName>
    <definedName name="BExQG9A8OZ31BDN5QEGQGWG59A43" localSheetId="7" hidden="1">#REF!</definedName>
    <definedName name="BExQG9A8OZ31BDN5QEGQGWG59A43" localSheetId="27" hidden="1">#REF!</definedName>
    <definedName name="BExQG9A8OZ31BDN5QEGQGWG59A43" hidden="1">#REF!</definedName>
    <definedName name="BExQGGBQ2CMSPV4NV4RA7NMBQER6" localSheetId="16" hidden="1">#REF!</definedName>
    <definedName name="BExQGGBQ2CMSPV4NV4RA7NMBQER6" localSheetId="13" hidden="1">#REF!</definedName>
    <definedName name="BExQGGBQ2CMSPV4NV4RA7NMBQER6" localSheetId="10" hidden="1">#REF!</definedName>
    <definedName name="BExQGGBQ2CMSPV4NV4RA7NMBQER6" localSheetId="7" hidden="1">#REF!</definedName>
    <definedName name="BExQGGBQ2CMSPV4NV4RA7NMBQER6" localSheetId="27" hidden="1">#REF!</definedName>
    <definedName name="BExQGGBQ2CMSPV4NV4RA7NMBQER6" hidden="1">#REF!</definedName>
    <definedName name="BExQGO48J9MPCDQ96RBB9UN9AIGT" localSheetId="16" hidden="1">#REF!</definedName>
    <definedName name="BExQGO48J9MPCDQ96RBB9UN9AIGT" localSheetId="13" hidden="1">#REF!</definedName>
    <definedName name="BExQGO48J9MPCDQ96RBB9UN9AIGT" localSheetId="10" hidden="1">#REF!</definedName>
    <definedName name="BExQGO48J9MPCDQ96RBB9UN9AIGT" localSheetId="7" hidden="1">#REF!</definedName>
    <definedName name="BExQGO48J9MPCDQ96RBB9UN9AIGT" localSheetId="27" hidden="1">#REF!</definedName>
    <definedName name="BExQGO48J9MPCDQ96RBB9UN9AIGT" hidden="1">#REF!</definedName>
    <definedName name="BExQGSBB6MJWDW7AYWA0MSFTXKRR" localSheetId="16" hidden="1">#REF!</definedName>
    <definedName name="BExQGSBB6MJWDW7AYWA0MSFTXKRR" localSheetId="13" hidden="1">#REF!</definedName>
    <definedName name="BExQGSBB6MJWDW7AYWA0MSFTXKRR" localSheetId="10" hidden="1">#REF!</definedName>
    <definedName name="BExQGSBB6MJWDW7AYWA0MSFTXKRR" localSheetId="7" hidden="1">#REF!</definedName>
    <definedName name="BExQGSBB6MJWDW7AYWA0MSFTXKRR" localSheetId="27" hidden="1">#REF!</definedName>
    <definedName name="BExQGSBB6MJWDW7AYWA0MSFTXKRR" hidden="1">#REF!</definedName>
    <definedName name="BExQH0UURAJ13AVO5UI04HSRGVYW" localSheetId="16" hidden="1">#REF!</definedName>
    <definedName name="BExQH0UURAJ13AVO5UI04HSRGVYW" localSheetId="13" hidden="1">#REF!</definedName>
    <definedName name="BExQH0UURAJ13AVO5UI04HSRGVYW" localSheetId="10" hidden="1">#REF!</definedName>
    <definedName name="BExQH0UURAJ13AVO5UI04HSRGVYW" localSheetId="7" hidden="1">#REF!</definedName>
    <definedName name="BExQH0UURAJ13AVO5UI04HSRGVYW" localSheetId="27" hidden="1">#REF!</definedName>
    <definedName name="BExQH0UURAJ13AVO5UI04HSRGVYW" hidden="1">#REF!</definedName>
    <definedName name="BExQH5I0FUT0822E2ITR6M5724UF" localSheetId="16" hidden="1">#REF!</definedName>
    <definedName name="BExQH5I0FUT0822E2ITR6M5724UF" localSheetId="13" hidden="1">#REF!</definedName>
    <definedName name="BExQH5I0FUT0822E2ITR6M5724UF" localSheetId="10" hidden="1">#REF!</definedName>
    <definedName name="BExQH5I0FUT0822E2ITR6M5724UF" localSheetId="7" hidden="1">#REF!</definedName>
    <definedName name="BExQH5I0FUT0822E2ITR6M5724UF" localSheetId="27" hidden="1">#REF!</definedName>
    <definedName name="BExQH5I0FUT0822E2ITR6M5724UF" hidden="1">#REF!</definedName>
    <definedName name="BExQH6ZZY0NR8SE48PSI9D0CU1TC" localSheetId="16" hidden="1">#REF!</definedName>
    <definedName name="BExQH6ZZY0NR8SE48PSI9D0CU1TC" localSheetId="13" hidden="1">#REF!</definedName>
    <definedName name="BExQH6ZZY0NR8SE48PSI9D0CU1TC" localSheetId="10" hidden="1">#REF!</definedName>
    <definedName name="BExQH6ZZY0NR8SE48PSI9D0CU1TC" localSheetId="7" hidden="1">#REF!</definedName>
    <definedName name="BExQH6ZZY0NR8SE48PSI9D0CU1TC" localSheetId="27" hidden="1">#REF!</definedName>
    <definedName name="BExQH6ZZY0NR8SE48PSI9D0CU1TC" hidden="1">#REF!</definedName>
    <definedName name="BExQH9P2MCXAJOVEO4GFQT6MNW22" localSheetId="16" hidden="1">#REF!</definedName>
    <definedName name="BExQH9P2MCXAJOVEO4GFQT6MNW22" localSheetId="13" hidden="1">#REF!</definedName>
    <definedName name="BExQH9P2MCXAJOVEO4GFQT6MNW22" localSheetId="10" hidden="1">#REF!</definedName>
    <definedName name="BExQH9P2MCXAJOVEO4GFQT6MNW22" localSheetId="7" hidden="1">#REF!</definedName>
    <definedName name="BExQH9P2MCXAJOVEO4GFQT6MNW22" localSheetId="27" hidden="1">#REF!</definedName>
    <definedName name="BExQH9P2MCXAJOVEO4GFQT6MNW22" hidden="1">#REF!</definedName>
    <definedName name="BExQHCZSBYUY8OKKJXFYWKBBM6AH" localSheetId="16" hidden="1">#REF!</definedName>
    <definedName name="BExQHCZSBYUY8OKKJXFYWKBBM6AH" localSheetId="13" hidden="1">#REF!</definedName>
    <definedName name="BExQHCZSBYUY8OKKJXFYWKBBM6AH" localSheetId="10" hidden="1">#REF!</definedName>
    <definedName name="BExQHCZSBYUY8OKKJXFYWKBBM6AH" localSheetId="7" hidden="1">#REF!</definedName>
    <definedName name="BExQHCZSBYUY8OKKJXFYWKBBM6AH" localSheetId="27" hidden="1">#REF!</definedName>
    <definedName name="BExQHCZSBYUY8OKKJXFYWKBBM6AH" hidden="1">#REF!</definedName>
    <definedName name="BExQHML1J3V7M9VZ3S2S198637RP" localSheetId="16" hidden="1">#REF!</definedName>
    <definedName name="BExQHML1J3V7M9VZ3S2S198637RP" localSheetId="13" hidden="1">#REF!</definedName>
    <definedName name="BExQHML1J3V7M9VZ3S2S198637RP" localSheetId="10" hidden="1">#REF!</definedName>
    <definedName name="BExQHML1J3V7M9VZ3S2S198637RP" localSheetId="7" hidden="1">#REF!</definedName>
    <definedName name="BExQHML1J3V7M9VZ3S2S198637RP" localSheetId="27" hidden="1">#REF!</definedName>
    <definedName name="BExQHML1J3V7M9VZ3S2S198637RP" hidden="1">#REF!</definedName>
    <definedName name="BExQHPKXZ1K33V2F90NZIQRZYIAW" localSheetId="16" hidden="1">#REF!</definedName>
    <definedName name="BExQHPKXZ1K33V2F90NZIQRZYIAW" localSheetId="13" hidden="1">#REF!</definedName>
    <definedName name="BExQHPKXZ1K33V2F90NZIQRZYIAW" localSheetId="10" hidden="1">#REF!</definedName>
    <definedName name="BExQHPKXZ1K33V2F90NZIQRZYIAW" localSheetId="7" hidden="1">#REF!</definedName>
    <definedName name="BExQHPKXZ1K33V2F90NZIQRZYIAW" localSheetId="27" hidden="1">#REF!</definedName>
    <definedName name="BExQHPKXZ1K33V2F90NZIQRZYIAW" hidden="1">#REF!</definedName>
    <definedName name="BExQHRDNW8YFGT2B35K9CYSS1VAI" localSheetId="16" hidden="1">#REF!</definedName>
    <definedName name="BExQHRDNW8YFGT2B35K9CYSS1VAI" localSheetId="13" hidden="1">#REF!</definedName>
    <definedName name="BExQHRDNW8YFGT2B35K9CYSS1VAI" localSheetId="10" hidden="1">#REF!</definedName>
    <definedName name="BExQHRDNW8YFGT2B35K9CYSS1VAI" localSheetId="7" hidden="1">#REF!</definedName>
    <definedName name="BExQHRDNW8YFGT2B35K9CYSS1VAI" localSheetId="27" hidden="1">#REF!</definedName>
    <definedName name="BExQHRDNW8YFGT2B35K9CYSS1VAI" hidden="1">#REF!</definedName>
    <definedName name="BExQHRZ9FBLUG6G6CC88UZA6V39L" localSheetId="16" hidden="1">#REF!</definedName>
    <definedName name="BExQHRZ9FBLUG6G6CC88UZA6V39L" localSheetId="13" hidden="1">#REF!</definedName>
    <definedName name="BExQHRZ9FBLUG6G6CC88UZA6V39L" localSheetId="10" hidden="1">#REF!</definedName>
    <definedName name="BExQHRZ9FBLUG6G6CC88UZA6V39L" localSheetId="7" hidden="1">#REF!</definedName>
    <definedName name="BExQHRZ9FBLUG6G6CC88UZA6V39L" localSheetId="27" hidden="1">#REF!</definedName>
    <definedName name="BExQHRZ9FBLUG6G6CC88UZA6V39L" hidden="1">#REF!</definedName>
    <definedName name="BExQHVF9KD06AG2RXUQJ9X4PVGX4" localSheetId="16" hidden="1">#REF!</definedName>
    <definedName name="BExQHVF9KD06AG2RXUQJ9X4PVGX4" localSheetId="13" hidden="1">#REF!</definedName>
    <definedName name="BExQHVF9KD06AG2RXUQJ9X4PVGX4" localSheetId="10" hidden="1">#REF!</definedName>
    <definedName name="BExQHVF9KD06AG2RXUQJ9X4PVGX4" localSheetId="7" hidden="1">#REF!</definedName>
    <definedName name="BExQHVF9KD06AG2RXUQJ9X4PVGX4" localSheetId="27" hidden="1">#REF!</definedName>
    <definedName name="BExQHVF9KD06AG2RXUQJ9X4PVGX4" hidden="1">#REF!</definedName>
    <definedName name="BExQHZBHVN2L4HC7ACTR73T5OCV0" localSheetId="16" hidden="1">#REF!</definedName>
    <definedName name="BExQHZBHVN2L4HC7ACTR73T5OCV0" localSheetId="13" hidden="1">#REF!</definedName>
    <definedName name="BExQHZBHVN2L4HC7ACTR73T5OCV0" localSheetId="10" hidden="1">#REF!</definedName>
    <definedName name="BExQHZBHVN2L4HC7ACTR73T5OCV0" localSheetId="7" hidden="1">#REF!</definedName>
    <definedName name="BExQHZBHVN2L4HC7ACTR73T5OCV0" localSheetId="27" hidden="1">#REF!</definedName>
    <definedName name="BExQHZBHVN2L4HC7ACTR73T5OCV0" hidden="1">#REF!</definedName>
    <definedName name="BExQI3O3BBL6MXZNJD1S3UD8WBUU" localSheetId="16" hidden="1">#REF!</definedName>
    <definedName name="BExQI3O3BBL6MXZNJD1S3UD8WBUU" localSheetId="13" hidden="1">#REF!</definedName>
    <definedName name="BExQI3O3BBL6MXZNJD1S3UD8WBUU" localSheetId="10" hidden="1">#REF!</definedName>
    <definedName name="BExQI3O3BBL6MXZNJD1S3UD8WBUU" localSheetId="7" hidden="1">#REF!</definedName>
    <definedName name="BExQI3O3BBL6MXZNJD1S3UD8WBUU" localSheetId="27" hidden="1">#REF!</definedName>
    <definedName name="BExQI3O3BBL6MXZNJD1S3UD8WBUU" hidden="1">#REF!</definedName>
    <definedName name="BExQI7431UOEBYKYPVVMNXBZ2ZP2" localSheetId="16" hidden="1">#REF!</definedName>
    <definedName name="BExQI7431UOEBYKYPVVMNXBZ2ZP2" localSheetId="13" hidden="1">#REF!</definedName>
    <definedName name="BExQI7431UOEBYKYPVVMNXBZ2ZP2" localSheetId="10" hidden="1">#REF!</definedName>
    <definedName name="BExQI7431UOEBYKYPVVMNXBZ2ZP2" localSheetId="7" hidden="1">#REF!</definedName>
    <definedName name="BExQI7431UOEBYKYPVVMNXBZ2ZP2" localSheetId="27" hidden="1">#REF!</definedName>
    <definedName name="BExQI7431UOEBYKYPVVMNXBZ2ZP2" hidden="1">#REF!</definedName>
    <definedName name="BExQI85V9TNLDJT5LTRZS10Y26SG" localSheetId="16" hidden="1">#REF!</definedName>
    <definedName name="BExQI85V9TNLDJT5LTRZS10Y26SG" localSheetId="13" hidden="1">#REF!</definedName>
    <definedName name="BExQI85V9TNLDJT5LTRZS10Y26SG" localSheetId="10" hidden="1">#REF!</definedName>
    <definedName name="BExQI85V9TNLDJT5LTRZS10Y26SG" localSheetId="7" hidden="1">#REF!</definedName>
    <definedName name="BExQI85V9TNLDJT5LTRZS10Y26SG" localSheetId="27" hidden="1">#REF!</definedName>
    <definedName name="BExQI85V9TNLDJT5LTRZS10Y26SG" hidden="1">#REF!</definedName>
    <definedName name="BExQI9ICYVAAXE7L1BQSE1VWSQA9" localSheetId="16" hidden="1">#REF!</definedName>
    <definedName name="BExQI9ICYVAAXE7L1BQSE1VWSQA9" localSheetId="13" hidden="1">#REF!</definedName>
    <definedName name="BExQI9ICYVAAXE7L1BQSE1VWSQA9" localSheetId="10" hidden="1">#REF!</definedName>
    <definedName name="BExQI9ICYVAAXE7L1BQSE1VWSQA9" localSheetId="7" hidden="1">#REF!</definedName>
    <definedName name="BExQI9ICYVAAXE7L1BQSE1VWSQA9" localSheetId="27" hidden="1">#REF!</definedName>
    <definedName name="BExQI9ICYVAAXE7L1BQSE1VWSQA9" hidden="1">#REF!</definedName>
    <definedName name="BExQIAPKHVEV8CU1L3TTHJW67FJ5" localSheetId="16" hidden="1">#REF!</definedName>
    <definedName name="BExQIAPKHVEV8CU1L3TTHJW67FJ5" localSheetId="13" hidden="1">#REF!</definedName>
    <definedName name="BExQIAPKHVEV8CU1L3TTHJW67FJ5" localSheetId="10" hidden="1">#REF!</definedName>
    <definedName name="BExQIAPKHVEV8CU1L3TTHJW67FJ5" localSheetId="7" hidden="1">#REF!</definedName>
    <definedName name="BExQIAPKHVEV8CU1L3TTHJW67FJ5" localSheetId="27" hidden="1">#REF!</definedName>
    <definedName name="BExQIAPKHVEV8CU1L3TTHJW67FJ5" hidden="1">#REF!</definedName>
    <definedName name="BExQIAV02RGEQG6AF0CWXU3MS9BZ" localSheetId="16" hidden="1">#REF!</definedName>
    <definedName name="BExQIAV02RGEQG6AF0CWXU3MS9BZ" localSheetId="13" hidden="1">#REF!</definedName>
    <definedName name="BExQIAV02RGEQG6AF0CWXU3MS9BZ" localSheetId="10" hidden="1">#REF!</definedName>
    <definedName name="BExQIAV02RGEQG6AF0CWXU3MS9BZ" localSheetId="7" hidden="1">#REF!</definedName>
    <definedName name="BExQIAV02RGEQG6AF0CWXU3MS9BZ" localSheetId="27" hidden="1">#REF!</definedName>
    <definedName name="BExQIAV02RGEQG6AF0CWXU3MS9BZ" hidden="1">#REF!</definedName>
    <definedName name="BExQIBB4I3Z6AUU0HYV1DHRS13M4" localSheetId="16" hidden="1">#REF!</definedName>
    <definedName name="BExQIBB4I3Z6AUU0HYV1DHRS13M4" localSheetId="13" hidden="1">#REF!</definedName>
    <definedName name="BExQIBB4I3Z6AUU0HYV1DHRS13M4" localSheetId="10" hidden="1">#REF!</definedName>
    <definedName name="BExQIBB4I3Z6AUU0HYV1DHRS13M4" localSheetId="7" hidden="1">#REF!</definedName>
    <definedName name="BExQIBB4I3Z6AUU0HYV1DHRS13M4" localSheetId="27" hidden="1">#REF!</definedName>
    <definedName name="BExQIBB4I3Z6AUU0HYV1DHRS13M4" hidden="1">#REF!</definedName>
    <definedName name="BExQIBWPAXU7HJZLKGJZY3EB7MIS" localSheetId="16" hidden="1">#REF!</definedName>
    <definedName name="BExQIBWPAXU7HJZLKGJZY3EB7MIS" localSheetId="13" hidden="1">#REF!</definedName>
    <definedName name="BExQIBWPAXU7HJZLKGJZY3EB7MIS" localSheetId="10" hidden="1">#REF!</definedName>
    <definedName name="BExQIBWPAXU7HJZLKGJZY3EB7MIS" localSheetId="7" hidden="1">#REF!</definedName>
    <definedName name="BExQIBWPAXU7HJZLKGJZY3EB7MIS" localSheetId="27" hidden="1">#REF!</definedName>
    <definedName name="BExQIBWPAXU7HJZLKGJZY3EB7MIS" hidden="1">#REF!</definedName>
    <definedName name="BExQIHLP9AT969BKBF22IGW76GLI" localSheetId="16" hidden="1">#REF!</definedName>
    <definedName name="BExQIHLP9AT969BKBF22IGW76GLI" localSheetId="13" hidden="1">#REF!</definedName>
    <definedName name="BExQIHLP9AT969BKBF22IGW76GLI" localSheetId="10" hidden="1">#REF!</definedName>
    <definedName name="BExQIHLP9AT969BKBF22IGW76GLI" localSheetId="7" hidden="1">#REF!</definedName>
    <definedName name="BExQIHLP9AT969BKBF22IGW76GLI" localSheetId="27" hidden="1">#REF!</definedName>
    <definedName name="BExQIHLP9AT969BKBF22IGW76GLI" hidden="1">#REF!</definedName>
    <definedName name="BExQIS8O6R36CI01XRY9ISM99TW9" localSheetId="16" hidden="1">#REF!</definedName>
    <definedName name="BExQIS8O6R36CI01XRY9ISM99TW9" localSheetId="13" hidden="1">#REF!</definedName>
    <definedName name="BExQIS8O6R36CI01XRY9ISM99TW9" localSheetId="10" hidden="1">#REF!</definedName>
    <definedName name="BExQIS8O6R36CI01XRY9ISM99TW9" localSheetId="7" hidden="1">#REF!</definedName>
    <definedName name="BExQIS8O6R36CI01XRY9ISM99TW9" localSheetId="27" hidden="1">#REF!</definedName>
    <definedName name="BExQIS8O6R36CI01XRY9ISM99TW9" hidden="1">#REF!</definedName>
    <definedName name="BExQIVJB9MJ25NDUHTCVMSODJY2C" localSheetId="16" hidden="1">#REF!</definedName>
    <definedName name="BExQIVJB9MJ25NDUHTCVMSODJY2C" localSheetId="13" hidden="1">#REF!</definedName>
    <definedName name="BExQIVJB9MJ25NDUHTCVMSODJY2C" localSheetId="10" hidden="1">#REF!</definedName>
    <definedName name="BExQIVJB9MJ25NDUHTCVMSODJY2C" localSheetId="7" hidden="1">#REF!</definedName>
    <definedName name="BExQIVJB9MJ25NDUHTCVMSODJY2C" localSheetId="27" hidden="1">#REF!</definedName>
    <definedName name="BExQIVJB9MJ25NDUHTCVMSODJY2C" hidden="1">#REF!</definedName>
    <definedName name="BExQIWAEMVTWAU39DWIXT17K2A9Z" localSheetId="16" hidden="1">#REF!</definedName>
    <definedName name="BExQIWAEMVTWAU39DWIXT17K2A9Z" localSheetId="13" hidden="1">#REF!</definedName>
    <definedName name="BExQIWAEMVTWAU39DWIXT17K2A9Z" localSheetId="10" hidden="1">#REF!</definedName>
    <definedName name="BExQIWAEMVTWAU39DWIXT17K2A9Z" localSheetId="7" hidden="1">#REF!</definedName>
    <definedName name="BExQIWAEMVTWAU39DWIXT17K2A9Z" localSheetId="27" hidden="1">#REF!</definedName>
    <definedName name="BExQIWAEMVTWAU39DWIXT17K2A9Z" hidden="1">#REF!</definedName>
    <definedName name="BExQJ72T8UR0U461ZLEGOOEPCDIG" localSheetId="16" hidden="1">#REF!</definedName>
    <definedName name="BExQJ72T8UR0U461ZLEGOOEPCDIG" localSheetId="13" hidden="1">#REF!</definedName>
    <definedName name="BExQJ72T8UR0U461ZLEGOOEPCDIG" localSheetId="10" hidden="1">#REF!</definedName>
    <definedName name="BExQJ72T8UR0U461ZLEGOOEPCDIG" localSheetId="7" hidden="1">#REF!</definedName>
    <definedName name="BExQJ72T8UR0U461ZLEGOOEPCDIG" localSheetId="27" hidden="1">#REF!</definedName>
    <definedName name="BExQJ72T8UR0U461ZLEGOOEPCDIG" hidden="1">#REF!</definedName>
    <definedName name="BExQJAZ2QDORCR0K8PR9VHQZ4Y3P" localSheetId="16" hidden="1">#REF!</definedName>
    <definedName name="BExQJAZ2QDORCR0K8PR9VHQZ4Y3P" localSheetId="13" hidden="1">#REF!</definedName>
    <definedName name="BExQJAZ2QDORCR0K8PR9VHQZ4Y3P" localSheetId="10" hidden="1">#REF!</definedName>
    <definedName name="BExQJAZ2QDORCR0K8PR9VHQZ4Y3P" localSheetId="7" hidden="1">#REF!</definedName>
    <definedName name="BExQJAZ2QDORCR0K8PR9VHQZ4Y3P" localSheetId="27" hidden="1">#REF!</definedName>
    <definedName name="BExQJAZ2QDORCR0K8PR9VHQZ4Y3P" hidden="1">#REF!</definedName>
    <definedName name="BExQJBF7LAX128WR7VTMJC88ZLPG" localSheetId="16" hidden="1">#REF!</definedName>
    <definedName name="BExQJBF7LAX128WR7VTMJC88ZLPG" localSheetId="13" hidden="1">#REF!</definedName>
    <definedName name="BExQJBF7LAX128WR7VTMJC88ZLPG" localSheetId="10" hidden="1">#REF!</definedName>
    <definedName name="BExQJBF7LAX128WR7VTMJC88ZLPG" localSheetId="7" hidden="1">#REF!</definedName>
    <definedName name="BExQJBF7LAX128WR7VTMJC88ZLPG" localSheetId="27" hidden="1">#REF!</definedName>
    <definedName name="BExQJBF7LAX128WR7VTMJC88ZLPG" hidden="1">#REF!</definedName>
    <definedName name="BExQJEVCKX6KZHNCLYXY7D0MX5KN" localSheetId="16" hidden="1">#REF!</definedName>
    <definedName name="BExQJEVCKX6KZHNCLYXY7D0MX5KN" localSheetId="13" hidden="1">#REF!</definedName>
    <definedName name="BExQJEVCKX6KZHNCLYXY7D0MX5KN" localSheetId="10" hidden="1">#REF!</definedName>
    <definedName name="BExQJEVCKX6KZHNCLYXY7D0MX5KN" localSheetId="7" hidden="1">#REF!</definedName>
    <definedName name="BExQJEVCKX6KZHNCLYXY7D0MX5KN" localSheetId="27" hidden="1">#REF!</definedName>
    <definedName name="BExQJEVCKX6KZHNCLYXY7D0MX5KN" hidden="1">#REF!</definedName>
    <definedName name="BExQJJYSDX8B0J1QGF2HL071KKA3" localSheetId="16" hidden="1">#REF!</definedName>
    <definedName name="BExQJJYSDX8B0J1QGF2HL071KKA3" localSheetId="13" hidden="1">#REF!</definedName>
    <definedName name="BExQJJYSDX8B0J1QGF2HL071KKA3" localSheetId="10" hidden="1">#REF!</definedName>
    <definedName name="BExQJJYSDX8B0J1QGF2HL071KKA3" localSheetId="7" hidden="1">#REF!</definedName>
    <definedName name="BExQJJYSDX8B0J1QGF2HL071KKA3" localSheetId="27" hidden="1">#REF!</definedName>
    <definedName name="BExQJJYSDX8B0J1QGF2HL071KKA3" hidden="1">#REF!</definedName>
    <definedName name="BExQK1HV6SQQ7CP8H8IUKI9TYXTD" localSheetId="16" hidden="1">#REF!</definedName>
    <definedName name="BExQK1HV6SQQ7CP8H8IUKI9TYXTD" localSheetId="13" hidden="1">#REF!</definedName>
    <definedName name="BExQK1HV6SQQ7CP8H8IUKI9TYXTD" localSheetId="10" hidden="1">#REF!</definedName>
    <definedName name="BExQK1HV6SQQ7CP8H8IUKI9TYXTD" localSheetId="7" hidden="1">#REF!</definedName>
    <definedName name="BExQK1HV6SQQ7CP8H8IUKI9TYXTD" localSheetId="27" hidden="1">#REF!</definedName>
    <definedName name="BExQK1HV6SQQ7CP8H8IUKI9TYXTD" hidden="1">#REF!</definedName>
    <definedName name="BExQK3LE5CSBW1E4H4KHW548FL2R" localSheetId="16" hidden="1">#REF!</definedName>
    <definedName name="BExQK3LE5CSBW1E4H4KHW548FL2R" localSheetId="13" hidden="1">#REF!</definedName>
    <definedName name="BExQK3LE5CSBW1E4H4KHW548FL2R" localSheetId="10" hidden="1">#REF!</definedName>
    <definedName name="BExQK3LE5CSBW1E4H4KHW548FL2R" localSheetId="7" hidden="1">#REF!</definedName>
    <definedName name="BExQK3LE5CSBW1E4H4KHW548FL2R" localSheetId="27" hidden="1">#REF!</definedName>
    <definedName name="BExQK3LE5CSBW1E4H4KHW548FL2R" hidden="1">#REF!</definedName>
    <definedName name="BExQKG6LD6PLNDGNGO9DJXY865BR" localSheetId="16" hidden="1">#REF!</definedName>
    <definedName name="BExQKG6LD6PLNDGNGO9DJXY865BR" localSheetId="13" hidden="1">#REF!</definedName>
    <definedName name="BExQKG6LD6PLNDGNGO9DJXY865BR" localSheetId="10" hidden="1">#REF!</definedName>
    <definedName name="BExQKG6LD6PLNDGNGO9DJXY865BR" localSheetId="7" hidden="1">#REF!</definedName>
    <definedName name="BExQKG6LD6PLNDGNGO9DJXY865BR" localSheetId="27" hidden="1">#REF!</definedName>
    <definedName name="BExQKG6LD6PLNDGNGO9DJXY865BR" hidden="1">#REF!</definedName>
    <definedName name="BExQKUKG8I4CGS9QYSD0H7NHP4JN" localSheetId="16" hidden="1">#REF!</definedName>
    <definedName name="BExQKUKG8I4CGS9QYSD0H7NHP4JN" localSheetId="13" hidden="1">#REF!</definedName>
    <definedName name="BExQKUKG8I4CGS9QYSD0H7NHP4JN" localSheetId="10" hidden="1">#REF!</definedName>
    <definedName name="BExQKUKG8I4CGS9QYSD0H7NHP4JN" localSheetId="7" hidden="1">#REF!</definedName>
    <definedName name="BExQKUKG8I4CGS9QYSD0H7NHP4JN" localSheetId="27" hidden="1">#REF!</definedName>
    <definedName name="BExQKUKG8I4CGS9QYSD0H7NHP4JN" hidden="1">#REF!</definedName>
    <definedName name="BExQL2NSE8OYZFXQH8A23RMVMFW7" localSheetId="16" hidden="1">#REF!</definedName>
    <definedName name="BExQL2NSE8OYZFXQH8A23RMVMFW7" localSheetId="13" hidden="1">#REF!</definedName>
    <definedName name="BExQL2NSE8OYZFXQH8A23RMVMFW7" localSheetId="10" hidden="1">#REF!</definedName>
    <definedName name="BExQL2NSE8OYZFXQH8A23RMVMFW7" localSheetId="7" hidden="1">#REF!</definedName>
    <definedName name="BExQL2NSE8OYZFXQH8A23RMVMFW7" localSheetId="27" hidden="1">#REF!</definedName>
    <definedName name="BExQL2NSE8OYZFXQH8A23RMVMFW7" hidden="1">#REF!</definedName>
    <definedName name="BExQL4GJ3LZJL6JDEHT7UDXW90TV" localSheetId="16" hidden="1">#REF!</definedName>
    <definedName name="BExQL4GJ3LZJL6JDEHT7UDXW90TV" localSheetId="13" hidden="1">#REF!</definedName>
    <definedName name="BExQL4GJ3LZJL6JDEHT7UDXW90TV" localSheetId="10" hidden="1">#REF!</definedName>
    <definedName name="BExQL4GJ3LZJL6JDEHT7UDXW90TV" localSheetId="7" hidden="1">#REF!</definedName>
    <definedName name="BExQL4GJ3LZJL6JDEHT7UDXW90TV" localSheetId="27" hidden="1">#REF!</definedName>
    <definedName name="BExQL4GJ3LZJL6JDEHT7UDXW90TV" hidden="1">#REF!</definedName>
    <definedName name="BExQLE1TOW3A287TQB0AVWENT8O1" localSheetId="16" hidden="1">#REF!</definedName>
    <definedName name="BExQLE1TOW3A287TQB0AVWENT8O1" localSheetId="13" hidden="1">#REF!</definedName>
    <definedName name="BExQLE1TOW3A287TQB0AVWENT8O1" localSheetId="10" hidden="1">#REF!</definedName>
    <definedName name="BExQLE1TOW3A287TQB0AVWENT8O1" localSheetId="7" hidden="1">#REF!</definedName>
    <definedName name="BExQLE1TOW3A287TQB0AVWENT8O1" localSheetId="27" hidden="1">#REF!</definedName>
    <definedName name="BExQLE1TOW3A287TQB0AVWENT8O1" hidden="1">#REF!</definedName>
    <definedName name="BExRYOYB4A3E5F6MTROY69LR0PMG" localSheetId="16" hidden="1">#REF!</definedName>
    <definedName name="BExRYOYB4A3E5F6MTROY69LR0PMG" localSheetId="13" hidden="1">#REF!</definedName>
    <definedName name="BExRYOYB4A3E5F6MTROY69LR0PMG" localSheetId="10" hidden="1">#REF!</definedName>
    <definedName name="BExRYOYB4A3E5F6MTROY69LR0PMG" localSheetId="7" hidden="1">#REF!</definedName>
    <definedName name="BExRYOYB4A3E5F6MTROY69LR0PMG" localSheetId="27" hidden="1">#REF!</definedName>
    <definedName name="BExRYOYB4A3E5F6MTROY69LR0PMG" hidden="1">#REF!</definedName>
    <definedName name="BExRYZLA9EW71H4SXQR525S72LLP" localSheetId="16" hidden="1">#REF!</definedName>
    <definedName name="BExRYZLA9EW71H4SXQR525S72LLP" localSheetId="13" hidden="1">#REF!</definedName>
    <definedName name="BExRYZLA9EW71H4SXQR525S72LLP" localSheetId="10" hidden="1">#REF!</definedName>
    <definedName name="BExRYZLA9EW71H4SXQR525S72LLP" localSheetId="7" hidden="1">#REF!</definedName>
    <definedName name="BExRYZLA9EW71H4SXQR525S72LLP" localSheetId="27" hidden="1">#REF!</definedName>
    <definedName name="BExRYZLA9EW71H4SXQR525S72LLP" hidden="1">#REF!</definedName>
    <definedName name="BExRZ66M8G9FQ0VFP077QSZBSOA5" localSheetId="16" hidden="1">#REF!</definedName>
    <definedName name="BExRZ66M8G9FQ0VFP077QSZBSOA5" localSheetId="13" hidden="1">#REF!</definedName>
    <definedName name="BExRZ66M8G9FQ0VFP077QSZBSOA5" localSheetId="10" hidden="1">#REF!</definedName>
    <definedName name="BExRZ66M8G9FQ0VFP077QSZBSOA5" localSheetId="7" hidden="1">#REF!</definedName>
    <definedName name="BExRZ66M8G9FQ0VFP077QSZBSOA5" localSheetId="27" hidden="1">#REF!</definedName>
    <definedName name="BExRZ66M8G9FQ0VFP077QSZBSOA5" hidden="1">#REF!</definedName>
    <definedName name="BExRZ8FMQQL46I8AQWU17LRNZD5T" localSheetId="16" hidden="1">#REF!</definedName>
    <definedName name="BExRZ8FMQQL46I8AQWU17LRNZD5T" localSheetId="13" hidden="1">#REF!</definedName>
    <definedName name="BExRZ8FMQQL46I8AQWU17LRNZD5T" localSheetId="10" hidden="1">#REF!</definedName>
    <definedName name="BExRZ8FMQQL46I8AQWU17LRNZD5T" localSheetId="7" hidden="1">#REF!</definedName>
    <definedName name="BExRZ8FMQQL46I8AQWU17LRNZD5T" localSheetId="27" hidden="1">#REF!</definedName>
    <definedName name="BExRZ8FMQQL46I8AQWU17LRNZD5T" hidden="1">#REF!</definedName>
    <definedName name="BExRZIRRIXRUMZ5GOO95S7460BMP" localSheetId="16" hidden="1">#REF!</definedName>
    <definedName name="BExRZIRRIXRUMZ5GOO95S7460BMP" localSheetId="13" hidden="1">#REF!</definedName>
    <definedName name="BExRZIRRIXRUMZ5GOO95S7460BMP" localSheetId="10" hidden="1">#REF!</definedName>
    <definedName name="BExRZIRRIXRUMZ5GOO95S7460BMP" localSheetId="7" hidden="1">#REF!</definedName>
    <definedName name="BExRZIRRIXRUMZ5GOO95S7460BMP" localSheetId="27" hidden="1">#REF!</definedName>
    <definedName name="BExRZIRRIXRUMZ5GOO95S7460BMP" hidden="1">#REF!</definedName>
    <definedName name="BExRZJTNBKKPK7SB4LA31O3OH6PO" localSheetId="16" hidden="1">#REF!</definedName>
    <definedName name="BExRZJTNBKKPK7SB4LA31O3OH6PO" localSheetId="13" hidden="1">#REF!</definedName>
    <definedName name="BExRZJTNBKKPK7SB4LA31O3OH6PO" localSheetId="10" hidden="1">#REF!</definedName>
    <definedName name="BExRZJTNBKKPK7SB4LA31O3OH6PO" localSheetId="7" hidden="1">#REF!</definedName>
    <definedName name="BExRZJTNBKKPK7SB4LA31O3OH6PO" localSheetId="27" hidden="1">#REF!</definedName>
    <definedName name="BExRZJTNBKKPK7SB4LA31O3OH6PO" hidden="1">#REF!</definedName>
    <definedName name="BExRZK9RAHMM0ZLTNSK7A4LDC42D" localSheetId="16" hidden="1">#REF!</definedName>
    <definedName name="BExRZK9RAHMM0ZLTNSK7A4LDC42D" localSheetId="13" hidden="1">#REF!</definedName>
    <definedName name="BExRZK9RAHMM0ZLTNSK7A4LDC42D" localSheetId="10" hidden="1">#REF!</definedName>
    <definedName name="BExRZK9RAHMM0ZLTNSK7A4LDC42D" localSheetId="7" hidden="1">#REF!</definedName>
    <definedName name="BExRZK9RAHMM0ZLTNSK7A4LDC42D" localSheetId="27" hidden="1">#REF!</definedName>
    <definedName name="BExRZK9RAHMM0ZLTNSK7A4LDC42D" hidden="1">#REF!</definedName>
    <definedName name="BExRZNF461H0WDF36L3U0UQSJGZB" localSheetId="16" hidden="1">#REF!</definedName>
    <definedName name="BExRZNF461H0WDF36L3U0UQSJGZB" localSheetId="13" hidden="1">#REF!</definedName>
    <definedName name="BExRZNF461H0WDF36L3U0UQSJGZB" localSheetId="10" hidden="1">#REF!</definedName>
    <definedName name="BExRZNF461H0WDF36L3U0UQSJGZB" localSheetId="7" hidden="1">#REF!</definedName>
    <definedName name="BExRZNF461H0WDF36L3U0UQSJGZB" localSheetId="27" hidden="1">#REF!</definedName>
    <definedName name="BExRZNF461H0WDF36L3U0UQSJGZB" hidden="1">#REF!</definedName>
    <definedName name="BExRZOGSR69INI6GAEPHDWSNK5Q4" localSheetId="16" hidden="1">#REF!</definedName>
    <definedName name="BExRZOGSR69INI6GAEPHDWSNK5Q4" localSheetId="13" hidden="1">#REF!</definedName>
    <definedName name="BExRZOGSR69INI6GAEPHDWSNK5Q4" localSheetId="10" hidden="1">#REF!</definedName>
    <definedName name="BExRZOGSR69INI6GAEPHDWSNK5Q4" localSheetId="7" hidden="1">#REF!</definedName>
    <definedName name="BExRZOGSR69INI6GAEPHDWSNK5Q4" localSheetId="27" hidden="1">#REF!</definedName>
    <definedName name="BExRZOGSR69INI6GAEPHDWSNK5Q4" hidden="1">#REF!</definedName>
    <definedName name="BExS0ASQBKRTPDWFK0KUDFOS9LE5" localSheetId="16" hidden="1">#REF!</definedName>
    <definedName name="BExS0ASQBKRTPDWFK0KUDFOS9LE5" localSheetId="13" hidden="1">#REF!</definedName>
    <definedName name="BExS0ASQBKRTPDWFK0KUDFOS9LE5" localSheetId="10" hidden="1">#REF!</definedName>
    <definedName name="BExS0ASQBKRTPDWFK0KUDFOS9LE5" localSheetId="7" hidden="1">#REF!</definedName>
    <definedName name="BExS0ASQBKRTPDWFK0KUDFOS9LE5" localSheetId="27" hidden="1">#REF!</definedName>
    <definedName name="BExS0ASQBKRTPDWFK0KUDFOS9LE5" hidden="1">#REF!</definedName>
    <definedName name="BExS0GHQUF6YT0RU3TKDEO8CSJYB" localSheetId="16" hidden="1">#REF!</definedName>
    <definedName name="BExS0GHQUF6YT0RU3TKDEO8CSJYB" localSheetId="13" hidden="1">#REF!</definedName>
    <definedName name="BExS0GHQUF6YT0RU3TKDEO8CSJYB" localSheetId="10" hidden="1">#REF!</definedName>
    <definedName name="BExS0GHQUF6YT0RU3TKDEO8CSJYB" localSheetId="7" hidden="1">#REF!</definedName>
    <definedName name="BExS0GHQUF6YT0RU3TKDEO8CSJYB" localSheetId="27" hidden="1">#REF!</definedName>
    <definedName name="BExS0GHQUF6YT0RU3TKDEO8CSJYB" hidden="1">#REF!</definedName>
    <definedName name="BExS0K8IHC45I78DMZBOJ1P13KQA" localSheetId="16" hidden="1">#REF!</definedName>
    <definedName name="BExS0K8IHC45I78DMZBOJ1P13KQA" localSheetId="13" hidden="1">#REF!</definedName>
    <definedName name="BExS0K8IHC45I78DMZBOJ1P13KQA" localSheetId="10" hidden="1">#REF!</definedName>
    <definedName name="BExS0K8IHC45I78DMZBOJ1P13KQA" localSheetId="7" hidden="1">#REF!</definedName>
    <definedName name="BExS0K8IHC45I78DMZBOJ1P13KQA" localSheetId="27" hidden="1">#REF!</definedName>
    <definedName name="BExS0K8IHC45I78DMZBOJ1P13KQA" hidden="1">#REF!</definedName>
    <definedName name="BExS0L4WP69XXUFHED98XIEPB593" localSheetId="16" hidden="1">#REF!</definedName>
    <definedName name="BExS0L4WP69XXUFHED98XIEPB593" localSheetId="13" hidden="1">#REF!</definedName>
    <definedName name="BExS0L4WP69XXUFHED98XIEPB593" localSheetId="10" hidden="1">#REF!</definedName>
    <definedName name="BExS0L4WP69XXUFHED98XIEPB593" localSheetId="7" hidden="1">#REF!</definedName>
    <definedName name="BExS0L4WP69XXUFHED98XIEPB593" localSheetId="27" hidden="1">#REF!</definedName>
    <definedName name="BExS0L4WP69XXUFHED98XIEPB593" hidden="1">#REF!</definedName>
    <definedName name="BExS0Z2O2N4AJXFEPN87NU9ZGAHG" localSheetId="16" hidden="1">#REF!</definedName>
    <definedName name="BExS0Z2O2N4AJXFEPN87NU9ZGAHG" localSheetId="13" hidden="1">#REF!</definedName>
    <definedName name="BExS0Z2O2N4AJXFEPN87NU9ZGAHG" localSheetId="10" hidden="1">#REF!</definedName>
    <definedName name="BExS0Z2O2N4AJXFEPN87NU9ZGAHG" localSheetId="7" hidden="1">#REF!</definedName>
    <definedName name="BExS0Z2O2N4AJXFEPN87NU9ZGAHG" localSheetId="27" hidden="1">#REF!</definedName>
    <definedName name="BExS0Z2O2N4AJXFEPN87NU9ZGAHG" hidden="1">#REF!</definedName>
    <definedName name="BExS15IJV0WW662NXQUVT3FGP4ST" localSheetId="16" hidden="1">#REF!</definedName>
    <definedName name="BExS15IJV0WW662NXQUVT3FGP4ST" localSheetId="13" hidden="1">#REF!</definedName>
    <definedName name="BExS15IJV0WW662NXQUVT3FGP4ST" localSheetId="10" hidden="1">#REF!</definedName>
    <definedName name="BExS15IJV0WW662NXQUVT3FGP4ST" localSheetId="7" hidden="1">#REF!</definedName>
    <definedName name="BExS15IJV0WW662NXQUVT3FGP4ST" localSheetId="27" hidden="1">#REF!</definedName>
    <definedName name="BExS15IJV0WW662NXQUVT3FGP4ST" hidden="1">#REF!</definedName>
    <definedName name="BExS18T8TBNEPF4AU1VJ268XLF3L" localSheetId="16" hidden="1">#REF!</definedName>
    <definedName name="BExS18T8TBNEPF4AU1VJ268XLF3L" localSheetId="13" hidden="1">#REF!</definedName>
    <definedName name="BExS18T8TBNEPF4AU1VJ268XLF3L" localSheetId="10" hidden="1">#REF!</definedName>
    <definedName name="BExS18T8TBNEPF4AU1VJ268XLF3L" localSheetId="7" hidden="1">#REF!</definedName>
    <definedName name="BExS18T8TBNEPF4AU1VJ268XLF3L" localSheetId="27" hidden="1">#REF!</definedName>
    <definedName name="BExS18T8TBNEPF4AU1VJ268XLF3L" hidden="1">#REF!</definedName>
    <definedName name="BExS194110MR25BYJI3CJ2EGZ8XT" localSheetId="16" hidden="1">#REF!</definedName>
    <definedName name="BExS194110MR25BYJI3CJ2EGZ8XT" localSheetId="13" hidden="1">#REF!</definedName>
    <definedName name="BExS194110MR25BYJI3CJ2EGZ8XT" localSheetId="10" hidden="1">#REF!</definedName>
    <definedName name="BExS194110MR25BYJI3CJ2EGZ8XT" localSheetId="7" hidden="1">#REF!</definedName>
    <definedName name="BExS194110MR25BYJI3CJ2EGZ8XT" localSheetId="27" hidden="1">#REF!</definedName>
    <definedName name="BExS194110MR25BYJI3CJ2EGZ8XT" hidden="1">#REF!</definedName>
    <definedName name="BExS1BNVGNSGD4EP90QL8WXYWZ66" localSheetId="16" hidden="1">#REF!</definedName>
    <definedName name="BExS1BNVGNSGD4EP90QL8WXYWZ66" localSheetId="13" hidden="1">#REF!</definedName>
    <definedName name="BExS1BNVGNSGD4EP90QL8WXYWZ66" localSheetId="10" hidden="1">#REF!</definedName>
    <definedName name="BExS1BNVGNSGD4EP90QL8WXYWZ66" localSheetId="7" hidden="1">#REF!</definedName>
    <definedName name="BExS1BNVGNSGD4EP90QL8WXYWZ66" localSheetId="27" hidden="1">#REF!</definedName>
    <definedName name="BExS1BNVGNSGD4EP90QL8WXYWZ66" hidden="1">#REF!</definedName>
    <definedName name="BExS1UE39N6NCND7MAARSBWXS6HU" localSheetId="16" hidden="1">#REF!</definedName>
    <definedName name="BExS1UE39N6NCND7MAARSBWXS6HU" localSheetId="13" hidden="1">#REF!</definedName>
    <definedName name="BExS1UE39N6NCND7MAARSBWXS6HU" localSheetId="10" hidden="1">#REF!</definedName>
    <definedName name="BExS1UE39N6NCND7MAARSBWXS6HU" localSheetId="7" hidden="1">#REF!</definedName>
    <definedName name="BExS1UE39N6NCND7MAARSBWXS6HU" localSheetId="27" hidden="1">#REF!</definedName>
    <definedName name="BExS1UE39N6NCND7MAARSBWXS6HU" hidden="1">#REF!</definedName>
    <definedName name="BExS226HTWL5WVC76MP5A1IBI8WD" localSheetId="16" hidden="1">#REF!</definedName>
    <definedName name="BExS226HTWL5WVC76MP5A1IBI8WD" localSheetId="13" hidden="1">#REF!</definedName>
    <definedName name="BExS226HTWL5WVC76MP5A1IBI8WD" localSheetId="10" hidden="1">#REF!</definedName>
    <definedName name="BExS226HTWL5WVC76MP5A1IBI8WD" localSheetId="7" hidden="1">#REF!</definedName>
    <definedName name="BExS226HTWL5WVC76MP5A1IBI8WD" localSheetId="27" hidden="1">#REF!</definedName>
    <definedName name="BExS226HTWL5WVC76MP5A1IBI8WD" hidden="1">#REF!</definedName>
    <definedName name="BExS26OI2QNNAH2WMDD95Z400048" localSheetId="16" hidden="1">#REF!</definedName>
    <definedName name="BExS26OI2QNNAH2WMDD95Z400048" localSheetId="13" hidden="1">#REF!</definedName>
    <definedName name="BExS26OI2QNNAH2WMDD95Z400048" localSheetId="10" hidden="1">#REF!</definedName>
    <definedName name="BExS26OI2QNNAH2WMDD95Z400048" localSheetId="7" hidden="1">#REF!</definedName>
    <definedName name="BExS26OI2QNNAH2WMDD95Z400048" localSheetId="27" hidden="1">#REF!</definedName>
    <definedName name="BExS26OI2QNNAH2WMDD95Z400048" hidden="1">#REF!</definedName>
    <definedName name="BExS2D4EI622QRKZKVDPRE66M4XA" localSheetId="16" hidden="1">#REF!</definedName>
    <definedName name="BExS2D4EI622QRKZKVDPRE66M4XA" localSheetId="13" hidden="1">#REF!</definedName>
    <definedName name="BExS2D4EI622QRKZKVDPRE66M4XA" localSheetId="10" hidden="1">#REF!</definedName>
    <definedName name="BExS2D4EI622QRKZKVDPRE66M4XA" localSheetId="7" hidden="1">#REF!</definedName>
    <definedName name="BExS2D4EI622QRKZKVDPRE66M4XA" localSheetId="27" hidden="1">#REF!</definedName>
    <definedName name="BExS2D4EI622QRKZKVDPRE66M4XA" hidden="1">#REF!</definedName>
    <definedName name="BExS2DF6B4ZUF3VZLI4G6LJ3BF38" localSheetId="16" hidden="1">#REF!</definedName>
    <definedName name="BExS2DF6B4ZUF3VZLI4G6LJ3BF38" localSheetId="13" hidden="1">#REF!</definedName>
    <definedName name="BExS2DF6B4ZUF3VZLI4G6LJ3BF38" localSheetId="10" hidden="1">#REF!</definedName>
    <definedName name="BExS2DF6B4ZUF3VZLI4G6LJ3BF38" localSheetId="7" hidden="1">#REF!</definedName>
    <definedName name="BExS2DF6B4ZUF3VZLI4G6LJ3BF38" localSheetId="27" hidden="1">#REF!</definedName>
    <definedName name="BExS2DF6B4ZUF3VZLI4G6LJ3BF38" hidden="1">#REF!</definedName>
    <definedName name="BExS2GKEA6VM3PDWKD7XI0KRUHTW" localSheetId="16" hidden="1">#REF!</definedName>
    <definedName name="BExS2GKEA6VM3PDWKD7XI0KRUHTW" localSheetId="13" hidden="1">#REF!</definedName>
    <definedName name="BExS2GKEA6VM3PDWKD7XI0KRUHTW" localSheetId="10" hidden="1">#REF!</definedName>
    <definedName name="BExS2GKEA6VM3PDWKD7XI0KRUHTW" localSheetId="7" hidden="1">#REF!</definedName>
    <definedName name="BExS2GKEA6VM3PDWKD7XI0KRUHTW" localSheetId="27" hidden="1">#REF!</definedName>
    <definedName name="BExS2GKEA6VM3PDWKD7XI0KRUHTW" hidden="1">#REF!</definedName>
    <definedName name="BExS2I2HVU314TXI2DYFRY8XV913" localSheetId="16" hidden="1">#REF!</definedName>
    <definedName name="BExS2I2HVU314TXI2DYFRY8XV913" localSheetId="13" hidden="1">#REF!</definedName>
    <definedName name="BExS2I2HVU314TXI2DYFRY8XV913" localSheetId="10" hidden="1">#REF!</definedName>
    <definedName name="BExS2I2HVU314TXI2DYFRY8XV913" localSheetId="7" hidden="1">#REF!</definedName>
    <definedName name="BExS2I2HVU314TXI2DYFRY8XV913" localSheetId="27" hidden="1">#REF!</definedName>
    <definedName name="BExS2I2HVU314TXI2DYFRY8XV913" hidden="1">#REF!</definedName>
    <definedName name="BExS2QB5FS5LYTFYO4BROTWG3OV5" localSheetId="16" hidden="1">#REF!</definedName>
    <definedName name="BExS2QB5FS5LYTFYO4BROTWG3OV5" localSheetId="13" hidden="1">#REF!</definedName>
    <definedName name="BExS2QB5FS5LYTFYO4BROTWG3OV5" localSheetId="10" hidden="1">#REF!</definedName>
    <definedName name="BExS2QB5FS5LYTFYO4BROTWG3OV5" localSheetId="7" hidden="1">#REF!</definedName>
    <definedName name="BExS2QB5FS5LYTFYO4BROTWG3OV5" localSheetId="27" hidden="1">#REF!</definedName>
    <definedName name="BExS2QB5FS5LYTFYO4BROTWG3OV5" hidden="1">#REF!</definedName>
    <definedName name="BExS2TLU1HONYV6S3ZD9T12D7CIG" localSheetId="16" hidden="1">#REF!</definedName>
    <definedName name="BExS2TLU1HONYV6S3ZD9T12D7CIG" localSheetId="13" hidden="1">#REF!</definedName>
    <definedName name="BExS2TLU1HONYV6S3ZD9T12D7CIG" localSheetId="10" hidden="1">#REF!</definedName>
    <definedName name="BExS2TLU1HONYV6S3ZD9T12D7CIG" localSheetId="7" hidden="1">#REF!</definedName>
    <definedName name="BExS2TLU1HONYV6S3ZD9T12D7CIG" localSheetId="27" hidden="1">#REF!</definedName>
    <definedName name="BExS2TLU1HONYV6S3ZD9T12D7CIG" hidden="1">#REF!</definedName>
    <definedName name="BExS2WLQUVBRZJWQTWUU4CYDY4IN" localSheetId="16" hidden="1">#REF!</definedName>
    <definedName name="BExS2WLQUVBRZJWQTWUU4CYDY4IN" localSheetId="13" hidden="1">#REF!</definedName>
    <definedName name="BExS2WLQUVBRZJWQTWUU4CYDY4IN" localSheetId="10" hidden="1">#REF!</definedName>
    <definedName name="BExS2WLQUVBRZJWQTWUU4CYDY4IN" localSheetId="7" hidden="1">#REF!</definedName>
    <definedName name="BExS2WLQUVBRZJWQTWUU4CYDY4IN" localSheetId="27" hidden="1">#REF!</definedName>
    <definedName name="BExS2WLQUVBRZJWQTWUU4CYDY4IN" hidden="1">#REF!</definedName>
    <definedName name="BExS2YJQV4NUX6135T90Z1Y5R26Q" localSheetId="16" hidden="1">#REF!</definedName>
    <definedName name="BExS2YJQV4NUX6135T90Z1Y5R26Q" localSheetId="13" hidden="1">#REF!</definedName>
    <definedName name="BExS2YJQV4NUX6135T90Z1Y5R26Q" localSheetId="10" hidden="1">#REF!</definedName>
    <definedName name="BExS2YJQV4NUX6135T90Z1Y5R26Q" localSheetId="7" hidden="1">#REF!</definedName>
    <definedName name="BExS2YJQV4NUX6135T90Z1Y5R26Q" localSheetId="27" hidden="1">#REF!</definedName>
    <definedName name="BExS2YJQV4NUX6135T90Z1Y5R26Q" hidden="1">#REF!</definedName>
    <definedName name="BExS318UV9I2FXPQQWUKKX00QLPJ" localSheetId="16" hidden="1">#REF!</definedName>
    <definedName name="BExS318UV9I2FXPQQWUKKX00QLPJ" localSheetId="13" hidden="1">#REF!</definedName>
    <definedName name="BExS318UV9I2FXPQQWUKKX00QLPJ" localSheetId="10" hidden="1">#REF!</definedName>
    <definedName name="BExS318UV9I2FXPQQWUKKX00QLPJ" localSheetId="7" hidden="1">#REF!</definedName>
    <definedName name="BExS318UV9I2FXPQQWUKKX00QLPJ" localSheetId="27" hidden="1">#REF!</definedName>
    <definedName name="BExS318UV9I2FXPQQWUKKX00QLPJ" hidden="1">#REF!</definedName>
    <definedName name="BExS3LBS0SMTHALVM4NRI1BAV1NP" localSheetId="16" hidden="1">#REF!</definedName>
    <definedName name="BExS3LBS0SMTHALVM4NRI1BAV1NP" localSheetId="13" hidden="1">#REF!</definedName>
    <definedName name="BExS3LBS0SMTHALVM4NRI1BAV1NP" localSheetId="10" hidden="1">#REF!</definedName>
    <definedName name="BExS3LBS0SMTHALVM4NRI1BAV1NP" localSheetId="7" hidden="1">#REF!</definedName>
    <definedName name="BExS3LBS0SMTHALVM4NRI1BAV1NP" localSheetId="27" hidden="1">#REF!</definedName>
    <definedName name="BExS3LBS0SMTHALVM4NRI1BAV1NP" hidden="1">#REF!</definedName>
    <definedName name="BExS3MTQ75VBXDGEBURP6YT8RROE" localSheetId="16" hidden="1">#REF!</definedName>
    <definedName name="BExS3MTQ75VBXDGEBURP6YT8RROE" localSheetId="13" hidden="1">#REF!</definedName>
    <definedName name="BExS3MTQ75VBXDGEBURP6YT8RROE" localSheetId="10" hidden="1">#REF!</definedName>
    <definedName name="BExS3MTQ75VBXDGEBURP6YT8RROE" localSheetId="7" hidden="1">#REF!</definedName>
    <definedName name="BExS3MTQ75VBXDGEBURP6YT8RROE" localSheetId="27" hidden="1">#REF!</definedName>
    <definedName name="BExS3MTQ75VBXDGEBURP6YT8RROE" hidden="1">#REF!</definedName>
    <definedName name="BExS3OMGYO0DFN5186UFKEXZ2RX3" localSheetId="16" hidden="1">#REF!</definedName>
    <definedName name="BExS3OMGYO0DFN5186UFKEXZ2RX3" localSheetId="13" hidden="1">#REF!</definedName>
    <definedName name="BExS3OMGYO0DFN5186UFKEXZ2RX3" localSheetId="10" hidden="1">#REF!</definedName>
    <definedName name="BExS3OMGYO0DFN5186UFKEXZ2RX3" localSheetId="7" hidden="1">#REF!</definedName>
    <definedName name="BExS3OMGYO0DFN5186UFKEXZ2RX3" localSheetId="27" hidden="1">#REF!</definedName>
    <definedName name="BExS3OMGYO0DFN5186UFKEXZ2RX3" hidden="1">#REF!</definedName>
    <definedName name="BExS3SDERJ27OER67TIGOVZU13A2" localSheetId="16" hidden="1">#REF!</definedName>
    <definedName name="BExS3SDERJ27OER67TIGOVZU13A2" localSheetId="13" hidden="1">#REF!</definedName>
    <definedName name="BExS3SDERJ27OER67TIGOVZU13A2" localSheetId="10" hidden="1">#REF!</definedName>
    <definedName name="BExS3SDERJ27OER67TIGOVZU13A2" localSheetId="7" hidden="1">#REF!</definedName>
    <definedName name="BExS3SDERJ27OER67TIGOVZU13A2" localSheetId="27" hidden="1">#REF!</definedName>
    <definedName name="BExS3SDERJ27OER67TIGOVZU13A2" hidden="1">#REF!</definedName>
    <definedName name="BExS3STIH9SFG0R6H30P191QZE98" localSheetId="16" hidden="1">#REF!</definedName>
    <definedName name="BExS3STIH9SFG0R6H30P191QZE98" localSheetId="13" hidden="1">#REF!</definedName>
    <definedName name="BExS3STIH9SFG0R6H30P191QZE98" localSheetId="10" hidden="1">#REF!</definedName>
    <definedName name="BExS3STIH9SFG0R6H30P191QZE98" localSheetId="7" hidden="1">#REF!</definedName>
    <definedName name="BExS3STIH9SFG0R6H30P191QZE98" localSheetId="27" hidden="1">#REF!</definedName>
    <definedName name="BExS3STIH9SFG0R6H30P191QZE98" hidden="1">#REF!</definedName>
    <definedName name="BExS46R5WDNU5KL04FKY5LHJUCB8" localSheetId="16" hidden="1">#REF!</definedName>
    <definedName name="BExS46R5WDNU5KL04FKY5LHJUCB8" localSheetId="13" hidden="1">#REF!</definedName>
    <definedName name="BExS46R5WDNU5KL04FKY5LHJUCB8" localSheetId="10" hidden="1">#REF!</definedName>
    <definedName name="BExS46R5WDNU5KL04FKY5LHJUCB8" localSheetId="7" hidden="1">#REF!</definedName>
    <definedName name="BExS46R5WDNU5KL04FKY5LHJUCB8" localSheetId="27" hidden="1">#REF!</definedName>
    <definedName name="BExS46R5WDNU5KL04FKY5LHJUCB8" hidden="1">#REF!</definedName>
    <definedName name="BExS4ASWKM93XA275AXHYP8AG6SU" localSheetId="16" hidden="1">#REF!</definedName>
    <definedName name="BExS4ASWKM93XA275AXHYP8AG6SU" localSheetId="13" hidden="1">#REF!</definedName>
    <definedName name="BExS4ASWKM93XA275AXHYP8AG6SU" localSheetId="10" hidden="1">#REF!</definedName>
    <definedName name="BExS4ASWKM93XA275AXHYP8AG6SU" localSheetId="7" hidden="1">#REF!</definedName>
    <definedName name="BExS4ASWKM93XA275AXHYP8AG6SU" localSheetId="27" hidden="1">#REF!</definedName>
    <definedName name="BExS4ASWKM93XA275AXHYP8AG6SU" hidden="1">#REF!</definedName>
    <definedName name="BExS4IANBC4RO7HIK0MZZ2RPQU78" localSheetId="16" hidden="1">#REF!</definedName>
    <definedName name="BExS4IANBC4RO7HIK0MZZ2RPQU78" localSheetId="13" hidden="1">#REF!</definedName>
    <definedName name="BExS4IANBC4RO7HIK0MZZ2RPQU78" localSheetId="10" hidden="1">#REF!</definedName>
    <definedName name="BExS4IANBC4RO7HIK0MZZ2RPQU78" localSheetId="7" hidden="1">#REF!</definedName>
    <definedName name="BExS4IANBC4RO7HIK0MZZ2RPQU78" localSheetId="27" hidden="1">#REF!</definedName>
    <definedName name="BExS4IANBC4RO7HIK0MZZ2RPQU78" hidden="1">#REF!</definedName>
    <definedName name="BExS4JN3Y6SVBKILQK0R9HS45Y52" localSheetId="16" hidden="1">#REF!</definedName>
    <definedName name="BExS4JN3Y6SVBKILQK0R9HS45Y52" localSheetId="13" hidden="1">#REF!</definedName>
    <definedName name="BExS4JN3Y6SVBKILQK0R9HS45Y52" localSheetId="10" hidden="1">#REF!</definedName>
    <definedName name="BExS4JN3Y6SVBKILQK0R9HS45Y52" localSheetId="7" hidden="1">#REF!</definedName>
    <definedName name="BExS4JN3Y6SVBKILQK0R9HS45Y52" localSheetId="27" hidden="1">#REF!</definedName>
    <definedName name="BExS4JN3Y6SVBKILQK0R9HS45Y52" hidden="1">#REF!</definedName>
    <definedName name="BExS4P6S41O6Z6BED77U3GD9PNH1" localSheetId="16" hidden="1">#REF!</definedName>
    <definedName name="BExS4P6S41O6Z6BED77U3GD9PNH1" localSheetId="13" hidden="1">#REF!</definedName>
    <definedName name="BExS4P6S41O6Z6BED77U3GD9PNH1" localSheetId="10" hidden="1">#REF!</definedName>
    <definedName name="BExS4P6S41O6Z6BED77U3GD9PNH1" localSheetId="7" hidden="1">#REF!</definedName>
    <definedName name="BExS4P6S41O6Z6BED77U3GD9PNH1" localSheetId="27" hidden="1">#REF!</definedName>
    <definedName name="BExS4P6S41O6Z6BED77U3GD9PNH1" hidden="1">#REF!</definedName>
    <definedName name="BExS4PXPURUHFBOKYFJD5J1J2RXC" localSheetId="16" hidden="1">#REF!</definedName>
    <definedName name="BExS4PXPURUHFBOKYFJD5J1J2RXC" localSheetId="13" hidden="1">#REF!</definedName>
    <definedName name="BExS4PXPURUHFBOKYFJD5J1J2RXC" localSheetId="10" hidden="1">#REF!</definedName>
    <definedName name="BExS4PXPURUHFBOKYFJD5J1J2RXC" localSheetId="7" hidden="1">#REF!</definedName>
    <definedName name="BExS4PXPURUHFBOKYFJD5J1J2RXC" localSheetId="27" hidden="1">#REF!</definedName>
    <definedName name="BExS4PXPURUHFBOKYFJD5J1J2RXC" hidden="1">#REF!</definedName>
    <definedName name="BExS4T32HD3YGJ91HTJ2IGVX6V4O" localSheetId="16" hidden="1">#REF!</definedName>
    <definedName name="BExS4T32HD3YGJ91HTJ2IGVX6V4O" localSheetId="13" hidden="1">#REF!</definedName>
    <definedName name="BExS4T32HD3YGJ91HTJ2IGVX6V4O" localSheetId="10" hidden="1">#REF!</definedName>
    <definedName name="BExS4T32HD3YGJ91HTJ2IGVX6V4O" localSheetId="7" hidden="1">#REF!</definedName>
    <definedName name="BExS4T32HD3YGJ91HTJ2IGVX6V4O" localSheetId="27" hidden="1">#REF!</definedName>
    <definedName name="BExS4T32HD3YGJ91HTJ2IGVX6V4O" hidden="1">#REF!</definedName>
    <definedName name="BExS51H0N51UT0FZOPZRCF1GU063" localSheetId="16" hidden="1">#REF!</definedName>
    <definedName name="BExS51H0N51UT0FZOPZRCF1GU063" localSheetId="13" hidden="1">#REF!</definedName>
    <definedName name="BExS51H0N51UT0FZOPZRCF1GU063" localSheetId="10" hidden="1">#REF!</definedName>
    <definedName name="BExS51H0N51UT0FZOPZRCF1GU063" localSheetId="7" hidden="1">#REF!</definedName>
    <definedName name="BExS51H0N51UT0FZOPZRCF1GU063" localSheetId="27" hidden="1">#REF!</definedName>
    <definedName name="BExS51H0N51UT0FZOPZRCF1GU063" hidden="1">#REF!</definedName>
    <definedName name="BExS54X72TJFC41FJK72MLRR2OO7" localSheetId="16" hidden="1">#REF!</definedName>
    <definedName name="BExS54X72TJFC41FJK72MLRR2OO7" localSheetId="13" hidden="1">#REF!</definedName>
    <definedName name="BExS54X72TJFC41FJK72MLRR2OO7" localSheetId="10" hidden="1">#REF!</definedName>
    <definedName name="BExS54X72TJFC41FJK72MLRR2OO7" localSheetId="7" hidden="1">#REF!</definedName>
    <definedName name="BExS54X72TJFC41FJK72MLRR2OO7" localSheetId="27" hidden="1">#REF!</definedName>
    <definedName name="BExS54X72TJFC41FJK72MLRR2OO7" hidden="1">#REF!</definedName>
    <definedName name="BExS59F0PA1V2ZC7S5TN6IT41SXP" localSheetId="16" hidden="1">#REF!</definedName>
    <definedName name="BExS59F0PA1V2ZC7S5TN6IT41SXP" localSheetId="13" hidden="1">#REF!</definedName>
    <definedName name="BExS59F0PA1V2ZC7S5TN6IT41SXP" localSheetId="10" hidden="1">#REF!</definedName>
    <definedName name="BExS59F0PA1V2ZC7S5TN6IT41SXP" localSheetId="7" hidden="1">#REF!</definedName>
    <definedName name="BExS59F0PA1V2ZC7S5TN6IT41SXP" localSheetId="27" hidden="1">#REF!</definedName>
    <definedName name="BExS59F0PA1V2ZC7S5TN6IT41SXP" hidden="1">#REF!</definedName>
    <definedName name="BExS5L3TGB8JVW9ROYWTKYTUPW27" localSheetId="16" hidden="1">#REF!</definedName>
    <definedName name="BExS5L3TGB8JVW9ROYWTKYTUPW27" localSheetId="13" hidden="1">#REF!</definedName>
    <definedName name="BExS5L3TGB8JVW9ROYWTKYTUPW27" localSheetId="10" hidden="1">#REF!</definedName>
    <definedName name="BExS5L3TGB8JVW9ROYWTKYTUPW27" localSheetId="7" hidden="1">#REF!</definedName>
    <definedName name="BExS5L3TGB8JVW9ROYWTKYTUPW27" localSheetId="27" hidden="1">#REF!</definedName>
    <definedName name="BExS5L3TGB8JVW9ROYWTKYTUPW27" hidden="1">#REF!</definedName>
    <definedName name="BExS6GKQ96EHVLYWNJDWXZXUZW90" localSheetId="16" hidden="1">#REF!</definedName>
    <definedName name="BExS6GKQ96EHVLYWNJDWXZXUZW90" localSheetId="13" hidden="1">#REF!</definedName>
    <definedName name="BExS6GKQ96EHVLYWNJDWXZXUZW90" localSheetId="10" hidden="1">#REF!</definedName>
    <definedName name="BExS6GKQ96EHVLYWNJDWXZXUZW90" localSheetId="7" hidden="1">#REF!</definedName>
    <definedName name="BExS6GKQ96EHVLYWNJDWXZXUZW90" localSheetId="27" hidden="1">#REF!</definedName>
    <definedName name="BExS6GKQ96EHVLYWNJDWXZXUZW90" hidden="1">#REF!</definedName>
    <definedName name="BExS6ITKSZFRR01YD5B0F676SYN7" localSheetId="16" hidden="1">#REF!</definedName>
    <definedName name="BExS6ITKSZFRR01YD5B0F676SYN7" localSheetId="13" hidden="1">#REF!</definedName>
    <definedName name="BExS6ITKSZFRR01YD5B0F676SYN7" localSheetId="10" hidden="1">#REF!</definedName>
    <definedName name="BExS6ITKSZFRR01YD5B0F676SYN7" localSheetId="7" hidden="1">#REF!</definedName>
    <definedName name="BExS6ITKSZFRR01YD5B0F676SYN7" localSheetId="27" hidden="1">#REF!</definedName>
    <definedName name="BExS6ITKSZFRR01YD5B0F676SYN7" hidden="1">#REF!</definedName>
    <definedName name="BExS6N0LI574IAC89EFW6CLTCQ33" localSheetId="16" hidden="1">#REF!</definedName>
    <definedName name="BExS6N0LI574IAC89EFW6CLTCQ33" localSheetId="13" hidden="1">#REF!</definedName>
    <definedName name="BExS6N0LI574IAC89EFW6CLTCQ33" localSheetId="10" hidden="1">#REF!</definedName>
    <definedName name="BExS6N0LI574IAC89EFW6CLTCQ33" localSheetId="7" hidden="1">#REF!</definedName>
    <definedName name="BExS6N0LI574IAC89EFW6CLTCQ33" localSheetId="27" hidden="1">#REF!</definedName>
    <definedName name="BExS6N0LI574IAC89EFW6CLTCQ33" hidden="1">#REF!</definedName>
    <definedName name="BExS6N0NEF7XCTT5R600QZ71A44O" localSheetId="16" hidden="1">#REF!</definedName>
    <definedName name="BExS6N0NEF7XCTT5R600QZ71A44O" localSheetId="13" hidden="1">#REF!</definedName>
    <definedName name="BExS6N0NEF7XCTT5R600QZ71A44O" localSheetId="10" hidden="1">#REF!</definedName>
    <definedName name="BExS6N0NEF7XCTT5R600QZ71A44O" localSheetId="7" hidden="1">#REF!</definedName>
    <definedName name="BExS6N0NEF7XCTT5R600QZ71A44O" localSheetId="27" hidden="1">#REF!</definedName>
    <definedName name="BExS6N0NEF7XCTT5R600QZ71A44O" hidden="1">#REF!</definedName>
    <definedName name="BExS6WRDBF3ST86ZOBBUL3GTCR11" localSheetId="16" hidden="1">#REF!</definedName>
    <definedName name="BExS6WRDBF3ST86ZOBBUL3GTCR11" localSheetId="13" hidden="1">#REF!</definedName>
    <definedName name="BExS6WRDBF3ST86ZOBBUL3GTCR11" localSheetId="10" hidden="1">#REF!</definedName>
    <definedName name="BExS6WRDBF3ST86ZOBBUL3GTCR11" localSheetId="7" hidden="1">#REF!</definedName>
    <definedName name="BExS6WRDBF3ST86ZOBBUL3GTCR11" localSheetId="27" hidden="1">#REF!</definedName>
    <definedName name="BExS6WRDBF3ST86ZOBBUL3GTCR11" hidden="1">#REF!</definedName>
    <definedName name="BExS6XNRKR0C3MTA0LV5B60UB908" localSheetId="16" hidden="1">#REF!</definedName>
    <definedName name="BExS6XNRKR0C3MTA0LV5B60UB908" localSheetId="13" hidden="1">#REF!</definedName>
    <definedName name="BExS6XNRKR0C3MTA0LV5B60UB908" localSheetId="10" hidden="1">#REF!</definedName>
    <definedName name="BExS6XNRKR0C3MTA0LV5B60UB908" localSheetId="7" hidden="1">#REF!</definedName>
    <definedName name="BExS6XNRKR0C3MTA0LV5B60UB908" localSheetId="27" hidden="1">#REF!</definedName>
    <definedName name="BExS6XNRKR0C3MTA0LV5B60UB908" hidden="1">#REF!</definedName>
    <definedName name="BExS73NELZEK2MDOLXO2Q7H3EG71" localSheetId="16" hidden="1">#REF!</definedName>
    <definedName name="BExS73NELZEK2MDOLXO2Q7H3EG71" localSheetId="13" hidden="1">#REF!</definedName>
    <definedName name="BExS73NELZEK2MDOLXO2Q7H3EG71" localSheetId="10" hidden="1">#REF!</definedName>
    <definedName name="BExS73NELZEK2MDOLXO2Q7H3EG71" localSheetId="7" hidden="1">#REF!</definedName>
    <definedName name="BExS73NELZEK2MDOLXO2Q7H3EG71" localSheetId="27" hidden="1">#REF!</definedName>
    <definedName name="BExS73NELZEK2MDOLXO2Q7H3EG71" hidden="1">#REF!</definedName>
    <definedName name="BExS7DJF6AXTWAJD7K4ZCD7L6BHV" localSheetId="16" hidden="1">#REF!</definedName>
    <definedName name="BExS7DJF6AXTWAJD7K4ZCD7L6BHV" localSheetId="13" hidden="1">#REF!</definedName>
    <definedName name="BExS7DJF6AXTWAJD7K4ZCD7L6BHV" localSheetId="10" hidden="1">#REF!</definedName>
    <definedName name="BExS7DJF6AXTWAJD7K4ZCD7L6BHV" localSheetId="7" hidden="1">#REF!</definedName>
    <definedName name="BExS7DJF6AXTWAJD7K4ZCD7L6BHV" localSheetId="27" hidden="1">#REF!</definedName>
    <definedName name="BExS7DJF6AXTWAJD7K4ZCD7L6BHV" hidden="1">#REF!</definedName>
    <definedName name="BExS7GOTHHOK287MX2RC853NWQAL" localSheetId="16" hidden="1">#REF!</definedName>
    <definedName name="BExS7GOTHHOK287MX2RC853NWQAL" localSheetId="13" hidden="1">#REF!</definedName>
    <definedName name="BExS7GOTHHOK287MX2RC853NWQAL" localSheetId="10" hidden="1">#REF!</definedName>
    <definedName name="BExS7GOTHHOK287MX2RC853NWQAL" localSheetId="7" hidden="1">#REF!</definedName>
    <definedName name="BExS7GOTHHOK287MX2RC853NWQAL" localSheetId="27" hidden="1">#REF!</definedName>
    <definedName name="BExS7GOTHHOK287MX2RC853NWQAL" hidden="1">#REF!</definedName>
    <definedName name="BExS7TKQYLRZGM93UY3ZJZJBQNFJ" localSheetId="16" hidden="1">#REF!</definedName>
    <definedName name="BExS7TKQYLRZGM93UY3ZJZJBQNFJ" localSheetId="13" hidden="1">#REF!</definedName>
    <definedName name="BExS7TKQYLRZGM93UY3ZJZJBQNFJ" localSheetId="10" hidden="1">#REF!</definedName>
    <definedName name="BExS7TKQYLRZGM93UY3ZJZJBQNFJ" localSheetId="7" hidden="1">#REF!</definedName>
    <definedName name="BExS7TKQYLRZGM93UY3ZJZJBQNFJ" localSheetId="27" hidden="1">#REF!</definedName>
    <definedName name="BExS7TKQYLRZGM93UY3ZJZJBQNFJ" hidden="1">#REF!</definedName>
    <definedName name="BExS7Y2LNGVHSIBKC7C3R6X4LDR6" localSheetId="16" hidden="1">#REF!</definedName>
    <definedName name="BExS7Y2LNGVHSIBKC7C3R6X4LDR6" localSheetId="13" hidden="1">#REF!</definedName>
    <definedName name="BExS7Y2LNGVHSIBKC7C3R6X4LDR6" localSheetId="10" hidden="1">#REF!</definedName>
    <definedName name="BExS7Y2LNGVHSIBKC7C3R6X4LDR6" localSheetId="7" hidden="1">#REF!</definedName>
    <definedName name="BExS7Y2LNGVHSIBKC7C3R6X4LDR6" localSheetId="27" hidden="1">#REF!</definedName>
    <definedName name="BExS7Y2LNGVHSIBKC7C3R6X4LDR6" hidden="1">#REF!</definedName>
    <definedName name="BExS81TE0EY44Y3W2M4Z4MGNP5OM" localSheetId="16" hidden="1">#REF!</definedName>
    <definedName name="BExS81TE0EY44Y3W2M4Z4MGNP5OM" localSheetId="13" hidden="1">#REF!</definedName>
    <definedName name="BExS81TE0EY44Y3W2M4Z4MGNP5OM" localSheetId="10" hidden="1">#REF!</definedName>
    <definedName name="BExS81TE0EY44Y3W2M4Z4MGNP5OM" localSheetId="7" hidden="1">#REF!</definedName>
    <definedName name="BExS81TE0EY44Y3W2M4Z4MGNP5OM" localSheetId="27" hidden="1">#REF!</definedName>
    <definedName name="BExS81TE0EY44Y3W2M4Z4MGNP5OM" hidden="1">#REF!</definedName>
    <definedName name="BExS81YPDZDVJJVS15HV2HDXAC3Y" localSheetId="16" hidden="1">#REF!</definedName>
    <definedName name="BExS81YPDZDVJJVS15HV2HDXAC3Y" localSheetId="13" hidden="1">#REF!</definedName>
    <definedName name="BExS81YPDZDVJJVS15HV2HDXAC3Y" localSheetId="10" hidden="1">#REF!</definedName>
    <definedName name="BExS81YPDZDVJJVS15HV2HDXAC3Y" localSheetId="7" hidden="1">#REF!</definedName>
    <definedName name="BExS81YPDZDVJJVS15HV2HDXAC3Y" localSheetId="27" hidden="1">#REF!</definedName>
    <definedName name="BExS81YPDZDVJJVS15HV2HDXAC3Y" hidden="1">#REF!</definedName>
    <definedName name="BExS82PRVNUTEKQZS56YT2DVF6C2" localSheetId="16" hidden="1">#REF!</definedName>
    <definedName name="BExS82PRVNUTEKQZS56YT2DVF6C2" localSheetId="13" hidden="1">#REF!</definedName>
    <definedName name="BExS82PRVNUTEKQZS56YT2DVF6C2" localSheetId="10" hidden="1">#REF!</definedName>
    <definedName name="BExS82PRVNUTEKQZS56YT2DVF6C2" localSheetId="7" hidden="1">#REF!</definedName>
    <definedName name="BExS82PRVNUTEKQZS56YT2DVF6C2" localSheetId="27" hidden="1">#REF!</definedName>
    <definedName name="BExS82PRVNUTEKQZS56YT2DVF6C2" hidden="1">#REF!</definedName>
    <definedName name="BExS83BCNFAV6DRCB1VTUF96491J" localSheetId="16" hidden="1">#REF!</definedName>
    <definedName name="BExS83BCNFAV6DRCB1VTUF96491J" localSheetId="13" hidden="1">#REF!</definedName>
    <definedName name="BExS83BCNFAV6DRCB1VTUF96491J" localSheetId="10" hidden="1">#REF!</definedName>
    <definedName name="BExS83BCNFAV6DRCB1VTUF96491J" localSheetId="7" hidden="1">#REF!</definedName>
    <definedName name="BExS83BCNFAV6DRCB1VTUF96491J" localSheetId="27" hidden="1">#REF!</definedName>
    <definedName name="BExS83BCNFAV6DRCB1VTUF96491J" hidden="1">#REF!</definedName>
    <definedName name="BExS86GKM9ISCSNZD15BQ5E5L6A5" localSheetId="16" hidden="1">#REF!</definedName>
    <definedName name="BExS86GKM9ISCSNZD15BQ5E5L6A5" localSheetId="13" hidden="1">#REF!</definedName>
    <definedName name="BExS86GKM9ISCSNZD15BQ5E5L6A5" localSheetId="10" hidden="1">#REF!</definedName>
    <definedName name="BExS86GKM9ISCSNZD15BQ5E5L6A5" localSheetId="7" hidden="1">#REF!</definedName>
    <definedName name="BExS86GKM9ISCSNZD15BQ5E5L6A5" localSheetId="27" hidden="1">#REF!</definedName>
    <definedName name="BExS86GKM9ISCSNZD15BQ5E5L6A5" hidden="1">#REF!</definedName>
    <definedName name="BExS89GGRJ55EK546SM31UGE2K8T" localSheetId="16" hidden="1">#REF!</definedName>
    <definedName name="BExS89GGRJ55EK546SM31UGE2K8T" localSheetId="13" hidden="1">#REF!</definedName>
    <definedName name="BExS89GGRJ55EK546SM31UGE2K8T" localSheetId="10" hidden="1">#REF!</definedName>
    <definedName name="BExS89GGRJ55EK546SM31UGE2K8T" localSheetId="7" hidden="1">#REF!</definedName>
    <definedName name="BExS89GGRJ55EK546SM31UGE2K8T" localSheetId="27" hidden="1">#REF!</definedName>
    <definedName name="BExS89GGRJ55EK546SM31UGE2K8T" hidden="1">#REF!</definedName>
    <definedName name="BExS8BPG5A0GR5AO1U951NDGGR0L" localSheetId="16" hidden="1">#REF!</definedName>
    <definedName name="BExS8BPG5A0GR5AO1U951NDGGR0L" localSheetId="13" hidden="1">#REF!</definedName>
    <definedName name="BExS8BPG5A0GR5AO1U951NDGGR0L" localSheetId="10" hidden="1">#REF!</definedName>
    <definedName name="BExS8BPG5A0GR5AO1U951NDGGR0L" localSheetId="7" hidden="1">#REF!</definedName>
    <definedName name="BExS8BPG5A0GR5AO1U951NDGGR0L" localSheetId="27" hidden="1">#REF!</definedName>
    <definedName name="BExS8BPG5A0GR5AO1U951NDGGR0L" hidden="1">#REF!</definedName>
    <definedName name="BExS8CGI0JXFUBD41VFLI0SZSV8F" localSheetId="16" hidden="1">#REF!</definedName>
    <definedName name="BExS8CGI0JXFUBD41VFLI0SZSV8F" localSheetId="13" hidden="1">#REF!</definedName>
    <definedName name="BExS8CGI0JXFUBD41VFLI0SZSV8F" localSheetId="10" hidden="1">#REF!</definedName>
    <definedName name="BExS8CGI0JXFUBD41VFLI0SZSV8F" localSheetId="7" hidden="1">#REF!</definedName>
    <definedName name="BExS8CGI0JXFUBD41VFLI0SZSV8F" localSheetId="27" hidden="1">#REF!</definedName>
    <definedName name="BExS8CGI0JXFUBD41VFLI0SZSV8F" hidden="1">#REF!</definedName>
    <definedName name="BExS8D22FXVQKOEJP01LT0CDI3PS" localSheetId="16" hidden="1">#REF!</definedName>
    <definedName name="BExS8D22FXVQKOEJP01LT0CDI3PS" localSheetId="13" hidden="1">#REF!</definedName>
    <definedName name="BExS8D22FXVQKOEJP01LT0CDI3PS" localSheetId="10" hidden="1">#REF!</definedName>
    <definedName name="BExS8D22FXVQKOEJP01LT0CDI3PS" localSheetId="7" hidden="1">#REF!</definedName>
    <definedName name="BExS8D22FXVQKOEJP01LT0CDI3PS" localSheetId="27" hidden="1">#REF!</definedName>
    <definedName name="BExS8D22FXVQKOEJP01LT0CDI3PS" hidden="1">#REF!</definedName>
    <definedName name="BExS8EEJOZFBUWZDOM3O25AJRUVU" localSheetId="16" hidden="1">#REF!</definedName>
    <definedName name="BExS8EEJOZFBUWZDOM3O25AJRUVU" localSheetId="13" hidden="1">#REF!</definedName>
    <definedName name="BExS8EEJOZFBUWZDOM3O25AJRUVU" localSheetId="10" hidden="1">#REF!</definedName>
    <definedName name="BExS8EEJOZFBUWZDOM3O25AJRUVU" localSheetId="7" hidden="1">#REF!</definedName>
    <definedName name="BExS8EEJOZFBUWZDOM3O25AJRUVU" localSheetId="27" hidden="1">#REF!</definedName>
    <definedName name="BExS8EEJOZFBUWZDOM3O25AJRUVU" hidden="1">#REF!</definedName>
    <definedName name="BExS8GSUS17UY50TEM2AWF36BR9Z" localSheetId="16" hidden="1">#REF!</definedName>
    <definedName name="BExS8GSUS17UY50TEM2AWF36BR9Z" localSheetId="13" hidden="1">#REF!</definedName>
    <definedName name="BExS8GSUS17UY50TEM2AWF36BR9Z" localSheetId="10" hidden="1">#REF!</definedName>
    <definedName name="BExS8GSUS17UY50TEM2AWF36BR9Z" localSheetId="7" hidden="1">#REF!</definedName>
    <definedName name="BExS8GSUS17UY50TEM2AWF36BR9Z" localSheetId="27" hidden="1">#REF!</definedName>
    <definedName name="BExS8GSUS17UY50TEM2AWF36BR9Z" hidden="1">#REF!</definedName>
    <definedName name="BExS8HJRBVG0XI6PWA9KTMJZMQXK" localSheetId="16" hidden="1">#REF!</definedName>
    <definedName name="BExS8HJRBVG0XI6PWA9KTMJZMQXK" localSheetId="13" hidden="1">#REF!</definedName>
    <definedName name="BExS8HJRBVG0XI6PWA9KTMJZMQXK" localSheetId="10" hidden="1">#REF!</definedName>
    <definedName name="BExS8HJRBVG0XI6PWA9KTMJZMQXK" localSheetId="7" hidden="1">#REF!</definedName>
    <definedName name="BExS8HJRBVG0XI6PWA9KTMJZMQXK" localSheetId="27" hidden="1">#REF!</definedName>
    <definedName name="BExS8HJRBVG0XI6PWA9KTMJZMQXK" hidden="1">#REF!</definedName>
    <definedName name="BExS8NE9HUZJH13OXLREOV1BX0OZ" localSheetId="16" hidden="1">#REF!</definedName>
    <definedName name="BExS8NE9HUZJH13OXLREOV1BX0OZ" localSheetId="13" hidden="1">#REF!</definedName>
    <definedName name="BExS8NE9HUZJH13OXLREOV1BX0OZ" localSheetId="10" hidden="1">#REF!</definedName>
    <definedName name="BExS8NE9HUZJH13OXLREOV1BX0OZ" localSheetId="7" hidden="1">#REF!</definedName>
    <definedName name="BExS8NE9HUZJH13OXLREOV1BX0OZ" localSheetId="27" hidden="1">#REF!</definedName>
    <definedName name="BExS8NE9HUZJH13OXLREOV1BX0OZ" hidden="1">#REF!</definedName>
    <definedName name="BExS8R51C8RM2FS6V6IRTYO9GA4A" localSheetId="16" hidden="1">#REF!</definedName>
    <definedName name="BExS8R51C8RM2FS6V6IRTYO9GA4A" localSheetId="13" hidden="1">#REF!</definedName>
    <definedName name="BExS8R51C8RM2FS6V6IRTYO9GA4A" localSheetId="10" hidden="1">#REF!</definedName>
    <definedName name="BExS8R51C8RM2FS6V6IRTYO9GA4A" localSheetId="7" hidden="1">#REF!</definedName>
    <definedName name="BExS8R51C8RM2FS6V6IRTYO9GA4A" localSheetId="27" hidden="1">#REF!</definedName>
    <definedName name="BExS8R51C8RM2FS6V6IRTYO9GA4A" hidden="1">#REF!</definedName>
    <definedName name="BExS8WDX408F60MH1X9B9UZ2H4R7" localSheetId="16" hidden="1">#REF!</definedName>
    <definedName name="BExS8WDX408F60MH1X9B9UZ2H4R7" localSheetId="13" hidden="1">#REF!</definedName>
    <definedName name="BExS8WDX408F60MH1X9B9UZ2H4R7" localSheetId="10" hidden="1">#REF!</definedName>
    <definedName name="BExS8WDX408F60MH1X9B9UZ2H4R7" localSheetId="7" hidden="1">#REF!</definedName>
    <definedName name="BExS8WDX408F60MH1X9B9UZ2H4R7" localSheetId="27" hidden="1">#REF!</definedName>
    <definedName name="BExS8WDX408F60MH1X9B9UZ2H4R7" hidden="1">#REF!</definedName>
    <definedName name="BExS8X4UTVOFE2YEVLO8LTKMSI3A" localSheetId="16" hidden="1">#REF!</definedName>
    <definedName name="BExS8X4UTVOFE2YEVLO8LTKMSI3A" localSheetId="13" hidden="1">#REF!</definedName>
    <definedName name="BExS8X4UTVOFE2YEVLO8LTKMSI3A" localSheetId="10" hidden="1">#REF!</definedName>
    <definedName name="BExS8X4UTVOFE2YEVLO8LTKMSI3A" localSheetId="7" hidden="1">#REF!</definedName>
    <definedName name="BExS8X4UTVOFE2YEVLO8LTKMSI3A" localSheetId="27" hidden="1">#REF!</definedName>
    <definedName name="BExS8X4UTVOFE2YEVLO8LTKMSI3A" hidden="1">#REF!</definedName>
    <definedName name="BExS8Z2W2QEC3MH0BZIYLDFQNUIP" localSheetId="16" hidden="1">#REF!</definedName>
    <definedName name="BExS8Z2W2QEC3MH0BZIYLDFQNUIP" localSheetId="13" hidden="1">#REF!</definedName>
    <definedName name="BExS8Z2W2QEC3MH0BZIYLDFQNUIP" localSheetId="10" hidden="1">#REF!</definedName>
    <definedName name="BExS8Z2W2QEC3MH0BZIYLDFQNUIP" localSheetId="7" hidden="1">#REF!</definedName>
    <definedName name="BExS8Z2W2QEC3MH0BZIYLDFQNUIP" localSheetId="27" hidden="1">#REF!</definedName>
    <definedName name="BExS8Z2W2QEC3MH0BZIYLDFQNUIP" hidden="1">#REF!</definedName>
    <definedName name="BExS92DKGRFFCIA9C0IXDOLO57EP" localSheetId="16" hidden="1">#REF!</definedName>
    <definedName name="BExS92DKGRFFCIA9C0IXDOLO57EP" localSheetId="13" hidden="1">#REF!</definedName>
    <definedName name="BExS92DKGRFFCIA9C0IXDOLO57EP" localSheetId="10" hidden="1">#REF!</definedName>
    <definedName name="BExS92DKGRFFCIA9C0IXDOLO57EP" localSheetId="7" hidden="1">#REF!</definedName>
    <definedName name="BExS92DKGRFFCIA9C0IXDOLO57EP" localSheetId="27" hidden="1">#REF!</definedName>
    <definedName name="BExS92DKGRFFCIA9C0IXDOLO57EP" hidden="1">#REF!</definedName>
    <definedName name="BExS98OB4321YCHLCQ022PXKTT2W" localSheetId="16" hidden="1">#REF!</definedName>
    <definedName name="BExS98OB4321YCHLCQ022PXKTT2W" localSheetId="13" hidden="1">#REF!</definedName>
    <definedName name="BExS98OB4321YCHLCQ022PXKTT2W" localSheetId="10" hidden="1">#REF!</definedName>
    <definedName name="BExS98OB4321YCHLCQ022PXKTT2W" localSheetId="7" hidden="1">#REF!</definedName>
    <definedName name="BExS98OB4321YCHLCQ022PXKTT2W" localSheetId="27" hidden="1">#REF!</definedName>
    <definedName name="BExS98OB4321YCHLCQ022PXKTT2W" hidden="1">#REF!</definedName>
    <definedName name="BExS9C9N8GFISC6HUERJ0EI06GB2" localSheetId="16" hidden="1">#REF!</definedName>
    <definedName name="BExS9C9N8GFISC6HUERJ0EI06GB2" localSheetId="13" hidden="1">#REF!</definedName>
    <definedName name="BExS9C9N8GFISC6HUERJ0EI06GB2" localSheetId="10" hidden="1">#REF!</definedName>
    <definedName name="BExS9C9N8GFISC6HUERJ0EI06GB2" localSheetId="7" hidden="1">#REF!</definedName>
    <definedName name="BExS9C9N8GFISC6HUERJ0EI06GB2" localSheetId="27" hidden="1">#REF!</definedName>
    <definedName name="BExS9C9N8GFISC6HUERJ0EI06GB2" hidden="1">#REF!</definedName>
    <definedName name="BExS9D6619QNINF06KHZHYUAH0S9" localSheetId="16" hidden="1">#REF!</definedName>
    <definedName name="BExS9D6619QNINF06KHZHYUAH0S9" localSheetId="13" hidden="1">#REF!</definedName>
    <definedName name="BExS9D6619QNINF06KHZHYUAH0S9" localSheetId="10" hidden="1">#REF!</definedName>
    <definedName name="BExS9D6619QNINF06KHZHYUAH0S9" localSheetId="7" hidden="1">#REF!</definedName>
    <definedName name="BExS9D6619QNINF06KHZHYUAH0S9" localSheetId="27" hidden="1">#REF!</definedName>
    <definedName name="BExS9D6619QNINF06KHZHYUAH0S9" hidden="1">#REF!</definedName>
    <definedName name="BExS9DX13CACP3J8JDREK30JB1SQ" localSheetId="16" hidden="1">#REF!</definedName>
    <definedName name="BExS9DX13CACP3J8JDREK30JB1SQ" localSheetId="13" hidden="1">#REF!</definedName>
    <definedName name="BExS9DX13CACP3J8JDREK30JB1SQ" localSheetId="10" hidden="1">#REF!</definedName>
    <definedName name="BExS9DX13CACP3J8JDREK30JB1SQ" localSheetId="7" hidden="1">#REF!</definedName>
    <definedName name="BExS9DX13CACP3J8JDREK30JB1SQ" localSheetId="27" hidden="1">#REF!</definedName>
    <definedName name="BExS9DX13CACP3J8JDREK30JB1SQ" hidden="1">#REF!</definedName>
    <definedName name="BExS9FPRS2KRRCS33SE6WFNF5GYL" localSheetId="16" hidden="1">#REF!</definedName>
    <definedName name="BExS9FPRS2KRRCS33SE6WFNF5GYL" localSheetId="13" hidden="1">#REF!</definedName>
    <definedName name="BExS9FPRS2KRRCS33SE6WFNF5GYL" localSheetId="10" hidden="1">#REF!</definedName>
    <definedName name="BExS9FPRS2KRRCS33SE6WFNF5GYL" localSheetId="7" hidden="1">#REF!</definedName>
    <definedName name="BExS9FPRS2KRRCS33SE6WFNF5GYL" localSheetId="27" hidden="1">#REF!</definedName>
    <definedName name="BExS9FPRS2KRRCS33SE6WFNF5GYL" hidden="1">#REF!</definedName>
    <definedName name="BExS9M5VN3VE822UH6TLACVY24CJ" localSheetId="16" hidden="1">#REF!</definedName>
    <definedName name="BExS9M5VN3VE822UH6TLACVY24CJ" localSheetId="13" hidden="1">#REF!</definedName>
    <definedName name="BExS9M5VN3VE822UH6TLACVY24CJ" localSheetId="10" hidden="1">#REF!</definedName>
    <definedName name="BExS9M5VN3VE822UH6TLACVY24CJ" localSheetId="7" hidden="1">#REF!</definedName>
    <definedName name="BExS9M5VN3VE822UH6TLACVY24CJ" localSheetId="27" hidden="1">#REF!</definedName>
    <definedName name="BExS9M5VN3VE822UH6TLACVY24CJ" hidden="1">#REF!</definedName>
    <definedName name="BExS9WI0A6PSEB8N9GPXF2Z7MWHM" localSheetId="16" hidden="1">#REF!</definedName>
    <definedName name="BExS9WI0A6PSEB8N9GPXF2Z7MWHM" localSheetId="13" hidden="1">#REF!</definedName>
    <definedName name="BExS9WI0A6PSEB8N9GPXF2Z7MWHM" localSheetId="10" hidden="1">#REF!</definedName>
    <definedName name="BExS9WI0A6PSEB8N9GPXF2Z7MWHM" localSheetId="7" hidden="1">#REF!</definedName>
    <definedName name="BExS9WI0A6PSEB8N9GPXF2Z7MWHM" localSheetId="27" hidden="1">#REF!</definedName>
    <definedName name="BExS9WI0A6PSEB8N9GPXF2Z7MWHM" hidden="1">#REF!</definedName>
    <definedName name="BExS9XJPZ07ND34OHX60QD382FV6" localSheetId="16" hidden="1">#REF!</definedName>
    <definedName name="BExS9XJPZ07ND34OHX60QD382FV6" localSheetId="13" hidden="1">#REF!</definedName>
    <definedName name="BExS9XJPZ07ND34OHX60QD382FV6" localSheetId="10" hidden="1">#REF!</definedName>
    <definedName name="BExS9XJPZ07ND34OHX60QD382FV6" localSheetId="7" hidden="1">#REF!</definedName>
    <definedName name="BExS9XJPZ07ND34OHX60QD382FV6" localSheetId="27" hidden="1">#REF!</definedName>
    <definedName name="BExS9XJPZ07ND34OHX60QD382FV6" hidden="1">#REF!</definedName>
    <definedName name="BExSA4AJLEEN4R7HU4FRSMYR17TR" localSheetId="16" hidden="1">#REF!</definedName>
    <definedName name="BExSA4AJLEEN4R7HU4FRSMYR17TR" localSheetId="13" hidden="1">#REF!</definedName>
    <definedName name="BExSA4AJLEEN4R7HU4FRSMYR17TR" localSheetId="10" hidden="1">#REF!</definedName>
    <definedName name="BExSA4AJLEEN4R7HU4FRSMYR17TR" localSheetId="7" hidden="1">#REF!</definedName>
    <definedName name="BExSA4AJLEEN4R7HU4FRSMYR17TR" localSheetId="27" hidden="1">#REF!</definedName>
    <definedName name="BExSA4AJLEEN4R7HU4FRSMYR17TR" hidden="1">#REF!</definedName>
    <definedName name="BExSA5HP306TN9XJS0TU619DLRR7" localSheetId="16" hidden="1">#REF!</definedName>
    <definedName name="BExSA5HP306TN9XJS0TU619DLRR7" localSheetId="13" hidden="1">#REF!</definedName>
    <definedName name="BExSA5HP306TN9XJS0TU619DLRR7" localSheetId="10" hidden="1">#REF!</definedName>
    <definedName name="BExSA5HP306TN9XJS0TU619DLRR7" localSheetId="7" hidden="1">#REF!</definedName>
    <definedName name="BExSA5HP306TN9XJS0TU619DLRR7" localSheetId="27" hidden="1">#REF!</definedName>
    <definedName name="BExSA5HP306TN9XJS0TU619DLRR7" hidden="1">#REF!</definedName>
    <definedName name="BExSAAVWQOOIA6B3JHQVGP08HFEM" localSheetId="16" hidden="1">#REF!</definedName>
    <definedName name="BExSAAVWQOOIA6B3JHQVGP08HFEM" localSheetId="13" hidden="1">#REF!</definedName>
    <definedName name="BExSAAVWQOOIA6B3JHQVGP08HFEM" localSheetId="10" hidden="1">#REF!</definedName>
    <definedName name="BExSAAVWQOOIA6B3JHQVGP08HFEM" localSheetId="7" hidden="1">#REF!</definedName>
    <definedName name="BExSAAVWQOOIA6B3JHQVGP08HFEM" localSheetId="27" hidden="1">#REF!</definedName>
    <definedName name="BExSAAVWQOOIA6B3JHQVGP08HFEM" hidden="1">#REF!</definedName>
    <definedName name="BExSAFJ3IICU2M7QPVE4ARYMXZKX" localSheetId="16" hidden="1">#REF!</definedName>
    <definedName name="BExSAFJ3IICU2M7QPVE4ARYMXZKX" localSheetId="13" hidden="1">#REF!</definedName>
    <definedName name="BExSAFJ3IICU2M7QPVE4ARYMXZKX" localSheetId="10" hidden="1">#REF!</definedName>
    <definedName name="BExSAFJ3IICU2M7QPVE4ARYMXZKX" localSheetId="7" hidden="1">#REF!</definedName>
    <definedName name="BExSAFJ3IICU2M7QPVE4ARYMXZKX" localSheetId="27" hidden="1">#REF!</definedName>
    <definedName name="BExSAFJ3IICU2M7QPVE4ARYMXZKX" hidden="1">#REF!</definedName>
    <definedName name="BExSAH6ID8OHX379UXVNGFO8J6KQ" localSheetId="16" hidden="1">#REF!</definedName>
    <definedName name="BExSAH6ID8OHX379UXVNGFO8J6KQ" localSheetId="13" hidden="1">#REF!</definedName>
    <definedName name="BExSAH6ID8OHX379UXVNGFO8J6KQ" localSheetId="10" hidden="1">#REF!</definedName>
    <definedName name="BExSAH6ID8OHX379UXVNGFO8J6KQ" localSheetId="7" hidden="1">#REF!</definedName>
    <definedName name="BExSAH6ID8OHX379UXVNGFO8J6KQ" localSheetId="27" hidden="1">#REF!</definedName>
    <definedName name="BExSAH6ID8OHX379UXVNGFO8J6KQ" hidden="1">#REF!</definedName>
    <definedName name="BExSAQBHIXGQRNIRGCJMBXUPCZQA" localSheetId="16" hidden="1">#REF!</definedName>
    <definedName name="BExSAQBHIXGQRNIRGCJMBXUPCZQA" localSheetId="13" hidden="1">#REF!</definedName>
    <definedName name="BExSAQBHIXGQRNIRGCJMBXUPCZQA" localSheetId="10" hidden="1">#REF!</definedName>
    <definedName name="BExSAQBHIXGQRNIRGCJMBXUPCZQA" localSheetId="7" hidden="1">#REF!</definedName>
    <definedName name="BExSAQBHIXGQRNIRGCJMBXUPCZQA" localSheetId="27" hidden="1">#REF!</definedName>
    <definedName name="BExSAQBHIXGQRNIRGCJMBXUPCZQA" hidden="1">#REF!</definedName>
    <definedName name="BExSAUTCT4P7JP57NOR9MTX33QJZ" localSheetId="16" hidden="1">#REF!</definedName>
    <definedName name="BExSAUTCT4P7JP57NOR9MTX33QJZ" localSheetId="13" hidden="1">#REF!</definedName>
    <definedName name="BExSAUTCT4P7JP57NOR9MTX33QJZ" localSheetId="10" hidden="1">#REF!</definedName>
    <definedName name="BExSAUTCT4P7JP57NOR9MTX33QJZ" localSheetId="7" hidden="1">#REF!</definedName>
    <definedName name="BExSAUTCT4P7JP57NOR9MTX33QJZ" localSheetId="27" hidden="1">#REF!</definedName>
    <definedName name="BExSAUTCT4P7JP57NOR9MTX33QJZ" hidden="1">#REF!</definedName>
    <definedName name="BExSAY9CA9TFXQ9M9FBJRGJO9T9E" localSheetId="16" hidden="1">#REF!</definedName>
    <definedName name="BExSAY9CA9TFXQ9M9FBJRGJO9T9E" localSheetId="13" hidden="1">#REF!</definedName>
    <definedName name="BExSAY9CA9TFXQ9M9FBJRGJO9T9E" localSheetId="10" hidden="1">#REF!</definedName>
    <definedName name="BExSAY9CA9TFXQ9M9FBJRGJO9T9E" localSheetId="7" hidden="1">#REF!</definedName>
    <definedName name="BExSAY9CA9TFXQ9M9FBJRGJO9T9E" localSheetId="27" hidden="1">#REF!</definedName>
    <definedName name="BExSAY9CA9TFXQ9M9FBJRGJO9T9E" hidden="1">#REF!</definedName>
    <definedName name="BExSB4JYKQ3MINI7RAYK5M8BLJDC" localSheetId="16" hidden="1">#REF!</definedName>
    <definedName name="BExSB4JYKQ3MINI7RAYK5M8BLJDC" localSheetId="13" hidden="1">#REF!</definedName>
    <definedName name="BExSB4JYKQ3MINI7RAYK5M8BLJDC" localSheetId="10" hidden="1">#REF!</definedName>
    <definedName name="BExSB4JYKQ3MINI7RAYK5M8BLJDC" localSheetId="7" hidden="1">#REF!</definedName>
    <definedName name="BExSB4JYKQ3MINI7RAYK5M8BLJDC" localSheetId="27" hidden="1">#REF!</definedName>
    <definedName name="BExSB4JYKQ3MINI7RAYK5M8BLJDC" hidden="1">#REF!</definedName>
    <definedName name="BExSBCY73CG3Q15P5BDLDT994XRL" localSheetId="16" hidden="1">#REF!</definedName>
    <definedName name="BExSBCY73CG3Q15P5BDLDT994XRL" localSheetId="13" hidden="1">#REF!</definedName>
    <definedName name="BExSBCY73CG3Q15P5BDLDT994XRL" localSheetId="10" hidden="1">#REF!</definedName>
    <definedName name="BExSBCY73CG3Q15P5BDLDT994XRL" localSheetId="7" hidden="1">#REF!</definedName>
    <definedName name="BExSBCY73CG3Q15P5BDLDT994XRL" localSheetId="27" hidden="1">#REF!</definedName>
    <definedName name="BExSBCY73CG3Q15P5BDLDT994XRL" hidden="1">#REF!</definedName>
    <definedName name="BExSBMOS41ZRLWYLOU29V6Y7YORR" localSheetId="16" hidden="1">#REF!</definedName>
    <definedName name="BExSBMOS41ZRLWYLOU29V6Y7YORR" localSheetId="13" hidden="1">#REF!</definedName>
    <definedName name="BExSBMOS41ZRLWYLOU29V6Y7YORR" localSheetId="10" hidden="1">#REF!</definedName>
    <definedName name="BExSBMOS41ZRLWYLOU29V6Y7YORR" localSheetId="7" hidden="1">#REF!</definedName>
    <definedName name="BExSBMOS41ZRLWYLOU29V6Y7YORR" localSheetId="27" hidden="1">#REF!</definedName>
    <definedName name="BExSBMOS41ZRLWYLOU29V6Y7YORR" hidden="1">#REF!</definedName>
    <definedName name="BExSBPZG22WAMZYIF7CZ686E8X80" localSheetId="16" hidden="1">#REF!</definedName>
    <definedName name="BExSBPZG22WAMZYIF7CZ686E8X80" localSheetId="13" hidden="1">#REF!</definedName>
    <definedName name="BExSBPZG22WAMZYIF7CZ686E8X80" localSheetId="10" hidden="1">#REF!</definedName>
    <definedName name="BExSBPZG22WAMZYIF7CZ686E8X80" localSheetId="7" hidden="1">#REF!</definedName>
    <definedName name="BExSBPZG22WAMZYIF7CZ686E8X80" localSheetId="27" hidden="1">#REF!</definedName>
    <definedName name="BExSBPZG22WAMZYIF7CZ686E8X80" hidden="1">#REF!</definedName>
    <definedName name="BExSBRBXXQMBU1TYDW1BXTEVEPRU" localSheetId="16" hidden="1">#REF!</definedName>
    <definedName name="BExSBRBXXQMBU1TYDW1BXTEVEPRU" localSheetId="13" hidden="1">#REF!</definedName>
    <definedName name="BExSBRBXXQMBU1TYDW1BXTEVEPRU" localSheetId="10" hidden="1">#REF!</definedName>
    <definedName name="BExSBRBXXQMBU1TYDW1BXTEVEPRU" localSheetId="7" hidden="1">#REF!</definedName>
    <definedName name="BExSBRBXXQMBU1TYDW1BXTEVEPRU" localSheetId="27" hidden="1">#REF!</definedName>
    <definedName name="BExSBRBXXQMBU1TYDW1BXTEVEPRU" hidden="1">#REF!</definedName>
    <definedName name="BExSC54998WTZ21DSL0R8UN0Y9JH" localSheetId="16" hidden="1">#REF!</definedName>
    <definedName name="BExSC54998WTZ21DSL0R8UN0Y9JH" localSheetId="13" hidden="1">#REF!</definedName>
    <definedName name="BExSC54998WTZ21DSL0R8UN0Y9JH" localSheetId="10" hidden="1">#REF!</definedName>
    <definedName name="BExSC54998WTZ21DSL0R8UN0Y9JH" localSheetId="7" hidden="1">#REF!</definedName>
    <definedName name="BExSC54998WTZ21DSL0R8UN0Y9JH" localSheetId="27" hidden="1">#REF!</definedName>
    <definedName name="BExSC54998WTZ21DSL0R8UN0Y9JH" hidden="1">#REF!</definedName>
    <definedName name="BExSC60N7WR9PJSNC9B7ORCX9NGY" localSheetId="16" hidden="1">#REF!</definedName>
    <definedName name="BExSC60N7WR9PJSNC9B7ORCX9NGY" localSheetId="13" hidden="1">#REF!</definedName>
    <definedName name="BExSC60N7WR9PJSNC9B7ORCX9NGY" localSheetId="10" hidden="1">#REF!</definedName>
    <definedName name="BExSC60N7WR9PJSNC9B7ORCX9NGY" localSheetId="7" hidden="1">#REF!</definedName>
    <definedName name="BExSC60N7WR9PJSNC9B7ORCX9NGY" localSheetId="27" hidden="1">#REF!</definedName>
    <definedName name="BExSC60N7WR9PJSNC9B7ORCX9NGY" hidden="1">#REF!</definedName>
    <definedName name="BExSCE99EZTILTTCE4NJJF96OYYM" localSheetId="16" hidden="1">#REF!</definedName>
    <definedName name="BExSCE99EZTILTTCE4NJJF96OYYM" localSheetId="13" hidden="1">#REF!</definedName>
    <definedName name="BExSCE99EZTILTTCE4NJJF96OYYM" localSheetId="10" hidden="1">#REF!</definedName>
    <definedName name="BExSCE99EZTILTTCE4NJJF96OYYM" localSheetId="7" hidden="1">#REF!</definedName>
    <definedName name="BExSCE99EZTILTTCE4NJJF96OYYM" localSheetId="27" hidden="1">#REF!</definedName>
    <definedName name="BExSCE99EZTILTTCE4NJJF96OYYM" hidden="1">#REF!</definedName>
    <definedName name="BExSCFWOMYELUEPWVJIRGIQZH5BV" localSheetId="16" hidden="1">#REF!</definedName>
    <definedName name="BExSCFWOMYELUEPWVJIRGIQZH5BV" localSheetId="13" hidden="1">#REF!</definedName>
    <definedName name="BExSCFWOMYELUEPWVJIRGIQZH5BV" localSheetId="10" hidden="1">#REF!</definedName>
    <definedName name="BExSCFWOMYELUEPWVJIRGIQZH5BV" localSheetId="7" hidden="1">#REF!</definedName>
    <definedName name="BExSCFWOMYELUEPWVJIRGIQZH5BV" localSheetId="27" hidden="1">#REF!</definedName>
    <definedName name="BExSCFWOMYELUEPWVJIRGIQZH5BV" hidden="1">#REF!</definedName>
    <definedName name="BExSCHUQZ2HFEWS54X67DIS8OSXZ" localSheetId="16" hidden="1">#REF!</definedName>
    <definedName name="BExSCHUQZ2HFEWS54X67DIS8OSXZ" localSheetId="13" hidden="1">#REF!</definedName>
    <definedName name="BExSCHUQZ2HFEWS54X67DIS8OSXZ" localSheetId="10" hidden="1">#REF!</definedName>
    <definedName name="BExSCHUQZ2HFEWS54X67DIS8OSXZ" localSheetId="7" hidden="1">#REF!</definedName>
    <definedName name="BExSCHUQZ2HFEWS54X67DIS8OSXZ" localSheetId="27" hidden="1">#REF!</definedName>
    <definedName name="BExSCHUQZ2HFEWS54X67DIS8OSXZ" hidden="1">#REF!</definedName>
    <definedName name="BExSCOG41SKKG4GYU76WRWW1CTE6" localSheetId="16" hidden="1">#REF!</definedName>
    <definedName name="BExSCOG41SKKG4GYU76WRWW1CTE6" localSheetId="13" hidden="1">#REF!</definedName>
    <definedName name="BExSCOG41SKKG4GYU76WRWW1CTE6" localSheetId="10" hidden="1">#REF!</definedName>
    <definedName name="BExSCOG41SKKG4GYU76WRWW1CTE6" localSheetId="7" hidden="1">#REF!</definedName>
    <definedName name="BExSCOG41SKKG4GYU76WRWW1CTE6" localSheetId="27" hidden="1">#REF!</definedName>
    <definedName name="BExSCOG41SKKG4GYU76WRWW1CTE6" hidden="1">#REF!</definedName>
    <definedName name="BExSCVC9P86YVFMRKKUVRV29MZXZ" localSheetId="16" hidden="1">#REF!</definedName>
    <definedName name="BExSCVC9P86YVFMRKKUVRV29MZXZ" localSheetId="13" hidden="1">#REF!</definedName>
    <definedName name="BExSCVC9P86YVFMRKKUVRV29MZXZ" localSheetId="10" hidden="1">#REF!</definedName>
    <definedName name="BExSCVC9P86YVFMRKKUVRV29MZXZ" localSheetId="7" hidden="1">#REF!</definedName>
    <definedName name="BExSCVC9P86YVFMRKKUVRV29MZXZ" localSheetId="27" hidden="1">#REF!</definedName>
    <definedName name="BExSCVC9P86YVFMRKKUVRV29MZXZ" hidden="1">#REF!</definedName>
    <definedName name="BExSD233CH4MU9ZMGNRF97ZV7KWU" localSheetId="16" hidden="1">#REF!</definedName>
    <definedName name="BExSD233CH4MU9ZMGNRF97ZV7KWU" localSheetId="13" hidden="1">#REF!</definedName>
    <definedName name="BExSD233CH4MU9ZMGNRF97ZV7KWU" localSheetId="10" hidden="1">#REF!</definedName>
    <definedName name="BExSD233CH4MU9ZMGNRF97ZV7KWU" localSheetId="7" hidden="1">#REF!</definedName>
    <definedName name="BExSD233CH4MU9ZMGNRF97ZV7KWU" localSheetId="27" hidden="1">#REF!</definedName>
    <definedName name="BExSD233CH4MU9ZMGNRF97ZV7KWU" hidden="1">#REF!</definedName>
    <definedName name="BExSD2U0F3BN6IN9N4R2DTTJG15H" localSheetId="16" hidden="1">#REF!</definedName>
    <definedName name="BExSD2U0F3BN6IN9N4R2DTTJG15H" localSheetId="13" hidden="1">#REF!</definedName>
    <definedName name="BExSD2U0F3BN6IN9N4R2DTTJG15H" localSheetId="10" hidden="1">#REF!</definedName>
    <definedName name="BExSD2U0F3BN6IN9N4R2DTTJG15H" localSheetId="7" hidden="1">#REF!</definedName>
    <definedName name="BExSD2U0F3BN6IN9N4R2DTTJG15H" localSheetId="27" hidden="1">#REF!</definedName>
    <definedName name="BExSD2U0F3BN6IN9N4R2DTTJG15H" hidden="1">#REF!</definedName>
    <definedName name="BExSD6A6NY15YSMFH51ST6XJY429" localSheetId="16" hidden="1">#REF!</definedName>
    <definedName name="BExSD6A6NY15YSMFH51ST6XJY429" localSheetId="13" hidden="1">#REF!</definedName>
    <definedName name="BExSD6A6NY15YSMFH51ST6XJY429" localSheetId="10" hidden="1">#REF!</definedName>
    <definedName name="BExSD6A6NY15YSMFH51ST6XJY429" localSheetId="7" hidden="1">#REF!</definedName>
    <definedName name="BExSD6A6NY15YSMFH51ST6XJY429" localSheetId="27" hidden="1">#REF!</definedName>
    <definedName name="BExSD6A6NY15YSMFH51ST6XJY429" hidden="1">#REF!</definedName>
    <definedName name="BExSD9VH6PF6RQ135VOEE08YXPAW" localSheetId="16" hidden="1">#REF!</definedName>
    <definedName name="BExSD9VH6PF6RQ135VOEE08YXPAW" localSheetId="13" hidden="1">#REF!</definedName>
    <definedName name="BExSD9VH6PF6RQ135VOEE08YXPAW" localSheetId="10" hidden="1">#REF!</definedName>
    <definedName name="BExSD9VH6PF6RQ135VOEE08YXPAW" localSheetId="7" hidden="1">#REF!</definedName>
    <definedName name="BExSD9VH6PF6RQ135VOEE08YXPAW" localSheetId="27" hidden="1">#REF!</definedName>
    <definedName name="BExSD9VH6PF6RQ135VOEE08YXPAW" hidden="1">#REF!</definedName>
    <definedName name="BExSDI9QWFD49GEZWZ3KOGM27XRB" localSheetId="16" hidden="1">#REF!</definedName>
    <definedName name="BExSDI9QWFD49GEZWZ3KOGM27XRB" localSheetId="13" hidden="1">#REF!</definedName>
    <definedName name="BExSDI9QWFD49GEZWZ3KOGM27XRB" localSheetId="10" hidden="1">#REF!</definedName>
    <definedName name="BExSDI9QWFD49GEZWZ3KOGM27XRB" localSheetId="7" hidden="1">#REF!</definedName>
    <definedName name="BExSDI9QWFD49GEZWZ3KOGM27XRB" localSheetId="27" hidden="1">#REF!</definedName>
    <definedName name="BExSDI9QWFD49GEZWZ3KOGM27XRB" hidden="1">#REF!</definedName>
    <definedName name="BExSDP5Y04WWMX2WWRITWOX8R5I9" localSheetId="16" hidden="1">#REF!</definedName>
    <definedName name="BExSDP5Y04WWMX2WWRITWOX8R5I9" localSheetId="13" hidden="1">#REF!</definedName>
    <definedName name="BExSDP5Y04WWMX2WWRITWOX8R5I9" localSheetId="10" hidden="1">#REF!</definedName>
    <definedName name="BExSDP5Y04WWMX2WWRITWOX8R5I9" localSheetId="7" hidden="1">#REF!</definedName>
    <definedName name="BExSDP5Y04WWMX2WWRITWOX8R5I9" localSheetId="27" hidden="1">#REF!</definedName>
    <definedName name="BExSDP5Y04WWMX2WWRITWOX8R5I9" hidden="1">#REF!</definedName>
    <definedName name="BExSDSGM203BJTNS9MKCBX453HMD" localSheetId="16" hidden="1">#REF!</definedName>
    <definedName name="BExSDSGM203BJTNS9MKCBX453HMD" localSheetId="13" hidden="1">#REF!</definedName>
    <definedName name="BExSDSGM203BJTNS9MKCBX453HMD" localSheetId="10" hidden="1">#REF!</definedName>
    <definedName name="BExSDSGM203BJTNS9MKCBX453HMD" localSheetId="7" hidden="1">#REF!</definedName>
    <definedName name="BExSDSGM203BJTNS9MKCBX453HMD" localSheetId="27" hidden="1">#REF!</definedName>
    <definedName name="BExSDSGM203BJTNS9MKCBX453HMD" hidden="1">#REF!</definedName>
    <definedName name="BExSDT20XUFXTDM37M148AXAP7HN" localSheetId="16" hidden="1">#REF!</definedName>
    <definedName name="BExSDT20XUFXTDM37M148AXAP7HN" localSheetId="13" hidden="1">#REF!</definedName>
    <definedName name="BExSDT20XUFXTDM37M148AXAP7HN" localSheetId="10" hidden="1">#REF!</definedName>
    <definedName name="BExSDT20XUFXTDM37M148AXAP7HN" localSheetId="7" hidden="1">#REF!</definedName>
    <definedName name="BExSDT20XUFXTDM37M148AXAP7HN" localSheetId="27" hidden="1">#REF!</definedName>
    <definedName name="BExSDT20XUFXTDM37M148AXAP7HN" hidden="1">#REF!</definedName>
    <definedName name="BExSDYLOWNTKCY92LFEDAV8LO7D3" localSheetId="16" hidden="1">#REF!</definedName>
    <definedName name="BExSDYLOWNTKCY92LFEDAV8LO7D3" localSheetId="13" hidden="1">#REF!</definedName>
    <definedName name="BExSDYLOWNTKCY92LFEDAV8LO7D3" localSheetId="10" hidden="1">#REF!</definedName>
    <definedName name="BExSDYLOWNTKCY92LFEDAV8LO7D3" localSheetId="7" hidden="1">#REF!</definedName>
    <definedName name="BExSDYLOWNTKCY92LFEDAV8LO7D3" localSheetId="27" hidden="1">#REF!</definedName>
    <definedName name="BExSDYLOWNTKCY92LFEDAV8LO7D3" hidden="1">#REF!</definedName>
    <definedName name="BExSE277VXZ807WBUB6A1UGQ1SF9" localSheetId="16" hidden="1">#REF!</definedName>
    <definedName name="BExSE277VXZ807WBUB6A1UGQ1SF9" localSheetId="13" hidden="1">#REF!</definedName>
    <definedName name="BExSE277VXZ807WBUB6A1UGQ1SF9" localSheetId="10" hidden="1">#REF!</definedName>
    <definedName name="BExSE277VXZ807WBUB6A1UGQ1SF9" localSheetId="7" hidden="1">#REF!</definedName>
    <definedName name="BExSE277VXZ807WBUB6A1UGQ1SF9" localSheetId="27" hidden="1">#REF!</definedName>
    <definedName name="BExSE277VXZ807WBUB6A1UGQ1SF9" hidden="1">#REF!</definedName>
    <definedName name="BExSE3EDSP4UL6G0I3DZ5SBHMUBU" localSheetId="16" hidden="1">#REF!</definedName>
    <definedName name="BExSE3EDSP4UL6G0I3DZ5SBHMUBU" localSheetId="13" hidden="1">#REF!</definedName>
    <definedName name="BExSE3EDSP4UL6G0I3DZ5SBHMUBU" localSheetId="10" hidden="1">#REF!</definedName>
    <definedName name="BExSE3EDSP4UL6G0I3DZ5SBHMUBU" localSheetId="7" hidden="1">#REF!</definedName>
    <definedName name="BExSE3EDSP4UL6G0I3DZ5SBHMUBU" localSheetId="27" hidden="1">#REF!</definedName>
    <definedName name="BExSE3EDSP4UL6G0I3DZ5SBHMUBU" hidden="1">#REF!</definedName>
    <definedName name="BExSEEHK1VLWD7JBV9SVVVIKQZ3I" localSheetId="16" hidden="1">#REF!</definedName>
    <definedName name="BExSEEHK1VLWD7JBV9SVVVIKQZ3I" localSheetId="13" hidden="1">#REF!</definedName>
    <definedName name="BExSEEHK1VLWD7JBV9SVVVIKQZ3I" localSheetId="10" hidden="1">#REF!</definedName>
    <definedName name="BExSEEHK1VLWD7JBV9SVVVIKQZ3I" localSheetId="7" hidden="1">#REF!</definedName>
    <definedName name="BExSEEHK1VLWD7JBV9SVVVIKQZ3I" localSheetId="27" hidden="1">#REF!</definedName>
    <definedName name="BExSEEHK1VLWD7JBV9SVVVIKQZ3I" hidden="1">#REF!</definedName>
    <definedName name="BExSEITYG8XAMWJ1C8VKU1MB4TEO" localSheetId="16" hidden="1">#REF!</definedName>
    <definedName name="BExSEITYG8XAMWJ1C8VKU1MB4TEO" localSheetId="13" hidden="1">#REF!</definedName>
    <definedName name="BExSEITYG8XAMWJ1C8VKU1MB4TEO" localSheetId="10" hidden="1">#REF!</definedName>
    <definedName name="BExSEITYG8XAMWJ1C8VKU1MB4TEO" localSheetId="7" hidden="1">#REF!</definedName>
    <definedName name="BExSEITYG8XAMWJ1C8VKU1MB4TEO" localSheetId="27" hidden="1">#REF!</definedName>
    <definedName name="BExSEITYG8XAMWJ1C8VKU1MB4TEO" hidden="1">#REF!</definedName>
    <definedName name="BExSEJKZLX37P3V33TRTFJ30BFRK" localSheetId="16" hidden="1">#REF!</definedName>
    <definedName name="BExSEJKZLX37P3V33TRTFJ30BFRK" localSheetId="13" hidden="1">#REF!</definedName>
    <definedName name="BExSEJKZLX37P3V33TRTFJ30BFRK" localSheetId="10" hidden="1">#REF!</definedName>
    <definedName name="BExSEJKZLX37P3V33TRTFJ30BFRK" localSheetId="7" hidden="1">#REF!</definedName>
    <definedName name="BExSEJKZLX37P3V33TRTFJ30BFRK" localSheetId="27" hidden="1">#REF!</definedName>
    <definedName name="BExSEJKZLX37P3V33TRTFJ30BFRK" hidden="1">#REF!</definedName>
    <definedName name="BExSEKXG1AW54E28IG5EODEM0JJV" localSheetId="16" hidden="1">#REF!</definedName>
    <definedName name="BExSEKXG1AW54E28IG5EODEM0JJV" localSheetId="13" hidden="1">#REF!</definedName>
    <definedName name="BExSEKXG1AW54E28IG5EODEM0JJV" localSheetId="10" hidden="1">#REF!</definedName>
    <definedName name="BExSEKXG1AW54E28IG5EODEM0JJV" localSheetId="7" hidden="1">#REF!</definedName>
    <definedName name="BExSEKXG1AW54E28IG5EODEM0JJV" localSheetId="27" hidden="1">#REF!</definedName>
    <definedName name="BExSEKXG1AW54E28IG5EODEM0JJV" hidden="1">#REF!</definedName>
    <definedName name="BExSEO84KVM8R2IV5MFH0XI3IZSN" localSheetId="16" hidden="1">#REF!</definedName>
    <definedName name="BExSEO84KVM8R2IV5MFH0XI3IZSN" localSheetId="13" hidden="1">#REF!</definedName>
    <definedName name="BExSEO84KVM8R2IV5MFH0XI3IZSN" localSheetId="10" hidden="1">#REF!</definedName>
    <definedName name="BExSEO84KVM8R2IV5MFH0XI3IZSN" localSheetId="7" hidden="1">#REF!</definedName>
    <definedName name="BExSEO84KVM8R2IV5MFH0XI3IZSN" localSheetId="27" hidden="1">#REF!</definedName>
    <definedName name="BExSEO84KVM8R2IV5MFH0XI3IZSN" hidden="1">#REF!</definedName>
    <definedName name="BExSEP9UVOAI6TMXKNK587PQ3328" localSheetId="16" hidden="1">#REF!</definedName>
    <definedName name="BExSEP9UVOAI6TMXKNK587PQ3328" localSheetId="13" hidden="1">#REF!</definedName>
    <definedName name="BExSEP9UVOAI6TMXKNK587PQ3328" localSheetId="10" hidden="1">#REF!</definedName>
    <definedName name="BExSEP9UVOAI6TMXKNK587PQ3328" localSheetId="7" hidden="1">#REF!</definedName>
    <definedName name="BExSEP9UVOAI6TMXKNK587PQ3328" localSheetId="27" hidden="1">#REF!</definedName>
    <definedName name="BExSEP9UVOAI6TMXKNK587PQ3328" hidden="1">#REF!</definedName>
    <definedName name="BExSERIU9MUGR4NPZAUJCVXUZ74I" localSheetId="16" hidden="1">#REF!</definedName>
    <definedName name="BExSERIU9MUGR4NPZAUJCVXUZ74I" localSheetId="13" hidden="1">#REF!</definedName>
    <definedName name="BExSERIU9MUGR4NPZAUJCVXUZ74I" localSheetId="10" hidden="1">#REF!</definedName>
    <definedName name="BExSERIU9MUGR4NPZAUJCVXUZ74I" localSheetId="7" hidden="1">#REF!</definedName>
    <definedName name="BExSERIU9MUGR4NPZAUJCVXUZ74I" localSheetId="27" hidden="1">#REF!</definedName>
    <definedName name="BExSERIU9MUGR4NPZAUJCVXUZ74I" hidden="1">#REF!</definedName>
    <definedName name="BExSF07QFLZCO4P6K6QF05XG7PH1" localSheetId="16" hidden="1">#REF!</definedName>
    <definedName name="BExSF07QFLZCO4P6K6QF05XG7PH1" localSheetId="13" hidden="1">#REF!</definedName>
    <definedName name="BExSF07QFLZCO4P6K6QF05XG7PH1" localSheetId="10" hidden="1">#REF!</definedName>
    <definedName name="BExSF07QFLZCO4P6K6QF05XG7PH1" localSheetId="7" hidden="1">#REF!</definedName>
    <definedName name="BExSF07QFLZCO4P6K6QF05XG7PH1" localSheetId="27" hidden="1">#REF!</definedName>
    <definedName name="BExSF07QFLZCO4P6K6QF05XG7PH1" hidden="1">#REF!</definedName>
    <definedName name="BExSFJ8ZAGQ63A4MVMZRQWLVRGQ5" localSheetId="16" hidden="1">#REF!</definedName>
    <definedName name="BExSFJ8ZAGQ63A4MVMZRQWLVRGQ5" localSheetId="13" hidden="1">#REF!</definedName>
    <definedName name="BExSFJ8ZAGQ63A4MVMZRQWLVRGQ5" localSheetId="10" hidden="1">#REF!</definedName>
    <definedName name="BExSFJ8ZAGQ63A4MVMZRQWLVRGQ5" localSheetId="7" hidden="1">#REF!</definedName>
    <definedName name="BExSFJ8ZAGQ63A4MVMZRQWLVRGQ5" localSheetId="27" hidden="1">#REF!</definedName>
    <definedName name="BExSFJ8ZAGQ63A4MVMZRQWLVRGQ5" hidden="1">#REF!</definedName>
    <definedName name="BExSFKQRST2S9KXWWLCXYLKSF4G1" localSheetId="16" hidden="1">#REF!</definedName>
    <definedName name="BExSFKQRST2S9KXWWLCXYLKSF4G1" localSheetId="13" hidden="1">#REF!</definedName>
    <definedName name="BExSFKQRST2S9KXWWLCXYLKSF4G1" localSheetId="10" hidden="1">#REF!</definedName>
    <definedName name="BExSFKQRST2S9KXWWLCXYLKSF4G1" localSheetId="7" hidden="1">#REF!</definedName>
    <definedName name="BExSFKQRST2S9KXWWLCXYLKSF4G1" localSheetId="27" hidden="1">#REF!</definedName>
    <definedName name="BExSFKQRST2S9KXWWLCXYLKSF4G1" hidden="1">#REF!</definedName>
    <definedName name="BExSFOHO6VZ5Y463KL3XYTZBVE3P" localSheetId="16" hidden="1">#REF!</definedName>
    <definedName name="BExSFOHO6VZ5Y463KL3XYTZBVE3P" localSheetId="13" hidden="1">#REF!</definedName>
    <definedName name="BExSFOHO6VZ5Y463KL3XYTZBVE3P" localSheetId="10" hidden="1">#REF!</definedName>
    <definedName name="BExSFOHO6VZ5Y463KL3XYTZBVE3P" localSheetId="7" hidden="1">#REF!</definedName>
    <definedName name="BExSFOHO6VZ5Y463KL3XYTZBVE3P" localSheetId="27" hidden="1">#REF!</definedName>
    <definedName name="BExSFOHO6VZ5Y463KL3XYTZBVE3P" hidden="1">#REF!</definedName>
    <definedName name="BExSFY2ZJOYUEYBX21QZ7AMN2WK1" localSheetId="16" hidden="1">#REF!</definedName>
    <definedName name="BExSFY2ZJOYUEYBX21QZ7AMN2WK1" localSheetId="13" hidden="1">#REF!</definedName>
    <definedName name="BExSFY2ZJOYUEYBX21QZ7AMN2WK1" localSheetId="10" hidden="1">#REF!</definedName>
    <definedName name="BExSFY2ZJOYUEYBX21QZ7AMN2WK1" localSheetId="7" hidden="1">#REF!</definedName>
    <definedName name="BExSFY2ZJOYUEYBX21QZ7AMN2WK1" localSheetId="27" hidden="1">#REF!</definedName>
    <definedName name="BExSFY2ZJOYUEYBX21QZ7AMN2WK1" hidden="1">#REF!</definedName>
    <definedName name="BExSFYDRRTAZVPXRWUF5PDQ97WFF" localSheetId="16" hidden="1">#REF!</definedName>
    <definedName name="BExSFYDRRTAZVPXRWUF5PDQ97WFF" localSheetId="13" hidden="1">#REF!</definedName>
    <definedName name="BExSFYDRRTAZVPXRWUF5PDQ97WFF" localSheetId="10" hidden="1">#REF!</definedName>
    <definedName name="BExSFYDRRTAZVPXRWUF5PDQ97WFF" localSheetId="7" hidden="1">#REF!</definedName>
    <definedName name="BExSFYDRRTAZVPXRWUF5PDQ97WFF" localSheetId="27" hidden="1">#REF!</definedName>
    <definedName name="BExSFYDRRTAZVPXRWUF5PDQ97WFF" hidden="1">#REF!</definedName>
    <definedName name="BExSFZVPFTXA3F0IJ2NGH1GXX9R7" localSheetId="16" hidden="1">#REF!</definedName>
    <definedName name="BExSFZVPFTXA3F0IJ2NGH1GXX9R7" localSheetId="13" hidden="1">#REF!</definedName>
    <definedName name="BExSFZVPFTXA3F0IJ2NGH1GXX9R7" localSheetId="10" hidden="1">#REF!</definedName>
    <definedName name="BExSFZVPFTXA3F0IJ2NGH1GXX9R7" localSheetId="7" hidden="1">#REF!</definedName>
    <definedName name="BExSFZVPFTXA3F0IJ2NGH1GXX9R7" localSheetId="27" hidden="1">#REF!</definedName>
    <definedName name="BExSFZVPFTXA3F0IJ2NGH1GXX9R7" hidden="1">#REF!</definedName>
    <definedName name="BExSG2Q34XRC1K28H4XG6PQM3FTW" localSheetId="16" hidden="1">#REF!</definedName>
    <definedName name="BExSG2Q34XRC1K28H4XG6PQM3FTW" localSheetId="13" hidden="1">#REF!</definedName>
    <definedName name="BExSG2Q34XRC1K28H4XG6PQM3FTW" localSheetId="10" hidden="1">#REF!</definedName>
    <definedName name="BExSG2Q34XRC1K28H4XG6PQM3FTW" localSheetId="7" hidden="1">#REF!</definedName>
    <definedName name="BExSG2Q34XRC1K28H4XG6PQM3FTW" localSheetId="27" hidden="1">#REF!</definedName>
    <definedName name="BExSG2Q34XRC1K28H4XG6PQM3FTW" hidden="1">#REF!</definedName>
    <definedName name="BExSG90Q4ZUU2IPGDYOM169NJV9S" localSheetId="16" hidden="1">#REF!</definedName>
    <definedName name="BExSG90Q4ZUU2IPGDYOM169NJV9S" localSheetId="13" hidden="1">#REF!</definedName>
    <definedName name="BExSG90Q4ZUU2IPGDYOM169NJV9S" localSheetId="10" hidden="1">#REF!</definedName>
    <definedName name="BExSG90Q4ZUU2IPGDYOM169NJV9S" localSheetId="7" hidden="1">#REF!</definedName>
    <definedName name="BExSG90Q4ZUU2IPGDYOM169NJV9S" localSheetId="27" hidden="1">#REF!</definedName>
    <definedName name="BExSG90Q4ZUU2IPGDYOM169NJV9S" hidden="1">#REF!</definedName>
    <definedName name="BExSG9X3DU845PNXYJGGLBQY2UHG" localSheetId="16" hidden="1">#REF!</definedName>
    <definedName name="BExSG9X3DU845PNXYJGGLBQY2UHG" localSheetId="13" hidden="1">#REF!</definedName>
    <definedName name="BExSG9X3DU845PNXYJGGLBQY2UHG" localSheetId="10" hidden="1">#REF!</definedName>
    <definedName name="BExSG9X3DU845PNXYJGGLBQY2UHG" localSheetId="7" hidden="1">#REF!</definedName>
    <definedName name="BExSG9X3DU845PNXYJGGLBQY2UHG" localSheetId="27" hidden="1">#REF!</definedName>
    <definedName name="BExSG9X3DU845PNXYJGGLBQY2UHG" hidden="1">#REF!</definedName>
    <definedName name="BExSGE45J27MDUUNXW7Z8Q33UAON" localSheetId="16" hidden="1">#REF!</definedName>
    <definedName name="BExSGE45J27MDUUNXW7Z8Q33UAON" localSheetId="13" hidden="1">#REF!</definedName>
    <definedName name="BExSGE45J27MDUUNXW7Z8Q33UAON" localSheetId="10" hidden="1">#REF!</definedName>
    <definedName name="BExSGE45J27MDUUNXW7Z8Q33UAON" localSheetId="7" hidden="1">#REF!</definedName>
    <definedName name="BExSGE45J27MDUUNXW7Z8Q33UAON" localSheetId="27" hidden="1">#REF!</definedName>
    <definedName name="BExSGE45J27MDUUNXW7Z8Q33UAON" hidden="1">#REF!</definedName>
    <definedName name="BExSGE9LY91Q0URHB4YAMX0UAMYI" localSheetId="16" hidden="1">#REF!</definedName>
    <definedName name="BExSGE9LY91Q0URHB4YAMX0UAMYI" localSheetId="13" hidden="1">#REF!</definedName>
    <definedName name="BExSGE9LY91Q0URHB4YAMX0UAMYI" localSheetId="10" hidden="1">#REF!</definedName>
    <definedName name="BExSGE9LY91Q0URHB4YAMX0UAMYI" localSheetId="7" hidden="1">#REF!</definedName>
    <definedName name="BExSGE9LY91Q0URHB4YAMX0UAMYI" localSheetId="27" hidden="1">#REF!</definedName>
    <definedName name="BExSGE9LY91Q0URHB4YAMX0UAMYI" hidden="1">#REF!</definedName>
    <definedName name="BExSGLB2URTLBCKBB4Y885W925F2" localSheetId="16" hidden="1">#REF!</definedName>
    <definedName name="BExSGLB2URTLBCKBB4Y885W925F2" localSheetId="13" hidden="1">#REF!</definedName>
    <definedName name="BExSGLB2URTLBCKBB4Y885W925F2" localSheetId="10" hidden="1">#REF!</definedName>
    <definedName name="BExSGLB2URTLBCKBB4Y885W925F2" localSheetId="7" hidden="1">#REF!</definedName>
    <definedName name="BExSGLB2URTLBCKBB4Y885W925F2" localSheetId="27" hidden="1">#REF!</definedName>
    <definedName name="BExSGLB2URTLBCKBB4Y885W925F2" hidden="1">#REF!</definedName>
    <definedName name="BExSGNEL2G0PC04ATVS20W5179EK" localSheetId="16" hidden="1">#REF!</definedName>
    <definedName name="BExSGNEL2G0PC04ATVS20W5179EK" localSheetId="13" hidden="1">#REF!</definedName>
    <definedName name="BExSGNEL2G0PC04ATVS20W5179EK" localSheetId="10" hidden="1">#REF!</definedName>
    <definedName name="BExSGNEL2G0PC04ATVS20W5179EK" localSheetId="7" hidden="1">#REF!</definedName>
    <definedName name="BExSGNEL2G0PC04ATVS20W5179EK" localSheetId="27" hidden="1">#REF!</definedName>
    <definedName name="BExSGNEL2G0PC04ATVS20W5179EK" hidden="1">#REF!</definedName>
    <definedName name="BExSGOAYG73SFWOPAQV80P710GID" localSheetId="16" hidden="1">#REF!</definedName>
    <definedName name="BExSGOAYG73SFWOPAQV80P710GID" localSheetId="13" hidden="1">#REF!</definedName>
    <definedName name="BExSGOAYG73SFWOPAQV80P710GID" localSheetId="10" hidden="1">#REF!</definedName>
    <definedName name="BExSGOAYG73SFWOPAQV80P710GID" localSheetId="7" hidden="1">#REF!</definedName>
    <definedName name="BExSGOAYG73SFWOPAQV80P710GID" localSheetId="27" hidden="1">#REF!</definedName>
    <definedName name="BExSGOAYG73SFWOPAQV80P710GID" hidden="1">#REF!</definedName>
    <definedName name="BExSGOWJHRW7FWKLO2EHUOOGHNAF" localSheetId="16" hidden="1">#REF!</definedName>
    <definedName name="BExSGOWJHRW7FWKLO2EHUOOGHNAF" localSheetId="13" hidden="1">#REF!</definedName>
    <definedName name="BExSGOWJHRW7FWKLO2EHUOOGHNAF" localSheetId="10" hidden="1">#REF!</definedName>
    <definedName name="BExSGOWJHRW7FWKLO2EHUOOGHNAF" localSheetId="7" hidden="1">#REF!</definedName>
    <definedName name="BExSGOWJHRW7FWKLO2EHUOOGHNAF" localSheetId="27" hidden="1">#REF!</definedName>
    <definedName name="BExSGOWJHRW7FWKLO2EHUOOGHNAF" hidden="1">#REF!</definedName>
    <definedName name="BExSGOWJTAP41ZV5Q23H7MI9C76W" localSheetId="16" hidden="1">#REF!</definedName>
    <definedName name="BExSGOWJTAP41ZV5Q23H7MI9C76W" localSheetId="13" hidden="1">#REF!</definedName>
    <definedName name="BExSGOWJTAP41ZV5Q23H7MI9C76W" localSheetId="10" hidden="1">#REF!</definedName>
    <definedName name="BExSGOWJTAP41ZV5Q23H7MI9C76W" localSheetId="7" hidden="1">#REF!</definedName>
    <definedName name="BExSGOWJTAP41ZV5Q23H7MI9C76W" localSheetId="27" hidden="1">#REF!</definedName>
    <definedName name="BExSGOWJTAP41ZV5Q23H7MI9C76W" hidden="1">#REF!</definedName>
    <definedName name="BExSGR5JQVX2HQ0PKCGZNSSUM1RV" localSheetId="16" hidden="1">#REF!</definedName>
    <definedName name="BExSGR5JQVX2HQ0PKCGZNSSUM1RV" localSheetId="13" hidden="1">#REF!</definedName>
    <definedName name="BExSGR5JQVX2HQ0PKCGZNSSUM1RV" localSheetId="10" hidden="1">#REF!</definedName>
    <definedName name="BExSGR5JQVX2HQ0PKCGZNSSUM1RV" localSheetId="7" hidden="1">#REF!</definedName>
    <definedName name="BExSGR5JQVX2HQ0PKCGZNSSUM1RV" localSheetId="27" hidden="1">#REF!</definedName>
    <definedName name="BExSGR5JQVX2HQ0PKCGZNSSUM1RV" hidden="1">#REF!</definedName>
    <definedName name="BExSGT3MKX7YVLVP6YLL6KVO8UGV" localSheetId="16" hidden="1">#REF!</definedName>
    <definedName name="BExSGT3MKX7YVLVP6YLL6KVO8UGV" localSheetId="13" hidden="1">#REF!</definedName>
    <definedName name="BExSGT3MKX7YVLVP6YLL6KVO8UGV" localSheetId="10" hidden="1">#REF!</definedName>
    <definedName name="BExSGT3MKX7YVLVP6YLL6KVO8UGV" localSheetId="7" hidden="1">#REF!</definedName>
    <definedName name="BExSGT3MKX7YVLVP6YLL6KVO8UGV" localSheetId="27" hidden="1">#REF!</definedName>
    <definedName name="BExSGT3MKX7YVLVP6YLL6KVO8UGV" hidden="1">#REF!</definedName>
    <definedName name="BExSGVHX69GJZHD99DKE4RZ042B1" localSheetId="16" hidden="1">#REF!</definedName>
    <definedName name="BExSGVHX69GJZHD99DKE4RZ042B1" localSheetId="13" hidden="1">#REF!</definedName>
    <definedName name="BExSGVHX69GJZHD99DKE4RZ042B1" localSheetId="10" hidden="1">#REF!</definedName>
    <definedName name="BExSGVHX69GJZHD99DKE4RZ042B1" localSheetId="7" hidden="1">#REF!</definedName>
    <definedName name="BExSGVHX69GJZHD99DKE4RZ042B1" localSheetId="27" hidden="1">#REF!</definedName>
    <definedName name="BExSGVHX69GJZHD99DKE4RZ042B1" hidden="1">#REF!</definedName>
    <definedName name="BExSGZJO4J4ZO04E2N2ECVYS9DEZ" localSheetId="16" hidden="1">#REF!</definedName>
    <definedName name="BExSGZJO4J4ZO04E2N2ECVYS9DEZ" localSheetId="13" hidden="1">#REF!</definedName>
    <definedName name="BExSGZJO4J4ZO04E2N2ECVYS9DEZ" localSheetId="10" hidden="1">#REF!</definedName>
    <definedName name="BExSGZJO4J4ZO04E2N2ECVYS9DEZ" localSheetId="7" hidden="1">#REF!</definedName>
    <definedName name="BExSGZJO4J4ZO04E2N2ECVYS9DEZ" localSheetId="27" hidden="1">#REF!</definedName>
    <definedName name="BExSGZJO4J4ZO04E2N2ECVYS9DEZ" hidden="1">#REF!</definedName>
    <definedName name="BExSHAHFHS7MMNJR8JPVABRGBVIT" localSheetId="16" hidden="1">#REF!</definedName>
    <definedName name="BExSHAHFHS7MMNJR8JPVABRGBVIT" localSheetId="13" hidden="1">#REF!</definedName>
    <definedName name="BExSHAHFHS7MMNJR8JPVABRGBVIT" localSheetId="10" hidden="1">#REF!</definedName>
    <definedName name="BExSHAHFHS7MMNJR8JPVABRGBVIT" localSheetId="7" hidden="1">#REF!</definedName>
    <definedName name="BExSHAHFHS7MMNJR8JPVABRGBVIT" localSheetId="27" hidden="1">#REF!</definedName>
    <definedName name="BExSHAHFHS7MMNJR8JPVABRGBVIT" hidden="1">#REF!</definedName>
    <definedName name="BExSHGH88QZWW4RNAX4YKAZ5JEBL" localSheetId="16" hidden="1">#REF!</definedName>
    <definedName name="BExSHGH88QZWW4RNAX4YKAZ5JEBL" localSheetId="13" hidden="1">#REF!</definedName>
    <definedName name="BExSHGH88QZWW4RNAX4YKAZ5JEBL" localSheetId="10" hidden="1">#REF!</definedName>
    <definedName name="BExSHGH88QZWW4RNAX4YKAZ5JEBL" localSheetId="7" hidden="1">#REF!</definedName>
    <definedName name="BExSHGH88QZWW4RNAX4YKAZ5JEBL" localSheetId="27" hidden="1">#REF!</definedName>
    <definedName name="BExSHGH88QZWW4RNAX4YKAZ5JEBL" hidden="1">#REF!</definedName>
    <definedName name="BExSHOKK1OO3CX9Z28C58E5J1D9W" localSheetId="16" hidden="1">#REF!</definedName>
    <definedName name="BExSHOKK1OO3CX9Z28C58E5J1D9W" localSheetId="13" hidden="1">#REF!</definedName>
    <definedName name="BExSHOKK1OO3CX9Z28C58E5J1D9W" localSheetId="10" hidden="1">#REF!</definedName>
    <definedName name="BExSHOKK1OO3CX9Z28C58E5J1D9W" localSheetId="7" hidden="1">#REF!</definedName>
    <definedName name="BExSHOKK1OO3CX9Z28C58E5J1D9W" localSheetId="27" hidden="1">#REF!</definedName>
    <definedName name="BExSHOKK1OO3CX9Z28C58E5J1D9W" hidden="1">#REF!</definedName>
    <definedName name="BExSHQD8KYLTQGDXIRKCHQQ7MKIH" localSheetId="16" hidden="1">#REF!</definedName>
    <definedName name="BExSHQD8KYLTQGDXIRKCHQQ7MKIH" localSheetId="13" hidden="1">#REF!</definedName>
    <definedName name="BExSHQD8KYLTQGDXIRKCHQQ7MKIH" localSheetId="10" hidden="1">#REF!</definedName>
    <definedName name="BExSHQD8KYLTQGDXIRKCHQQ7MKIH" localSheetId="7" hidden="1">#REF!</definedName>
    <definedName name="BExSHQD8KYLTQGDXIRKCHQQ7MKIH" localSheetId="27" hidden="1">#REF!</definedName>
    <definedName name="BExSHQD8KYLTQGDXIRKCHQQ7MKIH" hidden="1">#REF!</definedName>
    <definedName name="BExSHVGPIAHXI97UBLI9G4I4M29F" localSheetId="16" hidden="1">#REF!</definedName>
    <definedName name="BExSHVGPIAHXI97UBLI9G4I4M29F" localSheetId="13" hidden="1">#REF!</definedName>
    <definedName name="BExSHVGPIAHXI97UBLI9G4I4M29F" localSheetId="10" hidden="1">#REF!</definedName>
    <definedName name="BExSHVGPIAHXI97UBLI9G4I4M29F" localSheetId="7" hidden="1">#REF!</definedName>
    <definedName name="BExSHVGPIAHXI97UBLI9G4I4M29F" localSheetId="27" hidden="1">#REF!</definedName>
    <definedName name="BExSHVGPIAHXI97UBLI9G4I4M29F" hidden="1">#REF!</definedName>
    <definedName name="BExSI0K2YL3HTCQAD8A7TR4QCUR6" localSheetId="16" hidden="1">#REF!</definedName>
    <definedName name="BExSI0K2YL3HTCQAD8A7TR4QCUR6" localSheetId="13" hidden="1">#REF!</definedName>
    <definedName name="BExSI0K2YL3HTCQAD8A7TR4QCUR6" localSheetId="10" hidden="1">#REF!</definedName>
    <definedName name="BExSI0K2YL3HTCQAD8A7TR4QCUR6" localSheetId="7" hidden="1">#REF!</definedName>
    <definedName name="BExSI0K2YL3HTCQAD8A7TR4QCUR6" localSheetId="27" hidden="1">#REF!</definedName>
    <definedName name="BExSI0K2YL3HTCQAD8A7TR4QCUR6" hidden="1">#REF!</definedName>
    <definedName name="BExSIFUDNRWXWIWNGCCFOOD8WIAZ" localSheetId="16" hidden="1">#REF!</definedName>
    <definedName name="BExSIFUDNRWXWIWNGCCFOOD8WIAZ" localSheetId="13" hidden="1">#REF!</definedName>
    <definedName name="BExSIFUDNRWXWIWNGCCFOOD8WIAZ" localSheetId="10" hidden="1">#REF!</definedName>
    <definedName name="BExSIFUDNRWXWIWNGCCFOOD8WIAZ" localSheetId="7" hidden="1">#REF!</definedName>
    <definedName name="BExSIFUDNRWXWIWNGCCFOOD8WIAZ" localSheetId="27" hidden="1">#REF!</definedName>
    <definedName name="BExSIFUDNRWXWIWNGCCFOOD8WIAZ" hidden="1">#REF!</definedName>
    <definedName name="BExTTZNS2PBCR93C9IUW49UZ4I6T" localSheetId="16" hidden="1">#REF!</definedName>
    <definedName name="BExTTZNS2PBCR93C9IUW49UZ4I6T" localSheetId="13" hidden="1">#REF!</definedName>
    <definedName name="BExTTZNS2PBCR93C9IUW49UZ4I6T" localSheetId="10" hidden="1">#REF!</definedName>
    <definedName name="BExTTZNS2PBCR93C9IUW49UZ4I6T" localSheetId="7" hidden="1">#REF!</definedName>
    <definedName name="BExTTZNS2PBCR93C9IUW49UZ4I6T" localSheetId="27" hidden="1">#REF!</definedName>
    <definedName name="BExTTZNS2PBCR93C9IUW49UZ4I6T" hidden="1">#REF!</definedName>
    <definedName name="BExTU2YFQ25JQ6MEMRHHN66VLTPJ" localSheetId="16" hidden="1">#REF!</definedName>
    <definedName name="BExTU2YFQ25JQ6MEMRHHN66VLTPJ" localSheetId="13" hidden="1">#REF!</definedName>
    <definedName name="BExTU2YFQ25JQ6MEMRHHN66VLTPJ" localSheetId="10" hidden="1">#REF!</definedName>
    <definedName name="BExTU2YFQ25JQ6MEMRHHN66VLTPJ" localSheetId="7" hidden="1">#REF!</definedName>
    <definedName name="BExTU2YFQ25JQ6MEMRHHN66VLTPJ" localSheetId="27" hidden="1">#REF!</definedName>
    <definedName name="BExTU2YFQ25JQ6MEMRHHN66VLTPJ" hidden="1">#REF!</definedName>
    <definedName name="BExTU75IOII1V5O0C9X2VAYYVJUG" localSheetId="16" hidden="1">#REF!</definedName>
    <definedName name="BExTU75IOII1V5O0C9X2VAYYVJUG" localSheetId="13" hidden="1">#REF!</definedName>
    <definedName name="BExTU75IOII1V5O0C9X2VAYYVJUG" localSheetId="10" hidden="1">#REF!</definedName>
    <definedName name="BExTU75IOII1V5O0C9X2VAYYVJUG" localSheetId="7" hidden="1">#REF!</definedName>
    <definedName name="BExTU75IOII1V5O0C9X2VAYYVJUG" localSheetId="27" hidden="1">#REF!</definedName>
    <definedName name="BExTU75IOII1V5O0C9X2VAYYVJUG" hidden="1">#REF!</definedName>
    <definedName name="BExTUA5F7V4LUIIAM17J3A8XF3JE" localSheetId="16" hidden="1">#REF!</definedName>
    <definedName name="BExTUA5F7V4LUIIAM17J3A8XF3JE" localSheetId="13" hidden="1">#REF!</definedName>
    <definedName name="BExTUA5F7V4LUIIAM17J3A8XF3JE" localSheetId="10" hidden="1">#REF!</definedName>
    <definedName name="BExTUA5F7V4LUIIAM17J3A8XF3JE" localSheetId="7" hidden="1">#REF!</definedName>
    <definedName name="BExTUA5F7V4LUIIAM17J3A8XF3JE" localSheetId="27" hidden="1">#REF!</definedName>
    <definedName name="BExTUA5F7V4LUIIAM17J3A8XF3JE" hidden="1">#REF!</definedName>
    <definedName name="BExTUBY3AA9B91YRRWFOT21LUL8Q" localSheetId="16" hidden="1">#REF!</definedName>
    <definedName name="BExTUBY3AA9B91YRRWFOT21LUL8Q" localSheetId="13" hidden="1">#REF!</definedName>
    <definedName name="BExTUBY3AA9B91YRRWFOT21LUL8Q" localSheetId="10" hidden="1">#REF!</definedName>
    <definedName name="BExTUBY3AA9B91YRRWFOT21LUL8Q" localSheetId="7" hidden="1">#REF!</definedName>
    <definedName name="BExTUBY3AA9B91YRRWFOT21LUL8Q" localSheetId="27" hidden="1">#REF!</definedName>
    <definedName name="BExTUBY3AA9B91YRRWFOT21LUL8Q" hidden="1">#REF!</definedName>
    <definedName name="BExTUJ53ANGZ3H1KDK4CR4Q0OD6P" localSheetId="16" hidden="1">#REF!</definedName>
    <definedName name="BExTUJ53ANGZ3H1KDK4CR4Q0OD6P" localSheetId="13" hidden="1">#REF!</definedName>
    <definedName name="BExTUJ53ANGZ3H1KDK4CR4Q0OD6P" localSheetId="10" hidden="1">#REF!</definedName>
    <definedName name="BExTUJ53ANGZ3H1KDK4CR4Q0OD6P" localSheetId="7" hidden="1">#REF!</definedName>
    <definedName name="BExTUJ53ANGZ3H1KDK4CR4Q0OD6P" localSheetId="27" hidden="1">#REF!</definedName>
    <definedName name="BExTUJ53ANGZ3H1KDK4CR4Q0OD6P" hidden="1">#REF!</definedName>
    <definedName name="BExTUKXSZBM7C57G6NGLWGU4WOHY" localSheetId="16" hidden="1">#REF!</definedName>
    <definedName name="BExTUKXSZBM7C57G6NGLWGU4WOHY" localSheetId="13" hidden="1">#REF!</definedName>
    <definedName name="BExTUKXSZBM7C57G6NGLWGU4WOHY" localSheetId="10" hidden="1">#REF!</definedName>
    <definedName name="BExTUKXSZBM7C57G6NGLWGU4WOHY" localSheetId="7" hidden="1">#REF!</definedName>
    <definedName name="BExTUKXSZBM7C57G6NGLWGU4WOHY" localSheetId="27" hidden="1">#REF!</definedName>
    <definedName name="BExTUKXSZBM7C57G6NGLWGU4WOHY" hidden="1">#REF!</definedName>
    <definedName name="BExTUNC5INBE8Y5OA5GQUTXX6QJW" localSheetId="16" hidden="1">#REF!</definedName>
    <definedName name="BExTUNC5INBE8Y5OA5GQUTXX6QJW" localSheetId="13" hidden="1">#REF!</definedName>
    <definedName name="BExTUNC5INBE8Y5OA5GQUTXX6QJW" localSheetId="10" hidden="1">#REF!</definedName>
    <definedName name="BExTUNC5INBE8Y5OA5GQUTXX6QJW" localSheetId="7" hidden="1">#REF!</definedName>
    <definedName name="BExTUNC5INBE8Y5OA5GQUTXX6QJW" localSheetId="27" hidden="1">#REF!</definedName>
    <definedName name="BExTUNC5INBE8Y5OA5GQUTXX6QJW" hidden="1">#REF!</definedName>
    <definedName name="BExTUSQCFFYZCDNHWHADBC2E1ZP1" localSheetId="16" hidden="1">#REF!</definedName>
    <definedName name="BExTUSQCFFYZCDNHWHADBC2E1ZP1" localSheetId="13" hidden="1">#REF!</definedName>
    <definedName name="BExTUSQCFFYZCDNHWHADBC2E1ZP1" localSheetId="10" hidden="1">#REF!</definedName>
    <definedName name="BExTUSQCFFYZCDNHWHADBC2E1ZP1" localSheetId="7" hidden="1">#REF!</definedName>
    <definedName name="BExTUSQCFFYZCDNHWHADBC2E1ZP1" localSheetId="27" hidden="1">#REF!</definedName>
    <definedName name="BExTUSQCFFYZCDNHWHADBC2E1ZP1" hidden="1">#REF!</definedName>
    <definedName name="BExTUV4NQDZVAENZPSZGF7A3DDFN" localSheetId="16" hidden="1">#REF!</definedName>
    <definedName name="BExTUV4NQDZVAENZPSZGF7A3DDFN" localSheetId="13" hidden="1">#REF!</definedName>
    <definedName name="BExTUV4NQDZVAENZPSZGF7A3DDFN" localSheetId="10" hidden="1">#REF!</definedName>
    <definedName name="BExTUV4NQDZVAENZPSZGF7A3DDFN" localSheetId="7" hidden="1">#REF!</definedName>
    <definedName name="BExTUV4NQDZVAENZPSZGF7A3DDFN" localSheetId="27" hidden="1">#REF!</definedName>
    <definedName name="BExTUV4NQDZVAENZPSZGF7A3DDFN" hidden="1">#REF!</definedName>
    <definedName name="BExTUVFGOJEYS28JURA5KHQFDU5J" localSheetId="16" hidden="1">#REF!</definedName>
    <definedName name="BExTUVFGOJEYS28JURA5KHQFDU5J" localSheetId="13" hidden="1">#REF!</definedName>
    <definedName name="BExTUVFGOJEYS28JURA5KHQFDU5J" localSheetId="10" hidden="1">#REF!</definedName>
    <definedName name="BExTUVFGOJEYS28JURA5KHQFDU5J" localSheetId="7" hidden="1">#REF!</definedName>
    <definedName name="BExTUVFGOJEYS28JURA5KHQFDU5J" localSheetId="27" hidden="1">#REF!</definedName>
    <definedName name="BExTUVFGOJEYS28JURA5KHQFDU5J" hidden="1">#REF!</definedName>
    <definedName name="BExTUW10U40QCYGHM5NJ3YR1O5SP" localSheetId="16" hidden="1">#REF!</definedName>
    <definedName name="BExTUW10U40QCYGHM5NJ3YR1O5SP" localSheetId="13" hidden="1">#REF!</definedName>
    <definedName name="BExTUW10U40QCYGHM5NJ3YR1O5SP" localSheetId="10" hidden="1">#REF!</definedName>
    <definedName name="BExTUW10U40QCYGHM5NJ3YR1O5SP" localSheetId="7" hidden="1">#REF!</definedName>
    <definedName name="BExTUW10U40QCYGHM5NJ3YR1O5SP" localSheetId="27" hidden="1">#REF!</definedName>
    <definedName name="BExTUW10U40QCYGHM5NJ3YR1O5SP" hidden="1">#REF!</definedName>
    <definedName name="BExTUWXFQHINU66YG82BI20ATMB5" localSheetId="16" hidden="1">#REF!</definedName>
    <definedName name="BExTUWXFQHINU66YG82BI20ATMB5" localSheetId="13" hidden="1">#REF!</definedName>
    <definedName name="BExTUWXFQHINU66YG82BI20ATMB5" localSheetId="10" hidden="1">#REF!</definedName>
    <definedName name="BExTUWXFQHINU66YG82BI20ATMB5" localSheetId="7" hidden="1">#REF!</definedName>
    <definedName name="BExTUWXFQHINU66YG82BI20ATMB5" localSheetId="27" hidden="1">#REF!</definedName>
    <definedName name="BExTUWXFQHINU66YG82BI20ATMB5" hidden="1">#REF!</definedName>
    <definedName name="BExTUY9WNSJ91GV8CP0SKJTEIV82" localSheetId="16" hidden="1">#REF!</definedName>
    <definedName name="BExTUY9WNSJ91GV8CP0SKJTEIV82" localSheetId="13" hidden="1">#REF!</definedName>
    <definedName name="BExTUY9WNSJ91GV8CP0SKJTEIV82" localSheetId="10" hidden="1">#REF!</definedName>
    <definedName name="BExTUY9WNSJ91GV8CP0SKJTEIV82" localSheetId="7" hidden="1">#REF!</definedName>
    <definedName name="BExTUY9WNSJ91GV8CP0SKJTEIV82" localSheetId="27" hidden="1">#REF!</definedName>
    <definedName name="BExTUY9WNSJ91GV8CP0SKJTEIV82" hidden="1">#REF!</definedName>
    <definedName name="BExTV67VIM8PV6KO253M4DUBJQLC" localSheetId="16" hidden="1">#REF!</definedName>
    <definedName name="BExTV67VIM8PV6KO253M4DUBJQLC" localSheetId="13" hidden="1">#REF!</definedName>
    <definedName name="BExTV67VIM8PV6KO253M4DUBJQLC" localSheetId="10" hidden="1">#REF!</definedName>
    <definedName name="BExTV67VIM8PV6KO253M4DUBJQLC" localSheetId="7" hidden="1">#REF!</definedName>
    <definedName name="BExTV67VIM8PV6KO253M4DUBJQLC" localSheetId="27" hidden="1">#REF!</definedName>
    <definedName name="BExTV67VIM8PV6KO253M4DUBJQLC" hidden="1">#REF!</definedName>
    <definedName name="BExTVELZCF2YA5L6F23BYZZR6WHF" localSheetId="16" hidden="1">#REF!</definedName>
    <definedName name="BExTVELZCF2YA5L6F23BYZZR6WHF" localSheetId="13" hidden="1">#REF!</definedName>
    <definedName name="BExTVELZCF2YA5L6F23BYZZR6WHF" localSheetId="10" hidden="1">#REF!</definedName>
    <definedName name="BExTVELZCF2YA5L6F23BYZZR6WHF" localSheetId="7" hidden="1">#REF!</definedName>
    <definedName name="BExTVELZCF2YA5L6F23BYZZR6WHF" localSheetId="27" hidden="1">#REF!</definedName>
    <definedName name="BExTVELZCF2YA5L6F23BYZZR6WHF" hidden="1">#REF!</definedName>
    <definedName name="BExTVGPIQZ99YFXUC8OONUX5BD42" localSheetId="16" hidden="1">#REF!</definedName>
    <definedName name="BExTVGPIQZ99YFXUC8OONUX5BD42" localSheetId="13" hidden="1">#REF!</definedName>
    <definedName name="BExTVGPIQZ99YFXUC8OONUX5BD42" localSheetId="10" hidden="1">#REF!</definedName>
    <definedName name="BExTVGPIQZ99YFXUC8OONUX5BD42" localSheetId="7" hidden="1">#REF!</definedName>
    <definedName name="BExTVGPIQZ99YFXUC8OONUX5BD42" localSheetId="27" hidden="1">#REF!</definedName>
    <definedName name="BExTVGPIQZ99YFXUC8OONUX5BD42" hidden="1">#REF!</definedName>
    <definedName name="BExTVQG4F5RF0LZXG06AZ6EU1GQ3" localSheetId="16" hidden="1">#REF!</definedName>
    <definedName name="BExTVQG4F5RF0LZXG06AZ6EU1GQ3" localSheetId="13" hidden="1">#REF!</definedName>
    <definedName name="BExTVQG4F5RF0LZXG06AZ6EU1GQ3" localSheetId="10" hidden="1">#REF!</definedName>
    <definedName name="BExTVQG4F5RF0LZXG06AZ6EU1GQ3" localSheetId="7" hidden="1">#REF!</definedName>
    <definedName name="BExTVQG4F5RF0LZXG06AZ6EU1GQ3" localSheetId="27" hidden="1">#REF!</definedName>
    <definedName name="BExTVQG4F5RF0LZXG06AZ6EU1GQ3" hidden="1">#REF!</definedName>
    <definedName name="BExTVZQLP9VFLEYQ9280W13X7E8K" localSheetId="16" hidden="1">#REF!</definedName>
    <definedName name="BExTVZQLP9VFLEYQ9280W13X7E8K" localSheetId="13" hidden="1">#REF!</definedName>
    <definedName name="BExTVZQLP9VFLEYQ9280W13X7E8K" localSheetId="10" hidden="1">#REF!</definedName>
    <definedName name="BExTVZQLP9VFLEYQ9280W13X7E8K" localSheetId="7" hidden="1">#REF!</definedName>
    <definedName name="BExTVZQLP9VFLEYQ9280W13X7E8K" localSheetId="27" hidden="1">#REF!</definedName>
    <definedName name="BExTVZQLP9VFLEYQ9280W13X7E8K" hidden="1">#REF!</definedName>
    <definedName name="BExTWB4LA1PODQOH4LDTHQKBN16K" localSheetId="16" hidden="1">#REF!</definedName>
    <definedName name="BExTWB4LA1PODQOH4LDTHQKBN16K" localSheetId="13" hidden="1">#REF!</definedName>
    <definedName name="BExTWB4LA1PODQOH4LDTHQKBN16K" localSheetId="10" hidden="1">#REF!</definedName>
    <definedName name="BExTWB4LA1PODQOH4LDTHQKBN16K" localSheetId="7" hidden="1">#REF!</definedName>
    <definedName name="BExTWB4LA1PODQOH4LDTHQKBN16K" localSheetId="27" hidden="1">#REF!</definedName>
    <definedName name="BExTWB4LA1PODQOH4LDTHQKBN16K" hidden="1">#REF!</definedName>
    <definedName name="BExTWI0Q8AWXUA3ZN7I5V3QK2KM1" localSheetId="16" hidden="1">#REF!</definedName>
    <definedName name="BExTWI0Q8AWXUA3ZN7I5V3QK2KM1" localSheetId="13" hidden="1">#REF!</definedName>
    <definedName name="BExTWI0Q8AWXUA3ZN7I5V3QK2KM1" localSheetId="10" hidden="1">#REF!</definedName>
    <definedName name="BExTWI0Q8AWXUA3ZN7I5V3QK2KM1" localSheetId="7" hidden="1">#REF!</definedName>
    <definedName name="BExTWI0Q8AWXUA3ZN7I5V3QK2KM1" localSheetId="27" hidden="1">#REF!</definedName>
    <definedName name="BExTWI0Q8AWXUA3ZN7I5V3QK2KM1" hidden="1">#REF!</definedName>
    <definedName name="BExTWJTIA3WUW1PUWXAOP9O8NKLZ" localSheetId="16" hidden="1">#REF!</definedName>
    <definedName name="BExTWJTIA3WUW1PUWXAOP9O8NKLZ" localSheetId="13" hidden="1">#REF!</definedName>
    <definedName name="BExTWJTIA3WUW1PUWXAOP9O8NKLZ" localSheetId="10" hidden="1">#REF!</definedName>
    <definedName name="BExTWJTIA3WUW1PUWXAOP9O8NKLZ" localSheetId="7" hidden="1">#REF!</definedName>
    <definedName name="BExTWJTIA3WUW1PUWXAOP9O8NKLZ" localSheetId="27" hidden="1">#REF!</definedName>
    <definedName name="BExTWJTIA3WUW1PUWXAOP9O8NKLZ" hidden="1">#REF!</definedName>
    <definedName name="BExTWW95OX07FNA01WF5MSSSFQLX" localSheetId="16" hidden="1">#REF!</definedName>
    <definedName name="BExTWW95OX07FNA01WF5MSSSFQLX" localSheetId="13" hidden="1">#REF!</definedName>
    <definedName name="BExTWW95OX07FNA01WF5MSSSFQLX" localSheetId="10" hidden="1">#REF!</definedName>
    <definedName name="BExTWW95OX07FNA01WF5MSSSFQLX" localSheetId="7" hidden="1">#REF!</definedName>
    <definedName name="BExTWW95OX07FNA01WF5MSSSFQLX" localSheetId="27" hidden="1">#REF!</definedName>
    <definedName name="BExTWW95OX07FNA01WF5MSSSFQLX" hidden="1">#REF!</definedName>
    <definedName name="BExTX005F4GLW03J0PLPRPMI1SEG" localSheetId="16" hidden="1">#REF!</definedName>
    <definedName name="BExTX005F4GLW03J0PLPRPMI1SEG" localSheetId="13" hidden="1">#REF!</definedName>
    <definedName name="BExTX005F4GLW03J0PLPRPMI1SEG" localSheetId="10" hidden="1">#REF!</definedName>
    <definedName name="BExTX005F4GLW03J0PLPRPMI1SEG" localSheetId="7" hidden="1">#REF!</definedName>
    <definedName name="BExTX005F4GLW03J0PLPRPMI1SEG" localSheetId="27" hidden="1">#REF!</definedName>
    <definedName name="BExTX005F4GLW03J0PLPRPMI1SEG" hidden="1">#REF!</definedName>
    <definedName name="BExTX476KI0RNB71XI5TYMANSGBG" localSheetId="16" hidden="1">#REF!</definedName>
    <definedName name="BExTX476KI0RNB71XI5TYMANSGBG" localSheetId="13" hidden="1">#REF!</definedName>
    <definedName name="BExTX476KI0RNB71XI5TYMANSGBG" localSheetId="10" hidden="1">#REF!</definedName>
    <definedName name="BExTX476KI0RNB71XI5TYMANSGBG" localSheetId="7" hidden="1">#REF!</definedName>
    <definedName name="BExTX476KI0RNB71XI5TYMANSGBG" localSheetId="27" hidden="1">#REF!</definedName>
    <definedName name="BExTX476KI0RNB71XI5TYMANSGBG" hidden="1">#REF!</definedName>
    <definedName name="BExTXBJFKNSCUO7IOL6CSKERP06D" localSheetId="16" hidden="1">#REF!</definedName>
    <definedName name="BExTXBJFKNSCUO7IOL6CSKERP06D" localSheetId="13" hidden="1">#REF!</definedName>
    <definedName name="BExTXBJFKNSCUO7IOL6CSKERP06D" localSheetId="10" hidden="1">#REF!</definedName>
    <definedName name="BExTXBJFKNSCUO7IOL6CSKERP06D" localSheetId="7" hidden="1">#REF!</definedName>
    <definedName name="BExTXBJFKNSCUO7IOL6CSKERP06D" localSheetId="27" hidden="1">#REF!</definedName>
    <definedName name="BExTXBJFKNSCUO7IOL6CSKERP06D" hidden="1">#REF!</definedName>
    <definedName name="BExTXDMZDQ9U1FD9T7F79J29SYYN" localSheetId="16" hidden="1">#REF!</definedName>
    <definedName name="BExTXDMZDQ9U1FD9T7F79J29SYYN" localSheetId="13" hidden="1">#REF!</definedName>
    <definedName name="BExTXDMZDQ9U1FD9T7F79J29SYYN" localSheetId="10" hidden="1">#REF!</definedName>
    <definedName name="BExTXDMZDQ9U1FD9T7F79J29SYYN" localSheetId="7" hidden="1">#REF!</definedName>
    <definedName name="BExTXDMZDQ9U1FD9T7F79J29SYYN" localSheetId="27" hidden="1">#REF!</definedName>
    <definedName name="BExTXDMZDQ9U1FD9T7F79J29SYYN" hidden="1">#REF!</definedName>
    <definedName name="BExTXJ6HBAIXMMWKZTJNFDYVZCAY" localSheetId="16" hidden="1">#REF!</definedName>
    <definedName name="BExTXJ6HBAIXMMWKZTJNFDYVZCAY" localSheetId="13" hidden="1">#REF!</definedName>
    <definedName name="BExTXJ6HBAIXMMWKZTJNFDYVZCAY" localSheetId="10" hidden="1">#REF!</definedName>
    <definedName name="BExTXJ6HBAIXMMWKZTJNFDYVZCAY" localSheetId="7" hidden="1">#REF!</definedName>
    <definedName name="BExTXJ6HBAIXMMWKZTJNFDYVZCAY" localSheetId="27" hidden="1">#REF!</definedName>
    <definedName name="BExTXJ6HBAIXMMWKZTJNFDYVZCAY" hidden="1">#REF!</definedName>
    <definedName name="BExTXT812NQT8GAEGH738U29BI0D" localSheetId="16" hidden="1">#REF!</definedName>
    <definedName name="BExTXT812NQT8GAEGH738U29BI0D" localSheetId="13" hidden="1">#REF!</definedName>
    <definedName name="BExTXT812NQT8GAEGH738U29BI0D" localSheetId="10" hidden="1">#REF!</definedName>
    <definedName name="BExTXT812NQT8GAEGH738U29BI0D" localSheetId="7" hidden="1">#REF!</definedName>
    <definedName name="BExTXT812NQT8GAEGH738U29BI0D" localSheetId="27" hidden="1">#REF!</definedName>
    <definedName name="BExTXT812NQT8GAEGH738U29BI0D" hidden="1">#REF!</definedName>
    <definedName name="BExTXWIP2TFPTQ76NHFOB72NICRZ" localSheetId="16" hidden="1">#REF!</definedName>
    <definedName name="BExTXWIP2TFPTQ76NHFOB72NICRZ" localSheetId="13" hidden="1">#REF!</definedName>
    <definedName name="BExTXWIP2TFPTQ76NHFOB72NICRZ" localSheetId="10" hidden="1">#REF!</definedName>
    <definedName name="BExTXWIP2TFPTQ76NHFOB72NICRZ" localSheetId="7" hidden="1">#REF!</definedName>
    <definedName name="BExTXWIP2TFPTQ76NHFOB72NICRZ" localSheetId="27" hidden="1">#REF!</definedName>
    <definedName name="BExTXWIP2TFPTQ76NHFOB72NICRZ" hidden="1">#REF!</definedName>
    <definedName name="BExTY5T62H651VC86QM4X7E28JVA" localSheetId="16" hidden="1">#REF!</definedName>
    <definedName name="BExTY5T62H651VC86QM4X7E28JVA" localSheetId="13" hidden="1">#REF!</definedName>
    <definedName name="BExTY5T62H651VC86QM4X7E28JVA" localSheetId="10" hidden="1">#REF!</definedName>
    <definedName name="BExTY5T62H651VC86QM4X7E28JVA" localSheetId="7" hidden="1">#REF!</definedName>
    <definedName name="BExTY5T62H651VC86QM4X7E28JVA" localSheetId="27" hidden="1">#REF!</definedName>
    <definedName name="BExTY5T62H651VC86QM4X7E28JVA" hidden="1">#REF!</definedName>
    <definedName name="BExTYB7EHGVTJ4RSYOXWSG87U5WI" localSheetId="16" hidden="1">#REF!</definedName>
    <definedName name="BExTYB7EHGVTJ4RSYOXWSG87U5WI" localSheetId="13" hidden="1">#REF!</definedName>
    <definedName name="BExTYB7EHGVTJ4RSYOXWSG87U5WI" localSheetId="10" hidden="1">#REF!</definedName>
    <definedName name="BExTYB7EHGVTJ4RSYOXWSG87U5WI" localSheetId="7" hidden="1">#REF!</definedName>
    <definedName name="BExTYB7EHGVTJ4RSYOXWSG87U5WI" localSheetId="27" hidden="1">#REF!</definedName>
    <definedName name="BExTYB7EHGVTJ4RSYOXWSG87U5WI" hidden="1">#REF!</definedName>
    <definedName name="BExTYC93RS0KNKFOD35WG37LS9LY" localSheetId="16" hidden="1">#REF!</definedName>
    <definedName name="BExTYC93RS0KNKFOD35WG37LS9LY" localSheetId="13" hidden="1">#REF!</definedName>
    <definedName name="BExTYC93RS0KNKFOD35WG37LS9LY" localSheetId="10" hidden="1">#REF!</definedName>
    <definedName name="BExTYC93RS0KNKFOD35WG37LS9LY" localSheetId="7" hidden="1">#REF!</definedName>
    <definedName name="BExTYC93RS0KNKFOD35WG37LS9LY" localSheetId="27" hidden="1">#REF!</definedName>
    <definedName name="BExTYC93RS0KNKFOD35WG37LS9LY" hidden="1">#REF!</definedName>
    <definedName name="BExTYKCEFJ83LZM95M1V7CSFQVEA" localSheetId="16" hidden="1">#REF!</definedName>
    <definedName name="BExTYKCEFJ83LZM95M1V7CSFQVEA" localSheetId="13" hidden="1">#REF!</definedName>
    <definedName name="BExTYKCEFJ83LZM95M1V7CSFQVEA" localSheetId="10" hidden="1">#REF!</definedName>
    <definedName name="BExTYKCEFJ83LZM95M1V7CSFQVEA" localSheetId="7" hidden="1">#REF!</definedName>
    <definedName name="BExTYKCEFJ83LZM95M1V7CSFQVEA" localSheetId="27" hidden="1">#REF!</definedName>
    <definedName name="BExTYKCEFJ83LZM95M1V7CSFQVEA" hidden="1">#REF!</definedName>
    <definedName name="BExTYPLA9N640MFRJJQPKXT7P88M" localSheetId="16" hidden="1">#REF!</definedName>
    <definedName name="BExTYPLA9N640MFRJJQPKXT7P88M" localSheetId="13" hidden="1">#REF!</definedName>
    <definedName name="BExTYPLA9N640MFRJJQPKXT7P88M" localSheetId="10" hidden="1">#REF!</definedName>
    <definedName name="BExTYPLA9N640MFRJJQPKXT7P88M" localSheetId="7" hidden="1">#REF!</definedName>
    <definedName name="BExTYPLA9N640MFRJJQPKXT7P88M" localSheetId="27" hidden="1">#REF!</definedName>
    <definedName name="BExTYPLA9N640MFRJJQPKXT7P88M" hidden="1">#REF!</definedName>
    <definedName name="BExTYW1794M1TLJ2QQQCEEUZN18F" localSheetId="16" hidden="1">#REF!</definedName>
    <definedName name="BExTYW1794M1TLJ2QQQCEEUZN18F" localSheetId="13" hidden="1">#REF!</definedName>
    <definedName name="BExTYW1794M1TLJ2QQQCEEUZN18F" localSheetId="10" hidden="1">#REF!</definedName>
    <definedName name="BExTYW1794M1TLJ2QQQCEEUZN18F" localSheetId="7" hidden="1">#REF!</definedName>
    <definedName name="BExTYW1794M1TLJ2QQQCEEUZN18F" localSheetId="27" hidden="1">#REF!</definedName>
    <definedName name="BExTYW1794M1TLJ2QQQCEEUZN18F" hidden="1">#REF!</definedName>
    <definedName name="BExTZ7F71SNTOX4LLZCK5R9VUMIJ" localSheetId="16" hidden="1">#REF!</definedName>
    <definedName name="BExTZ7F71SNTOX4LLZCK5R9VUMIJ" localSheetId="13" hidden="1">#REF!</definedName>
    <definedName name="BExTZ7F71SNTOX4LLZCK5R9VUMIJ" localSheetId="10" hidden="1">#REF!</definedName>
    <definedName name="BExTZ7F71SNTOX4LLZCK5R9VUMIJ" localSheetId="7" hidden="1">#REF!</definedName>
    <definedName name="BExTZ7F71SNTOX4LLZCK5R9VUMIJ" localSheetId="27" hidden="1">#REF!</definedName>
    <definedName name="BExTZ7F71SNTOX4LLZCK5R9VUMIJ" hidden="1">#REF!</definedName>
    <definedName name="BExTZ80SWE36T1QSIIPJU7NJ65JL" localSheetId="16" hidden="1">#REF!</definedName>
    <definedName name="BExTZ80SWE36T1QSIIPJU7NJ65JL" localSheetId="13" hidden="1">#REF!</definedName>
    <definedName name="BExTZ80SWE36T1QSIIPJU7NJ65JL" localSheetId="10" hidden="1">#REF!</definedName>
    <definedName name="BExTZ80SWE36T1QSIIPJU7NJ65JL" localSheetId="7" hidden="1">#REF!</definedName>
    <definedName name="BExTZ80SWE36T1QSIIPJU7NJ65JL" localSheetId="27" hidden="1">#REF!</definedName>
    <definedName name="BExTZ80SWE36T1QSIIPJU7NJ65JL" hidden="1">#REF!</definedName>
    <definedName name="BExTZ869RSO739T4Q78JLOVO7G0C" localSheetId="16" hidden="1">#REF!</definedName>
    <definedName name="BExTZ869RSO739T4Q78JLOVO7G0C" localSheetId="13" hidden="1">#REF!</definedName>
    <definedName name="BExTZ869RSO739T4Q78JLOVO7G0C" localSheetId="10" hidden="1">#REF!</definedName>
    <definedName name="BExTZ869RSO739T4Q78JLOVO7G0C" localSheetId="7" hidden="1">#REF!</definedName>
    <definedName name="BExTZ869RSO739T4Q78JLOVO7G0C" localSheetId="27" hidden="1">#REF!</definedName>
    <definedName name="BExTZ869RSO739T4Q78JLOVO7G0C" hidden="1">#REF!</definedName>
    <definedName name="BExTZ8X5G9S3PA4FPSNK7T69W7QT" localSheetId="16" hidden="1">#REF!</definedName>
    <definedName name="BExTZ8X5G9S3PA4FPSNK7T69W7QT" localSheetId="13" hidden="1">#REF!</definedName>
    <definedName name="BExTZ8X5G9S3PA4FPSNK7T69W7QT" localSheetId="10" hidden="1">#REF!</definedName>
    <definedName name="BExTZ8X5G9S3PA4FPSNK7T69W7QT" localSheetId="7" hidden="1">#REF!</definedName>
    <definedName name="BExTZ8X5G9S3PA4FPSNK7T69W7QT" localSheetId="27" hidden="1">#REF!</definedName>
    <definedName name="BExTZ8X5G9S3PA4FPSNK7T69W7QT" hidden="1">#REF!</definedName>
    <definedName name="BExTZ97Y0RMR8V5BI9F2H4MFB77O" localSheetId="16" hidden="1">#REF!</definedName>
    <definedName name="BExTZ97Y0RMR8V5BI9F2H4MFB77O" localSheetId="13" hidden="1">#REF!</definedName>
    <definedName name="BExTZ97Y0RMR8V5BI9F2H4MFB77O" localSheetId="10" hidden="1">#REF!</definedName>
    <definedName name="BExTZ97Y0RMR8V5BI9F2H4MFB77O" localSheetId="7" hidden="1">#REF!</definedName>
    <definedName name="BExTZ97Y0RMR8V5BI9F2H4MFB77O" localSheetId="27" hidden="1">#REF!</definedName>
    <definedName name="BExTZ97Y0RMR8V5BI9F2H4MFB77O" hidden="1">#REF!</definedName>
    <definedName name="BExTZK5PMCAXJL4DUIGL6H9Y8U4C" localSheetId="16" hidden="1">#REF!</definedName>
    <definedName name="BExTZK5PMCAXJL4DUIGL6H9Y8U4C" localSheetId="13" hidden="1">#REF!</definedName>
    <definedName name="BExTZK5PMCAXJL4DUIGL6H9Y8U4C" localSheetId="10" hidden="1">#REF!</definedName>
    <definedName name="BExTZK5PMCAXJL4DUIGL6H9Y8U4C" localSheetId="7" hidden="1">#REF!</definedName>
    <definedName name="BExTZK5PMCAXJL4DUIGL6H9Y8U4C" localSheetId="27" hidden="1">#REF!</definedName>
    <definedName name="BExTZK5PMCAXJL4DUIGL6H9Y8U4C" hidden="1">#REF!</definedName>
    <definedName name="BExTZKB6L5SXV5UN71YVTCBEIGWY" localSheetId="16" hidden="1">#REF!</definedName>
    <definedName name="BExTZKB6L5SXV5UN71YVTCBEIGWY" localSheetId="13" hidden="1">#REF!</definedName>
    <definedName name="BExTZKB6L5SXV5UN71YVTCBEIGWY" localSheetId="10" hidden="1">#REF!</definedName>
    <definedName name="BExTZKB6L5SXV5UN71YVTCBEIGWY" localSheetId="7" hidden="1">#REF!</definedName>
    <definedName name="BExTZKB6L5SXV5UN71YVTCBEIGWY" localSheetId="27" hidden="1">#REF!</definedName>
    <definedName name="BExTZKB6L5SXV5UN71YVTCBEIGWY" hidden="1">#REF!</definedName>
    <definedName name="BExTZLICVKK4NBJFEGL270GJ2VQO" localSheetId="16" hidden="1">#REF!</definedName>
    <definedName name="BExTZLICVKK4NBJFEGL270GJ2VQO" localSheetId="13" hidden="1">#REF!</definedName>
    <definedName name="BExTZLICVKK4NBJFEGL270GJ2VQO" localSheetId="10" hidden="1">#REF!</definedName>
    <definedName name="BExTZLICVKK4NBJFEGL270GJ2VQO" localSheetId="7" hidden="1">#REF!</definedName>
    <definedName name="BExTZLICVKK4NBJFEGL270GJ2VQO" localSheetId="27" hidden="1">#REF!</definedName>
    <definedName name="BExTZLICVKK4NBJFEGL270GJ2VQO" hidden="1">#REF!</definedName>
    <definedName name="BExTZO2596CBZKPI7YNA1QQNPAIJ" localSheetId="16" hidden="1">#REF!</definedName>
    <definedName name="BExTZO2596CBZKPI7YNA1QQNPAIJ" localSheetId="13" hidden="1">#REF!</definedName>
    <definedName name="BExTZO2596CBZKPI7YNA1QQNPAIJ" localSheetId="10" hidden="1">#REF!</definedName>
    <definedName name="BExTZO2596CBZKPI7YNA1QQNPAIJ" localSheetId="7" hidden="1">#REF!</definedName>
    <definedName name="BExTZO2596CBZKPI7YNA1QQNPAIJ" localSheetId="27" hidden="1">#REF!</definedName>
    <definedName name="BExTZO2596CBZKPI7YNA1QQNPAIJ" hidden="1">#REF!</definedName>
    <definedName name="BExTZY8TDV4U7FQL7O10G6VKWKPJ" localSheetId="16" hidden="1">#REF!</definedName>
    <definedName name="BExTZY8TDV4U7FQL7O10G6VKWKPJ" localSheetId="13" hidden="1">#REF!</definedName>
    <definedName name="BExTZY8TDV4U7FQL7O10G6VKWKPJ" localSheetId="10" hidden="1">#REF!</definedName>
    <definedName name="BExTZY8TDV4U7FQL7O10G6VKWKPJ" localSheetId="7" hidden="1">#REF!</definedName>
    <definedName name="BExTZY8TDV4U7FQL7O10G6VKWKPJ" localSheetId="27" hidden="1">#REF!</definedName>
    <definedName name="BExTZY8TDV4U7FQL7O10G6VKWKPJ" hidden="1">#REF!</definedName>
    <definedName name="BExU02QNT4LT7H9JPUC4FXTLVGZT" localSheetId="16" hidden="1">#REF!</definedName>
    <definedName name="BExU02QNT4LT7H9JPUC4FXTLVGZT" localSheetId="13" hidden="1">#REF!</definedName>
    <definedName name="BExU02QNT4LT7H9JPUC4FXTLVGZT" localSheetId="10" hidden="1">#REF!</definedName>
    <definedName name="BExU02QNT4LT7H9JPUC4FXTLVGZT" localSheetId="7" hidden="1">#REF!</definedName>
    <definedName name="BExU02QNT4LT7H9JPUC4FXTLVGZT" localSheetId="27" hidden="1">#REF!</definedName>
    <definedName name="BExU02QNT4LT7H9JPUC4FXTLVGZT" hidden="1">#REF!</definedName>
    <definedName name="BExU0BFJJQO1HJZKI14QGOQ6JROO" localSheetId="16" hidden="1">#REF!</definedName>
    <definedName name="BExU0BFJJQO1HJZKI14QGOQ6JROO" localSheetId="13" hidden="1">#REF!</definedName>
    <definedName name="BExU0BFJJQO1HJZKI14QGOQ6JROO" localSheetId="10" hidden="1">#REF!</definedName>
    <definedName name="BExU0BFJJQO1HJZKI14QGOQ6JROO" localSheetId="7" hidden="1">#REF!</definedName>
    <definedName name="BExU0BFJJQO1HJZKI14QGOQ6JROO" localSheetId="27" hidden="1">#REF!</definedName>
    <definedName name="BExU0BFJJQO1HJZKI14QGOQ6JROO" hidden="1">#REF!</definedName>
    <definedName name="BExU0FH5WTGW8MRFUFMDDSMJ6YQ5" localSheetId="16" hidden="1">#REF!</definedName>
    <definedName name="BExU0FH5WTGW8MRFUFMDDSMJ6YQ5" localSheetId="13" hidden="1">#REF!</definedName>
    <definedName name="BExU0FH5WTGW8MRFUFMDDSMJ6YQ5" localSheetId="10" hidden="1">#REF!</definedName>
    <definedName name="BExU0FH5WTGW8MRFUFMDDSMJ6YQ5" localSheetId="7" hidden="1">#REF!</definedName>
    <definedName name="BExU0FH5WTGW8MRFUFMDDSMJ6YQ5" localSheetId="27" hidden="1">#REF!</definedName>
    <definedName name="BExU0FH5WTGW8MRFUFMDDSMJ6YQ5" hidden="1">#REF!</definedName>
    <definedName name="BExU0GDOIL9U33QGU9ZU3YX3V1I4" localSheetId="16" hidden="1">#REF!</definedName>
    <definedName name="BExU0GDOIL9U33QGU9ZU3YX3V1I4" localSheetId="13" hidden="1">#REF!</definedName>
    <definedName name="BExU0GDOIL9U33QGU9ZU3YX3V1I4" localSheetId="10" hidden="1">#REF!</definedName>
    <definedName name="BExU0GDOIL9U33QGU9ZU3YX3V1I4" localSheetId="7" hidden="1">#REF!</definedName>
    <definedName name="BExU0GDOIL9U33QGU9ZU3YX3V1I4" localSheetId="27" hidden="1">#REF!</definedName>
    <definedName name="BExU0GDOIL9U33QGU9ZU3YX3V1I4" hidden="1">#REF!</definedName>
    <definedName name="BExU0HKTO8WJDQDWRTUK5TETM3HS" localSheetId="16" hidden="1">#REF!</definedName>
    <definedName name="BExU0HKTO8WJDQDWRTUK5TETM3HS" localSheetId="13" hidden="1">#REF!</definedName>
    <definedName name="BExU0HKTO8WJDQDWRTUK5TETM3HS" localSheetId="10" hidden="1">#REF!</definedName>
    <definedName name="BExU0HKTO8WJDQDWRTUK5TETM3HS" localSheetId="7" hidden="1">#REF!</definedName>
    <definedName name="BExU0HKTO8WJDQDWRTUK5TETM3HS" localSheetId="27" hidden="1">#REF!</definedName>
    <definedName name="BExU0HKTO8WJDQDWRTUK5TETM3HS" hidden="1">#REF!</definedName>
    <definedName name="BExU0MTJQPE041ZN7H8UKGV6MZT7" localSheetId="16" hidden="1">#REF!</definedName>
    <definedName name="BExU0MTJQPE041ZN7H8UKGV6MZT7" localSheetId="13" hidden="1">#REF!</definedName>
    <definedName name="BExU0MTJQPE041ZN7H8UKGV6MZT7" localSheetId="10" hidden="1">#REF!</definedName>
    <definedName name="BExU0MTJQPE041ZN7H8UKGV6MZT7" localSheetId="7" hidden="1">#REF!</definedName>
    <definedName name="BExU0MTJQPE041ZN7H8UKGV6MZT7" localSheetId="27" hidden="1">#REF!</definedName>
    <definedName name="BExU0MTJQPE041ZN7H8UKGV6MZT7" hidden="1">#REF!</definedName>
    <definedName name="BExU0ZUUFYHLUK4M4E8GLGIBBNT0" localSheetId="16" hidden="1">#REF!</definedName>
    <definedName name="BExU0ZUUFYHLUK4M4E8GLGIBBNT0" localSheetId="13" hidden="1">#REF!</definedName>
    <definedName name="BExU0ZUUFYHLUK4M4E8GLGIBBNT0" localSheetId="10" hidden="1">#REF!</definedName>
    <definedName name="BExU0ZUUFYHLUK4M4E8GLGIBBNT0" localSheetId="7" hidden="1">#REF!</definedName>
    <definedName name="BExU0ZUUFYHLUK4M4E8GLGIBBNT0" localSheetId="27" hidden="1">#REF!</definedName>
    <definedName name="BExU0ZUUFYHLUK4M4E8GLGIBBNT0" hidden="1">#REF!</definedName>
    <definedName name="BExU147D6RPG6ZVTSXRKFSVRHSBG" localSheetId="16" hidden="1">#REF!</definedName>
    <definedName name="BExU147D6RPG6ZVTSXRKFSVRHSBG" localSheetId="13" hidden="1">#REF!</definedName>
    <definedName name="BExU147D6RPG6ZVTSXRKFSVRHSBG" localSheetId="10" hidden="1">#REF!</definedName>
    <definedName name="BExU147D6RPG6ZVTSXRKFSVRHSBG" localSheetId="7" hidden="1">#REF!</definedName>
    <definedName name="BExU147D6RPG6ZVTSXRKFSVRHSBG" localSheetId="27" hidden="1">#REF!</definedName>
    <definedName name="BExU147D6RPG6ZVTSXRKFSVRHSBG" hidden="1">#REF!</definedName>
    <definedName name="BExU16R10W1SOAPNG4CDJ01T7JRE" localSheetId="16" hidden="1">#REF!</definedName>
    <definedName name="BExU16R10W1SOAPNG4CDJ01T7JRE" localSheetId="13" hidden="1">#REF!</definedName>
    <definedName name="BExU16R10W1SOAPNG4CDJ01T7JRE" localSheetId="10" hidden="1">#REF!</definedName>
    <definedName name="BExU16R10W1SOAPNG4CDJ01T7JRE" localSheetId="7" hidden="1">#REF!</definedName>
    <definedName name="BExU16R10W1SOAPNG4CDJ01T7JRE" localSheetId="27" hidden="1">#REF!</definedName>
    <definedName name="BExU16R10W1SOAPNG4CDJ01T7JRE" hidden="1">#REF!</definedName>
    <definedName name="BExU17CKOR3GNIHDNVLH9L1IOJS9" localSheetId="16" hidden="1">#REF!</definedName>
    <definedName name="BExU17CKOR3GNIHDNVLH9L1IOJS9" localSheetId="13" hidden="1">#REF!</definedName>
    <definedName name="BExU17CKOR3GNIHDNVLH9L1IOJS9" localSheetId="10" hidden="1">#REF!</definedName>
    <definedName name="BExU17CKOR3GNIHDNVLH9L1IOJS9" localSheetId="7" hidden="1">#REF!</definedName>
    <definedName name="BExU17CKOR3GNIHDNVLH9L1IOJS9" localSheetId="27" hidden="1">#REF!</definedName>
    <definedName name="BExU17CKOR3GNIHDNVLH9L1IOJS9" hidden="1">#REF!</definedName>
    <definedName name="BExU1DXYI5DAD9DSFIEAUOB5XFZ9" localSheetId="16" hidden="1">#REF!</definedName>
    <definedName name="BExU1DXYI5DAD9DSFIEAUOB5XFZ9" localSheetId="13" hidden="1">#REF!</definedName>
    <definedName name="BExU1DXYI5DAD9DSFIEAUOB5XFZ9" localSheetId="10" hidden="1">#REF!</definedName>
    <definedName name="BExU1DXYI5DAD9DSFIEAUOB5XFZ9" localSheetId="7" hidden="1">#REF!</definedName>
    <definedName name="BExU1DXYI5DAD9DSFIEAUOB5XFZ9" localSheetId="27" hidden="1">#REF!</definedName>
    <definedName name="BExU1DXYI5DAD9DSFIEAUOB5XFZ9" hidden="1">#REF!</definedName>
    <definedName name="BExU1GXUTLRPJN4MRINLAPHSZQFG" localSheetId="16" hidden="1">#REF!</definedName>
    <definedName name="BExU1GXUTLRPJN4MRINLAPHSZQFG" localSheetId="13" hidden="1">#REF!</definedName>
    <definedName name="BExU1GXUTLRPJN4MRINLAPHSZQFG" localSheetId="10" hidden="1">#REF!</definedName>
    <definedName name="BExU1GXUTLRPJN4MRINLAPHSZQFG" localSheetId="7" hidden="1">#REF!</definedName>
    <definedName name="BExU1GXUTLRPJN4MRINLAPHSZQFG" localSheetId="27" hidden="1">#REF!</definedName>
    <definedName name="BExU1GXUTLRPJN4MRINLAPHSZQFG" hidden="1">#REF!</definedName>
    <definedName name="BExU1IL9AOHFO85BZB6S60DK3N8H" localSheetId="16" hidden="1">#REF!</definedName>
    <definedName name="BExU1IL9AOHFO85BZB6S60DK3N8H" localSheetId="13" hidden="1">#REF!</definedName>
    <definedName name="BExU1IL9AOHFO85BZB6S60DK3N8H" localSheetId="10" hidden="1">#REF!</definedName>
    <definedName name="BExU1IL9AOHFO85BZB6S60DK3N8H" localSheetId="7" hidden="1">#REF!</definedName>
    <definedName name="BExU1IL9AOHFO85BZB6S60DK3N8H" localSheetId="27" hidden="1">#REF!</definedName>
    <definedName name="BExU1IL9AOHFO85BZB6S60DK3N8H" hidden="1">#REF!</definedName>
    <definedName name="BExU1LAEKWJ0U6NP9G2AC9CTBYH6" localSheetId="16" hidden="1">#REF!</definedName>
    <definedName name="BExU1LAEKWJ0U6NP9G2AC9CTBYH6" localSheetId="13" hidden="1">#REF!</definedName>
    <definedName name="BExU1LAEKWJ0U6NP9G2AC9CTBYH6" localSheetId="10" hidden="1">#REF!</definedName>
    <definedName name="BExU1LAEKWJ0U6NP9G2AC9CTBYH6" localSheetId="7" hidden="1">#REF!</definedName>
    <definedName name="BExU1LAEKWJ0U6NP9G2AC9CTBYH6" localSheetId="27" hidden="1">#REF!</definedName>
    <definedName name="BExU1LAEKWJ0U6NP9G2AC9CTBYH6" hidden="1">#REF!</definedName>
    <definedName name="BExU1NOPS09CLFZL1O31RAF9BQNQ" localSheetId="16" hidden="1">#REF!</definedName>
    <definedName name="BExU1NOPS09CLFZL1O31RAF9BQNQ" localSheetId="13" hidden="1">#REF!</definedName>
    <definedName name="BExU1NOPS09CLFZL1O31RAF9BQNQ" localSheetId="10" hidden="1">#REF!</definedName>
    <definedName name="BExU1NOPS09CLFZL1O31RAF9BQNQ" localSheetId="7" hidden="1">#REF!</definedName>
    <definedName name="BExU1NOPS09CLFZL1O31RAF9BQNQ" localSheetId="27" hidden="1">#REF!</definedName>
    <definedName name="BExU1NOPS09CLFZL1O31RAF9BQNQ" hidden="1">#REF!</definedName>
    <definedName name="BExU1PH9MOEX1JZVZ3D5M9DXB191" localSheetId="16" hidden="1">#REF!</definedName>
    <definedName name="BExU1PH9MOEX1JZVZ3D5M9DXB191" localSheetId="13" hidden="1">#REF!</definedName>
    <definedName name="BExU1PH9MOEX1JZVZ3D5M9DXB191" localSheetId="10" hidden="1">#REF!</definedName>
    <definedName name="BExU1PH9MOEX1JZVZ3D5M9DXB191" localSheetId="7" hidden="1">#REF!</definedName>
    <definedName name="BExU1PH9MOEX1JZVZ3D5M9DXB191" localSheetId="27" hidden="1">#REF!</definedName>
    <definedName name="BExU1PH9MOEX1JZVZ3D5M9DXB191" hidden="1">#REF!</definedName>
    <definedName name="BExU1QZEEKJA35IMEOLOJ3ODX0ZA" localSheetId="16" hidden="1">#REF!</definedName>
    <definedName name="BExU1QZEEKJA35IMEOLOJ3ODX0ZA" localSheetId="13" hidden="1">#REF!</definedName>
    <definedName name="BExU1QZEEKJA35IMEOLOJ3ODX0ZA" localSheetId="10" hidden="1">#REF!</definedName>
    <definedName name="BExU1QZEEKJA35IMEOLOJ3ODX0ZA" localSheetId="7" hidden="1">#REF!</definedName>
    <definedName name="BExU1QZEEKJA35IMEOLOJ3ODX0ZA" localSheetId="27" hidden="1">#REF!</definedName>
    <definedName name="BExU1QZEEKJA35IMEOLOJ3ODX0ZA" hidden="1">#REF!</definedName>
    <definedName name="BExU1VRURIWWVJ95O40WA23LMTJD" localSheetId="16" hidden="1">#REF!</definedName>
    <definedName name="BExU1VRURIWWVJ95O40WA23LMTJD" localSheetId="13" hidden="1">#REF!</definedName>
    <definedName name="BExU1VRURIWWVJ95O40WA23LMTJD" localSheetId="10" hidden="1">#REF!</definedName>
    <definedName name="BExU1VRURIWWVJ95O40WA23LMTJD" localSheetId="7" hidden="1">#REF!</definedName>
    <definedName name="BExU1VRURIWWVJ95O40WA23LMTJD" localSheetId="27" hidden="1">#REF!</definedName>
    <definedName name="BExU1VRURIWWVJ95O40WA23LMTJD" hidden="1">#REF!</definedName>
    <definedName name="BExU2A0FXVBDX9LO3VWEXB4TLFT0" localSheetId="16" hidden="1">#REF!</definedName>
    <definedName name="BExU2A0FXVBDX9LO3VWEXB4TLFT0" localSheetId="13" hidden="1">#REF!</definedName>
    <definedName name="BExU2A0FXVBDX9LO3VWEXB4TLFT0" localSheetId="10" hidden="1">#REF!</definedName>
    <definedName name="BExU2A0FXVBDX9LO3VWEXB4TLFT0" localSheetId="7" hidden="1">#REF!</definedName>
    <definedName name="BExU2A0FXVBDX9LO3VWEXB4TLFT0" localSheetId="27" hidden="1">#REF!</definedName>
    <definedName name="BExU2A0FXVBDX9LO3VWEXB4TLFT0" hidden="1">#REF!</definedName>
    <definedName name="BExU2LEH667H33V81XVEZUP2O0UQ" localSheetId="16" hidden="1">#REF!</definedName>
    <definedName name="BExU2LEH667H33V81XVEZUP2O0UQ" localSheetId="13" hidden="1">#REF!</definedName>
    <definedName name="BExU2LEH667H33V81XVEZUP2O0UQ" localSheetId="10" hidden="1">#REF!</definedName>
    <definedName name="BExU2LEH667H33V81XVEZUP2O0UQ" localSheetId="7" hidden="1">#REF!</definedName>
    <definedName name="BExU2LEH667H33V81XVEZUP2O0UQ" localSheetId="27" hidden="1">#REF!</definedName>
    <definedName name="BExU2LEH667H33V81XVEZUP2O0UQ" hidden="1">#REF!</definedName>
    <definedName name="BExU2M5CK6XK55UIHDVYRXJJJRI4" localSheetId="16" hidden="1">#REF!</definedName>
    <definedName name="BExU2M5CK6XK55UIHDVYRXJJJRI4" localSheetId="13" hidden="1">#REF!</definedName>
    <definedName name="BExU2M5CK6XK55UIHDVYRXJJJRI4" localSheetId="10" hidden="1">#REF!</definedName>
    <definedName name="BExU2M5CK6XK55UIHDVYRXJJJRI4" localSheetId="7" hidden="1">#REF!</definedName>
    <definedName name="BExU2M5CK6XK55UIHDVYRXJJJRI4" localSheetId="27" hidden="1">#REF!</definedName>
    <definedName name="BExU2M5CK6XK55UIHDVYRXJJJRI4" hidden="1">#REF!</definedName>
    <definedName name="BExU2TXVT25ZTOFQAF6CM53Z1RLF" localSheetId="16" hidden="1">#REF!</definedName>
    <definedName name="BExU2TXVT25ZTOFQAF6CM53Z1RLF" localSheetId="13" hidden="1">#REF!</definedName>
    <definedName name="BExU2TXVT25ZTOFQAF6CM53Z1RLF" localSheetId="10" hidden="1">#REF!</definedName>
    <definedName name="BExU2TXVT25ZTOFQAF6CM53Z1RLF" localSheetId="7" hidden="1">#REF!</definedName>
    <definedName name="BExU2TXVT25ZTOFQAF6CM53Z1RLF" localSheetId="27" hidden="1">#REF!</definedName>
    <definedName name="BExU2TXVT25ZTOFQAF6CM53Z1RLF" hidden="1">#REF!</definedName>
    <definedName name="BExU2XZLYIU19G7358W5T9E87AFR" localSheetId="16" hidden="1">#REF!</definedName>
    <definedName name="BExU2XZLYIU19G7358W5T9E87AFR" localSheetId="13" hidden="1">#REF!</definedName>
    <definedName name="BExU2XZLYIU19G7358W5T9E87AFR" localSheetId="10" hidden="1">#REF!</definedName>
    <definedName name="BExU2XZLYIU19G7358W5T9E87AFR" localSheetId="7" hidden="1">#REF!</definedName>
    <definedName name="BExU2XZLYIU19G7358W5T9E87AFR" localSheetId="27" hidden="1">#REF!</definedName>
    <definedName name="BExU2XZLYIU19G7358W5T9E87AFR" hidden="1">#REF!</definedName>
    <definedName name="BExU2ZXMKRBQEX0CT3ZPZ3UFZP1G" localSheetId="16" hidden="1">#REF!</definedName>
    <definedName name="BExU2ZXMKRBQEX0CT3ZPZ3UFZP1G" localSheetId="13" hidden="1">#REF!</definedName>
    <definedName name="BExU2ZXMKRBQEX0CT3ZPZ3UFZP1G" localSheetId="10" hidden="1">#REF!</definedName>
    <definedName name="BExU2ZXMKRBQEX0CT3ZPZ3UFZP1G" localSheetId="7" hidden="1">#REF!</definedName>
    <definedName name="BExU2ZXMKRBQEX0CT3ZPZ3UFZP1G" localSheetId="27" hidden="1">#REF!</definedName>
    <definedName name="BExU2ZXMKRBQEX0CT3ZPZ3UFZP1G" hidden="1">#REF!</definedName>
    <definedName name="BExU35XHF1K1XEQUSZ292S5T61YA" localSheetId="16" hidden="1">#REF!</definedName>
    <definedName name="BExU35XHF1K1XEQUSZ292S5T61YA" localSheetId="13" hidden="1">#REF!</definedName>
    <definedName name="BExU35XHF1K1XEQUSZ292S5T61YA" localSheetId="10" hidden="1">#REF!</definedName>
    <definedName name="BExU35XHF1K1XEQUSZ292S5T61YA" localSheetId="7" hidden="1">#REF!</definedName>
    <definedName name="BExU35XHF1K1XEQUSZ292S5T61YA" localSheetId="27" hidden="1">#REF!</definedName>
    <definedName name="BExU35XHF1K1XEQUSZ292S5T61YA" hidden="1">#REF!</definedName>
    <definedName name="BExU38S1U5IC1T5A3P2TZU5OV0LN" localSheetId="16" hidden="1">#REF!</definedName>
    <definedName name="BExU38S1U5IC1T5A3P2TZU5OV0LN" localSheetId="13" hidden="1">#REF!</definedName>
    <definedName name="BExU38S1U5IC1T5A3P2TZU5OV0LN" localSheetId="10" hidden="1">#REF!</definedName>
    <definedName name="BExU38S1U5IC1T5A3P2TZU5OV0LN" localSheetId="7" hidden="1">#REF!</definedName>
    <definedName name="BExU38S1U5IC1T5A3P2TZU5OV0LN" localSheetId="27" hidden="1">#REF!</definedName>
    <definedName name="BExU38S1U5IC1T5A3P2TZU5OV0LN" hidden="1">#REF!</definedName>
    <definedName name="BExU3B66MCKJFSKT3HL8B5EJGVX0" localSheetId="16" hidden="1">#REF!</definedName>
    <definedName name="BExU3B66MCKJFSKT3HL8B5EJGVX0" localSheetId="13" hidden="1">#REF!</definedName>
    <definedName name="BExU3B66MCKJFSKT3HL8B5EJGVX0" localSheetId="10" hidden="1">#REF!</definedName>
    <definedName name="BExU3B66MCKJFSKT3HL8B5EJGVX0" localSheetId="7" hidden="1">#REF!</definedName>
    <definedName name="BExU3B66MCKJFSKT3HL8B5EJGVX0" localSheetId="27" hidden="1">#REF!</definedName>
    <definedName name="BExU3B66MCKJFSKT3HL8B5EJGVX0" hidden="1">#REF!</definedName>
    <definedName name="BExU3FDFDB2NVPYUR5V7OA3HF474" localSheetId="16" hidden="1">#REF!</definedName>
    <definedName name="BExU3FDFDB2NVPYUR5V7OA3HF474" localSheetId="13" hidden="1">#REF!</definedName>
    <definedName name="BExU3FDFDB2NVPYUR5V7OA3HF474" localSheetId="10" hidden="1">#REF!</definedName>
    <definedName name="BExU3FDFDB2NVPYUR5V7OA3HF474" localSheetId="7" hidden="1">#REF!</definedName>
    <definedName name="BExU3FDFDB2NVPYUR5V7OA3HF474" localSheetId="27" hidden="1">#REF!</definedName>
    <definedName name="BExU3FDFDB2NVPYUR5V7OA3HF474" hidden="1">#REF!</definedName>
    <definedName name="BExU3R7J076KUCCEUGKAYMANTUT5" localSheetId="16" hidden="1">#REF!</definedName>
    <definedName name="BExU3R7J076KUCCEUGKAYMANTUT5" localSheetId="13" hidden="1">#REF!</definedName>
    <definedName name="BExU3R7J076KUCCEUGKAYMANTUT5" localSheetId="10" hidden="1">#REF!</definedName>
    <definedName name="BExU3R7J076KUCCEUGKAYMANTUT5" localSheetId="7" hidden="1">#REF!</definedName>
    <definedName name="BExU3R7J076KUCCEUGKAYMANTUT5" localSheetId="27" hidden="1">#REF!</definedName>
    <definedName name="BExU3R7J076KUCCEUGKAYMANTUT5" hidden="1">#REF!</definedName>
    <definedName name="BExU3UNI9NR1RNZR07NSLSZMDOQQ" localSheetId="16" hidden="1">#REF!</definedName>
    <definedName name="BExU3UNI9NR1RNZR07NSLSZMDOQQ" localSheetId="13" hidden="1">#REF!</definedName>
    <definedName name="BExU3UNI9NR1RNZR07NSLSZMDOQQ" localSheetId="10" hidden="1">#REF!</definedName>
    <definedName name="BExU3UNI9NR1RNZR07NSLSZMDOQQ" localSheetId="7" hidden="1">#REF!</definedName>
    <definedName name="BExU3UNI9NR1RNZR07NSLSZMDOQQ" localSheetId="27" hidden="1">#REF!</definedName>
    <definedName name="BExU3UNI9NR1RNZR07NSLSZMDOQQ" hidden="1">#REF!</definedName>
    <definedName name="BExU401R18N6XKZKL7CNFOZQCM14" localSheetId="16" hidden="1">#REF!</definedName>
    <definedName name="BExU401R18N6XKZKL7CNFOZQCM14" localSheetId="13" hidden="1">#REF!</definedName>
    <definedName name="BExU401R18N6XKZKL7CNFOZQCM14" localSheetId="10" hidden="1">#REF!</definedName>
    <definedName name="BExU401R18N6XKZKL7CNFOZQCM14" localSheetId="7" hidden="1">#REF!</definedName>
    <definedName name="BExU401R18N6XKZKL7CNFOZQCM14" localSheetId="27" hidden="1">#REF!</definedName>
    <definedName name="BExU401R18N6XKZKL7CNFOZQCM14" hidden="1">#REF!</definedName>
    <definedName name="BExU42QVGY7TK39W1BIN6CDRG2OE" localSheetId="16" hidden="1">#REF!</definedName>
    <definedName name="BExU42QVGY7TK39W1BIN6CDRG2OE" localSheetId="13" hidden="1">#REF!</definedName>
    <definedName name="BExU42QVGY7TK39W1BIN6CDRG2OE" localSheetId="10" hidden="1">#REF!</definedName>
    <definedName name="BExU42QVGY7TK39W1BIN6CDRG2OE" localSheetId="7" hidden="1">#REF!</definedName>
    <definedName name="BExU42QVGY7TK39W1BIN6CDRG2OE" localSheetId="27" hidden="1">#REF!</definedName>
    <definedName name="BExU42QVGY7TK39W1BIN6CDRG2OE" hidden="1">#REF!</definedName>
    <definedName name="BExU431LXP7LIUNGJB9OSXEANFGX" localSheetId="16" hidden="1">#REF!</definedName>
    <definedName name="BExU431LXP7LIUNGJB9OSXEANFGX" localSheetId="13" hidden="1">#REF!</definedName>
    <definedName name="BExU431LXP7LIUNGJB9OSXEANFGX" localSheetId="10" hidden="1">#REF!</definedName>
    <definedName name="BExU431LXP7LIUNGJB9OSXEANFGX" localSheetId="7" hidden="1">#REF!</definedName>
    <definedName name="BExU431LXP7LIUNGJB9OSXEANFGX" localSheetId="27" hidden="1">#REF!</definedName>
    <definedName name="BExU431LXP7LIUNGJB9OSXEANFGX" hidden="1">#REF!</definedName>
    <definedName name="BExU47OZMS6TCWMEHHF0UCSFLLPI" localSheetId="16" hidden="1">#REF!</definedName>
    <definedName name="BExU47OZMS6TCWMEHHF0UCSFLLPI" localSheetId="13" hidden="1">#REF!</definedName>
    <definedName name="BExU47OZMS6TCWMEHHF0UCSFLLPI" localSheetId="10" hidden="1">#REF!</definedName>
    <definedName name="BExU47OZMS6TCWMEHHF0UCSFLLPI" localSheetId="7" hidden="1">#REF!</definedName>
    <definedName name="BExU47OZMS6TCWMEHHF0UCSFLLPI" localSheetId="27" hidden="1">#REF!</definedName>
    <definedName name="BExU47OZMS6TCWMEHHF0UCSFLLPI" hidden="1">#REF!</definedName>
    <definedName name="BExU4D36E8TXN0M8KSNGEAFYP4DQ" localSheetId="16" hidden="1">#REF!</definedName>
    <definedName name="BExU4D36E8TXN0M8KSNGEAFYP4DQ" localSheetId="13" hidden="1">#REF!</definedName>
    <definedName name="BExU4D36E8TXN0M8KSNGEAFYP4DQ" localSheetId="10" hidden="1">#REF!</definedName>
    <definedName name="BExU4D36E8TXN0M8KSNGEAFYP4DQ" localSheetId="7" hidden="1">#REF!</definedName>
    <definedName name="BExU4D36E8TXN0M8KSNGEAFYP4DQ" localSheetId="27" hidden="1">#REF!</definedName>
    <definedName name="BExU4D36E8TXN0M8KSNGEAFYP4DQ" hidden="1">#REF!</definedName>
    <definedName name="BExU4G31RRVLJ3AC6E1FNEFMXM3O" localSheetId="16" hidden="1">#REF!</definedName>
    <definedName name="BExU4G31RRVLJ3AC6E1FNEFMXM3O" localSheetId="13" hidden="1">#REF!</definedName>
    <definedName name="BExU4G31RRVLJ3AC6E1FNEFMXM3O" localSheetId="10" hidden="1">#REF!</definedName>
    <definedName name="BExU4G31RRVLJ3AC6E1FNEFMXM3O" localSheetId="7" hidden="1">#REF!</definedName>
    <definedName name="BExU4G31RRVLJ3AC6E1FNEFMXM3O" localSheetId="27" hidden="1">#REF!</definedName>
    <definedName name="BExU4G31RRVLJ3AC6E1FNEFMXM3O" hidden="1">#REF!</definedName>
    <definedName name="BExU4GDVLPUEWBA4MRYRTQAUNO7B" localSheetId="16" hidden="1">#REF!</definedName>
    <definedName name="BExU4GDVLPUEWBA4MRYRTQAUNO7B" localSheetId="13" hidden="1">#REF!</definedName>
    <definedName name="BExU4GDVLPUEWBA4MRYRTQAUNO7B" localSheetId="10" hidden="1">#REF!</definedName>
    <definedName name="BExU4GDVLPUEWBA4MRYRTQAUNO7B" localSheetId="7" hidden="1">#REF!</definedName>
    <definedName name="BExU4GDVLPUEWBA4MRYRTQAUNO7B" localSheetId="27" hidden="1">#REF!</definedName>
    <definedName name="BExU4GDVLPUEWBA4MRYRTQAUNO7B" hidden="1">#REF!</definedName>
    <definedName name="BExU4H4RAMAX0XVAWT5WFYQNPAL3" localSheetId="16" hidden="1">#REF!</definedName>
    <definedName name="BExU4H4RAMAX0XVAWT5WFYQNPAL3" localSheetId="13" hidden="1">#REF!</definedName>
    <definedName name="BExU4H4RAMAX0XVAWT5WFYQNPAL3" localSheetId="10" hidden="1">#REF!</definedName>
    <definedName name="BExU4H4RAMAX0XVAWT5WFYQNPAL3" localSheetId="7" hidden="1">#REF!</definedName>
    <definedName name="BExU4H4RAMAX0XVAWT5WFYQNPAL3" localSheetId="27" hidden="1">#REF!</definedName>
    <definedName name="BExU4H4RAMAX0XVAWT5WFYQNPAL3" hidden="1">#REF!</definedName>
    <definedName name="BExU4I148DA7PRCCISLWQ6ABXFK6" localSheetId="16" hidden="1">#REF!</definedName>
    <definedName name="BExU4I148DA7PRCCISLWQ6ABXFK6" localSheetId="13" hidden="1">#REF!</definedName>
    <definedName name="BExU4I148DA7PRCCISLWQ6ABXFK6" localSheetId="10" hidden="1">#REF!</definedName>
    <definedName name="BExU4I148DA7PRCCISLWQ6ABXFK6" localSheetId="7" hidden="1">#REF!</definedName>
    <definedName name="BExU4I148DA7PRCCISLWQ6ABXFK6" localSheetId="27" hidden="1">#REF!</definedName>
    <definedName name="BExU4I148DA7PRCCISLWQ6ABXFK6" hidden="1">#REF!</definedName>
    <definedName name="BExU4L101H2KQHVKCKQ4PBAWZV6K" localSheetId="16" hidden="1">#REF!</definedName>
    <definedName name="BExU4L101H2KQHVKCKQ4PBAWZV6K" localSheetId="13" hidden="1">#REF!</definedName>
    <definedName name="BExU4L101H2KQHVKCKQ4PBAWZV6K" localSheetId="10" hidden="1">#REF!</definedName>
    <definedName name="BExU4L101H2KQHVKCKQ4PBAWZV6K" localSheetId="7" hidden="1">#REF!</definedName>
    <definedName name="BExU4L101H2KQHVKCKQ4PBAWZV6K" localSheetId="27" hidden="1">#REF!</definedName>
    <definedName name="BExU4L101H2KQHVKCKQ4PBAWZV6K" hidden="1">#REF!</definedName>
    <definedName name="BExU4LML14Q7KDTYIKJWXF68W7X1" localSheetId="16" hidden="1">#REF!</definedName>
    <definedName name="BExU4LML14Q7KDTYIKJWXF68W7X1" localSheetId="13" hidden="1">#REF!</definedName>
    <definedName name="BExU4LML14Q7KDTYIKJWXF68W7X1" localSheetId="10" hidden="1">#REF!</definedName>
    <definedName name="BExU4LML14Q7KDTYIKJWXF68W7X1" localSheetId="7" hidden="1">#REF!</definedName>
    <definedName name="BExU4LML14Q7KDTYIKJWXF68W7X1" localSheetId="27" hidden="1">#REF!</definedName>
    <definedName name="BExU4LML14Q7KDTYIKJWXF68W7X1" hidden="1">#REF!</definedName>
    <definedName name="BExU4NA00RRRBGRT6TOB0MXZRCRZ" localSheetId="16" hidden="1">#REF!</definedName>
    <definedName name="BExU4NA00RRRBGRT6TOB0MXZRCRZ" localSheetId="13" hidden="1">#REF!</definedName>
    <definedName name="BExU4NA00RRRBGRT6TOB0MXZRCRZ" localSheetId="10" hidden="1">#REF!</definedName>
    <definedName name="BExU4NA00RRRBGRT6TOB0MXZRCRZ" localSheetId="7" hidden="1">#REF!</definedName>
    <definedName name="BExU4NA00RRRBGRT6TOB0MXZRCRZ" localSheetId="27" hidden="1">#REF!</definedName>
    <definedName name="BExU4NA00RRRBGRT6TOB0MXZRCRZ" hidden="1">#REF!</definedName>
    <definedName name="BExU529I6YHVOG83TJHWSILIQU1S" localSheetId="16" hidden="1">#REF!</definedName>
    <definedName name="BExU529I6YHVOG83TJHWSILIQU1S" localSheetId="13" hidden="1">#REF!</definedName>
    <definedName name="BExU529I6YHVOG83TJHWSILIQU1S" localSheetId="10" hidden="1">#REF!</definedName>
    <definedName name="BExU529I6YHVOG83TJHWSILIQU1S" localSheetId="7" hidden="1">#REF!</definedName>
    <definedName name="BExU529I6YHVOG83TJHWSILIQU1S" localSheetId="27" hidden="1">#REF!</definedName>
    <definedName name="BExU529I6YHVOG83TJHWSILIQU1S" hidden="1">#REF!</definedName>
    <definedName name="BExU57YCIKPRD8QWL6EU0YR3NG3J" localSheetId="16" hidden="1">#REF!</definedName>
    <definedName name="BExU57YCIKPRD8QWL6EU0YR3NG3J" localSheetId="13" hidden="1">#REF!</definedName>
    <definedName name="BExU57YCIKPRD8QWL6EU0YR3NG3J" localSheetId="10" hidden="1">#REF!</definedName>
    <definedName name="BExU57YCIKPRD8QWL6EU0YR3NG3J" localSheetId="7" hidden="1">#REF!</definedName>
    <definedName name="BExU57YCIKPRD8QWL6EU0YR3NG3J" localSheetId="27" hidden="1">#REF!</definedName>
    <definedName name="BExU57YCIKPRD8QWL6EU0YR3NG3J" hidden="1">#REF!</definedName>
    <definedName name="BExU5DSTBWXLN6E59B757KRWRI6E" localSheetId="16" hidden="1">#REF!</definedName>
    <definedName name="BExU5DSTBWXLN6E59B757KRWRI6E" localSheetId="13" hidden="1">#REF!</definedName>
    <definedName name="BExU5DSTBWXLN6E59B757KRWRI6E" localSheetId="10" hidden="1">#REF!</definedName>
    <definedName name="BExU5DSTBWXLN6E59B757KRWRI6E" localSheetId="7" hidden="1">#REF!</definedName>
    <definedName name="BExU5DSTBWXLN6E59B757KRWRI6E" localSheetId="27" hidden="1">#REF!</definedName>
    <definedName name="BExU5DSTBWXLN6E59B757KRWRI6E" hidden="1">#REF!</definedName>
    <definedName name="BExU5JSMO03X9M4WIRPP8JPSMQKJ" localSheetId="16" hidden="1">#REF!</definedName>
    <definedName name="BExU5JSMO03X9M4WIRPP8JPSMQKJ" localSheetId="13" hidden="1">#REF!</definedName>
    <definedName name="BExU5JSMO03X9M4WIRPP8JPSMQKJ" localSheetId="10" hidden="1">#REF!</definedName>
    <definedName name="BExU5JSMO03X9M4WIRPP8JPSMQKJ" localSheetId="7" hidden="1">#REF!</definedName>
    <definedName name="BExU5JSMO03X9M4WIRPP8JPSMQKJ" localSheetId="27" hidden="1">#REF!</definedName>
    <definedName name="BExU5JSMO03X9M4WIRPP8JPSMQKJ" hidden="1">#REF!</definedName>
    <definedName name="BExU5TDWM8NNDHYPQ7OQODTQ368A" localSheetId="16" hidden="1">#REF!</definedName>
    <definedName name="BExU5TDWM8NNDHYPQ7OQODTQ368A" localSheetId="13" hidden="1">#REF!</definedName>
    <definedName name="BExU5TDWM8NNDHYPQ7OQODTQ368A" localSheetId="10" hidden="1">#REF!</definedName>
    <definedName name="BExU5TDWM8NNDHYPQ7OQODTQ368A" localSheetId="7" hidden="1">#REF!</definedName>
    <definedName name="BExU5TDWM8NNDHYPQ7OQODTQ368A" localSheetId="27" hidden="1">#REF!</definedName>
    <definedName name="BExU5TDWM8NNDHYPQ7OQODTQ368A" hidden="1">#REF!</definedName>
    <definedName name="BExU5X4OX1V1XHS6WSSORVQPP6Z3" localSheetId="16" hidden="1">#REF!</definedName>
    <definedName name="BExU5X4OX1V1XHS6WSSORVQPP6Z3" localSheetId="13" hidden="1">#REF!</definedName>
    <definedName name="BExU5X4OX1V1XHS6WSSORVQPP6Z3" localSheetId="10" hidden="1">#REF!</definedName>
    <definedName name="BExU5X4OX1V1XHS6WSSORVQPP6Z3" localSheetId="7" hidden="1">#REF!</definedName>
    <definedName name="BExU5X4OX1V1XHS6WSSORVQPP6Z3" localSheetId="27" hidden="1">#REF!</definedName>
    <definedName name="BExU5X4OX1V1XHS6WSSORVQPP6Z3" hidden="1">#REF!</definedName>
    <definedName name="BExU5XVPARTFMRYHNUTBKDIL4UJN" localSheetId="16" hidden="1">#REF!</definedName>
    <definedName name="BExU5XVPARTFMRYHNUTBKDIL4UJN" localSheetId="13" hidden="1">#REF!</definedName>
    <definedName name="BExU5XVPARTFMRYHNUTBKDIL4UJN" localSheetId="10" hidden="1">#REF!</definedName>
    <definedName name="BExU5XVPARTFMRYHNUTBKDIL4UJN" localSheetId="7" hidden="1">#REF!</definedName>
    <definedName name="BExU5XVPARTFMRYHNUTBKDIL4UJN" localSheetId="27" hidden="1">#REF!</definedName>
    <definedName name="BExU5XVPARTFMRYHNUTBKDIL4UJN" hidden="1">#REF!</definedName>
    <definedName name="BExU66KMFBAP8JCVG9VM1RD1TNFF" localSheetId="16" hidden="1">#REF!</definedName>
    <definedName name="BExU66KMFBAP8JCVG9VM1RD1TNFF" localSheetId="13" hidden="1">#REF!</definedName>
    <definedName name="BExU66KMFBAP8JCVG9VM1RD1TNFF" localSheetId="10" hidden="1">#REF!</definedName>
    <definedName name="BExU66KMFBAP8JCVG9VM1RD1TNFF" localSheetId="7" hidden="1">#REF!</definedName>
    <definedName name="BExU66KMFBAP8JCVG9VM1RD1TNFF" localSheetId="27" hidden="1">#REF!</definedName>
    <definedName name="BExU66KMFBAP8JCVG9VM1RD1TNFF" hidden="1">#REF!</definedName>
    <definedName name="BExU68IOM3CB3TACNAE9565TW7SH" localSheetId="16" hidden="1">#REF!</definedName>
    <definedName name="BExU68IOM3CB3TACNAE9565TW7SH" localSheetId="13" hidden="1">#REF!</definedName>
    <definedName name="BExU68IOM3CB3TACNAE9565TW7SH" localSheetId="10" hidden="1">#REF!</definedName>
    <definedName name="BExU68IOM3CB3TACNAE9565TW7SH" localSheetId="7" hidden="1">#REF!</definedName>
    <definedName name="BExU68IOM3CB3TACNAE9565TW7SH" localSheetId="27" hidden="1">#REF!</definedName>
    <definedName name="BExU68IOM3CB3TACNAE9565TW7SH" hidden="1">#REF!</definedName>
    <definedName name="BExU6AM82KN21E82HMWVP3LWP9IL" localSheetId="16" hidden="1">#REF!</definedName>
    <definedName name="BExU6AM82KN21E82HMWVP3LWP9IL" localSheetId="13" hidden="1">#REF!</definedName>
    <definedName name="BExU6AM82KN21E82HMWVP3LWP9IL" localSheetId="10" hidden="1">#REF!</definedName>
    <definedName name="BExU6AM82KN21E82HMWVP3LWP9IL" localSheetId="7" hidden="1">#REF!</definedName>
    <definedName name="BExU6AM82KN21E82HMWVP3LWP9IL" localSheetId="27" hidden="1">#REF!</definedName>
    <definedName name="BExU6AM82KN21E82HMWVP3LWP9IL" hidden="1">#REF!</definedName>
    <definedName name="BExU6FEU1MRHU98R9YOJC5OKUJ6L" localSheetId="16" hidden="1">#REF!</definedName>
    <definedName name="BExU6FEU1MRHU98R9YOJC5OKUJ6L" localSheetId="13" hidden="1">#REF!</definedName>
    <definedName name="BExU6FEU1MRHU98R9YOJC5OKUJ6L" localSheetId="10" hidden="1">#REF!</definedName>
    <definedName name="BExU6FEU1MRHU98R9YOJC5OKUJ6L" localSheetId="7" hidden="1">#REF!</definedName>
    <definedName name="BExU6FEU1MRHU98R9YOJC5OKUJ6L" localSheetId="27" hidden="1">#REF!</definedName>
    <definedName name="BExU6FEU1MRHU98R9YOJC5OKUJ6L" hidden="1">#REF!</definedName>
    <definedName name="BExU6KIAJ663Y8W8QMU4HCF183DF" localSheetId="16" hidden="1">#REF!</definedName>
    <definedName name="BExU6KIAJ663Y8W8QMU4HCF183DF" localSheetId="13" hidden="1">#REF!</definedName>
    <definedName name="BExU6KIAJ663Y8W8QMU4HCF183DF" localSheetId="10" hidden="1">#REF!</definedName>
    <definedName name="BExU6KIAJ663Y8W8QMU4HCF183DF" localSheetId="7" hidden="1">#REF!</definedName>
    <definedName name="BExU6KIAJ663Y8W8QMU4HCF183DF" localSheetId="27" hidden="1">#REF!</definedName>
    <definedName name="BExU6KIAJ663Y8W8QMU4HCF183DF" hidden="1">#REF!</definedName>
    <definedName name="BExU6KT19B4PG6SHXFBGBPLM66KT" localSheetId="16" hidden="1">#REF!</definedName>
    <definedName name="BExU6KT19B4PG6SHXFBGBPLM66KT" localSheetId="13" hidden="1">#REF!</definedName>
    <definedName name="BExU6KT19B4PG6SHXFBGBPLM66KT" localSheetId="10" hidden="1">#REF!</definedName>
    <definedName name="BExU6KT19B4PG6SHXFBGBPLM66KT" localSheetId="7" hidden="1">#REF!</definedName>
    <definedName name="BExU6KT19B4PG6SHXFBGBPLM66KT" localSheetId="27" hidden="1">#REF!</definedName>
    <definedName name="BExU6KT19B4PG6SHXFBGBPLM66KT" hidden="1">#REF!</definedName>
    <definedName name="BExU6PAVKIOAIMQ9XQIHHF1SUAGO" localSheetId="16" hidden="1">#REF!</definedName>
    <definedName name="BExU6PAVKIOAIMQ9XQIHHF1SUAGO" localSheetId="13" hidden="1">#REF!</definedName>
    <definedName name="BExU6PAVKIOAIMQ9XQIHHF1SUAGO" localSheetId="10" hidden="1">#REF!</definedName>
    <definedName name="BExU6PAVKIOAIMQ9XQIHHF1SUAGO" localSheetId="7" hidden="1">#REF!</definedName>
    <definedName name="BExU6PAVKIOAIMQ9XQIHHF1SUAGO" localSheetId="27" hidden="1">#REF!</definedName>
    <definedName name="BExU6PAVKIOAIMQ9XQIHHF1SUAGO" hidden="1">#REF!</definedName>
    <definedName name="BExU6SLKTWV0YINVLTI6BCG9ANZM" localSheetId="16" hidden="1">#REF!</definedName>
    <definedName name="BExU6SLKTWV0YINVLTI6BCG9ANZM" localSheetId="13" hidden="1">#REF!</definedName>
    <definedName name="BExU6SLKTWV0YINVLTI6BCG9ANZM" localSheetId="10" hidden="1">#REF!</definedName>
    <definedName name="BExU6SLKTWV0YINVLTI6BCG9ANZM" localSheetId="7" hidden="1">#REF!</definedName>
    <definedName name="BExU6SLKTWV0YINVLTI6BCG9ANZM" localSheetId="27" hidden="1">#REF!</definedName>
    <definedName name="BExU6SLKTWV0YINVLTI6BCG9ANZM" hidden="1">#REF!</definedName>
    <definedName name="BExU6WXXC7SSQDMHSLUN5C2V4IYX" localSheetId="16" hidden="1">#REF!</definedName>
    <definedName name="BExU6WXXC7SSQDMHSLUN5C2V4IYX" localSheetId="13" hidden="1">#REF!</definedName>
    <definedName name="BExU6WXXC7SSQDMHSLUN5C2V4IYX" localSheetId="10" hidden="1">#REF!</definedName>
    <definedName name="BExU6WXXC7SSQDMHSLUN5C2V4IYX" localSheetId="7" hidden="1">#REF!</definedName>
    <definedName name="BExU6WXXC7SSQDMHSLUN5C2V4IYX" localSheetId="27" hidden="1">#REF!</definedName>
    <definedName name="BExU6WXXC7SSQDMHSLUN5C2V4IYX" hidden="1">#REF!</definedName>
    <definedName name="BExU73387E74XE8A9UKZLZNJYY65" localSheetId="16" hidden="1">#REF!</definedName>
    <definedName name="BExU73387E74XE8A9UKZLZNJYY65" localSheetId="13" hidden="1">#REF!</definedName>
    <definedName name="BExU73387E74XE8A9UKZLZNJYY65" localSheetId="10" hidden="1">#REF!</definedName>
    <definedName name="BExU73387E74XE8A9UKZLZNJYY65" localSheetId="7" hidden="1">#REF!</definedName>
    <definedName name="BExU73387E74XE8A9UKZLZNJYY65" localSheetId="27" hidden="1">#REF!</definedName>
    <definedName name="BExU73387E74XE8A9UKZLZNJYY65" hidden="1">#REF!</definedName>
    <definedName name="BExU76ZHCJM8I7VSICCMSTC33O6U" localSheetId="16" hidden="1">#REF!</definedName>
    <definedName name="BExU76ZHCJM8I7VSICCMSTC33O6U" localSheetId="13" hidden="1">#REF!</definedName>
    <definedName name="BExU76ZHCJM8I7VSICCMSTC33O6U" localSheetId="10" hidden="1">#REF!</definedName>
    <definedName name="BExU76ZHCJM8I7VSICCMSTC33O6U" localSheetId="7" hidden="1">#REF!</definedName>
    <definedName name="BExU76ZHCJM8I7VSICCMSTC33O6U" localSheetId="27" hidden="1">#REF!</definedName>
    <definedName name="BExU76ZHCJM8I7VSICCMSTC33O6U" hidden="1">#REF!</definedName>
    <definedName name="BExU7BBTUF8BQ42DSGM94X5TG5GF" localSheetId="16" hidden="1">#REF!</definedName>
    <definedName name="BExU7BBTUF8BQ42DSGM94X5TG5GF" localSheetId="13" hidden="1">#REF!</definedName>
    <definedName name="BExU7BBTUF8BQ42DSGM94X5TG5GF" localSheetId="10" hidden="1">#REF!</definedName>
    <definedName name="BExU7BBTUF8BQ42DSGM94X5TG5GF" localSheetId="7" hidden="1">#REF!</definedName>
    <definedName name="BExU7BBTUF8BQ42DSGM94X5TG5GF" localSheetId="27" hidden="1">#REF!</definedName>
    <definedName name="BExU7BBTUF8BQ42DSGM94X5TG5GF" hidden="1">#REF!</definedName>
    <definedName name="BExU7HH4EAHFQHT4AXKGWAWZP3I0" localSheetId="16" hidden="1">#REF!</definedName>
    <definedName name="BExU7HH4EAHFQHT4AXKGWAWZP3I0" localSheetId="13" hidden="1">#REF!</definedName>
    <definedName name="BExU7HH4EAHFQHT4AXKGWAWZP3I0" localSheetId="10" hidden="1">#REF!</definedName>
    <definedName name="BExU7HH4EAHFQHT4AXKGWAWZP3I0" localSheetId="7" hidden="1">#REF!</definedName>
    <definedName name="BExU7HH4EAHFQHT4AXKGWAWZP3I0" localSheetId="27" hidden="1">#REF!</definedName>
    <definedName name="BExU7HH4EAHFQHT4AXKGWAWZP3I0" hidden="1">#REF!</definedName>
    <definedName name="BExU7L7WPQSA0ELXZ0I86V33QCCJ" localSheetId="16" hidden="1">#REF!</definedName>
    <definedName name="BExU7L7WPQSA0ELXZ0I86V33QCCJ" localSheetId="13" hidden="1">#REF!</definedName>
    <definedName name="BExU7L7WPQSA0ELXZ0I86V33QCCJ" localSheetId="10" hidden="1">#REF!</definedName>
    <definedName name="BExU7L7WPQSA0ELXZ0I86V33QCCJ" localSheetId="7" hidden="1">#REF!</definedName>
    <definedName name="BExU7L7WPQSA0ELXZ0I86V33QCCJ" localSheetId="27" hidden="1">#REF!</definedName>
    <definedName name="BExU7L7WPQSA0ELXZ0I86V33QCCJ" hidden="1">#REF!</definedName>
    <definedName name="BExU7MF1ZVPDHOSMCAXOSYICHZ4I" localSheetId="16" hidden="1">#REF!</definedName>
    <definedName name="BExU7MF1ZVPDHOSMCAXOSYICHZ4I" localSheetId="13" hidden="1">#REF!</definedName>
    <definedName name="BExU7MF1ZVPDHOSMCAXOSYICHZ4I" localSheetId="10" hidden="1">#REF!</definedName>
    <definedName name="BExU7MF1ZVPDHOSMCAXOSYICHZ4I" localSheetId="7" hidden="1">#REF!</definedName>
    <definedName name="BExU7MF1ZVPDHOSMCAXOSYICHZ4I" localSheetId="27" hidden="1">#REF!</definedName>
    <definedName name="BExU7MF1ZVPDHOSMCAXOSYICHZ4I" hidden="1">#REF!</definedName>
    <definedName name="BExU7O2BJ6D5YCKEL6FD2EFCWYRX" localSheetId="16" hidden="1">#REF!</definedName>
    <definedName name="BExU7O2BJ6D5YCKEL6FD2EFCWYRX" localSheetId="13" hidden="1">#REF!</definedName>
    <definedName name="BExU7O2BJ6D5YCKEL6FD2EFCWYRX" localSheetId="10" hidden="1">#REF!</definedName>
    <definedName name="BExU7O2BJ6D5YCKEL6FD2EFCWYRX" localSheetId="7" hidden="1">#REF!</definedName>
    <definedName name="BExU7O2BJ6D5YCKEL6FD2EFCWYRX" localSheetId="27" hidden="1">#REF!</definedName>
    <definedName name="BExU7O2BJ6D5YCKEL6FD2EFCWYRX" hidden="1">#REF!</definedName>
    <definedName name="BExU7Q0JS9YIUKUPNSSAIDK2KJAV" localSheetId="16" hidden="1">#REF!</definedName>
    <definedName name="BExU7Q0JS9YIUKUPNSSAIDK2KJAV" localSheetId="13" hidden="1">#REF!</definedName>
    <definedName name="BExU7Q0JS9YIUKUPNSSAIDK2KJAV" localSheetId="10" hidden="1">#REF!</definedName>
    <definedName name="BExU7Q0JS9YIUKUPNSSAIDK2KJAV" localSheetId="7" hidden="1">#REF!</definedName>
    <definedName name="BExU7Q0JS9YIUKUPNSSAIDK2KJAV" localSheetId="27" hidden="1">#REF!</definedName>
    <definedName name="BExU7Q0JS9YIUKUPNSSAIDK2KJAV" hidden="1">#REF!</definedName>
    <definedName name="BExU80I6AE5OU7P7F5V7HWIZBJ4P" localSheetId="16" hidden="1">#REF!</definedName>
    <definedName name="BExU80I6AE5OU7P7F5V7HWIZBJ4P" localSheetId="13" hidden="1">#REF!</definedName>
    <definedName name="BExU80I6AE5OU7P7F5V7HWIZBJ4P" localSheetId="10" hidden="1">#REF!</definedName>
    <definedName name="BExU80I6AE5OU7P7F5V7HWIZBJ4P" localSheetId="7" hidden="1">#REF!</definedName>
    <definedName name="BExU80I6AE5OU7P7F5V7HWIZBJ4P" localSheetId="27" hidden="1">#REF!</definedName>
    <definedName name="BExU80I6AE5OU7P7F5V7HWIZBJ4P" hidden="1">#REF!</definedName>
    <definedName name="BExU86NB26MCPYIISZ36HADONGT2" localSheetId="16" hidden="1">#REF!</definedName>
    <definedName name="BExU86NB26MCPYIISZ36HADONGT2" localSheetId="13" hidden="1">#REF!</definedName>
    <definedName name="BExU86NB26MCPYIISZ36HADONGT2" localSheetId="10" hidden="1">#REF!</definedName>
    <definedName name="BExU86NB26MCPYIISZ36HADONGT2" localSheetId="7" hidden="1">#REF!</definedName>
    <definedName name="BExU86NB26MCPYIISZ36HADONGT2" localSheetId="27" hidden="1">#REF!</definedName>
    <definedName name="BExU86NB26MCPYIISZ36HADONGT2" hidden="1">#REF!</definedName>
    <definedName name="BExU885EZZNSZV3GP298UJ8LB7OL" localSheetId="16" hidden="1">#REF!</definedName>
    <definedName name="BExU885EZZNSZV3GP298UJ8LB7OL" localSheetId="13" hidden="1">#REF!</definedName>
    <definedName name="BExU885EZZNSZV3GP298UJ8LB7OL" localSheetId="10" hidden="1">#REF!</definedName>
    <definedName name="BExU885EZZNSZV3GP298UJ8LB7OL" localSheetId="7" hidden="1">#REF!</definedName>
    <definedName name="BExU885EZZNSZV3GP298UJ8LB7OL" localSheetId="27" hidden="1">#REF!</definedName>
    <definedName name="BExU885EZZNSZV3GP298UJ8LB7OL" hidden="1">#REF!</definedName>
    <definedName name="BExU8FSAUP9TUZ1NO9WXK80QPHWV" localSheetId="16" hidden="1">#REF!</definedName>
    <definedName name="BExU8FSAUP9TUZ1NO9WXK80QPHWV" localSheetId="13" hidden="1">#REF!</definedName>
    <definedName name="BExU8FSAUP9TUZ1NO9WXK80QPHWV" localSheetId="10" hidden="1">#REF!</definedName>
    <definedName name="BExU8FSAUP9TUZ1NO9WXK80QPHWV" localSheetId="7" hidden="1">#REF!</definedName>
    <definedName name="BExU8FSAUP9TUZ1NO9WXK80QPHWV" localSheetId="27" hidden="1">#REF!</definedName>
    <definedName name="BExU8FSAUP9TUZ1NO9WXK80QPHWV" hidden="1">#REF!</definedName>
    <definedName name="BExU8KFLAN778MBN93NYZB0FV30G" localSheetId="16" hidden="1">#REF!</definedName>
    <definedName name="BExU8KFLAN778MBN93NYZB0FV30G" localSheetId="13" hidden="1">#REF!</definedName>
    <definedName name="BExU8KFLAN778MBN93NYZB0FV30G" localSheetId="10" hidden="1">#REF!</definedName>
    <definedName name="BExU8KFLAN778MBN93NYZB0FV30G" localSheetId="7" hidden="1">#REF!</definedName>
    <definedName name="BExU8KFLAN778MBN93NYZB0FV30G" localSheetId="27" hidden="1">#REF!</definedName>
    <definedName name="BExU8KFLAN778MBN93NYZB0FV30G" hidden="1">#REF!</definedName>
    <definedName name="BExU8PZC6845UUDFG9M8FTC3P3DK" localSheetId="16" hidden="1">#REF!</definedName>
    <definedName name="BExU8PZC6845UUDFG9M8FTC3P3DK" localSheetId="13" hidden="1">#REF!</definedName>
    <definedName name="BExU8PZC6845UUDFG9M8FTC3P3DK" localSheetId="10" hidden="1">#REF!</definedName>
    <definedName name="BExU8PZC6845UUDFG9M8FTC3P3DK" localSheetId="7" hidden="1">#REF!</definedName>
    <definedName name="BExU8PZC6845UUDFG9M8FTC3P3DK" localSheetId="27" hidden="1">#REF!</definedName>
    <definedName name="BExU8PZC6845UUDFG9M8FTC3P3DK" hidden="1">#REF!</definedName>
    <definedName name="BExU8UX9JX3XLB47YZ8GFXE0V7R2" localSheetId="16" hidden="1">#REF!</definedName>
    <definedName name="BExU8UX9JX3XLB47YZ8GFXE0V7R2" localSheetId="13" hidden="1">#REF!</definedName>
    <definedName name="BExU8UX9JX3XLB47YZ8GFXE0V7R2" localSheetId="10" hidden="1">#REF!</definedName>
    <definedName name="BExU8UX9JX3XLB47YZ8GFXE0V7R2" localSheetId="7" hidden="1">#REF!</definedName>
    <definedName name="BExU8UX9JX3XLB47YZ8GFXE0V7R2" localSheetId="27" hidden="1">#REF!</definedName>
    <definedName name="BExU8UX9JX3XLB47YZ8GFXE0V7R2" hidden="1">#REF!</definedName>
    <definedName name="BExU8WVGMRSFNWCNHODQ9JQCMZB0" localSheetId="16" hidden="1">#REF!</definedName>
    <definedName name="BExU8WVGMRSFNWCNHODQ9JQCMZB0" localSheetId="13" hidden="1">#REF!</definedName>
    <definedName name="BExU8WVGMRSFNWCNHODQ9JQCMZB0" localSheetId="10" hidden="1">#REF!</definedName>
    <definedName name="BExU8WVGMRSFNWCNHODQ9JQCMZB0" localSheetId="7" hidden="1">#REF!</definedName>
    <definedName name="BExU8WVGMRSFNWCNHODQ9JQCMZB0" localSheetId="27" hidden="1">#REF!</definedName>
    <definedName name="BExU8WVGMRSFNWCNHODQ9JQCMZB0" hidden="1">#REF!</definedName>
    <definedName name="BExU96M1J7P9DZQ3S9H0C12KGYTW" localSheetId="16" hidden="1">#REF!</definedName>
    <definedName name="BExU96M1J7P9DZQ3S9H0C12KGYTW" localSheetId="13" hidden="1">#REF!</definedName>
    <definedName name="BExU96M1J7P9DZQ3S9H0C12KGYTW" localSheetId="10" hidden="1">#REF!</definedName>
    <definedName name="BExU96M1J7P9DZQ3S9H0C12KGYTW" localSheetId="7" hidden="1">#REF!</definedName>
    <definedName name="BExU96M1J7P9DZQ3S9H0C12KGYTW" localSheetId="27" hidden="1">#REF!</definedName>
    <definedName name="BExU96M1J7P9DZQ3S9H0C12KGYTW" hidden="1">#REF!</definedName>
    <definedName name="BExU9F05OR1GZ3057R6UL3WPEIYI" localSheetId="16" hidden="1">#REF!</definedName>
    <definedName name="BExU9F05OR1GZ3057R6UL3WPEIYI" localSheetId="13" hidden="1">#REF!</definedName>
    <definedName name="BExU9F05OR1GZ3057R6UL3WPEIYI" localSheetId="10" hidden="1">#REF!</definedName>
    <definedName name="BExU9F05OR1GZ3057R6UL3WPEIYI" localSheetId="7" hidden="1">#REF!</definedName>
    <definedName name="BExU9F05OR1GZ3057R6UL3WPEIYI" localSheetId="27" hidden="1">#REF!</definedName>
    <definedName name="BExU9F05OR1GZ3057R6UL3WPEIYI" hidden="1">#REF!</definedName>
    <definedName name="BExU9GCSO5YILIKG6VAHN13DL75K" localSheetId="16" hidden="1">#REF!</definedName>
    <definedName name="BExU9GCSO5YILIKG6VAHN13DL75K" localSheetId="13" hidden="1">#REF!</definedName>
    <definedName name="BExU9GCSO5YILIKG6VAHN13DL75K" localSheetId="10" hidden="1">#REF!</definedName>
    <definedName name="BExU9GCSO5YILIKG6VAHN13DL75K" localSheetId="7" hidden="1">#REF!</definedName>
    <definedName name="BExU9GCSO5YILIKG6VAHN13DL75K" localSheetId="27" hidden="1">#REF!</definedName>
    <definedName name="BExU9GCSO5YILIKG6VAHN13DL75K" hidden="1">#REF!</definedName>
    <definedName name="BExU9KJOZLO15N11MJVN782NFGJ0" localSheetId="16" hidden="1">#REF!</definedName>
    <definedName name="BExU9KJOZLO15N11MJVN782NFGJ0" localSheetId="13" hidden="1">#REF!</definedName>
    <definedName name="BExU9KJOZLO15N11MJVN782NFGJ0" localSheetId="10" hidden="1">#REF!</definedName>
    <definedName name="BExU9KJOZLO15N11MJVN782NFGJ0" localSheetId="7" hidden="1">#REF!</definedName>
    <definedName name="BExU9KJOZLO15N11MJVN782NFGJ0" localSheetId="27" hidden="1">#REF!</definedName>
    <definedName name="BExU9KJOZLO15N11MJVN782NFGJ0" hidden="1">#REF!</definedName>
    <definedName name="BExU9LG29XU2K1GNKRO4438JYQZE" localSheetId="16" hidden="1">#REF!</definedName>
    <definedName name="BExU9LG29XU2K1GNKRO4438JYQZE" localSheetId="13" hidden="1">#REF!</definedName>
    <definedName name="BExU9LG29XU2K1GNKRO4438JYQZE" localSheetId="10" hidden="1">#REF!</definedName>
    <definedName name="BExU9LG29XU2K1GNKRO4438JYQZE" localSheetId="7" hidden="1">#REF!</definedName>
    <definedName name="BExU9LG29XU2K1GNKRO4438JYQZE" localSheetId="27" hidden="1">#REF!</definedName>
    <definedName name="BExU9LG29XU2K1GNKRO4438JYQZE" hidden="1">#REF!</definedName>
    <definedName name="BExU9RW36I5Z6JIXUIUB3PJH86LT" localSheetId="16" hidden="1">#REF!</definedName>
    <definedName name="BExU9RW36I5Z6JIXUIUB3PJH86LT" localSheetId="13" hidden="1">#REF!</definedName>
    <definedName name="BExU9RW36I5Z6JIXUIUB3PJH86LT" localSheetId="10" hidden="1">#REF!</definedName>
    <definedName name="BExU9RW36I5Z6JIXUIUB3PJH86LT" localSheetId="7" hidden="1">#REF!</definedName>
    <definedName name="BExU9RW36I5Z6JIXUIUB3PJH86LT" localSheetId="27" hidden="1">#REF!</definedName>
    <definedName name="BExU9RW36I5Z6JIXUIUB3PJH86LT" hidden="1">#REF!</definedName>
    <definedName name="BExU9WU19DJ2VAGISPFEGDWWOO4V" localSheetId="16" hidden="1">#REF!</definedName>
    <definedName name="BExU9WU19DJ2VAGISPFEGDWWOO4V" localSheetId="13" hidden="1">#REF!</definedName>
    <definedName name="BExU9WU19DJ2VAGISPFEGDWWOO4V" localSheetId="10" hidden="1">#REF!</definedName>
    <definedName name="BExU9WU19DJ2VAGISPFEGDWWOO4V" localSheetId="7" hidden="1">#REF!</definedName>
    <definedName name="BExU9WU19DJ2VAGISPFEGDWWOO4V" localSheetId="27" hidden="1">#REF!</definedName>
    <definedName name="BExU9WU19DJ2VAGISPFEGDWWOO4V" hidden="1">#REF!</definedName>
    <definedName name="BExUA28AO7OWDG3H23Q0CL4B7BHW" localSheetId="16" hidden="1">#REF!</definedName>
    <definedName name="BExUA28AO7OWDG3H23Q0CL4B7BHW" localSheetId="13" hidden="1">#REF!</definedName>
    <definedName name="BExUA28AO7OWDG3H23Q0CL4B7BHW" localSheetId="10" hidden="1">#REF!</definedName>
    <definedName name="BExUA28AO7OWDG3H23Q0CL4B7BHW" localSheetId="7" hidden="1">#REF!</definedName>
    <definedName name="BExUA28AO7OWDG3H23Q0CL4B7BHW" localSheetId="27" hidden="1">#REF!</definedName>
    <definedName name="BExUA28AO7OWDG3H23Q0CL4B7BHW" hidden="1">#REF!</definedName>
    <definedName name="BExUA34N2C083NSTAHQGZZ3BCYGK" localSheetId="16" hidden="1">#REF!</definedName>
    <definedName name="BExUA34N2C083NSTAHQGZZ3BCYGK" localSheetId="13" hidden="1">#REF!</definedName>
    <definedName name="BExUA34N2C083NSTAHQGZZ3BCYGK" localSheetId="10" hidden="1">#REF!</definedName>
    <definedName name="BExUA34N2C083NSTAHQGZZ3BCYGK" localSheetId="7" hidden="1">#REF!</definedName>
    <definedName name="BExUA34N2C083NSTAHQGZZ3BCYGK" localSheetId="27" hidden="1">#REF!</definedName>
    <definedName name="BExUA34N2C083NSTAHQGZZ3BCYGK" hidden="1">#REF!</definedName>
    <definedName name="BExUA5O923FFNEBY8BPO1TU3QGBM" localSheetId="16" hidden="1">#REF!</definedName>
    <definedName name="BExUA5O923FFNEBY8BPO1TU3QGBM" localSheetId="13" hidden="1">#REF!</definedName>
    <definedName name="BExUA5O923FFNEBY8BPO1TU3QGBM" localSheetId="10" hidden="1">#REF!</definedName>
    <definedName name="BExUA5O923FFNEBY8BPO1TU3QGBM" localSheetId="7" hidden="1">#REF!</definedName>
    <definedName name="BExUA5O923FFNEBY8BPO1TU3QGBM" localSheetId="27" hidden="1">#REF!</definedName>
    <definedName name="BExUA5O923FFNEBY8BPO1TU3QGBM" hidden="1">#REF!</definedName>
    <definedName name="BExUA6Q4K25VH452AQ3ZIRBCMS61" localSheetId="16" hidden="1">#REF!</definedName>
    <definedName name="BExUA6Q4K25VH452AQ3ZIRBCMS61" localSheetId="13" hidden="1">#REF!</definedName>
    <definedName name="BExUA6Q4K25VH452AQ3ZIRBCMS61" localSheetId="10" hidden="1">#REF!</definedName>
    <definedName name="BExUA6Q4K25VH452AQ3ZIRBCMS61" localSheetId="7" hidden="1">#REF!</definedName>
    <definedName name="BExUA6Q4K25VH452AQ3ZIRBCMS61" localSheetId="27" hidden="1">#REF!</definedName>
    <definedName name="BExUA6Q4K25VH452AQ3ZIRBCMS61" hidden="1">#REF!</definedName>
    <definedName name="BExUAFV4JMBSM2SKBQL9NHL0NIBS" localSheetId="16" hidden="1">#REF!</definedName>
    <definedName name="BExUAFV4JMBSM2SKBQL9NHL0NIBS" localSheetId="13" hidden="1">#REF!</definedName>
    <definedName name="BExUAFV4JMBSM2SKBQL9NHL0NIBS" localSheetId="10" hidden="1">#REF!</definedName>
    <definedName name="BExUAFV4JMBSM2SKBQL9NHL0NIBS" localSheetId="7" hidden="1">#REF!</definedName>
    <definedName name="BExUAFV4JMBSM2SKBQL9NHL0NIBS" localSheetId="27" hidden="1">#REF!</definedName>
    <definedName name="BExUAFV4JMBSM2SKBQL9NHL0NIBS" hidden="1">#REF!</definedName>
    <definedName name="BExUAMWQODKBXMRH1QCMJLJBF8M7" localSheetId="16" hidden="1">#REF!</definedName>
    <definedName name="BExUAMWQODKBXMRH1QCMJLJBF8M7" localSheetId="13" hidden="1">#REF!</definedName>
    <definedName name="BExUAMWQODKBXMRH1QCMJLJBF8M7" localSheetId="10" hidden="1">#REF!</definedName>
    <definedName name="BExUAMWQODKBXMRH1QCMJLJBF8M7" localSheetId="7" hidden="1">#REF!</definedName>
    <definedName name="BExUAMWQODKBXMRH1QCMJLJBF8M7" localSheetId="27" hidden="1">#REF!</definedName>
    <definedName name="BExUAMWQODKBXMRH1QCMJLJBF8M7" hidden="1">#REF!</definedName>
    <definedName name="BExUAPR6Y32097JKJCTGC4C6EGE9" localSheetId="16" hidden="1">#REF!</definedName>
    <definedName name="BExUAPR6Y32097JKJCTGC4C6EGE9" localSheetId="13" hidden="1">#REF!</definedName>
    <definedName name="BExUAPR6Y32097JKJCTGC4C6EGE9" localSheetId="10" hidden="1">#REF!</definedName>
    <definedName name="BExUAPR6Y32097JKJCTGC4C6EGE9" localSheetId="7" hidden="1">#REF!</definedName>
    <definedName name="BExUAPR6Y32097JKJCTGC4C6EGE9" localSheetId="27" hidden="1">#REF!</definedName>
    <definedName name="BExUAPR6Y32097JKJCTGC4C6EGE9" hidden="1">#REF!</definedName>
    <definedName name="BExUARUP0MX710TNZSAA01HUEAVC" localSheetId="16" hidden="1">#REF!</definedName>
    <definedName name="BExUARUP0MX710TNZSAA01HUEAVC" localSheetId="13" hidden="1">#REF!</definedName>
    <definedName name="BExUARUP0MX710TNZSAA01HUEAVC" localSheetId="10" hidden="1">#REF!</definedName>
    <definedName name="BExUARUP0MX710TNZSAA01HUEAVC" localSheetId="7" hidden="1">#REF!</definedName>
    <definedName name="BExUARUP0MX710TNZSAA01HUEAVC" localSheetId="27" hidden="1">#REF!</definedName>
    <definedName name="BExUARUP0MX710TNZSAA01HUEAVC" hidden="1">#REF!</definedName>
    <definedName name="BExUAX8WS5OPVLCDXRGKTU2QMTFO" localSheetId="16" hidden="1">#REF!</definedName>
    <definedName name="BExUAX8WS5OPVLCDXRGKTU2QMTFO" localSheetId="13" hidden="1">#REF!</definedName>
    <definedName name="BExUAX8WS5OPVLCDXRGKTU2QMTFO" localSheetId="10" hidden="1">#REF!</definedName>
    <definedName name="BExUAX8WS5OPVLCDXRGKTU2QMTFO" localSheetId="7" hidden="1">#REF!</definedName>
    <definedName name="BExUAX8WS5OPVLCDXRGKTU2QMTFO" localSheetId="27" hidden="1">#REF!</definedName>
    <definedName name="BExUAX8WS5OPVLCDXRGKTU2QMTFO" hidden="1">#REF!</definedName>
    <definedName name="BExUB1FYAZ433NX9GD7WGACX5IZD" localSheetId="16" hidden="1">#REF!</definedName>
    <definedName name="BExUB1FYAZ433NX9GD7WGACX5IZD" localSheetId="13" hidden="1">#REF!</definedName>
    <definedName name="BExUB1FYAZ433NX9GD7WGACX5IZD" localSheetId="10" hidden="1">#REF!</definedName>
    <definedName name="BExUB1FYAZ433NX9GD7WGACX5IZD" localSheetId="7" hidden="1">#REF!</definedName>
    <definedName name="BExUB1FYAZ433NX9GD7WGACX5IZD" localSheetId="27" hidden="1">#REF!</definedName>
    <definedName name="BExUB1FYAZ433NX9GD7WGACX5IZD" hidden="1">#REF!</definedName>
    <definedName name="BExUB8HLEXSBVPZ5AXNQEK96F1N4" localSheetId="16" hidden="1">#REF!</definedName>
    <definedName name="BExUB8HLEXSBVPZ5AXNQEK96F1N4" localSheetId="13" hidden="1">#REF!</definedName>
    <definedName name="BExUB8HLEXSBVPZ5AXNQEK96F1N4" localSheetId="10" hidden="1">#REF!</definedName>
    <definedName name="BExUB8HLEXSBVPZ5AXNQEK96F1N4" localSheetId="7" hidden="1">#REF!</definedName>
    <definedName name="BExUB8HLEXSBVPZ5AXNQEK96F1N4" localSheetId="27" hidden="1">#REF!</definedName>
    <definedName name="BExUB8HLEXSBVPZ5AXNQEK96F1N4" hidden="1">#REF!</definedName>
    <definedName name="BExUBCDVZIEA7YT0LPSMHL5ZSERQ" localSheetId="16" hidden="1">#REF!</definedName>
    <definedName name="BExUBCDVZIEA7YT0LPSMHL5ZSERQ" localSheetId="13" hidden="1">#REF!</definedName>
    <definedName name="BExUBCDVZIEA7YT0LPSMHL5ZSERQ" localSheetId="10" hidden="1">#REF!</definedName>
    <definedName name="BExUBCDVZIEA7YT0LPSMHL5ZSERQ" localSheetId="7" hidden="1">#REF!</definedName>
    <definedName name="BExUBCDVZIEA7YT0LPSMHL5ZSERQ" localSheetId="27" hidden="1">#REF!</definedName>
    <definedName name="BExUBCDVZIEA7YT0LPSMHL5ZSERQ" hidden="1">#REF!</definedName>
    <definedName name="BExUBDA8WU087BUIMXC1U1CKA2RA" localSheetId="16" hidden="1">#REF!</definedName>
    <definedName name="BExUBDA8WU087BUIMXC1U1CKA2RA" localSheetId="13" hidden="1">#REF!</definedName>
    <definedName name="BExUBDA8WU087BUIMXC1U1CKA2RA" localSheetId="10" hidden="1">#REF!</definedName>
    <definedName name="BExUBDA8WU087BUIMXC1U1CKA2RA" localSheetId="7" hidden="1">#REF!</definedName>
    <definedName name="BExUBDA8WU087BUIMXC1U1CKA2RA" localSheetId="27" hidden="1">#REF!</definedName>
    <definedName name="BExUBDA8WU087BUIMXC1U1CKA2RA" hidden="1">#REF!</definedName>
    <definedName name="BExUBKXBUCN760QYU7Q8GESBWOQH" localSheetId="16" hidden="1">#REF!</definedName>
    <definedName name="BExUBKXBUCN760QYU7Q8GESBWOQH" localSheetId="13" hidden="1">#REF!</definedName>
    <definedName name="BExUBKXBUCN760QYU7Q8GESBWOQH" localSheetId="10" hidden="1">#REF!</definedName>
    <definedName name="BExUBKXBUCN760QYU7Q8GESBWOQH" localSheetId="7" hidden="1">#REF!</definedName>
    <definedName name="BExUBKXBUCN760QYU7Q8GESBWOQH" localSheetId="27" hidden="1">#REF!</definedName>
    <definedName name="BExUBKXBUCN760QYU7Q8GESBWOQH" hidden="1">#REF!</definedName>
    <definedName name="BExUBL83ED0P076RN9RJ8P1MZ299" localSheetId="16" hidden="1">#REF!</definedName>
    <definedName name="BExUBL83ED0P076RN9RJ8P1MZ299" localSheetId="13" hidden="1">#REF!</definedName>
    <definedName name="BExUBL83ED0P076RN9RJ8P1MZ299" localSheetId="10" hidden="1">#REF!</definedName>
    <definedName name="BExUBL83ED0P076RN9RJ8P1MZ299" localSheetId="7" hidden="1">#REF!</definedName>
    <definedName name="BExUBL83ED0P076RN9RJ8P1MZ299" localSheetId="27" hidden="1">#REF!</definedName>
    <definedName name="BExUBL83ED0P076RN9RJ8P1MZ299" hidden="1">#REF!</definedName>
    <definedName name="BExUC1EPS2CZ5CKFA0AQRIVRSHS8" localSheetId="16" hidden="1">#REF!</definedName>
    <definedName name="BExUC1EPS2CZ5CKFA0AQRIVRSHS8" localSheetId="13" hidden="1">#REF!</definedName>
    <definedName name="BExUC1EPS2CZ5CKFA0AQRIVRSHS8" localSheetId="10" hidden="1">#REF!</definedName>
    <definedName name="BExUC1EPS2CZ5CKFA0AQRIVRSHS8" localSheetId="7" hidden="1">#REF!</definedName>
    <definedName name="BExUC1EPS2CZ5CKFA0AQRIVRSHS8" localSheetId="27" hidden="1">#REF!</definedName>
    <definedName name="BExUC1EPS2CZ5CKFA0AQRIVRSHS8" hidden="1">#REF!</definedName>
    <definedName name="BExUC623BDYEODBN0N4DO6PJQ7NU" localSheetId="16" hidden="1">#REF!</definedName>
    <definedName name="BExUC623BDYEODBN0N4DO6PJQ7NU" localSheetId="13" hidden="1">#REF!</definedName>
    <definedName name="BExUC623BDYEODBN0N4DO6PJQ7NU" localSheetId="10" hidden="1">#REF!</definedName>
    <definedName name="BExUC623BDYEODBN0N4DO6PJQ7NU" localSheetId="7" hidden="1">#REF!</definedName>
    <definedName name="BExUC623BDYEODBN0N4DO6PJQ7NU" localSheetId="27" hidden="1">#REF!</definedName>
    <definedName name="BExUC623BDYEODBN0N4DO6PJQ7NU" hidden="1">#REF!</definedName>
    <definedName name="BExUC8WH8TCKBB5313JGYYQ1WFLT" localSheetId="16" hidden="1">#REF!</definedName>
    <definedName name="BExUC8WH8TCKBB5313JGYYQ1WFLT" localSheetId="13" hidden="1">#REF!</definedName>
    <definedName name="BExUC8WH8TCKBB5313JGYYQ1WFLT" localSheetId="10" hidden="1">#REF!</definedName>
    <definedName name="BExUC8WH8TCKBB5313JGYYQ1WFLT" localSheetId="7" hidden="1">#REF!</definedName>
    <definedName name="BExUC8WH8TCKBB5313JGYYQ1WFLT" localSheetId="27" hidden="1">#REF!</definedName>
    <definedName name="BExUC8WH8TCKBB5313JGYYQ1WFLT" hidden="1">#REF!</definedName>
    <definedName name="BExUCAP7GOSYPHMQKK6719YLSDIQ" localSheetId="16" hidden="1">#REF!</definedName>
    <definedName name="BExUCAP7GOSYPHMQKK6719YLSDIQ" localSheetId="13" hidden="1">#REF!</definedName>
    <definedName name="BExUCAP7GOSYPHMQKK6719YLSDIQ" localSheetId="10" hidden="1">#REF!</definedName>
    <definedName name="BExUCAP7GOSYPHMQKK6719YLSDIQ" localSheetId="7" hidden="1">#REF!</definedName>
    <definedName name="BExUCAP7GOSYPHMQKK6719YLSDIQ" localSheetId="27" hidden="1">#REF!</definedName>
    <definedName name="BExUCAP7GOSYPHMQKK6719YLSDIQ" hidden="1">#REF!</definedName>
    <definedName name="BExUCFCDK6SPH86I6STXX8X3WMC4" localSheetId="16" hidden="1">#REF!</definedName>
    <definedName name="BExUCFCDK6SPH86I6STXX8X3WMC4" localSheetId="13" hidden="1">#REF!</definedName>
    <definedName name="BExUCFCDK6SPH86I6STXX8X3WMC4" localSheetId="10" hidden="1">#REF!</definedName>
    <definedName name="BExUCFCDK6SPH86I6STXX8X3WMC4" localSheetId="7" hidden="1">#REF!</definedName>
    <definedName name="BExUCFCDK6SPH86I6STXX8X3WMC4" localSheetId="27" hidden="1">#REF!</definedName>
    <definedName name="BExUCFCDK6SPH86I6STXX8X3WMC4" hidden="1">#REF!</definedName>
    <definedName name="BExUCKL98JB87L3I6T6IFSWJNYAB" localSheetId="16" hidden="1">#REF!</definedName>
    <definedName name="BExUCKL98JB87L3I6T6IFSWJNYAB" localSheetId="13" hidden="1">#REF!</definedName>
    <definedName name="BExUCKL98JB87L3I6T6IFSWJNYAB" localSheetId="10" hidden="1">#REF!</definedName>
    <definedName name="BExUCKL98JB87L3I6T6IFSWJNYAB" localSheetId="7" hidden="1">#REF!</definedName>
    <definedName name="BExUCKL98JB87L3I6T6IFSWJNYAB" localSheetId="27" hidden="1">#REF!</definedName>
    <definedName name="BExUCKL98JB87L3I6T6IFSWJNYAB" hidden="1">#REF!</definedName>
    <definedName name="BExUCLC6AQ5KR6LXSAXV4QQ8ASVG" localSheetId="16" hidden="1">#REF!</definedName>
    <definedName name="BExUCLC6AQ5KR6LXSAXV4QQ8ASVG" localSheetId="13" hidden="1">#REF!</definedName>
    <definedName name="BExUCLC6AQ5KR6LXSAXV4QQ8ASVG" localSheetId="10" hidden="1">#REF!</definedName>
    <definedName name="BExUCLC6AQ5KR6LXSAXV4QQ8ASVG" localSheetId="7" hidden="1">#REF!</definedName>
    <definedName name="BExUCLC6AQ5KR6LXSAXV4QQ8ASVG" localSheetId="27" hidden="1">#REF!</definedName>
    <definedName name="BExUCLC6AQ5KR6LXSAXV4QQ8ASVG" hidden="1">#REF!</definedName>
    <definedName name="BExUD4IOJ12X3PJG5WXNNGDRCKAP" localSheetId="16" hidden="1">#REF!</definedName>
    <definedName name="BExUD4IOJ12X3PJG5WXNNGDRCKAP" localSheetId="13" hidden="1">#REF!</definedName>
    <definedName name="BExUD4IOJ12X3PJG5WXNNGDRCKAP" localSheetId="10" hidden="1">#REF!</definedName>
    <definedName name="BExUD4IOJ12X3PJG5WXNNGDRCKAP" localSheetId="7" hidden="1">#REF!</definedName>
    <definedName name="BExUD4IOJ12X3PJG5WXNNGDRCKAP" localSheetId="27" hidden="1">#REF!</definedName>
    <definedName name="BExUD4IOJ12X3PJG5WXNNGDRCKAP" hidden="1">#REF!</definedName>
    <definedName name="BExUD9WX9BWK72UWVSLYZJLAY5VY" localSheetId="16" hidden="1">#REF!</definedName>
    <definedName name="BExUD9WX9BWK72UWVSLYZJLAY5VY" localSheetId="13" hidden="1">#REF!</definedName>
    <definedName name="BExUD9WX9BWK72UWVSLYZJLAY5VY" localSheetId="10" hidden="1">#REF!</definedName>
    <definedName name="BExUD9WX9BWK72UWVSLYZJLAY5VY" localSheetId="7" hidden="1">#REF!</definedName>
    <definedName name="BExUD9WX9BWK72UWVSLYZJLAY5VY" localSheetId="27" hidden="1">#REF!</definedName>
    <definedName name="BExUD9WX9BWK72UWVSLYZJLAY5VY" hidden="1">#REF!</definedName>
    <definedName name="BExUDEV0CYVO7Y5IQQBEJ6FUY9S6" localSheetId="16" hidden="1">#REF!</definedName>
    <definedName name="BExUDEV0CYVO7Y5IQQBEJ6FUY9S6" localSheetId="13" hidden="1">#REF!</definedName>
    <definedName name="BExUDEV0CYVO7Y5IQQBEJ6FUY9S6" localSheetId="10" hidden="1">#REF!</definedName>
    <definedName name="BExUDEV0CYVO7Y5IQQBEJ6FUY9S6" localSheetId="7" hidden="1">#REF!</definedName>
    <definedName name="BExUDEV0CYVO7Y5IQQBEJ6FUY9S6" localSheetId="27" hidden="1">#REF!</definedName>
    <definedName name="BExUDEV0CYVO7Y5IQQBEJ6FUY9S6" hidden="1">#REF!</definedName>
    <definedName name="BExUDWOXQGIZW0EAIIYLQUPXF8YV" localSheetId="16" hidden="1">#REF!</definedName>
    <definedName name="BExUDWOXQGIZW0EAIIYLQUPXF8YV" localSheetId="13" hidden="1">#REF!</definedName>
    <definedName name="BExUDWOXQGIZW0EAIIYLQUPXF8YV" localSheetId="10" hidden="1">#REF!</definedName>
    <definedName name="BExUDWOXQGIZW0EAIIYLQUPXF8YV" localSheetId="7" hidden="1">#REF!</definedName>
    <definedName name="BExUDWOXQGIZW0EAIIYLQUPXF8YV" localSheetId="27" hidden="1">#REF!</definedName>
    <definedName name="BExUDWOXQGIZW0EAIIYLQUPXF8YV" hidden="1">#REF!</definedName>
    <definedName name="BExUDXAIC17W1FUU8Z10XUAVB7CS" localSheetId="16" hidden="1">#REF!</definedName>
    <definedName name="BExUDXAIC17W1FUU8Z10XUAVB7CS" localSheetId="13" hidden="1">#REF!</definedName>
    <definedName name="BExUDXAIC17W1FUU8Z10XUAVB7CS" localSheetId="10" hidden="1">#REF!</definedName>
    <definedName name="BExUDXAIC17W1FUU8Z10XUAVB7CS" localSheetId="7" hidden="1">#REF!</definedName>
    <definedName name="BExUDXAIC17W1FUU8Z10XUAVB7CS" localSheetId="27" hidden="1">#REF!</definedName>
    <definedName name="BExUDXAIC17W1FUU8Z10XUAVB7CS" hidden="1">#REF!</definedName>
    <definedName name="BExUE5OMY7OAJQ9WR8C8HG311ORP" localSheetId="16" hidden="1">#REF!</definedName>
    <definedName name="BExUE5OMY7OAJQ9WR8C8HG311ORP" localSheetId="13" hidden="1">#REF!</definedName>
    <definedName name="BExUE5OMY7OAJQ9WR8C8HG311ORP" localSheetId="10" hidden="1">#REF!</definedName>
    <definedName name="BExUE5OMY7OAJQ9WR8C8HG311ORP" localSheetId="7" hidden="1">#REF!</definedName>
    <definedName name="BExUE5OMY7OAJQ9WR8C8HG311ORP" localSheetId="27" hidden="1">#REF!</definedName>
    <definedName name="BExUE5OMY7OAJQ9WR8C8HG311ORP" hidden="1">#REF!</definedName>
    <definedName name="BExUEFKOQWXXGRNLAOJV2BJ66UB8" localSheetId="16" hidden="1">#REF!</definedName>
    <definedName name="BExUEFKOQWXXGRNLAOJV2BJ66UB8" localSheetId="13" hidden="1">#REF!</definedName>
    <definedName name="BExUEFKOQWXXGRNLAOJV2BJ66UB8" localSheetId="10" hidden="1">#REF!</definedName>
    <definedName name="BExUEFKOQWXXGRNLAOJV2BJ66UB8" localSheetId="7" hidden="1">#REF!</definedName>
    <definedName name="BExUEFKOQWXXGRNLAOJV2BJ66UB8" localSheetId="27" hidden="1">#REF!</definedName>
    <definedName name="BExUEFKOQWXXGRNLAOJV2BJ66UB8" hidden="1">#REF!</definedName>
    <definedName name="BExUEJGX3OQQP5KFRJSRCZ70EI9V" localSheetId="16" hidden="1">#REF!</definedName>
    <definedName name="BExUEJGX3OQQP5KFRJSRCZ70EI9V" localSheetId="13" hidden="1">#REF!</definedName>
    <definedName name="BExUEJGX3OQQP5KFRJSRCZ70EI9V" localSheetId="10" hidden="1">#REF!</definedName>
    <definedName name="BExUEJGX3OQQP5KFRJSRCZ70EI9V" localSheetId="7" hidden="1">#REF!</definedName>
    <definedName name="BExUEJGX3OQQP5KFRJSRCZ70EI9V" localSheetId="27" hidden="1">#REF!</definedName>
    <definedName name="BExUEJGX3OQQP5KFRJSRCZ70EI9V" hidden="1">#REF!</definedName>
    <definedName name="BExUEKDB2RWXF3WMTZ6JSBCHNSDT" localSheetId="16" hidden="1">#REF!</definedName>
    <definedName name="BExUEKDB2RWXF3WMTZ6JSBCHNSDT" localSheetId="13" hidden="1">#REF!</definedName>
    <definedName name="BExUEKDB2RWXF3WMTZ6JSBCHNSDT" localSheetId="10" hidden="1">#REF!</definedName>
    <definedName name="BExUEKDB2RWXF3WMTZ6JSBCHNSDT" localSheetId="7" hidden="1">#REF!</definedName>
    <definedName name="BExUEKDB2RWXF3WMTZ6JSBCHNSDT" localSheetId="27" hidden="1">#REF!</definedName>
    <definedName name="BExUEKDB2RWXF3WMTZ6JSBCHNSDT" hidden="1">#REF!</definedName>
    <definedName name="BExUEYR71COFS2X8PDNU21IPMQEU" localSheetId="16" hidden="1">#REF!</definedName>
    <definedName name="BExUEYR71COFS2X8PDNU21IPMQEU" localSheetId="13" hidden="1">#REF!</definedName>
    <definedName name="BExUEYR71COFS2X8PDNU21IPMQEU" localSheetId="10" hidden="1">#REF!</definedName>
    <definedName name="BExUEYR71COFS2X8PDNU21IPMQEU" localSheetId="7" hidden="1">#REF!</definedName>
    <definedName name="BExUEYR71COFS2X8PDNU21IPMQEU" localSheetId="27" hidden="1">#REF!</definedName>
    <definedName name="BExUEYR71COFS2X8PDNU21IPMQEU" hidden="1">#REF!</definedName>
    <definedName name="BExVPRLJ9I6RX45EDVFSQGCPJSOK" localSheetId="16" hidden="1">#REF!</definedName>
    <definedName name="BExVPRLJ9I6RX45EDVFSQGCPJSOK" localSheetId="13" hidden="1">#REF!</definedName>
    <definedName name="BExVPRLJ9I6RX45EDVFSQGCPJSOK" localSheetId="10" hidden="1">#REF!</definedName>
    <definedName name="BExVPRLJ9I6RX45EDVFSQGCPJSOK" localSheetId="7" hidden="1">#REF!</definedName>
    <definedName name="BExVPRLJ9I6RX45EDVFSQGCPJSOK" localSheetId="27" hidden="1">#REF!</definedName>
    <definedName name="BExVPRLJ9I6RX45EDVFSQGCPJSOK" hidden="1">#REF!</definedName>
    <definedName name="BExVRFU8RWFT8A80ZVAW185SG2G6" localSheetId="16" hidden="1">#REF!</definedName>
    <definedName name="BExVRFU8RWFT8A80ZVAW185SG2G6" localSheetId="13" hidden="1">#REF!</definedName>
    <definedName name="BExVRFU8RWFT8A80ZVAW185SG2G6" localSheetId="10" hidden="1">#REF!</definedName>
    <definedName name="BExVRFU8RWFT8A80ZVAW185SG2G6" localSheetId="7" hidden="1">#REF!</definedName>
    <definedName name="BExVRFU8RWFT8A80ZVAW185SG2G6" localSheetId="27" hidden="1">#REF!</definedName>
    <definedName name="BExVRFU8RWFT8A80ZVAW185SG2G6" hidden="1">#REF!</definedName>
    <definedName name="BExVSJ3NHETBAIZTZQSM8LAVT76V" localSheetId="16" hidden="1">#REF!</definedName>
    <definedName name="BExVSJ3NHETBAIZTZQSM8LAVT76V" localSheetId="13" hidden="1">#REF!</definedName>
    <definedName name="BExVSJ3NHETBAIZTZQSM8LAVT76V" localSheetId="10" hidden="1">#REF!</definedName>
    <definedName name="BExVSJ3NHETBAIZTZQSM8LAVT76V" localSheetId="7" hidden="1">#REF!</definedName>
    <definedName name="BExVSJ3NHETBAIZTZQSM8LAVT76V" localSheetId="27" hidden="1">#REF!</definedName>
    <definedName name="BExVSJ3NHETBAIZTZQSM8LAVT76V" hidden="1">#REF!</definedName>
    <definedName name="BExVSL787C8E4HFQZ2NVLT35I2XV" localSheetId="16" hidden="1">#REF!</definedName>
    <definedName name="BExVSL787C8E4HFQZ2NVLT35I2XV" localSheetId="13" hidden="1">#REF!</definedName>
    <definedName name="BExVSL787C8E4HFQZ2NVLT35I2XV" localSheetId="10" hidden="1">#REF!</definedName>
    <definedName name="BExVSL787C8E4HFQZ2NVLT35I2XV" localSheetId="7" hidden="1">#REF!</definedName>
    <definedName name="BExVSL787C8E4HFQZ2NVLT35I2XV" localSheetId="27" hidden="1">#REF!</definedName>
    <definedName name="BExVSL787C8E4HFQZ2NVLT35I2XV" hidden="1">#REF!</definedName>
    <definedName name="BExVSTFTVV14SFGHQUOJL5SQ5TX9" localSheetId="16" hidden="1">#REF!</definedName>
    <definedName name="BExVSTFTVV14SFGHQUOJL5SQ5TX9" localSheetId="13" hidden="1">#REF!</definedName>
    <definedName name="BExVSTFTVV14SFGHQUOJL5SQ5TX9" localSheetId="10" hidden="1">#REF!</definedName>
    <definedName name="BExVSTFTVV14SFGHQUOJL5SQ5TX9" localSheetId="7" hidden="1">#REF!</definedName>
    <definedName name="BExVSTFTVV14SFGHQUOJL5SQ5TX9" localSheetId="27" hidden="1">#REF!</definedName>
    <definedName name="BExVSTFTVV14SFGHQUOJL5SQ5TX9" hidden="1">#REF!</definedName>
    <definedName name="BExVT017S14M5X928ARKQ2GNUFE0" localSheetId="16" hidden="1">#REF!</definedName>
    <definedName name="BExVT017S14M5X928ARKQ2GNUFE0" localSheetId="13" hidden="1">#REF!</definedName>
    <definedName name="BExVT017S14M5X928ARKQ2GNUFE0" localSheetId="10" hidden="1">#REF!</definedName>
    <definedName name="BExVT017S14M5X928ARKQ2GNUFE0" localSheetId="7" hidden="1">#REF!</definedName>
    <definedName name="BExVT017S14M5X928ARKQ2GNUFE0" localSheetId="27" hidden="1">#REF!</definedName>
    <definedName name="BExVT017S14M5X928ARKQ2GNUFE0" hidden="1">#REF!</definedName>
    <definedName name="BExVT3MPE8LQ5JFN3HQIFKSQ80U4" localSheetId="16" hidden="1">#REF!</definedName>
    <definedName name="BExVT3MPE8LQ5JFN3HQIFKSQ80U4" localSheetId="13" hidden="1">#REF!</definedName>
    <definedName name="BExVT3MPE8LQ5JFN3HQIFKSQ80U4" localSheetId="10" hidden="1">#REF!</definedName>
    <definedName name="BExVT3MPE8LQ5JFN3HQIFKSQ80U4" localSheetId="7" hidden="1">#REF!</definedName>
    <definedName name="BExVT3MPE8LQ5JFN3HQIFKSQ80U4" localSheetId="27" hidden="1">#REF!</definedName>
    <definedName name="BExVT3MPE8LQ5JFN3HQIFKSQ80U4" hidden="1">#REF!</definedName>
    <definedName name="BExVT7TRK3NZHPME2TFBXOF1WBR9" localSheetId="16" hidden="1">#REF!</definedName>
    <definedName name="BExVT7TRK3NZHPME2TFBXOF1WBR9" localSheetId="13" hidden="1">#REF!</definedName>
    <definedName name="BExVT7TRK3NZHPME2TFBXOF1WBR9" localSheetId="10" hidden="1">#REF!</definedName>
    <definedName name="BExVT7TRK3NZHPME2TFBXOF1WBR9" localSheetId="7" hidden="1">#REF!</definedName>
    <definedName name="BExVT7TRK3NZHPME2TFBXOF1WBR9" localSheetId="27" hidden="1">#REF!</definedName>
    <definedName name="BExVT7TRK3NZHPME2TFBXOF1WBR9" hidden="1">#REF!</definedName>
    <definedName name="BExVT9H0R0T7WGQAAC0HABMG54YM" localSheetId="16" hidden="1">#REF!</definedName>
    <definedName name="BExVT9H0R0T7WGQAAC0HABMG54YM" localSheetId="13" hidden="1">#REF!</definedName>
    <definedName name="BExVT9H0R0T7WGQAAC0HABMG54YM" localSheetId="10" hidden="1">#REF!</definedName>
    <definedName name="BExVT9H0R0T7WGQAAC0HABMG54YM" localSheetId="7" hidden="1">#REF!</definedName>
    <definedName name="BExVT9H0R0T7WGQAAC0HABMG54YM" localSheetId="27" hidden="1">#REF!</definedName>
    <definedName name="BExVT9H0R0T7WGQAAC0HABMG54YM" hidden="1">#REF!</definedName>
    <definedName name="BExVTAO57POUXSZQJQ6MABMZQA13" localSheetId="16" hidden="1">#REF!</definedName>
    <definedName name="BExVTAO57POUXSZQJQ6MABMZQA13" localSheetId="13" hidden="1">#REF!</definedName>
    <definedName name="BExVTAO57POUXSZQJQ6MABMZQA13" localSheetId="10" hidden="1">#REF!</definedName>
    <definedName name="BExVTAO57POUXSZQJQ6MABMZQA13" localSheetId="7" hidden="1">#REF!</definedName>
    <definedName name="BExVTAO57POUXSZQJQ6MABMZQA13" localSheetId="27" hidden="1">#REF!</definedName>
    <definedName name="BExVTAO57POUXSZQJQ6MABMZQA13" hidden="1">#REF!</definedName>
    <definedName name="BExVTCMDDEDGLUIMUU6BSFHEWTOP" localSheetId="16" hidden="1">#REF!</definedName>
    <definedName name="BExVTCMDDEDGLUIMUU6BSFHEWTOP" localSheetId="13" hidden="1">#REF!</definedName>
    <definedName name="BExVTCMDDEDGLUIMUU6BSFHEWTOP" localSheetId="10" hidden="1">#REF!</definedName>
    <definedName name="BExVTCMDDEDGLUIMUU6BSFHEWTOP" localSheetId="7" hidden="1">#REF!</definedName>
    <definedName name="BExVTCMDDEDGLUIMUU6BSFHEWTOP" localSheetId="27" hidden="1">#REF!</definedName>
    <definedName name="BExVTCMDDEDGLUIMUU6BSFHEWTOP" hidden="1">#REF!</definedName>
    <definedName name="BExVTCMDQMLKRA2NQR72XU6Y54IK" localSheetId="16" hidden="1">#REF!</definedName>
    <definedName name="BExVTCMDQMLKRA2NQR72XU6Y54IK" localSheetId="13" hidden="1">#REF!</definedName>
    <definedName name="BExVTCMDQMLKRA2NQR72XU6Y54IK" localSheetId="10" hidden="1">#REF!</definedName>
    <definedName name="BExVTCMDQMLKRA2NQR72XU6Y54IK" localSheetId="7" hidden="1">#REF!</definedName>
    <definedName name="BExVTCMDQMLKRA2NQR72XU6Y54IK" localSheetId="27" hidden="1">#REF!</definedName>
    <definedName name="BExVTCMDQMLKRA2NQR72XU6Y54IK" hidden="1">#REF!</definedName>
    <definedName name="BExVTCRV8FQ5U9OYWWL44N6KFNHU" localSheetId="16" hidden="1">#REF!</definedName>
    <definedName name="BExVTCRV8FQ5U9OYWWL44N6KFNHU" localSheetId="13" hidden="1">#REF!</definedName>
    <definedName name="BExVTCRV8FQ5U9OYWWL44N6KFNHU" localSheetId="10" hidden="1">#REF!</definedName>
    <definedName name="BExVTCRV8FQ5U9OYWWL44N6KFNHU" localSheetId="7" hidden="1">#REF!</definedName>
    <definedName name="BExVTCRV8FQ5U9OYWWL44N6KFNHU" localSheetId="27" hidden="1">#REF!</definedName>
    <definedName name="BExVTCRV8FQ5U9OYWWL44N6KFNHU" hidden="1">#REF!</definedName>
    <definedName name="BExVTNESHPVG0A0KZ7BRX26MS0PF" localSheetId="16" hidden="1">#REF!</definedName>
    <definedName name="BExVTNESHPVG0A0KZ7BRX26MS0PF" localSheetId="13" hidden="1">#REF!</definedName>
    <definedName name="BExVTNESHPVG0A0KZ7BRX26MS0PF" localSheetId="10" hidden="1">#REF!</definedName>
    <definedName name="BExVTNESHPVG0A0KZ7BRX26MS0PF" localSheetId="7" hidden="1">#REF!</definedName>
    <definedName name="BExVTNESHPVG0A0KZ7BRX26MS0PF" localSheetId="27" hidden="1">#REF!</definedName>
    <definedName name="BExVTNESHPVG0A0KZ7BRX26MS0PF" hidden="1">#REF!</definedName>
    <definedName name="BExVTTJVTNRSBHBTUZ78WG2JM5MK" localSheetId="16" hidden="1">#REF!</definedName>
    <definedName name="BExVTTJVTNRSBHBTUZ78WG2JM5MK" localSheetId="13" hidden="1">#REF!</definedName>
    <definedName name="BExVTTJVTNRSBHBTUZ78WG2JM5MK" localSheetId="10" hidden="1">#REF!</definedName>
    <definedName name="BExVTTJVTNRSBHBTUZ78WG2JM5MK" localSheetId="7" hidden="1">#REF!</definedName>
    <definedName name="BExVTTJVTNRSBHBTUZ78WG2JM5MK" localSheetId="27" hidden="1">#REF!</definedName>
    <definedName name="BExVTTJVTNRSBHBTUZ78WG2JM5MK" hidden="1">#REF!</definedName>
    <definedName name="BExVTXLMYR87BC04D1ERALPUFVPG" localSheetId="16" hidden="1">#REF!</definedName>
    <definedName name="BExVTXLMYR87BC04D1ERALPUFVPG" localSheetId="13" hidden="1">#REF!</definedName>
    <definedName name="BExVTXLMYR87BC04D1ERALPUFVPG" localSheetId="10" hidden="1">#REF!</definedName>
    <definedName name="BExVTXLMYR87BC04D1ERALPUFVPG" localSheetId="7" hidden="1">#REF!</definedName>
    <definedName name="BExVTXLMYR87BC04D1ERALPUFVPG" localSheetId="27" hidden="1">#REF!</definedName>
    <definedName name="BExVTXLMYR87BC04D1ERALPUFVPG" hidden="1">#REF!</definedName>
    <definedName name="BExVUL9V3H8ZF6Y72LQBBN639YAA" localSheetId="16" hidden="1">#REF!</definedName>
    <definedName name="BExVUL9V3H8ZF6Y72LQBBN639YAA" localSheetId="13" hidden="1">#REF!</definedName>
    <definedName name="BExVUL9V3H8ZF6Y72LQBBN639YAA" localSheetId="10" hidden="1">#REF!</definedName>
    <definedName name="BExVUL9V3H8ZF6Y72LQBBN639YAA" localSheetId="7" hidden="1">#REF!</definedName>
    <definedName name="BExVUL9V3H8ZF6Y72LQBBN639YAA" localSheetId="27" hidden="1">#REF!</definedName>
    <definedName name="BExVUL9V3H8ZF6Y72LQBBN639YAA" hidden="1">#REF!</definedName>
    <definedName name="BExVUZT95UAU8XG5X9XSE25CHQGA" localSheetId="16" hidden="1">#REF!</definedName>
    <definedName name="BExVUZT95UAU8XG5X9XSE25CHQGA" localSheetId="13" hidden="1">#REF!</definedName>
    <definedName name="BExVUZT95UAU8XG5X9XSE25CHQGA" localSheetId="10" hidden="1">#REF!</definedName>
    <definedName name="BExVUZT95UAU8XG5X9XSE25CHQGA" localSheetId="7" hidden="1">#REF!</definedName>
    <definedName name="BExVUZT95UAU8XG5X9XSE25CHQGA" localSheetId="27" hidden="1">#REF!</definedName>
    <definedName name="BExVUZT95UAU8XG5X9XSE25CHQGA" hidden="1">#REF!</definedName>
    <definedName name="BExVV5T14N2HZIK7HQ4P2KG09U0J" localSheetId="16" hidden="1">#REF!</definedName>
    <definedName name="BExVV5T14N2HZIK7HQ4P2KG09U0J" localSheetId="13" hidden="1">#REF!</definedName>
    <definedName name="BExVV5T14N2HZIK7HQ4P2KG09U0J" localSheetId="10" hidden="1">#REF!</definedName>
    <definedName name="BExVV5T14N2HZIK7HQ4P2KG09U0J" localSheetId="7" hidden="1">#REF!</definedName>
    <definedName name="BExVV5T14N2HZIK7HQ4P2KG09U0J" localSheetId="27" hidden="1">#REF!</definedName>
    <definedName name="BExVV5T14N2HZIK7HQ4P2KG09U0J" hidden="1">#REF!</definedName>
    <definedName name="BExVV7R410VYLADLX9LNG63ID6H1" localSheetId="16" hidden="1">#REF!</definedName>
    <definedName name="BExVV7R410VYLADLX9LNG63ID6H1" localSheetId="13" hidden="1">#REF!</definedName>
    <definedName name="BExVV7R410VYLADLX9LNG63ID6H1" localSheetId="10" hidden="1">#REF!</definedName>
    <definedName name="BExVV7R410VYLADLX9LNG63ID6H1" localSheetId="7" hidden="1">#REF!</definedName>
    <definedName name="BExVV7R410VYLADLX9LNG63ID6H1" localSheetId="27" hidden="1">#REF!</definedName>
    <definedName name="BExVV7R410VYLADLX9LNG63ID6H1" hidden="1">#REF!</definedName>
    <definedName name="BExVVAAVDXGWAVI6J2W0BCU58MBM" localSheetId="16" hidden="1">#REF!</definedName>
    <definedName name="BExVVAAVDXGWAVI6J2W0BCU58MBM" localSheetId="13" hidden="1">#REF!</definedName>
    <definedName name="BExVVAAVDXGWAVI6J2W0BCU58MBM" localSheetId="10" hidden="1">#REF!</definedName>
    <definedName name="BExVVAAVDXGWAVI6J2W0BCU58MBM" localSheetId="7" hidden="1">#REF!</definedName>
    <definedName name="BExVVAAVDXGWAVI6J2W0BCU58MBM" localSheetId="27" hidden="1">#REF!</definedName>
    <definedName name="BExVVAAVDXGWAVI6J2W0BCU58MBM" hidden="1">#REF!</definedName>
    <definedName name="BExVVCEED4JEKF59OV0G3T4XFMFO" localSheetId="16" hidden="1">#REF!</definedName>
    <definedName name="BExVVCEED4JEKF59OV0G3T4XFMFO" localSheetId="13" hidden="1">#REF!</definedName>
    <definedName name="BExVVCEED4JEKF59OV0G3T4XFMFO" localSheetId="10" hidden="1">#REF!</definedName>
    <definedName name="BExVVCEED4JEKF59OV0G3T4XFMFO" localSheetId="7" hidden="1">#REF!</definedName>
    <definedName name="BExVVCEED4JEKF59OV0G3T4XFMFO" localSheetId="27" hidden="1">#REF!</definedName>
    <definedName name="BExVVCEED4JEKF59OV0G3T4XFMFO" hidden="1">#REF!</definedName>
    <definedName name="BExVVPFO2J7FMSRPD36909HN4BZJ" localSheetId="16" hidden="1">#REF!</definedName>
    <definedName name="BExVVPFO2J7FMSRPD36909HN4BZJ" localSheetId="13" hidden="1">#REF!</definedName>
    <definedName name="BExVVPFO2J7FMSRPD36909HN4BZJ" localSheetId="10" hidden="1">#REF!</definedName>
    <definedName name="BExVVPFO2J7FMSRPD36909HN4BZJ" localSheetId="7" hidden="1">#REF!</definedName>
    <definedName name="BExVVPFO2J7FMSRPD36909HN4BZJ" localSheetId="27" hidden="1">#REF!</definedName>
    <definedName name="BExVVPFO2J7FMSRPD36909HN4BZJ" hidden="1">#REF!</definedName>
    <definedName name="BExVVQ19AQ3VCARJOC38SF7OYE9Y" localSheetId="16" hidden="1">#REF!</definedName>
    <definedName name="BExVVQ19AQ3VCARJOC38SF7OYE9Y" localSheetId="13" hidden="1">#REF!</definedName>
    <definedName name="BExVVQ19AQ3VCARJOC38SF7OYE9Y" localSheetId="10" hidden="1">#REF!</definedName>
    <definedName name="BExVVQ19AQ3VCARJOC38SF7OYE9Y" localSheetId="7" hidden="1">#REF!</definedName>
    <definedName name="BExVVQ19AQ3VCARJOC38SF7OYE9Y" localSheetId="27" hidden="1">#REF!</definedName>
    <definedName name="BExVVQ19AQ3VCARJOC38SF7OYE9Y" hidden="1">#REF!</definedName>
    <definedName name="BExVVQ19TAECID45CS4HXT1RD3AQ" localSheetId="16" hidden="1">#REF!</definedName>
    <definedName name="BExVVQ19TAECID45CS4HXT1RD3AQ" localSheetId="13" hidden="1">#REF!</definedName>
    <definedName name="BExVVQ19TAECID45CS4HXT1RD3AQ" localSheetId="10" hidden="1">#REF!</definedName>
    <definedName name="BExVVQ19TAECID45CS4HXT1RD3AQ" localSheetId="7" hidden="1">#REF!</definedName>
    <definedName name="BExVVQ19TAECID45CS4HXT1RD3AQ" localSheetId="27" hidden="1">#REF!</definedName>
    <definedName name="BExVVQ19TAECID45CS4HXT1RD3AQ" hidden="1">#REF!</definedName>
    <definedName name="BExVVYKOYB7OX8Y0B4UIUF79PVDO" localSheetId="16" hidden="1">#REF!</definedName>
    <definedName name="BExVVYKOYB7OX8Y0B4UIUF79PVDO" localSheetId="13" hidden="1">#REF!</definedName>
    <definedName name="BExVVYKOYB7OX8Y0B4UIUF79PVDO" localSheetId="10" hidden="1">#REF!</definedName>
    <definedName name="BExVVYKOYB7OX8Y0B4UIUF79PVDO" localSheetId="7" hidden="1">#REF!</definedName>
    <definedName name="BExVVYKOYB7OX8Y0B4UIUF79PVDO" localSheetId="27" hidden="1">#REF!</definedName>
    <definedName name="BExVVYKOYB7OX8Y0B4UIUF79PVDO" hidden="1">#REF!</definedName>
    <definedName name="BExVW3YV5XGIVJ97UUPDJGJ2P15B" localSheetId="16" hidden="1">#REF!</definedName>
    <definedName name="BExVW3YV5XGIVJ97UUPDJGJ2P15B" localSheetId="13" hidden="1">#REF!</definedName>
    <definedName name="BExVW3YV5XGIVJ97UUPDJGJ2P15B" localSheetId="10" hidden="1">#REF!</definedName>
    <definedName name="BExVW3YV5XGIVJ97UUPDJGJ2P15B" localSheetId="7" hidden="1">#REF!</definedName>
    <definedName name="BExVW3YV5XGIVJ97UUPDJGJ2P15B" localSheetId="27" hidden="1">#REF!</definedName>
    <definedName name="BExVW3YV5XGIVJ97UUPDJGJ2P15B" hidden="1">#REF!</definedName>
    <definedName name="BExVW5X571GEYR5SCU1Z2DHKWM79" localSheetId="16" hidden="1">#REF!</definedName>
    <definedName name="BExVW5X571GEYR5SCU1Z2DHKWM79" localSheetId="13" hidden="1">#REF!</definedName>
    <definedName name="BExVW5X571GEYR5SCU1Z2DHKWM79" localSheetId="10" hidden="1">#REF!</definedName>
    <definedName name="BExVW5X571GEYR5SCU1Z2DHKWM79" localSheetId="7" hidden="1">#REF!</definedName>
    <definedName name="BExVW5X571GEYR5SCU1Z2DHKWM79" localSheetId="27" hidden="1">#REF!</definedName>
    <definedName name="BExVW5X571GEYR5SCU1Z2DHKWM79" hidden="1">#REF!</definedName>
    <definedName name="BExVW6YTKA098AF57M4PHNQ54XMH" localSheetId="16" hidden="1">#REF!</definedName>
    <definedName name="BExVW6YTKA098AF57M4PHNQ54XMH" localSheetId="13" hidden="1">#REF!</definedName>
    <definedName name="BExVW6YTKA098AF57M4PHNQ54XMH" localSheetId="10" hidden="1">#REF!</definedName>
    <definedName name="BExVW6YTKA098AF57M4PHNQ54XMH" localSheetId="7" hidden="1">#REF!</definedName>
    <definedName name="BExVW6YTKA098AF57M4PHNQ54XMH" localSheetId="27" hidden="1">#REF!</definedName>
    <definedName name="BExVW6YTKA098AF57M4PHNQ54XMH" hidden="1">#REF!</definedName>
    <definedName name="BExVWHRDIJBRFANMKJFY05BHP7RS" localSheetId="16" hidden="1">#REF!</definedName>
    <definedName name="BExVWHRDIJBRFANMKJFY05BHP7RS" localSheetId="13" hidden="1">#REF!</definedName>
    <definedName name="BExVWHRDIJBRFANMKJFY05BHP7RS" localSheetId="10" hidden="1">#REF!</definedName>
    <definedName name="BExVWHRDIJBRFANMKJFY05BHP7RS" localSheetId="7" hidden="1">#REF!</definedName>
    <definedName name="BExVWHRDIJBRFANMKJFY05BHP7RS" localSheetId="27" hidden="1">#REF!</definedName>
    <definedName name="BExVWHRDIJBRFANMKJFY05BHP7RS" hidden="1">#REF!</definedName>
    <definedName name="BExVWINKCH0V0NUWH363SMXAZE62" localSheetId="16" hidden="1">#REF!</definedName>
    <definedName name="BExVWINKCH0V0NUWH363SMXAZE62" localSheetId="13" hidden="1">#REF!</definedName>
    <definedName name="BExVWINKCH0V0NUWH363SMXAZE62" localSheetId="10" hidden="1">#REF!</definedName>
    <definedName name="BExVWINKCH0V0NUWH363SMXAZE62" localSheetId="7" hidden="1">#REF!</definedName>
    <definedName name="BExVWINKCH0V0NUWH363SMXAZE62" localSheetId="27" hidden="1">#REF!</definedName>
    <definedName name="BExVWINKCH0V0NUWH363SMXAZE62" hidden="1">#REF!</definedName>
    <definedName name="BExVWYU8EK669NP172GEIGCTVPPA" localSheetId="16" hidden="1">#REF!</definedName>
    <definedName name="BExVWYU8EK669NP172GEIGCTVPPA" localSheetId="13" hidden="1">#REF!</definedName>
    <definedName name="BExVWYU8EK669NP172GEIGCTVPPA" localSheetId="10" hidden="1">#REF!</definedName>
    <definedName name="BExVWYU8EK669NP172GEIGCTVPPA" localSheetId="7" hidden="1">#REF!</definedName>
    <definedName name="BExVWYU8EK669NP172GEIGCTVPPA" localSheetId="27" hidden="1">#REF!</definedName>
    <definedName name="BExVWYU8EK669NP172GEIGCTVPPA" hidden="1">#REF!</definedName>
    <definedName name="BExVX3XN2DRJKL8EDBIG58RYQ36R" localSheetId="16" hidden="1">#REF!</definedName>
    <definedName name="BExVX3XN2DRJKL8EDBIG58RYQ36R" localSheetId="13" hidden="1">#REF!</definedName>
    <definedName name="BExVX3XN2DRJKL8EDBIG58RYQ36R" localSheetId="10" hidden="1">#REF!</definedName>
    <definedName name="BExVX3XN2DRJKL8EDBIG58RYQ36R" localSheetId="7" hidden="1">#REF!</definedName>
    <definedName name="BExVX3XN2DRJKL8EDBIG58RYQ36R" localSheetId="27" hidden="1">#REF!</definedName>
    <definedName name="BExVX3XN2DRJKL8EDBIG58RYQ36R" hidden="1">#REF!</definedName>
    <definedName name="BExVXBA38Z5WNQUH39HHZ2SAMC1T" localSheetId="16" hidden="1">#REF!</definedName>
    <definedName name="BExVXBA38Z5WNQUH39HHZ2SAMC1T" localSheetId="13" hidden="1">#REF!</definedName>
    <definedName name="BExVXBA38Z5WNQUH39HHZ2SAMC1T" localSheetId="10" hidden="1">#REF!</definedName>
    <definedName name="BExVXBA38Z5WNQUH39HHZ2SAMC1T" localSheetId="7" hidden="1">#REF!</definedName>
    <definedName name="BExVXBA38Z5WNQUH39HHZ2SAMC1T" localSheetId="27" hidden="1">#REF!</definedName>
    <definedName name="BExVXBA38Z5WNQUH39HHZ2SAMC1T" hidden="1">#REF!</definedName>
    <definedName name="BExVXDZ63PUART77BBR5SI63TPC6" localSheetId="16" hidden="1">#REF!</definedName>
    <definedName name="BExVXDZ63PUART77BBR5SI63TPC6" localSheetId="13" hidden="1">#REF!</definedName>
    <definedName name="BExVXDZ63PUART77BBR5SI63TPC6" localSheetId="10" hidden="1">#REF!</definedName>
    <definedName name="BExVXDZ63PUART77BBR5SI63TPC6" localSheetId="7" hidden="1">#REF!</definedName>
    <definedName name="BExVXDZ63PUART77BBR5SI63TPC6" localSheetId="27" hidden="1">#REF!</definedName>
    <definedName name="BExVXDZ63PUART77BBR5SI63TPC6" hidden="1">#REF!</definedName>
    <definedName name="BExVXHKI6LFYMGWISMPACMO247HL" localSheetId="16" hidden="1">#REF!</definedName>
    <definedName name="BExVXHKI6LFYMGWISMPACMO247HL" localSheetId="13" hidden="1">#REF!</definedName>
    <definedName name="BExVXHKI6LFYMGWISMPACMO247HL" localSheetId="10" hidden="1">#REF!</definedName>
    <definedName name="BExVXHKI6LFYMGWISMPACMO247HL" localSheetId="7" hidden="1">#REF!</definedName>
    <definedName name="BExVXHKI6LFYMGWISMPACMO247HL" localSheetId="27" hidden="1">#REF!</definedName>
    <definedName name="BExVXHKI6LFYMGWISMPACMO247HL" hidden="1">#REF!</definedName>
    <definedName name="BExVXK9SK580O7MYHVNJ3V911ALP" localSheetId="16" hidden="1">#REF!</definedName>
    <definedName name="BExVXK9SK580O7MYHVNJ3V911ALP" localSheetId="13" hidden="1">#REF!</definedName>
    <definedName name="BExVXK9SK580O7MYHVNJ3V911ALP" localSheetId="10" hidden="1">#REF!</definedName>
    <definedName name="BExVXK9SK580O7MYHVNJ3V911ALP" localSheetId="7" hidden="1">#REF!</definedName>
    <definedName name="BExVXK9SK580O7MYHVNJ3V911ALP" localSheetId="27" hidden="1">#REF!</definedName>
    <definedName name="BExVXK9SK580O7MYHVNJ3V911ALP" hidden="1">#REF!</definedName>
    <definedName name="BExVXLX2BZ5EF2X6R41BTKRJR1NM" localSheetId="16" hidden="1">#REF!</definedName>
    <definedName name="BExVXLX2BZ5EF2X6R41BTKRJR1NM" localSheetId="13" hidden="1">#REF!</definedName>
    <definedName name="BExVXLX2BZ5EF2X6R41BTKRJR1NM" localSheetId="10" hidden="1">#REF!</definedName>
    <definedName name="BExVXLX2BZ5EF2X6R41BTKRJR1NM" localSheetId="7" hidden="1">#REF!</definedName>
    <definedName name="BExVXLX2BZ5EF2X6R41BTKRJR1NM" localSheetId="27" hidden="1">#REF!</definedName>
    <definedName name="BExVXLX2BZ5EF2X6R41BTKRJR1NM" hidden="1">#REF!</definedName>
    <definedName name="BExVXYT01U5IPYA7E44FWS6KCEFC" localSheetId="16" hidden="1">#REF!</definedName>
    <definedName name="BExVXYT01U5IPYA7E44FWS6KCEFC" localSheetId="13" hidden="1">#REF!</definedName>
    <definedName name="BExVXYT01U5IPYA7E44FWS6KCEFC" localSheetId="10" hidden="1">#REF!</definedName>
    <definedName name="BExVXYT01U5IPYA7E44FWS6KCEFC" localSheetId="7" hidden="1">#REF!</definedName>
    <definedName name="BExVXYT01U5IPYA7E44FWS6KCEFC" localSheetId="27" hidden="1">#REF!</definedName>
    <definedName name="BExVXYT01U5IPYA7E44FWS6KCEFC" hidden="1">#REF!</definedName>
    <definedName name="BExVY11V7U1SAY4QKYE0PBSPD7LW" localSheetId="16" hidden="1">#REF!</definedName>
    <definedName name="BExVY11V7U1SAY4QKYE0PBSPD7LW" localSheetId="13" hidden="1">#REF!</definedName>
    <definedName name="BExVY11V7U1SAY4QKYE0PBSPD7LW" localSheetId="10" hidden="1">#REF!</definedName>
    <definedName name="BExVY11V7U1SAY4QKYE0PBSPD7LW" localSheetId="7" hidden="1">#REF!</definedName>
    <definedName name="BExVY11V7U1SAY4QKYE0PBSPD7LW" localSheetId="27" hidden="1">#REF!</definedName>
    <definedName name="BExVY11V7U1SAY4QKYE0PBSPD7LW" hidden="1">#REF!</definedName>
    <definedName name="BExVY1SV37DL5YU59HS4IG3VBCP4" localSheetId="16" hidden="1">#REF!</definedName>
    <definedName name="BExVY1SV37DL5YU59HS4IG3VBCP4" localSheetId="13" hidden="1">#REF!</definedName>
    <definedName name="BExVY1SV37DL5YU59HS4IG3VBCP4" localSheetId="10" hidden="1">#REF!</definedName>
    <definedName name="BExVY1SV37DL5YU59HS4IG3VBCP4" localSheetId="7" hidden="1">#REF!</definedName>
    <definedName name="BExVY1SV37DL5YU59HS4IG3VBCP4" localSheetId="27" hidden="1">#REF!</definedName>
    <definedName name="BExVY1SV37DL5YU59HS4IG3VBCP4" hidden="1">#REF!</definedName>
    <definedName name="BExVY3WFGJKSQA08UF9NCMST928Y" localSheetId="16" hidden="1">#REF!</definedName>
    <definedName name="BExVY3WFGJKSQA08UF9NCMST928Y" localSheetId="13" hidden="1">#REF!</definedName>
    <definedName name="BExVY3WFGJKSQA08UF9NCMST928Y" localSheetId="10" hidden="1">#REF!</definedName>
    <definedName name="BExVY3WFGJKSQA08UF9NCMST928Y" localSheetId="7" hidden="1">#REF!</definedName>
    <definedName name="BExVY3WFGJKSQA08UF9NCMST928Y" localSheetId="27" hidden="1">#REF!</definedName>
    <definedName name="BExVY3WFGJKSQA08UF9NCMST928Y" hidden="1">#REF!</definedName>
    <definedName name="BExVY954UOEVQEIC5OFO4NEWVKAQ" localSheetId="16" hidden="1">#REF!</definedName>
    <definedName name="BExVY954UOEVQEIC5OFO4NEWVKAQ" localSheetId="13" hidden="1">#REF!</definedName>
    <definedName name="BExVY954UOEVQEIC5OFO4NEWVKAQ" localSheetId="10" hidden="1">#REF!</definedName>
    <definedName name="BExVY954UOEVQEIC5OFO4NEWVKAQ" localSheetId="7" hidden="1">#REF!</definedName>
    <definedName name="BExVY954UOEVQEIC5OFO4NEWVKAQ" localSheetId="27" hidden="1">#REF!</definedName>
    <definedName name="BExVY954UOEVQEIC5OFO4NEWVKAQ" hidden="1">#REF!</definedName>
    <definedName name="BExVYHDYIV5397LC02V4FEP8VD6W" localSheetId="16" hidden="1">#REF!</definedName>
    <definedName name="BExVYHDYIV5397LC02V4FEP8VD6W" localSheetId="13" hidden="1">#REF!</definedName>
    <definedName name="BExVYHDYIV5397LC02V4FEP8VD6W" localSheetId="10" hidden="1">#REF!</definedName>
    <definedName name="BExVYHDYIV5397LC02V4FEP8VD6W" localSheetId="7" hidden="1">#REF!</definedName>
    <definedName name="BExVYHDYIV5397LC02V4FEP8VD6W" localSheetId="27" hidden="1">#REF!</definedName>
    <definedName name="BExVYHDYIV5397LC02V4FEP8VD6W" hidden="1">#REF!</definedName>
    <definedName name="BExVYO4NFDGC4ZOGHANQWX5CH4BT" localSheetId="16" hidden="1">#REF!</definedName>
    <definedName name="BExVYO4NFDGC4ZOGHANQWX5CH4BT" localSheetId="13" hidden="1">#REF!</definedName>
    <definedName name="BExVYO4NFDGC4ZOGHANQWX5CH4BT" localSheetId="10" hidden="1">#REF!</definedName>
    <definedName name="BExVYO4NFDGC4ZOGHANQWX5CH4BT" localSheetId="7" hidden="1">#REF!</definedName>
    <definedName name="BExVYO4NFDGC4ZOGHANQWX5CH4BT" localSheetId="27" hidden="1">#REF!</definedName>
    <definedName name="BExVYO4NFDGC4ZOGHANQWX5CH4BT" hidden="1">#REF!</definedName>
    <definedName name="BExVYOVIZDA18YIQ0A30Q052PCAK" localSheetId="16" hidden="1">#REF!</definedName>
    <definedName name="BExVYOVIZDA18YIQ0A30Q052PCAK" localSheetId="13" hidden="1">#REF!</definedName>
    <definedName name="BExVYOVIZDA18YIQ0A30Q052PCAK" localSheetId="10" hidden="1">#REF!</definedName>
    <definedName name="BExVYOVIZDA18YIQ0A30Q052PCAK" localSheetId="7" hidden="1">#REF!</definedName>
    <definedName name="BExVYOVIZDA18YIQ0A30Q052PCAK" localSheetId="27" hidden="1">#REF!</definedName>
    <definedName name="BExVYOVIZDA18YIQ0A30Q052PCAK" hidden="1">#REF!</definedName>
    <definedName name="BExVYPS2R6B75R1EFIUJ6G5TE4Q4" localSheetId="16" hidden="1">#REF!</definedName>
    <definedName name="BExVYPS2R6B75R1EFIUJ6G5TE4Q4" localSheetId="13" hidden="1">#REF!</definedName>
    <definedName name="BExVYPS2R6B75R1EFIUJ6G5TE4Q4" localSheetId="10" hidden="1">#REF!</definedName>
    <definedName name="BExVYPS2R6B75R1EFIUJ6G5TE4Q4" localSheetId="7" hidden="1">#REF!</definedName>
    <definedName name="BExVYPS2R6B75R1EFIUJ6G5TE4Q4" localSheetId="27" hidden="1">#REF!</definedName>
    <definedName name="BExVYPS2R6B75R1EFIUJ6G5TE4Q4" hidden="1">#REF!</definedName>
    <definedName name="BExVYQIXPEM6J4JVP78BRHIC05PV" localSheetId="16" hidden="1">#REF!</definedName>
    <definedName name="BExVYQIXPEM6J4JVP78BRHIC05PV" localSheetId="13" hidden="1">#REF!</definedName>
    <definedName name="BExVYQIXPEM6J4JVP78BRHIC05PV" localSheetId="10" hidden="1">#REF!</definedName>
    <definedName name="BExVYQIXPEM6J4JVP78BRHIC05PV" localSheetId="7" hidden="1">#REF!</definedName>
    <definedName name="BExVYQIXPEM6J4JVP78BRHIC05PV" localSheetId="27" hidden="1">#REF!</definedName>
    <definedName name="BExVYQIXPEM6J4JVP78BRHIC05PV" hidden="1">#REF!</definedName>
    <definedName name="BExVYVGWN7SONLVDH9WJ2F1JS264" localSheetId="16" hidden="1">#REF!</definedName>
    <definedName name="BExVYVGWN7SONLVDH9WJ2F1JS264" localSheetId="13" hidden="1">#REF!</definedName>
    <definedName name="BExVYVGWN7SONLVDH9WJ2F1JS264" localSheetId="10" hidden="1">#REF!</definedName>
    <definedName name="BExVYVGWN7SONLVDH9WJ2F1JS264" localSheetId="7" hidden="1">#REF!</definedName>
    <definedName name="BExVYVGWN7SONLVDH9WJ2F1JS264" localSheetId="27" hidden="1">#REF!</definedName>
    <definedName name="BExVYVGWN7SONLVDH9WJ2F1JS264" hidden="1">#REF!</definedName>
    <definedName name="BExVZ40HNAZRM8JHYYNQ7F6A4GU0" localSheetId="16" hidden="1">#REF!</definedName>
    <definedName name="BExVZ40HNAZRM8JHYYNQ7F6A4GU0" localSheetId="13" hidden="1">#REF!</definedName>
    <definedName name="BExVZ40HNAZRM8JHYYNQ7F6A4GU0" localSheetId="10" hidden="1">#REF!</definedName>
    <definedName name="BExVZ40HNAZRM8JHYYNQ7F6A4GU0" localSheetId="7" hidden="1">#REF!</definedName>
    <definedName name="BExVZ40HNAZRM8JHYYNQ7F6A4GU0" localSheetId="27" hidden="1">#REF!</definedName>
    <definedName name="BExVZ40HNAZRM8JHYYNQ7F6A4GU0" hidden="1">#REF!</definedName>
    <definedName name="BExVZ7WRO17PYILJEJGPQCO5IL66" localSheetId="16" hidden="1">#REF!</definedName>
    <definedName name="BExVZ7WRO17PYILJEJGPQCO5IL66" localSheetId="13" hidden="1">#REF!</definedName>
    <definedName name="BExVZ7WRO17PYILJEJGPQCO5IL66" localSheetId="10" hidden="1">#REF!</definedName>
    <definedName name="BExVZ7WRO17PYILJEJGPQCO5IL66" localSheetId="7" hidden="1">#REF!</definedName>
    <definedName name="BExVZ7WRO17PYILJEJGPQCO5IL66" localSheetId="27" hidden="1">#REF!</definedName>
    <definedName name="BExVZ7WRO17PYILJEJGPQCO5IL66" hidden="1">#REF!</definedName>
    <definedName name="BExVZ9EO732IK6MNMG17Y1EFTJQC" localSheetId="16" hidden="1">#REF!</definedName>
    <definedName name="BExVZ9EO732IK6MNMG17Y1EFTJQC" localSheetId="13" hidden="1">#REF!</definedName>
    <definedName name="BExVZ9EO732IK6MNMG17Y1EFTJQC" localSheetId="10" hidden="1">#REF!</definedName>
    <definedName name="BExVZ9EO732IK6MNMG17Y1EFTJQC" localSheetId="7" hidden="1">#REF!</definedName>
    <definedName name="BExVZ9EO732IK6MNMG17Y1EFTJQC" localSheetId="27" hidden="1">#REF!</definedName>
    <definedName name="BExVZ9EO732IK6MNMG17Y1EFTJQC" hidden="1">#REF!</definedName>
    <definedName name="BExVZB1Y5J4UL2LKK0363EU7GIJ1" localSheetId="16" hidden="1">#REF!</definedName>
    <definedName name="BExVZB1Y5J4UL2LKK0363EU7GIJ1" localSheetId="13" hidden="1">#REF!</definedName>
    <definedName name="BExVZB1Y5J4UL2LKK0363EU7GIJ1" localSheetId="10" hidden="1">#REF!</definedName>
    <definedName name="BExVZB1Y5J4UL2LKK0363EU7GIJ1" localSheetId="7" hidden="1">#REF!</definedName>
    <definedName name="BExVZB1Y5J4UL2LKK0363EU7GIJ1" localSheetId="27" hidden="1">#REF!</definedName>
    <definedName name="BExVZB1Y5J4UL2LKK0363EU7GIJ1" hidden="1">#REF!</definedName>
    <definedName name="BExVZGQXYK2ICC9JSNFPRHBD5KNU" localSheetId="16" hidden="1">#REF!</definedName>
    <definedName name="BExVZGQXYK2ICC9JSNFPRHBD5KNU" localSheetId="13" hidden="1">#REF!</definedName>
    <definedName name="BExVZGQXYK2ICC9JSNFPRHBD5KNU" localSheetId="10" hidden="1">#REF!</definedName>
    <definedName name="BExVZGQXYK2ICC9JSNFPRHBD5KNU" localSheetId="7" hidden="1">#REF!</definedName>
    <definedName name="BExVZGQXYK2ICC9JSNFPRHBD5KNU" localSheetId="27" hidden="1">#REF!</definedName>
    <definedName name="BExVZGQXYK2ICC9JSNFPRHBD5KNU" hidden="1">#REF!</definedName>
    <definedName name="BExVZJQVO5LQ0BJH5JEN5NOBIAF6" localSheetId="16" hidden="1">#REF!</definedName>
    <definedName name="BExVZJQVO5LQ0BJH5JEN5NOBIAF6" localSheetId="13" hidden="1">#REF!</definedName>
    <definedName name="BExVZJQVO5LQ0BJH5JEN5NOBIAF6" localSheetId="10" hidden="1">#REF!</definedName>
    <definedName name="BExVZJQVO5LQ0BJH5JEN5NOBIAF6" localSheetId="7" hidden="1">#REF!</definedName>
    <definedName name="BExVZJQVO5LQ0BJH5JEN5NOBIAF6" localSheetId="27" hidden="1">#REF!</definedName>
    <definedName name="BExVZJQVO5LQ0BJH5JEN5NOBIAF6" hidden="1">#REF!</definedName>
    <definedName name="BExVZNXWS91RD7NXV5NE2R3C8WW7" localSheetId="16" hidden="1">#REF!</definedName>
    <definedName name="BExVZNXWS91RD7NXV5NE2R3C8WW7" localSheetId="13" hidden="1">#REF!</definedName>
    <definedName name="BExVZNXWS91RD7NXV5NE2R3C8WW7" localSheetId="10" hidden="1">#REF!</definedName>
    <definedName name="BExVZNXWS91RD7NXV5NE2R3C8WW7" localSheetId="7" hidden="1">#REF!</definedName>
    <definedName name="BExVZNXWS91RD7NXV5NE2R3C8WW7" localSheetId="27" hidden="1">#REF!</definedName>
    <definedName name="BExVZNXWS91RD7NXV5NE2R3C8WW7" hidden="1">#REF!</definedName>
    <definedName name="BExW008AGT1ZRN5DFG4YOH5F7G47" localSheetId="16" hidden="1">#REF!</definedName>
    <definedName name="BExW008AGT1ZRN5DFG4YOH5F7G47" localSheetId="13" hidden="1">#REF!</definedName>
    <definedName name="BExW008AGT1ZRN5DFG4YOH5F7G47" localSheetId="10" hidden="1">#REF!</definedName>
    <definedName name="BExW008AGT1ZRN5DFG4YOH5F7G47" localSheetId="7" hidden="1">#REF!</definedName>
    <definedName name="BExW008AGT1ZRN5DFG4YOH5F7G47" localSheetId="27" hidden="1">#REF!</definedName>
    <definedName name="BExW008AGT1ZRN5DFG4YOH5F7G47" hidden="1">#REF!</definedName>
    <definedName name="BExW0386REQRCQCVT9BCX80UPTRY" localSheetId="16" hidden="1">#REF!</definedName>
    <definedName name="BExW0386REQRCQCVT9BCX80UPTRY" localSheetId="13" hidden="1">#REF!</definedName>
    <definedName name="BExW0386REQRCQCVT9BCX80UPTRY" localSheetId="10" hidden="1">#REF!</definedName>
    <definedName name="BExW0386REQRCQCVT9BCX80UPTRY" localSheetId="7" hidden="1">#REF!</definedName>
    <definedName name="BExW0386REQRCQCVT9BCX80UPTRY" localSheetId="27" hidden="1">#REF!</definedName>
    <definedName name="BExW0386REQRCQCVT9BCX80UPTRY" hidden="1">#REF!</definedName>
    <definedName name="BExW0FYP4WXY71CYUG40SUBG9UWU" localSheetId="16" hidden="1">#REF!</definedName>
    <definedName name="BExW0FYP4WXY71CYUG40SUBG9UWU" localSheetId="13" hidden="1">#REF!</definedName>
    <definedName name="BExW0FYP4WXY71CYUG40SUBG9UWU" localSheetId="10" hidden="1">#REF!</definedName>
    <definedName name="BExW0FYP4WXY71CYUG40SUBG9UWU" localSheetId="7" hidden="1">#REF!</definedName>
    <definedName name="BExW0FYP4WXY71CYUG40SUBG9UWU" localSheetId="27" hidden="1">#REF!</definedName>
    <definedName name="BExW0FYP4WXY71CYUG40SUBG9UWU" hidden="1">#REF!</definedName>
    <definedName name="BExW0MPJNQOJ7D6U780WU5XBL97X" localSheetId="16" hidden="1">#REF!</definedName>
    <definedName name="BExW0MPJNQOJ7D6U780WU5XBL97X" localSheetId="13" hidden="1">#REF!</definedName>
    <definedName name="BExW0MPJNQOJ7D6U780WU5XBL97X" localSheetId="10" hidden="1">#REF!</definedName>
    <definedName name="BExW0MPJNQOJ7D6U780WU5XBL97X" localSheetId="7" hidden="1">#REF!</definedName>
    <definedName name="BExW0MPJNQOJ7D6U780WU5XBL97X" localSheetId="27" hidden="1">#REF!</definedName>
    <definedName name="BExW0MPJNQOJ7D6U780WU5XBL97X" hidden="1">#REF!</definedName>
    <definedName name="BExW0RI61B4VV0ARXTFVBAWRA1C5" localSheetId="16" hidden="1">#REF!</definedName>
    <definedName name="BExW0RI61B4VV0ARXTFVBAWRA1C5" localSheetId="13" hidden="1">#REF!</definedName>
    <definedName name="BExW0RI61B4VV0ARXTFVBAWRA1C5" localSheetId="10" hidden="1">#REF!</definedName>
    <definedName name="BExW0RI61B4VV0ARXTFVBAWRA1C5" localSheetId="7" hidden="1">#REF!</definedName>
    <definedName name="BExW0RI61B4VV0ARXTFVBAWRA1C5" localSheetId="27" hidden="1">#REF!</definedName>
    <definedName name="BExW0RI61B4VV0ARXTFVBAWRA1C5" hidden="1">#REF!</definedName>
    <definedName name="BExW0Y8T85LBE0WS6FPX6ILTX9ON" localSheetId="16" hidden="1">#REF!</definedName>
    <definedName name="BExW0Y8T85LBE0WS6FPX6ILTX9ON" localSheetId="13" hidden="1">#REF!</definedName>
    <definedName name="BExW0Y8T85LBE0WS6FPX6ILTX9ON" localSheetId="10" hidden="1">#REF!</definedName>
    <definedName name="BExW0Y8T85LBE0WS6FPX6ILTX9ON" localSheetId="7" hidden="1">#REF!</definedName>
    <definedName name="BExW0Y8T85LBE0WS6FPX6ILTX9ON" localSheetId="27" hidden="1">#REF!</definedName>
    <definedName name="BExW0Y8T85LBE0WS6FPX6ILTX9ON" hidden="1">#REF!</definedName>
    <definedName name="BExW1BVUYQTKMOR56MW7RVRX4L1L" localSheetId="16" hidden="1">#REF!</definedName>
    <definedName name="BExW1BVUYQTKMOR56MW7RVRX4L1L" localSheetId="13" hidden="1">#REF!</definedName>
    <definedName name="BExW1BVUYQTKMOR56MW7RVRX4L1L" localSheetId="10" hidden="1">#REF!</definedName>
    <definedName name="BExW1BVUYQTKMOR56MW7RVRX4L1L" localSheetId="7" hidden="1">#REF!</definedName>
    <definedName name="BExW1BVUYQTKMOR56MW7RVRX4L1L" localSheetId="27" hidden="1">#REF!</definedName>
    <definedName name="BExW1BVUYQTKMOR56MW7RVRX4L1L" hidden="1">#REF!</definedName>
    <definedName name="BExW1F1220628FOMTW5UAATHRJHK" localSheetId="16" hidden="1">#REF!</definedName>
    <definedName name="BExW1F1220628FOMTW5UAATHRJHK" localSheetId="13" hidden="1">#REF!</definedName>
    <definedName name="BExW1F1220628FOMTW5UAATHRJHK" localSheetId="10" hidden="1">#REF!</definedName>
    <definedName name="BExW1F1220628FOMTW5UAATHRJHK" localSheetId="7" hidden="1">#REF!</definedName>
    <definedName name="BExW1F1220628FOMTW5UAATHRJHK" localSheetId="27" hidden="1">#REF!</definedName>
    <definedName name="BExW1F1220628FOMTW5UAATHRJHK" hidden="1">#REF!</definedName>
    <definedName name="BExW1PTHB0NZUF0GTD2J1UUL693E" localSheetId="16" hidden="1">#REF!</definedName>
    <definedName name="BExW1PTHB0NZUF0GTD2J1UUL693E" localSheetId="13" hidden="1">#REF!</definedName>
    <definedName name="BExW1PTHB0NZUF0GTD2J1UUL693E" localSheetId="10" hidden="1">#REF!</definedName>
    <definedName name="BExW1PTHB0NZUF0GTD2J1UUL693E" localSheetId="7" hidden="1">#REF!</definedName>
    <definedName name="BExW1PTHB0NZUF0GTD2J1UUL693E" localSheetId="27" hidden="1">#REF!</definedName>
    <definedName name="BExW1PTHB0NZUF0GTD2J1UUL693E" hidden="1">#REF!</definedName>
    <definedName name="BExW1TKA0Z9OP2DTG50GZR5EG8C7" localSheetId="16" hidden="1">#REF!</definedName>
    <definedName name="BExW1TKA0Z9OP2DTG50GZR5EG8C7" localSheetId="13" hidden="1">#REF!</definedName>
    <definedName name="BExW1TKA0Z9OP2DTG50GZR5EG8C7" localSheetId="10" hidden="1">#REF!</definedName>
    <definedName name="BExW1TKA0Z9OP2DTG50GZR5EG8C7" localSheetId="7" hidden="1">#REF!</definedName>
    <definedName name="BExW1TKA0Z9OP2DTG50GZR5EG8C7" localSheetId="27" hidden="1">#REF!</definedName>
    <definedName name="BExW1TKA0Z9OP2DTG50GZR5EG8C7" hidden="1">#REF!</definedName>
    <definedName name="BExW1U0JLKQ094DW5MMOI8UHO09V" localSheetId="16" hidden="1">#REF!</definedName>
    <definedName name="BExW1U0JLKQ094DW5MMOI8UHO09V" localSheetId="13" hidden="1">#REF!</definedName>
    <definedName name="BExW1U0JLKQ094DW5MMOI8UHO09V" localSheetId="10" hidden="1">#REF!</definedName>
    <definedName name="BExW1U0JLKQ094DW5MMOI8UHO09V" localSheetId="7" hidden="1">#REF!</definedName>
    <definedName name="BExW1U0JLKQ094DW5MMOI8UHO09V" localSheetId="27" hidden="1">#REF!</definedName>
    <definedName name="BExW1U0JLKQ094DW5MMOI8UHO09V" hidden="1">#REF!</definedName>
    <definedName name="BExW1VNZHNB5P9V6232N0DQCE0WE" localSheetId="16" hidden="1">#REF!</definedName>
    <definedName name="BExW1VNZHNB5P9V6232N0DQCE0WE" localSheetId="13" hidden="1">#REF!</definedName>
    <definedName name="BExW1VNZHNB5P9V6232N0DQCE0WE" localSheetId="10" hidden="1">#REF!</definedName>
    <definedName name="BExW1VNZHNB5P9V6232N0DQCE0WE" localSheetId="7" hidden="1">#REF!</definedName>
    <definedName name="BExW1VNZHNB5P9V6232N0DQCE0WE" localSheetId="27" hidden="1">#REF!</definedName>
    <definedName name="BExW1VNZHNB5P9V6232N0DQCE0WE" hidden="1">#REF!</definedName>
    <definedName name="BExW1WK6J1TDP29S3QDPTYZJBLIW" localSheetId="16" hidden="1">#REF!</definedName>
    <definedName name="BExW1WK6J1TDP29S3QDPTYZJBLIW" localSheetId="13" hidden="1">#REF!</definedName>
    <definedName name="BExW1WK6J1TDP29S3QDPTYZJBLIW" localSheetId="10" hidden="1">#REF!</definedName>
    <definedName name="BExW1WK6J1TDP29S3QDPTYZJBLIW" localSheetId="7" hidden="1">#REF!</definedName>
    <definedName name="BExW1WK6J1TDP29S3QDPTYZJBLIW" localSheetId="27" hidden="1">#REF!</definedName>
    <definedName name="BExW1WK6J1TDP29S3QDPTYZJBLIW" hidden="1">#REF!</definedName>
    <definedName name="BExW283NP9D366XFPXLGSCI5UB0L" localSheetId="16" hidden="1">#REF!</definedName>
    <definedName name="BExW283NP9D366XFPXLGSCI5UB0L" localSheetId="13" hidden="1">#REF!</definedName>
    <definedName name="BExW283NP9D366XFPXLGSCI5UB0L" localSheetId="10" hidden="1">#REF!</definedName>
    <definedName name="BExW283NP9D366XFPXLGSCI5UB0L" localSheetId="7" hidden="1">#REF!</definedName>
    <definedName name="BExW283NP9D366XFPXLGSCI5UB0L" localSheetId="27" hidden="1">#REF!</definedName>
    <definedName name="BExW283NP9D366XFPXLGSCI5UB0L" hidden="1">#REF!</definedName>
    <definedName name="BExW2H3C8WJSBW5FGTFKVDVJC4CL" localSheetId="16" hidden="1">#REF!</definedName>
    <definedName name="BExW2H3C8WJSBW5FGTFKVDVJC4CL" localSheetId="13" hidden="1">#REF!</definedName>
    <definedName name="BExW2H3C8WJSBW5FGTFKVDVJC4CL" localSheetId="10" hidden="1">#REF!</definedName>
    <definedName name="BExW2H3C8WJSBW5FGTFKVDVJC4CL" localSheetId="7" hidden="1">#REF!</definedName>
    <definedName name="BExW2H3C8WJSBW5FGTFKVDVJC4CL" localSheetId="27" hidden="1">#REF!</definedName>
    <definedName name="BExW2H3C8WJSBW5FGTFKVDVJC4CL" hidden="1">#REF!</definedName>
    <definedName name="BExW2MSCKPGF5K3I7TL4KF5ISUOL" localSheetId="16" hidden="1">#REF!</definedName>
    <definedName name="BExW2MSCKPGF5K3I7TL4KF5ISUOL" localSheetId="13" hidden="1">#REF!</definedName>
    <definedName name="BExW2MSCKPGF5K3I7TL4KF5ISUOL" localSheetId="10" hidden="1">#REF!</definedName>
    <definedName name="BExW2MSCKPGF5K3I7TL4KF5ISUOL" localSheetId="7" hidden="1">#REF!</definedName>
    <definedName name="BExW2MSCKPGF5K3I7TL4KF5ISUOL" localSheetId="27" hidden="1">#REF!</definedName>
    <definedName name="BExW2MSCKPGF5K3I7TL4KF5ISUOL" hidden="1">#REF!</definedName>
    <definedName name="BExW2SMO90FU9W8DVVES6Q4E6BZR" localSheetId="16" hidden="1">#REF!</definedName>
    <definedName name="BExW2SMO90FU9W8DVVES6Q4E6BZR" localSheetId="13" hidden="1">#REF!</definedName>
    <definedName name="BExW2SMO90FU9W8DVVES6Q4E6BZR" localSheetId="10" hidden="1">#REF!</definedName>
    <definedName name="BExW2SMO90FU9W8DVVES6Q4E6BZR" localSheetId="7" hidden="1">#REF!</definedName>
    <definedName name="BExW2SMO90FU9W8DVVES6Q4E6BZR" localSheetId="27" hidden="1">#REF!</definedName>
    <definedName name="BExW2SMO90FU9W8DVVES6Q4E6BZR" hidden="1">#REF!</definedName>
    <definedName name="BExW36V9N91OHCUMGWJQL3I5P4JK" localSheetId="16" hidden="1">#REF!</definedName>
    <definedName name="BExW36V9N91OHCUMGWJQL3I5P4JK" localSheetId="13" hidden="1">#REF!</definedName>
    <definedName name="BExW36V9N91OHCUMGWJQL3I5P4JK" localSheetId="10" hidden="1">#REF!</definedName>
    <definedName name="BExW36V9N91OHCUMGWJQL3I5P4JK" localSheetId="7" hidden="1">#REF!</definedName>
    <definedName name="BExW36V9N91OHCUMGWJQL3I5P4JK" localSheetId="27" hidden="1">#REF!</definedName>
    <definedName name="BExW36V9N91OHCUMGWJQL3I5P4JK" hidden="1">#REF!</definedName>
    <definedName name="BExW39V04HTFFQE7DAW9MAJT0NNF" localSheetId="16" hidden="1">#REF!</definedName>
    <definedName name="BExW39V04HTFFQE7DAW9MAJT0NNF" localSheetId="13" hidden="1">#REF!</definedName>
    <definedName name="BExW39V04HTFFQE7DAW9MAJT0NNF" localSheetId="10" hidden="1">#REF!</definedName>
    <definedName name="BExW39V04HTFFQE7DAW9MAJT0NNF" localSheetId="7" hidden="1">#REF!</definedName>
    <definedName name="BExW39V04HTFFQE7DAW9MAJT0NNF" localSheetId="27" hidden="1">#REF!</definedName>
    <definedName name="BExW39V04HTFFQE7DAW9MAJT0NNF" hidden="1">#REF!</definedName>
    <definedName name="BExW3ECU6QPMV99AITCPHAG0CGYK" localSheetId="16" hidden="1">#REF!</definedName>
    <definedName name="BExW3ECU6QPMV99AITCPHAG0CGYK" localSheetId="13" hidden="1">#REF!</definedName>
    <definedName name="BExW3ECU6QPMV99AITCPHAG0CGYK" localSheetId="10" hidden="1">#REF!</definedName>
    <definedName name="BExW3ECU6QPMV99AITCPHAG0CGYK" localSheetId="7" hidden="1">#REF!</definedName>
    <definedName name="BExW3ECU6QPMV99AITCPHAG0CGYK" localSheetId="27" hidden="1">#REF!</definedName>
    <definedName name="BExW3ECU6QPMV99AITCPHAG0CGYK" hidden="1">#REF!</definedName>
    <definedName name="BExW3EIBA1J9Q9NA9VCGZGRS8WV7" localSheetId="16" hidden="1">#REF!</definedName>
    <definedName name="BExW3EIBA1J9Q9NA9VCGZGRS8WV7" localSheetId="13" hidden="1">#REF!</definedName>
    <definedName name="BExW3EIBA1J9Q9NA9VCGZGRS8WV7" localSheetId="10" hidden="1">#REF!</definedName>
    <definedName name="BExW3EIBA1J9Q9NA9VCGZGRS8WV7" localSheetId="7" hidden="1">#REF!</definedName>
    <definedName name="BExW3EIBA1J9Q9NA9VCGZGRS8WV7" localSheetId="27" hidden="1">#REF!</definedName>
    <definedName name="BExW3EIBA1J9Q9NA9VCGZGRS8WV7" hidden="1">#REF!</definedName>
    <definedName name="BExW3FEO8FI8N6AGQKYEG4SQVJWB" localSheetId="16" hidden="1">#REF!</definedName>
    <definedName name="BExW3FEO8FI8N6AGQKYEG4SQVJWB" localSheetId="13" hidden="1">#REF!</definedName>
    <definedName name="BExW3FEO8FI8N6AGQKYEG4SQVJWB" localSheetId="10" hidden="1">#REF!</definedName>
    <definedName name="BExW3FEO8FI8N6AGQKYEG4SQVJWB" localSheetId="7" hidden="1">#REF!</definedName>
    <definedName name="BExW3FEO8FI8N6AGQKYEG4SQVJWB" localSheetId="27" hidden="1">#REF!</definedName>
    <definedName name="BExW3FEO8FI8N6AGQKYEG4SQVJWB" hidden="1">#REF!</definedName>
    <definedName name="BExW3GB28STOMJUSZEIA7YKYNS4Y" localSheetId="16" hidden="1">#REF!</definedName>
    <definedName name="BExW3GB28STOMJUSZEIA7YKYNS4Y" localSheetId="13" hidden="1">#REF!</definedName>
    <definedName name="BExW3GB28STOMJUSZEIA7YKYNS4Y" localSheetId="10" hidden="1">#REF!</definedName>
    <definedName name="BExW3GB28STOMJUSZEIA7YKYNS4Y" localSheetId="7" hidden="1">#REF!</definedName>
    <definedName name="BExW3GB28STOMJUSZEIA7YKYNS4Y" localSheetId="27" hidden="1">#REF!</definedName>
    <definedName name="BExW3GB28STOMJUSZEIA7YKYNS4Y" hidden="1">#REF!</definedName>
    <definedName name="BExW3T1K638HT5E0Y8MMK108P5JT" localSheetId="16" hidden="1">#REF!</definedName>
    <definedName name="BExW3T1K638HT5E0Y8MMK108P5JT" localSheetId="13" hidden="1">#REF!</definedName>
    <definedName name="BExW3T1K638HT5E0Y8MMK108P5JT" localSheetId="10" hidden="1">#REF!</definedName>
    <definedName name="BExW3T1K638HT5E0Y8MMK108P5JT" localSheetId="7" hidden="1">#REF!</definedName>
    <definedName name="BExW3T1K638HT5E0Y8MMK108P5JT" localSheetId="27" hidden="1">#REF!</definedName>
    <definedName name="BExW3T1K638HT5E0Y8MMK108P5JT" hidden="1">#REF!</definedName>
    <definedName name="BExW3U3D6FTAFTK3Q7DSA9FY454Q" localSheetId="16" hidden="1">#REF!</definedName>
    <definedName name="BExW3U3D6FTAFTK3Q7DSA9FY454Q" localSheetId="13" hidden="1">#REF!</definedName>
    <definedName name="BExW3U3D6FTAFTK3Q7DSA9FY454Q" localSheetId="10" hidden="1">#REF!</definedName>
    <definedName name="BExW3U3D6FTAFTK3Q7DSA9FY454Q" localSheetId="7" hidden="1">#REF!</definedName>
    <definedName name="BExW3U3D6FTAFTK3Q7DSA9FY454Q" localSheetId="27" hidden="1">#REF!</definedName>
    <definedName name="BExW3U3D6FTAFTK3Q7DSA9FY454Q" hidden="1">#REF!</definedName>
    <definedName name="BExW4217ZHL9VO39POSTJOD090WU" localSheetId="16" hidden="1">#REF!</definedName>
    <definedName name="BExW4217ZHL9VO39POSTJOD090WU" localSheetId="13" hidden="1">#REF!</definedName>
    <definedName name="BExW4217ZHL9VO39POSTJOD090WU" localSheetId="10" hidden="1">#REF!</definedName>
    <definedName name="BExW4217ZHL9VO39POSTJOD090WU" localSheetId="7" hidden="1">#REF!</definedName>
    <definedName name="BExW4217ZHL9VO39POSTJOD090WU" localSheetId="27" hidden="1">#REF!</definedName>
    <definedName name="BExW4217ZHL9VO39POSTJOD090WU" hidden="1">#REF!</definedName>
    <definedName name="BExW4GPW71EBF8XPS2QGVQHBCDX3" localSheetId="16" hidden="1">#REF!</definedName>
    <definedName name="BExW4GPW71EBF8XPS2QGVQHBCDX3" localSheetId="13" hidden="1">#REF!</definedName>
    <definedName name="BExW4GPW71EBF8XPS2QGVQHBCDX3" localSheetId="10" hidden="1">#REF!</definedName>
    <definedName name="BExW4GPW71EBF8XPS2QGVQHBCDX3" localSheetId="7" hidden="1">#REF!</definedName>
    <definedName name="BExW4GPW71EBF8XPS2QGVQHBCDX3" localSheetId="27" hidden="1">#REF!</definedName>
    <definedName name="BExW4GPW71EBF8XPS2QGVQHBCDX3" hidden="1">#REF!</definedName>
    <definedName name="BExW4JKC5837JBPCOJV337ZVYYY3" localSheetId="16" hidden="1">#REF!</definedName>
    <definedName name="BExW4JKC5837JBPCOJV337ZVYYY3" localSheetId="13" hidden="1">#REF!</definedName>
    <definedName name="BExW4JKC5837JBPCOJV337ZVYYY3" localSheetId="10" hidden="1">#REF!</definedName>
    <definedName name="BExW4JKC5837JBPCOJV337ZVYYY3" localSheetId="7" hidden="1">#REF!</definedName>
    <definedName name="BExW4JKC5837JBPCOJV337ZVYYY3" localSheetId="27" hidden="1">#REF!</definedName>
    <definedName name="BExW4JKC5837JBPCOJV337ZVYYY3" hidden="1">#REF!</definedName>
    <definedName name="BExW4O2DBZGV8KGBO9EB4BAXIH4Y" localSheetId="16" hidden="1">#REF!</definedName>
    <definedName name="BExW4O2DBZGV8KGBO9EB4BAXIH4Y" localSheetId="13" hidden="1">#REF!</definedName>
    <definedName name="BExW4O2DBZGV8KGBO9EB4BAXIH4Y" localSheetId="10" hidden="1">#REF!</definedName>
    <definedName name="BExW4O2DBZGV8KGBO9EB4BAXIH4Y" localSheetId="7" hidden="1">#REF!</definedName>
    <definedName name="BExW4O2DBZGV8KGBO9EB4BAXIH4Y" localSheetId="27" hidden="1">#REF!</definedName>
    <definedName name="BExW4O2DBZGV8KGBO9EB4BAXIH4Y" hidden="1">#REF!</definedName>
    <definedName name="BExW4QR9FV9MP5K610THBSM51RYO" localSheetId="16" hidden="1">#REF!</definedName>
    <definedName name="BExW4QR9FV9MP5K610THBSM51RYO" localSheetId="13" hidden="1">#REF!</definedName>
    <definedName name="BExW4QR9FV9MP5K610THBSM51RYO" localSheetId="10" hidden="1">#REF!</definedName>
    <definedName name="BExW4QR9FV9MP5K610THBSM51RYO" localSheetId="7" hidden="1">#REF!</definedName>
    <definedName name="BExW4QR9FV9MP5K610THBSM51RYO" localSheetId="27" hidden="1">#REF!</definedName>
    <definedName name="BExW4QR9FV9MP5K610THBSM51RYO" hidden="1">#REF!</definedName>
    <definedName name="BExW4Z029R9E19ZENN3WEA3VDAD1" localSheetId="16" hidden="1">#REF!</definedName>
    <definedName name="BExW4Z029R9E19ZENN3WEA3VDAD1" localSheetId="13" hidden="1">#REF!</definedName>
    <definedName name="BExW4Z029R9E19ZENN3WEA3VDAD1" localSheetId="10" hidden="1">#REF!</definedName>
    <definedName name="BExW4Z029R9E19ZENN3WEA3VDAD1" localSheetId="7" hidden="1">#REF!</definedName>
    <definedName name="BExW4Z029R9E19ZENN3WEA3VDAD1" localSheetId="27" hidden="1">#REF!</definedName>
    <definedName name="BExW4Z029R9E19ZENN3WEA3VDAD1" hidden="1">#REF!</definedName>
    <definedName name="BExW53SPLW3K0Y0ZVTM4NYF1B2YH" localSheetId="16" hidden="1">#REF!</definedName>
    <definedName name="BExW53SPLW3K0Y0ZVTM4NYF1B2YH" localSheetId="13" hidden="1">#REF!</definedName>
    <definedName name="BExW53SPLW3K0Y0ZVTM4NYF1B2YH" localSheetId="10" hidden="1">#REF!</definedName>
    <definedName name="BExW53SPLW3K0Y0ZVTM4NYF1B2YH" localSheetId="7" hidden="1">#REF!</definedName>
    <definedName name="BExW53SPLW3K0Y0ZVTM4NYF1B2YH" localSheetId="27" hidden="1">#REF!</definedName>
    <definedName name="BExW53SPLW3K0Y0ZVTM4NYF1B2YH" hidden="1">#REF!</definedName>
    <definedName name="BExW591F7X34FVKJ2OUT09PFUW1B" localSheetId="16" hidden="1">#REF!</definedName>
    <definedName name="BExW591F7X34FVKJ2OUT09PFUW1B" localSheetId="13" hidden="1">#REF!</definedName>
    <definedName name="BExW591F7X34FVKJ2OUT09PFUW1B" localSheetId="10" hidden="1">#REF!</definedName>
    <definedName name="BExW591F7X34FVKJ2OUT09PFUW1B" localSheetId="7" hidden="1">#REF!</definedName>
    <definedName name="BExW591F7X34FVKJ2OUT09PFUW1B" localSheetId="27" hidden="1">#REF!</definedName>
    <definedName name="BExW591F7X34FVKJ2OUT09PFUW1B" hidden="1">#REF!</definedName>
    <definedName name="BExW5AZNT6IAZGNF2C879ODHY1B8" localSheetId="16" hidden="1">#REF!</definedName>
    <definedName name="BExW5AZNT6IAZGNF2C879ODHY1B8" localSheetId="13" hidden="1">#REF!</definedName>
    <definedName name="BExW5AZNT6IAZGNF2C879ODHY1B8" localSheetId="10" hidden="1">#REF!</definedName>
    <definedName name="BExW5AZNT6IAZGNF2C879ODHY1B8" localSheetId="7" hidden="1">#REF!</definedName>
    <definedName name="BExW5AZNT6IAZGNF2C879ODHY1B8" localSheetId="27" hidden="1">#REF!</definedName>
    <definedName name="BExW5AZNT6IAZGNF2C879ODHY1B8" hidden="1">#REF!</definedName>
    <definedName name="BExW5F6OUXHEWQU5VYE7W7P8DD78" localSheetId="16" hidden="1">#REF!</definedName>
    <definedName name="BExW5F6OUXHEWQU5VYE7W7P8DD78" localSheetId="13" hidden="1">#REF!</definedName>
    <definedName name="BExW5F6OUXHEWQU5VYE7W7P8DD78" localSheetId="10" hidden="1">#REF!</definedName>
    <definedName name="BExW5F6OUXHEWQU5VYE7W7P8DD78" localSheetId="7" hidden="1">#REF!</definedName>
    <definedName name="BExW5F6OUXHEWQU5VYE7W7P8DD78" localSheetId="27" hidden="1">#REF!</definedName>
    <definedName name="BExW5F6OUXHEWQU5VYE7W7P8DD78" hidden="1">#REF!</definedName>
    <definedName name="BExW5WPU27WD4NWZOT0ZEJIDLX5J" localSheetId="16" hidden="1">#REF!</definedName>
    <definedName name="BExW5WPU27WD4NWZOT0ZEJIDLX5J" localSheetId="13" hidden="1">#REF!</definedName>
    <definedName name="BExW5WPU27WD4NWZOT0ZEJIDLX5J" localSheetId="10" hidden="1">#REF!</definedName>
    <definedName name="BExW5WPU27WD4NWZOT0ZEJIDLX5J" localSheetId="7" hidden="1">#REF!</definedName>
    <definedName name="BExW5WPU27WD4NWZOT0ZEJIDLX5J" localSheetId="27" hidden="1">#REF!</definedName>
    <definedName name="BExW5WPU27WD4NWZOT0ZEJIDLX5J" hidden="1">#REF!</definedName>
    <definedName name="BExW5YD97EMSUYC4KDEFH1FB4FY3" localSheetId="16" hidden="1">#REF!</definedName>
    <definedName name="BExW5YD97EMSUYC4KDEFH1FB4FY3" localSheetId="13" hidden="1">#REF!</definedName>
    <definedName name="BExW5YD97EMSUYC4KDEFH1FB4FY3" localSheetId="10" hidden="1">#REF!</definedName>
    <definedName name="BExW5YD97EMSUYC4KDEFH1FB4FY3" localSheetId="7" hidden="1">#REF!</definedName>
    <definedName name="BExW5YD97EMSUYC4KDEFH1FB4FY3" localSheetId="27" hidden="1">#REF!</definedName>
    <definedName name="BExW5YD97EMSUYC4KDEFH1FB4FY3" hidden="1">#REF!</definedName>
    <definedName name="BExW5Z469DSRWTA6T0KVLA7SMIPL" localSheetId="16" hidden="1">#REF!</definedName>
    <definedName name="BExW5Z469DSRWTA6T0KVLA7SMIPL" localSheetId="13" hidden="1">#REF!</definedName>
    <definedName name="BExW5Z469DSRWTA6T0KVLA7SMIPL" localSheetId="10" hidden="1">#REF!</definedName>
    <definedName name="BExW5Z469DSRWTA6T0KVLA7SMIPL" localSheetId="7" hidden="1">#REF!</definedName>
    <definedName name="BExW5Z469DSRWTA6T0KVLA7SMIPL" localSheetId="27" hidden="1">#REF!</definedName>
    <definedName name="BExW5Z469DSRWTA6T0KVLA7SMIPL" hidden="1">#REF!</definedName>
    <definedName name="BExW62ETJAPBX5X53FTGUCHZXI2K" localSheetId="16" hidden="1">#REF!</definedName>
    <definedName name="BExW62ETJAPBX5X53FTGUCHZXI2K" localSheetId="13" hidden="1">#REF!</definedName>
    <definedName name="BExW62ETJAPBX5X53FTGUCHZXI2K" localSheetId="10" hidden="1">#REF!</definedName>
    <definedName name="BExW62ETJAPBX5X53FTGUCHZXI2K" localSheetId="7" hidden="1">#REF!</definedName>
    <definedName name="BExW62ETJAPBX5X53FTGUCHZXI2K" localSheetId="27" hidden="1">#REF!</definedName>
    <definedName name="BExW62ETJAPBX5X53FTGUCHZXI2K" hidden="1">#REF!</definedName>
    <definedName name="BExW660AV1TUV2XNUPD65RZR3QOO" localSheetId="16" hidden="1">#REF!</definedName>
    <definedName name="BExW660AV1TUV2XNUPD65RZR3QOO" localSheetId="13" hidden="1">#REF!</definedName>
    <definedName name="BExW660AV1TUV2XNUPD65RZR3QOO" localSheetId="10" hidden="1">#REF!</definedName>
    <definedName name="BExW660AV1TUV2XNUPD65RZR3QOO" localSheetId="7" hidden="1">#REF!</definedName>
    <definedName name="BExW660AV1TUV2XNUPD65RZR3QOO" localSheetId="27" hidden="1">#REF!</definedName>
    <definedName name="BExW660AV1TUV2XNUPD65RZR3QOO" hidden="1">#REF!</definedName>
    <definedName name="BExW66LVVZK656PQY1257QMHP2AY" localSheetId="16" hidden="1">#REF!</definedName>
    <definedName name="BExW66LVVZK656PQY1257QMHP2AY" localSheetId="13" hidden="1">#REF!</definedName>
    <definedName name="BExW66LVVZK656PQY1257QMHP2AY" localSheetId="10" hidden="1">#REF!</definedName>
    <definedName name="BExW66LVVZK656PQY1257QMHP2AY" localSheetId="7" hidden="1">#REF!</definedName>
    <definedName name="BExW66LVVZK656PQY1257QMHP2AY" localSheetId="27" hidden="1">#REF!</definedName>
    <definedName name="BExW66LVVZK656PQY1257QMHP2AY" hidden="1">#REF!</definedName>
    <definedName name="BExW6EJPHAP1TWT380AZLXNHR22P" localSheetId="16" hidden="1">#REF!</definedName>
    <definedName name="BExW6EJPHAP1TWT380AZLXNHR22P" localSheetId="13" hidden="1">#REF!</definedName>
    <definedName name="BExW6EJPHAP1TWT380AZLXNHR22P" localSheetId="10" hidden="1">#REF!</definedName>
    <definedName name="BExW6EJPHAP1TWT380AZLXNHR22P" localSheetId="7" hidden="1">#REF!</definedName>
    <definedName name="BExW6EJPHAP1TWT380AZLXNHR22P" localSheetId="27" hidden="1">#REF!</definedName>
    <definedName name="BExW6EJPHAP1TWT380AZLXNHR22P" hidden="1">#REF!</definedName>
    <definedName name="BExW6G1PJ38H10DVLL8WPQ736OEB" localSheetId="16" hidden="1">#REF!</definedName>
    <definedName name="BExW6G1PJ38H10DVLL8WPQ736OEB" localSheetId="13" hidden="1">#REF!</definedName>
    <definedName name="BExW6G1PJ38H10DVLL8WPQ736OEB" localSheetId="10" hidden="1">#REF!</definedName>
    <definedName name="BExW6G1PJ38H10DVLL8WPQ736OEB" localSheetId="7" hidden="1">#REF!</definedName>
    <definedName name="BExW6G1PJ38H10DVLL8WPQ736OEB" localSheetId="27" hidden="1">#REF!</definedName>
    <definedName name="BExW6G1PJ38H10DVLL8WPQ736OEB" hidden="1">#REF!</definedName>
    <definedName name="BExW794A74Z5F2K8LVQLD6VSKXUE" localSheetId="16" hidden="1">#REF!</definedName>
    <definedName name="BExW794A74Z5F2K8LVQLD6VSKXUE" localSheetId="13" hidden="1">#REF!</definedName>
    <definedName name="BExW794A74Z5F2K8LVQLD6VSKXUE" localSheetId="10" hidden="1">#REF!</definedName>
    <definedName name="BExW794A74Z5F2K8LVQLD6VSKXUE" localSheetId="7" hidden="1">#REF!</definedName>
    <definedName name="BExW794A74Z5F2K8LVQLD6VSKXUE" localSheetId="27" hidden="1">#REF!</definedName>
    <definedName name="BExW794A74Z5F2K8LVQLD6VSKXUE" hidden="1">#REF!</definedName>
    <definedName name="BExW7Q1TQ8E6G4WYYNSOMV43S95R" localSheetId="16" hidden="1">#REF!</definedName>
    <definedName name="BExW7Q1TQ8E6G4WYYNSOMV43S95R" localSheetId="13" hidden="1">#REF!</definedName>
    <definedName name="BExW7Q1TQ8E6G4WYYNSOMV43S95R" localSheetId="10" hidden="1">#REF!</definedName>
    <definedName name="BExW7Q1TQ8E6G4WYYNSOMV43S95R" localSheetId="7" hidden="1">#REF!</definedName>
    <definedName name="BExW7Q1TQ8E6G4WYYNSOMV43S95R" localSheetId="27" hidden="1">#REF!</definedName>
    <definedName name="BExW7Q1TQ8E6G4WYYNSOMV43S95R" hidden="1">#REF!</definedName>
    <definedName name="BExW7XZTFZV0N9YM9S4PM74A5X2O" localSheetId="16" hidden="1">#REF!</definedName>
    <definedName name="BExW7XZTFZV0N9YM9S4PM74A5X2O" localSheetId="13" hidden="1">#REF!</definedName>
    <definedName name="BExW7XZTFZV0N9YM9S4PM74A5X2O" localSheetId="10" hidden="1">#REF!</definedName>
    <definedName name="BExW7XZTFZV0N9YM9S4PM74A5X2O" localSheetId="7" hidden="1">#REF!</definedName>
    <definedName name="BExW7XZTFZV0N9YM9S4PM74A5X2O" localSheetId="27" hidden="1">#REF!</definedName>
    <definedName name="BExW7XZTFZV0N9YM9S4PM74A5X2O" hidden="1">#REF!</definedName>
    <definedName name="BExW8K0SSIPSKBVP06IJ71600HJZ" localSheetId="16" hidden="1">#REF!</definedName>
    <definedName name="BExW8K0SSIPSKBVP06IJ71600HJZ" localSheetId="13" hidden="1">#REF!</definedName>
    <definedName name="BExW8K0SSIPSKBVP06IJ71600HJZ" localSheetId="10" hidden="1">#REF!</definedName>
    <definedName name="BExW8K0SSIPSKBVP06IJ71600HJZ" localSheetId="7" hidden="1">#REF!</definedName>
    <definedName name="BExW8K0SSIPSKBVP06IJ71600HJZ" localSheetId="27" hidden="1">#REF!</definedName>
    <definedName name="BExW8K0SSIPSKBVP06IJ71600HJZ" hidden="1">#REF!</definedName>
    <definedName name="BExW8T0GVY3ZYO4ACSBLHS8SH895" localSheetId="16" hidden="1">#REF!</definedName>
    <definedName name="BExW8T0GVY3ZYO4ACSBLHS8SH895" localSheetId="13" hidden="1">#REF!</definedName>
    <definedName name="BExW8T0GVY3ZYO4ACSBLHS8SH895" localSheetId="10" hidden="1">#REF!</definedName>
    <definedName name="BExW8T0GVY3ZYO4ACSBLHS8SH895" localSheetId="7" hidden="1">#REF!</definedName>
    <definedName name="BExW8T0GVY3ZYO4ACSBLHS8SH895" localSheetId="27" hidden="1">#REF!</definedName>
    <definedName name="BExW8T0GVY3ZYO4ACSBLHS8SH895" hidden="1">#REF!</definedName>
    <definedName name="BExW8YEP73JMMU9HZ08PM4WHJQZ4" localSheetId="16" hidden="1">#REF!</definedName>
    <definedName name="BExW8YEP73JMMU9HZ08PM4WHJQZ4" localSheetId="13" hidden="1">#REF!</definedName>
    <definedName name="BExW8YEP73JMMU9HZ08PM4WHJQZ4" localSheetId="10" hidden="1">#REF!</definedName>
    <definedName name="BExW8YEP73JMMU9HZ08PM4WHJQZ4" localSheetId="7" hidden="1">#REF!</definedName>
    <definedName name="BExW8YEP73JMMU9HZ08PM4WHJQZ4" localSheetId="27" hidden="1">#REF!</definedName>
    <definedName name="BExW8YEP73JMMU9HZ08PM4WHJQZ4" hidden="1">#REF!</definedName>
    <definedName name="BExW937AT53OZQRHNWQZ5BVH24IE" localSheetId="16" hidden="1">#REF!</definedName>
    <definedName name="BExW937AT53OZQRHNWQZ5BVH24IE" localSheetId="13" hidden="1">#REF!</definedName>
    <definedName name="BExW937AT53OZQRHNWQZ5BVH24IE" localSheetId="10" hidden="1">#REF!</definedName>
    <definedName name="BExW937AT53OZQRHNWQZ5BVH24IE" localSheetId="7" hidden="1">#REF!</definedName>
    <definedName name="BExW937AT53OZQRHNWQZ5BVH24IE" localSheetId="27" hidden="1">#REF!</definedName>
    <definedName name="BExW937AT53OZQRHNWQZ5BVH24IE" hidden="1">#REF!</definedName>
    <definedName name="BExW95LN5N0LYFFVP7GJEGDVDLF0" localSheetId="16" hidden="1">#REF!</definedName>
    <definedName name="BExW95LN5N0LYFFVP7GJEGDVDLF0" localSheetId="13" hidden="1">#REF!</definedName>
    <definedName name="BExW95LN5N0LYFFVP7GJEGDVDLF0" localSheetId="10" hidden="1">#REF!</definedName>
    <definedName name="BExW95LN5N0LYFFVP7GJEGDVDLF0" localSheetId="7" hidden="1">#REF!</definedName>
    <definedName name="BExW95LN5N0LYFFVP7GJEGDVDLF0" localSheetId="27" hidden="1">#REF!</definedName>
    <definedName name="BExW95LN5N0LYFFVP7GJEGDVDLF0" hidden="1">#REF!</definedName>
    <definedName name="BExW967733Q8RAJOHR2GJ3HO8JIW" localSheetId="16" hidden="1">#REF!</definedName>
    <definedName name="BExW967733Q8RAJOHR2GJ3HO8JIW" localSheetId="13" hidden="1">#REF!</definedName>
    <definedName name="BExW967733Q8RAJOHR2GJ3HO8JIW" localSheetId="10" hidden="1">#REF!</definedName>
    <definedName name="BExW967733Q8RAJOHR2GJ3HO8JIW" localSheetId="7" hidden="1">#REF!</definedName>
    <definedName name="BExW967733Q8RAJOHR2GJ3HO8JIW" localSheetId="27" hidden="1">#REF!</definedName>
    <definedName name="BExW967733Q8RAJOHR2GJ3HO8JIW" hidden="1">#REF!</definedName>
    <definedName name="BExW9POK1KIOI0ALS5MZIKTDIYMA" localSheetId="16" hidden="1">#REF!</definedName>
    <definedName name="BExW9POK1KIOI0ALS5MZIKTDIYMA" localSheetId="13" hidden="1">#REF!</definedName>
    <definedName name="BExW9POK1KIOI0ALS5MZIKTDIYMA" localSheetId="10" hidden="1">#REF!</definedName>
    <definedName name="BExW9POK1KIOI0ALS5MZIKTDIYMA" localSheetId="7" hidden="1">#REF!</definedName>
    <definedName name="BExW9POK1KIOI0ALS5MZIKTDIYMA" localSheetId="27" hidden="1">#REF!</definedName>
    <definedName name="BExW9POK1KIOI0ALS5MZIKTDIYMA" hidden="1">#REF!</definedName>
    <definedName name="BExXLDE6PN4ESWT3LXJNQCY94NE4" localSheetId="16" hidden="1">#REF!</definedName>
    <definedName name="BExXLDE6PN4ESWT3LXJNQCY94NE4" localSheetId="13" hidden="1">#REF!</definedName>
    <definedName name="BExXLDE6PN4ESWT3LXJNQCY94NE4" localSheetId="10" hidden="1">#REF!</definedName>
    <definedName name="BExXLDE6PN4ESWT3LXJNQCY94NE4" localSheetId="7" hidden="1">#REF!</definedName>
    <definedName name="BExXLDE6PN4ESWT3LXJNQCY94NE4" localSheetId="27" hidden="1">#REF!</definedName>
    <definedName name="BExXLDE6PN4ESWT3LXJNQCY94NE4" hidden="1">#REF!</definedName>
    <definedName name="BExXLQVPK2H3IF0NDDA5CT612EUK" localSheetId="16" hidden="1">#REF!</definedName>
    <definedName name="BExXLQVPK2H3IF0NDDA5CT612EUK" localSheetId="13" hidden="1">#REF!</definedName>
    <definedName name="BExXLQVPK2H3IF0NDDA5CT612EUK" localSheetId="10" hidden="1">#REF!</definedName>
    <definedName name="BExXLQVPK2H3IF0NDDA5CT612EUK" localSheetId="7" hidden="1">#REF!</definedName>
    <definedName name="BExXLQVPK2H3IF0NDDA5CT612EUK" localSheetId="27" hidden="1">#REF!</definedName>
    <definedName name="BExXLQVPK2H3IF0NDDA5CT612EUK" hidden="1">#REF!</definedName>
    <definedName name="BExXLR6IO70TYTACKQH9M5PGV24J" localSheetId="16" hidden="1">#REF!</definedName>
    <definedName name="BExXLR6IO70TYTACKQH9M5PGV24J" localSheetId="13" hidden="1">#REF!</definedName>
    <definedName name="BExXLR6IO70TYTACKQH9M5PGV24J" localSheetId="10" hidden="1">#REF!</definedName>
    <definedName name="BExXLR6IO70TYTACKQH9M5PGV24J" localSheetId="7" hidden="1">#REF!</definedName>
    <definedName name="BExXLR6IO70TYTACKQH9M5PGV24J" localSheetId="27" hidden="1">#REF!</definedName>
    <definedName name="BExXLR6IO70TYTACKQH9M5PGV24J" hidden="1">#REF!</definedName>
    <definedName name="BExXM065WOLYRYHGHOJE0OOFXA4M" localSheetId="16" hidden="1">#REF!</definedName>
    <definedName name="BExXM065WOLYRYHGHOJE0OOFXA4M" localSheetId="13" hidden="1">#REF!</definedName>
    <definedName name="BExXM065WOLYRYHGHOJE0OOFXA4M" localSheetId="10" hidden="1">#REF!</definedName>
    <definedName name="BExXM065WOLYRYHGHOJE0OOFXA4M" localSheetId="7" hidden="1">#REF!</definedName>
    <definedName name="BExXM065WOLYRYHGHOJE0OOFXA4M" localSheetId="27" hidden="1">#REF!</definedName>
    <definedName name="BExXM065WOLYRYHGHOJE0OOFXA4M" hidden="1">#REF!</definedName>
    <definedName name="BExXM3GUNXVDM82KUR17NNUMQCNI" localSheetId="16" hidden="1">#REF!</definedName>
    <definedName name="BExXM3GUNXVDM82KUR17NNUMQCNI" localSheetId="13" hidden="1">#REF!</definedName>
    <definedName name="BExXM3GUNXVDM82KUR17NNUMQCNI" localSheetId="10" hidden="1">#REF!</definedName>
    <definedName name="BExXM3GUNXVDM82KUR17NNUMQCNI" localSheetId="7" hidden="1">#REF!</definedName>
    <definedName name="BExXM3GUNXVDM82KUR17NNUMQCNI" localSheetId="27" hidden="1">#REF!</definedName>
    <definedName name="BExXM3GUNXVDM82KUR17NNUMQCNI" hidden="1">#REF!</definedName>
    <definedName name="BExXMA28M8SH7MKIGETSDA72WUIZ" localSheetId="16" hidden="1">#REF!</definedName>
    <definedName name="BExXMA28M8SH7MKIGETSDA72WUIZ" localSheetId="13" hidden="1">#REF!</definedName>
    <definedName name="BExXMA28M8SH7MKIGETSDA72WUIZ" localSheetId="10" hidden="1">#REF!</definedName>
    <definedName name="BExXMA28M8SH7MKIGETSDA72WUIZ" localSheetId="7" hidden="1">#REF!</definedName>
    <definedName name="BExXMA28M8SH7MKIGETSDA72WUIZ" localSheetId="27" hidden="1">#REF!</definedName>
    <definedName name="BExXMA28M8SH7MKIGETSDA72WUIZ" hidden="1">#REF!</definedName>
    <definedName name="BExXMOLHIAHDLFSA31PUB36SC3I9" localSheetId="16" hidden="1">#REF!</definedName>
    <definedName name="BExXMOLHIAHDLFSA31PUB36SC3I9" localSheetId="13" hidden="1">#REF!</definedName>
    <definedName name="BExXMOLHIAHDLFSA31PUB36SC3I9" localSheetId="10" hidden="1">#REF!</definedName>
    <definedName name="BExXMOLHIAHDLFSA31PUB36SC3I9" localSheetId="7" hidden="1">#REF!</definedName>
    <definedName name="BExXMOLHIAHDLFSA31PUB36SC3I9" localSheetId="27" hidden="1">#REF!</definedName>
    <definedName name="BExXMOLHIAHDLFSA31PUB36SC3I9" hidden="1">#REF!</definedName>
    <definedName name="BExXMT8T5Z3M2JBQN65X2LKH0YQI" localSheetId="16" hidden="1">#REF!</definedName>
    <definedName name="BExXMT8T5Z3M2JBQN65X2LKH0YQI" localSheetId="13" hidden="1">#REF!</definedName>
    <definedName name="BExXMT8T5Z3M2JBQN65X2LKH0YQI" localSheetId="10" hidden="1">#REF!</definedName>
    <definedName name="BExXMT8T5Z3M2JBQN65X2LKH0YQI" localSheetId="7" hidden="1">#REF!</definedName>
    <definedName name="BExXMT8T5Z3M2JBQN65X2LKH0YQI" localSheetId="27" hidden="1">#REF!</definedName>
    <definedName name="BExXMT8T5Z3M2JBQN65X2LKH0YQI" hidden="1">#REF!</definedName>
    <definedName name="BExXN1XNO7H60M9X1E7EVWFJDM5N" localSheetId="16" hidden="1">#REF!</definedName>
    <definedName name="BExXN1XNO7H60M9X1E7EVWFJDM5N" localSheetId="13" hidden="1">#REF!</definedName>
    <definedName name="BExXN1XNO7H60M9X1E7EVWFJDM5N" localSheetId="10" hidden="1">#REF!</definedName>
    <definedName name="BExXN1XNO7H60M9X1E7EVWFJDM5N" localSheetId="7" hidden="1">#REF!</definedName>
    <definedName name="BExXN1XNO7H60M9X1E7EVWFJDM5N" localSheetId="27" hidden="1">#REF!</definedName>
    <definedName name="BExXN1XNO7H60M9X1E7EVWFJDM5N" hidden="1">#REF!</definedName>
    <definedName name="BExXN1XOOOY51EZQ6II0LWEU2OYT" localSheetId="16" hidden="1">#REF!</definedName>
    <definedName name="BExXN1XOOOY51EZQ6II0LWEU2OYT" localSheetId="13" hidden="1">#REF!</definedName>
    <definedName name="BExXN1XOOOY51EZQ6II0LWEU2OYT" localSheetId="10" hidden="1">#REF!</definedName>
    <definedName name="BExXN1XOOOY51EZQ6II0LWEU2OYT" localSheetId="7" hidden="1">#REF!</definedName>
    <definedName name="BExXN1XOOOY51EZQ6II0LWEU2OYT" localSheetId="27" hidden="1">#REF!</definedName>
    <definedName name="BExXN1XOOOY51EZQ6II0LWEU2OYT" hidden="1">#REF!</definedName>
    <definedName name="BExXN22ZOTIW49GPLWFYKVM90FNZ" localSheetId="16" hidden="1">#REF!</definedName>
    <definedName name="BExXN22ZOTIW49GPLWFYKVM90FNZ" localSheetId="13" hidden="1">#REF!</definedName>
    <definedName name="BExXN22ZOTIW49GPLWFYKVM90FNZ" localSheetId="10" hidden="1">#REF!</definedName>
    <definedName name="BExXN22ZOTIW49GPLWFYKVM90FNZ" localSheetId="7" hidden="1">#REF!</definedName>
    <definedName name="BExXN22ZOTIW49GPLWFYKVM90FNZ" localSheetId="27" hidden="1">#REF!</definedName>
    <definedName name="BExXN22ZOTIW49GPLWFYKVM90FNZ" hidden="1">#REF!</definedName>
    <definedName name="BExXN6QAP8UJQVN4R4BQKPP4QK35" localSheetId="16" hidden="1">#REF!</definedName>
    <definedName name="BExXN6QAP8UJQVN4R4BQKPP4QK35" localSheetId="13" hidden="1">#REF!</definedName>
    <definedName name="BExXN6QAP8UJQVN4R4BQKPP4QK35" localSheetId="10" hidden="1">#REF!</definedName>
    <definedName name="BExXN6QAP8UJQVN4R4BQKPP4QK35" localSheetId="7" hidden="1">#REF!</definedName>
    <definedName name="BExXN6QAP8UJQVN4R4BQKPP4QK35" localSheetId="27" hidden="1">#REF!</definedName>
    <definedName name="BExXN6QAP8UJQVN4R4BQKPP4QK35" hidden="1">#REF!</definedName>
    <definedName name="BExXNBOA39T2X6Y5Y5GZ5DDNA1AX" localSheetId="16" hidden="1">#REF!</definedName>
    <definedName name="BExXNBOA39T2X6Y5Y5GZ5DDNA1AX" localSheetId="13" hidden="1">#REF!</definedName>
    <definedName name="BExXNBOA39T2X6Y5Y5GZ5DDNA1AX" localSheetId="10" hidden="1">#REF!</definedName>
    <definedName name="BExXNBOA39T2X6Y5Y5GZ5DDNA1AX" localSheetId="7" hidden="1">#REF!</definedName>
    <definedName name="BExXNBOA39T2X6Y5Y5GZ5DDNA1AX" localSheetId="27" hidden="1">#REF!</definedName>
    <definedName name="BExXNBOA39T2X6Y5Y5GZ5DDNA1AX" hidden="1">#REF!</definedName>
    <definedName name="BExXNBZ1BRDK73S9XPRR1645KLVB" localSheetId="16" hidden="1">#REF!</definedName>
    <definedName name="BExXNBZ1BRDK73S9XPRR1645KLVB" localSheetId="13" hidden="1">#REF!</definedName>
    <definedName name="BExXNBZ1BRDK73S9XPRR1645KLVB" localSheetId="10" hidden="1">#REF!</definedName>
    <definedName name="BExXNBZ1BRDK73S9XPRR1645KLVB" localSheetId="7" hidden="1">#REF!</definedName>
    <definedName name="BExXNBZ1BRDK73S9XPRR1645KLVB" localSheetId="27" hidden="1">#REF!</definedName>
    <definedName name="BExXNBZ1BRDK73S9XPRR1645KLVB" hidden="1">#REF!</definedName>
    <definedName name="BExXND6872VJ3M2PGT056WQMWBHD" localSheetId="16" hidden="1">#REF!</definedName>
    <definedName name="BExXND6872VJ3M2PGT056WQMWBHD" localSheetId="13" hidden="1">#REF!</definedName>
    <definedName name="BExXND6872VJ3M2PGT056WQMWBHD" localSheetId="10" hidden="1">#REF!</definedName>
    <definedName name="BExXND6872VJ3M2PGT056WQMWBHD" localSheetId="7" hidden="1">#REF!</definedName>
    <definedName name="BExXND6872VJ3M2PGT056WQMWBHD" localSheetId="27" hidden="1">#REF!</definedName>
    <definedName name="BExXND6872VJ3M2PGT056WQMWBHD" hidden="1">#REF!</definedName>
    <definedName name="BExXNPM24UN2PGVL9D1TUBFRIKR4" localSheetId="16" hidden="1">#REF!</definedName>
    <definedName name="BExXNPM24UN2PGVL9D1TUBFRIKR4" localSheetId="13" hidden="1">#REF!</definedName>
    <definedName name="BExXNPM24UN2PGVL9D1TUBFRIKR4" localSheetId="10" hidden="1">#REF!</definedName>
    <definedName name="BExXNPM24UN2PGVL9D1TUBFRIKR4" localSheetId="7" hidden="1">#REF!</definedName>
    <definedName name="BExXNPM24UN2PGVL9D1TUBFRIKR4" localSheetId="27" hidden="1">#REF!</definedName>
    <definedName name="BExXNPM24UN2PGVL9D1TUBFRIKR4" hidden="1">#REF!</definedName>
    <definedName name="BExXNWCR6WOY5G3VTC96QCIFQE0E" localSheetId="16" hidden="1">#REF!</definedName>
    <definedName name="BExXNWCR6WOY5G3VTC96QCIFQE0E" localSheetId="13" hidden="1">#REF!</definedName>
    <definedName name="BExXNWCR6WOY5G3VTC96QCIFQE0E" localSheetId="10" hidden="1">#REF!</definedName>
    <definedName name="BExXNWCR6WOY5G3VTC96QCIFQE0E" localSheetId="7" hidden="1">#REF!</definedName>
    <definedName name="BExXNWCR6WOY5G3VTC96QCIFQE0E" localSheetId="27" hidden="1">#REF!</definedName>
    <definedName name="BExXNWCR6WOY5G3VTC96QCIFQE0E" hidden="1">#REF!</definedName>
    <definedName name="BExXNWYB165VO9MHARCL5WLCHWS0" localSheetId="16" hidden="1">#REF!</definedName>
    <definedName name="BExXNWYB165VO9MHARCL5WLCHWS0" localSheetId="13" hidden="1">#REF!</definedName>
    <definedName name="BExXNWYB165VO9MHARCL5WLCHWS0" localSheetId="10" hidden="1">#REF!</definedName>
    <definedName name="BExXNWYB165VO9MHARCL5WLCHWS0" localSheetId="7" hidden="1">#REF!</definedName>
    <definedName name="BExXNWYB165VO9MHARCL5WLCHWS0" localSheetId="27" hidden="1">#REF!</definedName>
    <definedName name="BExXNWYB165VO9MHARCL5WLCHWS0" hidden="1">#REF!</definedName>
    <definedName name="BExXO278QHQN8JDK5425EJ615ECC" localSheetId="16" hidden="1">#REF!</definedName>
    <definedName name="BExXO278QHQN8JDK5425EJ615ECC" localSheetId="13" hidden="1">#REF!</definedName>
    <definedName name="BExXO278QHQN8JDK5425EJ615ECC" localSheetId="10" hidden="1">#REF!</definedName>
    <definedName name="BExXO278QHQN8JDK5425EJ615ECC" localSheetId="7" hidden="1">#REF!</definedName>
    <definedName name="BExXO278QHQN8JDK5425EJ615ECC" localSheetId="27" hidden="1">#REF!</definedName>
    <definedName name="BExXO278QHQN8JDK5425EJ615ECC" hidden="1">#REF!</definedName>
    <definedName name="BExXO4QVV7YZ6L5A7WZEMIA5AZOV" localSheetId="16" hidden="1">#REF!</definedName>
    <definedName name="BExXO4QVV7YZ6L5A7WZEMIA5AZOV" localSheetId="13" hidden="1">#REF!</definedName>
    <definedName name="BExXO4QVV7YZ6L5A7WZEMIA5AZOV" localSheetId="10" hidden="1">#REF!</definedName>
    <definedName name="BExXO4QVV7YZ6L5A7WZEMIA5AZOV" localSheetId="7" hidden="1">#REF!</definedName>
    <definedName name="BExXO4QVV7YZ6L5A7WZEMIA5AZOV" localSheetId="27" hidden="1">#REF!</definedName>
    <definedName name="BExXO4QVV7YZ6L5A7WZEMIA5AZOV" hidden="1">#REF!</definedName>
    <definedName name="BExXOBHOP0WGFHI2Y9AO4L440UVQ" localSheetId="16" hidden="1">#REF!</definedName>
    <definedName name="BExXOBHOP0WGFHI2Y9AO4L440UVQ" localSheetId="13" hidden="1">#REF!</definedName>
    <definedName name="BExXOBHOP0WGFHI2Y9AO4L440UVQ" localSheetId="10" hidden="1">#REF!</definedName>
    <definedName name="BExXOBHOP0WGFHI2Y9AO4L440UVQ" localSheetId="7" hidden="1">#REF!</definedName>
    <definedName name="BExXOBHOP0WGFHI2Y9AO4L440UVQ" localSheetId="27" hidden="1">#REF!</definedName>
    <definedName name="BExXOBHOP0WGFHI2Y9AO4L440UVQ" hidden="1">#REF!</definedName>
    <definedName name="BExXOHHHX25B8F97636QMXFUDZQK" localSheetId="16" hidden="1">#REF!</definedName>
    <definedName name="BExXOHHHX25B8F97636QMXFUDZQK" localSheetId="13" hidden="1">#REF!</definedName>
    <definedName name="BExXOHHHX25B8F97636QMXFUDZQK" localSheetId="10" hidden="1">#REF!</definedName>
    <definedName name="BExXOHHHX25B8F97636QMXFUDZQK" localSheetId="7" hidden="1">#REF!</definedName>
    <definedName name="BExXOHHHX25B8F97636QMXFUDZQK" localSheetId="27" hidden="1">#REF!</definedName>
    <definedName name="BExXOHHHX25B8F97636QMXFUDZQK" hidden="1">#REF!</definedName>
    <definedName name="BExXOHSAD2NSHOLLMZ2JWA4I3I1R" localSheetId="16" hidden="1">#REF!</definedName>
    <definedName name="BExXOHSAD2NSHOLLMZ2JWA4I3I1R" localSheetId="13" hidden="1">#REF!</definedName>
    <definedName name="BExXOHSAD2NSHOLLMZ2JWA4I3I1R" localSheetId="10" hidden="1">#REF!</definedName>
    <definedName name="BExXOHSAD2NSHOLLMZ2JWA4I3I1R" localSheetId="7" hidden="1">#REF!</definedName>
    <definedName name="BExXOHSAD2NSHOLLMZ2JWA4I3I1R" localSheetId="27" hidden="1">#REF!</definedName>
    <definedName name="BExXOHSAD2NSHOLLMZ2JWA4I3I1R" hidden="1">#REF!</definedName>
    <definedName name="BExXOJKWIJ6IFTV1RHIWHR91EZMW" localSheetId="16" hidden="1">#REF!</definedName>
    <definedName name="BExXOJKWIJ6IFTV1RHIWHR91EZMW" localSheetId="13" hidden="1">#REF!</definedName>
    <definedName name="BExXOJKWIJ6IFTV1RHIWHR91EZMW" localSheetId="10" hidden="1">#REF!</definedName>
    <definedName name="BExXOJKWIJ6IFTV1RHIWHR91EZMW" localSheetId="7" hidden="1">#REF!</definedName>
    <definedName name="BExXOJKWIJ6IFTV1RHIWHR91EZMW" localSheetId="27" hidden="1">#REF!</definedName>
    <definedName name="BExXOJKWIJ6IFTV1RHIWHR91EZMW" hidden="1">#REF!</definedName>
    <definedName name="BExXP80B5FGA00JCM7UXKPI3PB7Y" localSheetId="16" hidden="1">#REF!</definedName>
    <definedName name="BExXP80B5FGA00JCM7UXKPI3PB7Y" localSheetId="13" hidden="1">#REF!</definedName>
    <definedName name="BExXP80B5FGA00JCM7UXKPI3PB7Y" localSheetId="10" hidden="1">#REF!</definedName>
    <definedName name="BExXP80B5FGA00JCM7UXKPI3PB7Y" localSheetId="7" hidden="1">#REF!</definedName>
    <definedName name="BExXP80B5FGA00JCM7UXKPI3PB7Y" localSheetId="27" hidden="1">#REF!</definedName>
    <definedName name="BExXP80B5FGA00JCM7UXKPI3PB7Y" hidden="1">#REF!</definedName>
    <definedName name="BExXP85M4WXYVN1UVHUTOEKEG5XS" localSheetId="16" hidden="1">#REF!</definedName>
    <definedName name="BExXP85M4WXYVN1UVHUTOEKEG5XS" localSheetId="13" hidden="1">#REF!</definedName>
    <definedName name="BExXP85M4WXYVN1UVHUTOEKEG5XS" localSheetId="10" hidden="1">#REF!</definedName>
    <definedName name="BExXP85M4WXYVN1UVHUTOEKEG5XS" localSheetId="7" hidden="1">#REF!</definedName>
    <definedName name="BExXP85M4WXYVN1UVHUTOEKEG5XS" localSheetId="27" hidden="1">#REF!</definedName>
    <definedName name="BExXP85M4WXYVN1UVHUTOEKEG5XS" hidden="1">#REF!</definedName>
    <definedName name="BExXPELOTHOAG0OWILLAH94OZV5J" localSheetId="16" hidden="1">#REF!</definedName>
    <definedName name="BExXPELOTHOAG0OWILLAH94OZV5J" localSheetId="13" hidden="1">#REF!</definedName>
    <definedName name="BExXPELOTHOAG0OWILLAH94OZV5J" localSheetId="10" hidden="1">#REF!</definedName>
    <definedName name="BExXPELOTHOAG0OWILLAH94OZV5J" localSheetId="7" hidden="1">#REF!</definedName>
    <definedName name="BExXPELOTHOAG0OWILLAH94OZV5J" localSheetId="27" hidden="1">#REF!</definedName>
    <definedName name="BExXPELOTHOAG0OWILLAH94OZV5J" hidden="1">#REF!</definedName>
    <definedName name="BExXPOSJRLJNYPU01QNNQ5URXP2U" localSheetId="16" hidden="1">#REF!</definedName>
    <definedName name="BExXPOSJRLJNYPU01QNNQ5URXP2U" localSheetId="13" hidden="1">#REF!</definedName>
    <definedName name="BExXPOSJRLJNYPU01QNNQ5URXP2U" localSheetId="10" hidden="1">#REF!</definedName>
    <definedName name="BExXPOSJRLJNYPU01QNNQ5URXP2U" localSheetId="7" hidden="1">#REF!</definedName>
    <definedName name="BExXPOSJRLJNYPU01QNNQ5URXP2U" localSheetId="27" hidden="1">#REF!</definedName>
    <definedName name="BExXPOSJRLJNYPU01QNNQ5URXP2U" hidden="1">#REF!</definedName>
    <definedName name="BExXPS31W1VD2NMIE4E37LHVDF0L" localSheetId="16" hidden="1">#REF!</definedName>
    <definedName name="BExXPS31W1VD2NMIE4E37LHVDF0L" localSheetId="13" hidden="1">#REF!</definedName>
    <definedName name="BExXPS31W1VD2NMIE4E37LHVDF0L" localSheetId="10" hidden="1">#REF!</definedName>
    <definedName name="BExXPS31W1VD2NMIE4E37LHVDF0L" localSheetId="7" hidden="1">#REF!</definedName>
    <definedName name="BExXPS31W1VD2NMIE4E37LHVDF0L" localSheetId="27" hidden="1">#REF!</definedName>
    <definedName name="BExXPS31W1VD2NMIE4E37LHVDF0L" hidden="1">#REF!</definedName>
    <definedName name="BExXPZKYEMVF5JOC14HYOOYQK6JK" localSheetId="16" hidden="1">#REF!</definedName>
    <definedName name="BExXPZKYEMVF5JOC14HYOOYQK6JK" localSheetId="13" hidden="1">#REF!</definedName>
    <definedName name="BExXPZKYEMVF5JOC14HYOOYQK6JK" localSheetId="10" hidden="1">#REF!</definedName>
    <definedName name="BExXPZKYEMVF5JOC14HYOOYQK6JK" localSheetId="7" hidden="1">#REF!</definedName>
    <definedName name="BExXPZKYEMVF5JOC14HYOOYQK6JK" localSheetId="27" hidden="1">#REF!</definedName>
    <definedName name="BExXPZKYEMVF5JOC14HYOOYQK6JK" hidden="1">#REF!</definedName>
    <definedName name="BExXQ89PA10X79WBWOEP1AJX1OQM" localSheetId="16" hidden="1">#REF!</definedName>
    <definedName name="BExXQ89PA10X79WBWOEP1AJX1OQM" localSheetId="13" hidden="1">#REF!</definedName>
    <definedName name="BExXQ89PA10X79WBWOEP1AJX1OQM" localSheetId="10" hidden="1">#REF!</definedName>
    <definedName name="BExXQ89PA10X79WBWOEP1AJX1OQM" localSheetId="7" hidden="1">#REF!</definedName>
    <definedName name="BExXQ89PA10X79WBWOEP1AJX1OQM" localSheetId="27" hidden="1">#REF!</definedName>
    <definedName name="BExXQ89PA10X79WBWOEP1AJX1OQM" hidden="1">#REF!</definedName>
    <definedName name="BExXQCGQGGYSI0LTRVR73MUO50AW" localSheetId="16" hidden="1">#REF!</definedName>
    <definedName name="BExXQCGQGGYSI0LTRVR73MUO50AW" localSheetId="13" hidden="1">#REF!</definedName>
    <definedName name="BExXQCGQGGYSI0LTRVR73MUO50AW" localSheetId="10" hidden="1">#REF!</definedName>
    <definedName name="BExXQCGQGGYSI0LTRVR73MUO50AW" localSheetId="7" hidden="1">#REF!</definedName>
    <definedName name="BExXQCGQGGYSI0LTRVR73MUO50AW" localSheetId="27" hidden="1">#REF!</definedName>
    <definedName name="BExXQCGQGGYSI0LTRVR73MUO50AW" hidden="1">#REF!</definedName>
    <definedName name="BExXQEEXFHDQ8DSRAJSB5ET6J004" localSheetId="16" hidden="1">#REF!</definedName>
    <definedName name="BExXQEEXFHDQ8DSRAJSB5ET6J004" localSheetId="13" hidden="1">#REF!</definedName>
    <definedName name="BExXQEEXFHDQ8DSRAJSB5ET6J004" localSheetId="10" hidden="1">#REF!</definedName>
    <definedName name="BExXQEEXFHDQ8DSRAJSB5ET6J004" localSheetId="7" hidden="1">#REF!</definedName>
    <definedName name="BExXQEEXFHDQ8DSRAJSB5ET6J004" localSheetId="27" hidden="1">#REF!</definedName>
    <definedName name="BExXQEEXFHDQ8DSRAJSB5ET6J004" hidden="1">#REF!</definedName>
    <definedName name="BExXQH41O5HZAH8BO6HCFY8YC3TU" localSheetId="16" hidden="1">#REF!</definedName>
    <definedName name="BExXQH41O5HZAH8BO6HCFY8YC3TU" localSheetId="13" hidden="1">#REF!</definedName>
    <definedName name="BExXQH41O5HZAH8BO6HCFY8YC3TU" localSheetId="10" hidden="1">#REF!</definedName>
    <definedName name="BExXQH41O5HZAH8BO6HCFY8YC3TU" localSheetId="7" hidden="1">#REF!</definedName>
    <definedName name="BExXQH41O5HZAH8BO6HCFY8YC3TU" localSheetId="27" hidden="1">#REF!</definedName>
    <definedName name="BExXQH41O5HZAH8BO6HCFY8YC3TU" hidden="1">#REF!</definedName>
    <definedName name="BExXQJIEF5R3QQ6D8HO3NGPU0IQC" localSheetId="16" hidden="1">#REF!</definedName>
    <definedName name="BExXQJIEF5R3QQ6D8HO3NGPU0IQC" localSheetId="13" hidden="1">#REF!</definedName>
    <definedName name="BExXQJIEF5R3QQ6D8HO3NGPU0IQC" localSheetId="10" hidden="1">#REF!</definedName>
    <definedName name="BExXQJIEF5R3QQ6D8HO3NGPU0IQC" localSheetId="7" hidden="1">#REF!</definedName>
    <definedName name="BExXQJIEF5R3QQ6D8HO3NGPU0IQC" localSheetId="27" hidden="1">#REF!</definedName>
    <definedName name="BExXQJIEF5R3QQ6D8HO3NGPU0IQC" hidden="1">#REF!</definedName>
    <definedName name="BExXQRAVW0KPQXIJ59NG6UGTZB59" localSheetId="16" hidden="1">#REF!</definedName>
    <definedName name="BExXQRAVW0KPQXIJ59NG6UGTZB59" localSheetId="13" hidden="1">#REF!</definedName>
    <definedName name="BExXQRAVW0KPQXIJ59NG6UGTZB59" localSheetId="10" hidden="1">#REF!</definedName>
    <definedName name="BExXQRAVW0KPQXIJ59NG6UGTZB59" localSheetId="7" hidden="1">#REF!</definedName>
    <definedName name="BExXQRAVW0KPQXIJ59NG6UGTZB59" localSheetId="27" hidden="1">#REF!</definedName>
    <definedName name="BExXQRAVW0KPQXIJ59NG6UGTZB59" hidden="1">#REF!</definedName>
    <definedName name="BExXQU00K9ER4I1WM7T9J0W1E7ZC" localSheetId="16" hidden="1">#REF!</definedName>
    <definedName name="BExXQU00K9ER4I1WM7T9J0W1E7ZC" localSheetId="13" hidden="1">#REF!</definedName>
    <definedName name="BExXQU00K9ER4I1WM7T9J0W1E7ZC" localSheetId="10" hidden="1">#REF!</definedName>
    <definedName name="BExXQU00K9ER4I1WM7T9J0W1E7ZC" localSheetId="7" hidden="1">#REF!</definedName>
    <definedName name="BExXQU00K9ER4I1WM7T9J0W1E7ZC" localSheetId="27" hidden="1">#REF!</definedName>
    <definedName name="BExXQU00K9ER4I1WM7T9J0W1E7ZC" hidden="1">#REF!</definedName>
    <definedName name="BExXQU00KOR7XLM8B13DGJ1MIQDY" localSheetId="16" hidden="1">#REF!</definedName>
    <definedName name="BExXQU00KOR7XLM8B13DGJ1MIQDY" localSheetId="13" hidden="1">#REF!</definedName>
    <definedName name="BExXQU00KOR7XLM8B13DGJ1MIQDY" localSheetId="10" hidden="1">#REF!</definedName>
    <definedName name="BExXQU00KOR7XLM8B13DGJ1MIQDY" localSheetId="7" hidden="1">#REF!</definedName>
    <definedName name="BExXQU00KOR7XLM8B13DGJ1MIQDY" localSheetId="27" hidden="1">#REF!</definedName>
    <definedName name="BExXQU00KOR7XLM8B13DGJ1MIQDY" hidden="1">#REF!</definedName>
    <definedName name="BExXQUG48Q1ISN53FE4MRROM0HSJ" localSheetId="16" hidden="1">#REF!</definedName>
    <definedName name="BExXQUG48Q1ISN53FE4MRROM0HSJ" localSheetId="13" hidden="1">#REF!</definedName>
    <definedName name="BExXQUG48Q1ISN53FE4MRROM0HSJ" localSheetId="10" hidden="1">#REF!</definedName>
    <definedName name="BExXQUG48Q1ISN53FE4MRROM0HSJ" localSheetId="7" hidden="1">#REF!</definedName>
    <definedName name="BExXQUG48Q1ISN53FE4MRROM0HSJ" localSheetId="27" hidden="1">#REF!</definedName>
    <definedName name="BExXQUG48Q1ISN53FE4MRROM0HSJ" hidden="1">#REF!</definedName>
    <definedName name="BExXQXG18PS8HGBOS03OSTQ0KEYC" localSheetId="16" hidden="1">#REF!</definedName>
    <definedName name="BExXQXG18PS8HGBOS03OSTQ0KEYC" localSheetId="13" hidden="1">#REF!</definedName>
    <definedName name="BExXQXG18PS8HGBOS03OSTQ0KEYC" localSheetId="10" hidden="1">#REF!</definedName>
    <definedName name="BExXQXG18PS8HGBOS03OSTQ0KEYC" localSheetId="7" hidden="1">#REF!</definedName>
    <definedName name="BExXQXG18PS8HGBOS03OSTQ0KEYC" localSheetId="27" hidden="1">#REF!</definedName>
    <definedName name="BExXQXG18PS8HGBOS03OSTQ0KEYC" hidden="1">#REF!</definedName>
    <definedName name="BExXQXQT4OAFQT5B0YB3USDJOJOB" localSheetId="16" hidden="1">#REF!</definedName>
    <definedName name="BExXQXQT4OAFQT5B0YB3USDJOJOB" localSheetId="13" hidden="1">#REF!</definedName>
    <definedName name="BExXQXQT4OAFQT5B0YB3USDJOJOB" localSheetId="10" hidden="1">#REF!</definedName>
    <definedName name="BExXQXQT4OAFQT5B0YB3USDJOJOB" localSheetId="7" hidden="1">#REF!</definedName>
    <definedName name="BExXQXQT4OAFQT5B0YB3USDJOJOB" localSheetId="27" hidden="1">#REF!</definedName>
    <definedName name="BExXQXQT4OAFQT5B0YB3USDJOJOB" hidden="1">#REF!</definedName>
    <definedName name="BExXR3FSEXAHSXEQNJORWFCPX86N" localSheetId="16" hidden="1">#REF!</definedName>
    <definedName name="BExXR3FSEXAHSXEQNJORWFCPX86N" localSheetId="13" hidden="1">#REF!</definedName>
    <definedName name="BExXR3FSEXAHSXEQNJORWFCPX86N" localSheetId="10" hidden="1">#REF!</definedName>
    <definedName name="BExXR3FSEXAHSXEQNJORWFCPX86N" localSheetId="7" hidden="1">#REF!</definedName>
    <definedName name="BExXR3FSEXAHSXEQNJORWFCPX86N" localSheetId="27" hidden="1">#REF!</definedName>
    <definedName name="BExXR3FSEXAHSXEQNJORWFCPX86N" hidden="1">#REF!</definedName>
    <definedName name="BExXR3W3FKYQBLR299HO9RZ70C43" localSheetId="16" hidden="1">#REF!</definedName>
    <definedName name="BExXR3W3FKYQBLR299HO9RZ70C43" localSheetId="13" hidden="1">#REF!</definedName>
    <definedName name="BExXR3W3FKYQBLR299HO9RZ70C43" localSheetId="10" hidden="1">#REF!</definedName>
    <definedName name="BExXR3W3FKYQBLR299HO9RZ70C43" localSheetId="7" hidden="1">#REF!</definedName>
    <definedName name="BExXR3W3FKYQBLR299HO9RZ70C43" localSheetId="27" hidden="1">#REF!</definedName>
    <definedName name="BExXR3W3FKYQBLR299HO9RZ70C43" hidden="1">#REF!</definedName>
    <definedName name="BExXR46U23CRRBV6IZT982MAEQKI" localSheetId="16" hidden="1">#REF!</definedName>
    <definedName name="BExXR46U23CRRBV6IZT982MAEQKI" localSheetId="13" hidden="1">#REF!</definedName>
    <definedName name="BExXR46U23CRRBV6IZT982MAEQKI" localSheetId="10" hidden="1">#REF!</definedName>
    <definedName name="BExXR46U23CRRBV6IZT982MAEQKI" localSheetId="7" hidden="1">#REF!</definedName>
    <definedName name="BExXR46U23CRRBV6IZT982MAEQKI" localSheetId="27" hidden="1">#REF!</definedName>
    <definedName name="BExXR46U23CRRBV6IZT982MAEQKI" hidden="1">#REF!</definedName>
    <definedName name="BExXR6A8W3ND3XDZXBMQZ1VCAXHG" localSheetId="16" hidden="1">#REF!</definedName>
    <definedName name="BExXR6A8W3ND3XDZXBMQZ1VCAXHG" localSheetId="13" hidden="1">#REF!</definedName>
    <definedName name="BExXR6A8W3ND3XDZXBMQZ1VCAXHG" localSheetId="10" hidden="1">#REF!</definedName>
    <definedName name="BExXR6A8W3ND3XDZXBMQZ1VCAXHG" localSheetId="7" hidden="1">#REF!</definedName>
    <definedName name="BExXR6A8W3ND3XDZXBMQZ1VCAXHG" localSheetId="27" hidden="1">#REF!</definedName>
    <definedName name="BExXR6A8W3ND3XDZXBMQZ1VCAXHG" hidden="1">#REF!</definedName>
    <definedName name="BExXR7HKNHT37B4OOA9K9191PP22" localSheetId="16" hidden="1">#REF!</definedName>
    <definedName name="BExXR7HKNHT37B4OOA9K9191PP22" localSheetId="13" hidden="1">#REF!</definedName>
    <definedName name="BExXR7HKNHT37B4OOA9K9191PP22" localSheetId="10" hidden="1">#REF!</definedName>
    <definedName name="BExXR7HKNHT37B4OOA9K9191PP22" localSheetId="7" hidden="1">#REF!</definedName>
    <definedName name="BExXR7HKNHT37B4OOA9K9191PP22" localSheetId="27" hidden="1">#REF!</definedName>
    <definedName name="BExXR7HKNHT37B4OOA9K9191PP22" hidden="1">#REF!</definedName>
    <definedName name="BExXR8OKAVX7O70V5IYG2PRKXSTI" localSheetId="16" hidden="1">#REF!</definedName>
    <definedName name="BExXR8OKAVX7O70V5IYG2PRKXSTI" localSheetId="13" hidden="1">#REF!</definedName>
    <definedName name="BExXR8OKAVX7O70V5IYG2PRKXSTI" localSheetId="10" hidden="1">#REF!</definedName>
    <definedName name="BExXR8OKAVX7O70V5IYG2PRKXSTI" localSheetId="7" hidden="1">#REF!</definedName>
    <definedName name="BExXR8OKAVX7O70V5IYG2PRKXSTI" localSheetId="27" hidden="1">#REF!</definedName>
    <definedName name="BExXR8OKAVX7O70V5IYG2PRKXSTI" hidden="1">#REF!</definedName>
    <definedName name="BExXRA6N6XCLQM6XDV724ZIH6G93" localSheetId="16" hidden="1">#REF!</definedName>
    <definedName name="BExXRA6N6XCLQM6XDV724ZIH6G93" localSheetId="13" hidden="1">#REF!</definedName>
    <definedName name="BExXRA6N6XCLQM6XDV724ZIH6G93" localSheetId="10" hidden="1">#REF!</definedName>
    <definedName name="BExXRA6N6XCLQM6XDV724ZIH6G93" localSheetId="7" hidden="1">#REF!</definedName>
    <definedName name="BExXRA6N6XCLQM6XDV724ZIH6G93" localSheetId="27" hidden="1">#REF!</definedName>
    <definedName name="BExXRA6N6XCLQM6XDV724ZIH6G93" hidden="1">#REF!</definedName>
    <definedName name="BExXRABZ1CNKCG6K1MR6OUFHF7J9" localSheetId="16" hidden="1">#REF!</definedName>
    <definedName name="BExXRABZ1CNKCG6K1MR6OUFHF7J9" localSheetId="13" hidden="1">#REF!</definedName>
    <definedName name="BExXRABZ1CNKCG6K1MR6OUFHF7J9" localSheetId="10" hidden="1">#REF!</definedName>
    <definedName name="BExXRABZ1CNKCG6K1MR6OUFHF7J9" localSheetId="7" hidden="1">#REF!</definedName>
    <definedName name="BExXRABZ1CNKCG6K1MR6OUFHF7J9" localSheetId="27" hidden="1">#REF!</definedName>
    <definedName name="BExXRABZ1CNKCG6K1MR6OUFHF7J9" hidden="1">#REF!</definedName>
    <definedName name="BExXRBOFETC0OTJ6WY3VPMFH03VB" localSheetId="16" hidden="1">#REF!</definedName>
    <definedName name="BExXRBOFETC0OTJ6WY3VPMFH03VB" localSheetId="13" hidden="1">#REF!</definedName>
    <definedName name="BExXRBOFETC0OTJ6WY3VPMFH03VB" localSheetId="10" hidden="1">#REF!</definedName>
    <definedName name="BExXRBOFETC0OTJ6WY3VPMFH03VB" localSheetId="7" hidden="1">#REF!</definedName>
    <definedName name="BExXRBOFETC0OTJ6WY3VPMFH03VB" localSheetId="27" hidden="1">#REF!</definedName>
    <definedName name="BExXRBOFETC0OTJ6WY3VPMFH03VB" hidden="1">#REF!</definedName>
    <definedName name="BExXRD13K1S9Y3JGR7CXSONT7RJZ" localSheetId="16" hidden="1">#REF!</definedName>
    <definedName name="BExXRD13K1S9Y3JGR7CXSONT7RJZ" localSheetId="13" hidden="1">#REF!</definedName>
    <definedName name="BExXRD13K1S9Y3JGR7CXSONT7RJZ" localSheetId="10" hidden="1">#REF!</definedName>
    <definedName name="BExXRD13K1S9Y3JGR7CXSONT7RJZ" localSheetId="7" hidden="1">#REF!</definedName>
    <definedName name="BExXRD13K1S9Y3JGR7CXSONT7RJZ" localSheetId="27" hidden="1">#REF!</definedName>
    <definedName name="BExXRD13K1S9Y3JGR7CXSONT7RJZ" hidden="1">#REF!</definedName>
    <definedName name="BExXRIFB4QQ87QIGA9AG0NXP577K" localSheetId="16" hidden="1">#REF!</definedName>
    <definedName name="BExXRIFB4QQ87QIGA9AG0NXP577K" localSheetId="13" hidden="1">#REF!</definedName>
    <definedName name="BExXRIFB4QQ87QIGA9AG0NXP577K" localSheetId="10" hidden="1">#REF!</definedName>
    <definedName name="BExXRIFB4QQ87QIGA9AG0NXP577K" localSheetId="7" hidden="1">#REF!</definedName>
    <definedName name="BExXRIFB4QQ87QIGA9AG0NXP577K" localSheetId="27" hidden="1">#REF!</definedName>
    <definedName name="BExXRIFB4QQ87QIGA9AG0NXP577K" hidden="1">#REF!</definedName>
    <definedName name="BExXRIQ2JF2CVTRDQX2D9SPH7FTN" localSheetId="16" hidden="1">#REF!</definedName>
    <definedName name="BExXRIQ2JF2CVTRDQX2D9SPH7FTN" localSheetId="13" hidden="1">#REF!</definedName>
    <definedName name="BExXRIQ2JF2CVTRDQX2D9SPH7FTN" localSheetId="10" hidden="1">#REF!</definedName>
    <definedName name="BExXRIQ2JF2CVTRDQX2D9SPH7FTN" localSheetId="7" hidden="1">#REF!</definedName>
    <definedName name="BExXRIQ2JF2CVTRDQX2D9SPH7FTN" localSheetId="27" hidden="1">#REF!</definedName>
    <definedName name="BExXRIQ2JF2CVTRDQX2D9SPH7FTN" hidden="1">#REF!</definedName>
    <definedName name="BExXRO4A6VUH1F4XV8N1BRJ4896W" localSheetId="16" hidden="1">#REF!</definedName>
    <definedName name="BExXRO4A6VUH1F4XV8N1BRJ4896W" localSheetId="13" hidden="1">#REF!</definedName>
    <definedName name="BExXRO4A6VUH1F4XV8N1BRJ4896W" localSheetId="10" hidden="1">#REF!</definedName>
    <definedName name="BExXRO4A6VUH1F4XV8N1BRJ4896W" localSheetId="7" hidden="1">#REF!</definedName>
    <definedName name="BExXRO4A6VUH1F4XV8N1BRJ4896W" localSheetId="27" hidden="1">#REF!</definedName>
    <definedName name="BExXRO4A6VUH1F4XV8N1BRJ4896W" hidden="1">#REF!</definedName>
    <definedName name="BExXRO9N1SNJZGKD90P4K7FU1J0P" localSheetId="16" hidden="1">#REF!</definedName>
    <definedName name="BExXRO9N1SNJZGKD90P4K7FU1J0P" localSheetId="13" hidden="1">#REF!</definedName>
    <definedName name="BExXRO9N1SNJZGKD90P4K7FU1J0P" localSheetId="10" hidden="1">#REF!</definedName>
    <definedName name="BExXRO9N1SNJZGKD90P4K7FU1J0P" localSheetId="7" hidden="1">#REF!</definedName>
    <definedName name="BExXRO9N1SNJZGKD90P4K7FU1J0P" localSheetId="27" hidden="1">#REF!</definedName>
    <definedName name="BExXRO9N1SNJZGKD90P4K7FU1J0P" hidden="1">#REF!</definedName>
    <definedName name="BExXROF2MWDZ7IFXX27XOJ79Q86E" localSheetId="16" hidden="1">#REF!</definedName>
    <definedName name="BExXROF2MWDZ7IFXX27XOJ79Q86E" localSheetId="13" hidden="1">#REF!</definedName>
    <definedName name="BExXROF2MWDZ7IFXX27XOJ79Q86E" localSheetId="10" hidden="1">#REF!</definedName>
    <definedName name="BExXROF2MWDZ7IFXX27XOJ79Q86E" localSheetId="7" hidden="1">#REF!</definedName>
    <definedName name="BExXROF2MWDZ7IFXX27XOJ79Q86E" localSheetId="27" hidden="1">#REF!</definedName>
    <definedName name="BExXROF2MWDZ7IFXX27XOJ79Q86E" hidden="1">#REF!</definedName>
    <definedName name="BExXRV5QP3Z0KAQ1EQT9JYT2FV0L" localSheetId="16" hidden="1">#REF!</definedName>
    <definedName name="BExXRV5QP3Z0KAQ1EQT9JYT2FV0L" localSheetId="13" hidden="1">#REF!</definedName>
    <definedName name="BExXRV5QP3Z0KAQ1EQT9JYT2FV0L" localSheetId="10" hidden="1">#REF!</definedName>
    <definedName name="BExXRV5QP3Z0KAQ1EQT9JYT2FV0L" localSheetId="7" hidden="1">#REF!</definedName>
    <definedName name="BExXRV5QP3Z0KAQ1EQT9JYT2FV0L" localSheetId="27" hidden="1">#REF!</definedName>
    <definedName name="BExXRV5QP3Z0KAQ1EQT9JYT2FV0L" hidden="1">#REF!</definedName>
    <definedName name="BExXRZ20LZZCW8LVGDK0XETOTSAI" localSheetId="16" hidden="1">#REF!</definedName>
    <definedName name="BExXRZ20LZZCW8LVGDK0XETOTSAI" localSheetId="13" hidden="1">#REF!</definedName>
    <definedName name="BExXRZ20LZZCW8LVGDK0XETOTSAI" localSheetId="10" hidden="1">#REF!</definedName>
    <definedName name="BExXRZ20LZZCW8LVGDK0XETOTSAI" localSheetId="7" hidden="1">#REF!</definedName>
    <definedName name="BExXRZ20LZZCW8LVGDK0XETOTSAI" localSheetId="27" hidden="1">#REF!</definedName>
    <definedName name="BExXRZ20LZZCW8LVGDK0XETOTSAI" hidden="1">#REF!</definedName>
    <definedName name="BExXS4R1GKUJQX6MHUIUN4S3SCAS" localSheetId="16" hidden="1">#REF!</definedName>
    <definedName name="BExXS4R1GKUJQX6MHUIUN4S3SCAS" localSheetId="13" hidden="1">#REF!</definedName>
    <definedName name="BExXS4R1GKUJQX6MHUIUN4S3SCAS" localSheetId="10" hidden="1">#REF!</definedName>
    <definedName name="BExXS4R1GKUJQX6MHUIUN4S3SCAS" localSheetId="7" hidden="1">#REF!</definedName>
    <definedName name="BExXS4R1GKUJQX6MHUIUN4S3SCAS" localSheetId="27" hidden="1">#REF!</definedName>
    <definedName name="BExXS4R1GKUJQX6MHUIUN4S3SCAS" hidden="1">#REF!</definedName>
    <definedName name="BExXS63O4OMWMNXXAODZQFSDG33N" localSheetId="16" hidden="1">#REF!</definedName>
    <definedName name="BExXS63O4OMWMNXXAODZQFSDG33N" localSheetId="13" hidden="1">#REF!</definedName>
    <definedName name="BExXS63O4OMWMNXXAODZQFSDG33N" localSheetId="10" hidden="1">#REF!</definedName>
    <definedName name="BExXS63O4OMWMNXXAODZQFSDG33N" localSheetId="7" hidden="1">#REF!</definedName>
    <definedName name="BExXS63O4OMWMNXXAODZQFSDG33N" localSheetId="27" hidden="1">#REF!</definedName>
    <definedName name="BExXS63O4OMWMNXXAODZQFSDG33N" hidden="1">#REF!</definedName>
    <definedName name="BExXSBSP1TOY051HSPEPM0AEIO2M" localSheetId="16" hidden="1">#REF!</definedName>
    <definedName name="BExXSBSP1TOY051HSPEPM0AEIO2M" localSheetId="13" hidden="1">#REF!</definedName>
    <definedName name="BExXSBSP1TOY051HSPEPM0AEIO2M" localSheetId="10" hidden="1">#REF!</definedName>
    <definedName name="BExXSBSP1TOY051HSPEPM0AEIO2M" localSheetId="7" hidden="1">#REF!</definedName>
    <definedName name="BExXSBSP1TOY051HSPEPM0AEIO2M" localSheetId="27" hidden="1">#REF!</definedName>
    <definedName name="BExXSBSP1TOY051HSPEPM0AEIO2M" hidden="1">#REF!</definedName>
    <definedName name="BExXSC8RFK5D68FJD2HI4K66SA6I" localSheetId="16" hidden="1">#REF!</definedName>
    <definedName name="BExXSC8RFK5D68FJD2HI4K66SA6I" localSheetId="13" hidden="1">#REF!</definedName>
    <definedName name="BExXSC8RFK5D68FJD2HI4K66SA6I" localSheetId="10" hidden="1">#REF!</definedName>
    <definedName name="BExXSC8RFK5D68FJD2HI4K66SA6I" localSheetId="7" hidden="1">#REF!</definedName>
    <definedName name="BExXSC8RFK5D68FJD2HI4K66SA6I" localSheetId="27" hidden="1">#REF!</definedName>
    <definedName name="BExXSC8RFK5D68FJD2HI4K66SA6I" hidden="1">#REF!</definedName>
    <definedName name="BExXSCP0AZ5MYCC2UFG2GLBCV1CC" localSheetId="16" hidden="1">#REF!</definedName>
    <definedName name="BExXSCP0AZ5MYCC2UFG2GLBCV1CC" localSheetId="13" hidden="1">#REF!</definedName>
    <definedName name="BExXSCP0AZ5MYCC2UFG2GLBCV1CC" localSheetId="10" hidden="1">#REF!</definedName>
    <definedName name="BExXSCP0AZ5MYCC2UFG2GLBCV1CC" localSheetId="7" hidden="1">#REF!</definedName>
    <definedName name="BExXSCP0AZ5MYCC2UFG2GLBCV1CC" localSheetId="27" hidden="1">#REF!</definedName>
    <definedName name="BExXSCP0AZ5MYCC2UFG2GLBCV1CC" hidden="1">#REF!</definedName>
    <definedName name="BExXSNHC88W4UMXEOIOOATJAIKZO" localSheetId="16" hidden="1">#REF!</definedName>
    <definedName name="BExXSNHC88W4UMXEOIOOATJAIKZO" localSheetId="13" hidden="1">#REF!</definedName>
    <definedName name="BExXSNHC88W4UMXEOIOOATJAIKZO" localSheetId="10" hidden="1">#REF!</definedName>
    <definedName name="BExXSNHC88W4UMXEOIOOATJAIKZO" localSheetId="7" hidden="1">#REF!</definedName>
    <definedName name="BExXSNHC88W4UMXEOIOOATJAIKZO" localSheetId="27" hidden="1">#REF!</definedName>
    <definedName name="BExXSNHC88W4UMXEOIOOATJAIKZO" hidden="1">#REF!</definedName>
    <definedName name="BExXSTBS08WIA9TLALV3UQ2Z3MRG" localSheetId="16" hidden="1">#REF!</definedName>
    <definedName name="BExXSTBS08WIA9TLALV3UQ2Z3MRG" localSheetId="13" hidden="1">#REF!</definedName>
    <definedName name="BExXSTBS08WIA9TLALV3UQ2Z3MRG" localSheetId="10" hidden="1">#REF!</definedName>
    <definedName name="BExXSTBS08WIA9TLALV3UQ2Z3MRG" localSheetId="7" hidden="1">#REF!</definedName>
    <definedName name="BExXSTBS08WIA9TLALV3UQ2Z3MRG" localSheetId="27" hidden="1">#REF!</definedName>
    <definedName name="BExXSTBS08WIA9TLALV3UQ2Z3MRG" hidden="1">#REF!</definedName>
    <definedName name="BExXSVQ2WOJJ73YEO8Q2FK60V4G8" localSheetId="16" hidden="1">#REF!</definedName>
    <definedName name="BExXSVQ2WOJJ73YEO8Q2FK60V4G8" localSheetId="13" hidden="1">#REF!</definedName>
    <definedName name="BExXSVQ2WOJJ73YEO8Q2FK60V4G8" localSheetId="10" hidden="1">#REF!</definedName>
    <definedName name="BExXSVQ2WOJJ73YEO8Q2FK60V4G8" localSheetId="7" hidden="1">#REF!</definedName>
    <definedName name="BExXSVQ2WOJJ73YEO8Q2FK60V4G8" localSheetId="27" hidden="1">#REF!</definedName>
    <definedName name="BExXSVQ2WOJJ73YEO8Q2FK60V4G8" hidden="1">#REF!</definedName>
    <definedName name="BExXTER5A2EQ14KN6J0MVATIHVKN" localSheetId="16" hidden="1">#REF!</definedName>
    <definedName name="BExXTER5A2EQ14KN6J0MVATIHVKN" localSheetId="13" hidden="1">#REF!</definedName>
    <definedName name="BExXTER5A2EQ14KN6J0MVATIHVKN" localSheetId="10" hidden="1">#REF!</definedName>
    <definedName name="BExXTER5A2EQ14KN6J0MVATIHVKN" localSheetId="7" hidden="1">#REF!</definedName>
    <definedName name="BExXTER5A2EQ14KN6J0MVATIHVKN" localSheetId="27" hidden="1">#REF!</definedName>
    <definedName name="BExXTER5A2EQ14KN6J0MVATIHVKN" hidden="1">#REF!</definedName>
    <definedName name="BExXTHLRNL82GN7KZY3TOLO508N7" localSheetId="16" hidden="1">#REF!</definedName>
    <definedName name="BExXTHLRNL82GN7KZY3TOLO508N7" localSheetId="13" hidden="1">#REF!</definedName>
    <definedName name="BExXTHLRNL82GN7KZY3TOLO508N7" localSheetId="10" hidden="1">#REF!</definedName>
    <definedName name="BExXTHLRNL82GN7KZY3TOLO508N7" localSheetId="7" hidden="1">#REF!</definedName>
    <definedName name="BExXTHLRNL82GN7KZY3TOLO508N7" localSheetId="27" hidden="1">#REF!</definedName>
    <definedName name="BExXTHLRNL82GN7KZY3TOLO508N7" hidden="1">#REF!</definedName>
    <definedName name="BExXTL72MKEQSQH9L2OTFLU8DM2B" localSheetId="16" hidden="1">#REF!</definedName>
    <definedName name="BExXTL72MKEQSQH9L2OTFLU8DM2B" localSheetId="13" hidden="1">#REF!</definedName>
    <definedName name="BExXTL72MKEQSQH9L2OTFLU8DM2B" localSheetId="10" hidden="1">#REF!</definedName>
    <definedName name="BExXTL72MKEQSQH9L2OTFLU8DM2B" localSheetId="7" hidden="1">#REF!</definedName>
    <definedName name="BExXTL72MKEQSQH9L2OTFLU8DM2B" localSheetId="27" hidden="1">#REF!</definedName>
    <definedName name="BExXTL72MKEQSQH9L2OTFLU8DM2B" hidden="1">#REF!</definedName>
    <definedName name="BExXTM3M4RTCRSX7VGAXGQNPP668" localSheetId="16" hidden="1">#REF!</definedName>
    <definedName name="BExXTM3M4RTCRSX7VGAXGQNPP668" localSheetId="13" hidden="1">#REF!</definedName>
    <definedName name="BExXTM3M4RTCRSX7VGAXGQNPP668" localSheetId="10" hidden="1">#REF!</definedName>
    <definedName name="BExXTM3M4RTCRSX7VGAXGQNPP668" localSheetId="7" hidden="1">#REF!</definedName>
    <definedName name="BExXTM3M4RTCRSX7VGAXGQNPP668" localSheetId="27" hidden="1">#REF!</definedName>
    <definedName name="BExXTM3M4RTCRSX7VGAXGQNPP668" hidden="1">#REF!</definedName>
    <definedName name="BExXTOCF78J7WY6FOVBRY1N2RBBR" localSheetId="16" hidden="1">#REF!</definedName>
    <definedName name="BExXTOCF78J7WY6FOVBRY1N2RBBR" localSheetId="13" hidden="1">#REF!</definedName>
    <definedName name="BExXTOCF78J7WY6FOVBRY1N2RBBR" localSheetId="10" hidden="1">#REF!</definedName>
    <definedName name="BExXTOCF78J7WY6FOVBRY1N2RBBR" localSheetId="7" hidden="1">#REF!</definedName>
    <definedName name="BExXTOCF78J7WY6FOVBRY1N2RBBR" localSheetId="27" hidden="1">#REF!</definedName>
    <definedName name="BExXTOCF78J7WY6FOVBRY1N2RBBR" hidden="1">#REF!</definedName>
    <definedName name="BExXTP3GYO6Z9RTKKT10XA0UTV3T" localSheetId="16" hidden="1">#REF!</definedName>
    <definedName name="BExXTP3GYO6Z9RTKKT10XA0UTV3T" localSheetId="13" hidden="1">#REF!</definedName>
    <definedName name="BExXTP3GYO6Z9RTKKT10XA0UTV3T" localSheetId="10" hidden="1">#REF!</definedName>
    <definedName name="BExXTP3GYO6Z9RTKKT10XA0UTV3T" localSheetId="7" hidden="1">#REF!</definedName>
    <definedName name="BExXTP3GYO6Z9RTKKT10XA0UTV3T" localSheetId="27" hidden="1">#REF!</definedName>
    <definedName name="BExXTP3GYO6Z9RTKKT10XA0UTV3T" hidden="1">#REF!</definedName>
    <definedName name="BExXTRN4AFX9QW6YC4HNGBBD5R08" localSheetId="16" hidden="1">#REF!</definedName>
    <definedName name="BExXTRN4AFX9QW6YC4HNGBBD5R08" localSheetId="13" hidden="1">#REF!</definedName>
    <definedName name="BExXTRN4AFX9QW6YC4HNGBBD5R08" localSheetId="10" hidden="1">#REF!</definedName>
    <definedName name="BExXTRN4AFX9QW6YC4HNGBBD5R08" localSheetId="7" hidden="1">#REF!</definedName>
    <definedName name="BExXTRN4AFX9QW6YC4HNGBBD5R08" localSheetId="27" hidden="1">#REF!</definedName>
    <definedName name="BExXTRN4AFX9QW6YC4HNGBBD5R08" hidden="1">#REF!</definedName>
    <definedName name="BExXTV8M7YIG5C64O046DN613ZRO" localSheetId="16" hidden="1">#REF!</definedName>
    <definedName name="BExXTV8M7YIG5C64O046DN613ZRO" localSheetId="13" hidden="1">#REF!</definedName>
    <definedName name="BExXTV8M7YIG5C64O046DN613ZRO" localSheetId="10" hidden="1">#REF!</definedName>
    <definedName name="BExXTV8M7YIG5C64O046DN613ZRO" localSheetId="7" hidden="1">#REF!</definedName>
    <definedName name="BExXTV8M7YIG5C64O046DN613ZRO" localSheetId="27" hidden="1">#REF!</definedName>
    <definedName name="BExXTV8M7YIG5C64O046DN613ZRO" hidden="1">#REF!</definedName>
    <definedName name="BExXTVDXQ7ZX3THNLFJXFAONW0AI" localSheetId="16" hidden="1">#REF!</definedName>
    <definedName name="BExXTVDXQ7ZX3THNLFJXFAONW0AI" localSheetId="13" hidden="1">#REF!</definedName>
    <definedName name="BExXTVDXQ7ZX3THNLFJXFAONW0AI" localSheetId="10" hidden="1">#REF!</definedName>
    <definedName name="BExXTVDXQ7ZX3THNLFJXFAONW0AI" localSheetId="7" hidden="1">#REF!</definedName>
    <definedName name="BExXTVDXQ7ZX3THNLFJXFAONW0AI" localSheetId="27" hidden="1">#REF!</definedName>
    <definedName name="BExXTVDXQ7ZX3THNLFJXFAONW0AI" hidden="1">#REF!</definedName>
    <definedName name="BExXTZKZ4CG92ZQLIRKEXXH9BFIR" localSheetId="16" hidden="1">#REF!</definedName>
    <definedName name="BExXTZKZ4CG92ZQLIRKEXXH9BFIR" localSheetId="13" hidden="1">#REF!</definedName>
    <definedName name="BExXTZKZ4CG92ZQLIRKEXXH9BFIR" localSheetId="10" hidden="1">#REF!</definedName>
    <definedName name="BExXTZKZ4CG92ZQLIRKEXXH9BFIR" localSheetId="7" hidden="1">#REF!</definedName>
    <definedName name="BExXTZKZ4CG92ZQLIRKEXXH9BFIR" localSheetId="27" hidden="1">#REF!</definedName>
    <definedName name="BExXTZKZ4CG92ZQLIRKEXXH9BFIR" hidden="1">#REF!</definedName>
    <definedName name="BExXU4J2BM2964GD5UZHM752Q4NS" localSheetId="16" hidden="1">#REF!</definedName>
    <definedName name="BExXU4J2BM2964GD5UZHM752Q4NS" localSheetId="13" hidden="1">#REF!</definedName>
    <definedName name="BExXU4J2BM2964GD5UZHM752Q4NS" localSheetId="10" hidden="1">#REF!</definedName>
    <definedName name="BExXU4J2BM2964GD5UZHM752Q4NS" localSheetId="7" hidden="1">#REF!</definedName>
    <definedName name="BExXU4J2BM2964GD5UZHM752Q4NS" localSheetId="27" hidden="1">#REF!</definedName>
    <definedName name="BExXU4J2BM2964GD5UZHM752Q4NS" hidden="1">#REF!</definedName>
    <definedName name="BExXU6XDTT7RM93KILIDEYPA9XKF" localSheetId="16" hidden="1">#REF!</definedName>
    <definedName name="BExXU6XDTT7RM93KILIDEYPA9XKF" localSheetId="13" hidden="1">#REF!</definedName>
    <definedName name="BExXU6XDTT7RM93KILIDEYPA9XKF" localSheetId="10" hidden="1">#REF!</definedName>
    <definedName name="BExXU6XDTT7RM93KILIDEYPA9XKF" localSheetId="7" hidden="1">#REF!</definedName>
    <definedName name="BExXU6XDTT7RM93KILIDEYPA9XKF" localSheetId="27" hidden="1">#REF!</definedName>
    <definedName name="BExXU6XDTT7RM93KILIDEYPA9XKF" hidden="1">#REF!</definedName>
    <definedName name="BExXU8VLZA7WLPZ3RAQZGNERUD26" localSheetId="16" hidden="1">#REF!</definedName>
    <definedName name="BExXU8VLZA7WLPZ3RAQZGNERUD26" localSheetId="13" hidden="1">#REF!</definedName>
    <definedName name="BExXU8VLZA7WLPZ3RAQZGNERUD26" localSheetId="10" hidden="1">#REF!</definedName>
    <definedName name="BExXU8VLZA7WLPZ3RAQZGNERUD26" localSheetId="7" hidden="1">#REF!</definedName>
    <definedName name="BExXU8VLZA7WLPZ3RAQZGNERUD26" localSheetId="27" hidden="1">#REF!</definedName>
    <definedName name="BExXU8VLZA7WLPZ3RAQZGNERUD26" hidden="1">#REF!</definedName>
    <definedName name="BExXUB9RSLSCNN5ETLXY72DAPZZM" localSheetId="16" hidden="1">#REF!</definedName>
    <definedName name="BExXUB9RSLSCNN5ETLXY72DAPZZM" localSheetId="13" hidden="1">#REF!</definedName>
    <definedName name="BExXUB9RSLSCNN5ETLXY72DAPZZM" localSheetId="10" hidden="1">#REF!</definedName>
    <definedName name="BExXUB9RSLSCNN5ETLXY72DAPZZM" localSheetId="7" hidden="1">#REF!</definedName>
    <definedName name="BExXUB9RSLSCNN5ETLXY72DAPZZM" localSheetId="27" hidden="1">#REF!</definedName>
    <definedName name="BExXUB9RSLSCNN5ETLXY72DAPZZM" hidden="1">#REF!</definedName>
    <definedName name="BExXUFRM82XQIN2T8KGLDQL1IBQW" localSheetId="16" hidden="1">#REF!</definedName>
    <definedName name="BExXUFRM82XQIN2T8KGLDQL1IBQW" localSheetId="13" hidden="1">#REF!</definedName>
    <definedName name="BExXUFRM82XQIN2T8KGLDQL1IBQW" localSheetId="10" hidden="1">#REF!</definedName>
    <definedName name="BExXUFRM82XQIN2T8KGLDQL1IBQW" localSheetId="7" hidden="1">#REF!</definedName>
    <definedName name="BExXUFRM82XQIN2T8KGLDQL1IBQW" localSheetId="27" hidden="1">#REF!</definedName>
    <definedName name="BExXUFRM82XQIN2T8KGLDQL1IBQW" hidden="1">#REF!</definedName>
    <definedName name="BExXUQEQBF6FI240ZGIF9YXZSRAU" localSheetId="16" hidden="1">#REF!</definedName>
    <definedName name="BExXUQEQBF6FI240ZGIF9YXZSRAU" localSheetId="13" hidden="1">#REF!</definedName>
    <definedName name="BExXUQEQBF6FI240ZGIF9YXZSRAU" localSheetId="10" hidden="1">#REF!</definedName>
    <definedName name="BExXUQEQBF6FI240ZGIF9YXZSRAU" localSheetId="7" hidden="1">#REF!</definedName>
    <definedName name="BExXUQEQBF6FI240ZGIF9YXZSRAU" localSheetId="27" hidden="1">#REF!</definedName>
    <definedName name="BExXUQEQBF6FI240ZGIF9YXZSRAU" hidden="1">#REF!</definedName>
    <definedName name="BExXUX02UQ8LJPBZ4YBORILFR0W0" localSheetId="16" hidden="1">#REF!</definedName>
    <definedName name="BExXUX02UQ8LJPBZ4YBORILFR0W0" localSheetId="13" hidden="1">#REF!</definedName>
    <definedName name="BExXUX02UQ8LJPBZ4YBORILFR0W0" localSheetId="10" hidden="1">#REF!</definedName>
    <definedName name="BExXUX02UQ8LJPBZ4YBORILFR0W0" localSheetId="7" hidden="1">#REF!</definedName>
    <definedName name="BExXUX02UQ8LJPBZ4YBORILFR0W0" localSheetId="27" hidden="1">#REF!</definedName>
    <definedName name="BExXUX02UQ8LJPBZ4YBORILFR0W0" hidden="1">#REF!</definedName>
    <definedName name="BExXUYND6EJO7CJ5KRICV4O1JNWK" localSheetId="16" hidden="1">#REF!</definedName>
    <definedName name="BExXUYND6EJO7CJ5KRICV4O1JNWK" localSheetId="13" hidden="1">#REF!</definedName>
    <definedName name="BExXUYND6EJO7CJ5KRICV4O1JNWK" localSheetId="10" hidden="1">#REF!</definedName>
    <definedName name="BExXUYND6EJO7CJ5KRICV4O1JNWK" localSheetId="7" hidden="1">#REF!</definedName>
    <definedName name="BExXUYND6EJO7CJ5KRICV4O1JNWK" localSheetId="27" hidden="1">#REF!</definedName>
    <definedName name="BExXUYND6EJO7CJ5KRICV4O1JNWK" hidden="1">#REF!</definedName>
    <definedName name="BExXV6FWG4H3S2QEUJZYIXILNGJ7" localSheetId="16" hidden="1">#REF!</definedName>
    <definedName name="BExXV6FWG4H3S2QEUJZYIXILNGJ7" localSheetId="13" hidden="1">#REF!</definedName>
    <definedName name="BExXV6FWG4H3S2QEUJZYIXILNGJ7" localSheetId="10" hidden="1">#REF!</definedName>
    <definedName name="BExXV6FWG4H3S2QEUJZYIXILNGJ7" localSheetId="7" hidden="1">#REF!</definedName>
    <definedName name="BExXV6FWG4H3S2QEUJZYIXILNGJ7" localSheetId="27" hidden="1">#REF!</definedName>
    <definedName name="BExXV6FWG4H3S2QEUJZYIXILNGJ7" hidden="1">#REF!</definedName>
    <definedName name="BExXVK87BMMO6LHKV0CFDNIQVIBS" localSheetId="16" hidden="1">#REF!</definedName>
    <definedName name="BExXVK87BMMO6LHKV0CFDNIQVIBS" localSheetId="13" hidden="1">#REF!</definedName>
    <definedName name="BExXVK87BMMO6LHKV0CFDNIQVIBS" localSheetId="10" hidden="1">#REF!</definedName>
    <definedName name="BExXVK87BMMO6LHKV0CFDNIQVIBS" localSheetId="7" hidden="1">#REF!</definedName>
    <definedName name="BExXVK87BMMO6LHKV0CFDNIQVIBS" localSheetId="27" hidden="1">#REF!</definedName>
    <definedName name="BExXVK87BMMO6LHKV0CFDNIQVIBS" hidden="1">#REF!</definedName>
    <definedName name="BExXVKZ9WXPGL6IVY6T61IDD771I" localSheetId="16" hidden="1">#REF!</definedName>
    <definedName name="BExXVKZ9WXPGL6IVY6T61IDD771I" localSheetId="13" hidden="1">#REF!</definedName>
    <definedName name="BExXVKZ9WXPGL6IVY6T61IDD771I" localSheetId="10" hidden="1">#REF!</definedName>
    <definedName name="BExXVKZ9WXPGL6IVY6T61IDD771I" localSheetId="7" hidden="1">#REF!</definedName>
    <definedName name="BExXVKZ9WXPGL6IVY6T61IDD771I" localSheetId="27" hidden="1">#REF!</definedName>
    <definedName name="BExXVKZ9WXPGL6IVY6T61IDD771I" hidden="1">#REF!</definedName>
    <definedName name="BExXVLA319WCSEOVHB05KDUSU054" localSheetId="16" hidden="1">#REF!</definedName>
    <definedName name="BExXVLA319WCSEOVHB05KDUSU054" localSheetId="13" hidden="1">#REF!</definedName>
    <definedName name="BExXVLA319WCSEOVHB05KDUSU054" localSheetId="10" hidden="1">#REF!</definedName>
    <definedName name="BExXVLA319WCSEOVHB05KDUSU054" localSheetId="7" hidden="1">#REF!</definedName>
    <definedName name="BExXVLA319WCSEOVHB05KDUSU054" localSheetId="27" hidden="1">#REF!</definedName>
    <definedName name="BExXVLA319WCSEOVHB05KDUSU054" hidden="1">#REF!</definedName>
    <definedName name="BExXVTTG5YRCSTI0UL141BKR36SU" localSheetId="16" hidden="1">#REF!</definedName>
    <definedName name="BExXVTTG5YRCSTI0UL141BKR36SU" localSheetId="13" hidden="1">#REF!</definedName>
    <definedName name="BExXVTTG5YRCSTI0UL141BKR36SU" localSheetId="10" hidden="1">#REF!</definedName>
    <definedName name="BExXVTTG5YRCSTI0UL141BKR36SU" localSheetId="7" hidden="1">#REF!</definedName>
    <definedName name="BExXVTTG5YRCSTI0UL141BKR36SU" localSheetId="27" hidden="1">#REF!</definedName>
    <definedName name="BExXVTTG5YRCSTI0UL141BKR36SU" hidden="1">#REF!</definedName>
    <definedName name="BExXVYWX74VKI8BDDSX9U85460MB" localSheetId="16" hidden="1">#REF!</definedName>
    <definedName name="BExXVYWX74VKI8BDDSX9U85460MB" localSheetId="13" hidden="1">#REF!</definedName>
    <definedName name="BExXVYWX74VKI8BDDSX9U85460MB" localSheetId="10" hidden="1">#REF!</definedName>
    <definedName name="BExXVYWX74VKI8BDDSX9U85460MB" localSheetId="7" hidden="1">#REF!</definedName>
    <definedName name="BExXVYWX74VKI8BDDSX9U85460MB" localSheetId="27" hidden="1">#REF!</definedName>
    <definedName name="BExXVYWX74VKI8BDDSX9U85460MB" hidden="1">#REF!</definedName>
    <definedName name="BExXW27MMXHXUXX78SDTBE1JYTHT" localSheetId="16" hidden="1">#REF!</definedName>
    <definedName name="BExXW27MMXHXUXX78SDTBE1JYTHT" localSheetId="13" hidden="1">#REF!</definedName>
    <definedName name="BExXW27MMXHXUXX78SDTBE1JYTHT" localSheetId="10" hidden="1">#REF!</definedName>
    <definedName name="BExXW27MMXHXUXX78SDTBE1JYTHT" localSheetId="7" hidden="1">#REF!</definedName>
    <definedName name="BExXW27MMXHXUXX78SDTBE1JYTHT" localSheetId="27" hidden="1">#REF!</definedName>
    <definedName name="BExXW27MMXHXUXX78SDTBE1JYTHT" hidden="1">#REF!</definedName>
    <definedName name="BExXW2YIM2MYBSHRIX0RP9D4PRMN" localSheetId="16" hidden="1">#REF!</definedName>
    <definedName name="BExXW2YIM2MYBSHRIX0RP9D4PRMN" localSheetId="13" hidden="1">#REF!</definedName>
    <definedName name="BExXW2YIM2MYBSHRIX0RP9D4PRMN" localSheetId="10" hidden="1">#REF!</definedName>
    <definedName name="BExXW2YIM2MYBSHRIX0RP9D4PRMN" localSheetId="7" hidden="1">#REF!</definedName>
    <definedName name="BExXW2YIM2MYBSHRIX0RP9D4PRMN" localSheetId="27" hidden="1">#REF!</definedName>
    <definedName name="BExXW2YIM2MYBSHRIX0RP9D4PRMN" hidden="1">#REF!</definedName>
    <definedName name="BExXWBNE4KTFSXKVSRF6WX039WPB" localSheetId="16" hidden="1">#REF!</definedName>
    <definedName name="BExXWBNE4KTFSXKVSRF6WX039WPB" localSheetId="13" hidden="1">#REF!</definedName>
    <definedName name="BExXWBNE4KTFSXKVSRF6WX039WPB" localSheetId="10" hidden="1">#REF!</definedName>
    <definedName name="BExXWBNE4KTFSXKVSRF6WX039WPB" localSheetId="7" hidden="1">#REF!</definedName>
    <definedName name="BExXWBNE4KTFSXKVSRF6WX039WPB" localSheetId="27" hidden="1">#REF!</definedName>
    <definedName name="BExXWBNE4KTFSXKVSRF6WX039WPB" hidden="1">#REF!</definedName>
    <definedName name="BExXWFP5AYE7EHYTJWBZSQ8PQ0YX" localSheetId="16" hidden="1">#REF!</definedName>
    <definedName name="BExXWFP5AYE7EHYTJWBZSQ8PQ0YX" localSheetId="13" hidden="1">#REF!</definedName>
    <definedName name="BExXWFP5AYE7EHYTJWBZSQ8PQ0YX" localSheetId="10" hidden="1">#REF!</definedName>
    <definedName name="BExXWFP5AYE7EHYTJWBZSQ8PQ0YX" localSheetId="7" hidden="1">#REF!</definedName>
    <definedName name="BExXWFP5AYE7EHYTJWBZSQ8PQ0YX" localSheetId="27" hidden="1">#REF!</definedName>
    <definedName name="BExXWFP5AYE7EHYTJWBZSQ8PQ0YX" hidden="1">#REF!</definedName>
    <definedName name="BExXWIUCR0LXM58OVKZT2APLVTIA" localSheetId="16" hidden="1">#REF!</definedName>
    <definedName name="BExXWIUCR0LXM58OVKZT2APLVTIA" localSheetId="13" hidden="1">#REF!</definedName>
    <definedName name="BExXWIUCR0LXM58OVKZT2APLVTIA" localSheetId="10" hidden="1">#REF!</definedName>
    <definedName name="BExXWIUCR0LXM58OVKZT2APLVTIA" localSheetId="7" hidden="1">#REF!</definedName>
    <definedName name="BExXWIUCR0LXM58OVKZT2APLVTIA" localSheetId="27" hidden="1">#REF!</definedName>
    <definedName name="BExXWIUCR0LXM58OVKZT2APLVTIA" hidden="1">#REF!</definedName>
    <definedName name="BExXWTXJEA32DLC6QKN10QB955JT" localSheetId="16" hidden="1">#REF!</definedName>
    <definedName name="BExXWTXJEA32DLC6QKN10QB955JT" localSheetId="13" hidden="1">#REF!</definedName>
    <definedName name="BExXWTXJEA32DLC6QKN10QB955JT" localSheetId="10" hidden="1">#REF!</definedName>
    <definedName name="BExXWTXJEA32DLC6QKN10QB955JT" localSheetId="7" hidden="1">#REF!</definedName>
    <definedName name="BExXWTXJEA32DLC6QKN10QB955JT" localSheetId="27" hidden="1">#REF!</definedName>
    <definedName name="BExXWTXJEA32DLC6QKN10QB955JT" hidden="1">#REF!</definedName>
    <definedName name="BExXWVFIBQT8OY1O41FRFPFGXQHK" localSheetId="16" hidden="1">#REF!</definedName>
    <definedName name="BExXWVFIBQT8OY1O41FRFPFGXQHK" localSheetId="13" hidden="1">#REF!</definedName>
    <definedName name="BExXWVFIBQT8OY1O41FRFPFGXQHK" localSheetId="10" hidden="1">#REF!</definedName>
    <definedName name="BExXWVFIBQT8OY1O41FRFPFGXQHK" localSheetId="7" hidden="1">#REF!</definedName>
    <definedName name="BExXWVFIBQT8OY1O41FRFPFGXQHK" localSheetId="27" hidden="1">#REF!</definedName>
    <definedName name="BExXWVFIBQT8OY1O41FRFPFGXQHK" hidden="1">#REF!</definedName>
    <definedName name="BExXWWXHBZHA9J3N8K47F84X0M0L" localSheetId="16" hidden="1">#REF!</definedName>
    <definedName name="BExXWWXHBZHA9J3N8K47F84X0M0L" localSheetId="13" hidden="1">#REF!</definedName>
    <definedName name="BExXWWXHBZHA9J3N8K47F84X0M0L" localSheetId="10" hidden="1">#REF!</definedName>
    <definedName name="BExXWWXHBZHA9J3N8K47F84X0M0L" localSheetId="7" hidden="1">#REF!</definedName>
    <definedName name="BExXWWXHBZHA9J3N8K47F84X0M0L" localSheetId="27" hidden="1">#REF!</definedName>
    <definedName name="BExXWWXHBZHA9J3N8K47F84X0M0L" hidden="1">#REF!</definedName>
    <definedName name="BExXXBM521DL8R4ZX7NZ3DBCUOR5" localSheetId="16" hidden="1">#REF!</definedName>
    <definedName name="BExXXBM521DL8R4ZX7NZ3DBCUOR5" localSheetId="13" hidden="1">#REF!</definedName>
    <definedName name="BExXXBM521DL8R4ZX7NZ3DBCUOR5" localSheetId="10" hidden="1">#REF!</definedName>
    <definedName name="BExXXBM521DL8R4ZX7NZ3DBCUOR5" localSheetId="7" hidden="1">#REF!</definedName>
    <definedName name="BExXXBM521DL8R4ZX7NZ3DBCUOR5" localSheetId="27" hidden="1">#REF!</definedName>
    <definedName name="BExXXBM521DL8R4ZX7NZ3DBCUOR5" hidden="1">#REF!</definedName>
    <definedName name="BExXXC7OZI33XZ03NRMEP7VRLQK4" localSheetId="16" hidden="1">#REF!</definedName>
    <definedName name="BExXXC7OZI33XZ03NRMEP7VRLQK4" localSheetId="13" hidden="1">#REF!</definedName>
    <definedName name="BExXXC7OZI33XZ03NRMEP7VRLQK4" localSheetId="10" hidden="1">#REF!</definedName>
    <definedName name="BExXXC7OZI33XZ03NRMEP7VRLQK4" localSheetId="7" hidden="1">#REF!</definedName>
    <definedName name="BExXXC7OZI33XZ03NRMEP7VRLQK4" localSheetId="27" hidden="1">#REF!</definedName>
    <definedName name="BExXXC7OZI33XZ03NRMEP7VRLQK4" hidden="1">#REF!</definedName>
    <definedName name="BExXXH5N3NKBQ7BCJPJTBF8CYM2Q" localSheetId="16" hidden="1">#REF!</definedName>
    <definedName name="BExXXH5N3NKBQ7BCJPJTBF8CYM2Q" localSheetId="13" hidden="1">#REF!</definedName>
    <definedName name="BExXXH5N3NKBQ7BCJPJTBF8CYM2Q" localSheetId="10" hidden="1">#REF!</definedName>
    <definedName name="BExXXH5N3NKBQ7BCJPJTBF8CYM2Q" localSheetId="7" hidden="1">#REF!</definedName>
    <definedName name="BExXXH5N3NKBQ7BCJPJTBF8CYM2Q" localSheetId="27" hidden="1">#REF!</definedName>
    <definedName name="BExXXH5N3NKBQ7BCJPJTBF8CYM2Q" hidden="1">#REF!</definedName>
    <definedName name="BExXXI7HHXLBLUEW7EQ73TALJF48" localSheetId="16" hidden="1">#REF!</definedName>
    <definedName name="BExXXI7HHXLBLUEW7EQ73TALJF48" localSheetId="13" hidden="1">#REF!</definedName>
    <definedName name="BExXXI7HHXLBLUEW7EQ73TALJF48" localSheetId="10" hidden="1">#REF!</definedName>
    <definedName name="BExXXI7HHXLBLUEW7EQ73TALJF48" localSheetId="7" hidden="1">#REF!</definedName>
    <definedName name="BExXXI7HHXLBLUEW7EQ73TALJF48" localSheetId="27" hidden="1">#REF!</definedName>
    <definedName name="BExXXI7HHXLBLUEW7EQ73TALJF48" hidden="1">#REF!</definedName>
    <definedName name="BExXXKWLM4D541BH6O8GOJMHFHMW" localSheetId="16" hidden="1">#REF!</definedName>
    <definedName name="BExXXKWLM4D541BH6O8GOJMHFHMW" localSheetId="13" hidden="1">#REF!</definedName>
    <definedName name="BExXXKWLM4D541BH6O8GOJMHFHMW" localSheetId="10" hidden="1">#REF!</definedName>
    <definedName name="BExXXKWLM4D541BH6O8GOJMHFHMW" localSheetId="7" hidden="1">#REF!</definedName>
    <definedName name="BExXXKWLM4D541BH6O8GOJMHFHMW" localSheetId="27" hidden="1">#REF!</definedName>
    <definedName name="BExXXKWLM4D541BH6O8GOJMHFHMW" hidden="1">#REF!</definedName>
    <definedName name="BExXXNR17I6P4FQZPQF2ZXDFYB6C" localSheetId="16" hidden="1">#REF!</definedName>
    <definedName name="BExXXNR17I6P4FQZPQF2ZXDFYB6C" localSheetId="13" hidden="1">#REF!</definedName>
    <definedName name="BExXXNR17I6P4FQZPQF2ZXDFYB6C" localSheetId="10" hidden="1">#REF!</definedName>
    <definedName name="BExXXNR17I6P4FQZPQF2ZXDFYB6C" localSheetId="7" hidden="1">#REF!</definedName>
    <definedName name="BExXXNR17I6P4FQZPQF2ZXDFYB6C" localSheetId="27" hidden="1">#REF!</definedName>
    <definedName name="BExXXNR17I6P4FQZPQF2ZXDFYB6C" hidden="1">#REF!</definedName>
    <definedName name="BExXXPPA1Q87XPI97X0OXCPBPDON" localSheetId="16" hidden="1">#REF!</definedName>
    <definedName name="BExXXPPA1Q87XPI97X0OXCPBPDON" localSheetId="13" hidden="1">#REF!</definedName>
    <definedName name="BExXXPPA1Q87XPI97X0OXCPBPDON" localSheetId="10" hidden="1">#REF!</definedName>
    <definedName name="BExXXPPA1Q87XPI97X0OXCPBPDON" localSheetId="7" hidden="1">#REF!</definedName>
    <definedName name="BExXXPPA1Q87XPI97X0OXCPBPDON" localSheetId="27" hidden="1">#REF!</definedName>
    <definedName name="BExXXPPA1Q87XPI97X0OXCPBPDON" hidden="1">#REF!</definedName>
    <definedName name="BExXXVUDA98IZTQ6MANKU4MTTDVR" localSheetId="16" hidden="1">#REF!</definedName>
    <definedName name="BExXXVUDA98IZTQ6MANKU4MTTDVR" localSheetId="13" hidden="1">#REF!</definedName>
    <definedName name="BExXXVUDA98IZTQ6MANKU4MTTDVR" localSheetId="10" hidden="1">#REF!</definedName>
    <definedName name="BExXXVUDA98IZTQ6MANKU4MTTDVR" localSheetId="7" hidden="1">#REF!</definedName>
    <definedName name="BExXXVUDA98IZTQ6MANKU4MTTDVR" localSheetId="27" hidden="1">#REF!</definedName>
    <definedName name="BExXXVUDA98IZTQ6MANKU4MTTDVR" hidden="1">#REF!</definedName>
    <definedName name="BExXXZQNZY6IZI45DJXJK0MQZWA7" localSheetId="16" hidden="1">#REF!</definedName>
    <definedName name="BExXXZQNZY6IZI45DJXJK0MQZWA7" localSheetId="13" hidden="1">#REF!</definedName>
    <definedName name="BExXXZQNZY6IZI45DJXJK0MQZWA7" localSheetId="10" hidden="1">#REF!</definedName>
    <definedName name="BExXXZQNZY6IZI45DJXJK0MQZWA7" localSheetId="7" hidden="1">#REF!</definedName>
    <definedName name="BExXXZQNZY6IZI45DJXJK0MQZWA7" localSheetId="27" hidden="1">#REF!</definedName>
    <definedName name="BExXXZQNZY6IZI45DJXJK0MQZWA7" hidden="1">#REF!</definedName>
    <definedName name="BExXY5QFG6QP94SFT3935OBM8Y4K" localSheetId="16" hidden="1">#REF!</definedName>
    <definedName name="BExXY5QFG6QP94SFT3935OBM8Y4K" localSheetId="13" hidden="1">#REF!</definedName>
    <definedName name="BExXY5QFG6QP94SFT3935OBM8Y4K" localSheetId="10" hidden="1">#REF!</definedName>
    <definedName name="BExXY5QFG6QP94SFT3935OBM8Y4K" localSheetId="7" hidden="1">#REF!</definedName>
    <definedName name="BExXY5QFG6QP94SFT3935OBM8Y4K" localSheetId="27" hidden="1">#REF!</definedName>
    <definedName name="BExXY5QFG6QP94SFT3935OBM8Y4K" hidden="1">#REF!</definedName>
    <definedName name="BExXY7TYEBFXRYUYIFHTN65RJ8EW" localSheetId="16" hidden="1">#REF!</definedName>
    <definedName name="BExXY7TYEBFXRYUYIFHTN65RJ8EW" localSheetId="13" hidden="1">#REF!</definedName>
    <definedName name="BExXY7TYEBFXRYUYIFHTN65RJ8EW" localSheetId="10" hidden="1">#REF!</definedName>
    <definedName name="BExXY7TYEBFXRYUYIFHTN65RJ8EW" localSheetId="7" hidden="1">#REF!</definedName>
    <definedName name="BExXY7TYEBFXRYUYIFHTN65RJ8EW" localSheetId="27" hidden="1">#REF!</definedName>
    <definedName name="BExXY7TYEBFXRYUYIFHTN65RJ8EW" hidden="1">#REF!</definedName>
    <definedName name="BExXYLBHANUXC5FCTDDTGOVD3GQS" localSheetId="16" hidden="1">#REF!</definedName>
    <definedName name="BExXYLBHANUXC5FCTDDTGOVD3GQS" localSheetId="13" hidden="1">#REF!</definedName>
    <definedName name="BExXYLBHANUXC5FCTDDTGOVD3GQS" localSheetId="10" hidden="1">#REF!</definedName>
    <definedName name="BExXYLBHANUXC5FCTDDTGOVD3GQS" localSheetId="7" hidden="1">#REF!</definedName>
    <definedName name="BExXYLBHANUXC5FCTDDTGOVD3GQS" localSheetId="27" hidden="1">#REF!</definedName>
    <definedName name="BExXYLBHANUXC5FCTDDTGOVD3GQS" hidden="1">#REF!</definedName>
    <definedName name="BExXYMNYAYH3WA2ZCFAYKZID9ZCI" localSheetId="16" hidden="1">#REF!</definedName>
    <definedName name="BExXYMNYAYH3WA2ZCFAYKZID9ZCI" localSheetId="13" hidden="1">#REF!</definedName>
    <definedName name="BExXYMNYAYH3WA2ZCFAYKZID9ZCI" localSheetId="10" hidden="1">#REF!</definedName>
    <definedName name="BExXYMNYAYH3WA2ZCFAYKZID9ZCI" localSheetId="7" hidden="1">#REF!</definedName>
    <definedName name="BExXYMNYAYH3WA2ZCFAYKZID9ZCI" localSheetId="27" hidden="1">#REF!</definedName>
    <definedName name="BExXYMNYAYH3WA2ZCFAYKZID9ZCI" hidden="1">#REF!</definedName>
    <definedName name="BExXYYT12SVN2VDMLVNV4P3ISD8T" localSheetId="16" hidden="1">#REF!</definedName>
    <definedName name="BExXYYT12SVN2VDMLVNV4P3ISD8T" localSheetId="13" hidden="1">#REF!</definedName>
    <definedName name="BExXYYT12SVN2VDMLVNV4P3ISD8T" localSheetId="10" hidden="1">#REF!</definedName>
    <definedName name="BExXYYT12SVN2VDMLVNV4P3ISD8T" localSheetId="7" hidden="1">#REF!</definedName>
    <definedName name="BExXYYT12SVN2VDMLVNV4P3ISD8T" localSheetId="27" hidden="1">#REF!</definedName>
    <definedName name="BExXYYT12SVN2VDMLVNV4P3ISD8T" hidden="1">#REF!</definedName>
    <definedName name="BExXYZ3SPSRCWM4YHTPZDCOLZPHR" localSheetId="16" hidden="1">#REF!</definedName>
    <definedName name="BExXYZ3SPSRCWM4YHTPZDCOLZPHR" localSheetId="13" hidden="1">#REF!</definedName>
    <definedName name="BExXYZ3SPSRCWM4YHTPZDCOLZPHR" localSheetId="10" hidden="1">#REF!</definedName>
    <definedName name="BExXYZ3SPSRCWM4YHTPZDCOLZPHR" localSheetId="7" hidden="1">#REF!</definedName>
    <definedName name="BExXYZ3SPSRCWM4YHTPZDCOLZPHR" localSheetId="27" hidden="1">#REF!</definedName>
    <definedName name="BExXYZ3SPSRCWM4YHTPZDCOLZPHR" hidden="1">#REF!</definedName>
    <definedName name="BExXZFVV4YB42AZ3H1I40YG3JAPU" localSheetId="16" hidden="1">#REF!</definedName>
    <definedName name="BExXZFVV4YB42AZ3H1I40YG3JAPU" localSheetId="13" hidden="1">#REF!</definedName>
    <definedName name="BExXZFVV4YB42AZ3H1I40YG3JAPU" localSheetId="10" hidden="1">#REF!</definedName>
    <definedName name="BExXZFVV4YB42AZ3H1I40YG3JAPU" localSheetId="7" hidden="1">#REF!</definedName>
    <definedName name="BExXZFVV4YB42AZ3H1I40YG3JAPU" localSheetId="27" hidden="1">#REF!</definedName>
    <definedName name="BExXZFVV4YB42AZ3H1I40YG3JAPU" hidden="1">#REF!</definedName>
    <definedName name="BExXZG1CQE1M9TDJ99253H6JVGIH" localSheetId="16" hidden="1">#REF!</definedName>
    <definedName name="BExXZG1CQE1M9TDJ99253H6JVGIH" localSheetId="13" hidden="1">#REF!</definedName>
    <definedName name="BExXZG1CQE1M9TDJ99253H6JVGIH" localSheetId="10" hidden="1">#REF!</definedName>
    <definedName name="BExXZG1CQE1M9TDJ99253H6JVGIH" localSheetId="7" hidden="1">#REF!</definedName>
    <definedName name="BExXZG1CQE1M9TDJ99253H6JVGIH" localSheetId="27" hidden="1">#REF!</definedName>
    <definedName name="BExXZG1CQE1M9TDJ99253H6JVGIH" hidden="1">#REF!</definedName>
    <definedName name="BExXZHJ9T2JELF12CHHGD54J1B0C" localSheetId="16" hidden="1">#REF!</definedName>
    <definedName name="BExXZHJ9T2JELF12CHHGD54J1B0C" localSheetId="13" hidden="1">#REF!</definedName>
    <definedName name="BExXZHJ9T2JELF12CHHGD54J1B0C" localSheetId="10" hidden="1">#REF!</definedName>
    <definedName name="BExXZHJ9T2JELF12CHHGD54J1B0C" localSheetId="7" hidden="1">#REF!</definedName>
    <definedName name="BExXZHJ9T2JELF12CHHGD54J1B0C" localSheetId="27" hidden="1">#REF!</definedName>
    <definedName name="BExXZHJ9T2JELF12CHHGD54J1B0C" hidden="1">#REF!</definedName>
    <definedName name="BExXZNJ2X1TK2LRK5ZY3MX49H5T7" localSheetId="16" hidden="1">#REF!</definedName>
    <definedName name="BExXZNJ2X1TK2LRK5ZY3MX49H5T7" localSheetId="13" hidden="1">#REF!</definedName>
    <definedName name="BExXZNJ2X1TK2LRK5ZY3MX49H5T7" localSheetId="10" hidden="1">#REF!</definedName>
    <definedName name="BExXZNJ2X1TK2LRK5ZY3MX49H5T7" localSheetId="7" hidden="1">#REF!</definedName>
    <definedName name="BExXZNJ2X1TK2LRK5ZY3MX49H5T7" localSheetId="27" hidden="1">#REF!</definedName>
    <definedName name="BExXZNJ2X1TK2LRK5ZY3MX49H5T7" hidden="1">#REF!</definedName>
    <definedName name="BExXZOVPCEP495TQSON6PSRQ8XCY" localSheetId="16" hidden="1">#REF!</definedName>
    <definedName name="BExXZOVPCEP495TQSON6PSRQ8XCY" localSheetId="13" hidden="1">#REF!</definedName>
    <definedName name="BExXZOVPCEP495TQSON6PSRQ8XCY" localSheetId="10" hidden="1">#REF!</definedName>
    <definedName name="BExXZOVPCEP495TQSON6PSRQ8XCY" localSheetId="7" hidden="1">#REF!</definedName>
    <definedName name="BExXZOVPCEP495TQSON6PSRQ8XCY" localSheetId="27" hidden="1">#REF!</definedName>
    <definedName name="BExXZOVPCEP495TQSON6PSRQ8XCY" hidden="1">#REF!</definedName>
    <definedName name="BExXZXKH7NBARQQAZM69Z57IH1MM" localSheetId="16" hidden="1">#REF!</definedName>
    <definedName name="BExXZXKH7NBARQQAZM69Z57IH1MM" localSheetId="13" hidden="1">#REF!</definedName>
    <definedName name="BExXZXKH7NBARQQAZM69Z57IH1MM" localSheetId="10" hidden="1">#REF!</definedName>
    <definedName name="BExXZXKH7NBARQQAZM69Z57IH1MM" localSheetId="7" hidden="1">#REF!</definedName>
    <definedName name="BExXZXKH7NBARQQAZM69Z57IH1MM" localSheetId="27" hidden="1">#REF!</definedName>
    <definedName name="BExXZXKH7NBARQQAZM69Z57IH1MM" hidden="1">#REF!</definedName>
    <definedName name="BExY07WSDH5QEVM7BJXJK2ZRAI1O" localSheetId="16" hidden="1">#REF!</definedName>
    <definedName name="BExY07WSDH5QEVM7BJXJK2ZRAI1O" localSheetId="13" hidden="1">#REF!</definedName>
    <definedName name="BExY07WSDH5QEVM7BJXJK2ZRAI1O" localSheetId="10" hidden="1">#REF!</definedName>
    <definedName name="BExY07WSDH5QEVM7BJXJK2ZRAI1O" localSheetId="7" hidden="1">#REF!</definedName>
    <definedName name="BExY07WSDH5QEVM7BJXJK2ZRAI1O" localSheetId="27" hidden="1">#REF!</definedName>
    <definedName name="BExY07WSDH5QEVM7BJXJK2ZRAI1O" hidden="1">#REF!</definedName>
    <definedName name="BExY09PJJWYWGWWLX3YT8EVK0YV4" localSheetId="16" hidden="1">#REF!</definedName>
    <definedName name="BExY09PJJWYWGWWLX3YT8EVK0YV4" localSheetId="13" hidden="1">#REF!</definedName>
    <definedName name="BExY09PJJWYWGWWLX3YT8EVK0YV4" localSheetId="10" hidden="1">#REF!</definedName>
    <definedName name="BExY09PJJWYWGWWLX3YT8EVK0YV4" localSheetId="7" hidden="1">#REF!</definedName>
    <definedName name="BExY09PJJWYWGWWLX3YT8EVK0YV4" localSheetId="27" hidden="1">#REF!</definedName>
    <definedName name="BExY09PJJWYWGWWLX3YT8EVK0YV4" hidden="1">#REF!</definedName>
    <definedName name="BExY0C3UBVC4M59JIRXVQ8OWAJC1" localSheetId="16" hidden="1">#REF!</definedName>
    <definedName name="BExY0C3UBVC4M59JIRXVQ8OWAJC1" localSheetId="13" hidden="1">#REF!</definedName>
    <definedName name="BExY0C3UBVC4M59JIRXVQ8OWAJC1" localSheetId="10" hidden="1">#REF!</definedName>
    <definedName name="BExY0C3UBVC4M59JIRXVQ8OWAJC1" localSheetId="7" hidden="1">#REF!</definedName>
    <definedName name="BExY0C3UBVC4M59JIRXVQ8OWAJC1" localSheetId="27" hidden="1">#REF!</definedName>
    <definedName name="BExY0C3UBVC4M59JIRXVQ8OWAJC1" hidden="1">#REF!</definedName>
    <definedName name="BExY0ENH6ZXHW155XIGS0F46T43M" localSheetId="16" hidden="1">#REF!</definedName>
    <definedName name="BExY0ENH6ZXHW155XIGS0F46T43M" localSheetId="13" hidden="1">#REF!</definedName>
    <definedName name="BExY0ENH6ZXHW155XIGS0F46T43M" localSheetId="10" hidden="1">#REF!</definedName>
    <definedName name="BExY0ENH6ZXHW155XIGS0F46T43M" localSheetId="7" hidden="1">#REF!</definedName>
    <definedName name="BExY0ENH6ZXHW155XIGS0F46T43M" localSheetId="27" hidden="1">#REF!</definedName>
    <definedName name="BExY0ENH6ZXHW155XIGS0F46T43M" hidden="1">#REF!</definedName>
    <definedName name="BExY0IEEUB9SRGD9I14IDCPO5GV4" localSheetId="16" hidden="1">#REF!</definedName>
    <definedName name="BExY0IEEUB9SRGD9I14IDCPO5GV4" localSheetId="13" hidden="1">#REF!</definedName>
    <definedName name="BExY0IEEUB9SRGD9I14IDCPO5GV4" localSheetId="10" hidden="1">#REF!</definedName>
    <definedName name="BExY0IEEUB9SRGD9I14IDCPO5GV4" localSheetId="7" hidden="1">#REF!</definedName>
    <definedName name="BExY0IEEUB9SRGD9I14IDCPO5GV4" localSheetId="27" hidden="1">#REF!</definedName>
    <definedName name="BExY0IEEUB9SRGD9I14IDCPO5GV4" hidden="1">#REF!</definedName>
    <definedName name="BExY0LEAAM7MUGBRLXD6KXBOHZ6S" localSheetId="16" hidden="1">#REF!</definedName>
    <definedName name="BExY0LEAAM7MUGBRLXD6KXBOHZ6S" localSheetId="13" hidden="1">#REF!</definedName>
    <definedName name="BExY0LEAAM7MUGBRLXD6KXBOHZ6S" localSheetId="10" hidden="1">#REF!</definedName>
    <definedName name="BExY0LEAAM7MUGBRLXD6KXBOHZ6S" localSheetId="7" hidden="1">#REF!</definedName>
    <definedName name="BExY0LEAAM7MUGBRLXD6KXBOHZ6S" localSheetId="27" hidden="1">#REF!</definedName>
    <definedName name="BExY0LEAAM7MUGBRLXD6KXBOHZ6S" hidden="1">#REF!</definedName>
    <definedName name="BExY0OE8GFHMLLTEAFIOQTOPEVPB" localSheetId="16" hidden="1">#REF!</definedName>
    <definedName name="BExY0OE8GFHMLLTEAFIOQTOPEVPB" localSheetId="13" hidden="1">#REF!</definedName>
    <definedName name="BExY0OE8GFHMLLTEAFIOQTOPEVPB" localSheetId="10" hidden="1">#REF!</definedName>
    <definedName name="BExY0OE8GFHMLLTEAFIOQTOPEVPB" localSheetId="7" hidden="1">#REF!</definedName>
    <definedName name="BExY0OE8GFHMLLTEAFIOQTOPEVPB" localSheetId="27" hidden="1">#REF!</definedName>
    <definedName name="BExY0OE8GFHMLLTEAFIOQTOPEVPB" hidden="1">#REF!</definedName>
    <definedName name="BExY0OJHW85S0VKBA8T4HTYPYBOS" localSheetId="16" hidden="1">#REF!</definedName>
    <definedName name="BExY0OJHW85S0VKBA8T4HTYPYBOS" localSheetId="13" hidden="1">#REF!</definedName>
    <definedName name="BExY0OJHW85S0VKBA8T4HTYPYBOS" localSheetId="10" hidden="1">#REF!</definedName>
    <definedName name="BExY0OJHW85S0VKBA8T4HTYPYBOS" localSheetId="7" hidden="1">#REF!</definedName>
    <definedName name="BExY0OJHW85S0VKBA8T4HTYPYBOS" localSheetId="27" hidden="1">#REF!</definedName>
    <definedName name="BExY0OJHW85S0VKBA8T4HTYPYBOS" hidden="1">#REF!</definedName>
    <definedName name="BExY0T1E034D7XAXNC6F7540LLIE" localSheetId="16" hidden="1">#REF!</definedName>
    <definedName name="BExY0T1E034D7XAXNC6F7540LLIE" localSheetId="13" hidden="1">#REF!</definedName>
    <definedName name="BExY0T1E034D7XAXNC6F7540LLIE" localSheetId="10" hidden="1">#REF!</definedName>
    <definedName name="BExY0T1E034D7XAXNC6F7540LLIE" localSheetId="7" hidden="1">#REF!</definedName>
    <definedName name="BExY0T1E034D7XAXNC6F7540LLIE" localSheetId="27" hidden="1">#REF!</definedName>
    <definedName name="BExY0T1E034D7XAXNC6F7540LLIE" hidden="1">#REF!</definedName>
    <definedName name="BExY0XTZLHN49J2JH94BYTKBJLT3" localSheetId="16" hidden="1">#REF!</definedName>
    <definedName name="BExY0XTZLHN49J2JH94BYTKBJLT3" localSheetId="13" hidden="1">#REF!</definedName>
    <definedName name="BExY0XTZLHN49J2JH94BYTKBJLT3" localSheetId="10" hidden="1">#REF!</definedName>
    <definedName name="BExY0XTZLHN49J2JH94BYTKBJLT3" localSheetId="7" hidden="1">#REF!</definedName>
    <definedName name="BExY0XTZLHN49J2JH94BYTKBJLT3" localSheetId="27" hidden="1">#REF!</definedName>
    <definedName name="BExY0XTZLHN49J2JH94BYTKBJLT3" hidden="1">#REF!</definedName>
    <definedName name="BExY11FH9TXHERUYGG8FE50U7H7J" localSheetId="16" hidden="1">#REF!</definedName>
    <definedName name="BExY11FH9TXHERUYGG8FE50U7H7J" localSheetId="13" hidden="1">#REF!</definedName>
    <definedName name="BExY11FH9TXHERUYGG8FE50U7H7J" localSheetId="10" hidden="1">#REF!</definedName>
    <definedName name="BExY11FH9TXHERUYGG8FE50U7H7J" localSheetId="7" hidden="1">#REF!</definedName>
    <definedName name="BExY11FH9TXHERUYGG8FE50U7H7J" localSheetId="27" hidden="1">#REF!</definedName>
    <definedName name="BExY11FH9TXHERUYGG8FE50U7H7J" hidden="1">#REF!</definedName>
    <definedName name="BExY180UKNW5NIAWD6ZUYTFEH8QS" localSheetId="16" hidden="1">#REF!</definedName>
    <definedName name="BExY180UKNW5NIAWD6ZUYTFEH8QS" localSheetId="13" hidden="1">#REF!</definedName>
    <definedName name="BExY180UKNW5NIAWD6ZUYTFEH8QS" localSheetId="10" hidden="1">#REF!</definedName>
    <definedName name="BExY180UKNW5NIAWD6ZUYTFEH8QS" localSheetId="7" hidden="1">#REF!</definedName>
    <definedName name="BExY180UKNW5NIAWD6ZUYTFEH8QS" localSheetId="27" hidden="1">#REF!</definedName>
    <definedName name="BExY180UKNW5NIAWD6ZUYTFEH8QS" hidden="1">#REF!</definedName>
    <definedName name="BExY1DPTV4LSY9MEOUGXF8X052NA" localSheetId="16" hidden="1">#REF!</definedName>
    <definedName name="BExY1DPTV4LSY9MEOUGXF8X052NA" localSheetId="13" hidden="1">#REF!</definedName>
    <definedName name="BExY1DPTV4LSY9MEOUGXF8X052NA" localSheetId="10" hidden="1">#REF!</definedName>
    <definedName name="BExY1DPTV4LSY9MEOUGXF8X052NA" localSheetId="7" hidden="1">#REF!</definedName>
    <definedName name="BExY1DPTV4LSY9MEOUGXF8X052NA" localSheetId="27" hidden="1">#REF!</definedName>
    <definedName name="BExY1DPTV4LSY9MEOUGXF8X052NA" hidden="1">#REF!</definedName>
    <definedName name="BExY1GK9ELBEKDD7O6HR6DUO8YGO" localSheetId="16" hidden="1">#REF!</definedName>
    <definedName name="BExY1GK9ELBEKDD7O6HR6DUO8YGO" localSheetId="13" hidden="1">#REF!</definedName>
    <definedName name="BExY1GK9ELBEKDD7O6HR6DUO8YGO" localSheetId="10" hidden="1">#REF!</definedName>
    <definedName name="BExY1GK9ELBEKDD7O6HR6DUO8YGO" localSheetId="7" hidden="1">#REF!</definedName>
    <definedName name="BExY1GK9ELBEKDD7O6HR6DUO8YGO" localSheetId="27" hidden="1">#REF!</definedName>
    <definedName name="BExY1GK9ELBEKDD7O6HR6DUO8YGO" hidden="1">#REF!</definedName>
    <definedName name="BExY1NWOXXFV9GGZ3PX444LZ8TVX" localSheetId="16" hidden="1">#REF!</definedName>
    <definedName name="BExY1NWOXXFV9GGZ3PX444LZ8TVX" localSheetId="13" hidden="1">#REF!</definedName>
    <definedName name="BExY1NWOXXFV9GGZ3PX444LZ8TVX" localSheetId="10" hidden="1">#REF!</definedName>
    <definedName name="BExY1NWOXXFV9GGZ3PX444LZ8TVX" localSheetId="7" hidden="1">#REF!</definedName>
    <definedName name="BExY1NWOXXFV9GGZ3PX444LZ8TVX" localSheetId="27" hidden="1">#REF!</definedName>
    <definedName name="BExY1NWOXXFV9GGZ3PX444LZ8TVX" hidden="1">#REF!</definedName>
    <definedName name="BExY1UCL0RND63LLSM9X5SFRG117" localSheetId="16" hidden="1">#REF!</definedName>
    <definedName name="BExY1UCL0RND63LLSM9X5SFRG117" localSheetId="13" hidden="1">#REF!</definedName>
    <definedName name="BExY1UCL0RND63LLSM9X5SFRG117" localSheetId="10" hidden="1">#REF!</definedName>
    <definedName name="BExY1UCL0RND63LLSM9X5SFRG117" localSheetId="7" hidden="1">#REF!</definedName>
    <definedName name="BExY1UCL0RND63LLSM9X5SFRG117" localSheetId="27" hidden="1">#REF!</definedName>
    <definedName name="BExY1UCL0RND63LLSM9X5SFRG117" hidden="1">#REF!</definedName>
    <definedName name="BExY1WAT3937L08HLHIRQHMP2A3H" localSheetId="16" hidden="1">#REF!</definedName>
    <definedName name="BExY1WAT3937L08HLHIRQHMP2A3H" localSheetId="13" hidden="1">#REF!</definedName>
    <definedName name="BExY1WAT3937L08HLHIRQHMP2A3H" localSheetId="10" hidden="1">#REF!</definedName>
    <definedName name="BExY1WAT3937L08HLHIRQHMP2A3H" localSheetId="7" hidden="1">#REF!</definedName>
    <definedName name="BExY1WAT3937L08HLHIRQHMP2A3H" localSheetId="27" hidden="1">#REF!</definedName>
    <definedName name="BExY1WAT3937L08HLHIRQHMP2A3H" hidden="1">#REF!</definedName>
    <definedName name="BExY1YEBOSLMID7LURP8QB46AI91" localSheetId="16" hidden="1">#REF!</definedName>
    <definedName name="BExY1YEBOSLMID7LURP8QB46AI91" localSheetId="13" hidden="1">#REF!</definedName>
    <definedName name="BExY1YEBOSLMID7LURP8QB46AI91" localSheetId="10" hidden="1">#REF!</definedName>
    <definedName name="BExY1YEBOSLMID7LURP8QB46AI91" localSheetId="7" hidden="1">#REF!</definedName>
    <definedName name="BExY1YEBOSLMID7LURP8QB46AI91" localSheetId="27" hidden="1">#REF!</definedName>
    <definedName name="BExY1YEBOSLMID7LURP8QB46AI91" hidden="1">#REF!</definedName>
    <definedName name="BExY236UB98PA9PNCHMCSZYCHJBD" localSheetId="16" hidden="1">#REF!</definedName>
    <definedName name="BExY236UB98PA9PNCHMCSZYCHJBD" localSheetId="13" hidden="1">#REF!</definedName>
    <definedName name="BExY236UB98PA9PNCHMCSZYCHJBD" localSheetId="10" hidden="1">#REF!</definedName>
    <definedName name="BExY236UB98PA9PNCHMCSZYCHJBD" localSheetId="7" hidden="1">#REF!</definedName>
    <definedName name="BExY236UB98PA9PNCHMCSZYCHJBD" localSheetId="27" hidden="1">#REF!</definedName>
    <definedName name="BExY236UB98PA9PNCHMCSZYCHJBD" hidden="1">#REF!</definedName>
    <definedName name="BExY2FS4LFX9OHOTQT7SJ2PXAC25" localSheetId="16" hidden="1">#REF!</definedName>
    <definedName name="BExY2FS4LFX9OHOTQT7SJ2PXAC25" localSheetId="13" hidden="1">#REF!</definedName>
    <definedName name="BExY2FS4LFX9OHOTQT7SJ2PXAC25" localSheetId="10" hidden="1">#REF!</definedName>
    <definedName name="BExY2FS4LFX9OHOTQT7SJ2PXAC25" localSheetId="7" hidden="1">#REF!</definedName>
    <definedName name="BExY2FS4LFX9OHOTQT7SJ2PXAC25" localSheetId="27" hidden="1">#REF!</definedName>
    <definedName name="BExY2FS4LFX9OHOTQT7SJ2PXAC25" hidden="1">#REF!</definedName>
    <definedName name="BExY2GDPCZPVU0IQ6IJIB1YQQRQ6" localSheetId="16" hidden="1">#REF!</definedName>
    <definedName name="BExY2GDPCZPVU0IQ6IJIB1YQQRQ6" localSheetId="13" hidden="1">#REF!</definedName>
    <definedName name="BExY2GDPCZPVU0IQ6IJIB1YQQRQ6" localSheetId="10" hidden="1">#REF!</definedName>
    <definedName name="BExY2GDPCZPVU0IQ6IJIB1YQQRQ6" localSheetId="7" hidden="1">#REF!</definedName>
    <definedName name="BExY2GDPCZPVU0IQ6IJIB1YQQRQ6" localSheetId="27" hidden="1">#REF!</definedName>
    <definedName name="BExY2GDPCZPVU0IQ6IJIB1YQQRQ6" hidden="1">#REF!</definedName>
    <definedName name="BExY2GTSZ3VA9TXLY7KW1LIAKJ61" localSheetId="16" hidden="1">#REF!</definedName>
    <definedName name="BExY2GTSZ3VA9TXLY7KW1LIAKJ61" localSheetId="13" hidden="1">#REF!</definedName>
    <definedName name="BExY2GTSZ3VA9TXLY7KW1LIAKJ61" localSheetId="10" hidden="1">#REF!</definedName>
    <definedName name="BExY2GTSZ3VA9TXLY7KW1LIAKJ61" localSheetId="7" hidden="1">#REF!</definedName>
    <definedName name="BExY2GTSZ3VA9TXLY7KW1LIAKJ61" localSheetId="27" hidden="1">#REF!</definedName>
    <definedName name="BExY2GTSZ3VA9TXLY7KW1LIAKJ61" hidden="1">#REF!</definedName>
    <definedName name="BExY2IXBR1SGYZH08T7QHKEFS8HA" localSheetId="16" hidden="1">#REF!</definedName>
    <definedName name="BExY2IXBR1SGYZH08T7QHKEFS8HA" localSheetId="13" hidden="1">#REF!</definedName>
    <definedName name="BExY2IXBR1SGYZH08T7QHKEFS8HA" localSheetId="10" hidden="1">#REF!</definedName>
    <definedName name="BExY2IXBR1SGYZH08T7QHKEFS8HA" localSheetId="7" hidden="1">#REF!</definedName>
    <definedName name="BExY2IXBR1SGYZH08T7QHKEFS8HA" localSheetId="27" hidden="1">#REF!</definedName>
    <definedName name="BExY2IXBR1SGYZH08T7QHKEFS8HA" hidden="1">#REF!</definedName>
    <definedName name="BExY2Q4B5FUDA5VU4VRUHX327QN0" localSheetId="16" hidden="1">#REF!</definedName>
    <definedName name="BExY2Q4B5FUDA5VU4VRUHX327QN0" localSheetId="13" hidden="1">#REF!</definedName>
    <definedName name="BExY2Q4B5FUDA5VU4VRUHX327QN0" localSheetId="10" hidden="1">#REF!</definedName>
    <definedName name="BExY2Q4B5FUDA5VU4VRUHX327QN0" localSheetId="7" hidden="1">#REF!</definedName>
    <definedName name="BExY2Q4B5FUDA5VU4VRUHX327QN0" localSheetId="27" hidden="1">#REF!</definedName>
    <definedName name="BExY2Q4B5FUDA5VU4VRUHX327QN0" hidden="1">#REF!</definedName>
    <definedName name="BExY2S7TM2NG7A1NFYPWIFAIKUCO" localSheetId="16" hidden="1">#REF!</definedName>
    <definedName name="BExY2S7TM2NG7A1NFYPWIFAIKUCO" localSheetId="13" hidden="1">#REF!</definedName>
    <definedName name="BExY2S7TM2NG7A1NFYPWIFAIKUCO" localSheetId="10" hidden="1">#REF!</definedName>
    <definedName name="BExY2S7TM2NG7A1NFYPWIFAIKUCO" localSheetId="7" hidden="1">#REF!</definedName>
    <definedName name="BExY2S7TM2NG7A1NFYPWIFAIKUCO" localSheetId="27" hidden="1">#REF!</definedName>
    <definedName name="BExY2S7TM2NG7A1NFYPWIFAIKUCO" hidden="1">#REF!</definedName>
    <definedName name="BExY2Z3ZGRGD12RWANJZ8DFQO776" localSheetId="16" hidden="1">#REF!</definedName>
    <definedName name="BExY2Z3ZGRGD12RWANJZ8DFQO776" localSheetId="13" hidden="1">#REF!</definedName>
    <definedName name="BExY2Z3ZGRGD12RWANJZ8DFQO776" localSheetId="10" hidden="1">#REF!</definedName>
    <definedName name="BExY2Z3ZGRGD12RWANJZ8DFQO776" localSheetId="7" hidden="1">#REF!</definedName>
    <definedName name="BExY2Z3ZGRGD12RWANJZ8DFQO776" localSheetId="27" hidden="1">#REF!</definedName>
    <definedName name="BExY2Z3ZGRGD12RWANJZ8DFQO776" hidden="1">#REF!</definedName>
    <definedName name="BExY30WPXLJ01P42XKBSUF8KNOOK" localSheetId="16" hidden="1">#REF!</definedName>
    <definedName name="BExY30WPXLJ01P42XKBSUF8KNOOK" localSheetId="13" hidden="1">#REF!</definedName>
    <definedName name="BExY30WPXLJ01P42XKBSUF8KNOOK" localSheetId="10" hidden="1">#REF!</definedName>
    <definedName name="BExY30WPXLJ01P42XKBSUF8KNOOK" localSheetId="7" hidden="1">#REF!</definedName>
    <definedName name="BExY30WPXLJ01P42XKBSUF8KNOOK" localSheetId="27" hidden="1">#REF!</definedName>
    <definedName name="BExY30WPXLJ01P42XKBSUF8KNOOK" hidden="1">#REF!</definedName>
    <definedName name="BExY3297KIB0C8Z1G99OS1MCEGTO" localSheetId="16" hidden="1">#REF!</definedName>
    <definedName name="BExY3297KIB0C8Z1G99OS1MCEGTO" localSheetId="13" hidden="1">#REF!</definedName>
    <definedName name="BExY3297KIB0C8Z1G99OS1MCEGTO" localSheetId="10" hidden="1">#REF!</definedName>
    <definedName name="BExY3297KIB0C8Z1G99OS1MCEGTO" localSheetId="7" hidden="1">#REF!</definedName>
    <definedName name="BExY3297KIB0C8Z1G99OS1MCEGTO" localSheetId="27" hidden="1">#REF!</definedName>
    <definedName name="BExY3297KIB0C8Z1G99OS1MCEGTO" hidden="1">#REF!</definedName>
    <definedName name="BExY3HOSK7YI364K15OX70AVR6F1" localSheetId="16" hidden="1">#REF!</definedName>
    <definedName name="BExY3HOSK7YI364K15OX70AVR6F1" localSheetId="13" hidden="1">#REF!</definedName>
    <definedName name="BExY3HOSK7YI364K15OX70AVR6F1" localSheetId="10" hidden="1">#REF!</definedName>
    <definedName name="BExY3HOSK7YI364K15OX70AVR6F1" localSheetId="7" hidden="1">#REF!</definedName>
    <definedName name="BExY3HOSK7YI364K15OX70AVR6F1" localSheetId="27" hidden="1">#REF!</definedName>
    <definedName name="BExY3HOSK7YI364K15OX70AVR6F1" hidden="1">#REF!</definedName>
    <definedName name="BExY3I526B4VA8JBTKXWE3FGVT0D" localSheetId="16" hidden="1">#REF!</definedName>
    <definedName name="BExY3I526B4VA8JBTKXWE3FGVT0D" localSheetId="13" hidden="1">#REF!</definedName>
    <definedName name="BExY3I526B4VA8JBTKXWE3FGVT0D" localSheetId="10" hidden="1">#REF!</definedName>
    <definedName name="BExY3I526B4VA8JBTKXWE3FGVT0D" localSheetId="7" hidden="1">#REF!</definedName>
    <definedName name="BExY3I526B4VA8JBTKXWE3FGVT0D" localSheetId="27" hidden="1">#REF!</definedName>
    <definedName name="BExY3I526B4VA8JBTKXWE3FGVT0D" hidden="1">#REF!</definedName>
    <definedName name="BExY3I52TZR3GXQ9HDVDNIYLIGEH" localSheetId="16" hidden="1">#REF!</definedName>
    <definedName name="BExY3I52TZR3GXQ9HDVDNIYLIGEH" localSheetId="13" hidden="1">#REF!</definedName>
    <definedName name="BExY3I52TZR3GXQ9HDVDNIYLIGEH" localSheetId="10" hidden="1">#REF!</definedName>
    <definedName name="BExY3I52TZR3GXQ9HDVDNIYLIGEH" localSheetId="7" hidden="1">#REF!</definedName>
    <definedName name="BExY3I52TZR3GXQ9HDVDNIYLIGEH" localSheetId="27" hidden="1">#REF!</definedName>
    <definedName name="BExY3I52TZR3GXQ9HDVDNIYLIGEH" hidden="1">#REF!</definedName>
    <definedName name="BExY3T89AUR83SOAZZ3OMDEJDQ39" localSheetId="16" hidden="1">#REF!</definedName>
    <definedName name="BExY3T89AUR83SOAZZ3OMDEJDQ39" localSheetId="13" hidden="1">#REF!</definedName>
    <definedName name="BExY3T89AUR83SOAZZ3OMDEJDQ39" localSheetId="10" hidden="1">#REF!</definedName>
    <definedName name="BExY3T89AUR83SOAZZ3OMDEJDQ39" localSheetId="7" hidden="1">#REF!</definedName>
    <definedName name="BExY3T89AUR83SOAZZ3OMDEJDQ39" localSheetId="27" hidden="1">#REF!</definedName>
    <definedName name="BExY3T89AUR83SOAZZ3OMDEJDQ39" hidden="1">#REF!</definedName>
    <definedName name="BExY3WZ7VO2K6TYCHDY754FY24AA" localSheetId="16" hidden="1">#REF!</definedName>
    <definedName name="BExY3WZ7VO2K6TYCHDY754FY24AA" localSheetId="13" hidden="1">#REF!</definedName>
    <definedName name="BExY3WZ7VO2K6TYCHDY754FY24AA" localSheetId="10" hidden="1">#REF!</definedName>
    <definedName name="BExY3WZ7VO2K6TYCHDY754FY24AA" localSheetId="7" hidden="1">#REF!</definedName>
    <definedName name="BExY3WZ7VO2K6TYCHDY754FY24AA" localSheetId="27" hidden="1">#REF!</definedName>
    <definedName name="BExY3WZ7VO2K6TYCHDY754FY24AA" hidden="1">#REF!</definedName>
    <definedName name="BExY4BIG95HDDO6MY6WBUSWJIOLR" localSheetId="16" hidden="1">#REF!</definedName>
    <definedName name="BExY4BIG95HDDO6MY6WBUSWJIOLR" localSheetId="13" hidden="1">#REF!</definedName>
    <definedName name="BExY4BIG95HDDO6MY6WBUSWJIOLR" localSheetId="10" hidden="1">#REF!</definedName>
    <definedName name="BExY4BIG95HDDO6MY6WBUSWJIOLR" localSheetId="7" hidden="1">#REF!</definedName>
    <definedName name="BExY4BIG95HDDO6MY6WBUSWJIOLR" localSheetId="27" hidden="1">#REF!</definedName>
    <definedName name="BExY4BIG95HDDO6MY6WBUSWJIOLR" hidden="1">#REF!</definedName>
    <definedName name="BExY4MG771JQ84EMIVB6HQGGHZY7" localSheetId="16" hidden="1">#REF!</definedName>
    <definedName name="BExY4MG771JQ84EMIVB6HQGGHZY7" localSheetId="13" hidden="1">#REF!</definedName>
    <definedName name="BExY4MG771JQ84EMIVB6HQGGHZY7" localSheetId="10" hidden="1">#REF!</definedName>
    <definedName name="BExY4MG771JQ84EMIVB6HQGGHZY7" localSheetId="7" hidden="1">#REF!</definedName>
    <definedName name="BExY4MG771JQ84EMIVB6HQGGHZY7" localSheetId="27" hidden="1">#REF!</definedName>
    <definedName name="BExY4MG771JQ84EMIVB6HQGGHZY7" hidden="1">#REF!</definedName>
    <definedName name="BExY4PWCSFB8P3J3TBQB2MD67263" localSheetId="16" hidden="1">#REF!</definedName>
    <definedName name="BExY4PWCSFB8P3J3TBQB2MD67263" localSheetId="13" hidden="1">#REF!</definedName>
    <definedName name="BExY4PWCSFB8P3J3TBQB2MD67263" localSheetId="10" hidden="1">#REF!</definedName>
    <definedName name="BExY4PWCSFB8P3J3TBQB2MD67263" localSheetId="7" hidden="1">#REF!</definedName>
    <definedName name="BExY4PWCSFB8P3J3TBQB2MD67263" localSheetId="27" hidden="1">#REF!</definedName>
    <definedName name="BExY4PWCSFB8P3J3TBQB2MD67263" hidden="1">#REF!</definedName>
    <definedName name="BExY4RP3BE6KYZDIKQZO4U4DIT33" localSheetId="16" hidden="1">#REF!</definedName>
    <definedName name="BExY4RP3BE6KYZDIKQZO4U4DIT33" localSheetId="13" hidden="1">#REF!</definedName>
    <definedName name="BExY4RP3BE6KYZDIKQZO4U4DIT33" localSheetId="10" hidden="1">#REF!</definedName>
    <definedName name="BExY4RP3BE6KYZDIKQZO4U4DIT33" localSheetId="7" hidden="1">#REF!</definedName>
    <definedName name="BExY4RP3BE6KYZDIKQZO4U4DIT33" localSheetId="27" hidden="1">#REF!</definedName>
    <definedName name="BExY4RP3BE6KYZDIKQZO4U4DIT33" hidden="1">#REF!</definedName>
    <definedName name="BExY4RZW3KK11JLYBA4DWZ92M6LQ" localSheetId="16" hidden="1">#REF!</definedName>
    <definedName name="BExY4RZW3KK11JLYBA4DWZ92M6LQ" localSheetId="13" hidden="1">#REF!</definedName>
    <definedName name="BExY4RZW3KK11JLYBA4DWZ92M6LQ" localSheetId="10" hidden="1">#REF!</definedName>
    <definedName name="BExY4RZW3KK11JLYBA4DWZ92M6LQ" localSheetId="7" hidden="1">#REF!</definedName>
    <definedName name="BExY4RZW3KK11JLYBA4DWZ92M6LQ" localSheetId="27" hidden="1">#REF!</definedName>
    <definedName name="BExY4RZW3KK11JLYBA4DWZ92M6LQ" hidden="1">#REF!</definedName>
    <definedName name="BExY4XOVTTNVZ577RLIEC7NZQFIX" localSheetId="16" hidden="1">#REF!</definedName>
    <definedName name="BExY4XOVTTNVZ577RLIEC7NZQFIX" localSheetId="13" hidden="1">#REF!</definedName>
    <definedName name="BExY4XOVTTNVZ577RLIEC7NZQFIX" localSheetId="10" hidden="1">#REF!</definedName>
    <definedName name="BExY4XOVTTNVZ577RLIEC7NZQFIX" localSheetId="7" hidden="1">#REF!</definedName>
    <definedName name="BExY4XOVTTNVZ577RLIEC7NZQFIX" localSheetId="27" hidden="1">#REF!</definedName>
    <definedName name="BExY4XOVTTNVZ577RLIEC7NZQFIX" hidden="1">#REF!</definedName>
    <definedName name="BExY50JAF5CG01GTHAUS7I4ZLUDC" localSheetId="16" hidden="1">#REF!</definedName>
    <definedName name="BExY50JAF5CG01GTHAUS7I4ZLUDC" localSheetId="13" hidden="1">#REF!</definedName>
    <definedName name="BExY50JAF5CG01GTHAUS7I4ZLUDC" localSheetId="10" hidden="1">#REF!</definedName>
    <definedName name="BExY50JAF5CG01GTHAUS7I4ZLUDC" localSheetId="7" hidden="1">#REF!</definedName>
    <definedName name="BExY50JAF5CG01GTHAUS7I4ZLUDC" localSheetId="27" hidden="1">#REF!</definedName>
    <definedName name="BExY50JAF5CG01GTHAUS7I4ZLUDC" hidden="1">#REF!</definedName>
    <definedName name="BExY53J7EXFEOFTRNAHLK7IH3ACB" localSheetId="16" hidden="1">#REF!</definedName>
    <definedName name="BExY53J7EXFEOFTRNAHLK7IH3ACB" localSheetId="13" hidden="1">#REF!</definedName>
    <definedName name="BExY53J7EXFEOFTRNAHLK7IH3ACB" localSheetId="10" hidden="1">#REF!</definedName>
    <definedName name="BExY53J7EXFEOFTRNAHLK7IH3ACB" localSheetId="7" hidden="1">#REF!</definedName>
    <definedName name="BExY53J7EXFEOFTRNAHLK7IH3ACB" localSheetId="27" hidden="1">#REF!</definedName>
    <definedName name="BExY53J7EXFEOFTRNAHLK7IH3ACB" hidden="1">#REF!</definedName>
    <definedName name="BExY5515SJTJS3VM80M3YYR0WF37" localSheetId="16" hidden="1">#REF!</definedName>
    <definedName name="BExY5515SJTJS3VM80M3YYR0WF37" localSheetId="13" hidden="1">#REF!</definedName>
    <definedName name="BExY5515SJTJS3VM80M3YYR0WF37" localSheetId="10" hidden="1">#REF!</definedName>
    <definedName name="BExY5515SJTJS3VM80M3YYR0WF37" localSheetId="7" hidden="1">#REF!</definedName>
    <definedName name="BExY5515SJTJS3VM80M3YYR0WF37" localSheetId="27" hidden="1">#REF!</definedName>
    <definedName name="BExY5515SJTJS3VM80M3YYR0WF37" hidden="1">#REF!</definedName>
    <definedName name="BExY5515WE39FQ3EG5QHG67V9C0O" localSheetId="16" hidden="1">#REF!</definedName>
    <definedName name="BExY5515WE39FQ3EG5QHG67V9C0O" localSheetId="13" hidden="1">#REF!</definedName>
    <definedName name="BExY5515WE39FQ3EG5QHG67V9C0O" localSheetId="10" hidden="1">#REF!</definedName>
    <definedName name="BExY5515WE39FQ3EG5QHG67V9C0O" localSheetId="7" hidden="1">#REF!</definedName>
    <definedName name="BExY5515WE39FQ3EG5QHG67V9C0O" localSheetId="27" hidden="1">#REF!</definedName>
    <definedName name="BExY5515WE39FQ3EG5QHG67V9C0O" hidden="1">#REF!</definedName>
    <definedName name="BExY5986WNAD8NFCPXC9TVLBU4FG" localSheetId="16" hidden="1">#REF!</definedName>
    <definedName name="BExY5986WNAD8NFCPXC9TVLBU4FG" localSheetId="13" hidden="1">#REF!</definedName>
    <definedName name="BExY5986WNAD8NFCPXC9TVLBU4FG" localSheetId="10" hidden="1">#REF!</definedName>
    <definedName name="BExY5986WNAD8NFCPXC9TVLBU4FG" localSheetId="7" hidden="1">#REF!</definedName>
    <definedName name="BExY5986WNAD8NFCPXC9TVLBU4FG" localSheetId="27" hidden="1">#REF!</definedName>
    <definedName name="BExY5986WNAD8NFCPXC9TVLBU4FG" hidden="1">#REF!</definedName>
    <definedName name="BExY5DF9MS25IFNWGJ1YAS5MDN8R" localSheetId="16" hidden="1">#REF!</definedName>
    <definedName name="BExY5DF9MS25IFNWGJ1YAS5MDN8R" localSheetId="13" hidden="1">#REF!</definedName>
    <definedName name="BExY5DF9MS25IFNWGJ1YAS5MDN8R" localSheetId="10" hidden="1">#REF!</definedName>
    <definedName name="BExY5DF9MS25IFNWGJ1YAS5MDN8R" localSheetId="7" hidden="1">#REF!</definedName>
    <definedName name="BExY5DF9MS25IFNWGJ1YAS5MDN8R" localSheetId="27" hidden="1">#REF!</definedName>
    <definedName name="BExY5DF9MS25IFNWGJ1YAS5MDN8R" hidden="1">#REF!</definedName>
    <definedName name="BExY5ERVGL3UM2MGT8LJ0XPKTZEK" localSheetId="16" hidden="1">#REF!</definedName>
    <definedName name="BExY5ERVGL3UM2MGT8LJ0XPKTZEK" localSheetId="13" hidden="1">#REF!</definedName>
    <definedName name="BExY5ERVGL3UM2MGT8LJ0XPKTZEK" localSheetId="10" hidden="1">#REF!</definedName>
    <definedName name="BExY5ERVGL3UM2MGT8LJ0XPKTZEK" localSheetId="7" hidden="1">#REF!</definedName>
    <definedName name="BExY5ERVGL3UM2MGT8LJ0XPKTZEK" localSheetId="27" hidden="1">#REF!</definedName>
    <definedName name="BExY5ERVGL3UM2MGT8LJ0XPKTZEK" hidden="1">#REF!</definedName>
    <definedName name="BExY5EX6NJFK8W754ZVZDN5DS04K" localSheetId="16" hidden="1">#REF!</definedName>
    <definedName name="BExY5EX6NJFK8W754ZVZDN5DS04K" localSheetId="13" hidden="1">#REF!</definedName>
    <definedName name="BExY5EX6NJFK8W754ZVZDN5DS04K" localSheetId="10" hidden="1">#REF!</definedName>
    <definedName name="BExY5EX6NJFK8W754ZVZDN5DS04K" localSheetId="7" hidden="1">#REF!</definedName>
    <definedName name="BExY5EX6NJFK8W754ZVZDN5DS04K" localSheetId="27" hidden="1">#REF!</definedName>
    <definedName name="BExY5EX6NJFK8W754ZVZDN5DS04K" hidden="1">#REF!</definedName>
    <definedName name="BExY5S3XD1NJT109CV54IFOHVLQ6" localSheetId="16" hidden="1">#REF!</definedName>
    <definedName name="BExY5S3XD1NJT109CV54IFOHVLQ6" localSheetId="13" hidden="1">#REF!</definedName>
    <definedName name="BExY5S3XD1NJT109CV54IFOHVLQ6" localSheetId="10" hidden="1">#REF!</definedName>
    <definedName name="BExY5S3XD1NJT109CV54IFOHVLQ6" localSheetId="7" hidden="1">#REF!</definedName>
    <definedName name="BExY5S3XD1NJT109CV54IFOHVLQ6" localSheetId="27" hidden="1">#REF!</definedName>
    <definedName name="BExY5S3XD1NJT109CV54IFOHVLQ6" hidden="1">#REF!</definedName>
    <definedName name="BExY5W088PPAPLSMR2P7FV2CRDCT" localSheetId="16" hidden="1">#REF!</definedName>
    <definedName name="BExY5W088PPAPLSMR2P7FV2CRDCT" localSheetId="13" hidden="1">#REF!</definedName>
    <definedName name="BExY5W088PPAPLSMR2P7FV2CRDCT" localSheetId="10" hidden="1">#REF!</definedName>
    <definedName name="BExY5W088PPAPLSMR2P7FV2CRDCT" localSheetId="7" hidden="1">#REF!</definedName>
    <definedName name="BExY5W088PPAPLSMR2P7FV2CRDCT" localSheetId="27" hidden="1">#REF!</definedName>
    <definedName name="BExY5W088PPAPLSMR2P7FV2CRDCT" hidden="1">#REF!</definedName>
    <definedName name="BExY6KA6BQ6H4SH5EMJBVF8UR4ZY" localSheetId="16" hidden="1">#REF!</definedName>
    <definedName name="BExY6KA6BQ6H4SH5EMJBVF8UR4ZY" localSheetId="13" hidden="1">#REF!</definedName>
    <definedName name="BExY6KA6BQ6H4SH5EMJBVF8UR4ZY" localSheetId="10" hidden="1">#REF!</definedName>
    <definedName name="BExY6KA6BQ6H4SH5EMJBVF8UR4ZY" localSheetId="7" hidden="1">#REF!</definedName>
    <definedName name="BExY6KA6BQ6H4SH5EMJBVF8UR4ZY" localSheetId="27" hidden="1">#REF!</definedName>
    <definedName name="BExY6KA6BQ6H4SH5EMJBVF8UR4ZY" hidden="1">#REF!</definedName>
    <definedName name="BExY6KVS1MMZ2R34PGEFR2BMTU9W" localSheetId="16" hidden="1">#REF!</definedName>
    <definedName name="BExY6KVS1MMZ2R34PGEFR2BMTU9W" localSheetId="13" hidden="1">#REF!</definedName>
    <definedName name="BExY6KVS1MMZ2R34PGEFR2BMTU9W" localSheetId="10" hidden="1">#REF!</definedName>
    <definedName name="BExY6KVS1MMZ2R34PGEFR2BMTU9W" localSheetId="7" hidden="1">#REF!</definedName>
    <definedName name="BExY6KVS1MMZ2R34PGEFR2BMTU9W" localSheetId="27" hidden="1">#REF!</definedName>
    <definedName name="BExY6KVS1MMZ2R34PGEFR2BMTU9W" hidden="1">#REF!</definedName>
    <definedName name="BExY6Q9YY7LW745GP7CYOGGSPHGE" localSheetId="16" hidden="1">#REF!</definedName>
    <definedName name="BExY6Q9YY7LW745GP7CYOGGSPHGE" localSheetId="13" hidden="1">#REF!</definedName>
    <definedName name="BExY6Q9YY7LW745GP7CYOGGSPHGE" localSheetId="10" hidden="1">#REF!</definedName>
    <definedName name="BExY6Q9YY7LW745GP7CYOGGSPHGE" localSheetId="7" hidden="1">#REF!</definedName>
    <definedName name="BExY6Q9YY7LW745GP7CYOGGSPHGE" localSheetId="27" hidden="1">#REF!</definedName>
    <definedName name="BExY6Q9YY7LW745GP7CYOGGSPHGE" hidden="1">#REF!</definedName>
    <definedName name="BExY6R6BYIQZ4OR1E7YI0OVOC08W" localSheetId="16" hidden="1">#REF!</definedName>
    <definedName name="BExY6R6BYIQZ4OR1E7YI0OVOC08W" localSheetId="13" hidden="1">#REF!</definedName>
    <definedName name="BExY6R6BYIQZ4OR1E7YI0OVOC08W" localSheetId="10" hidden="1">#REF!</definedName>
    <definedName name="BExY6R6BYIQZ4OR1E7YI0OVOC08W" localSheetId="7" hidden="1">#REF!</definedName>
    <definedName name="BExY6R6BYIQZ4OR1E7YI0OVOC08W" localSheetId="27" hidden="1">#REF!</definedName>
    <definedName name="BExY6R6BYIQZ4OR1E7YI0OVOC08W" hidden="1">#REF!</definedName>
    <definedName name="BExZIA3C8LKJTEH3MKQ57KJH5TA2" localSheetId="16" hidden="1">#REF!</definedName>
    <definedName name="BExZIA3C8LKJTEH3MKQ57KJH5TA2" localSheetId="13" hidden="1">#REF!</definedName>
    <definedName name="BExZIA3C8LKJTEH3MKQ57KJH5TA2" localSheetId="10" hidden="1">#REF!</definedName>
    <definedName name="BExZIA3C8LKJTEH3MKQ57KJH5TA2" localSheetId="7" hidden="1">#REF!</definedName>
    <definedName name="BExZIA3C8LKJTEH3MKQ57KJH5TA2" localSheetId="27" hidden="1">#REF!</definedName>
    <definedName name="BExZIA3C8LKJTEH3MKQ57KJH5TA2" hidden="1">#REF!</definedName>
    <definedName name="BExZIGDWFIOPMMVCRWX45OIJ5AP3" localSheetId="16" hidden="1">#REF!</definedName>
    <definedName name="BExZIGDWFIOPMMVCRWX45OIJ5AP3" localSheetId="13" hidden="1">#REF!</definedName>
    <definedName name="BExZIGDWFIOPMMVCRWX45OIJ5AP3" localSheetId="10" hidden="1">#REF!</definedName>
    <definedName name="BExZIGDWFIOPMMVCRWX45OIJ5AP3" localSheetId="7" hidden="1">#REF!</definedName>
    <definedName name="BExZIGDWFIOPMMVCRWX45OIJ5AP3" localSheetId="27" hidden="1">#REF!</definedName>
    <definedName name="BExZIGDWFIOPMMVCRWX45OIJ5AP3" hidden="1">#REF!</definedName>
    <definedName name="BExZIIHH3QNQE3GFMHEE4UMHY6WQ" localSheetId="16" hidden="1">#REF!</definedName>
    <definedName name="BExZIIHH3QNQE3GFMHEE4UMHY6WQ" localSheetId="13" hidden="1">#REF!</definedName>
    <definedName name="BExZIIHH3QNQE3GFMHEE4UMHY6WQ" localSheetId="10" hidden="1">#REF!</definedName>
    <definedName name="BExZIIHH3QNQE3GFMHEE4UMHY6WQ" localSheetId="7" hidden="1">#REF!</definedName>
    <definedName name="BExZIIHH3QNQE3GFMHEE4UMHY6WQ" localSheetId="27" hidden="1">#REF!</definedName>
    <definedName name="BExZIIHH3QNQE3GFMHEE4UMHY6WQ" hidden="1">#REF!</definedName>
    <definedName name="BExZIYO22G5UXOB42GDLYGVRJ6U7" localSheetId="16" hidden="1">#REF!</definedName>
    <definedName name="BExZIYO22G5UXOB42GDLYGVRJ6U7" localSheetId="13" hidden="1">#REF!</definedName>
    <definedName name="BExZIYO22G5UXOB42GDLYGVRJ6U7" localSheetId="10" hidden="1">#REF!</definedName>
    <definedName name="BExZIYO22G5UXOB42GDLYGVRJ6U7" localSheetId="7" hidden="1">#REF!</definedName>
    <definedName name="BExZIYO22G5UXOB42GDLYGVRJ6U7" localSheetId="27" hidden="1">#REF!</definedName>
    <definedName name="BExZIYO22G5UXOB42GDLYGVRJ6U7" hidden="1">#REF!</definedName>
    <definedName name="BExZJ7I9T8XU4MZRKJ1VVU76V2LZ" localSheetId="16" hidden="1">#REF!</definedName>
    <definedName name="BExZJ7I9T8XU4MZRKJ1VVU76V2LZ" localSheetId="13" hidden="1">#REF!</definedName>
    <definedName name="BExZJ7I9T8XU4MZRKJ1VVU76V2LZ" localSheetId="10" hidden="1">#REF!</definedName>
    <definedName name="BExZJ7I9T8XU4MZRKJ1VVU76V2LZ" localSheetId="7" hidden="1">#REF!</definedName>
    <definedName name="BExZJ7I9T8XU4MZRKJ1VVU76V2LZ" localSheetId="27" hidden="1">#REF!</definedName>
    <definedName name="BExZJ7I9T8XU4MZRKJ1VVU76V2LZ" hidden="1">#REF!</definedName>
    <definedName name="BExZJMY170JCUU1RWASNZ1HJPRTA" localSheetId="16" hidden="1">#REF!</definedName>
    <definedName name="BExZJMY170JCUU1RWASNZ1HJPRTA" localSheetId="13" hidden="1">#REF!</definedName>
    <definedName name="BExZJMY170JCUU1RWASNZ1HJPRTA" localSheetId="10" hidden="1">#REF!</definedName>
    <definedName name="BExZJMY170JCUU1RWASNZ1HJPRTA" localSheetId="7" hidden="1">#REF!</definedName>
    <definedName name="BExZJMY170JCUU1RWASNZ1HJPRTA" localSheetId="27" hidden="1">#REF!</definedName>
    <definedName name="BExZJMY170JCUU1RWASNZ1HJPRTA" hidden="1">#REF!</definedName>
    <definedName name="BExZJOQR77H0P4SUKVYACDCFBBXO" localSheetId="16" hidden="1">#REF!</definedName>
    <definedName name="BExZJOQR77H0P4SUKVYACDCFBBXO" localSheetId="13" hidden="1">#REF!</definedName>
    <definedName name="BExZJOQR77H0P4SUKVYACDCFBBXO" localSheetId="10" hidden="1">#REF!</definedName>
    <definedName name="BExZJOQR77H0P4SUKVYACDCFBBXO" localSheetId="7" hidden="1">#REF!</definedName>
    <definedName name="BExZJOQR77H0P4SUKVYACDCFBBXO" localSheetId="27" hidden="1">#REF!</definedName>
    <definedName name="BExZJOQR77H0P4SUKVYACDCFBBXO" hidden="1">#REF!</definedName>
    <definedName name="BExZJS6RG34ODDY9HMZ0O34MEMSB" localSheetId="16" hidden="1">#REF!</definedName>
    <definedName name="BExZJS6RG34ODDY9HMZ0O34MEMSB" localSheetId="13" hidden="1">#REF!</definedName>
    <definedName name="BExZJS6RG34ODDY9HMZ0O34MEMSB" localSheetId="10" hidden="1">#REF!</definedName>
    <definedName name="BExZJS6RG34ODDY9HMZ0O34MEMSB" localSheetId="7" hidden="1">#REF!</definedName>
    <definedName name="BExZJS6RG34ODDY9HMZ0O34MEMSB" localSheetId="27" hidden="1">#REF!</definedName>
    <definedName name="BExZJS6RG34ODDY9HMZ0O34MEMSB" hidden="1">#REF!</definedName>
    <definedName name="BExZK34NR4BAD7HJAP7SQ926UQP3" localSheetId="16" hidden="1">#REF!</definedName>
    <definedName name="BExZK34NR4BAD7HJAP7SQ926UQP3" localSheetId="13" hidden="1">#REF!</definedName>
    <definedName name="BExZK34NR4BAD7HJAP7SQ926UQP3" localSheetId="10" hidden="1">#REF!</definedName>
    <definedName name="BExZK34NR4BAD7HJAP7SQ926UQP3" localSheetId="7" hidden="1">#REF!</definedName>
    <definedName name="BExZK34NR4BAD7HJAP7SQ926UQP3" localSheetId="27" hidden="1">#REF!</definedName>
    <definedName name="BExZK34NR4BAD7HJAP7SQ926UQP3" hidden="1">#REF!</definedName>
    <definedName name="BExZK3FGPHH5H771U7D5XY7XBS6E" localSheetId="16" hidden="1">#REF!</definedName>
    <definedName name="BExZK3FGPHH5H771U7D5XY7XBS6E" localSheetId="13" hidden="1">#REF!</definedName>
    <definedName name="BExZK3FGPHH5H771U7D5XY7XBS6E" localSheetId="10" hidden="1">#REF!</definedName>
    <definedName name="BExZK3FGPHH5H771U7D5XY7XBS6E" localSheetId="7" hidden="1">#REF!</definedName>
    <definedName name="BExZK3FGPHH5H771U7D5XY7XBS6E" localSheetId="27" hidden="1">#REF!</definedName>
    <definedName name="BExZK3FGPHH5H771U7D5XY7XBS6E" hidden="1">#REF!</definedName>
    <definedName name="BExZK46CVVS9X1BZ6LLL71016ENT" localSheetId="16" hidden="1">#REF!</definedName>
    <definedName name="BExZK46CVVS9X1BZ6LLL71016ENT" localSheetId="13" hidden="1">#REF!</definedName>
    <definedName name="BExZK46CVVS9X1BZ6LLL71016ENT" localSheetId="10" hidden="1">#REF!</definedName>
    <definedName name="BExZK46CVVS9X1BZ6LLL71016ENT" localSheetId="7" hidden="1">#REF!</definedName>
    <definedName name="BExZK46CVVS9X1BZ6LLL71016ENT" localSheetId="27" hidden="1">#REF!</definedName>
    <definedName name="BExZK46CVVS9X1BZ6LLL71016ENT" hidden="1">#REF!</definedName>
    <definedName name="BExZK52PZLTP1F04T09MP30BVT7H" localSheetId="16" hidden="1">#REF!</definedName>
    <definedName name="BExZK52PZLTP1F04T09MP30BVT7H" localSheetId="13" hidden="1">#REF!</definedName>
    <definedName name="BExZK52PZLTP1F04T09MP30BVT7H" localSheetId="10" hidden="1">#REF!</definedName>
    <definedName name="BExZK52PZLTP1F04T09MP30BVT7H" localSheetId="7" hidden="1">#REF!</definedName>
    <definedName name="BExZK52PZLTP1F04T09MP30BVT7H" localSheetId="27" hidden="1">#REF!</definedName>
    <definedName name="BExZK52PZLTP1F04T09MP30BVT7H" hidden="1">#REF!</definedName>
    <definedName name="BExZKHYORG3O8C772XPFHM1N8T80" localSheetId="16" hidden="1">#REF!</definedName>
    <definedName name="BExZKHYORG3O8C772XPFHM1N8T80" localSheetId="13" hidden="1">#REF!</definedName>
    <definedName name="BExZKHYORG3O8C772XPFHM1N8T80" localSheetId="10" hidden="1">#REF!</definedName>
    <definedName name="BExZKHYORG3O8C772XPFHM1N8T80" localSheetId="7" hidden="1">#REF!</definedName>
    <definedName name="BExZKHYORG3O8C772XPFHM1N8T80" localSheetId="27" hidden="1">#REF!</definedName>
    <definedName name="BExZKHYORG3O8C772XPFHM1N8T80" hidden="1">#REF!</definedName>
    <definedName name="BExZKJRF2IRR57DG9CLC7MSHWNNN" localSheetId="16" hidden="1">#REF!</definedName>
    <definedName name="BExZKJRF2IRR57DG9CLC7MSHWNNN" localSheetId="13" hidden="1">#REF!</definedName>
    <definedName name="BExZKJRF2IRR57DG9CLC7MSHWNNN" localSheetId="10" hidden="1">#REF!</definedName>
    <definedName name="BExZKJRF2IRR57DG9CLC7MSHWNNN" localSheetId="7" hidden="1">#REF!</definedName>
    <definedName name="BExZKJRF2IRR57DG9CLC7MSHWNNN" localSheetId="27" hidden="1">#REF!</definedName>
    <definedName name="BExZKJRF2IRR57DG9CLC7MSHWNNN" hidden="1">#REF!</definedName>
    <definedName name="BExZKV5GYXO0X760SBD9TWTIQHGI" localSheetId="16" hidden="1">#REF!</definedName>
    <definedName name="BExZKV5GYXO0X760SBD9TWTIQHGI" localSheetId="13" hidden="1">#REF!</definedName>
    <definedName name="BExZKV5GYXO0X760SBD9TWTIQHGI" localSheetId="10" hidden="1">#REF!</definedName>
    <definedName name="BExZKV5GYXO0X760SBD9TWTIQHGI" localSheetId="7" hidden="1">#REF!</definedName>
    <definedName name="BExZKV5GYXO0X760SBD9TWTIQHGI" localSheetId="27" hidden="1">#REF!</definedName>
    <definedName name="BExZKV5GYXO0X760SBD9TWTIQHGI" hidden="1">#REF!</definedName>
    <definedName name="BExZKZCGNEA9IPON37A91L4H4H17" localSheetId="16" hidden="1">#REF!</definedName>
    <definedName name="BExZKZCGNEA9IPON37A91L4H4H17" localSheetId="13" hidden="1">#REF!</definedName>
    <definedName name="BExZKZCGNEA9IPON37A91L4H4H17" localSheetId="10" hidden="1">#REF!</definedName>
    <definedName name="BExZKZCGNEA9IPON37A91L4H4H17" localSheetId="7" hidden="1">#REF!</definedName>
    <definedName name="BExZKZCGNEA9IPON37A91L4H4H17" localSheetId="27" hidden="1">#REF!</definedName>
    <definedName name="BExZKZCGNEA9IPON37A91L4H4H17" hidden="1">#REF!</definedName>
    <definedName name="BExZL6E4YVXRUN7ZGF2BIGIXFR8K" localSheetId="16" hidden="1">#REF!</definedName>
    <definedName name="BExZL6E4YVXRUN7ZGF2BIGIXFR8K" localSheetId="13" hidden="1">#REF!</definedName>
    <definedName name="BExZL6E4YVXRUN7ZGF2BIGIXFR8K" localSheetId="10" hidden="1">#REF!</definedName>
    <definedName name="BExZL6E4YVXRUN7ZGF2BIGIXFR8K" localSheetId="7" hidden="1">#REF!</definedName>
    <definedName name="BExZL6E4YVXRUN7ZGF2BIGIXFR8K" localSheetId="27" hidden="1">#REF!</definedName>
    <definedName name="BExZL6E4YVXRUN7ZGF2BIGIXFR8K" hidden="1">#REF!</definedName>
    <definedName name="BExZLF2ZTA4EPN0GHO7C5O8DZ1SN" localSheetId="16" hidden="1">#REF!</definedName>
    <definedName name="BExZLF2ZTA4EPN0GHO7C5O8DZ1SN" localSheetId="13" hidden="1">#REF!</definedName>
    <definedName name="BExZLF2ZTA4EPN0GHO7C5O8DZ1SN" localSheetId="10" hidden="1">#REF!</definedName>
    <definedName name="BExZLF2ZTA4EPN0GHO7C5O8DZ1SN" localSheetId="7" hidden="1">#REF!</definedName>
    <definedName name="BExZLF2ZTA4EPN0GHO7C5O8DZ1SN" localSheetId="27" hidden="1">#REF!</definedName>
    <definedName name="BExZLF2ZTA4EPN0GHO7C5O8DZ1SN" hidden="1">#REF!</definedName>
    <definedName name="BExZLGVLMKTPFXG42QYT0PO81G7F" localSheetId="16" hidden="1">#REF!</definedName>
    <definedName name="BExZLGVLMKTPFXG42QYT0PO81G7F" localSheetId="13" hidden="1">#REF!</definedName>
    <definedName name="BExZLGVLMKTPFXG42QYT0PO81G7F" localSheetId="10" hidden="1">#REF!</definedName>
    <definedName name="BExZLGVLMKTPFXG42QYT0PO81G7F" localSheetId="7" hidden="1">#REF!</definedName>
    <definedName name="BExZLGVLMKTPFXG42QYT0PO81G7F" localSheetId="27" hidden="1">#REF!</definedName>
    <definedName name="BExZLGVLMKTPFXG42QYT0PO81G7F" hidden="1">#REF!</definedName>
    <definedName name="BExZLHRYQQ7BYD3VQWHVTZGYGRCT" localSheetId="16" hidden="1">#REF!</definedName>
    <definedName name="BExZLHRYQQ7BYD3VQWHVTZGYGRCT" localSheetId="13" hidden="1">#REF!</definedName>
    <definedName name="BExZLHRYQQ7BYD3VQWHVTZGYGRCT" localSheetId="10" hidden="1">#REF!</definedName>
    <definedName name="BExZLHRYQQ7BYD3VQWHVTZGYGRCT" localSheetId="7" hidden="1">#REF!</definedName>
    <definedName name="BExZLHRYQQ7BYD3VQWHVTZGYGRCT" localSheetId="27" hidden="1">#REF!</definedName>
    <definedName name="BExZLHRYQQ7BYD3VQWHVTZGYGRCT" hidden="1">#REF!</definedName>
    <definedName name="BExZLKMK7LRK14S09WLMH7MXSQXM" localSheetId="16" hidden="1">#REF!</definedName>
    <definedName name="BExZLKMK7LRK14S09WLMH7MXSQXM" localSheetId="13" hidden="1">#REF!</definedName>
    <definedName name="BExZLKMK7LRK14S09WLMH7MXSQXM" localSheetId="10" hidden="1">#REF!</definedName>
    <definedName name="BExZLKMK7LRK14S09WLMH7MXSQXM" localSheetId="7" hidden="1">#REF!</definedName>
    <definedName name="BExZLKMK7LRK14S09WLMH7MXSQXM" localSheetId="27" hidden="1">#REF!</definedName>
    <definedName name="BExZLKMK7LRK14S09WLMH7MXSQXM" hidden="1">#REF!</definedName>
    <definedName name="BExZM503X0NZBS0FF22LK2RGG6GP" localSheetId="16" hidden="1">#REF!</definedName>
    <definedName name="BExZM503X0NZBS0FF22LK2RGG6GP" localSheetId="13" hidden="1">#REF!</definedName>
    <definedName name="BExZM503X0NZBS0FF22LK2RGG6GP" localSheetId="10" hidden="1">#REF!</definedName>
    <definedName name="BExZM503X0NZBS0FF22LK2RGG6GP" localSheetId="7" hidden="1">#REF!</definedName>
    <definedName name="BExZM503X0NZBS0FF22LK2RGG6GP" localSheetId="27" hidden="1">#REF!</definedName>
    <definedName name="BExZM503X0NZBS0FF22LK2RGG6GP" hidden="1">#REF!</definedName>
    <definedName name="BExZM7JVLG0W8EG5RBU915U3SKBY" localSheetId="16" hidden="1">#REF!</definedName>
    <definedName name="BExZM7JVLG0W8EG5RBU915U3SKBY" localSheetId="13" hidden="1">#REF!</definedName>
    <definedName name="BExZM7JVLG0W8EG5RBU915U3SKBY" localSheetId="10" hidden="1">#REF!</definedName>
    <definedName name="BExZM7JVLG0W8EG5RBU915U3SKBY" localSheetId="7" hidden="1">#REF!</definedName>
    <definedName name="BExZM7JVLG0W8EG5RBU915U3SKBY" localSheetId="27" hidden="1">#REF!</definedName>
    <definedName name="BExZM7JVLG0W8EG5RBU915U3SKBY" hidden="1">#REF!</definedName>
    <definedName name="BExZM85FOVUFF110XMQ9O2ODSJUK" localSheetId="16" hidden="1">#REF!</definedName>
    <definedName name="BExZM85FOVUFF110XMQ9O2ODSJUK" localSheetId="13" hidden="1">#REF!</definedName>
    <definedName name="BExZM85FOVUFF110XMQ9O2ODSJUK" localSheetId="10" hidden="1">#REF!</definedName>
    <definedName name="BExZM85FOVUFF110XMQ9O2ODSJUK" localSheetId="7" hidden="1">#REF!</definedName>
    <definedName name="BExZM85FOVUFF110XMQ9O2ODSJUK" localSheetId="27" hidden="1">#REF!</definedName>
    <definedName name="BExZM85FOVUFF110XMQ9O2ODSJUK" hidden="1">#REF!</definedName>
    <definedName name="BExZMF1MMTZ1TA14PZ8ASSU2CBSP" localSheetId="16" hidden="1">#REF!</definedName>
    <definedName name="BExZMF1MMTZ1TA14PZ8ASSU2CBSP" localSheetId="13" hidden="1">#REF!</definedName>
    <definedName name="BExZMF1MMTZ1TA14PZ8ASSU2CBSP" localSheetId="10" hidden="1">#REF!</definedName>
    <definedName name="BExZMF1MMTZ1TA14PZ8ASSU2CBSP" localSheetId="7" hidden="1">#REF!</definedName>
    <definedName name="BExZMF1MMTZ1TA14PZ8ASSU2CBSP" localSheetId="27" hidden="1">#REF!</definedName>
    <definedName name="BExZMF1MMTZ1TA14PZ8ASSU2CBSP" hidden="1">#REF!</definedName>
    <definedName name="BExZMH54ZU6X4KM0375X9K5VJDZN" localSheetId="16" hidden="1">#REF!</definedName>
    <definedName name="BExZMH54ZU6X4KM0375X9K5VJDZN" localSheetId="13" hidden="1">#REF!</definedName>
    <definedName name="BExZMH54ZU6X4KM0375X9K5VJDZN" localSheetId="10" hidden="1">#REF!</definedName>
    <definedName name="BExZMH54ZU6X4KM0375X9K5VJDZN" localSheetId="7" hidden="1">#REF!</definedName>
    <definedName name="BExZMH54ZU6X4KM0375X9K5VJDZN" localSheetId="27" hidden="1">#REF!</definedName>
    <definedName name="BExZMH54ZU6X4KM0375X9K5VJDZN" hidden="1">#REF!</definedName>
    <definedName name="BExZMKL5YQZD7F0FUCSVFGLPFK52" localSheetId="16" hidden="1">#REF!</definedName>
    <definedName name="BExZMKL5YQZD7F0FUCSVFGLPFK52" localSheetId="13" hidden="1">#REF!</definedName>
    <definedName name="BExZMKL5YQZD7F0FUCSVFGLPFK52" localSheetId="10" hidden="1">#REF!</definedName>
    <definedName name="BExZMKL5YQZD7F0FUCSVFGLPFK52" localSheetId="7" hidden="1">#REF!</definedName>
    <definedName name="BExZMKL5YQZD7F0FUCSVFGLPFK52" localSheetId="27" hidden="1">#REF!</definedName>
    <definedName name="BExZMKL5YQZD7F0FUCSVFGLPFK52" hidden="1">#REF!</definedName>
    <definedName name="BExZMOC3VNZALJM71X2T6FV91GTB" localSheetId="16" hidden="1">#REF!</definedName>
    <definedName name="BExZMOC3VNZALJM71X2T6FV91GTB" localSheetId="13" hidden="1">#REF!</definedName>
    <definedName name="BExZMOC3VNZALJM71X2T6FV91GTB" localSheetId="10" hidden="1">#REF!</definedName>
    <definedName name="BExZMOC3VNZALJM71X2T6FV91GTB" localSheetId="7" hidden="1">#REF!</definedName>
    <definedName name="BExZMOC3VNZALJM71X2T6FV91GTB" localSheetId="27" hidden="1">#REF!</definedName>
    <definedName name="BExZMOC3VNZALJM71X2T6FV91GTB" hidden="1">#REF!</definedName>
    <definedName name="BExZMRHA7TTR9QKJOMONHRVY3YOF" localSheetId="16" hidden="1">#REF!</definedName>
    <definedName name="BExZMRHA7TTR9QKJOMONHRVY3YOF" localSheetId="13" hidden="1">#REF!</definedName>
    <definedName name="BExZMRHA7TTR9QKJOMONHRVY3YOF" localSheetId="10" hidden="1">#REF!</definedName>
    <definedName name="BExZMRHA7TTR9QKJOMONHRVY3YOF" localSheetId="7" hidden="1">#REF!</definedName>
    <definedName name="BExZMRHA7TTR9QKJOMONHRVY3YOF" localSheetId="27" hidden="1">#REF!</definedName>
    <definedName name="BExZMRHA7TTR9QKJOMONHRVY3YOF" hidden="1">#REF!</definedName>
    <definedName name="BExZMXH39OB0I43XEL3K11U3G9PM" localSheetId="16" hidden="1">#REF!</definedName>
    <definedName name="BExZMXH39OB0I43XEL3K11U3G9PM" localSheetId="13" hidden="1">#REF!</definedName>
    <definedName name="BExZMXH39OB0I43XEL3K11U3G9PM" localSheetId="10" hidden="1">#REF!</definedName>
    <definedName name="BExZMXH39OB0I43XEL3K11U3G9PM" localSheetId="7" hidden="1">#REF!</definedName>
    <definedName name="BExZMXH39OB0I43XEL3K11U3G9PM" localSheetId="27" hidden="1">#REF!</definedName>
    <definedName name="BExZMXH39OB0I43XEL3K11U3G9PM" hidden="1">#REF!</definedName>
    <definedName name="BExZMZQ3RBKDHT5GLFNLS52OSJA0" localSheetId="16" hidden="1">#REF!</definedName>
    <definedName name="BExZMZQ3RBKDHT5GLFNLS52OSJA0" localSheetId="13" hidden="1">#REF!</definedName>
    <definedName name="BExZMZQ3RBKDHT5GLFNLS52OSJA0" localSheetId="10" hidden="1">#REF!</definedName>
    <definedName name="BExZMZQ3RBKDHT5GLFNLS52OSJA0" localSheetId="7" hidden="1">#REF!</definedName>
    <definedName name="BExZMZQ3RBKDHT5GLFNLS52OSJA0" localSheetId="27" hidden="1">#REF!</definedName>
    <definedName name="BExZMZQ3RBKDHT5GLFNLS52OSJA0" hidden="1">#REF!</definedName>
    <definedName name="BExZN2F7Y2J2L2LN5WZRG949MS4A" localSheetId="16" hidden="1">#REF!</definedName>
    <definedName name="BExZN2F7Y2J2L2LN5WZRG949MS4A" localSheetId="13" hidden="1">#REF!</definedName>
    <definedName name="BExZN2F7Y2J2L2LN5WZRG949MS4A" localSheetId="10" hidden="1">#REF!</definedName>
    <definedName name="BExZN2F7Y2J2L2LN5WZRG949MS4A" localSheetId="7" hidden="1">#REF!</definedName>
    <definedName name="BExZN2F7Y2J2L2LN5WZRG949MS4A" localSheetId="27" hidden="1">#REF!</definedName>
    <definedName name="BExZN2F7Y2J2L2LN5WZRG949MS4A" hidden="1">#REF!</definedName>
    <definedName name="BExZN847WUWKRYTZWG9TCQZJS3OL" localSheetId="16" hidden="1">#REF!</definedName>
    <definedName name="BExZN847WUWKRYTZWG9TCQZJS3OL" localSheetId="13" hidden="1">#REF!</definedName>
    <definedName name="BExZN847WUWKRYTZWG9TCQZJS3OL" localSheetId="10" hidden="1">#REF!</definedName>
    <definedName name="BExZN847WUWKRYTZWG9TCQZJS3OL" localSheetId="7" hidden="1">#REF!</definedName>
    <definedName name="BExZN847WUWKRYTZWG9TCQZJS3OL" localSheetId="27" hidden="1">#REF!</definedName>
    <definedName name="BExZN847WUWKRYTZWG9TCQZJS3OL" hidden="1">#REF!</definedName>
    <definedName name="BExZNA2ALK6RDWFAXZQCL9TWRDCF" localSheetId="16" hidden="1">#REF!</definedName>
    <definedName name="BExZNA2ALK6RDWFAXZQCL9TWRDCF" localSheetId="13" hidden="1">#REF!</definedName>
    <definedName name="BExZNA2ALK6RDWFAXZQCL9TWRDCF" localSheetId="10" hidden="1">#REF!</definedName>
    <definedName name="BExZNA2ALK6RDWFAXZQCL9TWRDCF" localSheetId="7" hidden="1">#REF!</definedName>
    <definedName name="BExZNA2ALK6RDWFAXZQCL9TWRDCF" localSheetId="27" hidden="1">#REF!</definedName>
    <definedName name="BExZNA2ALK6RDWFAXZQCL9TWRDCF" hidden="1">#REF!</definedName>
    <definedName name="BExZNH3VISFF4NQI11BZDP5IQ7VG" localSheetId="16" hidden="1">#REF!</definedName>
    <definedName name="BExZNH3VISFF4NQI11BZDP5IQ7VG" localSheetId="13" hidden="1">#REF!</definedName>
    <definedName name="BExZNH3VISFF4NQI11BZDP5IQ7VG" localSheetId="10" hidden="1">#REF!</definedName>
    <definedName name="BExZNH3VISFF4NQI11BZDP5IQ7VG" localSheetId="7" hidden="1">#REF!</definedName>
    <definedName name="BExZNH3VISFF4NQI11BZDP5IQ7VG" localSheetId="27" hidden="1">#REF!</definedName>
    <definedName name="BExZNH3VISFF4NQI11BZDP5IQ7VG" hidden="1">#REF!</definedName>
    <definedName name="BExZNJYCFYVMAOI62GB2BABK1ELE" localSheetId="16" hidden="1">#REF!</definedName>
    <definedName name="BExZNJYCFYVMAOI62GB2BABK1ELE" localSheetId="13" hidden="1">#REF!</definedName>
    <definedName name="BExZNJYCFYVMAOI62GB2BABK1ELE" localSheetId="10" hidden="1">#REF!</definedName>
    <definedName name="BExZNJYCFYVMAOI62GB2BABK1ELE" localSheetId="7" hidden="1">#REF!</definedName>
    <definedName name="BExZNJYCFYVMAOI62GB2BABK1ELE" localSheetId="27" hidden="1">#REF!</definedName>
    <definedName name="BExZNJYCFYVMAOI62GB2BABK1ELE" hidden="1">#REF!</definedName>
    <definedName name="BExZNLGAA6ATMJW0Y28J4OI5W27I" localSheetId="16" hidden="1">#REF!</definedName>
    <definedName name="BExZNLGAA6ATMJW0Y28J4OI5W27I" localSheetId="13" hidden="1">#REF!</definedName>
    <definedName name="BExZNLGAA6ATMJW0Y28J4OI5W27I" localSheetId="10" hidden="1">#REF!</definedName>
    <definedName name="BExZNLGAA6ATMJW0Y28J4OI5W27I" localSheetId="7" hidden="1">#REF!</definedName>
    <definedName name="BExZNLGAA6ATMJW0Y28J4OI5W27I" localSheetId="27" hidden="1">#REF!</definedName>
    <definedName name="BExZNLGAA6ATMJW0Y28J4OI5W27I" hidden="1">#REF!</definedName>
    <definedName name="BExZNP7916CH3QP4VCZEULUIKKS5" localSheetId="16" hidden="1">#REF!</definedName>
    <definedName name="BExZNP7916CH3QP4VCZEULUIKKS5" localSheetId="13" hidden="1">#REF!</definedName>
    <definedName name="BExZNP7916CH3QP4VCZEULUIKKS5" localSheetId="10" hidden="1">#REF!</definedName>
    <definedName name="BExZNP7916CH3QP4VCZEULUIKKS5" localSheetId="7" hidden="1">#REF!</definedName>
    <definedName name="BExZNP7916CH3QP4VCZEULUIKKS5" localSheetId="27" hidden="1">#REF!</definedName>
    <definedName name="BExZNP7916CH3QP4VCZEULUIKKS5" hidden="1">#REF!</definedName>
    <definedName name="BExZNV707LIU6Z5H6QI6H67LHTI1" localSheetId="16" hidden="1">#REF!</definedName>
    <definedName name="BExZNV707LIU6Z5H6QI6H67LHTI1" localSheetId="13" hidden="1">#REF!</definedName>
    <definedName name="BExZNV707LIU6Z5H6QI6H67LHTI1" localSheetId="10" hidden="1">#REF!</definedName>
    <definedName name="BExZNV707LIU6Z5H6QI6H67LHTI1" localSheetId="7" hidden="1">#REF!</definedName>
    <definedName name="BExZNV707LIU6Z5H6QI6H67LHTI1" localSheetId="27" hidden="1">#REF!</definedName>
    <definedName name="BExZNV707LIU6Z5H6QI6H67LHTI1" hidden="1">#REF!</definedName>
    <definedName name="BExZNVCBKB930QQ9QW7KSGOZ0V1M" localSheetId="16" hidden="1">#REF!</definedName>
    <definedName name="BExZNVCBKB930QQ9QW7KSGOZ0V1M" localSheetId="13" hidden="1">#REF!</definedName>
    <definedName name="BExZNVCBKB930QQ9QW7KSGOZ0V1M" localSheetId="10" hidden="1">#REF!</definedName>
    <definedName name="BExZNVCBKB930QQ9QW7KSGOZ0V1M" localSheetId="7" hidden="1">#REF!</definedName>
    <definedName name="BExZNVCBKB930QQ9QW7KSGOZ0V1M" localSheetId="27" hidden="1">#REF!</definedName>
    <definedName name="BExZNVCBKB930QQ9QW7KSGOZ0V1M" hidden="1">#REF!</definedName>
    <definedName name="BExZNW8QJ18X0RSGFDWAE9ZSDX39" localSheetId="16" hidden="1">#REF!</definedName>
    <definedName name="BExZNW8QJ18X0RSGFDWAE9ZSDX39" localSheetId="13" hidden="1">#REF!</definedName>
    <definedName name="BExZNW8QJ18X0RSGFDWAE9ZSDX39" localSheetId="10" hidden="1">#REF!</definedName>
    <definedName name="BExZNW8QJ18X0RSGFDWAE9ZSDX39" localSheetId="7" hidden="1">#REF!</definedName>
    <definedName name="BExZNW8QJ18X0RSGFDWAE9ZSDX39" localSheetId="27" hidden="1">#REF!</definedName>
    <definedName name="BExZNW8QJ18X0RSGFDWAE9ZSDX39" hidden="1">#REF!</definedName>
    <definedName name="BExZNZDWRS6Q40L8OCWFEIVI0A1O" localSheetId="16" hidden="1">#REF!</definedName>
    <definedName name="BExZNZDWRS6Q40L8OCWFEIVI0A1O" localSheetId="13" hidden="1">#REF!</definedName>
    <definedName name="BExZNZDWRS6Q40L8OCWFEIVI0A1O" localSheetId="10" hidden="1">#REF!</definedName>
    <definedName name="BExZNZDWRS6Q40L8OCWFEIVI0A1O" localSheetId="7" hidden="1">#REF!</definedName>
    <definedName name="BExZNZDWRS6Q40L8OCWFEIVI0A1O" localSheetId="27" hidden="1">#REF!</definedName>
    <definedName name="BExZNZDWRS6Q40L8OCWFEIVI0A1O" hidden="1">#REF!</definedName>
    <definedName name="BExZOBO9NYLGVJQ31LVQ9XS2ZT4N" localSheetId="16" hidden="1">#REF!</definedName>
    <definedName name="BExZOBO9NYLGVJQ31LVQ9XS2ZT4N" localSheetId="13" hidden="1">#REF!</definedName>
    <definedName name="BExZOBO9NYLGVJQ31LVQ9XS2ZT4N" localSheetId="10" hidden="1">#REF!</definedName>
    <definedName name="BExZOBO9NYLGVJQ31LVQ9XS2ZT4N" localSheetId="7" hidden="1">#REF!</definedName>
    <definedName name="BExZOBO9NYLGVJQ31LVQ9XS2ZT4N" localSheetId="27" hidden="1">#REF!</definedName>
    <definedName name="BExZOBO9NYLGVJQ31LVQ9XS2ZT4N" hidden="1">#REF!</definedName>
    <definedName name="BExZOETNB1CJ3Y2RKLI1ZK0S8Z6H" localSheetId="16" hidden="1">#REF!</definedName>
    <definedName name="BExZOETNB1CJ3Y2RKLI1ZK0S8Z6H" localSheetId="13" hidden="1">#REF!</definedName>
    <definedName name="BExZOETNB1CJ3Y2RKLI1ZK0S8Z6H" localSheetId="10" hidden="1">#REF!</definedName>
    <definedName name="BExZOETNB1CJ3Y2RKLI1ZK0S8Z6H" localSheetId="7" hidden="1">#REF!</definedName>
    <definedName name="BExZOETNB1CJ3Y2RKLI1ZK0S8Z6H" localSheetId="27" hidden="1">#REF!</definedName>
    <definedName name="BExZOETNB1CJ3Y2RKLI1ZK0S8Z6H" hidden="1">#REF!</definedName>
    <definedName name="BExZOREMVSK4E5VSWM838KHUB8AI" localSheetId="16" hidden="1">#REF!</definedName>
    <definedName name="BExZOREMVSK4E5VSWM838KHUB8AI" localSheetId="13" hidden="1">#REF!</definedName>
    <definedName name="BExZOREMVSK4E5VSWM838KHUB8AI" localSheetId="10" hidden="1">#REF!</definedName>
    <definedName name="BExZOREMVSK4E5VSWM838KHUB8AI" localSheetId="7" hidden="1">#REF!</definedName>
    <definedName name="BExZOREMVSK4E5VSWM838KHUB8AI" localSheetId="27" hidden="1">#REF!</definedName>
    <definedName name="BExZOREMVSK4E5VSWM838KHUB8AI" hidden="1">#REF!</definedName>
    <definedName name="BExZOVR745T5P1KS9NV2PXZPZVRG" localSheetId="16" hidden="1">#REF!</definedName>
    <definedName name="BExZOVR745T5P1KS9NV2PXZPZVRG" localSheetId="13" hidden="1">#REF!</definedName>
    <definedName name="BExZOVR745T5P1KS9NV2PXZPZVRG" localSheetId="10" hidden="1">#REF!</definedName>
    <definedName name="BExZOVR745T5P1KS9NV2PXZPZVRG" localSheetId="7" hidden="1">#REF!</definedName>
    <definedName name="BExZOVR745T5P1KS9NV2PXZPZVRG" localSheetId="27" hidden="1">#REF!</definedName>
    <definedName name="BExZOVR745T5P1KS9NV2PXZPZVRG" hidden="1">#REF!</definedName>
    <definedName name="BExZOZSWGLSY2XYVRIS6VSNJDSGD" localSheetId="16" hidden="1">#REF!</definedName>
    <definedName name="BExZOZSWGLSY2XYVRIS6VSNJDSGD" localSheetId="13" hidden="1">#REF!</definedName>
    <definedName name="BExZOZSWGLSY2XYVRIS6VSNJDSGD" localSheetId="10" hidden="1">#REF!</definedName>
    <definedName name="BExZOZSWGLSY2XYVRIS6VSNJDSGD" localSheetId="7" hidden="1">#REF!</definedName>
    <definedName name="BExZOZSWGLSY2XYVRIS6VSNJDSGD" localSheetId="27" hidden="1">#REF!</definedName>
    <definedName name="BExZOZSWGLSY2XYVRIS6VSNJDSGD" hidden="1">#REF!</definedName>
    <definedName name="BExZP7AIJKLM6C6CSUIIFAHFBNX2" localSheetId="16" hidden="1">#REF!</definedName>
    <definedName name="BExZP7AIJKLM6C6CSUIIFAHFBNX2" localSheetId="13" hidden="1">#REF!</definedName>
    <definedName name="BExZP7AIJKLM6C6CSUIIFAHFBNX2" localSheetId="10" hidden="1">#REF!</definedName>
    <definedName name="BExZP7AIJKLM6C6CSUIIFAHFBNX2" localSheetId="7" hidden="1">#REF!</definedName>
    <definedName name="BExZP7AIJKLM6C6CSUIIFAHFBNX2" localSheetId="27" hidden="1">#REF!</definedName>
    <definedName name="BExZP7AIJKLM6C6CSUIIFAHFBNX2" hidden="1">#REF!</definedName>
    <definedName name="BExZPALCPOH27L4MUPX2RFT3F8OM" localSheetId="16" hidden="1">#REF!</definedName>
    <definedName name="BExZPALCPOH27L4MUPX2RFT3F8OM" localSheetId="13" hidden="1">#REF!</definedName>
    <definedName name="BExZPALCPOH27L4MUPX2RFT3F8OM" localSheetId="10" hidden="1">#REF!</definedName>
    <definedName name="BExZPALCPOH27L4MUPX2RFT3F8OM" localSheetId="7" hidden="1">#REF!</definedName>
    <definedName name="BExZPALCPOH27L4MUPX2RFT3F8OM" localSheetId="27" hidden="1">#REF!</definedName>
    <definedName name="BExZPALCPOH27L4MUPX2RFT3F8OM" hidden="1">#REF!</definedName>
    <definedName name="BExZPQ0XY507N8FJMVPKCTK8HC9H" localSheetId="16" hidden="1">#REF!</definedName>
    <definedName name="BExZPQ0XY507N8FJMVPKCTK8HC9H" localSheetId="13" hidden="1">#REF!</definedName>
    <definedName name="BExZPQ0XY507N8FJMVPKCTK8HC9H" localSheetId="10" hidden="1">#REF!</definedName>
    <definedName name="BExZPQ0XY507N8FJMVPKCTK8HC9H" localSheetId="7" hidden="1">#REF!</definedName>
    <definedName name="BExZPQ0XY507N8FJMVPKCTK8HC9H" localSheetId="27" hidden="1">#REF!</definedName>
    <definedName name="BExZPQ0XY507N8FJMVPKCTK8HC9H" hidden="1">#REF!</definedName>
    <definedName name="BExZPXTHEWEN48J9E5ARSA8IGRBI" localSheetId="16" hidden="1">#REF!</definedName>
    <definedName name="BExZPXTHEWEN48J9E5ARSA8IGRBI" localSheetId="13" hidden="1">#REF!</definedName>
    <definedName name="BExZPXTHEWEN48J9E5ARSA8IGRBI" localSheetId="10" hidden="1">#REF!</definedName>
    <definedName name="BExZPXTHEWEN48J9E5ARSA8IGRBI" localSheetId="7" hidden="1">#REF!</definedName>
    <definedName name="BExZPXTHEWEN48J9E5ARSA8IGRBI" localSheetId="27" hidden="1">#REF!</definedName>
    <definedName name="BExZPXTHEWEN48J9E5ARSA8IGRBI" hidden="1">#REF!</definedName>
    <definedName name="BExZQ37OVBR25U32CO2YYVPZOMR5" localSheetId="16" hidden="1">#REF!</definedName>
    <definedName name="BExZQ37OVBR25U32CO2YYVPZOMR5" localSheetId="13" hidden="1">#REF!</definedName>
    <definedName name="BExZQ37OVBR25U32CO2YYVPZOMR5" localSheetId="10" hidden="1">#REF!</definedName>
    <definedName name="BExZQ37OVBR25U32CO2YYVPZOMR5" localSheetId="7" hidden="1">#REF!</definedName>
    <definedName name="BExZQ37OVBR25U32CO2YYVPZOMR5" localSheetId="27" hidden="1">#REF!</definedName>
    <definedName name="BExZQ37OVBR25U32CO2YYVPZOMR5" hidden="1">#REF!</definedName>
    <definedName name="BExZQ3NT7H06VO0AR48WHZULZB93" localSheetId="16" hidden="1">#REF!</definedName>
    <definedName name="BExZQ3NT7H06VO0AR48WHZULZB93" localSheetId="13" hidden="1">#REF!</definedName>
    <definedName name="BExZQ3NT7H06VO0AR48WHZULZB93" localSheetId="10" hidden="1">#REF!</definedName>
    <definedName name="BExZQ3NT7H06VO0AR48WHZULZB93" localSheetId="7" hidden="1">#REF!</definedName>
    <definedName name="BExZQ3NT7H06VO0AR48WHZULZB93" localSheetId="27" hidden="1">#REF!</definedName>
    <definedName name="BExZQ3NT7H06VO0AR48WHZULZB93" hidden="1">#REF!</definedName>
    <definedName name="BExZQ5RCYU1R0DUT1MFN99S1C408" localSheetId="16" hidden="1">#REF!</definedName>
    <definedName name="BExZQ5RCYU1R0DUT1MFN99S1C408" localSheetId="13" hidden="1">#REF!</definedName>
    <definedName name="BExZQ5RCYU1R0DUT1MFN99S1C408" localSheetId="10" hidden="1">#REF!</definedName>
    <definedName name="BExZQ5RCYU1R0DUT1MFN99S1C408" localSheetId="7" hidden="1">#REF!</definedName>
    <definedName name="BExZQ5RCYU1R0DUT1MFN99S1C408" localSheetId="27" hidden="1">#REF!</definedName>
    <definedName name="BExZQ5RCYU1R0DUT1MFN99S1C408" hidden="1">#REF!</definedName>
    <definedName name="BExZQ7PJU07SEJMDX18U9YVDC2GU" localSheetId="16" hidden="1">#REF!</definedName>
    <definedName name="BExZQ7PJU07SEJMDX18U9YVDC2GU" localSheetId="13" hidden="1">#REF!</definedName>
    <definedName name="BExZQ7PJU07SEJMDX18U9YVDC2GU" localSheetId="10" hidden="1">#REF!</definedName>
    <definedName name="BExZQ7PJU07SEJMDX18U9YVDC2GU" localSheetId="7" hidden="1">#REF!</definedName>
    <definedName name="BExZQ7PJU07SEJMDX18U9YVDC2GU" localSheetId="27" hidden="1">#REF!</definedName>
    <definedName name="BExZQ7PJU07SEJMDX18U9YVDC2GU" hidden="1">#REF!</definedName>
    <definedName name="BExZQAJXQ5IJ5RB71EDSPGTRO5HC" localSheetId="16" hidden="1">#REF!</definedName>
    <definedName name="BExZQAJXQ5IJ5RB71EDSPGTRO5HC" localSheetId="13" hidden="1">#REF!</definedName>
    <definedName name="BExZQAJXQ5IJ5RB71EDSPGTRO5HC" localSheetId="10" hidden="1">#REF!</definedName>
    <definedName name="BExZQAJXQ5IJ5RB71EDSPGTRO5HC" localSheetId="7" hidden="1">#REF!</definedName>
    <definedName name="BExZQAJXQ5IJ5RB71EDSPGTRO5HC" localSheetId="27" hidden="1">#REF!</definedName>
    <definedName name="BExZQAJXQ5IJ5RB71EDSPGTRO5HC" hidden="1">#REF!</definedName>
    <definedName name="BExZQBLTKPF3O4MCH6L4LE544FQB" localSheetId="16" hidden="1">#REF!</definedName>
    <definedName name="BExZQBLTKPF3O4MCH6L4LE544FQB" localSheetId="13" hidden="1">#REF!</definedName>
    <definedName name="BExZQBLTKPF3O4MCH6L4LE544FQB" localSheetId="10" hidden="1">#REF!</definedName>
    <definedName name="BExZQBLTKPF3O4MCH6L4LE544FQB" localSheetId="7" hidden="1">#REF!</definedName>
    <definedName name="BExZQBLTKPF3O4MCH6L4LE544FQB" localSheetId="27" hidden="1">#REF!</definedName>
    <definedName name="BExZQBLTKPF3O4MCH6L4LE544FQB" hidden="1">#REF!</definedName>
    <definedName name="BExZQIHTGHK7OOI2Y2PN3JYBY82I" localSheetId="16" hidden="1">#REF!</definedName>
    <definedName name="BExZQIHTGHK7OOI2Y2PN3JYBY82I" localSheetId="13" hidden="1">#REF!</definedName>
    <definedName name="BExZQIHTGHK7OOI2Y2PN3JYBY82I" localSheetId="10" hidden="1">#REF!</definedName>
    <definedName name="BExZQIHTGHK7OOI2Y2PN3JYBY82I" localSheetId="7" hidden="1">#REF!</definedName>
    <definedName name="BExZQIHTGHK7OOI2Y2PN3JYBY82I" localSheetId="27" hidden="1">#REF!</definedName>
    <definedName name="BExZQIHTGHK7OOI2Y2PN3JYBY82I" hidden="1">#REF!</definedName>
    <definedName name="BExZQJJMGU5MHQOILGXGJPAQI5XI" localSheetId="16" hidden="1">#REF!</definedName>
    <definedName name="BExZQJJMGU5MHQOILGXGJPAQI5XI" localSheetId="13" hidden="1">#REF!</definedName>
    <definedName name="BExZQJJMGU5MHQOILGXGJPAQI5XI" localSheetId="10" hidden="1">#REF!</definedName>
    <definedName name="BExZQJJMGU5MHQOILGXGJPAQI5XI" localSheetId="7" hidden="1">#REF!</definedName>
    <definedName name="BExZQJJMGU5MHQOILGXGJPAQI5XI" localSheetId="27" hidden="1">#REF!</definedName>
    <definedName name="BExZQJJMGU5MHQOILGXGJPAQI5XI" hidden="1">#REF!</definedName>
    <definedName name="BExZQL1M2EX5YEQBMNQKVD747N3I" localSheetId="16" hidden="1">#REF!</definedName>
    <definedName name="BExZQL1M2EX5YEQBMNQKVD747N3I" localSheetId="13" hidden="1">#REF!</definedName>
    <definedName name="BExZQL1M2EX5YEQBMNQKVD747N3I" localSheetId="10" hidden="1">#REF!</definedName>
    <definedName name="BExZQL1M2EX5YEQBMNQKVD747N3I" localSheetId="7" hidden="1">#REF!</definedName>
    <definedName name="BExZQL1M2EX5YEQBMNQKVD747N3I" localSheetId="27" hidden="1">#REF!</definedName>
    <definedName name="BExZQL1M2EX5YEQBMNQKVD747N3I" hidden="1">#REF!</definedName>
    <definedName name="BExZQPDYUBJL0C1OME996KHU23N5" localSheetId="16" hidden="1">#REF!</definedName>
    <definedName name="BExZQPDYUBJL0C1OME996KHU23N5" localSheetId="13" hidden="1">#REF!</definedName>
    <definedName name="BExZQPDYUBJL0C1OME996KHU23N5" localSheetId="10" hidden="1">#REF!</definedName>
    <definedName name="BExZQPDYUBJL0C1OME996KHU23N5" localSheetId="7" hidden="1">#REF!</definedName>
    <definedName name="BExZQPDYUBJL0C1OME996KHU23N5" localSheetId="27" hidden="1">#REF!</definedName>
    <definedName name="BExZQPDYUBJL0C1OME996KHU23N5" hidden="1">#REF!</definedName>
    <definedName name="BExZQXBYEBN28QUH1KOVW6KKA5UM" localSheetId="16" hidden="1">#REF!</definedName>
    <definedName name="BExZQXBYEBN28QUH1KOVW6KKA5UM" localSheetId="13" hidden="1">#REF!</definedName>
    <definedName name="BExZQXBYEBN28QUH1KOVW6KKA5UM" localSheetId="10" hidden="1">#REF!</definedName>
    <definedName name="BExZQXBYEBN28QUH1KOVW6KKA5UM" localSheetId="7" hidden="1">#REF!</definedName>
    <definedName name="BExZQXBYEBN28QUH1KOVW6KKA5UM" localSheetId="27" hidden="1">#REF!</definedName>
    <definedName name="BExZQXBYEBN28QUH1KOVW6KKA5UM" hidden="1">#REF!</definedName>
    <definedName name="BExZQZKT146WEN8FTVZ7Y5TSB8L5" localSheetId="16" hidden="1">#REF!</definedName>
    <definedName name="BExZQZKT146WEN8FTVZ7Y5TSB8L5" localSheetId="13" hidden="1">#REF!</definedName>
    <definedName name="BExZQZKT146WEN8FTVZ7Y5TSB8L5" localSheetId="10" hidden="1">#REF!</definedName>
    <definedName name="BExZQZKT146WEN8FTVZ7Y5TSB8L5" localSheetId="7" hidden="1">#REF!</definedName>
    <definedName name="BExZQZKT146WEN8FTVZ7Y5TSB8L5" localSheetId="27" hidden="1">#REF!</definedName>
    <definedName name="BExZQZKT146WEN8FTVZ7Y5TSB8L5" hidden="1">#REF!</definedName>
    <definedName name="BExZR485AKBH93YZ08CMUC3WROED" localSheetId="16" hidden="1">#REF!</definedName>
    <definedName name="BExZR485AKBH93YZ08CMUC3WROED" localSheetId="13" hidden="1">#REF!</definedName>
    <definedName name="BExZR485AKBH93YZ08CMUC3WROED" localSheetId="10" hidden="1">#REF!</definedName>
    <definedName name="BExZR485AKBH93YZ08CMUC3WROED" localSheetId="7" hidden="1">#REF!</definedName>
    <definedName name="BExZR485AKBH93YZ08CMUC3WROED" localSheetId="27" hidden="1">#REF!</definedName>
    <definedName name="BExZR485AKBH93YZ08CMUC3WROED" hidden="1">#REF!</definedName>
    <definedName name="BExZR7TL98P2PPUVGIZYR5873DWW" localSheetId="16" hidden="1">#REF!</definedName>
    <definedName name="BExZR7TL98P2PPUVGIZYR5873DWW" localSheetId="13" hidden="1">#REF!</definedName>
    <definedName name="BExZR7TL98P2PPUVGIZYR5873DWW" localSheetId="10" hidden="1">#REF!</definedName>
    <definedName name="BExZR7TL98P2PPUVGIZYR5873DWW" localSheetId="7" hidden="1">#REF!</definedName>
    <definedName name="BExZR7TL98P2PPUVGIZYR5873DWW" localSheetId="27" hidden="1">#REF!</definedName>
    <definedName name="BExZR7TL98P2PPUVGIZYR5873DWW" hidden="1">#REF!</definedName>
    <definedName name="BExZRAYSYOXAM1PBW1EF6YAZ9RU3" localSheetId="16" hidden="1">#REF!</definedName>
    <definedName name="BExZRAYSYOXAM1PBW1EF6YAZ9RU3" localSheetId="13" hidden="1">#REF!</definedName>
    <definedName name="BExZRAYSYOXAM1PBW1EF6YAZ9RU3" localSheetId="10" hidden="1">#REF!</definedName>
    <definedName name="BExZRAYSYOXAM1PBW1EF6YAZ9RU3" localSheetId="7" hidden="1">#REF!</definedName>
    <definedName name="BExZRAYSYOXAM1PBW1EF6YAZ9RU3" localSheetId="27" hidden="1">#REF!</definedName>
    <definedName name="BExZRAYSYOXAM1PBW1EF6YAZ9RU3" hidden="1">#REF!</definedName>
    <definedName name="BExZRGD1603X5ACFALUUDKCD7X48" localSheetId="16" hidden="1">#REF!</definedName>
    <definedName name="BExZRGD1603X5ACFALUUDKCD7X48" localSheetId="13" hidden="1">#REF!</definedName>
    <definedName name="BExZRGD1603X5ACFALUUDKCD7X48" localSheetId="10" hidden="1">#REF!</definedName>
    <definedName name="BExZRGD1603X5ACFALUUDKCD7X48" localSheetId="7" hidden="1">#REF!</definedName>
    <definedName name="BExZRGD1603X5ACFALUUDKCD7X48" localSheetId="27" hidden="1">#REF!</definedName>
    <definedName name="BExZRGD1603X5ACFALUUDKCD7X48" hidden="1">#REF!</definedName>
    <definedName name="BExZRMSYHFOP8FFWKKUSBHU85J81" localSheetId="16" hidden="1">#REF!</definedName>
    <definedName name="BExZRMSYHFOP8FFWKKUSBHU85J81" localSheetId="13" hidden="1">#REF!</definedName>
    <definedName name="BExZRMSYHFOP8FFWKKUSBHU85J81" localSheetId="10" hidden="1">#REF!</definedName>
    <definedName name="BExZRMSYHFOP8FFWKKUSBHU85J81" localSheetId="7" hidden="1">#REF!</definedName>
    <definedName name="BExZRMSYHFOP8FFWKKUSBHU85J81" localSheetId="27" hidden="1">#REF!</definedName>
    <definedName name="BExZRMSYHFOP8FFWKKUSBHU85J81" hidden="1">#REF!</definedName>
    <definedName name="BExZRP1X6UVLN1UOLHH5VF4STP1O" localSheetId="16" hidden="1">#REF!</definedName>
    <definedName name="BExZRP1X6UVLN1UOLHH5VF4STP1O" localSheetId="13" hidden="1">#REF!</definedName>
    <definedName name="BExZRP1X6UVLN1UOLHH5VF4STP1O" localSheetId="10" hidden="1">#REF!</definedName>
    <definedName name="BExZRP1X6UVLN1UOLHH5VF4STP1O" localSheetId="7" hidden="1">#REF!</definedName>
    <definedName name="BExZRP1X6UVLN1UOLHH5VF4STP1O" localSheetId="27" hidden="1">#REF!</definedName>
    <definedName name="BExZRP1X6UVLN1UOLHH5VF4STP1O" hidden="1">#REF!</definedName>
    <definedName name="BExZRQ930U6OCYNV00CH5I0Q4LPE" localSheetId="16" hidden="1">#REF!</definedName>
    <definedName name="BExZRQ930U6OCYNV00CH5I0Q4LPE" localSheetId="13" hidden="1">#REF!</definedName>
    <definedName name="BExZRQ930U6OCYNV00CH5I0Q4LPE" localSheetId="10" hidden="1">#REF!</definedName>
    <definedName name="BExZRQ930U6OCYNV00CH5I0Q4LPE" localSheetId="7" hidden="1">#REF!</definedName>
    <definedName name="BExZRQ930U6OCYNV00CH5I0Q4LPE" localSheetId="27" hidden="1">#REF!</definedName>
    <definedName name="BExZRQ930U6OCYNV00CH5I0Q4LPE" hidden="1">#REF!</definedName>
    <definedName name="BExZRQP7JLKS45QOGATXS7MK5GUZ" localSheetId="16" hidden="1">#REF!</definedName>
    <definedName name="BExZRQP7JLKS45QOGATXS7MK5GUZ" localSheetId="13" hidden="1">#REF!</definedName>
    <definedName name="BExZRQP7JLKS45QOGATXS7MK5GUZ" localSheetId="10" hidden="1">#REF!</definedName>
    <definedName name="BExZRQP7JLKS45QOGATXS7MK5GUZ" localSheetId="7" hidden="1">#REF!</definedName>
    <definedName name="BExZRQP7JLKS45QOGATXS7MK5GUZ" localSheetId="27" hidden="1">#REF!</definedName>
    <definedName name="BExZRQP7JLKS45QOGATXS7MK5GUZ" hidden="1">#REF!</definedName>
    <definedName name="BExZRW8W514W8OZ72YBONYJ64GXF" localSheetId="16" hidden="1">#REF!</definedName>
    <definedName name="BExZRW8W514W8OZ72YBONYJ64GXF" localSheetId="13" hidden="1">#REF!</definedName>
    <definedName name="BExZRW8W514W8OZ72YBONYJ64GXF" localSheetId="10" hidden="1">#REF!</definedName>
    <definedName name="BExZRW8W514W8OZ72YBONYJ64GXF" localSheetId="7" hidden="1">#REF!</definedName>
    <definedName name="BExZRW8W514W8OZ72YBONYJ64GXF" localSheetId="27" hidden="1">#REF!</definedName>
    <definedName name="BExZRW8W514W8OZ72YBONYJ64GXF" hidden="1">#REF!</definedName>
    <definedName name="BExZRWJP2BUVFJPO8U8ATQEP0LZU" localSheetId="16" hidden="1">#REF!</definedName>
    <definedName name="BExZRWJP2BUVFJPO8U8ATQEP0LZU" localSheetId="13" hidden="1">#REF!</definedName>
    <definedName name="BExZRWJP2BUVFJPO8U8ATQEP0LZU" localSheetId="10" hidden="1">#REF!</definedName>
    <definedName name="BExZRWJP2BUVFJPO8U8ATQEP0LZU" localSheetId="7" hidden="1">#REF!</definedName>
    <definedName name="BExZRWJP2BUVFJPO8U8ATQEP0LZU" localSheetId="27" hidden="1">#REF!</definedName>
    <definedName name="BExZRWJP2BUVFJPO8U8ATQEP0LZU" hidden="1">#REF!</definedName>
    <definedName name="BExZSI9USDLZAN8LI8M4YYQL24GZ" localSheetId="16" hidden="1">#REF!</definedName>
    <definedName name="BExZSI9USDLZAN8LI8M4YYQL24GZ" localSheetId="13" hidden="1">#REF!</definedName>
    <definedName name="BExZSI9USDLZAN8LI8M4YYQL24GZ" localSheetId="10" hidden="1">#REF!</definedName>
    <definedName name="BExZSI9USDLZAN8LI8M4YYQL24GZ" localSheetId="7" hidden="1">#REF!</definedName>
    <definedName name="BExZSI9USDLZAN8LI8M4YYQL24GZ" localSheetId="27" hidden="1">#REF!</definedName>
    <definedName name="BExZSI9USDLZAN8LI8M4YYQL24GZ" hidden="1">#REF!</definedName>
    <definedName name="BExZSLKO175YAM0RMMZH1FPXL4V2" localSheetId="16" hidden="1">#REF!</definedName>
    <definedName name="BExZSLKO175YAM0RMMZH1FPXL4V2" localSheetId="13" hidden="1">#REF!</definedName>
    <definedName name="BExZSLKO175YAM0RMMZH1FPXL4V2" localSheetId="10" hidden="1">#REF!</definedName>
    <definedName name="BExZSLKO175YAM0RMMZH1FPXL4V2" localSheetId="7" hidden="1">#REF!</definedName>
    <definedName name="BExZSLKO175YAM0RMMZH1FPXL4V2" localSheetId="27" hidden="1">#REF!</definedName>
    <definedName name="BExZSLKO175YAM0RMMZH1FPXL4V2" hidden="1">#REF!</definedName>
    <definedName name="BExZSS0LA2JY4ZLJ1Z5YCMLJJZCH" localSheetId="16" hidden="1">#REF!</definedName>
    <definedName name="BExZSS0LA2JY4ZLJ1Z5YCMLJJZCH" localSheetId="13" hidden="1">#REF!</definedName>
    <definedName name="BExZSS0LA2JY4ZLJ1Z5YCMLJJZCH" localSheetId="10" hidden="1">#REF!</definedName>
    <definedName name="BExZSS0LA2JY4ZLJ1Z5YCMLJJZCH" localSheetId="7" hidden="1">#REF!</definedName>
    <definedName name="BExZSS0LA2JY4ZLJ1Z5YCMLJJZCH" localSheetId="27" hidden="1">#REF!</definedName>
    <definedName name="BExZSS0LA2JY4ZLJ1Z5YCMLJJZCH" hidden="1">#REF!</definedName>
    <definedName name="BExZSTNUWCRNCL22SMKXKFSLCJ0O" localSheetId="16" hidden="1">#REF!</definedName>
    <definedName name="BExZSTNUWCRNCL22SMKXKFSLCJ0O" localSheetId="13" hidden="1">#REF!</definedName>
    <definedName name="BExZSTNUWCRNCL22SMKXKFSLCJ0O" localSheetId="10" hidden="1">#REF!</definedName>
    <definedName name="BExZSTNUWCRNCL22SMKXKFSLCJ0O" localSheetId="7" hidden="1">#REF!</definedName>
    <definedName name="BExZSTNUWCRNCL22SMKXKFSLCJ0O" localSheetId="27" hidden="1">#REF!</definedName>
    <definedName name="BExZSTNUWCRNCL22SMKXKFSLCJ0O" hidden="1">#REF!</definedName>
    <definedName name="BExZSYRA4NR7K6RLC3I81QSG5SQR" localSheetId="16" hidden="1">#REF!</definedName>
    <definedName name="BExZSYRA4NR7K6RLC3I81QSG5SQR" localSheetId="13" hidden="1">#REF!</definedName>
    <definedName name="BExZSYRA4NR7K6RLC3I81QSG5SQR" localSheetId="10" hidden="1">#REF!</definedName>
    <definedName name="BExZSYRA4NR7K6RLC3I81QSG5SQR" localSheetId="7" hidden="1">#REF!</definedName>
    <definedName name="BExZSYRA4NR7K6RLC3I81QSG5SQR" localSheetId="27" hidden="1">#REF!</definedName>
    <definedName name="BExZSYRA4NR7K6RLC3I81QSG5SQR" hidden="1">#REF!</definedName>
    <definedName name="BExZT6JSZ8CBS0SB3T07N3LMAX7M" localSheetId="16" hidden="1">#REF!</definedName>
    <definedName name="BExZT6JSZ8CBS0SB3T07N3LMAX7M" localSheetId="13" hidden="1">#REF!</definedName>
    <definedName name="BExZT6JSZ8CBS0SB3T07N3LMAX7M" localSheetId="10" hidden="1">#REF!</definedName>
    <definedName name="BExZT6JSZ8CBS0SB3T07N3LMAX7M" localSheetId="7" hidden="1">#REF!</definedName>
    <definedName name="BExZT6JSZ8CBS0SB3T07N3LMAX7M" localSheetId="27" hidden="1">#REF!</definedName>
    <definedName name="BExZT6JSZ8CBS0SB3T07N3LMAX7M" hidden="1">#REF!</definedName>
    <definedName name="BExZTAQV2QVSZY5Y3VCCWUBSBW9P" localSheetId="16" hidden="1">#REF!</definedName>
    <definedName name="BExZTAQV2QVSZY5Y3VCCWUBSBW9P" localSheetId="13" hidden="1">#REF!</definedName>
    <definedName name="BExZTAQV2QVSZY5Y3VCCWUBSBW9P" localSheetId="10" hidden="1">#REF!</definedName>
    <definedName name="BExZTAQV2QVSZY5Y3VCCWUBSBW9P" localSheetId="7" hidden="1">#REF!</definedName>
    <definedName name="BExZTAQV2QVSZY5Y3VCCWUBSBW9P" localSheetId="27" hidden="1">#REF!</definedName>
    <definedName name="BExZTAQV2QVSZY5Y3VCCWUBSBW9P" hidden="1">#REF!</definedName>
    <definedName name="BExZTHSI2FX56PWRSNX9H5EWTZFO" localSheetId="16" hidden="1">#REF!</definedName>
    <definedName name="BExZTHSI2FX56PWRSNX9H5EWTZFO" localSheetId="13" hidden="1">#REF!</definedName>
    <definedName name="BExZTHSI2FX56PWRSNX9H5EWTZFO" localSheetId="10" hidden="1">#REF!</definedName>
    <definedName name="BExZTHSI2FX56PWRSNX9H5EWTZFO" localSheetId="7" hidden="1">#REF!</definedName>
    <definedName name="BExZTHSI2FX56PWRSNX9H5EWTZFO" localSheetId="27" hidden="1">#REF!</definedName>
    <definedName name="BExZTHSI2FX56PWRSNX9H5EWTZFO" hidden="1">#REF!</definedName>
    <definedName name="BExZTJL3HVBFY139H6CJHEQCT1EL" localSheetId="16" hidden="1">#REF!</definedName>
    <definedName name="BExZTJL3HVBFY139H6CJHEQCT1EL" localSheetId="13" hidden="1">#REF!</definedName>
    <definedName name="BExZTJL3HVBFY139H6CJHEQCT1EL" localSheetId="10" hidden="1">#REF!</definedName>
    <definedName name="BExZTJL3HVBFY139H6CJHEQCT1EL" localSheetId="7" hidden="1">#REF!</definedName>
    <definedName name="BExZTJL3HVBFY139H6CJHEQCT1EL" localSheetId="27" hidden="1">#REF!</definedName>
    <definedName name="BExZTJL3HVBFY139H6CJHEQCT1EL" hidden="1">#REF!</definedName>
    <definedName name="BExZTLOL8OPABZI453E0KVNA1GJS" localSheetId="16" hidden="1">#REF!</definedName>
    <definedName name="BExZTLOL8OPABZI453E0KVNA1GJS" localSheetId="13" hidden="1">#REF!</definedName>
    <definedName name="BExZTLOL8OPABZI453E0KVNA1GJS" localSheetId="10" hidden="1">#REF!</definedName>
    <definedName name="BExZTLOL8OPABZI453E0KVNA1GJS" localSheetId="7" hidden="1">#REF!</definedName>
    <definedName name="BExZTLOL8OPABZI453E0KVNA1GJS" localSheetId="27" hidden="1">#REF!</definedName>
    <definedName name="BExZTLOL8OPABZI453E0KVNA1GJS" hidden="1">#REF!</definedName>
    <definedName name="BExZTOTZ9F2ZI18DZM8GW39VDF1N" localSheetId="16" hidden="1">#REF!</definedName>
    <definedName name="BExZTOTZ9F2ZI18DZM8GW39VDF1N" localSheetId="13" hidden="1">#REF!</definedName>
    <definedName name="BExZTOTZ9F2ZI18DZM8GW39VDF1N" localSheetId="10" hidden="1">#REF!</definedName>
    <definedName name="BExZTOTZ9F2ZI18DZM8GW39VDF1N" localSheetId="7" hidden="1">#REF!</definedName>
    <definedName name="BExZTOTZ9F2ZI18DZM8GW39VDF1N" localSheetId="27" hidden="1">#REF!</definedName>
    <definedName name="BExZTOTZ9F2ZI18DZM8GW39VDF1N" hidden="1">#REF!</definedName>
    <definedName name="BExZTT6J3X0TOX0ZY6YPLUVMCW9X" localSheetId="16" hidden="1">#REF!</definedName>
    <definedName name="BExZTT6J3X0TOX0ZY6YPLUVMCW9X" localSheetId="13" hidden="1">#REF!</definedName>
    <definedName name="BExZTT6J3X0TOX0ZY6YPLUVMCW9X" localSheetId="10" hidden="1">#REF!</definedName>
    <definedName name="BExZTT6J3X0TOX0ZY6YPLUVMCW9X" localSheetId="7" hidden="1">#REF!</definedName>
    <definedName name="BExZTT6J3X0TOX0ZY6YPLUVMCW9X" localSheetId="27" hidden="1">#REF!</definedName>
    <definedName name="BExZTT6J3X0TOX0ZY6YPLUVMCW9X" hidden="1">#REF!</definedName>
    <definedName name="BExZTW6ECBRA0BBITWBQ8R93RMCL" localSheetId="16" hidden="1">#REF!</definedName>
    <definedName name="BExZTW6ECBRA0BBITWBQ8R93RMCL" localSheetId="13" hidden="1">#REF!</definedName>
    <definedName name="BExZTW6ECBRA0BBITWBQ8R93RMCL" localSheetId="10" hidden="1">#REF!</definedName>
    <definedName name="BExZTW6ECBRA0BBITWBQ8R93RMCL" localSheetId="7" hidden="1">#REF!</definedName>
    <definedName name="BExZTW6ECBRA0BBITWBQ8R93RMCL" localSheetId="27" hidden="1">#REF!</definedName>
    <definedName name="BExZTW6ECBRA0BBITWBQ8R93RMCL" hidden="1">#REF!</definedName>
    <definedName name="BExZU2BHYAOKSCBM3C5014ZF6IXS" localSheetId="16" hidden="1">#REF!</definedName>
    <definedName name="BExZU2BHYAOKSCBM3C5014ZF6IXS" localSheetId="13" hidden="1">#REF!</definedName>
    <definedName name="BExZU2BHYAOKSCBM3C5014ZF6IXS" localSheetId="10" hidden="1">#REF!</definedName>
    <definedName name="BExZU2BHYAOKSCBM3C5014ZF6IXS" localSheetId="7" hidden="1">#REF!</definedName>
    <definedName name="BExZU2BHYAOKSCBM3C5014ZF6IXS" localSheetId="27" hidden="1">#REF!</definedName>
    <definedName name="BExZU2BHYAOKSCBM3C5014ZF6IXS" hidden="1">#REF!</definedName>
    <definedName name="BExZU2RMJTXOCS0ROPMYPE6WTD87" localSheetId="16" hidden="1">#REF!</definedName>
    <definedName name="BExZU2RMJTXOCS0ROPMYPE6WTD87" localSheetId="13" hidden="1">#REF!</definedName>
    <definedName name="BExZU2RMJTXOCS0ROPMYPE6WTD87" localSheetId="10" hidden="1">#REF!</definedName>
    <definedName name="BExZU2RMJTXOCS0ROPMYPE6WTD87" localSheetId="7" hidden="1">#REF!</definedName>
    <definedName name="BExZU2RMJTXOCS0ROPMYPE6WTD87" localSheetId="27" hidden="1">#REF!</definedName>
    <definedName name="BExZU2RMJTXOCS0ROPMYPE6WTD87" hidden="1">#REF!</definedName>
    <definedName name="BExZUBRAHA9DNEGONEZEB2TDVFC2" localSheetId="16" hidden="1">#REF!</definedName>
    <definedName name="BExZUBRAHA9DNEGONEZEB2TDVFC2" localSheetId="13" hidden="1">#REF!</definedName>
    <definedName name="BExZUBRAHA9DNEGONEZEB2TDVFC2" localSheetId="10" hidden="1">#REF!</definedName>
    <definedName name="BExZUBRAHA9DNEGONEZEB2TDVFC2" localSheetId="7" hidden="1">#REF!</definedName>
    <definedName name="BExZUBRAHA9DNEGONEZEB2TDVFC2" localSheetId="27" hidden="1">#REF!</definedName>
    <definedName name="BExZUBRAHA9DNEGONEZEB2TDVFC2" hidden="1">#REF!</definedName>
    <definedName name="BExZUF7G8FENTJKH9R1XUWXM6CWD" localSheetId="16" hidden="1">#REF!</definedName>
    <definedName name="BExZUF7G8FENTJKH9R1XUWXM6CWD" localSheetId="13" hidden="1">#REF!</definedName>
    <definedName name="BExZUF7G8FENTJKH9R1XUWXM6CWD" localSheetId="10" hidden="1">#REF!</definedName>
    <definedName name="BExZUF7G8FENTJKH9R1XUWXM6CWD" localSheetId="7" hidden="1">#REF!</definedName>
    <definedName name="BExZUF7G8FENTJKH9R1XUWXM6CWD" localSheetId="27" hidden="1">#REF!</definedName>
    <definedName name="BExZUF7G8FENTJKH9R1XUWXM6CWD" hidden="1">#REF!</definedName>
    <definedName name="BExZUNARUJBIZ08VCAV3GEVBIR3D" localSheetId="16" hidden="1">#REF!</definedName>
    <definedName name="BExZUNARUJBIZ08VCAV3GEVBIR3D" localSheetId="13" hidden="1">#REF!</definedName>
    <definedName name="BExZUNARUJBIZ08VCAV3GEVBIR3D" localSheetId="10" hidden="1">#REF!</definedName>
    <definedName name="BExZUNARUJBIZ08VCAV3GEVBIR3D" localSheetId="7" hidden="1">#REF!</definedName>
    <definedName name="BExZUNARUJBIZ08VCAV3GEVBIR3D" localSheetId="27" hidden="1">#REF!</definedName>
    <definedName name="BExZUNARUJBIZ08VCAV3GEVBIR3D" hidden="1">#REF!</definedName>
    <definedName name="BExZUSZT5496UMBP4LFSLTR1GVEW" localSheetId="16" hidden="1">#REF!</definedName>
    <definedName name="BExZUSZT5496UMBP4LFSLTR1GVEW" localSheetId="13" hidden="1">#REF!</definedName>
    <definedName name="BExZUSZT5496UMBP4LFSLTR1GVEW" localSheetId="10" hidden="1">#REF!</definedName>
    <definedName name="BExZUSZT5496UMBP4LFSLTR1GVEW" localSheetId="7" hidden="1">#REF!</definedName>
    <definedName name="BExZUSZT5496UMBP4LFSLTR1GVEW" localSheetId="27" hidden="1">#REF!</definedName>
    <definedName name="BExZUSZT5496UMBP4LFSLTR1GVEW" hidden="1">#REF!</definedName>
    <definedName name="BExZUT54340I38GVCV79EL116WR0" localSheetId="16" hidden="1">#REF!</definedName>
    <definedName name="BExZUT54340I38GVCV79EL116WR0" localSheetId="13" hidden="1">#REF!</definedName>
    <definedName name="BExZUT54340I38GVCV79EL116WR0" localSheetId="10" hidden="1">#REF!</definedName>
    <definedName name="BExZUT54340I38GVCV79EL116WR0" localSheetId="7" hidden="1">#REF!</definedName>
    <definedName name="BExZUT54340I38GVCV79EL116WR0" localSheetId="27" hidden="1">#REF!</definedName>
    <definedName name="BExZUT54340I38GVCV79EL116WR0" hidden="1">#REF!</definedName>
    <definedName name="BExZUXC66MK2SXPXCLD8ZSU0BMTY" localSheetId="16" hidden="1">#REF!</definedName>
    <definedName name="BExZUXC66MK2SXPXCLD8ZSU0BMTY" localSheetId="13" hidden="1">#REF!</definedName>
    <definedName name="BExZUXC66MK2SXPXCLD8ZSU0BMTY" localSheetId="10" hidden="1">#REF!</definedName>
    <definedName name="BExZUXC66MK2SXPXCLD8ZSU0BMTY" localSheetId="7" hidden="1">#REF!</definedName>
    <definedName name="BExZUXC66MK2SXPXCLD8ZSU0BMTY" localSheetId="27" hidden="1">#REF!</definedName>
    <definedName name="BExZUXC66MK2SXPXCLD8ZSU0BMTY" hidden="1">#REF!</definedName>
    <definedName name="BExZUYDULCX65H9OZ9JHPBNKF3MI" localSheetId="16" hidden="1">#REF!</definedName>
    <definedName name="BExZUYDULCX65H9OZ9JHPBNKF3MI" localSheetId="13" hidden="1">#REF!</definedName>
    <definedName name="BExZUYDULCX65H9OZ9JHPBNKF3MI" localSheetId="10" hidden="1">#REF!</definedName>
    <definedName name="BExZUYDULCX65H9OZ9JHPBNKF3MI" localSheetId="7" hidden="1">#REF!</definedName>
    <definedName name="BExZUYDULCX65H9OZ9JHPBNKF3MI" localSheetId="27" hidden="1">#REF!</definedName>
    <definedName name="BExZUYDULCX65H9OZ9JHPBNKF3MI" hidden="1">#REF!</definedName>
    <definedName name="BExZV2QD5ZDK3AGDRULLA7JB46C3" localSheetId="16" hidden="1">#REF!</definedName>
    <definedName name="BExZV2QD5ZDK3AGDRULLA7JB46C3" localSheetId="13" hidden="1">#REF!</definedName>
    <definedName name="BExZV2QD5ZDK3AGDRULLA7JB46C3" localSheetId="10" hidden="1">#REF!</definedName>
    <definedName name="BExZV2QD5ZDK3AGDRULLA7JB46C3" localSheetId="7" hidden="1">#REF!</definedName>
    <definedName name="BExZV2QD5ZDK3AGDRULLA7JB46C3" localSheetId="27" hidden="1">#REF!</definedName>
    <definedName name="BExZV2QD5ZDK3AGDRULLA7JB46C3" hidden="1">#REF!</definedName>
    <definedName name="BExZVBQ29OM0V8XAL3HL0JIM0MMU" localSheetId="16" hidden="1">#REF!</definedName>
    <definedName name="BExZVBQ29OM0V8XAL3HL0JIM0MMU" localSheetId="13" hidden="1">#REF!</definedName>
    <definedName name="BExZVBQ29OM0V8XAL3HL0JIM0MMU" localSheetId="10" hidden="1">#REF!</definedName>
    <definedName name="BExZVBQ29OM0V8XAL3HL0JIM0MMU" localSheetId="7" hidden="1">#REF!</definedName>
    <definedName name="BExZVBQ29OM0V8XAL3HL0JIM0MMU" localSheetId="27" hidden="1">#REF!</definedName>
    <definedName name="BExZVBQ29OM0V8XAL3HL0JIM0MMU" hidden="1">#REF!</definedName>
    <definedName name="BExZVKV2XCPCINW1KP8Q1FI6KDNG" localSheetId="16" hidden="1">#REF!</definedName>
    <definedName name="BExZVKV2XCPCINW1KP8Q1FI6KDNG" localSheetId="13" hidden="1">#REF!</definedName>
    <definedName name="BExZVKV2XCPCINW1KP8Q1FI6KDNG" localSheetId="10" hidden="1">#REF!</definedName>
    <definedName name="BExZVKV2XCPCINW1KP8Q1FI6KDNG" localSheetId="7" hidden="1">#REF!</definedName>
    <definedName name="BExZVKV2XCPCINW1KP8Q1FI6KDNG" localSheetId="27" hidden="1">#REF!</definedName>
    <definedName name="BExZVKV2XCPCINW1KP8Q1FI6KDNG" hidden="1">#REF!</definedName>
    <definedName name="BExZVLM4T9ORS4ZWHME46U4Q103C" localSheetId="16" hidden="1">#REF!</definedName>
    <definedName name="BExZVLM4T9ORS4ZWHME46U4Q103C" localSheetId="13" hidden="1">#REF!</definedName>
    <definedName name="BExZVLM4T9ORS4ZWHME46U4Q103C" localSheetId="10" hidden="1">#REF!</definedName>
    <definedName name="BExZVLM4T9ORS4ZWHME46U4Q103C" localSheetId="7" hidden="1">#REF!</definedName>
    <definedName name="BExZVLM4T9ORS4ZWHME46U4Q103C" localSheetId="27" hidden="1">#REF!</definedName>
    <definedName name="BExZVLM4T9ORS4ZWHME46U4Q103C" hidden="1">#REF!</definedName>
    <definedName name="BExZVM7OZWPPRH5YQW50EYMMIW1A" localSheetId="16" hidden="1">#REF!</definedName>
    <definedName name="BExZVM7OZWPPRH5YQW50EYMMIW1A" localSheetId="13" hidden="1">#REF!</definedName>
    <definedName name="BExZVM7OZWPPRH5YQW50EYMMIW1A" localSheetId="10" hidden="1">#REF!</definedName>
    <definedName name="BExZVM7OZWPPRH5YQW50EYMMIW1A" localSheetId="7" hidden="1">#REF!</definedName>
    <definedName name="BExZVM7OZWPPRH5YQW50EYMMIW1A" localSheetId="27" hidden="1">#REF!</definedName>
    <definedName name="BExZVM7OZWPPRH5YQW50EYMMIW1A" hidden="1">#REF!</definedName>
    <definedName name="BExZVMYK7BAH6AGIAEXBE1NXDZ5Z" localSheetId="16" hidden="1">#REF!</definedName>
    <definedName name="BExZVMYK7BAH6AGIAEXBE1NXDZ5Z" localSheetId="13" hidden="1">#REF!</definedName>
    <definedName name="BExZVMYK7BAH6AGIAEXBE1NXDZ5Z" localSheetId="10" hidden="1">#REF!</definedName>
    <definedName name="BExZVMYK7BAH6AGIAEXBE1NXDZ5Z" localSheetId="7" hidden="1">#REF!</definedName>
    <definedName name="BExZVMYK7BAH6AGIAEXBE1NXDZ5Z" localSheetId="27" hidden="1">#REF!</definedName>
    <definedName name="BExZVMYK7BAH6AGIAEXBE1NXDZ5Z" hidden="1">#REF!</definedName>
    <definedName name="BExZVPYGX2C5OSHMZ6F0KBKZ6B1S" localSheetId="16" hidden="1">#REF!</definedName>
    <definedName name="BExZVPYGX2C5OSHMZ6F0KBKZ6B1S" localSheetId="13" hidden="1">#REF!</definedName>
    <definedName name="BExZVPYGX2C5OSHMZ6F0KBKZ6B1S" localSheetId="10" hidden="1">#REF!</definedName>
    <definedName name="BExZVPYGX2C5OSHMZ6F0KBKZ6B1S" localSheetId="7" hidden="1">#REF!</definedName>
    <definedName name="BExZVPYGX2C5OSHMZ6F0KBKZ6B1S" localSheetId="27" hidden="1">#REF!</definedName>
    <definedName name="BExZVPYGX2C5OSHMZ6F0KBKZ6B1S" hidden="1">#REF!</definedName>
    <definedName name="BExZW3LHTS7PFBNTYM95N8J5AFYQ" localSheetId="16" hidden="1">#REF!</definedName>
    <definedName name="BExZW3LHTS7PFBNTYM95N8J5AFYQ" localSheetId="13" hidden="1">#REF!</definedName>
    <definedName name="BExZW3LHTS7PFBNTYM95N8J5AFYQ" localSheetId="10" hidden="1">#REF!</definedName>
    <definedName name="BExZW3LHTS7PFBNTYM95N8J5AFYQ" localSheetId="7" hidden="1">#REF!</definedName>
    <definedName name="BExZW3LHTS7PFBNTYM95N8J5AFYQ" localSheetId="27" hidden="1">#REF!</definedName>
    <definedName name="BExZW3LHTS7PFBNTYM95N8J5AFYQ" hidden="1">#REF!</definedName>
    <definedName name="BExZW472V5ADKCFHIKAJ6D4R8MU4" localSheetId="16" hidden="1">#REF!</definedName>
    <definedName name="BExZW472V5ADKCFHIKAJ6D4R8MU4" localSheetId="13" hidden="1">#REF!</definedName>
    <definedName name="BExZW472V5ADKCFHIKAJ6D4R8MU4" localSheetId="10" hidden="1">#REF!</definedName>
    <definedName name="BExZW472V5ADKCFHIKAJ6D4R8MU4" localSheetId="7" hidden="1">#REF!</definedName>
    <definedName name="BExZW472V5ADKCFHIKAJ6D4R8MU4" localSheetId="27" hidden="1">#REF!</definedName>
    <definedName name="BExZW472V5ADKCFHIKAJ6D4R8MU4" hidden="1">#REF!</definedName>
    <definedName name="BExZW5UARC8W9AQNLJX2I5WQWS5F" localSheetId="16" hidden="1">#REF!</definedName>
    <definedName name="BExZW5UARC8W9AQNLJX2I5WQWS5F" localSheetId="13" hidden="1">#REF!</definedName>
    <definedName name="BExZW5UARC8W9AQNLJX2I5WQWS5F" localSheetId="10" hidden="1">#REF!</definedName>
    <definedName name="BExZW5UARC8W9AQNLJX2I5WQWS5F" localSheetId="7" hidden="1">#REF!</definedName>
    <definedName name="BExZW5UARC8W9AQNLJX2I5WQWS5F" localSheetId="27" hidden="1">#REF!</definedName>
    <definedName name="BExZW5UARC8W9AQNLJX2I5WQWS5F" hidden="1">#REF!</definedName>
    <definedName name="BExZW7HRGN6A9YS41KI2B2UUMJ7X" localSheetId="16" hidden="1">#REF!</definedName>
    <definedName name="BExZW7HRGN6A9YS41KI2B2UUMJ7X" localSheetId="13" hidden="1">#REF!</definedName>
    <definedName name="BExZW7HRGN6A9YS41KI2B2UUMJ7X" localSheetId="10" hidden="1">#REF!</definedName>
    <definedName name="BExZW7HRGN6A9YS41KI2B2UUMJ7X" localSheetId="7" hidden="1">#REF!</definedName>
    <definedName name="BExZW7HRGN6A9YS41KI2B2UUMJ7X" localSheetId="27" hidden="1">#REF!</definedName>
    <definedName name="BExZW7HRGN6A9YS41KI2B2UUMJ7X" hidden="1">#REF!</definedName>
    <definedName name="BExZW8ZPNV43UXGOT98FDNIBQHZY" localSheetId="16" hidden="1">#REF!</definedName>
    <definedName name="BExZW8ZPNV43UXGOT98FDNIBQHZY" localSheetId="13" hidden="1">#REF!</definedName>
    <definedName name="BExZW8ZPNV43UXGOT98FDNIBQHZY" localSheetId="10" hidden="1">#REF!</definedName>
    <definedName name="BExZW8ZPNV43UXGOT98FDNIBQHZY" localSheetId="7" hidden="1">#REF!</definedName>
    <definedName name="BExZW8ZPNV43UXGOT98FDNIBQHZY" localSheetId="27" hidden="1">#REF!</definedName>
    <definedName name="BExZW8ZPNV43UXGOT98FDNIBQHZY" hidden="1">#REF!</definedName>
    <definedName name="BExZWKZ5N3RDXU8MZ8HQVYYD8O0F" localSheetId="16" hidden="1">#REF!</definedName>
    <definedName name="BExZWKZ5N3RDXU8MZ8HQVYYD8O0F" localSheetId="13" hidden="1">#REF!</definedName>
    <definedName name="BExZWKZ5N3RDXU8MZ8HQVYYD8O0F" localSheetId="10" hidden="1">#REF!</definedName>
    <definedName name="BExZWKZ5N3RDXU8MZ8HQVYYD8O0F" localSheetId="7" hidden="1">#REF!</definedName>
    <definedName name="BExZWKZ5N3RDXU8MZ8HQVYYD8O0F" localSheetId="27" hidden="1">#REF!</definedName>
    <definedName name="BExZWKZ5N3RDXU8MZ8HQVYYD8O0F" hidden="1">#REF!</definedName>
    <definedName name="BExZWMBRUCPO6F4QT5FNX8JRFL7V" localSheetId="16" hidden="1">#REF!</definedName>
    <definedName name="BExZWMBRUCPO6F4QT5FNX8JRFL7V" localSheetId="13" hidden="1">#REF!</definedName>
    <definedName name="BExZWMBRUCPO6F4QT5FNX8JRFL7V" localSheetId="10" hidden="1">#REF!</definedName>
    <definedName name="BExZWMBRUCPO6F4QT5FNX8JRFL7V" localSheetId="7" hidden="1">#REF!</definedName>
    <definedName name="BExZWMBRUCPO6F4QT5FNX8JRFL7V" localSheetId="27" hidden="1">#REF!</definedName>
    <definedName name="BExZWMBRUCPO6F4QT5FNX8JRFL7V" hidden="1">#REF!</definedName>
    <definedName name="BExZWQO5171HT1OZ6D6JZBHEW4JG" localSheetId="16" hidden="1">#REF!</definedName>
    <definedName name="BExZWQO5171HT1OZ6D6JZBHEW4JG" localSheetId="13" hidden="1">#REF!</definedName>
    <definedName name="BExZWQO5171HT1OZ6D6JZBHEW4JG" localSheetId="10" hidden="1">#REF!</definedName>
    <definedName name="BExZWQO5171HT1OZ6D6JZBHEW4JG" localSheetId="7" hidden="1">#REF!</definedName>
    <definedName name="BExZWQO5171HT1OZ6D6JZBHEW4JG" localSheetId="27" hidden="1">#REF!</definedName>
    <definedName name="BExZWQO5171HT1OZ6D6JZBHEW4JG" hidden="1">#REF!</definedName>
    <definedName name="BExZWSMC9T48W74GFGQCIUJ8ZPP3" localSheetId="16" hidden="1">#REF!</definedName>
    <definedName name="BExZWSMC9T48W74GFGQCIUJ8ZPP3" localSheetId="13" hidden="1">#REF!</definedName>
    <definedName name="BExZWSMC9T48W74GFGQCIUJ8ZPP3" localSheetId="10" hidden="1">#REF!</definedName>
    <definedName name="BExZWSMC9T48W74GFGQCIUJ8ZPP3" localSheetId="7" hidden="1">#REF!</definedName>
    <definedName name="BExZWSMC9T48W74GFGQCIUJ8ZPP3" localSheetId="27" hidden="1">#REF!</definedName>
    <definedName name="BExZWSMC9T48W74GFGQCIUJ8ZPP3" hidden="1">#REF!</definedName>
    <definedName name="BExZWUF2V4HY3HI8JN9ZVPRWK1H3" localSheetId="16" hidden="1">#REF!</definedName>
    <definedName name="BExZWUF2V4HY3HI8JN9ZVPRWK1H3" localSheetId="13" hidden="1">#REF!</definedName>
    <definedName name="BExZWUF2V4HY3HI8JN9ZVPRWK1H3" localSheetId="10" hidden="1">#REF!</definedName>
    <definedName name="BExZWUF2V4HY3HI8JN9ZVPRWK1H3" localSheetId="7" hidden="1">#REF!</definedName>
    <definedName name="BExZWUF2V4HY3HI8JN9ZVPRWK1H3" localSheetId="27" hidden="1">#REF!</definedName>
    <definedName name="BExZWUF2V4HY3HI8JN9ZVPRWK1H3" hidden="1">#REF!</definedName>
    <definedName name="BExZWX45URTK9KYDJHEXL1OTZ833" localSheetId="16" hidden="1">#REF!</definedName>
    <definedName name="BExZWX45URTK9KYDJHEXL1OTZ833" localSheetId="13" hidden="1">#REF!</definedName>
    <definedName name="BExZWX45URTK9KYDJHEXL1OTZ833" localSheetId="10" hidden="1">#REF!</definedName>
    <definedName name="BExZWX45URTK9KYDJHEXL1OTZ833" localSheetId="7" hidden="1">#REF!</definedName>
    <definedName name="BExZWX45URTK9KYDJHEXL1OTZ833" localSheetId="27" hidden="1">#REF!</definedName>
    <definedName name="BExZWX45URTK9KYDJHEXL1OTZ833" hidden="1">#REF!</definedName>
    <definedName name="BExZX0EWQEZO86WDAD9A4EAEZ012" localSheetId="16" hidden="1">#REF!</definedName>
    <definedName name="BExZX0EWQEZO86WDAD9A4EAEZ012" localSheetId="13" hidden="1">#REF!</definedName>
    <definedName name="BExZX0EWQEZO86WDAD9A4EAEZ012" localSheetId="10" hidden="1">#REF!</definedName>
    <definedName name="BExZX0EWQEZO86WDAD9A4EAEZ012" localSheetId="7" hidden="1">#REF!</definedName>
    <definedName name="BExZX0EWQEZO86WDAD9A4EAEZ012" localSheetId="27" hidden="1">#REF!</definedName>
    <definedName name="BExZX0EWQEZO86WDAD9A4EAEZ012" hidden="1">#REF!</definedName>
    <definedName name="BExZX2T6ZT2DZLYSDJJBPVIT5OK2" localSheetId="16" hidden="1">#REF!</definedName>
    <definedName name="BExZX2T6ZT2DZLYSDJJBPVIT5OK2" localSheetId="13" hidden="1">#REF!</definedName>
    <definedName name="BExZX2T6ZT2DZLYSDJJBPVIT5OK2" localSheetId="10" hidden="1">#REF!</definedName>
    <definedName name="BExZX2T6ZT2DZLYSDJJBPVIT5OK2" localSheetId="7" hidden="1">#REF!</definedName>
    <definedName name="BExZX2T6ZT2DZLYSDJJBPVIT5OK2" localSheetId="27" hidden="1">#REF!</definedName>
    <definedName name="BExZX2T6ZT2DZLYSDJJBPVIT5OK2" hidden="1">#REF!</definedName>
    <definedName name="BExZXOJDELULNLEH7WG0OYJT0NJ4" localSheetId="16" hidden="1">#REF!</definedName>
    <definedName name="BExZXOJDELULNLEH7WG0OYJT0NJ4" localSheetId="13" hidden="1">#REF!</definedName>
    <definedName name="BExZXOJDELULNLEH7WG0OYJT0NJ4" localSheetId="10" hidden="1">#REF!</definedName>
    <definedName name="BExZXOJDELULNLEH7WG0OYJT0NJ4" localSheetId="7" hidden="1">#REF!</definedName>
    <definedName name="BExZXOJDELULNLEH7WG0OYJT0NJ4" localSheetId="27" hidden="1">#REF!</definedName>
    <definedName name="BExZXOJDELULNLEH7WG0OYJT0NJ4" hidden="1">#REF!</definedName>
    <definedName name="BExZXOOTRNUK8LGEAZ8ZCFW9KXQ1" localSheetId="16" hidden="1">#REF!</definedName>
    <definedName name="BExZXOOTRNUK8LGEAZ8ZCFW9KXQ1" localSheetId="13" hidden="1">#REF!</definedName>
    <definedName name="BExZXOOTRNUK8LGEAZ8ZCFW9KXQ1" localSheetId="10" hidden="1">#REF!</definedName>
    <definedName name="BExZXOOTRNUK8LGEAZ8ZCFW9KXQ1" localSheetId="7" hidden="1">#REF!</definedName>
    <definedName name="BExZXOOTRNUK8LGEAZ8ZCFW9KXQ1" localSheetId="27" hidden="1">#REF!</definedName>
    <definedName name="BExZXOOTRNUK8LGEAZ8ZCFW9KXQ1" hidden="1">#REF!</definedName>
    <definedName name="BExZXT6JOXNKEDU23DKL8XZAJZIH" localSheetId="16" hidden="1">#REF!</definedName>
    <definedName name="BExZXT6JOXNKEDU23DKL8XZAJZIH" localSheetId="13" hidden="1">#REF!</definedName>
    <definedName name="BExZXT6JOXNKEDU23DKL8XZAJZIH" localSheetId="10" hidden="1">#REF!</definedName>
    <definedName name="BExZXT6JOXNKEDU23DKL8XZAJZIH" localSheetId="7" hidden="1">#REF!</definedName>
    <definedName name="BExZXT6JOXNKEDU23DKL8XZAJZIH" localSheetId="27" hidden="1">#REF!</definedName>
    <definedName name="BExZXT6JOXNKEDU23DKL8XZAJZIH" hidden="1">#REF!</definedName>
    <definedName name="BExZXUTYW1HWEEZ1LIX4OQWC7HL1" localSheetId="16" hidden="1">#REF!</definedName>
    <definedName name="BExZXUTYW1HWEEZ1LIX4OQWC7HL1" localSheetId="13" hidden="1">#REF!</definedName>
    <definedName name="BExZXUTYW1HWEEZ1LIX4OQWC7HL1" localSheetId="10" hidden="1">#REF!</definedName>
    <definedName name="BExZXUTYW1HWEEZ1LIX4OQWC7HL1" localSheetId="7" hidden="1">#REF!</definedName>
    <definedName name="BExZXUTYW1HWEEZ1LIX4OQWC7HL1" localSheetId="27" hidden="1">#REF!</definedName>
    <definedName name="BExZXUTYW1HWEEZ1LIX4OQWC7HL1" hidden="1">#REF!</definedName>
    <definedName name="BExZXY4NKQL9QD76YMQJ15U1C2G8" localSheetId="16" hidden="1">#REF!</definedName>
    <definedName name="BExZXY4NKQL9QD76YMQJ15U1C2G8" localSheetId="13" hidden="1">#REF!</definedName>
    <definedName name="BExZXY4NKQL9QD76YMQJ15U1C2G8" localSheetId="10" hidden="1">#REF!</definedName>
    <definedName name="BExZXY4NKQL9QD76YMQJ15U1C2G8" localSheetId="7" hidden="1">#REF!</definedName>
    <definedName name="BExZXY4NKQL9QD76YMQJ15U1C2G8" localSheetId="27" hidden="1">#REF!</definedName>
    <definedName name="BExZXY4NKQL9QD76YMQJ15U1C2G8" hidden="1">#REF!</definedName>
    <definedName name="BExZXYQ7U5G08FQGUIGYT14QCBOF" localSheetId="16" hidden="1">#REF!</definedName>
    <definedName name="BExZXYQ7U5G08FQGUIGYT14QCBOF" localSheetId="13" hidden="1">#REF!</definedName>
    <definedName name="BExZXYQ7U5G08FQGUIGYT14QCBOF" localSheetId="10" hidden="1">#REF!</definedName>
    <definedName name="BExZXYQ7U5G08FQGUIGYT14QCBOF" localSheetId="7" hidden="1">#REF!</definedName>
    <definedName name="BExZXYQ7U5G08FQGUIGYT14QCBOF" localSheetId="27" hidden="1">#REF!</definedName>
    <definedName name="BExZXYQ7U5G08FQGUIGYT14QCBOF" hidden="1">#REF!</definedName>
    <definedName name="BExZY02V77YJBMODJSWZOYCMPS5X" localSheetId="16" hidden="1">#REF!</definedName>
    <definedName name="BExZY02V77YJBMODJSWZOYCMPS5X" localSheetId="13" hidden="1">#REF!</definedName>
    <definedName name="BExZY02V77YJBMODJSWZOYCMPS5X" localSheetId="10" hidden="1">#REF!</definedName>
    <definedName name="BExZY02V77YJBMODJSWZOYCMPS5X" localSheetId="7" hidden="1">#REF!</definedName>
    <definedName name="BExZY02V77YJBMODJSWZOYCMPS5X" localSheetId="27" hidden="1">#REF!</definedName>
    <definedName name="BExZY02V77YJBMODJSWZOYCMPS5X" hidden="1">#REF!</definedName>
    <definedName name="BExZY3DEOYNIHRV56IY5LJXZK8RU" localSheetId="16" hidden="1">#REF!</definedName>
    <definedName name="BExZY3DEOYNIHRV56IY5LJXZK8RU" localSheetId="13" hidden="1">#REF!</definedName>
    <definedName name="BExZY3DEOYNIHRV56IY5LJXZK8RU" localSheetId="10" hidden="1">#REF!</definedName>
    <definedName name="BExZY3DEOYNIHRV56IY5LJXZK8RU" localSheetId="7" hidden="1">#REF!</definedName>
    <definedName name="BExZY3DEOYNIHRV56IY5LJXZK8RU" localSheetId="27" hidden="1">#REF!</definedName>
    <definedName name="BExZY3DEOYNIHRV56IY5LJXZK8RU" hidden="1">#REF!</definedName>
    <definedName name="BExZY49QRZIR6CA41LFA9LM6EULU" localSheetId="16" hidden="1">#REF!</definedName>
    <definedName name="BExZY49QRZIR6CA41LFA9LM6EULU" localSheetId="13" hidden="1">#REF!</definedName>
    <definedName name="BExZY49QRZIR6CA41LFA9LM6EULU" localSheetId="10" hidden="1">#REF!</definedName>
    <definedName name="BExZY49QRZIR6CA41LFA9LM6EULU" localSheetId="7" hidden="1">#REF!</definedName>
    <definedName name="BExZY49QRZIR6CA41LFA9LM6EULU" localSheetId="27" hidden="1">#REF!</definedName>
    <definedName name="BExZY49QRZIR6CA41LFA9LM6EULU" hidden="1">#REF!</definedName>
    <definedName name="BExZYTG2G7W27YATTETFDDCZ0C4U" localSheetId="16" hidden="1">#REF!</definedName>
    <definedName name="BExZYTG2G7W27YATTETFDDCZ0C4U" localSheetId="13" hidden="1">#REF!</definedName>
    <definedName name="BExZYTG2G7W27YATTETFDDCZ0C4U" localSheetId="10" hidden="1">#REF!</definedName>
    <definedName name="BExZYTG2G7W27YATTETFDDCZ0C4U" localSheetId="7" hidden="1">#REF!</definedName>
    <definedName name="BExZYTG2G7W27YATTETFDDCZ0C4U" localSheetId="27" hidden="1">#REF!</definedName>
    <definedName name="BExZYTG2G7W27YATTETFDDCZ0C4U" hidden="1">#REF!</definedName>
    <definedName name="BExZYYOZMC36ROQDWLR5Z17WKHCR" localSheetId="16" hidden="1">#REF!</definedName>
    <definedName name="BExZYYOZMC36ROQDWLR5Z17WKHCR" localSheetId="13" hidden="1">#REF!</definedName>
    <definedName name="BExZYYOZMC36ROQDWLR5Z17WKHCR" localSheetId="10" hidden="1">#REF!</definedName>
    <definedName name="BExZYYOZMC36ROQDWLR5Z17WKHCR" localSheetId="7" hidden="1">#REF!</definedName>
    <definedName name="BExZYYOZMC36ROQDWLR5Z17WKHCR" localSheetId="27" hidden="1">#REF!</definedName>
    <definedName name="BExZYYOZMC36ROQDWLR5Z17WKHCR" hidden="1">#REF!</definedName>
    <definedName name="BExZZ2FQA9A8C7CJKMEFQ9VPSLCE" localSheetId="16" hidden="1">#REF!</definedName>
    <definedName name="BExZZ2FQA9A8C7CJKMEFQ9VPSLCE" localSheetId="13" hidden="1">#REF!</definedName>
    <definedName name="BExZZ2FQA9A8C7CJKMEFQ9VPSLCE" localSheetId="10" hidden="1">#REF!</definedName>
    <definedName name="BExZZ2FQA9A8C7CJKMEFQ9VPSLCE" localSheetId="7" hidden="1">#REF!</definedName>
    <definedName name="BExZZ2FQA9A8C7CJKMEFQ9VPSLCE" localSheetId="27" hidden="1">#REF!</definedName>
    <definedName name="BExZZ2FQA9A8C7CJKMEFQ9VPSLCE" hidden="1">#REF!</definedName>
    <definedName name="BExZZ7ZGXIMA3OVYAWY3YQSK64LF" localSheetId="16" hidden="1">#REF!</definedName>
    <definedName name="BExZZ7ZGXIMA3OVYAWY3YQSK64LF" localSheetId="13" hidden="1">#REF!</definedName>
    <definedName name="BExZZ7ZGXIMA3OVYAWY3YQSK64LF" localSheetId="10" hidden="1">#REF!</definedName>
    <definedName name="BExZZ7ZGXIMA3OVYAWY3YQSK64LF" localSheetId="7" hidden="1">#REF!</definedName>
    <definedName name="BExZZ7ZGXIMA3OVYAWY3YQSK64LF" localSheetId="27" hidden="1">#REF!</definedName>
    <definedName name="BExZZ7ZGXIMA3OVYAWY3YQSK64LF" hidden="1">#REF!</definedName>
    <definedName name="BExZZ8FKEIFG203MU6SEJ69MINCD" localSheetId="16" hidden="1">#REF!</definedName>
    <definedName name="BExZZ8FKEIFG203MU6SEJ69MINCD" localSheetId="13" hidden="1">#REF!</definedName>
    <definedName name="BExZZ8FKEIFG203MU6SEJ69MINCD" localSheetId="10" hidden="1">#REF!</definedName>
    <definedName name="BExZZ8FKEIFG203MU6SEJ69MINCD" localSheetId="7" hidden="1">#REF!</definedName>
    <definedName name="BExZZ8FKEIFG203MU6SEJ69MINCD" localSheetId="27" hidden="1">#REF!</definedName>
    <definedName name="BExZZ8FKEIFG203MU6SEJ69MINCD" hidden="1">#REF!</definedName>
    <definedName name="BExZZCHAVHW8C2H649KRGVQ0WVRT" localSheetId="16" hidden="1">#REF!</definedName>
    <definedName name="BExZZCHAVHW8C2H649KRGVQ0WVRT" localSheetId="13" hidden="1">#REF!</definedName>
    <definedName name="BExZZCHAVHW8C2H649KRGVQ0WVRT" localSheetId="10" hidden="1">#REF!</definedName>
    <definedName name="BExZZCHAVHW8C2H649KRGVQ0WVRT" localSheetId="7" hidden="1">#REF!</definedName>
    <definedName name="BExZZCHAVHW8C2H649KRGVQ0WVRT" localSheetId="27" hidden="1">#REF!</definedName>
    <definedName name="BExZZCHAVHW8C2H649KRGVQ0WVRT" hidden="1">#REF!</definedName>
    <definedName name="BExZZTK54OTLF2YB68BHGOS27GEN" localSheetId="16" hidden="1">#REF!</definedName>
    <definedName name="BExZZTK54OTLF2YB68BHGOS27GEN" localSheetId="13" hidden="1">#REF!</definedName>
    <definedName name="BExZZTK54OTLF2YB68BHGOS27GEN" localSheetId="10" hidden="1">#REF!</definedName>
    <definedName name="BExZZTK54OTLF2YB68BHGOS27GEN" localSheetId="7" hidden="1">#REF!</definedName>
    <definedName name="BExZZTK54OTLF2YB68BHGOS27GEN" localSheetId="27" hidden="1">#REF!</definedName>
    <definedName name="BExZZTK54OTLF2YB68BHGOS27GEN" hidden="1">#REF!</definedName>
    <definedName name="BExZZXB3JQQG4SIZS4MRU6NNW7HI" localSheetId="16" hidden="1">#REF!</definedName>
    <definedName name="BExZZXB3JQQG4SIZS4MRU6NNW7HI" localSheetId="13" hidden="1">#REF!</definedName>
    <definedName name="BExZZXB3JQQG4SIZS4MRU6NNW7HI" localSheetId="10" hidden="1">#REF!</definedName>
    <definedName name="BExZZXB3JQQG4SIZS4MRU6NNW7HI" localSheetId="7" hidden="1">#REF!</definedName>
    <definedName name="BExZZXB3JQQG4SIZS4MRU6NNW7HI" localSheetId="27" hidden="1">#REF!</definedName>
    <definedName name="BExZZXB3JQQG4SIZS4MRU6NNW7HI" hidden="1">#REF!</definedName>
    <definedName name="BExZZZEMIIFKMLLV4DJKX5TB9R5V" localSheetId="16" hidden="1">#REF!</definedName>
    <definedName name="BExZZZEMIIFKMLLV4DJKX5TB9R5V" localSheetId="13" hidden="1">#REF!</definedName>
    <definedName name="BExZZZEMIIFKMLLV4DJKX5TB9R5V" localSheetId="10" hidden="1">#REF!</definedName>
    <definedName name="BExZZZEMIIFKMLLV4DJKX5TB9R5V" localSheetId="7" hidden="1">#REF!</definedName>
    <definedName name="BExZZZEMIIFKMLLV4DJKX5TB9R5V" localSheetId="27" hidden="1">#REF!</definedName>
    <definedName name="BExZZZEMIIFKMLLV4DJKX5TB9R5V" hidden="1">#REF!</definedName>
    <definedName name="BLOCK">#REF!</definedName>
    <definedName name="BLOCKTOP">#REF!</definedName>
    <definedName name="BOOKADJ" localSheetId="31">#REF!</definedName>
    <definedName name="BOOKADJ" localSheetId="30">#REF!</definedName>
    <definedName name="BOOKADJ">#REF!</definedName>
    <definedName name="Bottom">[38]Variance!#REF!</definedName>
    <definedName name="budsum2">[39]Att1!#REF!</definedName>
    <definedName name="bump">[34]Utah!#REF!</definedName>
    <definedName name="Burn">#REF!</definedName>
    <definedName name="burn.rate">#REF!</definedName>
    <definedName name="C_">'[40]Other States WZAMRT98'!#REF!</definedName>
    <definedName name="calcoutput">'[41]Calcoutput (futures)'!$B$7:$J$128</definedName>
    <definedName name="Camas" localSheetId="16" hidden="1">{#N/A,#N/A,FALSE,"Summary";#N/A,#N/A,FALSE,"SmPlants";#N/A,#N/A,FALSE,"Utah";#N/A,#N/A,FALSE,"Idaho";#N/A,#N/A,FALSE,"Lewis River";#N/A,#N/A,FALSE,"NrthUmpq";#N/A,#N/A,FALSE,"KlamRog"}</definedName>
    <definedName name="Camas" localSheetId="13" hidden="1">{#N/A,#N/A,FALSE,"Summary";#N/A,#N/A,FALSE,"SmPlants";#N/A,#N/A,FALSE,"Utah";#N/A,#N/A,FALSE,"Idaho";#N/A,#N/A,FALSE,"Lewis River";#N/A,#N/A,FALSE,"NrthUmpq";#N/A,#N/A,FALSE,"KlamRog"}</definedName>
    <definedName name="Camas" localSheetId="10" hidden="1">{#N/A,#N/A,FALSE,"Summary";#N/A,#N/A,FALSE,"SmPlants";#N/A,#N/A,FALSE,"Utah";#N/A,#N/A,FALSE,"Idaho";#N/A,#N/A,FALSE,"Lewis River";#N/A,#N/A,FALSE,"NrthUmpq";#N/A,#N/A,FALSE,"KlamRog"}</definedName>
    <definedName name="Camas" localSheetId="7" hidden="1">{#N/A,#N/A,FALSE,"Summary";#N/A,#N/A,FALSE,"SmPlants";#N/A,#N/A,FALSE,"Utah";#N/A,#N/A,FALSE,"Idaho";#N/A,#N/A,FALSE,"Lewis River";#N/A,#N/A,FALSE,"NrthUmpq";#N/A,#N/A,FALSE,"KlamRog"}</definedName>
    <definedName name="Camas" localSheetId="1" hidden="1">{#N/A,#N/A,FALSE,"Summary";#N/A,#N/A,FALSE,"SmPlants";#N/A,#N/A,FALSE,"Utah";#N/A,#N/A,FALSE,"Idaho";#N/A,#N/A,FALSE,"Lewis River";#N/A,#N/A,FALSE,"NrthUmpq";#N/A,#N/A,FALSE,"KlamRog"}</definedName>
    <definedName name="Camas" localSheetId="27" hidden="1">{#N/A,#N/A,FALSE,"Summary";#N/A,#N/A,FALSE,"SmPlants";#N/A,#N/A,FALSE,"Utah";#N/A,#N/A,FALSE,"Idaho";#N/A,#N/A,FALSE,"Lewis River";#N/A,#N/A,FALSE,"NrthUmpq";#N/A,#N/A,FALSE,"KlamRog"}</definedName>
    <definedName name="Camas" hidden="1">{#N/A,#N/A,FALSE,"Summary";#N/A,#N/A,FALSE,"SmPlants";#N/A,#N/A,FALSE,"Utah";#N/A,#N/A,FALSE,"Idaho";#N/A,#N/A,FALSE,"Lewis River";#N/A,#N/A,FALSE,"NrthUmpq";#N/A,#N/A,FALSE,"KlamRog"}</definedName>
    <definedName name="Canadian__for_USexchangerate">'[41]OTC Gas Quotes'!$M$2</definedName>
    <definedName name="cap">[42]Readings!$B$2</definedName>
    <definedName name="Capacity">#REF!</definedName>
    <definedName name="CBWorkbookPriority" hidden="1">-2060790043</definedName>
    <definedName name="cgf" localSheetId="16" hidden="1">{"PRINT",#N/A,TRUE,"APPA";"PRINT",#N/A,TRUE,"APS";"PRINT",#N/A,TRUE,"BHPL";"PRINT",#N/A,TRUE,"BHPL2";"PRINT",#N/A,TRUE,"CDWR";"PRINT",#N/A,TRUE,"EWEB";"PRINT",#N/A,TRUE,"LADWP";"PRINT",#N/A,TRUE,"NEVBASE"}</definedName>
    <definedName name="cgf" localSheetId="13" hidden="1">{"PRINT",#N/A,TRUE,"APPA";"PRINT",#N/A,TRUE,"APS";"PRINT",#N/A,TRUE,"BHPL";"PRINT",#N/A,TRUE,"BHPL2";"PRINT",#N/A,TRUE,"CDWR";"PRINT",#N/A,TRUE,"EWEB";"PRINT",#N/A,TRUE,"LADWP";"PRINT",#N/A,TRUE,"NEVBASE"}</definedName>
    <definedName name="cgf" localSheetId="10" hidden="1">{"PRINT",#N/A,TRUE,"APPA";"PRINT",#N/A,TRUE,"APS";"PRINT",#N/A,TRUE,"BHPL";"PRINT",#N/A,TRUE,"BHPL2";"PRINT",#N/A,TRUE,"CDWR";"PRINT",#N/A,TRUE,"EWEB";"PRINT",#N/A,TRUE,"LADWP";"PRINT",#N/A,TRUE,"NEVBASE"}</definedName>
    <definedName name="cgf" localSheetId="7" hidden="1">{"PRINT",#N/A,TRUE,"APPA";"PRINT",#N/A,TRUE,"APS";"PRINT",#N/A,TRUE,"BHPL";"PRINT",#N/A,TRUE,"BHPL2";"PRINT",#N/A,TRUE,"CDWR";"PRINT",#N/A,TRUE,"EWEB";"PRINT",#N/A,TRUE,"LADWP";"PRINT",#N/A,TRUE,"NEVBASE"}</definedName>
    <definedName name="cgf" localSheetId="1" hidden="1">{"PRINT",#N/A,TRUE,"APPA";"PRINT",#N/A,TRUE,"APS";"PRINT",#N/A,TRUE,"BHPL";"PRINT",#N/A,TRUE,"BHPL2";"PRINT",#N/A,TRUE,"CDWR";"PRINT",#N/A,TRUE,"EWEB";"PRINT",#N/A,TRUE,"LADWP";"PRINT",#N/A,TRUE,"NEVBASE"}</definedName>
    <definedName name="cgf" localSheetId="27"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 localSheetId="29">#REF!</definedName>
    <definedName name="Check" localSheetId="31">#REF!</definedName>
    <definedName name="Check" localSheetId="30">#REF!</definedName>
    <definedName name="Check" localSheetId="32">#REF!</definedName>
    <definedName name="Check">#REF!</definedName>
    <definedName name="Checksumavg">[33]Inputs!$J$1</definedName>
    <definedName name="Classification">'[20]Func Study'!$AB$251</definedName>
    <definedName name="Cntr">[43]Inputs!$N$14</definedName>
    <definedName name="COBAsk">#REF!</definedName>
    <definedName name="COBAskHist">#REF!</definedName>
    <definedName name="COBAskOff">#REF!</definedName>
    <definedName name="COBAskToday">#REF!</definedName>
    <definedName name="COBBid">#REF!</definedName>
    <definedName name="COBBidHist">#REF!</definedName>
    <definedName name="COBBidOff">#REF!</definedName>
    <definedName name="COBBidToday">#REF!</definedName>
    <definedName name="cobhlhask">#REF!</definedName>
    <definedName name="cobhlhbid">#REF!</definedName>
    <definedName name="Com_DSM_Shr">#REF!</definedName>
    <definedName name="COMADJ" localSheetId="29">#REF!</definedName>
    <definedName name="COMADJ" localSheetId="31">#REF!</definedName>
    <definedName name="COMADJ" localSheetId="30">#REF!</definedName>
    <definedName name="COMADJ">#REF!</definedName>
    <definedName name="combined1" localSheetId="16" hidden="1">{"YTD-Total",#N/A,TRUE,"Provision";"YTD-Utility",#N/A,TRUE,"Prov Utility";"YTD-NonUtility",#N/A,TRUE,"Prov NonUtility"}</definedName>
    <definedName name="combined1" localSheetId="13" hidden="1">{"YTD-Total",#N/A,TRUE,"Provision";"YTD-Utility",#N/A,TRUE,"Prov Utility";"YTD-NonUtility",#N/A,TRUE,"Prov NonUtility"}</definedName>
    <definedName name="combined1" localSheetId="10" hidden="1">{"YTD-Total",#N/A,TRUE,"Provision";"YTD-Utility",#N/A,TRUE,"Prov Utility";"YTD-NonUtility",#N/A,TRUE,"Prov NonUtility"}</definedName>
    <definedName name="combined1" localSheetId="7" hidden="1">{"YTD-Total",#N/A,TRUE,"Provision";"YTD-Utility",#N/A,TRUE,"Prov Utility";"YTD-NonUtility",#N/A,TRUE,"Prov NonUtility"}</definedName>
    <definedName name="combined1" localSheetId="1" hidden="1">{"YTD-Total",#N/A,TRUE,"Provision";"YTD-Utility",#N/A,TRUE,"Prov Utility";"YTD-NonUtility",#N/A,TRUE,"Prov NonUtility"}</definedName>
    <definedName name="combined1" localSheetId="27" hidden="1">{"YTD-Total",#N/A,TRUE,"Provision";"YTD-Utility",#N/A,TRUE,"Prov Utility";"YTD-NonUtility",#N/A,TRUE,"Prov NonUtility"}</definedName>
    <definedName name="combined1" hidden="1">{"YTD-Total",#N/A,TRUE,"Provision";"YTD-Utility",#N/A,TRUE,"Prov Utility";"YTD-NonUtility",#N/A,TRUE,"Prov NonUtility"}</definedName>
    <definedName name="comm">[34]Utah!#REF!</definedName>
    <definedName name="comm_cost">[34]Utah!#REF!</definedName>
    <definedName name="Common">[44]Variables!$AQ$27</definedName>
    <definedName name="Comn">'[16]Summary Table'!$K$21</definedName>
    <definedName name="COMP" localSheetId="29">#REF!</definedName>
    <definedName name="COMP" localSheetId="31">#REF!</definedName>
    <definedName name="COMP" localSheetId="30">#REF!</definedName>
    <definedName name="COMP" localSheetId="32">#REF!</definedName>
    <definedName name="COMP">#REF!</definedName>
    <definedName name="COMPACTUAL" localSheetId="29">#REF!</definedName>
    <definedName name="COMPACTUAL" localSheetId="31">#REF!</definedName>
    <definedName name="COMPACTUAL" localSheetId="30">#REF!</definedName>
    <definedName name="COMPACTUAL" localSheetId="32">#REF!</definedName>
    <definedName name="COMPACTUAL">#REF!</definedName>
    <definedName name="COMPT" localSheetId="29">#REF!</definedName>
    <definedName name="COMPT" localSheetId="31">#REF!</definedName>
    <definedName name="COMPT" localSheetId="30">#REF!</definedName>
    <definedName name="COMPT" localSheetId="32">#REF!</definedName>
    <definedName name="COMPT">#REF!</definedName>
    <definedName name="COMPWEATHER" localSheetId="31">#REF!</definedName>
    <definedName name="COMPWEATHER" localSheetId="30">#REF!</definedName>
    <definedName name="COMPWEATHER">#REF!</definedName>
    <definedName name="CONTRACTDATA">[41]MarketData!#REF!</definedName>
    <definedName name="contractsymbol">[41]Futures!$B$2:$B$500</definedName>
    <definedName name="ContractTypeDol">'[45]Check Dollars'!$R$258:$S$643</definedName>
    <definedName name="ContractTypeMWh">'[45]Check MWh'!$R$258:$S$643</definedName>
    <definedName name="Conversion">[46]Conversion!$A$2:$E$1253</definedName>
    <definedName name="copy" localSheetId="16" hidden="1">#REF!</definedName>
    <definedName name="copy" localSheetId="13" hidden="1">#REF!</definedName>
    <definedName name="copy" localSheetId="10" hidden="1">#REF!</definedName>
    <definedName name="copy" localSheetId="7" hidden="1">#REF!</definedName>
    <definedName name="copy" localSheetId="27" hidden="1">#REF!</definedName>
    <definedName name="copy" hidden="1">#REF!</definedName>
    <definedName name="COSFacVal">[20]Inputs!$R$5</definedName>
    <definedName name="Cost">#REF!</definedName>
    <definedName name="Cost.Load">#REF!</definedName>
    <definedName name="Cust_Exp_Acct_903">#REF!</definedName>
    <definedName name="CustNames">[47]Codes!$F$1:$H$121</definedName>
    <definedName name="D">#REF!</definedName>
    <definedName name="D_2">#REF!</definedName>
    <definedName name="D_TWKSHT">#REF!</definedName>
    <definedName name="dad">[48]Variables!$H$2</definedName>
    <definedName name="DATA1">#REF!</definedName>
    <definedName name="DATA10">#REF!</definedName>
    <definedName name="DATA100">#REF!</definedName>
    <definedName name="DATA101">#REF!</definedName>
    <definedName name="DATA102">#REF!</definedName>
    <definedName name="DATA103">#REF!</definedName>
    <definedName name="DATA104">#REF!</definedName>
    <definedName name="DATA105">#REF!</definedName>
    <definedName name="DATA106">#REF!</definedName>
    <definedName name="DATA107">#REF!</definedName>
    <definedName name="DATA108">#REF!</definedName>
    <definedName name="DATA109">#REF!</definedName>
    <definedName name="DATA11">#REF!</definedName>
    <definedName name="DATA110">[49]glpca!#REF!</definedName>
    <definedName name="DATA111">[49]glpca!#REF!</definedName>
    <definedName name="DATA112">[49]glpca!#REF!</definedName>
    <definedName name="DATA113">[49]glpca!#REF!</definedName>
    <definedName name="DATA114">[49]glpca!#REF!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#REF!</definedName>
    <definedName name="DATA78">#REF!</definedName>
    <definedName name="DATA79">#REF!</definedName>
    <definedName name="DATA8">#REF!</definedName>
    <definedName name="DATA80">#REF!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95">#REF!</definedName>
    <definedName name="DATA96">#REF!</definedName>
    <definedName name="DATA97">#REF!</definedName>
    <definedName name="DATA98">#REF!</definedName>
    <definedName name="DATA99">#REF!</definedName>
    <definedName name="_xlnm.Database" localSheetId="29">[50]Invoice!#REF!</definedName>
    <definedName name="_xlnm.Database" localSheetId="31">[50]Invoice!#REF!</definedName>
    <definedName name="_xlnm.Database" localSheetId="30">[50]Invoice!#REF!</definedName>
    <definedName name="_xlnm.Database" localSheetId="32">[50]Invoice!#REF!</definedName>
    <definedName name="_xlnm.Database">[50]Invoice!#REF!</definedName>
    <definedName name="DataCheck">#REF!</definedName>
    <definedName name="DataCheck_Base">#REF!</definedName>
    <definedName name="DataCheck_Delta">#REF!</definedName>
    <definedName name="DataCheck_NPC">#REF!</definedName>
    <definedName name="DATE" localSheetId="29">[51]Jan!#REF!</definedName>
    <definedName name="DATE" localSheetId="31">[51]Jan!#REF!</definedName>
    <definedName name="DATE" localSheetId="30">[51]Jan!#REF!</definedName>
    <definedName name="DATE" localSheetId="32">[51]Jan!#REF!</definedName>
    <definedName name="DATE">[51]Jan!#REF!</definedName>
    <definedName name="Date1">'[52]PE Summary'!$X$2</definedName>
    <definedName name="dateTable">'[53]on off peak hours'!$C$15:$Z$15</definedName>
    <definedName name="daysMonth">'[53]on off peak hours'!$C$3:$Z$3</definedName>
    <definedName name="debt">[34]Utah!#REF!</definedName>
    <definedName name="Debt_">'[16]Summary Table'!$K$19</definedName>
    <definedName name="debt_cost">[34]Utah!#REF!</definedName>
    <definedName name="DebtCost">#REF!</definedName>
    <definedName name="DEC" localSheetId="29">[36]Backup!#REF!</definedName>
    <definedName name="DEC" localSheetId="31">[36]Backup!#REF!</definedName>
    <definedName name="DEC" localSheetId="30">[36]Backup!#REF!</definedName>
    <definedName name="DEC" localSheetId="32">[36]Backup!#REF!</definedName>
    <definedName name="DEC">[36]Backup!#REF!</definedName>
    <definedName name="DECT" localSheetId="29">#REF!</definedName>
    <definedName name="DECT" localSheetId="31">#REF!</definedName>
    <definedName name="DECT" localSheetId="30">#REF!</definedName>
    <definedName name="DECT" localSheetId="32">#REF!</definedName>
    <definedName name="DECT">#REF!</definedName>
    <definedName name="DELETE01" localSheetId="16" hidden="1">{#N/A,#N/A,FALSE,"Coversheet";#N/A,#N/A,FALSE,"QA"}</definedName>
    <definedName name="DELETE01" localSheetId="13" hidden="1">{#N/A,#N/A,FALSE,"Coversheet";#N/A,#N/A,FALSE,"QA"}</definedName>
    <definedName name="DELETE01" localSheetId="10" hidden="1">{#N/A,#N/A,FALSE,"Coversheet";#N/A,#N/A,FALSE,"QA"}</definedName>
    <definedName name="DELETE01" localSheetId="7" hidden="1">{#N/A,#N/A,FALSE,"Coversheet";#N/A,#N/A,FALSE,"QA"}</definedName>
    <definedName name="DELETE01" localSheetId="1" hidden="1">{#N/A,#N/A,FALSE,"Coversheet";#N/A,#N/A,FALSE,"QA"}</definedName>
    <definedName name="DELETE01" localSheetId="27" hidden="1">{#N/A,#N/A,FALSE,"Coversheet";#N/A,#N/A,FALSE,"QA"}</definedName>
    <definedName name="DELETE01" hidden="1">{#N/A,#N/A,FALSE,"Coversheet";#N/A,#N/A,FALSE,"QA"}</definedName>
    <definedName name="DELETE02" localSheetId="16" hidden="1">{#N/A,#N/A,FALSE,"Schedule F";#N/A,#N/A,FALSE,"Schedule G"}</definedName>
    <definedName name="DELETE02" localSheetId="13" hidden="1">{#N/A,#N/A,FALSE,"Schedule F";#N/A,#N/A,FALSE,"Schedule G"}</definedName>
    <definedName name="DELETE02" localSheetId="10" hidden="1">{#N/A,#N/A,FALSE,"Schedule F";#N/A,#N/A,FALSE,"Schedule G"}</definedName>
    <definedName name="DELETE02" localSheetId="7" hidden="1">{#N/A,#N/A,FALSE,"Schedule F";#N/A,#N/A,FALSE,"Schedule G"}</definedName>
    <definedName name="DELETE02" localSheetId="1" hidden="1">{#N/A,#N/A,FALSE,"Schedule F";#N/A,#N/A,FALSE,"Schedule G"}</definedName>
    <definedName name="DELETE02" localSheetId="27" hidden="1">{#N/A,#N/A,FALSE,"Schedule F";#N/A,#N/A,FALSE,"Schedule G"}</definedName>
    <definedName name="DELETE02" hidden="1">{#N/A,#N/A,FALSE,"Schedule F";#N/A,#N/A,FALSE,"Schedule G"}</definedName>
    <definedName name="Delete06" localSheetId="16" hidden="1">{#N/A,#N/A,FALSE,"Coversheet";#N/A,#N/A,FALSE,"QA"}</definedName>
    <definedName name="Delete06" localSheetId="13" hidden="1">{#N/A,#N/A,FALSE,"Coversheet";#N/A,#N/A,FALSE,"QA"}</definedName>
    <definedName name="Delete06" localSheetId="10" hidden="1">{#N/A,#N/A,FALSE,"Coversheet";#N/A,#N/A,FALSE,"QA"}</definedName>
    <definedName name="Delete06" localSheetId="7" hidden="1">{#N/A,#N/A,FALSE,"Coversheet";#N/A,#N/A,FALSE,"QA"}</definedName>
    <definedName name="Delete06" localSheetId="1" hidden="1">{#N/A,#N/A,FALSE,"Coversheet";#N/A,#N/A,FALSE,"QA"}</definedName>
    <definedName name="Delete06" localSheetId="27" hidden="1">{#N/A,#N/A,FALSE,"Coversheet";#N/A,#N/A,FALSE,"QA"}</definedName>
    <definedName name="Delete06" hidden="1">{#N/A,#N/A,FALSE,"Coversheet";#N/A,#N/A,FALSE,"QA"}</definedName>
    <definedName name="Delete09" localSheetId="16" hidden="1">{#N/A,#N/A,FALSE,"Coversheet";#N/A,#N/A,FALSE,"QA"}</definedName>
    <definedName name="Delete09" localSheetId="13" hidden="1">{#N/A,#N/A,FALSE,"Coversheet";#N/A,#N/A,FALSE,"QA"}</definedName>
    <definedName name="Delete09" localSheetId="10" hidden="1">{#N/A,#N/A,FALSE,"Coversheet";#N/A,#N/A,FALSE,"QA"}</definedName>
    <definedName name="Delete09" localSheetId="7" hidden="1">{#N/A,#N/A,FALSE,"Coversheet";#N/A,#N/A,FALSE,"QA"}</definedName>
    <definedName name="Delete09" localSheetId="1" hidden="1">{#N/A,#N/A,FALSE,"Coversheet";#N/A,#N/A,FALSE,"QA"}</definedName>
    <definedName name="Delete09" localSheetId="27" hidden="1">{#N/A,#N/A,FALSE,"Coversheet";#N/A,#N/A,FALSE,"QA"}</definedName>
    <definedName name="Delete09" hidden="1">{#N/A,#N/A,FALSE,"Coversheet";#N/A,#N/A,FALSE,"QA"}</definedName>
    <definedName name="Delete1" localSheetId="16" hidden="1">{#N/A,#N/A,FALSE,"Coversheet";#N/A,#N/A,FALSE,"QA"}</definedName>
    <definedName name="Delete1" localSheetId="13" hidden="1">{#N/A,#N/A,FALSE,"Coversheet";#N/A,#N/A,FALSE,"QA"}</definedName>
    <definedName name="Delete1" localSheetId="10" hidden="1">{#N/A,#N/A,FALSE,"Coversheet";#N/A,#N/A,FALSE,"QA"}</definedName>
    <definedName name="Delete1" localSheetId="7" hidden="1">{#N/A,#N/A,FALSE,"Coversheet";#N/A,#N/A,FALSE,"QA"}</definedName>
    <definedName name="Delete1" localSheetId="1" hidden="1">{#N/A,#N/A,FALSE,"Coversheet";#N/A,#N/A,FALSE,"QA"}</definedName>
    <definedName name="Delete1" localSheetId="27" hidden="1">{#N/A,#N/A,FALSE,"Coversheet";#N/A,#N/A,FALSE,"QA"}</definedName>
    <definedName name="Delete1" hidden="1">{#N/A,#N/A,FALSE,"Coversheet";#N/A,#N/A,FALSE,"QA"}</definedName>
    <definedName name="Delete10" localSheetId="16" hidden="1">{#N/A,#N/A,FALSE,"Schedule F";#N/A,#N/A,FALSE,"Schedule G"}</definedName>
    <definedName name="Delete10" localSheetId="13" hidden="1">{#N/A,#N/A,FALSE,"Schedule F";#N/A,#N/A,FALSE,"Schedule G"}</definedName>
    <definedName name="Delete10" localSheetId="10" hidden="1">{#N/A,#N/A,FALSE,"Schedule F";#N/A,#N/A,FALSE,"Schedule G"}</definedName>
    <definedName name="Delete10" localSheetId="7" hidden="1">{#N/A,#N/A,FALSE,"Schedule F";#N/A,#N/A,FALSE,"Schedule G"}</definedName>
    <definedName name="Delete10" localSheetId="1" hidden="1">{#N/A,#N/A,FALSE,"Schedule F";#N/A,#N/A,FALSE,"Schedule G"}</definedName>
    <definedName name="Delete10" localSheetId="27" hidden="1">{#N/A,#N/A,FALSE,"Schedule F";#N/A,#N/A,FALSE,"Schedule G"}</definedName>
    <definedName name="Delete10" hidden="1">{#N/A,#N/A,FALSE,"Schedule F";#N/A,#N/A,FALSE,"Schedule G"}</definedName>
    <definedName name="Delete21" localSheetId="16" hidden="1">{#N/A,#N/A,FALSE,"Coversheet";#N/A,#N/A,FALSE,"QA"}</definedName>
    <definedName name="Delete21" localSheetId="13" hidden="1">{#N/A,#N/A,FALSE,"Coversheet";#N/A,#N/A,FALSE,"QA"}</definedName>
    <definedName name="Delete21" localSheetId="10" hidden="1">{#N/A,#N/A,FALSE,"Coversheet";#N/A,#N/A,FALSE,"QA"}</definedName>
    <definedName name="Delete21" localSheetId="7" hidden="1">{#N/A,#N/A,FALSE,"Coversheet";#N/A,#N/A,FALSE,"QA"}</definedName>
    <definedName name="Delete21" localSheetId="1" hidden="1">{#N/A,#N/A,FALSE,"Coversheet";#N/A,#N/A,FALSE,"QA"}</definedName>
    <definedName name="Delete21" localSheetId="27" hidden="1">{#N/A,#N/A,FALSE,"Coversheet";#N/A,#N/A,FALSE,"QA"}</definedName>
    <definedName name="Delete21" hidden="1">{#N/A,#N/A,FALSE,"Coversheet";#N/A,#N/A,FALSE,"QA"}</definedName>
    <definedName name="Demand">[19]Inputs!$D$8</definedName>
    <definedName name="Demand2">[54]Inputs!$D$11</definedName>
    <definedName name="DeprAcctCheck">#REF!</definedName>
    <definedName name="DeprAdjCheck">#REF!</definedName>
    <definedName name="DEPRAdjNumber">#REF!</definedName>
    <definedName name="DeprAdjNumberPaste">#REF!</definedName>
    <definedName name="DeprAdjSortData">#REF!</definedName>
    <definedName name="DeprAdjSortOrder">#REF!</definedName>
    <definedName name="DeprFactorCheck">#REF!</definedName>
    <definedName name="DeprNumberSort">#REF!</definedName>
    <definedName name="DeprTypeCheck">#REF!</definedName>
    <definedName name="DFIT" localSheetId="16" hidden="1">{#N/A,#N/A,FALSE,"Coversheet";#N/A,#N/A,FALSE,"QA"}</definedName>
    <definedName name="DFIT" localSheetId="13" hidden="1">{#N/A,#N/A,FALSE,"Coversheet";#N/A,#N/A,FALSE,"QA"}</definedName>
    <definedName name="DFIT" localSheetId="10" hidden="1">{#N/A,#N/A,FALSE,"Coversheet";#N/A,#N/A,FALSE,"QA"}</definedName>
    <definedName name="DFIT" localSheetId="7" hidden="1">{#N/A,#N/A,FALSE,"Coversheet";#N/A,#N/A,FALSE,"QA"}</definedName>
    <definedName name="DFIT" localSheetId="1" hidden="1">{#N/A,#N/A,FALSE,"Coversheet";#N/A,#N/A,FALSE,"QA"}</definedName>
    <definedName name="DFIT" localSheetId="27" hidden="1">{#N/A,#N/A,FALSE,"Coversheet";#N/A,#N/A,FALSE,"QA"}</definedName>
    <definedName name="DFIT" hidden="1">{#N/A,#N/A,FALSE,"Coversheet";#N/A,#N/A,FALSE,"QA"}</definedName>
    <definedName name="Directory">[53]ImportData!$D$7</definedName>
    <definedName name="Dis">'[20]Func Study'!$AB$250</definedName>
    <definedName name="DisFac">'[20]Func Dist Factor Table'!$A$11:$G$25</definedName>
    <definedName name="DispatchSum">"GRID Thermal Generation!R2C1:R4C2"</definedName>
    <definedName name="Dist_factor" localSheetId="29">#REF!</definedName>
    <definedName name="Dist_factor" localSheetId="31">#REF!</definedName>
    <definedName name="Dist_factor" localSheetId="30">#REF!</definedName>
    <definedName name="Dist_factor" localSheetId="32">#REF!</definedName>
    <definedName name="Dist_factor">#REF!</definedName>
    <definedName name="DistPeakMethod" localSheetId="29">[24]Inputs!#REF!</definedName>
    <definedName name="DistPeakMethod" localSheetId="31">[24]Inputs!#REF!</definedName>
    <definedName name="DistPeakMethod" localSheetId="30">[24]Inputs!#REF!</definedName>
    <definedName name="DistPeakMethod" localSheetId="32">[25]Inputs!#REF!</definedName>
    <definedName name="DistPeakMethod">[24]Inputs!#REF!</definedName>
    <definedName name="DistSub_Year1">[28]Variables!$C$23</definedName>
    <definedName name="DistSub_Year2">[28]Variables!$D$23</definedName>
    <definedName name="DISTSUB_YR1">[37]Variables!$C$23</definedName>
    <definedName name="DISTSUB_YR2">[37]Variables!$D$23</definedName>
    <definedName name="dsd" localSheetId="16" hidden="1">[9]Inputs!#REF!</definedName>
    <definedName name="dsd" localSheetId="13" hidden="1">[9]Inputs!#REF!</definedName>
    <definedName name="dsd" localSheetId="10" hidden="1">[9]Inputs!#REF!</definedName>
    <definedName name="dsd" localSheetId="7" hidden="1">[9]Inputs!#REF!</definedName>
    <definedName name="dsd" localSheetId="27" hidden="1">[9]Inputs!#REF!</definedName>
    <definedName name="dsd" hidden="1">[9]Inputs!#REF!</definedName>
    <definedName name="DUDE" localSheetId="16" hidden="1">#REF!</definedName>
    <definedName name="DUDE" localSheetId="13" hidden="1">#REF!</definedName>
    <definedName name="DUDE" localSheetId="10" hidden="1">#REF!</definedName>
    <definedName name="DUDE" localSheetId="7" hidden="1">#REF!</definedName>
    <definedName name="DUDE" localSheetId="27" hidden="1">#REF!</definedName>
    <definedName name="DUDE" localSheetId="28" hidden="1">#REF!</definedName>
    <definedName name="DUDE" localSheetId="29" hidden="1">#REF!</definedName>
    <definedName name="DUDE" localSheetId="31" hidden="1">#REF!</definedName>
    <definedName name="DUDE" localSheetId="30" hidden="1">#REF!</definedName>
    <definedName name="DUDE" localSheetId="32" hidden="1">#REF!</definedName>
    <definedName name="DUDE" hidden="1">#REF!</definedName>
    <definedName name="ECDQF_Exp">#REF!</definedName>
    <definedName name="ECDQF_MWh">#REF!</definedName>
    <definedName name="ee" localSheetId="16" hidden="1">{#N/A,#N/A,FALSE,"Month ";#N/A,#N/A,FALSE,"YTD";#N/A,#N/A,FALSE,"12 mo ended"}</definedName>
    <definedName name="ee" localSheetId="13" hidden="1">{#N/A,#N/A,FALSE,"Month ";#N/A,#N/A,FALSE,"YTD";#N/A,#N/A,FALSE,"12 mo ended"}</definedName>
    <definedName name="ee" localSheetId="10" hidden="1">{#N/A,#N/A,FALSE,"Month ";#N/A,#N/A,FALSE,"YTD";#N/A,#N/A,FALSE,"12 mo ended"}</definedName>
    <definedName name="ee" localSheetId="7" hidden="1">{#N/A,#N/A,FALSE,"Month ";#N/A,#N/A,FALSE,"YTD";#N/A,#N/A,FALSE,"12 mo ended"}</definedName>
    <definedName name="ee" localSheetId="1" hidden="1">{#N/A,#N/A,FALSE,"Month ";#N/A,#N/A,FALSE,"YTD";#N/A,#N/A,FALSE,"12 mo ended"}</definedName>
    <definedName name="ee" localSheetId="27" hidden="1">{#N/A,#N/A,FALSE,"Month ";#N/A,#N/A,FALSE,"YTD";#N/A,#N/A,FALSE,"12 mo ended"}</definedName>
    <definedName name="ee" hidden="1">{#N/A,#N/A,FALSE,"Month ";#N/A,#N/A,FALSE,"YTD";#N/A,#N/A,FALSE,"12 mo ended"}</definedName>
    <definedName name="EffectiveTaxRate">#REF!</definedName>
    <definedName name="EmbeddedCapCost">#REF!</definedName>
    <definedName name="End_month">#REF!</definedName>
    <definedName name="energy">[42]Readings!$B$3</definedName>
    <definedName name="Engy">[19]Inputs!$D$9</definedName>
    <definedName name="Engy2">[54]Inputs!$D$12</definedName>
    <definedName name="enrgy" localSheetId="16" hidden="1">{#N/A,#N/A,FALSE,"Bgt";#N/A,#N/A,FALSE,"Act";#N/A,#N/A,FALSE,"Chrt Data";#N/A,#N/A,FALSE,"Bus Result";#N/A,#N/A,FALSE,"Main Charts";#N/A,#N/A,FALSE,"P&amp;L Ttl";#N/A,#N/A,FALSE,"P&amp;L C_Ttl";#N/A,#N/A,FALSE,"P&amp;L C_Oct";#N/A,#N/A,FALSE,"P&amp;L C_Sep";#N/A,#N/A,FALSE,"1996";#N/A,#N/A,FALSE,"Data"}</definedName>
    <definedName name="enrgy" localSheetId="13" hidden="1">{#N/A,#N/A,FALSE,"Bgt";#N/A,#N/A,FALSE,"Act";#N/A,#N/A,FALSE,"Chrt Data";#N/A,#N/A,FALSE,"Bus Result";#N/A,#N/A,FALSE,"Main Charts";#N/A,#N/A,FALSE,"P&amp;L Ttl";#N/A,#N/A,FALSE,"P&amp;L C_Ttl";#N/A,#N/A,FALSE,"P&amp;L C_Oct";#N/A,#N/A,FALSE,"P&amp;L C_Sep";#N/A,#N/A,FALSE,"1996";#N/A,#N/A,FALSE,"Data"}</definedName>
    <definedName name="enrgy" localSheetId="10" hidden="1">{#N/A,#N/A,FALSE,"Bgt";#N/A,#N/A,FALSE,"Act";#N/A,#N/A,FALSE,"Chrt Data";#N/A,#N/A,FALSE,"Bus Result";#N/A,#N/A,FALSE,"Main Charts";#N/A,#N/A,FALSE,"P&amp;L Ttl";#N/A,#N/A,FALSE,"P&amp;L C_Ttl";#N/A,#N/A,FALSE,"P&amp;L C_Oct";#N/A,#N/A,FALSE,"P&amp;L C_Sep";#N/A,#N/A,FALSE,"1996";#N/A,#N/A,FALSE,"Data"}</definedName>
    <definedName name="enrgy" localSheetId="7" hidden="1">{#N/A,#N/A,FALSE,"Bgt";#N/A,#N/A,FALSE,"Act";#N/A,#N/A,FALSE,"Chrt Data";#N/A,#N/A,FALSE,"Bus Result";#N/A,#N/A,FALSE,"Main Charts";#N/A,#N/A,FALSE,"P&amp;L Ttl";#N/A,#N/A,FALSE,"P&amp;L C_Ttl";#N/A,#N/A,FALSE,"P&amp;L C_Oct";#N/A,#N/A,FALSE,"P&amp;L C_Sep";#N/A,#N/A,FALSE,"1996";#N/A,#N/A,FALSE,"Data"}</definedName>
    <definedName name="enrgy" localSheetId="1" hidden="1">{#N/A,#N/A,FALSE,"Bgt";#N/A,#N/A,FALSE,"Act";#N/A,#N/A,FALSE,"Chrt Data";#N/A,#N/A,FALSE,"Bus Result";#N/A,#N/A,FALSE,"Main Charts";#N/A,#N/A,FALSE,"P&amp;L Ttl";#N/A,#N/A,FALSE,"P&amp;L C_Ttl";#N/A,#N/A,FALSE,"P&amp;L C_Oct";#N/A,#N/A,FALSE,"P&amp;L C_Sep";#N/A,#N/A,FALSE,"1996";#N/A,#N/A,FALSE,"Data"}</definedName>
    <definedName name="enrgy" localSheetId="27"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rror" localSheetId="16" hidden="1">{#N/A,#N/A,FALSE,"Coversheet";#N/A,#N/A,FALSE,"QA"}</definedName>
    <definedName name="error" localSheetId="13" hidden="1">{#N/A,#N/A,FALSE,"Coversheet";#N/A,#N/A,FALSE,"QA"}</definedName>
    <definedName name="error" localSheetId="10" hidden="1">{#N/A,#N/A,FALSE,"Coversheet";#N/A,#N/A,FALSE,"QA"}</definedName>
    <definedName name="error" localSheetId="7" hidden="1">{#N/A,#N/A,FALSE,"Coversheet";#N/A,#N/A,FALSE,"QA"}</definedName>
    <definedName name="error" localSheetId="1" hidden="1">{#N/A,#N/A,FALSE,"Coversheet";#N/A,#N/A,FALSE,"QA"}</definedName>
    <definedName name="error" localSheetId="27" hidden="1">{#N/A,#N/A,FALSE,"Coversheet";#N/A,#N/A,FALSE,"QA"}</definedName>
    <definedName name="error" hidden="1">{#N/A,#N/A,FALSE,"Coversheet";#N/A,#N/A,FALSE,"QA"}</definedName>
    <definedName name="EscalationRegion">[28]Variables!$C$12</definedName>
    <definedName name="Estimate" localSheetId="16" hidden="1">{#N/A,#N/A,FALSE,"Summ";#N/A,#N/A,FALSE,"General"}</definedName>
    <definedName name="Estimate" localSheetId="13" hidden="1">{#N/A,#N/A,FALSE,"Summ";#N/A,#N/A,FALSE,"General"}</definedName>
    <definedName name="Estimate" localSheetId="10" hidden="1">{#N/A,#N/A,FALSE,"Summ";#N/A,#N/A,FALSE,"General"}</definedName>
    <definedName name="Estimate" localSheetId="7" hidden="1">{#N/A,#N/A,FALSE,"Summ";#N/A,#N/A,FALSE,"General"}</definedName>
    <definedName name="Estimate" localSheetId="1" hidden="1">{#N/A,#N/A,FALSE,"Summ";#N/A,#N/A,FALSE,"General"}</definedName>
    <definedName name="Estimate" localSheetId="27" hidden="1">{#N/A,#N/A,FALSE,"Summ";#N/A,#N/A,FALSE,"General"}</definedName>
    <definedName name="Estimate" hidden="1">{#N/A,#N/A,FALSE,"Summ";#N/A,#N/A,FALSE,"General"}</definedName>
    <definedName name="ex" localSheetId="16" hidden="1">{#N/A,#N/A,FALSE,"Summ";#N/A,#N/A,FALSE,"General"}</definedName>
    <definedName name="ex" localSheetId="13" hidden="1">{#N/A,#N/A,FALSE,"Summ";#N/A,#N/A,FALSE,"General"}</definedName>
    <definedName name="ex" localSheetId="10" hidden="1">{#N/A,#N/A,FALSE,"Summ";#N/A,#N/A,FALSE,"General"}</definedName>
    <definedName name="ex" localSheetId="7" hidden="1">{#N/A,#N/A,FALSE,"Summ";#N/A,#N/A,FALSE,"General"}</definedName>
    <definedName name="ex" localSheetId="1" hidden="1">{#N/A,#N/A,FALSE,"Summ";#N/A,#N/A,FALSE,"General"}</definedName>
    <definedName name="ex" localSheetId="27" hidden="1">{#N/A,#N/A,FALSE,"Summ";#N/A,#N/A,FALSE,"General"}</definedName>
    <definedName name="ex" hidden="1">{#N/A,#N/A,FALSE,"Summ";#N/A,#N/A,FALSE,"General"}</definedName>
    <definedName name="Exchange_Rates___Bloomberg">[41]MarketData!$J$1</definedName>
    <definedName name="ExchangeMWh">#REF!</definedName>
    <definedName name="extra">'[55]-'!$A$1:$A$15</definedName>
    <definedName name="extra2" localSheetId="16" hidden="1">{#N/A,#N/A,FALSE,"Loans";#N/A,#N/A,FALSE,"Program Costs";#N/A,#N/A,FALSE,"Measures";#N/A,#N/A,FALSE,"Net Lost Rev";#N/A,#N/A,FALSE,"Incentive"}</definedName>
    <definedName name="extra2" localSheetId="13" hidden="1">{#N/A,#N/A,FALSE,"Loans";#N/A,#N/A,FALSE,"Program Costs";#N/A,#N/A,FALSE,"Measures";#N/A,#N/A,FALSE,"Net Lost Rev";#N/A,#N/A,FALSE,"Incentive"}</definedName>
    <definedName name="extra2" localSheetId="10" hidden="1">{#N/A,#N/A,FALSE,"Loans";#N/A,#N/A,FALSE,"Program Costs";#N/A,#N/A,FALSE,"Measures";#N/A,#N/A,FALSE,"Net Lost Rev";#N/A,#N/A,FALSE,"Incentive"}</definedName>
    <definedName name="extra2" localSheetId="7" hidden="1">{#N/A,#N/A,FALSE,"Loans";#N/A,#N/A,FALSE,"Program Costs";#N/A,#N/A,FALSE,"Measures";#N/A,#N/A,FALSE,"Net Lost Rev";#N/A,#N/A,FALSE,"Incentive"}</definedName>
    <definedName name="extra2" localSheetId="1" hidden="1">{#N/A,#N/A,FALSE,"Loans";#N/A,#N/A,FALSE,"Program Costs";#N/A,#N/A,FALSE,"Measures";#N/A,#N/A,FALSE,"Net Lost Rev";#N/A,#N/A,FALSE,"Incentive"}</definedName>
    <definedName name="extra2" localSheetId="27" hidden="1">{#N/A,#N/A,FALSE,"Loans";#N/A,#N/A,FALSE,"Program Costs";#N/A,#N/A,FALSE,"Measures";#N/A,#N/A,FALSE,"Net Lost Rev";#N/A,#N/A,FALSE,"Incentive"}</definedName>
    <definedName name="extra2" hidden="1">{#N/A,#N/A,FALSE,"Loans";#N/A,#N/A,FALSE,"Program Costs";#N/A,#N/A,FALSE,"Measures";#N/A,#N/A,FALSE,"Net Lost Rev";#N/A,#N/A,FALSE,"Incentive"}</definedName>
    <definedName name="extra3" localSheetId="16" hidden="1">{#N/A,#N/A,FALSE,"Loans";#N/A,#N/A,FALSE,"Program Costs";#N/A,#N/A,FALSE,"Measures";#N/A,#N/A,FALSE,"Net Lost Rev";#N/A,#N/A,FALSE,"Incentive"}</definedName>
    <definedName name="extra3" localSheetId="13" hidden="1">{#N/A,#N/A,FALSE,"Loans";#N/A,#N/A,FALSE,"Program Costs";#N/A,#N/A,FALSE,"Measures";#N/A,#N/A,FALSE,"Net Lost Rev";#N/A,#N/A,FALSE,"Incentive"}</definedName>
    <definedName name="extra3" localSheetId="10" hidden="1">{#N/A,#N/A,FALSE,"Loans";#N/A,#N/A,FALSE,"Program Costs";#N/A,#N/A,FALSE,"Measures";#N/A,#N/A,FALSE,"Net Lost Rev";#N/A,#N/A,FALSE,"Incentive"}</definedName>
    <definedName name="extra3" localSheetId="7" hidden="1">{#N/A,#N/A,FALSE,"Loans";#N/A,#N/A,FALSE,"Program Costs";#N/A,#N/A,FALSE,"Measures";#N/A,#N/A,FALSE,"Net Lost Rev";#N/A,#N/A,FALSE,"Incentive"}</definedName>
    <definedName name="extra3" localSheetId="1" hidden="1">{#N/A,#N/A,FALSE,"Loans";#N/A,#N/A,FALSE,"Program Costs";#N/A,#N/A,FALSE,"Measures";#N/A,#N/A,FALSE,"Net Lost Rev";#N/A,#N/A,FALSE,"Incentive"}</definedName>
    <definedName name="extra3" localSheetId="27" hidden="1">{#N/A,#N/A,FALSE,"Loans";#N/A,#N/A,FALSE,"Program Costs";#N/A,#N/A,FALSE,"Measures";#N/A,#N/A,FALSE,"Net Lost Rev";#N/A,#N/A,FALSE,"Incentive"}</definedName>
    <definedName name="extra3" hidden="1">{#N/A,#N/A,FALSE,"Loans";#N/A,#N/A,FALSE,"Program Costs";#N/A,#N/A,FALSE,"Measures";#N/A,#N/A,FALSE,"Net Lost Rev";#N/A,#N/A,FALSE,"Incentive"}</definedName>
    <definedName name="extra4" localSheetId="16" hidden="1">{#N/A,#N/A,FALSE,"Loans";#N/A,#N/A,FALSE,"Program Costs";#N/A,#N/A,FALSE,"Measures";#N/A,#N/A,FALSE,"Net Lost Rev";#N/A,#N/A,FALSE,"Incentive"}</definedName>
    <definedName name="extra4" localSheetId="13" hidden="1">{#N/A,#N/A,FALSE,"Loans";#N/A,#N/A,FALSE,"Program Costs";#N/A,#N/A,FALSE,"Measures";#N/A,#N/A,FALSE,"Net Lost Rev";#N/A,#N/A,FALSE,"Incentive"}</definedName>
    <definedName name="extra4" localSheetId="10" hidden="1">{#N/A,#N/A,FALSE,"Loans";#N/A,#N/A,FALSE,"Program Costs";#N/A,#N/A,FALSE,"Measures";#N/A,#N/A,FALSE,"Net Lost Rev";#N/A,#N/A,FALSE,"Incentive"}</definedName>
    <definedName name="extra4" localSheetId="7" hidden="1">{#N/A,#N/A,FALSE,"Loans";#N/A,#N/A,FALSE,"Program Costs";#N/A,#N/A,FALSE,"Measures";#N/A,#N/A,FALSE,"Net Lost Rev";#N/A,#N/A,FALSE,"Incentive"}</definedName>
    <definedName name="extra4" localSheetId="1" hidden="1">{#N/A,#N/A,FALSE,"Loans";#N/A,#N/A,FALSE,"Program Costs";#N/A,#N/A,FALSE,"Measures";#N/A,#N/A,FALSE,"Net Lost Rev";#N/A,#N/A,FALSE,"Incentive"}</definedName>
    <definedName name="extra4" localSheetId="27" hidden="1">{#N/A,#N/A,FALSE,"Loans";#N/A,#N/A,FALSE,"Program Costs";#N/A,#N/A,FALSE,"Measures";#N/A,#N/A,FALSE,"Net Lost Rev";#N/A,#N/A,FALSE,"Incentive"}</definedName>
    <definedName name="extra4" hidden="1">{#N/A,#N/A,FALSE,"Loans";#N/A,#N/A,FALSE,"Program Costs";#N/A,#N/A,FALSE,"Measures";#N/A,#N/A,FALSE,"Net Lost Rev";#N/A,#N/A,FALSE,"Incentive"}</definedName>
    <definedName name="extra5" localSheetId="16" hidden="1">{#N/A,#N/A,FALSE,"Loans";#N/A,#N/A,FALSE,"Program Costs";#N/A,#N/A,FALSE,"Measures";#N/A,#N/A,FALSE,"Net Lost Rev";#N/A,#N/A,FALSE,"Incentive"}</definedName>
    <definedName name="extra5" localSheetId="13" hidden="1">{#N/A,#N/A,FALSE,"Loans";#N/A,#N/A,FALSE,"Program Costs";#N/A,#N/A,FALSE,"Measures";#N/A,#N/A,FALSE,"Net Lost Rev";#N/A,#N/A,FALSE,"Incentive"}</definedName>
    <definedName name="extra5" localSheetId="10" hidden="1">{#N/A,#N/A,FALSE,"Loans";#N/A,#N/A,FALSE,"Program Costs";#N/A,#N/A,FALSE,"Measures";#N/A,#N/A,FALSE,"Net Lost Rev";#N/A,#N/A,FALSE,"Incentive"}</definedName>
    <definedName name="extra5" localSheetId="7" hidden="1">{#N/A,#N/A,FALSE,"Loans";#N/A,#N/A,FALSE,"Program Costs";#N/A,#N/A,FALSE,"Measures";#N/A,#N/A,FALSE,"Net Lost Rev";#N/A,#N/A,FALSE,"Incentive"}</definedName>
    <definedName name="extra5" localSheetId="1" hidden="1">{#N/A,#N/A,FALSE,"Loans";#N/A,#N/A,FALSE,"Program Costs";#N/A,#N/A,FALSE,"Measures";#N/A,#N/A,FALSE,"Net Lost Rev";#N/A,#N/A,FALSE,"Incentive"}</definedName>
    <definedName name="extra5" localSheetId="27" hidden="1">{#N/A,#N/A,FALSE,"Loans";#N/A,#N/A,FALSE,"Program Costs";#N/A,#N/A,FALSE,"Measures";#N/A,#N/A,FALSE,"Net Lost Rev";#N/A,#N/A,FALSE,"Incentive"}</definedName>
    <definedName name="extra5" hidden="1">{#N/A,#N/A,FALSE,"Loans";#N/A,#N/A,FALSE,"Program Costs";#N/A,#N/A,FALSE,"Measures";#N/A,#N/A,FALSE,"Net Lost Rev";#N/A,#N/A,FALSE,"Incentive"}</definedName>
    <definedName name="ExtractDates">[53]ImportData!$H$14:$I$32</definedName>
    <definedName name="ExtractTable">[56]ImportData!$B$14:$I$33</definedName>
    <definedName name="f101top" localSheetId="29">#REF!</definedName>
    <definedName name="f101top" localSheetId="31">#REF!</definedName>
    <definedName name="f101top" localSheetId="30">#REF!</definedName>
    <definedName name="f101top" localSheetId="32">#REF!</definedName>
    <definedName name="f101top">#REF!</definedName>
    <definedName name="f104top" localSheetId="29">#REF!</definedName>
    <definedName name="f104top" localSheetId="31">#REF!</definedName>
    <definedName name="f104top" localSheetId="30">#REF!</definedName>
    <definedName name="f104top" localSheetId="32">#REF!</definedName>
    <definedName name="f104top">#REF!</definedName>
    <definedName name="f138top" localSheetId="29">#REF!</definedName>
    <definedName name="f138top" localSheetId="31">#REF!</definedName>
    <definedName name="f138top" localSheetId="30">#REF!</definedName>
    <definedName name="f138top" localSheetId="32">#REF!</definedName>
    <definedName name="f138top">#REF!</definedName>
    <definedName name="f140top" localSheetId="31">#REF!</definedName>
    <definedName name="f140top" localSheetId="30">#REF!</definedName>
    <definedName name="f140top">#REF!</definedName>
    <definedName name="Factbl1">#REF!</definedName>
    <definedName name="Factor">#REF!</definedName>
    <definedName name="Factorck">'[20]COS Factor Table'!$O$15:$O$113</definedName>
    <definedName name="FactorMethod">[33]Variables!$AB$2</definedName>
    <definedName name="Factors3">#REF!</definedName>
    <definedName name="FactorType">[27]Variables!$AK$2:$AL$12</definedName>
    <definedName name="FACTP" localSheetId="29">#REF!</definedName>
    <definedName name="FACTP" localSheetId="31">#REF!</definedName>
    <definedName name="FACTP" localSheetId="30">#REF!</definedName>
    <definedName name="FACTP" localSheetId="32">#REF!</definedName>
    <definedName name="FACTP">#REF!</definedName>
    <definedName name="FactSum">'[20]COS Factor Table'!$A$14:$O$113</definedName>
    <definedName name="fdasfda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6" hidden="1">{#N/A,#N/A,FALSE,"Month ";#N/A,#N/A,FALSE,"YTD";#N/A,#N/A,FALSE,"12 mo ended"}</definedName>
    <definedName name="fdsafdasfdsa" localSheetId="13" hidden="1">{#N/A,#N/A,FALSE,"Month ";#N/A,#N/A,FALSE,"YTD";#N/A,#N/A,FALSE,"12 mo ended"}</definedName>
    <definedName name="fdsafdasfdsa" localSheetId="10" hidden="1">{#N/A,#N/A,FALSE,"Month ";#N/A,#N/A,FALSE,"YTD";#N/A,#N/A,FALSE,"12 mo ended"}</definedName>
    <definedName name="fdsafdasfdsa" localSheetId="7" hidden="1">{#N/A,#N/A,FALSE,"Month ";#N/A,#N/A,FALSE,"YTD";#N/A,#N/A,FALSE,"12 mo ended"}</definedName>
    <definedName name="fdsafdasfdsa" localSheetId="1" hidden="1">{#N/A,#N/A,FALSE,"Month ";#N/A,#N/A,FALSE,"YTD";#N/A,#N/A,FALSE,"12 mo ended"}</definedName>
    <definedName name="fdsafdasfdsa" localSheetId="27" hidden="1">{#N/A,#N/A,FALSE,"Month ";#N/A,#N/A,FALSE,"YTD";#N/A,#N/A,FALSE,"12 mo ended"}</definedName>
    <definedName name="fdsafdasfdsa" hidden="1">{#N/A,#N/A,FALSE,"Month ";#N/A,#N/A,FALSE,"YTD";#N/A,#N/A,FALSE,"12 mo ended"}</definedName>
    <definedName name="FEB" localSheetId="29">[36]Backup!#REF!</definedName>
    <definedName name="FEB" localSheetId="31">[36]Backup!#REF!</definedName>
    <definedName name="FEB" localSheetId="30">[36]Backup!#REF!</definedName>
    <definedName name="FEB" localSheetId="32">[36]Backup!#REF!</definedName>
    <definedName name="FEB">[36]Backup!#REF!</definedName>
    <definedName name="FEBT" localSheetId="29">#REF!</definedName>
    <definedName name="FEBT" localSheetId="31">#REF!</definedName>
    <definedName name="FEBT" localSheetId="30">#REF!</definedName>
    <definedName name="FEBT" localSheetId="32">#REF!</definedName>
    <definedName name="FEBT">#REF!</definedName>
    <definedName name="Fed_Funds___Bloomberg">[41]MarketData!$A$14</definedName>
    <definedName name="FedTax">[34]Utah!#REF!</definedName>
    <definedName name="ffff" localSheetId="16" hidden="1">{#N/A,#N/A,FALSE,"Coversheet";#N/A,#N/A,FALSE,"QA"}</definedName>
    <definedName name="ffff" localSheetId="13" hidden="1">{#N/A,#N/A,FALSE,"Coversheet";#N/A,#N/A,FALSE,"QA"}</definedName>
    <definedName name="ffff" localSheetId="10" hidden="1">{#N/A,#N/A,FALSE,"Coversheet";#N/A,#N/A,FALSE,"QA"}</definedName>
    <definedName name="ffff" localSheetId="7" hidden="1">{#N/A,#N/A,FALSE,"Coversheet";#N/A,#N/A,FALSE,"QA"}</definedName>
    <definedName name="ffff" localSheetId="1" hidden="1">{#N/A,#N/A,FALSE,"Coversheet";#N/A,#N/A,FALSE,"QA"}</definedName>
    <definedName name="ffff" localSheetId="27" hidden="1">{#N/A,#N/A,FALSE,"Coversheet";#N/A,#N/A,FALSE,"QA"}</definedName>
    <definedName name="ffff" hidden="1">{#N/A,#N/A,FALSE,"Coversheet";#N/A,#N/A,FALSE,"QA"}</definedName>
    <definedName name="fffgf" localSheetId="16" hidden="1">{#N/A,#N/A,FALSE,"Coversheet";#N/A,#N/A,FALSE,"QA"}</definedName>
    <definedName name="fffgf" localSheetId="13" hidden="1">{#N/A,#N/A,FALSE,"Coversheet";#N/A,#N/A,FALSE,"QA"}</definedName>
    <definedName name="fffgf" localSheetId="10" hidden="1">{#N/A,#N/A,FALSE,"Coversheet";#N/A,#N/A,FALSE,"QA"}</definedName>
    <definedName name="fffgf" localSheetId="7" hidden="1">{#N/A,#N/A,FALSE,"Coversheet";#N/A,#N/A,FALSE,"QA"}</definedName>
    <definedName name="fffgf" localSheetId="1" hidden="1">{#N/A,#N/A,FALSE,"Coversheet";#N/A,#N/A,FALSE,"QA"}</definedName>
    <definedName name="fffgf" localSheetId="27" hidden="1">{#N/A,#N/A,FALSE,"Coversheet";#N/A,#N/A,FALSE,"QA"}</definedName>
    <definedName name="fffgf" hidden="1">{#N/A,#N/A,FALSE,"Coversheet";#N/A,#N/A,FALSE,"QA"}</definedName>
    <definedName name="FIT">#REF!</definedName>
    <definedName name="FIX">#REF!</definedName>
    <definedName name="Flat.Ask">#REF!</definedName>
    <definedName name="Flat.Bid">#REF!</definedName>
    <definedName name="FlatMonth">#REF!</definedName>
    <definedName name="foo" localSheetId="16" hidden="1">{#N/A,#N/A,FALSE,"Bgt";#N/A,#N/A,FALSE,"Act";#N/A,#N/A,FALSE,"Chrt Data";#N/A,#N/A,FALSE,"Bus Result";#N/A,#N/A,FALSE,"Main Charts";#N/A,#N/A,FALSE,"P&amp;L Ttl";#N/A,#N/A,FALSE,"P&amp;L C_Ttl";#N/A,#N/A,FALSE,"P&amp;L C_Oct";#N/A,#N/A,FALSE,"P&amp;L C_Sep";#N/A,#N/A,FALSE,"1996";#N/A,#N/A,FALSE,"Data"}</definedName>
    <definedName name="foo" localSheetId="13" hidden="1">{#N/A,#N/A,FALSE,"Bgt";#N/A,#N/A,FALSE,"Act";#N/A,#N/A,FALSE,"Chrt Data";#N/A,#N/A,FALSE,"Bus Result";#N/A,#N/A,FALSE,"Main Charts";#N/A,#N/A,FALSE,"P&amp;L Ttl";#N/A,#N/A,FALSE,"P&amp;L C_Ttl";#N/A,#N/A,FALSE,"P&amp;L C_Oct";#N/A,#N/A,FALSE,"P&amp;L C_Sep";#N/A,#N/A,FALSE,"1996";#N/A,#N/A,FALSE,"Data"}</definedName>
    <definedName name="foo" localSheetId="10" hidden="1">{#N/A,#N/A,FALSE,"Bgt";#N/A,#N/A,FALSE,"Act";#N/A,#N/A,FALSE,"Chrt Data";#N/A,#N/A,FALSE,"Bus Result";#N/A,#N/A,FALSE,"Main Charts";#N/A,#N/A,FALSE,"P&amp;L Ttl";#N/A,#N/A,FALSE,"P&amp;L C_Ttl";#N/A,#N/A,FALSE,"P&amp;L C_Oct";#N/A,#N/A,FALSE,"P&amp;L C_Sep";#N/A,#N/A,FALSE,"1996";#N/A,#N/A,FALSE,"Data"}</definedName>
    <definedName name="foo" localSheetId="7" hidden="1">{#N/A,#N/A,FALSE,"Bgt";#N/A,#N/A,FALSE,"Act";#N/A,#N/A,FALSE,"Chrt Data";#N/A,#N/A,FALSE,"Bus Result";#N/A,#N/A,FALSE,"Main Charts";#N/A,#N/A,FALSE,"P&amp;L Ttl";#N/A,#N/A,FALSE,"P&amp;L C_Ttl";#N/A,#N/A,FALSE,"P&amp;L C_Oct";#N/A,#N/A,FALSE,"P&amp;L C_Sep";#N/A,#N/A,FALSE,"1996";#N/A,#N/A,FALSE,"Data"}</definedName>
    <definedName name="foo" localSheetId="1" hidden="1">{#N/A,#N/A,FALSE,"Bgt";#N/A,#N/A,FALSE,"Act";#N/A,#N/A,FALSE,"Chrt Data";#N/A,#N/A,FALSE,"Bus Result";#N/A,#N/A,FALSE,"Main Charts";#N/A,#N/A,FALSE,"P&amp;L Ttl";#N/A,#N/A,FALSE,"P&amp;L C_Ttl";#N/A,#N/A,FALSE,"P&amp;L C_Oct";#N/A,#N/A,FALSE,"P&amp;L C_Sep";#N/A,#N/A,FALSE,"1996";#N/A,#N/A,FALSE,"Data"}</definedName>
    <definedName name="foo" localSheetId="27"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ranchiseTax">[31]Variables!$D$26</definedName>
    <definedName name="friend" localSheetId="16" hidden="1">{"PRINT",#N/A,TRUE,"APPA";"PRINT",#N/A,TRUE,"APS";"PRINT",#N/A,TRUE,"BHPL";"PRINT",#N/A,TRUE,"BHPL2";"PRINT",#N/A,TRUE,"CDWR";"PRINT",#N/A,TRUE,"EWEB";"PRINT",#N/A,TRUE,"LADWP";"PRINT",#N/A,TRUE,"NEVBASE"}</definedName>
    <definedName name="friend" localSheetId="13" hidden="1">{"PRINT",#N/A,TRUE,"APPA";"PRINT",#N/A,TRUE,"APS";"PRINT",#N/A,TRUE,"BHPL";"PRINT",#N/A,TRUE,"BHPL2";"PRINT",#N/A,TRUE,"CDWR";"PRINT",#N/A,TRUE,"EWEB";"PRINT",#N/A,TRUE,"LADWP";"PRINT",#N/A,TRUE,"NEVBASE"}</definedName>
    <definedName name="friend" localSheetId="10" hidden="1">{"PRINT",#N/A,TRUE,"APPA";"PRINT",#N/A,TRUE,"APS";"PRINT",#N/A,TRUE,"BHPL";"PRINT",#N/A,TRUE,"BHPL2";"PRINT",#N/A,TRUE,"CDWR";"PRINT",#N/A,TRUE,"EWEB";"PRINT",#N/A,TRUE,"LADWP";"PRINT",#N/A,TRUE,"NEVBASE"}</definedName>
    <definedName name="friend" localSheetId="7" hidden="1">{"PRINT",#N/A,TRUE,"APPA";"PRINT",#N/A,TRUE,"APS";"PRINT",#N/A,TRUE,"BHPL";"PRINT",#N/A,TRUE,"BHPL2";"PRINT",#N/A,TRUE,"CDWR";"PRINT",#N/A,TRUE,"EWEB";"PRINT",#N/A,TRUE,"LADWP";"PRINT",#N/A,TRUE,"NEVBASE"}</definedName>
    <definedName name="friend" localSheetId="1" hidden="1">{"PRINT",#N/A,TRUE,"APPA";"PRINT",#N/A,TRUE,"APS";"PRINT",#N/A,TRUE,"BHPL";"PRINT",#N/A,TRUE,"BHPL2";"PRINT",#N/A,TRUE,"CDWR";"PRINT",#N/A,TRUE,"EWEB";"PRINT",#N/A,TRUE,"LADWP";"PRINT",#N/A,TRUE,"NEVBASE"}</definedName>
    <definedName name="friend" localSheetId="27"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Sum" localSheetId="30">#REF!</definedName>
    <definedName name="FSum">#REF!</definedName>
    <definedName name="fuel.bucks">#REF!</definedName>
    <definedName name="fuel.bucks.name">#REF!</definedName>
    <definedName name="fuel.energy">#REF!</definedName>
    <definedName name="fuel.energy.name">#REF!</definedName>
    <definedName name="fuel.mill">#REF!</definedName>
    <definedName name="fuel.mill.name">#REF!</definedName>
    <definedName name="fuel.tons">#REF!</definedName>
    <definedName name="fuel.tons.name">#REF!</definedName>
    <definedName name="Func">'[20]Func Factor Table'!$A$10:$H$77</definedName>
    <definedName name="Func_Ftrs" localSheetId="29">#REF!</definedName>
    <definedName name="Func_Ftrs" localSheetId="31">#REF!</definedName>
    <definedName name="Func_Ftrs" localSheetId="30">#REF!</definedName>
    <definedName name="Func_Ftrs" localSheetId="32">#REF!</definedName>
    <definedName name="Func_Ftrs">#REF!</definedName>
    <definedName name="Func_GTD_Percents" localSheetId="29">#REF!</definedName>
    <definedName name="Func_GTD_Percents" localSheetId="31">#REF!</definedName>
    <definedName name="Func_GTD_Percents" localSheetId="30">#REF!</definedName>
    <definedName name="Func_GTD_Percents" localSheetId="32">#REF!</definedName>
    <definedName name="Func_GTD_Percents">#REF!</definedName>
    <definedName name="Func_MC" localSheetId="29">#REF!</definedName>
    <definedName name="Func_MC" localSheetId="31">#REF!</definedName>
    <definedName name="Func_MC" localSheetId="30">#REF!</definedName>
    <definedName name="Func_MC" localSheetId="32">#REF!</definedName>
    <definedName name="Func_MC">#REF!</definedName>
    <definedName name="Func_Percents" localSheetId="31">#REF!</definedName>
    <definedName name="Func_Percents" localSheetId="30">#REF!</definedName>
    <definedName name="Func_Percents">#REF!</definedName>
    <definedName name="Func_Rev_Req1" localSheetId="31">#REF!</definedName>
    <definedName name="Func_Rev_Req1" localSheetId="30">#REF!</definedName>
    <definedName name="Func_Rev_Req1">#REF!</definedName>
    <definedName name="Func_Rev_Req2" localSheetId="31">#REF!</definedName>
    <definedName name="Func_Rev_Req2" localSheetId="30">#REF!</definedName>
    <definedName name="Func_Rev_Req2">#REF!</definedName>
    <definedName name="Func_Revenue" localSheetId="31">#REF!</definedName>
    <definedName name="Func_Revenue" localSheetId="30">#REF!</definedName>
    <definedName name="Func_Revenue">#REF!</definedName>
    <definedName name="Function">'[20]Func Study'!$AB$250</definedName>
    <definedName name="Gas_Forward_Price_Curve_copy_Instructions_List">'[41]Main Page'!#REF!</definedName>
    <definedName name="gassummarytable">#REF!</definedName>
    <definedName name="GREATER10MW" localSheetId="29">#REF!</definedName>
    <definedName name="GREATER10MW" localSheetId="31">#REF!</definedName>
    <definedName name="GREATER10MW" localSheetId="30">#REF!</definedName>
    <definedName name="GREATER10MW" localSheetId="32">#REF!</definedName>
    <definedName name="GREATER10MW">#REF!</definedName>
    <definedName name="Green_Res">#REF!</definedName>
    <definedName name="GResIDX">#REF!</definedName>
    <definedName name="gross_up_factor">[57]Variables!$D$34</definedName>
    <definedName name="GTD_Percents" localSheetId="29">#REF!</definedName>
    <definedName name="GTD_Percents" localSheetId="31">#REF!</definedName>
    <definedName name="GTD_Percents" localSheetId="30">#REF!</definedName>
    <definedName name="GTD_Percents" localSheetId="32">#REF!</definedName>
    <definedName name="GTD_Percents">#REF!</definedName>
    <definedName name="GWI_Annualized">#REF!</definedName>
    <definedName name="GWI_Proforma">#REF!</definedName>
    <definedName name="HEIGHT" localSheetId="29">#REF!</definedName>
    <definedName name="HEIGHT" localSheetId="31">#REF!</definedName>
    <definedName name="HEIGHT" localSheetId="30">#REF!</definedName>
    <definedName name="HEIGHT">#REF!</definedName>
    <definedName name="helllo" localSheetId="16" hidden="1">{#N/A,#N/A,FALSE,"Pg 6b CustCount_Gas";#N/A,#N/A,FALSE,"QA";#N/A,#N/A,FALSE,"Report";#N/A,#N/A,FALSE,"forecast"}</definedName>
    <definedName name="helllo" localSheetId="13" hidden="1">{#N/A,#N/A,FALSE,"Pg 6b CustCount_Gas";#N/A,#N/A,FALSE,"QA";#N/A,#N/A,FALSE,"Report";#N/A,#N/A,FALSE,"forecast"}</definedName>
    <definedName name="helllo" localSheetId="10" hidden="1">{#N/A,#N/A,FALSE,"Pg 6b CustCount_Gas";#N/A,#N/A,FALSE,"QA";#N/A,#N/A,FALSE,"Report";#N/A,#N/A,FALSE,"forecast"}</definedName>
    <definedName name="helllo" localSheetId="7" hidden="1">{#N/A,#N/A,FALSE,"Pg 6b CustCount_Gas";#N/A,#N/A,FALSE,"QA";#N/A,#N/A,FALSE,"Report";#N/A,#N/A,FALSE,"forecast"}</definedName>
    <definedName name="helllo" localSheetId="1" hidden="1">{#N/A,#N/A,FALSE,"Pg 6b CustCount_Gas";#N/A,#N/A,FALSE,"QA";#N/A,#N/A,FALSE,"Report";#N/A,#N/A,FALSE,"forecast"}</definedName>
    <definedName name="helllo" localSheetId="27" hidden="1">{#N/A,#N/A,FALSE,"Pg 6b CustCount_Gas";#N/A,#N/A,FALSE,"QA";#N/A,#N/A,FALSE,"Report";#N/A,#N/A,FALSE,"forecast"}</definedName>
    <definedName name="helllo" hidden="1">{#N/A,#N/A,FALSE,"Pg 6b CustCount_Gas";#N/A,#N/A,FALSE,"QA";#N/A,#N/A,FALSE,"Report";#N/A,#N/A,FALSE,"forecast"}</definedName>
    <definedName name="Hello"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6" hidden="1">{#N/A,#N/A,FALSE,"Coversheet";#N/A,#N/A,FALSE,"QA"}</definedName>
    <definedName name="HELP" localSheetId="13" hidden="1">{#N/A,#N/A,FALSE,"Coversheet";#N/A,#N/A,FALSE,"QA"}</definedName>
    <definedName name="HELP" localSheetId="10" hidden="1">{#N/A,#N/A,FALSE,"Coversheet";#N/A,#N/A,FALSE,"QA"}</definedName>
    <definedName name="HELP" localSheetId="7" hidden="1">{#N/A,#N/A,FALSE,"Coversheet";#N/A,#N/A,FALSE,"QA"}</definedName>
    <definedName name="HELP" localSheetId="1" hidden="1">{#N/A,#N/A,FALSE,"Coversheet";#N/A,#N/A,FALSE,"QA"}</definedName>
    <definedName name="HELP" localSheetId="27" hidden="1">{#N/A,#N/A,FALSE,"Coversheet";#N/A,#N/A,FALSE,"QA"}</definedName>
    <definedName name="HELP" hidden="1">{#N/A,#N/A,FALSE,"Coversheet";#N/A,#N/A,FALSE,"QA"}</definedName>
    <definedName name="HenryHub___Nymex">[41]MarketData!#REF!</definedName>
    <definedName name="Hide_Rows">#REF!</definedName>
    <definedName name="Hide_Rows_Recon">#REF!</definedName>
    <definedName name="High_Plan">#REF!</definedName>
    <definedName name="HLHMonth">#REF!</definedName>
    <definedName name="HolidayObserved">'[53]on off peak hours'!$C$21:$Z$21</definedName>
    <definedName name="Holidays">'[53]on off peak hours'!$C$7:$Z$7</definedName>
    <definedName name="Hours5by16">'[53]on off peak hours'!$C$26:$Z$29</definedName>
    <definedName name="HoursHoliday">'[53]on off peak hours'!$C$16:$Z$20</definedName>
    <definedName name="HoursNoHoliday">'[53]on off peak hours'!$C$10:$Z$13</definedName>
    <definedName name="HROptim" localSheetId="16" hidden="1">{#N/A,#N/A,FALSE,"Summary";#N/A,#N/A,FALSE,"SmPlants";#N/A,#N/A,FALSE,"Utah";#N/A,#N/A,FALSE,"Idaho";#N/A,#N/A,FALSE,"Lewis River";#N/A,#N/A,FALSE,"NrthUmpq";#N/A,#N/A,FALSE,"KlamRog"}</definedName>
    <definedName name="HROptim" localSheetId="13" hidden="1">{#N/A,#N/A,FALSE,"Summary";#N/A,#N/A,FALSE,"SmPlants";#N/A,#N/A,FALSE,"Utah";#N/A,#N/A,FALSE,"Idaho";#N/A,#N/A,FALSE,"Lewis River";#N/A,#N/A,FALSE,"NrthUmpq";#N/A,#N/A,FALSE,"KlamRog"}</definedName>
    <definedName name="HROptim" localSheetId="10" hidden="1">{#N/A,#N/A,FALSE,"Summary";#N/A,#N/A,FALSE,"SmPlants";#N/A,#N/A,FALSE,"Utah";#N/A,#N/A,FALSE,"Idaho";#N/A,#N/A,FALSE,"Lewis River";#N/A,#N/A,FALSE,"NrthUmpq";#N/A,#N/A,FALSE,"KlamRog"}</definedName>
    <definedName name="HROptim" localSheetId="7" hidden="1">{#N/A,#N/A,FALSE,"Summary";#N/A,#N/A,FALSE,"SmPlants";#N/A,#N/A,FALSE,"Utah";#N/A,#N/A,FALSE,"Idaho";#N/A,#N/A,FALSE,"Lewis River";#N/A,#N/A,FALSE,"NrthUmpq";#N/A,#N/A,FALSE,"KlamRog"}</definedName>
    <definedName name="HROptim" localSheetId="1" hidden="1">{#N/A,#N/A,FALSE,"Summary";#N/A,#N/A,FALSE,"SmPlants";#N/A,#N/A,FALSE,"Utah";#N/A,#N/A,FALSE,"Idaho";#N/A,#N/A,FALSE,"Lewis River";#N/A,#N/A,FALSE,"NrthUmpq";#N/A,#N/A,FALSE,"KlamRog"}</definedName>
    <definedName name="HROptim" localSheetId="27"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TML_CodePage" hidden="1">1252</definedName>
    <definedName name="HTML_Control" localSheetId="16" hidden="1">{"'Sheet1'!$A$1:$J$121"}</definedName>
    <definedName name="HTML_Control" localSheetId="13" hidden="1">{"'Sheet1'!$A$1:$J$121"}</definedName>
    <definedName name="HTML_Control" localSheetId="10" hidden="1">{"'Sheet1'!$A$1:$J$121"}</definedName>
    <definedName name="HTML_Control" localSheetId="7" hidden="1">{"'Sheet1'!$A$1:$J$121"}</definedName>
    <definedName name="HTML_Control" localSheetId="1" hidden="1">{"'Sheet1'!$A$1:$J$121"}</definedName>
    <definedName name="HTML_Control" localSheetId="27"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energy">#REF!</definedName>
    <definedName name="hydro.energy.name">#REF!</definedName>
    <definedName name="ID_0303_RVN_data" localSheetId="29">#REF!</definedName>
    <definedName name="ID_0303_RVN_data" localSheetId="31">#REF!</definedName>
    <definedName name="ID_0303_RVN_data" localSheetId="30">#REF!</definedName>
    <definedName name="ID_0303_RVN_data" localSheetId="32">#REF!</definedName>
    <definedName name="ID_0303_RVN_data">#REF!</definedName>
    <definedName name="IDAHOSHR">#REF!</definedName>
    <definedName name="IDAllocMethod">#REF!</definedName>
    <definedName name="IDcontractsRVN" localSheetId="31">#REF!</definedName>
    <definedName name="IDcontractsRVN" localSheetId="30">#REF!</definedName>
    <definedName name="IDcontractsRVN">#REF!</definedName>
    <definedName name="IDRateBase">#REF!</definedName>
    <definedName name="ILLINOIS">#REF!</definedName>
    <definedName name="income_satement_ytd" localSheetId="16" hidden="1">{#N/A,#N/A,FALSE,"monthly";#N/A,#N/A,FALSE,"year to date";#N/A,#N/A,FALSE,"12_months_IS";#N/A,#N/A,FALSE,"balance sheet";#N/A,#N/A,FALSE,"op_revenues_12m";#N/A,#N/A,FALSE,"op_revenues_ytd";#N/A,#N/A,FALSE,"op_revenues_cm"}</definedName>
    <definedName name="income_satement_ytd" localSheetId="13" hidden="1">{#N/A,#N/A,FALSE,"monthly";#N/A,#N/A,FALSE,"year to date";#N/A,#N/A,FALSE,"12_months_IS";#N/A,#N/A,FALSE,"balance sheet";#N/A,#N/A,FALSE,"op_revenues_12m";#N/A,#N/A,FALSE,"op_revenues_ytd";#N/A,#N/A,FALSE,"op_revenues_cm"}</definedName>
    <definedName name="income_satement_ytd" localSheetId="10" hidden="1">{#N/A,#N/A,FALSE,"monthly";#N/A,#N/A,FALSE,"year to date";#N/A,#N/A,FALSE,"12_months_IS";#N/A,#N/A,FALSE,"balance sheet";#N/A,#N/A,FALSE,"op_revenues_12m";#N/A,#N/A,FALSE,"op_revenues_ytd";#N/A,#N/A,FALSE,"op_revenues_cm"}</definedName>
    <definedName name="income_satement_ytd" localSheetId="7" hidden="1">{#N/A,#N/A,FALSE,"monthly";#N/A,#N/A,FALSE,"year to date";#N/A,#N/A,FALSE,"12_months_IS";#N/A,#N/A,FALSE,"balance sheet";#N/A,#N/A,FALSE,"op_revenues_12m";#N/A,#N/A,FALSE,"op_revenues_ytd";#N/A,#N/A,FALSE,"op_revenues_cm"}</definedName>
    <definedName name="income_satement_ytd" localSheetId="1" hidden="1">{#N/A,#N/A,FALSE,"monthly";#N/A,#N/A,FALSE,"year to date";#N/A,#N/A,FALSE,"12_months_IS";#N/A,#N/A,FALSE,"balance sheet";#N/A,#N/A,FALSE,"op_revenues_12m";#N/A,#N/A,FALSE,"op_revenues_ytd";#N/A,#N/A,FALSE,"op_revenues_cm"}</definedName>
    <definedName name="income_satement_ytd" localSheetId="27"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omeTaxOptVal">[15]Inputs!$Y$11</definedName>
    <definedName name="Ind_DSM_Shr">#REF!</definedName>
    <definedName name="INDADJ" localSheetId="29">#REF!</definedName>
    <definedName name="INDADJ" localSheetId="31">#REF!</definedName>
    <definedName name="INDADJ" localSheetId="30">#REF!</definedName>
    <definedName name="INDADJ" localSheetId="32">#REF!</definedName>
    <definedName name="INDADJ">#REF!</definedName>
    <definedName name="INPUT" localSheetId="29">[58]Summary!#REF!</definedName>
    <definedName name="INPUT" localSheetId="31">[58]Summary!#REF!</definedName>
    <definedName name="INPUT" localSheetId="30">[58]Summary!#REF!</definedName>
    <definedName name="INPUT" localSheetId="32">[59]Summary!#REF!</definedName>
    <definedName name="INPUT">[58]Summary!#REF!</definedName>
    <definedName name="Instructions" localSheetId="29">#REF!</definedName>
    <definedName name="Instructions" localSheetId="31">#REF!</definedName>
    <definedName name="Instructions" localSheetId="30">#REF!</definedName>
    <definedName name="Instructions" localSheetId="32">#REF!</definedName>
    <definedName name="Instructions">#REF!</definedName>
    <definedName name="Interest_Rates___Bloomberg">[41]MarketData!$A$1</definedName>
    <definedName name="inventory" localSheetId="16" hidden="1">{#N/A,#N/A,FALSE,"Summary";#N/A,#N/A,FALSE,"SmPlants";#N/A,#N/A,FALSE,"Utah";#N/A,#N/A,FALSE,"Idaho";#N/A,#N/A,FALSE,"Lewis River";#N/A,#N/A,FALSE,"NrthUmpq";#N/A,#N/A,FALSE,"KlamRog"}</definedName>
    <definedName name="inventory" localSheetId="13" hidden="1">{#N/A,#N/A,FALSE,"Summary";#N/A,#N/A,FALSE,"SmPlants";#N/A,#N/A,FALSE,"Utah";#N/A,#N/A,FALSE,"Idaho";#N/A,#N/A,FALSE,"Lewis River";#N/A,#N/A,FALSE,"NrthUmpq";#N/A,#N/A,FALSE,"KlamRog"}</definedName>
    <definedName name="inventory" localSheetId="10" hidden="1">{#N/A,#N/A,FALSE,"Summary";#N/A,#N/A,FALSE,"SmPlants";#N/A,#N/A,FALSE,"Utah";#N/A,#N/A,FALSE,"Idaho";#N/A,#N/A,FALSE,"Lewis River";#N/A,#N/A,FALSE,"NrthUmpq";#N/A,#N/A,FALSE,"KlamRog"}</definedName>
    <definedName name="inventory" localSheetId="7" hidden="1">{#N/A,#N/A,FALSE,"Summary";#N/A,#N/A,FALSE,"SmPlants";#N/A,#N/A,FALSE,"Utah";#N/A,#N/A,FALSE,"Idaho";#N/A,#N/A,FALSE,"Lewis River";#N/A,#N/A,FALSE,"NrthUmpq";#N/A,#N/A,FALSE,"KlamRog"}</definedName>
    <definedName name="inventory" localSheetId="1" hidden="1">{#N/A,#N/A,FALSE,"Summary";#N/A,#N/A,FALSE,"SmPlants";#N/A,#N/A,FALSE,"Utah";#N/A,#N/A,FALSE,"Idaho";#N/A,#N/A,FALSE,"Lewis River";#N/A,#N/A,FALSE,"NrthUmpq";#N/A,#N/A,FALSE,"KlamRog"}</definedName>
    <definedName name="inventory" localSheetId="27"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RR">#REF!</definedName>
    <definedName name="IRRIGATION">#REF!</definedName>
    <definedName name="ISytd" localSheetId="16" hidden="1">{#N/A,#N/A,FALSE,"monthly";#N/A,#N/A,FALSE,"year to date";#N/A,#N/A,FALSE,"12_months_IS";#N/A,#N/A,FALSE,"balance sheet";#N/A,#N/A,FALSE,"op_revenues_12m";#N/A,#N/A,FALSE,"op_revenues_ytd";#N/A,#N/A,FALSE,"op_revenues_cm"}</definedName>
    <definedName name="ISytd" localSheetId="13" hidden="1">{#N/A,#N/A,FALSE,"monthly";#N/A,#N/A,FALSE,"year to date";#N/A,#N/A,FALSE,"12_months_IS";#N/A,#N/A,FALSE,"balance sheet";#N/A,#N/A,FALSE,"op_revenues_12m";#N/A,#N/A,FALSE,"op_revenues_ytd";#N/A,#N/A,FALSE,"op_revenues_cm"}</definedName>
    <definedName name="ISytd" localSheetId="10" hidden="1">{#N/A,#N/A,FALSE,"monthly";#N/A,#N/A,FALSE,"year to date";#N/A,#N/A,FALSE,"12_months_IS";#N/A,#N/A,FALSE,"balance sheet";#N/A,#N/A,FALSE,"op_revenues_12m";#N/A,#N/A,FALSE,"op_revenues_ytd";#N/A,#N/A,FALSE,"op_revenues_cm"}</definedName>
    <definedName name="ISytd" localSheetId="7" hidden="1">{#N/A,#N/A,FALSE,"monthly";#N/A,#N/A,FALSE,"year to date";#N/A,#N/A,FALSE,"12_months_IS";#N/A,#N/A,FALSE,"balance sheet";#N/A,#N/A,FALSE,"op_revenues_12m";#N/A,#N/A,FALSE,"op_revenues_ytd";#N/A,#N/A,FALSE,"op_revenues_cm"}</definedName>
    <definedName name="ISytd" localSheetId="1" hidden="1">{#N/A,#N/A,FALSE,"monthly";#N/A,#N/A,FALSE,"year to date";#N/A,#N/A,FALSE,"12_months_IS";#N/A,#N/A,FALSE,"balance sheet";#N/A,#N/A,FALSE,"op_revenues_12m";#N/A,#N/A,FALSE,"op_revenues_ytd";#N/A,#N/A,FALSE,"op_revenues_cm"}</definedName>
    <definedName name="ISytd" localSheetId="27"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29">[36]Backup!#REF!</definedName>
    <definedName name="JAN" localSheetId="31">[36]Backup!#REF!</definedName>
    <definedName name="JAN" localSheetId="30">[36]Backup!#REF!</definedName>
    <definedName name="JAN" localSheetId="32">[36]Backup!#REF!</definedName>
    <definedName name="JAN">[36]Backup!#REF!</definedName>
    <definedName name="Jane" localSheetId="16" hidden="1">{#N/A,#N/A,FALSE,"Expenditures";#N/A,#N/A,FALSE,"Property Placed In-Service";#N/A,#N/A,FALSE,"Removals";#N/A,#N/A,FALSE,"Retirements";#N/A,#N/A,FALSE,"CWIP Balances";#N/A,#N/A,FALSE,"CWIP_Expend_Ratios";#N/A,#N/A,FALSE,"CWIP_Yr_End"}</definedName>
    <definedName name="Jane" localSheetId="13" hidden="1">{#N/A,#N/A,FALSE,"Expenditures";#N/A,#N/A,FALSE,"Property Placed In-Service";#N/A,#N/A,FALSE,"Removals";#N/A,#N/A,FALSE,"Retirements";#N/A,#N/A,FALSE,"CWIP Balances";#N/A,#N/A,FALSE,"CWIP_Expend_Ratios";#N/A,#N/A,FALSE,"CWIP_Yr_End"}</definedName>
    <definedName name="Jane" localSheetId="10" hidden="1">{#N/A,#N/A,FALSE,"Expenditures";#N/A,#N/A,FALSE,"Property Placed In-Service";#N/A,#N/A,FALSE,"Removals";#N/A,#N/A,FALSE,"Retirements";#N/A,#N/A,FALSE,"CWIP Balances";#N/A,#N/A,FALSE,"CWIP_Expend_Ratios";#N/A,#N/A,FALSE,"CWIP_Yr_End"}</definedName>
    <definedName name="Jane" localSheetId="7" hidden="1">{#N/A,#N/A,FALSE,"Expenditures";#N/A,#N/A,FALSE,"Property Placed In-Service";#N/A,#N/A,FALSE,"Removals";#N/A,#N/A,FALSE,"Retirements";#N/A,#N/A,FALSE,"CWIP Balances";#N/A,#N/A,FALSE,"CWIP_Expend_Ratios";#N/A,#N/A,FALSE,"CWIP_Yr_End"}</definedName>
    <definedName name="Jane" localSheetId="1" hidden="1">{#N/A,#N/A,FALSE,"Expenditures";#N/A,#N/A,FALSE,"Property Placed In-Service";#N/A,#N/A,FALSE,"Removals";#N/A,#N/A,FALSE,"Retirements";#N/A,#N/A,FALSE,"CWIP Balances";#N/A,#N/A,FALSE,"CWIP_Expend_Ratios";#N/A,#N/A,FALSE,"CWIP_Yr_End"}</definedName>
    <definedName name="Jane" localSheetId="27"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29">#REF!</definedName>
    <definedName name="JANT" localSheetId="31">#REF!</definedName>
    <definedName name="JANT" localSheetId="30">#REF!</definedName>
    <definedName name="JANT" localSheetId="32">#REF!</definedName>
    <definedName name="JANT">#REF!</definedName>
    <definedName name="JETSET">'[40]Other States WZAMRT98'!#REF!</definedName>
    <definedName name="jfkljsdkljiejgr" localSheetId="16" hidden="1">{#N/A,#N/A,FALSE,"Summ";#N/A,#N/A,FALSE,"General"}</definedName>
    <definedName name="jfkljsdkljiejgr" localSheetId="13" hidden="1">{#N/A,#N/A,FALSE,"Summ";#N/A,#N/A,FALSE,"General"}</definedName>
    <definedName name="jfkljsdkljiejgr" localSheetId="10" hidden="1">{#N/A,#N/A,FALSE,"Summ";#N/A,#N/A,FALSE,"General"}</definedName>
    <definedName name="jfkljsdkljiejgr" localSheetId="7" hidden="1">{#N/A,#N/A,FALSE,"Summ";#N/A,#N/A,FALSE,"General"}</definedName>
    <definedName name="jfkljsdkljiejgr" localSheetId="1" hidden="1">{#N/A,#N/A,FALSE,"Summ";#N/A,#N/A,FALSE,"General"}</definedName>
    <definedName name="jfkljsdkljiejgr" localSheetId="27" hidden="1">{#N/A,#N/A,FALSE,"Summ";#N/A,#N/A,FALSE,"General"}</definedName>
    <definedName name="jfkljsdkljiejgr" hidden="1">{#N/A,#N/A,FALSE,"Summ";#N/A,#N/A,FALSE,"General"}</definedName>
    <definedName name="jjj" localSheetId="32">[60]Inputs!$N$18</definedName>
    <definedName name="jjj">[61]Inputs!$N$18</definedName>
    <definedName name="JUL" localSheetId="31">[36]Backup!#REF!</definedName>
    <definedName name="JUL" localSheetId="30">[36]Backup!#REF!</definedName>
    <definedName name="JUL" localSheetId="32">[36]Backup!#REF!</definedName>
    <definedName name="JUL">[36]Backup!#REF!</definedName>
    <definedName name="JULT" localSheetId="29">#REF!</definedName>
    <definedName name="JULT" localSheetId="31">#REF!</definedName>
    <definedName name="JULT" localSheetId="30">#REF!</definedName>
    <definedName name="JULT" localSheetId="32">#REF!</definedName>
    <definedName name="JULT">#REF!</definedName>
    <definedName name="JULY95">#REF!</definedName>
    <definedName name="JULY96">#REF!</definedName>
    <definedName name="JULY97">#REF!</definedName>
    <definedName name="JUN" localSheetId="29">[36]Backup!#REF!</definedName>
    <definedName name="JUN" localSheetId="31">[36]Backup!#REF!</definedName>
    <definedName name="JUN" localSheetId="30">[36]Backup!#REF!</definedName>
    <definedName name="JUN" localSheetId="32">[36]Backup!#REF!</definedName>
    <definedName name="JUN">[36]Backup!#REF!</definedName>
    <definedName name="JUNE95">#REF!</definedName>
    <definedName name="JUNE96">#REF!</definedName>
    <definedName name="JUNE97">#REF!</definedName>
    <definedName name="junk" localSheetId="16" hidden="1">{"PRINT",#N/A,TRUE,"APPA";"PRINT",#N/A,TRUE,"APS";"PRINT",#N/A,TRUE,"BHPL";"PRINT",#N/A,TRUE,"BHPL2";"PRINT",#N/A,TRUE,"CDWR";"PRINT",#N/A,TRUE,"EWEB";"PRINT",#N/A,TRUE,"LADWP";"PRINT",#N/A,TRUE,"NEVBASE"}</definedName>
    <definedName name="junk" localSheetId="13" hidden="1">{"PRINT",#N/A,TRUE,"APPA";"PRINT",#N/A,TRUE,"APS";"PRINT",#N/A,TRUE,"BHPL";"PRINT",#N/A,TRUE,"BHPL2";"PRINT",#N/A,TRUE,"CDWR";"PRINT",#N/A,TRUE,"EWEB";"PRINT",#N/A,TRUE,"LADWP";"PRINT",#N/A,TRUE,"NEVBASE"}</definedName>
    <definedName name="junk" localSheetId="10" hidden="1">{"PRINT",#N/A,TRUE,"APPA";"PRINT",#N/A,TRUE,"APS";"PRINT",#N/A,TRUE,"BHPL";"PRINT",#N/A,TRUE,"BHPL2";"PRINT",#N/A,TRUE,"CDWR";"PRINT",#N/A,TRUE,"EWEB";"PRINT",#N/A,TRUE,"LADWP";"PRINT",#N/A,TRUE,"NEVBASE"}</definedName>
    <definedName name="junk" localSheetId="7" hidden="1">{"PRINT",#N/A,TRUE,"APPA";"PRINT",#N/A,TRUE,"APS";"PRINT",#N/A,TRUE,"BHPL";"PRINT",#N/A,TRUE,"BHPL2";"PRINT",#N/A,TRUE,"CDWR";"PRINT",#N/A,TRUE,"EWEB";"PRINT",#N/A,TRUE,"LADWP";"PRINT",#N/A,TRUE,"NEVBASE"}</definedName>
    <definedName name="junk" localSheetId="1" hidden="1">{"PRINT",#N/A,TRUE,"APPA";"PRINT",#N/A,TRUE,"APS";"PRINT",#N/A,TRUE,"BHPL";"PRINT",#N/A,TRUE,"BHPL2";"PRINT",#N/A,TRUE,"CDWR";"PRINT",#N/A,TRUE,"EWEB";"PRINT",#N/A,TRUE,"LADWP";"PRINT",#N/A,TRUE,"NEVBASE"}</definedName>
    <definedName name="junk" localSheetId="27"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1" localSheetId="16" hidden="1">{"PRINT",#N/A,TRUE,"APPA";"PRINT",#N/A,TRUE,"APS";"PRINT",#N/A,TRUE,"BHPL";"PRINT",#N/A,TRUE,"BHPL2";"PRINT",#N/A,TRUE,"CDWR";"PRINT",#N/A,TRUE,"EWEB";"PRINT",#N/A,TRUE,"LADWP";"PRINT",#N/A,TRUE,"NEVBASE"}</definedName>
    <definedName name="junk1" localSheetId="13" hidden="1">{"PRINT",#N/A,TRUE,"APPA";"PRINT",#N/A,TRUE,"APS";"PRINT",#N/A,TRUE,"BHPL";"PRINT",#N/A,TRUE,"BHPL2";"PRINT",#N/A,TRUE,"CDWR";"PRINT",#N/A,TRUE,"EWEB";"PRINT",#N/A,TRUE,"LADWP";"PRINT",#N/A,TRUE,"NEVBASE"}</definedName>
    <definedName name="junk1" localSheetId="10" hidden="1">{"PRINT",#N/A,TRUE,"APPA";"PRINT",#N/A,TRUE,"APS";"PRINT",#N/A,TRUE,"BHPL";"PRINT",#N/A,TRUE,"BHPL2";"PRINT",#N/A,TRUE,"CDWR";"PRINT",#N/A,TRUE,"EWEB";"PRINT",#N/A,TRUE,"LADWP";"PRINT",#N/A,TRUE,"NEVBASE"}</definedName>
    <definedName name="junk1" localSheetId="7" hidden="1">{"PRINT",#N/A,TRUE,"APPA";"PRINT",#N/A,TRUE,"APS";"PRINT",#N/A,TRUE,"BHPL";"PRINT",#N/A,TRUE,"BHPL2";"PRINT",#N/A,TRUE,"CDWR";"PRINT",#N/A,TRUE,"EWEB";"PRINT",#N/A,TRUE,"LADWP";"PRINT",#N/A,TRUE,"NEVBASE"}</definedName>
    <definedName name="junk1" localSheetId="1" hidden="1">{"PRINT",#N/A,TRUE,"APPA";"PRINT",#N/A,TRUE,"APS";"PRINT",#N/A,TRUE,"BHPL";"PRINT",#N/A,TRUE,"BHPL2";"PRINT",#N/A,TRUE,"CDWR";"PRINT",#N/A,TRUE,"EWEB";"PRINT",#N/A,TRUE,"LADWP";"PRINT",#N/A,TRUE,"NEVBASE"}</definedName>
    <definedName name="junk1" localSheetId="27" hidden="1">{"PRINT",#N/A,TRUE,"APPA";"PRINT",#N/A,TRUE,"APS";"PRINT",#N/A,TRUE,"BHPL";"PRINT",#N/A,TRUE,"BHPL2";"PRINT",#N/A,TRUE,"CDWR";"PRINT",#N/A,TRUE,"EWEB";"PRINT",#N/A,TRUE,"LADWP";"PRINT",#N/A,TRUE,"NEVBASE"}</definedName>
    <definedName name="junk1" hidden="1">{"PRINT",#N/A,TRUE,"APPA";"PRINT",#N/A,TRUE,"APS";"PRINT",#N/A,TRUE,"BHPL";"PRINT",#N/A,TRUE,"BHPL2";"PRINT",#N/A,TRUE,"CDWR";"PRINT",#N/A,TRUE,"EWEB";"PRINT",#N/A,TRUE,"LADWP";"PRINT",#N/A,TRUE,"NEVBASE"}</definedName>
    <definedName name="junk2" localSheetId="16" hidden="1">{"PRINT",#N/A,TRUE,"APPA";"PRINT",#N/A,TRUE,"APS";"PRINT",#N/A,TRUE,"BHPL";"PRINT",#N/A,TRUE,"BHPL2";"PRINT",#N/A,TRUE,"CDWR";"PRINT",#N/A,TRUE,"EWEB";"PRINT",#N/A,TRUE,"LADWP";"PRINT",#N/A,TRUE,"NEVBASE"}</definedName>
    <definedName name="junk2" localSheetId="13" hidden="1">{"PRINT",#N/A,TRUE,"APPA";"PRINT",#N/A,TRUE,"APS";"PRINT",#N/A,TRUE,"BHPL";"PRINT",#N/A,TRUE,"BHPL2";"PRINT",#N/A,TRUE,"CDWR";"PRINT",#N/A,TRUE,"EWEB";"PRINT",#N/A,TRUE,"LADWP";"PRINT",#N/A,TRUE,"NEVBASE"}</definedName>
    <definedName name="junk2" localSheetId="10" hidden="1">{"PRINT",#N/A,TRUE,"APPA";"PRINT",#N/A,TRUE,"APS";"PRINT",#N/A,TRUE,"BHPL";"PRINT",#N/A,TRUE,"BHPL2";"PRINT",#N/A,TRUE,"CDWR";"PRINT",#N/A,TRUE,"EWEB";"PRINT",#N/A,TRUE,"LADWP";"PRINT",#N/A,TRUE,"NEVBASE"}</definedName>
    <definedName name="junk2" localSheetId="7" hidden="1">{"PRINT",#N/A,TRUE,"APPA";"PRINT",#N/A,TRUE,"APS";"PRINT",#N/A,TRUE,"BHPL";"PRINT",#N/A,TRUE,"BHPL2";"PRINT",#N/A,TRUE,"CDWR";"PRINT",#N/A,TRUE,"EWEB";"PRINT",#N/A,TRUE,"LADWP";"PRINT",#N/A,TRUE,"NEVBASE"}</definedName>
    <definedName name="junk2" localSheetId="1" hidden="1">{"PRINT",#N/A,TRUE,"APPA";"PRINT",#N/A,TRUE,"APS";"PRINT",#N/A,TRUE,"BHPL";"PRINT",#N/A,TRUE,"BHPL2";"PRINT",#N/A,TRUE,"CDWR";"PRINT",#N/A,TRUE,"EWEB";"PRINT",#N/A,TRUE,"LADWP";"PRINT",#N/A,TRUE,"NEVBASE"}</definedName>
    <definedName name="junk2" localSheetId="27"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16" hidden="1">{"PRINT",#N/A,TRUE,"APPA";"PRINT",#N/A,TRUE,"APS";"PRINT",#N/A,TRUE,"BHPL";"PRINT",#N/A,TRUE,"BHPL2";"PRINT",#N/A,TRUE,"CDWR";"PRINT",#N/A,TRUE,"EWEB";"PRINT",#N/A,TRUE,"LADWP";"PRINT",#N/A,TRUE,"NEVBASE"}</definedName>
    <definedName name="junk3" localSheetId="13" hidden="1">{"PRINT",#N/A,TRUE,"APPA";"PRINT",#N/A,TRUE,"APS";"PRINT",#N/A,TRUE,"BHPL";"PRINT",#N/A,TRUE,"BHPL2";"PRINT",#N/A,TRUE,"CDWR";"PRINT",#N/A,TRUE,"EWEB";"PRINT",#N/A,TRUE,"LADWP";"PRINT",#N/A,TRUE,"NEVBASE"}</definedName>
    <definedName name="junk3" localSheetId="10" hidden="1">{"PRINT",#N/A,TRUE,"APPA";"PRINT",#N/A,TRUE,"APS";"PRINT",#N/A,TRUE,"BHPL";"PRINT",#N/A,TRUE,"BHPL2";"PRINT",#N/A,TRUE,"CDWR";"PRINT",#N/A,TRUE,"EWEB";"PRINT",#N/A,TRUE,"LADWP";"PRINT",#N/A,TRUE,"NEVBASE"}</definedName>
    <definedName name="junk3" localSheetId="7" hidden="1">{"PRINT",#N/A,TRUE,"APPA";"PRINT",#N/A,TRUE,"APS";"PRINT",#N/A,TRUE,"BHPL";"PRINT",#N/A,TRUE,"BHPL2";"PRINT",#N/A,TRUE,"CDWR";"PRINT",#N/A,TRUE,"EWEB";"PRINT",#N/A,TRUE,"LADWP";"PRINT",#N/A,TRUE,"NEVBASE"}</definedName>
    <definedName name="junk3" localSheetId="1" hidden="1">{"PRINT",#N/A,TRUE,"APPA";"PRINT",#N/A,TRUE,"APS";"PRINT",#N/A,TRUE,"BHPL";"PRINT",#N/A,TRUE,"BHPL2";"PRINT",#N/A,TRUE,"CDWR";"PRINT",#N/A,TRUE,"EWEB";"PRINT",#N/A,TRUE,"LADWP";"PRINT",#N/A,TRUE,"NEVBASE"}</definedName>
    <definedName name="junk3" localSheetId="27"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16" hidden="1">{"PRINT",#N/A,TRUE,"APPA";"PRINT",#N/A,TRUE,"APS";"PRINT",#N/A,TRUE,"BHPL";"PRINT",#N/A,TRUE,"BHPL2";"PRINT",#N/A,TRUE,"CDWR";"PRINT",#N/A,TRUE,"EWEB";"PRINT",#N/A,TRUE,"LADWP";"PRINT",#N/A,TRUE,"NEVBASE"}</definedName>
    <definedName name="junk4" localSheetId="13" hidden="1">{"PRINT",#N/A,TRUE,"APPA";"PRINT",#N/A,TRUE,"APS";"PRINT",#N/A,TRUE,"BHPL";"PRINT",#N/A,TRUE,"BHPL2";"PRINT",#N/A,TRUE,"CDWR";"PRINT",#N/A,TRUE,"EWEB";"PRINT",#N/A,TRUE,"LADWP";"PRINT",#N/A,TRUE,"NEVBASE"}</definedName>
    <definedName name="junk4" localSheetId="10" hidden="1">{"PRINT",#N/A,TRUE,"APPA";"PRINT",#N/A,TRUE,"APS";"PRINT",#N/A,TRUE,"BHPL";"PRINT",#N/A,TRUE,"BHPL2";"PRINT",#N/A,TRUE,"CDWR";"PRINT",#N/A,TRUE,"EWEB";"PRINT",#N/A,TRUE,"LADWP";"PRINT",#N/A,TRUE,"NEVBASE"}</definedName>
    <definedName name="junk4" localSheetId="7" hidden="1">{"PRINT",#N/A,TRUE,"APPA";"PRINT",#N/A,TRUE,"APS";"PRINT",#N/A,TRUE,"BHPL";"PRINT",#N/A,TRUE,"BHPL2";"PRINT",#N/A,TRUE,"CDWR";"PRINT",#N/A,TRUE,"EWEB";"PRINT",#N/A,TRUE,"LADWP";"PRINT",#N/A,TRUE,"NEVBASE"}</definedName>
    <definedName name="junk4" localSheetId="1" hidden="1">{"PRINT",#N/A,TRUE,"APPA";"PRINT",#N/A,TRUE,"APS";"PRINT",#N/A,TRUE,"BHPL";"PRINT",#N/A,TRUE,"BHPL2";"PRINT",#N/A,TRUE,"CDWR";"PRINT",#N/A,TRUE,"EWEB";"PRINT",#N/A,TRUE,"LADWP";"PRINT",#N/A,TRUE,"NEVBASE"}</definedName>
    <definedName name="junk4" localSheetId="27"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k5" localSheetId="16" hidden="1">{"PRINT",#N/A,TRUE,"APPA";"PRINT",#N/A,TRUE,"APS";"PRINT",#N/A,TRUE,"BHPL";"PRINT",#N/A,TRUE,"BHPL2";"PRINT",#N/A,TRUE,"CDWR";"PRINT",#N/A,TRUE,"EWEB";"PRINT",#N/A,TRUE,"LADWP";"PRINT",#N/A,TRUE,"NEVBASE"}</definedName>
    <definedName name="junk5" localSheetId="13" hidden="1">{"PRINT",#N/A,TRUE,"APPA";"PRINT",#N/A,TRUE,"APS";"PRINT",#N/A,TRUE,"BHPL";"PRINT",#N/A,TRUE,"BHPL2";"PRINT",#N/A,TRUE,"CDWR";"PRINT",#N/A,TRUE,"EWEB";"PRINT",#N/A,TRUE,"LADWP";"PRINT",#N/A,TRUE,"NEVBASE"}</definedName>
    <definedName name="junk5" localSheetId="10" hidden="1">{"PRINT",#N/A,TRUE,"APPA";"PRINT",#N/A,TRUE,"APS";"PRINT",#N/A,TRUE,"BHPL";"PRINT",#N/A,TRUE,"BHPL2";"PRINT",#N/A,TRUE,"CDWR";"PRINT",#N/A,TRUE,"EWEB";"PRINT",#N/A,TRUE,"LADWP";"PRINT",#N/A,TRUE,"NEVBASE"}</definedName>
    <definedName name="junk5" localSheetId="7" hidden="1">{"PRINT",#N/A,TRUE,"APPA";"PRINT",#N/A,TRUE,"APS";"PRINT",#N/A,TRUE,"BHPL";"PRINT",#N/A,TRUE,"BHPL2";"PRINT",#N/A,TRUE,"CDWR";"PRINT",#N/A,TRUE,"EWEB";"PRINT",#N/A,TRUE,"LADWP";"PRINT",#N/A,TRUE,"NEVBASE"}</definedName>
    <definedName name="junk5" localSheetId="1" hidden="1">{"PRINT",#N/A,TRUE,"APPA";"PRINT",#N/A,TRUE,"APS";"PRINT",#N/A,TRUE,"BHPL";"PRINT",#N/A,TRUE,"BHPL2";"PRINT",#N/A,TRUE,"CDWR";"PRINT",#N/A,TRUE,"EWEB";"PRINT",#N/A,TRUE,"LADWP";"PRINT",#N/A,TRUE,"NEVBASE"}</definedName>
    <definedName name="junk5" localSheetId="27" hidden="1">{"PRINT",#N/A,TRUE,"APPA";"PRINT",#N/A,TRUE,"APS";"PRINT",#N/A,TRUE,"BHPL";"PRINT",#N/A,TRUE,"BHPL2";"PRINT",#N/A,TRUE,"CDWR";"PRINT",#N/A,TRUE,"EWEB";"PRINT",#N/A,TRUE,"LADWP";"PRINT",#N/A,TRUE,"NEVBASE"}</definedName>
    <definedName name="junk5" hidden="1">{"PRINT",#N/A,TRUE,"APPA";"PRINT",#N/A,TRUE,"APS";"PRINT",#N/A,TRUE,"BHPL";"PRINT",#N/A,TRUE,"BHPL2";"PRINT",#N/A,TRUE,"CDWR";"PRINT",#N/A,TRUE,"EWEB";"PRINT",#N/A,TRUE,"LADWP";"PRINT",#N/A,TRUE,"NEVBASE"}</definedName>
    <definedName name="JUNT" localSheetId="29">#REF!</definedName>
    <definedName name="JUNT" localSheetId="31">#REF!</definedName>
    <definedName name="JUNT" localSheetId="30">#REF!</definedName>
    <definedName name="JUNT" localSheetId="32">#REF!</definedName>
    <definedName name="JUNT">#REF!</definedName>
    <definedName name="Jurisdiction">[27]Variables!$AK$15</definedName>
    <definedName name="JurisNumber">[27]Variables!$AL$15</definedName>
    <definedName name="JurisTitle">#REF!</definedName>
    <definedName name="JVENTRY">#REF!</definedName>
    <definedName name="k"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 localSheetId="16" hidden="1">{"PRINT",#N/A,TRUE,"APPA";"PRINT",#N/A,TRUE,"APS";"PRINT",#N/A,TRUE,"BHPL";"PRINT",#N/A,TRUE,"BHPL2";"PRINT",#N/A,TRUE,"CDWR";"PRINT",#N/A,TRUE,"EWEB";"PRINT",#N/A,TRUE,"LADWP";"PRINT",#N/A,TRUE,"NEVBASE"}</definedName>
    <definedName name="Keep" localSheetId="13" hidden="1">{"PRINT",#N/A,TRUE,"APPA";"PRINT",#N/A,TRUE,"APS";"PRINT",#N/A,TRUE,"BHPL";"PRINT",#N/A,TRUE,"BHPL2";"PRINT",#N/A,TRUE,"CDWR";"PRINT",#N/A,TRUE,"EWEB";"PRINT",#N/A,TRUE,"LADWP";"PRINT",#N/A,TRUE,"NEVBASE"}</definedName>
    <definedName name="Keep" localSheetId="10" hidden="1">{"PRINT",#N/A,TRUE,"APPA";"PRINT",#N/A,TRUE,"APS";"PRINT",#N/A,TRUE,"BHPL";"PRINT",#N/A,TRUE,"BHPL2";"PRINT",#N/A,TRUE,"CDWR";"PRINT",#N/A,TRUE,"EWEB";"PRINT",#N/A,TRUE,"LADWP";"PRINT",#N/A,TRUE,"NEVBASE"}</definedName>
    <definedName name="Keep" localSheetId="7" hidden="1">{"PRINT",#N/A,TRUE,"APPA";"PRINT",#N/A,TRUE,"APS";"PRINT",#N/A,TRUE,"BHPL";"PRINT",#N/A,TRUE,"BHPL2";"PRINT",#N/A,TRUE,"CDWR";"PRINT",#N/A,TRUE,"EWEB";"PRINT",#N/A,TRUE,"LADWP";"PRINT",#N/A,TRUE,"NEVBASE"}</definedName>
    <definedName name="Keep" localSheetId="1" hidden="1">{"PRINT",#N/A,TRUE,"APPA";"PRINT",#N/A,TRUE,"APS";"PRINT",#N/A,TRUE,"BHPL";"PRINT",#N/A,TRUE,"BHPL2";"PRINT",#N/A,TRUE,"CDWR";"PRINT",#N/A,TRUE,"EWEB";"PRINT",#N/A,TRUE,"LADWP";"PRINT",#N/A,TRUE,"NEVBASE"}</definedName>
    <definedName name="Keep" localSheetId="27"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6" hidden="1">{"PRINT",#N/A,TRUE,"APPA";"PRINT",#N/A,TRUE,"APS";"PRINT",#N/A,TRUE,"BHPL";"PRINT",#N/A,TRUE,"BHPL2";"PRINT",#N/A,TRUE,"CDWR";"PRINT",#N/A,TRUE,"EWEB";"PRINT",#N/A,TRUE,"LADWP";"PRINT",#N/A,TRUE,"NEVBASE"}</definedName>
    <definedName name="keep2" localSheetId="13" hidden="1">{"PRINT",#N/A,TRUE,"APPA";"PRINT",#N/A,TRUE,"APS";"PRINT",#N/A,TRUE,"BHPL";"PRINT",#N/A,TRUE,"BHPL2";"PRINT",#N/A,TRUE,"CDWR";"PRINT",#N/A,TRUE,"EWEB";"PRINT",#N/A,TRUE,"LADWP";"PRINT",#N/A,TRUE,"NEVBASE"}</definedName>
    <definedName name="keep2" localSheetId="10" hidden="1">{"PRINT",#N/A,TRUE,"APPA";"PRINT",#N/A,TRUE,"APS";"PRINT",#N/A,TRUE,"BHPL";"PRINT",#N/A,TRUE,"BHPL2";"PRINT",#N/A,TRUE,"CDWR";"PRINT",#N/A,TRUE,"EWEB";"PRINT",#N/A,TRUE,"LADWP";"PRINT",#N/A,TRUE,"NEVBASE"}</definedName>
    <definedName name="keep2" localSheetId="7" hidden="1">{"PRINT",#N/A,TRUE,"APPA";"PRINT",#N/A,TRUE,"APS";"PRINT",#N/A,TRUE,"BHPL";"PRINT",#N/A,TRUE,"BHPL2";"PRINT",#N/A,TRUE,"CDWR";"PRINT",#N/A,TRUE,"EWEB";"PRINT",#N/A,TRUE,"LADWP";"PRINT",#N/A,TRUE,"NEVBASE"}</definedName>
    <definedName name="keep2" localSheetId="1" hidden="1">{"PRINT",#N/A,TRUE,"APPA";"PRINT",#N/A,TRUE,"APS";"PRINT",#N/A,TRUE,"BHPL";"PRINT",#N/A,TRUE,"BHPL2";"PRINT",#N/A,TRUE,"CDWR";"PRINT",#N/A,TRUE,"EWEB";"PRINT",#N/A,TRUE,"LADWP";"PRINT",#N/A,TRUE,"NEVBASE"}</definedName>
    <definedName name="keep2" localSheetId="27"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29">#REF!</definedName>
    <definedName name="LABORMOD" localSheetId="31">#REF!</definedName>
    <definedName name="LABORMOD" localSheetId="30">#REF!</definedName>
    <definedName name="LABORMOD" localSheetId="32">#REF!</definedName>
    <definedName name="LABORMOD">#REF!</definedName>
    <definedName name="LABORROLL" localSheetId="29">#REF!</definedName>
    <definedName name="LABORROLL" localSheetId="31">#REF!</definedName>
    <definedName name="LABORROLL" localSheetId="30">#REF!</definedName>
    <definedName name="LABORROLL" localSheetId="32">#REF!</definedName>
    <definedName name="LABORROLL">#REF!</definedName>
    <definedName name="last.row">#REF!</definedName>
    <definedName name="Last_Actual_Year">[62]Variables!$B$7</definedName>
    <definedName name="LastCell">[63]Variance!#REF!</definedName>
    <definedName name="LIGHT_YR1">[37]Variables!$C$24</definedName>
    <definedName name="LIGHT_YR2">[37]Variables!$D$24</definedName>
    <definedName name="limcount" hidden="1">1</definedName>
    <definedName name="Line_Ext_Credit" localSheetId="29">#REF!</definedName>
    <definedName name="Line_Ext_Credit" localSheetId="31">#REF!</definedName>
    <definedName name="Line_Ext_Credit" localSheetId="30">#REF!</definedName>
    <definedName name="Line_Ext_Credit" localSheetId="32">#REF!</definedName>
    <definedName name="Line_Ext_Credit">#REF!</definedName>
    <definedName name="LinkCos">'[20]JAM Download'!$K$4</definedName>
    <definedName name="ListOffset" hidden="1">1</definedName>
    <definedName name="LOG" localSheetId="31">[36]Backup!#REF!</definedName>
    <definedName name="LOG" localSheetId="30">[36]Backup!#REF!</definedName>
    <definedName name="LOG" localSheetId="32">[36]Backup!#REF!</definedName>
    <definedName name="LOG">[36]Backup!#REF!</definedName>
    <definedName name="lookup" localSheetId="16" hidden="1">{#N/A,#N/A,FALSE,"Coversheet";#N/A,#N/A,FALSE,"QA"}</definedName>
    <definedName name="lookup" localSheetId="13" hidden="1">{#N/A,#N/A,FALSE,"Coversheet";#N/A,#N/A,FALSE,"QA"}</definedName>
    <definedName name="lookup" localSheetId="10" hidden="1">{#N/A,#N/A,FALSE,"Coversheet";#N/A,#N/A,FALSE,"QA"}</definedName>
    <definedName name="lookup" localSheetId="7" hidden="1">{#N/A,#N/A,FALSE,"Coversheet";#N/A,#N/A,FALSE,"QA"}</definedName>
    <definedName name="lookup" localSheetId="1" hidden="1">{#N/A,#N/A,FALSE,"Coversheet";#N/A,#N/A,FALSE,"QA"}</definedName>
    <definedName name="lookup" localSheetId="27" hidden="1">{#N/A,#N/A,FALSE,"Coversheet";#N/A,#N/A,FALSE,"QA"}</definedName>
    <definedName name="lookup" hidden="1">{#N/A,#N/A,FALSE,"Coversheet";#N/A,#N/A,FALSE,"QA"}</definedName>
    <definedName name="LOSS" localSheetId="29">[36]Backup!#REF!</definedName>
    <definedName name="LOSS" localSheetId="31">[36]Backup!#REF!</definedName>
    <definedName name="LOSS" localSheetId="30">[36]Backup!#REF!</definedName>
    <definedName name="LOSS" localSheetId="32">[36]Backup!#REF!</definedName>
    <definedName name="LOSS">[36]Backup!#REF!</definedName>
    <definedName name="Low_Plan">#REF!</definedName>
    <definedName name="lu">#REF!</definedName>
    <definedName name="M">#REF!</definedName>
    <definedName name="M_2">#REF!</definedName>
    <definedName name="MACTIT" localSheetId="29">#REF!</definedName>
    <definedName name="MACTIT" localSheetId="31">#REF!</definedName>
    <definedName name="MACTIT" localSheetId="30">#REF!</definedName>
    <definedName name="MACTIT" localSheetId="32">#REF!</definedName>
    <definedName name="MACTIT">#REF!</definedName>
    <definedName name="MAR" localSheetId="29">[36]Backup!#REF!</definedName>
    <definedName name="MAR" localSheetId="31">[36]Backup!#REF!</definedName>
    <definedName name="MAR" localSheetId="30">[36]Backup!#REF!</definedName>
    <definedName name="MAR" localSheetId="32">[36]Backup!#REF!</definedName>
    <definedName name="MAR">[36]Backup!#REF!</definedName>
    <definedName name="MARCH96">#REF!</definedName>
    <definedName name="MARCH97">#REF!</definedName>
    <definedName name="MARCH98">#REF!</definedName>
    <definedName name="Market1">#REF!</definedName>
    <definedName name="Market2">#REF!</definedName>
    <definedName name="market3">'[41]OTC Gas Quotes'!$G$5</definedName>
    <definedName name="market4">'[41]OTC Gas Quotes'!$H$5</definedName>
    <definedName name="market5">'[41]OTC Gas Quotes'!$I$5</definedName>
    <definedName name="market6">'[41]OTC Gas Quotes'!$J$5</definedName>
    <definedName name="market7">'[41]OTC Gas Quotes'!$K$5</definedName>
    <definedName name="MART" localSheetId="29">#REF!</definedName>
    <definedName name="MART" localSheetId="31">#REF!</definedName>
    <definedName name="MART" localSheetId="30">#REF!</definedName>
    <definedName name="MART" localSheetId="32">#REF!</definedName>
    <definedName name="MART">#REF!</definedName>
    <definedName name="Master" localSheetId="16" hidden="1">{#N/A,#N/A,FALSE,"Actual";#N/A,#N/A,FALSE,"Normalized";#N/A,#N/A,FALSE,"Electric Actual";#N/A,#N/A,FALSE,"Electric Normalized"}</definedName>
    <definedName name="Master" localSheetId="13" hidden="1">{#N/A,#N/A,FALSE,"Actual";#N/A,#N/A,FALSE,"Normalized";#N/A,#N/A,FALSE,"Electric Actual";#N/A,#N/A,FALSE,"Electric Normalized"}</definedName>
    <definedName name="Master" localSheetId="10" hidden="1">{#N/A,#N/A,FALSE,"Actual";#N/A,#N/A,FALSE,"Normalized";#N/A,#N/A,FALSE,"Electric Actual";#N/A,#N/A,FALSE,"Electric Normalized"}</definedName>
    <definedName name="Master" localSheetId="7" hidden="1">{#N/A,#N/A,FALSE,"Actual";#N/A,#N/A,FALSE,"Normalized";#N/A,#N/A,FALSE,"Electric Actual";#N/A,#N/A,FALSE,"Electric Normalized"}</definedName>
    <definedName name="Master" localSheetId="1" hidden="1">{#N/A,#N/A,FALSE,"Actual";#N/A,#N/A,FALSE,"Normalized";#N/A,#N/A,FALSE,"Electric Actual";#N/A,#N/A,FALSE,"Electric Normalized"}</definedName>
    <definedName name="Master" localSheetId="27" hidden="1">{#N/A,#N/A,FALSE,"Actual";#N/A,#N/A,FALSE,"Normalized";#N/A,#N/A,FALSE,"Electric Actual";#N/A,#N/A,FALSE,"Electric Normalized"}</definedName>
    <definedName name="Master" hidden="1">{#N/A,#N/A,FALSE,"Actual";#N/A,#N/A,FALSE,"Normalized";#N/A,#N/A,FALSE,"Electric Actual";#N/A,#N/A,FALSE,"Electric Normalized"}</definedName>
    <definedName name="MAY" localSheetId="29">[36]Backup!#REF!</definedName>
    <definedName name="MAY" localSheetId="31">[36]Backup!#REF!</definedName>
    <definedName name="MAY" localSheetId="30">[36]Backup!#REF!</definedName>
    <definedName name="MAY" localSheetId="32">[36]Backup!#REF!</definedName>
    <definedName name="MAY">[36]Backup!#REF!</definedName>
    <definedName name="MAYT" localSheetId="29">#REF!</definedName>
    <definedName name="MAYT" localSheetId="31">#REF!</definedName>
    <definedName name="MAYT" localSheetId="30">#REF!</definedName>
    <definedName name="MAYT" localSheetId="32">#REF!</definedName>
    <definedName name="MAYT">#REF!</definedName>
    <definedName name="MCAsk">#REF!</definedName>
    <definedName name="MCAskOff">#REF!</definedName>
    <definedName name="MCAskToday">#REF!</definedName>
    <definedName name="MCBid">#REF!</definedName>
    <definedName name="MCBidOff">#REF!</definedName>
    <definedName name="MCBidToday">#REF!</definedName>
    <definedName name="mchlhask">#REF!</definedName>
    <definedName name="mchlhbid">#REF!</definedName>
    <definedName name="MCtoREV" localSheetId="29">#REF!</definedName>
    <definedName name="MCtoREV" localSheetId="31">#REF!</definedName>
    <definedName name="MCtoREV" localSheetId="30">#REF!</definedName>
    <definedName name="MCtoREV">#REF!</definedName>
    <definedName name="MD_High1">'[38]Master Data'!$A$2</definedName>
    <definedName name="MD_Low1">'[38]Master Data'!$D$28</definedName>
    <definedName name="MEN" localSheetId="29">[1]Jan!#REF!</definedName>
    <definedName name="MEN" localSheetId="31">[1]Jan!#REF!</definedName>
    <definedName name="MEN" localSheetId="30">[1]Jan!#REF!</definedName>
    <definedName name="MEN" localSheetId="32">[1]Jan!#REF!</definedName>
    <definedName name="MEN">[1]Jan!#REF!</definedName>
    <definedName name="Menu_Begin" localSheetId="29">#REF!</definedName>
    <definedName name="Menu_Begin" localSheetId="31">#REF!</definedName>
    <definedName name="Menu_Begin" localSheetId="30">#REF!</definedName>
    <definedName name="Menu_Begin" localSheetId="32">#REF!</definedName>
    <definedName name="Menu_Begin">#REF!</definedName>
    <definedName name="Menu_Caption" localSheetId="29">#REF!</definedName>
    <definedName name="Menu_Caption" localSheetId="31">#REF!</definedName>
    <definedName name="Menu_Caption" localSheetId="30">#REF!</definedName>
    <definedName name="Menu_Caption" localSheetId="32">#REF!</definedName>
    <definedName name="Menu_Caption">#REF!</definedName>
    <definedName name="Menu_Large" localSheetId="31">#REF!</definedName>
    <definedName name="Menu_Large" localSheetId="30">#REF!</definedName>
    <definedName name="Menu_Large" localSheetId="32">#REF!</definedName>
    <definedName name="Menu_Large">#REF!</definedName>
    <definedName name="Menu_Name" localSheetId="31">#REF!</definedName>
    <definedName name="Menu_Name" localSheetId="30">#REF!</definedName>
    <definedName name="Menu_Name">#REF!</definedName>
    <definedName name="Menu_OnAction" localSheetId="31">#REF!</definedName>
    <definedName name="Menu_OnAction" localSheetId="30">#REF!</definedName>
    <definedName name="Menu_OnAction">#REF!</definedName>
    <definedName name="Menu_Parent" localSheetId="31">#REF!</definedName>
    <definedName name="Menu_Parent" localSheetId="30">#REF!</definedName>
    <definedName name="Menu_Parent">#REF!</definedName>
    <definedName name="Menu_Small" localSheetId="31">#REF!</definedName>
    <definedName name="Menu_Small" localSheetId="30">#REF!</definedName>
    <definedName name="Menu_Small">#REF!</definedName>
    <definedName name="Meter_Year1">[28]Variables!$C$19</definedName>
    <definedName name="Meter_Year2">[28]Variables!$D$19</definedName>
    <definedName name="Method">[19]Inputs!$C$6</definedName>
    <definedName name="MidC">[64]lookup!$C$108:$D$116</definedName>
    <definedName name="MidColAskHist">#REF!</definedName>
    <definedName name="MidColBidHist">#REF!</definedName>
    <definedName name="Mill">#REF!</definedName>
    <definedName name="Miller" localSheetId="16" hidden="1">{#N/A,#N/A,FALSE,"Expenditures";#N/A,#N/A,FALSE,"Property Placed In-Service";#N/A,#N/A,FALSE,"CWIP Balances"}</definedName>
    <definedName name="Miller" localSheetId="13" hidden="1">{#N/A,#N/A,FALSE,"Expenditures";#N/A,#N/A,FALSE,"Property Placed In-Service";#N/A,#N/A,FALSE,"CWIP Balances"}</definedName>
    <definedName name="Miller" localSheetId="10" hidden="1">{#N/A,#N/A,FALSE,"Expenditures";#N/A,#N/A,FALSE,"Property Placed In-Service";#N/A,#N/A,FALSE,"CWIP Balances"}</definedName>
    <definedName name="Miller" localSheetId="7" hidden="1">{#N/A,#N/A,FALSE,"Expenditures";#N/A,#N/A,FALSE,"Property Placed In-Service";#N/A,#N/A,FALSE,"CWIP Balances"}</definedName>
    <definedName name="Miller" localSheetId="1" hidden="1">{#N/A,#N/A,FALSE,"Expenditures";#N/A,#N/A,FALSE,"Property Placed In-Service";#N/A,#N/A,FALSE,"CWIP Balances"}</definedName>
    <definedName name="Miller" localSheetId="27" hidden="1">{#N/A,#N/A,FALSE,"Expenditures";#N/A,#N/A,FALSE,"Property Placed In-Service";#N/A,#N/A,FALSE,"CWIP Balances"}</definedName>
    <definedName name="Miller" hidden="1">{#N/A,#N/A,FALSE,"Expenditures";#N/A,#N/A,FALSE,"Property Placed In-Service";#N/A,#N/A,FALSE,"CWIP Balances"}</definedName>
    <definedName name="Misc1AcctCheck">#REF!</definedName>
    <definedName name="Misc1Adjcheck">#REF!</definedName>
    <definedName name="MISC1AdjNumber">#REF!</definedName>
    <definedName name="MISC1AdjNumberPaste">#REF!</definedName>
    <definedName name="MISC1AdjSortData">#REF!</definedName>
    <definedName name="MISC1AdjSortOrder">#REF!</definedName>
    <definedName name="Misc1FactorCheck">#REF!</definedName>
    <definedName name="MISC1NumberSort">#REF!</definedName>
    <definedName name="Misc1TypeCheck">#REF!</definedName>
    <definedName name="Misc2AcctCheck">#REF!</definedName>
    <definedName name="Misc2AdjCheck">#REF!</definedName>
    <definedName name="MISC2AdjNumber">#REF!</definedName>
    <definedName name="MISC2AdjNumberPaste">#REF!</definedName>
    <definedName name="MISC2AdjSortData">#REF!</definedName>
    <definedName name="MISC2AdjSortOrder">#REF!</definedName>
    <definedName name="Misc2FactorCheck">#REF!</definedName>
    <definedName name="MISC2NumberSort">#REF!</definedName>
    <definedName name="Misc2TypeCheck">#REF!</definedName>
    <definedName name="MMBtu">#REF!</definedName>
    <definedName name="mmm" localSheetId="16" hidden="1">{"PRINT",#N/A,TRUE,"APPA";"PRINT",#N/A,TRUE,"APS";"PRINT",#N/A,TRUE,"BHPL";"PRINT",#N/A,TRUE,"BHPL2";"PRINT",#N/A,TRUE,"CDWR";"PRINT",#N/A,TRUE,"EWEB";"PRINT",#N/A,TRUE,"LADWP";"PRINT",#N/A,TRUE,"NEVBASE"}</definedName>
    <definedName name="mmm" localSheetId="13" hidden="1">{"PRINT",#N/A,TRUE,"APPA";"PRINT",#N/A,TRUE,"APS";"PRINT",#N/A,TRUE,"BHPL";"PRINT",#N/A,TRUE,"BHPL2";"PRINT",#N/A,TRUE,"CDWR";"PRINT",#N/A,TRUE,"EWEB";"PRINT",#N/A,TRUE,"LADWP";"PRINT",#N/A,TRUE,"NEVBASE"}</definedName>
    <definedName name="mmm" localSheetId="10" hidden="1">{"PRINT",#N/A,TRUE,"APPA";"PRINT",#N/A,TRUE,"APS";"PRINT",#N/A,TRUE,"BHPL";"PRINT",#N/A,TRUE,"BHPL2";"PRINT",#N/A,TRUE,"CDWR";"PRINT",#N/A,TRUE,"EWEB";"PRINT",#N/A,TRUE,"LADWP";"PRINT",#N/A,TRUE,"NEVBASE"}</definedName>
    <definedName name="mmm" localSheetId="7" hidden="1">{"PRINT",#N/A,TRUE,"APPA";"PRINT",#N/A,TRUE,"APS";"PRINT",#N/A,TRUE,"BHPL";"PRINT",#N/A,TRUE,"BHPL2";"PRINT",#N/A,TRUE,"CDWR";"PRINT",#N/A,TRUE,"EWEB";"PRINT",#N/A,TRUE,"LADWP";"PRINT",#N/A,TRUE,"NEVBASE"}</definedName>
    <definedName name="mmm" localSheetId="1" hidden="1">{"PRINT",#N/A,TRUE,"APPA";"PRINT",#N/A,TRUE,"APS";"PRINT",#N/A,TRUE,"BHPL";"PRINT",#N/A,TRUE,"BHPL2";"PRINT",#N/A,TRUE,"CDWR";"PRINT",#N/A,TRUE,"EWEB";"PRINT",#N/A,TRUE,"LADWP";"PRINT",#N/A,TRUE,"NEVBASE"}</definedName>
    <definedName name="mmm" localSheetId="27"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 localSheetId="29">[36]Backup!#REF!</definedName>
    <definedName name="MONTH" localSheetId="31">[36]Backup!#REF!</definedName>
    <definedName name="MONTH" localSheetId="30">[36]Backup!#REF!</definedName>
    <definedName name="MONTH" localSheetId="32">[36]Backup!#REF!</definedName>
    <definedName name="MONTH">[36]Backup!#REF!</definedName>
    <definedName name="Monthdate">#REF!</definedName>
    <definedName name="monthlist">[65]Table!$R$2:$S$13</definedName>
    <definedName name="Months">'[66](6.7) Base UTGRC12 Stlmt NPC'!$F$7:$Q$7</definedName>
    <definedName name="monthtotals">'[65]WA SBC'!$D$40:$O$40</definedName>
    <definedName name="MSP_Factor">#REF!</definedName>
    <definedName name="MSPAverageInput">[67]Inputs!#REF!</definedName>
    <definedName name="MSPYearEndInput">[67]Inputs!#REF!</definedName>
    <definedName name="MTAllocMethod">#REF!</definedName>
    <definedName name="MTKWH" localSheetId="29">#REF!</definedName>
    <definedName name="MTKWH" localSheetId="31">#REF!</definedName>
    <definedName name="MTKWH" localSheetId="30">#REF!</definedName>
    <definedName name="MTKWH" localSheetId="32">#REF!</definedName>
    <definedName name="MTKWH">#REF!</definedName>
    <definedName name="MTR_YR1">[37]Variables!$C$19</definedName>
    <definedName name="MTR_YR2">[37]Variables!$D$19</definedName>
    <definedName name="MTR_YR3">[68]Variables!$E$14</definedName>
    <definedName name="MTRateBase">#REF!</definedName>
    <definedName name="MTREV" localSheetId="29">#REF!</definedName>
    <definedName name="MTREV" localSheetId="31">#REF!</definedName>
    <definedName name="MTREV" localSheetId="30">#REF!</definedName>
    <definedName name="MTREV" localSheetId="32">#REF!</definedName>
    <definedName name="MTREV">#REF!</definedName>
    <definedName name="MULT" localSheetId="29">#REF!</definedName>
    <definedName name="MULT" localSheetId="31">#REF!</definedName>
    <definedName name="MULT" localSheetId="30">#REF!</definedName>
    <definedName name="MULT" localSheetId="32">#REF!</definedName>
    <definedName name="MULT">#REF!</definedName>
    <definedName name="MWh">#REF!</definedName>
    <definedName name="NameAverageFuelCost">#REF!</definedName>
    <definedName name="NameBurn">#REF!</definedName>
    <definedName name="NameCost">#REF!</definedName>
    <definedName name="NameECDQF_Exp">#REF!</definedName>
    <definedName name="NameECDQF_MWh">#REF!</definedName>
    <definedName name="NameFactor">#REF!</definedName>
    <definedName name="NameMill">#REF!</definedName>
    <definedName name="NameMMBtu">#REF!</definedName>
    <definedName name="NameMWh">#REF!</definedName>
    <definedName name="NamePeak">#REF!</definedName>
    <definedName name="NameTable">#REF!</definedName>
    <definedName name="Net.System.Load">#REF!</definedName>
    <definedName name="Net_to_Gross_Factor">[20]Inputs!$G$8</definedName>
    <definedName name="NetLagDays">[15]Inputs!$H$23</definedName>
    <definedName name="NetPowerCost">#REF!</definedName>
    <definedName name="NetToGross">[31]Variables!$D$23</definedName>
    <definedName name="new" localSheetId="16" hidden="1">{#N/A,#N/A,FALSE,"Summ";#N/A,#N/A,FALSE,"General"}</definedName>
    <definedName name="new" localSheetId="13" hidden="1">{#N/A,#N/A,FALSE,"Summ";#N/A,#N/A,FALSE,"General"}</definedName>
    <definedName name="new" localSheetId="10" hidden="1">{#N/A,#N/A,FALSE,"Summ";#N/A,#N/A,FALSE,"General"}</definedName>
    <definedName name="new" localSheetId="7" hidden="1">{#N/A,#N/A,FALSE,"Summ";#N/A,#N/A,FALSE,"General"}</definedName>
    <definedName name="new" localSheetId="1" hidden="1">{#N/A,#N/A,FALSE,"Summ";#N/A,#N/A,FALSE,"General"}</definedName>
    <definedName name="new" localSheetId="27" hidden="1">{#N/A,#N/A,FALSE,"Summ";#N/A,#N/A,FALSE,"General"}</definedName>
    <definedName name="new" hidden="1">{#N/A,#N/A,FALSE,"Summ";#N/A,#N/A,FALSE,"General"}</definedName>
    <definedName name="NewContract">[69]Inputs!$N$24</definedName>
    <definedName name="NEWMO1" localSheetId="29">[1]Jan!#REF!</definedName>
    <definedName name="NEWMO1" localSheetId="31">[1]Jan!#REF!</definedName>
    <definedName name="NEWMO1" localSheetId="30">[1]Jan!#REF!</definedName>
    <definedName name="NEWMO1" localSheetId="32">[1]Jan!#REF!</definedName>
    <definedName name="NEWMO1">[1]Jan!#REF!</definedName>
    <definedName name="NEWMO2" localSheetId="29">[1]Jan!#REF!</definedName>
    <definedName name="NEWMO2" localSheetId="31">[1]Jan!#REF!</definedName>
    <definedName name="NEWMO2" localSheetId="30">[1]Jan!#REF!</definedName>
    <definedName name="NEWMO2" localSheetId="32">[1]Jan!#REF!</definedName>
    <definedName name="NEWMO2">[1]Jan!#REF!</definedName>
    <definedName name="NEWMONTH" localSheetId="29">[1]Jan!#REF!</definedName>
    <definedName name="NEWMONTH" localSheetId="31">[1]Jan!#REF!</definedName>
    <definedName name="NEWMONTH" localSheetId="30">[1]Jan!#REF!</definedName>
    <definedName name="NEWMONTH" localSheetId="32">[1]Jan!#REF!</definedName>
    <definedName name="NEWMONTH">[1]Jan!#REF!</definedName>
    <definedName name="NONRES">#REF!</definedName>
    <definedName name="NORMALIZE" localSheetId="29">#REF!</definedName>
    <definedName name="NORMALIZE" localSheetId="31">#REF!</definedName>
    <definedName name="NORMALIZE" localSheetId="30">#REF!</definedName>
    <definedName name="NORMALIZE" localSheetId="32">#REF!</definedName>
    <definedName name="NORMALIZE">#REF!</definedName>
    <definedName name="NormalizedFedTaxExp">[34]Utah!#REF!</definedName>
    <definedName name="NormalizedOMExp">[34]Utah!#REF!</definedName>
    <definedName name="NormalizedState">[34]Utah!#REF!</definedName>
    <definedName name="NormalizedStateTaxExp">[34]Utah!#REF!</definedName>
    <definedName name="NormalizedTOIExp">[34]Utah!#REF!</definedName>
    <definedName name="NOV" localSheetId="29">[36]Backup!#REF!</definedName>
    <definedName name="NOV" localSheetId="31">[36]Backup!#REF!</definedName>
    <definedName name="NOV" localSheetId="30">[36]Backup!#REF!</definedName>
    <definedName name="NOV">[36]Backup!#REF!</definedName>
    <definedName name="NOVT" localSheetId="29">#REF!</definedName>
    <definedName name="NOVT" localSheetId="31">#REF!</definedName>
    <definedName name="NOVT" localSheetId="30">#REF!</definedName>
    <definedName name="NOVT" localSheetId="32">#REF!</definedName>
    <definedName name="NOVT">#REF!</definedName>
    <definedName name="NPC" localSheetId="32">[25]Inputs!$N$18</definedName>
    <definedName name="NPC">[24]Inputs!$N$18</definedName>
    <definedName name="NPCAcctCheck">#REF!</definedName>
    <definedName name="NPCAdjcheck">#REF!</definedName>
    <definedName name="NPCAdjNumber">#REF!</definedName>
    <definedName name="NPCAdjNumberPaste">#REF!</definedName>
    <definedName name="NPCAdjSortData">#REF!</definedName>
    <definedName name="NPCAdjSortOrder">#REF!</definedName>
    <definedName name="NPCFactorCheck">#REF!</definedName>
    <definedName name="NPCNumberSort">#REF!</definedName>
    <definedName name="NPCTypeCheck">#REF!</definedName>
    <definedName name="NUM" localSheetId="29">#REF!</definedName>
    <definedName name="NUM" localSheetId="31">#REF!</definedName>
    <definedName name="NUM" localSheetId="30">#REF!</definedName>
    <definedName name="NUM" localSheetId="32">#REF!</definedName>
    <definedName name="NUM">#REF!</definedName>
    <definedName name="NymexFutures">[41]Futures!$A$2:$J$500</definedName>
    <definedName name="NymexOptions">[41]Options!$A$2:$K$3000</definedName>
    <definedName name="O_MLIST">#REF!</definedName>
    <definedName name="OCT" localSheetId="29">[36]Backup!#REF!</definedName>
    <definedName name="OCT" localSheetId="31">[36]Backup!#REF!</definedName>
    <definedName name="OCT" localSheetId="30">[36]Backup!#REF!</definedName>
    <definedName name="OCT" localSheetId="32">[36]Backup!#REF!</definedName>
    <definedName name="OCT">[36]Backup!#REF!</definedName>
    <definedName name="OCTT" localSheetId="29">#REF!</definedName>
    <definedName name="OCTT" localSheetId="31">#REF!</definedName>
    <definedName name="OCTT" localSheetId="30">#REF!</definedName>
    <definedName name="OCTT" localSheetId="32">#REF!</definedName>
    <definedName name="OCTT">#REF!</definedName>
    <definedName name="Off.Peak.Ask">#REF!</definedName>
    <definedName name="Off.Peak.Bid">#REF!</definedName>
    <definedName name="OH">[15]Inputs!$D$24</definedName>
    <definedName name="OHSch10YR" localSheetId="16" hidden="1">{#N/A,#N/A,FALSE,"Summary";#N/A,#N/A,FALSE,"SmPlants";#N/A,#N/A,FALSE,"Utah";#N/A,#N/A,FALSE,"Idaho";#N/A,#N/A,FALSE,"Lewis River";#N/A,#N/A,FALSE,"NrthUmpq";#N/A,#N/A,FALSE,"KlamRog"}</definedName>
    <definedName name="OHSch10YR" localSheetId="13" hidden="1">{#N/A,#N/A,FALSE,"Summary";#N/A,#N/A,FALSE,"SmPlants";#N/A,#N/A,FALSE,"Utah";#N/A,#N/A,FALSE,"Idaho";#N/A,#N/A,FALSE,"Lewis River";#N/A,#N/A,FALSE,"NrthUmpq";#N/A,#N/A,FALSE,"KlamRog"}</definedName>
    <definedName name="OHSch10YR" localSheetId="10" hidden="1">{#N/A,#N/A,FALSE,"Summary";#N/A,#N/A,FALSE,"SmPlants";#N/A,#N/A,FALSE,"Utah";#N/A,#N/A,FALSE,"Idaho";#N/A,#N/A,FALSE,"Lewis River";#N/A,#N/A,FALSE,"NrthUmpq";#N/A,#N/A,FALSE,"KlamRog"}</definedName>
    <definedName name="OHSch10YR" localSheetId="7" hidden="1">{#N/A,#N/A,FALSE,"Summary";#N/A,#N/A,FALSE,"SmPlants";#N/A,#N/A,FALSE,"Utah";#N/A,#N/A,FALSE,"Idaho";#N/A,#N/A,FALSE,"Lewis River";#N/A,#N/A,FALSE,"NrthUmpq";#N/A,#N/A,FALSE,"KlamRog"}</definedName>
    <definedName name="OHSch10YR" localSheetId="1" hidden="1">{#N/A,#N/A,FALSE,"Summary";#N/A,#N/A,FALSE,"SmPlants";#N/A,#N/A,FALSE,"Utah";#N/A,#N/A,FALSE,"Idaho";#N/A,#N/A,FALSE,"Lewis River";#N/A,#N/A,FALSE,"NrthUmpq";#N/A,#N/A,FALSE,"KlamRog"}</definedName>
    <definedName name="OHSch10YR" localSheetId="27"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16" hidden="1">{#N/A,#N/A,FALSE,"Summary";#N/A,#N/A,FALSE,"SmPlants";#N/A,#N/A,FALSE,"Utah";#N/A,#N/A,FALSE,"Idaho";#N/A,#N/A,FALSE,"Lewis River";#N/A,#N/A,FALSE,"NrthUmpq";#N/A,#N/A,FALSE,"KlamRog"}</definedName>
    <definedName name="om" localSheetId="13" hidden="1">{#N/A,#N/A,FALSE,"Summary";#N/A,#N/A,FALSE,"SmPlants";#N/A,#N/A,FALSE,"Utah";#N/A,#N/A,FALSE,"Idaho";#N/A,#N/A,FALSE,"Lewis River";#N/A,#N/A,FALSE,"NrthUmpq";#N/A,#N/A,FALSE,"KlamRog"}</definedName>
    <definedName name="om" localSheetId="10" hidden="1">{#N/A,#N/A,FALSE,"Summary";#N/A,#N/A,FALSE,"SmPlants";#N/A,#N/A,FALSE,"Utah";#N/A,#N/A,FALSE,"Idaho";#N/A,#N/A,FALSE,"Lewis River";#N/A,#N/A,FALSE,"NrthUmpq";#N/A,#N/A,FALSE,"KlamRog"}</definedName>
    <definedName name="om" localSheetId="7" hidden="1">{#N/A,#N/A,FALSE,"Summary";#N/A,#N/A,FALSE,"SmPlants";#N/A,#N/A,FALSE,"Utah";#N/A,#N/A,FALSE,"Idaho";#N/A,#N/A,FALSE,"Lewis River";#N/A,#N/A,FALSE,"NrthUmpq";#N/A,#N/A,FALSE,"KlamRog"}</definedName>
    <definedName name="om" localSheetId="1" hidden="1">{#N/A,#N/A,FALSE,"Summary";#N/A,#N/A,FALSE,"SmPlants";#N/A,#N/A,FALSE,"Utah";#N/A,#N/A,FALSE,"Idaho";#N/A,#N/A,FALSE,"Lewis River";#N/A,#N/A,FALSE,"NrthUmpq";#N/A,#N/A,FALSE,"KlamRog"}</definedName>
    <definedName name="om" localSheetId="27"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MAcctCheck">#REF!</definedName>
    <definedName name="OMAdjCheck">#REF!</definedName>
    <definedName name="OMAdjNumber">#REF!</definedName>
    <definedName name="OMAdjNumberPaste">#REF!</definedName>
    <definedName name="OMAdjSortData">#REF!</definedName>
    <definedName name="OMAdjSortOrder">#REF!</definedName>
    <definedName name="OMFactorCheck">#REF!</definedName>
    <definedName name="OMNumberSort">#REF!</definedName>
    <definedName name="OMTypeCheck">#REF!</definedName>
    <definedName name="On.Peak.Ask">#REF!</definedName>
    <definedName name="On.Peak.Bid">#REF!</definedName>
    <definedName name="ONE" localSheetId="29">[1]Jan!#REF!</definedName>
    <definedName name="ONE" localSheetId="31">[1]Jan!#REF!</definedName>
    <definedName name="ONE" localSheetId="30">[1]Jan!#REF!</definedName>
    <definedName name="ONE" localSheetId="32">[1]Jan!#REF!</definedName>
    <definedName name="ONE">[1]Jan!#REF!</definedName>
    <definedName name="OperatingIncome">#REF!</definedName>
    <definedName name="OpRevReturn">#REF!</definedName>
    <definedName name="option">'[70]Dist Misc'!$F$120</definedName>
    <definedName name="OptionsTable">[41]Options!$A$1:$P$3000</definedName>
    <definedName name="OR_305_12mo_endg_200203">#REF!</definedName>
    <definedName name="ORAllocMethod">#REF!</definedName>
    <definedName name="ORRateBase">#REF!</definedName>
    <definedName name="OtherAcctCheck">#REF!</definedName>
    <definedName name="OtherAdjcheck">#REF!</definedName>
    <definedName name="OtherAdjNumber">#REF!</definedName>
    <definedName name="OTHERAdjNumberPaste">#REF!</definedName>
    <definedName name="OTHERAdjSortData">#REF!</definedName>
    <definedName name="OTHERAdjSortOrder">#REF!</definedName>
    <definedName name="OtherFactorCheck">#REF!</definedName>
    <definedName name="OTHERNumberSort">#REF!</definedName>
    <definedName name="others" localSheetId="16" hidden="1">{"Factors Pages 1-2",#N/A,FALSE,"Factors";"Factors Page 3",#N/A,FALSE,"Factors";"Factors Page 4",#N/A,FALSE,"Factors";"Factors Page 5",#N/A,FALSE,"Factors";"Factors Pages 8-27",#N/A,FALSE,"Factors"}</definedName>
    <definedName name="others" localSheetId="13" hidden="1">{"Factors Pages 1-2",#N/A,FALSE,"Factors";"Factors Page 3",#N/A,FALSE,"Factors";"Factors Page 4",#N/A,FALSE,"Factors";"Factors Page 5",#N/A,FALSE,"Factors";"Factors Pages 8-27",#N/A,FALSE,"Factors"}</definedName>
    <definedName name="others" localSheetId="10" hidden="1">{"Factors Pages 1-2",#N/A,FALSE,"Factors";"Factors Page 3",#N/A,FALSE,"Factors";"Factors Page 4",#N/A,FALSE,"Factors";"Factors Page 5",#N/A,FALSE,"Factors";"Factors Pages 8-27",#N/A,FALSE,"Factors"}</definedName>
    <definedName name="others" localSheetId="7" hidden="1">{"Factors Pages 1-2",#N/A,FALSE,"Factors";"Factors Page 3",#N/A,FALSE,"Factors";"Factors Page 4",#N/A,FALSE,"Factors";"Factors Page 5",#N/A,FALSE,"Factors";"Factors Pages 8-27",#N/A,FALSE,"Factors"}</definedName>
    <definedName name="others" localSheetId="1" hidden="1">{"Factors Pages 1-2",#N/A,FALSE,"Factors";"Factors Page 3",#N/A,FALSE,"Factors";"Factors Page 4",#N/A,FALSE,"Factors";"Factors Page 5",#N/A,FALSE,"Factors";"Factors Pages 8-27",#N/A,FALSE,"Factors"}</definedName>
    <definedName name="others" localSheetId="27"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OtherTypeCheck">#REF!</definedName>
    <definedName name="Overall_ROR">[57]Variables!$E$11</definedName>
    <definedName name="p"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29">#REF!</definedName>
    <definedName name="Page1" localSheetId="31">#REF!</definedName>
    <definedName name="Page1" localSheetId="30">#REF!</definedName>
    <definedName name="Page1" localSheetId="32">#REF!</definedName>
    <definedName name="Page1">#REF!</definedName>
    <definedName name="Page110" localSheetId="29">#REF!</definedName>
    <definedName name="Page110" localSheetId="31">#REF!</definedName>
    <definedName name="Page110" localSheetId="30">#REF!</definedName>
    <definedName name="Page110" localSheetId="32">#REF!</definedName>
    <definedName name="Page110">#REF!</definedName>
    <definedName name="Page111">#REF!</definedName>
    <definedName name="Page112">#REF!</definedName>
    <definedName name="Page113">#REF!</definedName>
    <definedName name="Page114">#REF!</definedName>
    <definedName name="Page115">#REF!</definedName>
    <definedName name="Page116">#REF!</definedName>
    <definedName name="Page117">#REF!</definedName>
    <definedName name="Page118">#REF!</definedName>
    <definedName name="Page119">#REF!</definedName>
    <definedName name="Page120" localSheetId="29">#REF!</definedName>
    <definedName name="Page120" localSheetId="31">#REF!</definedName>
    <definedName name="Page120" localSheetId="30">#REF!</definedName>
    <definedName name="Page120">#REF!</definedName>
    <definedName name="Page121">#REF!</definedName>
    <definedName name="Page122">#REF!</definedName>
    <definedName name="Page123">#REF!</definedName>
    <definedName name="Page160">#REF!</definedName>
    <definedName name="Page161">#REF!</definedName>
    <definedName name="Page162">#REF!</definedName>
    <definedName name="Page163">#REF!</definedName>
    <definedName name="Page164">#REF!</definedName>
    <definedName name="Page165">#REF!</definedName>
    <definedName name="Page166">#REF!</definedName>
    <definedName name="Page167">#REF!</definedName>
    <definedName name="Page168">#REF!</definedName>
    <definedName name="Page169">#REF!</definedName>
    <definedName name="Page170">#REF!</definedName>
    <definedName name="Page171">#REF!</definedName>
    <definedName name="Page172">#REF!</definedName>
    <definedName name="Page173">#REF!</definedName>
    <definedName name="Page174">#REF!</definedName>
    <definedName name="Page175">#REF!</definedName>
    <definedName name="Page176">#REF!</definedName>
    <definedName name="Page177">#REF!</definedName>
    <definedName name="Page178">#REF!</definedName>
    <definedName name="Page2" localSheetId="31">#REF!</definedName>
    <definedName name="Page2" localSheetId="30">#REF!</definedName>
    <definedName name="Page2">#REF!</definedName>
    <definedName name="PAGE3" localSheetId="31">#REF!</definedName>
    <definedName name="PAGE3" localSheetId="30">#REF!</definedName>
    <definedName name="PAGE3">#REF!</definedName>
    <definedName name="Page30">#REF!</definedName>
    <definedName name="Page31">#REF!</definedName>
    <definedName name="Page4" localSheetId="31">#REF!</definedName>
    <definedName name="Page4" localSheetId="30">#REF!</definedName>
    <definedName name="Page4">#REF!</definedName>
    <definedName name="Page40">#REF!</definedName>
    <definedName name="Page41">#REF!</definedName>
    <definedName name="Page42">#REF!</definedName>
    <definedName name="Page43">'[71]Demand Factors'!#REF!</definedName>
    <definedName name="Page44">'[71]Demand Factors'!#REF!</definedName>
    <definedName name="Page45">'[71]Demand Factors'!#REF!</definedName>
    <definedName name="Page46">'[71]Energy Factor'!#REF!</definedName>
    <definedName name="Page47">'[71]Energy Factor'!#REF!</definedName>
    <definedName name="Page48">'[71]Energy Factor'!#REF!</definedName>
    <definedName name="Page5" localSheetId="29">#REF!</definedName>
    <definedName name="Page5" localSheetId="31">#REF!</definedName>
    <definedName name="Page5" localSheetId="30">#REF!</definedName>
    <definedName name="Page5" localSheetId="32">#REF!</definedName>
    <definedName name="Page5">#REF!</definedName>
    <definedName name="Page6" localSheetId="29">#REF!</definedName>
    <definedName name="Page6" localSheetId="31">#REF!</definedName>
    <definedName name="Page6" localSheetId="30">#REF!</definedName>
    <definedName name="Page6" localSheetId="32">#REF!</definedName>
    <definedName name="Page6">#REF!</definedName>
    <definedName name="Page62" localSheetId="29">[72]TransInvest!#REF!</definedName>
    <definedName name="Page62" localSheetId="31">[72]TransInvest!#REF!</definedName>
    <definedName name="Page62" localSheetId="30">[72]TransInvest!#REF!</definedName>
    <definedName name="Page62" localSheetId="32">[72]TransInvest!#REF!</definedName>
    <definedName name="Page62">[72]TransInvest!#REF!</definedName>
    <definedName name="Page63">'[71]Energy Factor'!#REF!</definedName>
    <definedName name="Page64">'[71]Energy Factor'!#REF!</definedName>
    <definedName name="page65" localSheetId="29">#REF!</definedName>
    <definedName name="page65" localSheetId="31">#REF!</definedName>
    <definedName name="page65" localSheetId="30">#REF!</definedName>
    <definedName name="page65" localSheetId="32">#REF!</definedName>
    <definedName name="page65">#REF!</definedName>
    <definedName name="page66" localSheetId="29">#REF!</definedName>
    <definedName name="page66" localSheetId="31">#REF!</definedName>
    <definedName name="page66" localSheetId="30">#REF!</definedName>
    <definedName name="page66" localSheetId="32">#REF!</definedName>
    <definedName name="page66">#REF!</definedName>
    <definedName name="page67" localSheetId="29">#REF!</definedName>
    <definedName name="page67" localSheetId="31">#REF!</definedName>
    <definedName name="page67" localSheetId="30">#REF!</definedName>
    <definedName name="page67" localSheetId="32">#REF!</definedName>
    <definedName name="page67">#REF!</definedName>
    <definedName name="page68" localSheetId="31">#REF!</definedName>
    <definedName name="page68" localSheetId="30">#REF!</definedName>
    <definedName name="page68">#REF!</definedName>
    <definedName name="page69" localSheetId="31">#REF!</definedName>
    <definedName name="page69" localSheetId="30">#REF!</definedName>
    <definedName name="page69">#REF!</definedName>
    <definedName name="Page7" localSheetId="31">#REF!</definedName>
    <definedName name="Page7" localSheetId="30">#REF!</definedName>
    <definedName name="Page7">#REF!</definedName>
    <definedName name="page8" localSheetId="31">#REF!</definedName>
    <definedName name="page8" localSheetId="30">#REF!</definedName>
    <definedName name="page8">#REF!</definedName>
    <definedName name="PALL" localSheetId="31">#REF!</definedName>
    <definedName name="PALL" localSheetId="30">#REF!</definedName>
    <definedName name="PALL">#REF!</definedName>
    <definedName name="paste.cell">#REF!</definedName>
    <definedName name="PasteCAData">#REF!</definedName>
    <definedName name="PasteContractAdj">#REF!</definedName>
    <definedName name="PasteDeprAdj">#REF!</definedName>
    <definedName name="PasteIDData">#REF!</definedName>
    <definedName name="PasteMisc1Adj">#REF!</definedName>
    <definedName name="PasteMisc2Adj">#REF!</definedName>
    <definedName name="PasteMTData">#REF!</definedName>
    <definedName name="PasteNPCAdj">#REF!</definedName>
    <definedName name="PasteOMAdj">#REF!</definedName>
    <definedName name="PasteORData">#REF!</definedName>
    <definedName name="PasteOtherAdj">#REF!</definedName>
    <definedName name="PasteRBAdj">#REF!</definedName>
    <definedName name="PasteRevAdj">#REF!</definedName>
    <definedName name="PasteTaxAdj">#REF!</definedName>
    <definedName name="PasteUTData">#REF!</definedName>
    <definedName name="PasteWAData">#REF!</definedName>
    <definedName name="PasteWYEData">#REF!</definedName>
    <definedName name="PasteWYWData">#REF!</definedName>
    <definedName name="PBLOCK" localSheetId="31">#REF!</definedName>
    <definedName name="PBLOCK" localSheetId="30">#REF!</definedName>
    <definedName name="PBLOCK">#REF!</definedName>
    <definedName name="PBLOCKWZ" localSheetId="31">#REF!</definedName>
    <definedName name="PBLOCKWZ" localSheetId="30">#REF!</definedName>
    <definedName name="PBLOCKWZ">#REF!</definedName>
    <definedName name="PC_Year1">[28]Variables!$C$21</definedName>
    <definedName name="PC_Year2">[28]Variables!$D$21</definedName>
    <definedName name="PC_YR1">[37]Variables!$C$21</definedName>
    <definedName name="PC_YR2">[37]Variables!$D$21</definedName>
    <definedName name="PCOMP" localSheetId="29">#REF!</definedName>
    <definedName name="PCOMP" localSheetId="31">#REF!</definedName>
    <definedName name="PCOMP" localSheetId="30">#REF!</definedName>
    <definedName name="PCOMP" localSheetId="32">#REF!</definedName>
    <definedName name="PCOMP">#REF!</definedName>
    <definedName name="PCOMPOSITES" localSheetId="29">#REF!</definedName>
    <definedName name="PCOMPOSITES" localSheetId="31">#REF!</definedName>
    <definedName name="PCOMPOSITES" localSheetId="30">#REF!</definedName>
    <definedName name="PCOMPOSITES" localSheetId="32">#REF!</definedName>
    <definedName name="PCOMPOSITES">#REF!</definedName>
    <definedName name="PCOMPWZ" localSheetId="29">#REF!</definedName>
    <definedName name="PCOMPWZ" localSheetId="31">#REF!</definedName>
    <definedName name="PCOMPWZ" localSheetId="30">#REF!</definedName>
    <definedName name="PCOMPWZ" localSheetId="32">#REF!</definedName>
    <definedName name="PCOMPWZ">#REF!</definedName>
    <definedName name="Peak">#REF!</definedName>
    <definedName name="peak.capacity">#REF!</definedName>
    <definedName name="PeakMethod">[19]Inputs!$T$5</definedName>
    <definedName name="Percent_common">[57]Variables!$C$10</definedName>
    <definedName name="Period">#REF!</definedName>
    <definedName name="Period2">[17]Inputs!$C$5</definedName>
    <definedName name="pete" localSheetId="16" hidden="1">{#N/A,#N/A,FALSE,"Bgt";#N/A,#N/A,FALSE,"Act";#N/A,#N/A,FALSE,"Chrt Data";#N/A,#N/A,FALSE,"Bus Result";#N/A,#N/A,FALSE,"Main Charts";#N/A,#N/A,FALSE,"P&amp;L Ttl";#N/A,#N/A,FALSE,"P&amp;L C_Ttl";#N/A,#N/A,FALSE,"P&amp;L C_Oct";#N/A,#N/A,FALSE,"P&amp;L C_Sep";#N/A,#N/A,FALSE,"1996";#N/A,#N/A,FALSE,"Data"}</definedName>
    <definedName name="pete" localSheetId="13" hidden="1">{#N/A,#N/A,FALSE,"Bgt";#N/A,#N/A,FALSE,"Act";#N/A,#N/A,FALSE,"Chrt Data";#N/A,#N/A,FALSE,"Bus Result";#N/A,#N/A,FALSE,"Main Charts";#N/A,#N/A,FALSE,"P&amp;L Ttl";#N/A,#N/A,FALSE,"P&amp;L C_Ttl";#N/A,#N/A,FALSE,"P&amp;L C_Oct";#N/A,#N/A,FALSE,"P&amp;L C_Sep";#N/A,#N/A,FALSE,"1996";#N/A,#N/A,FALSE,"Data"}</definedName>
    <definedName name="pete" localSheetId="10" hidden="1">{#N/A,#N/A,FALSE,"Bgt";#N/A,#N/A,FALSE,"Act";#N/A,#N/A,FALSE,"Chrt Data";#N/A,#N/A,FALSE,"Bus Result";#N/A,#N/A,FALSE,"Main Charts";#N/A,#N/A,FALSE,"P&amp;L Ttl";#N/A,#N/A,FALSE,"P&amp;L C_Ttl";#N/A,#N/A,FALSE,"P&amp;L C_Oct";#N/A,#N/A,FALSE,"P&amp;L C_Sep";#N/A,#N/A,FALSE,"1996";#N/A,#N/A,FALSE,"Data"}</definedName>
    <definedName name="pete" localSheetId="7" hidden="1">{#N/A,#N/A,FALSE,"Bgt";#N/A,#N/A,FALSE,"Act";#N/A,#N/A,FALSE,"Chrt Data";#N/A,#N/A,FALSE,"Bus Result";#N/A,#N/A,FALSE,"Main Charts";#N/A,#N/A,FALSE,"P&amp;L Ttl";#N/A,#N/A,FALSE,"P&amp;L C_Ttl";#N/A,#N/A,FALSE,"P&amp;L C_Oct";#N/A,#N/A,FALSE,"P&amp;L C_Sep";#N/A,#N/A,FALSE,"1996";#N/A,#N/A,FALSE,"Data"}</definedName>
    <definedName name="pete" localSheetId="1" hidden="1">{#N/A,#N/A,FALSE,"Bgt";#N/A,#N/A,FALSE,"Act";#N/A,#N/A,FALSE,"Chrt Data";#N/A,#N/A,FALSE,"Bus Result";#N/A,#N/A,FALSE,"Main Charts";#N/A,#N/A,FALSE,"P&amp;L Ttl";#N/A,#N/A,FALSE,"P&amp;L C_Ttl";#N/A,#N/A,FALSE,"P&amp;L C_Oct";#N/A,#N/A,FALSE,"P&amp;L C_Sep";#N/A,#N/A,FALSE,"1996";#N/A,#N/A,FALSE,"Data"}</definedName>
    <definedName name="pete" localSheetId="27"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ivotData">#REF!</definedName>
    <definedName name="plant.factor">#REF!</definedName>
    <definedName name="PlotsToday">#REF!</definedName>
    <definedName name="PLUG">#REF!</definedName>
    <definedName name="PMAC" localSheetId="29">[36]Backup!#REF!</definedName>
    <definedName name="PMAC" localSheetId="31">[36]Backup!#REF!</definedName>
    <definedName name="PMAC" localSheetId="30">[36]Backup!#REF!</definedName>
    <definedName name="PMAC" localSheetId="32">[36]Backup!#REF!</definedName>
    <definedName name="PMAC">[36]Backup!#REF!</definedName>
    <definedName name="pref">[34]Utah!#REF!</definedName>
    <definedName name="Pref_">'[16]Summary Table'!$K$20</definedName>
    <definedName name="pref_cost">[34]Utah!#REF!</definedName>
    <definedName name="PrefCost">#REF!</definedName>
    <definedName name="PRESENT" localSheetId="29">#REF!</definedName>
    <definedName name="PRESENT" localSheetId="31">#REF!</definedName>
    <definedName name="PRESENT" localSheetId="30">#REF!</definedName>
    <definedName name="PRESENT" localSheetId="32">#REF!</definedName>
    <definedName name="PRESENT">#REF!</definedName>
    <definedName name="Pretax_ror">[34]Utah!#REF!</definedName>
    <definedName name="PRICCHNG" localSheetId="29">#REF!</definedName>
    <definedName name="PRICCHNG" localSheetId="31">#REF!</definedName>
    <definedName name="PRICCHNG" localSheetId="30">#REF!</definedName>
    <definedName name="PRICCHNG" localSheetId="32">#REF!</definedName>
    <definedName name="PRICCHNG">#REF!</definedName>
    <definedName name="PricingInfo" localSheetId="16" hidden="1">[73]Inputs!#REF!</definedName>
    <definedName name="PricingInfo" localSheetId="13" hidden="1">[73]Inputs!#REF!</definedName>
    <definedName name="PricingInfo" localSheetId="10" hidden="1">[73]Inputs!#REF!</definedName>
    <definedName name="PricingInfo" localSheetId="7" hidden="1">[73]Inputs!#REF!</definedName>
    <definedName name="PricingInfo" localSheetId="27" hidden="1">[73]Inputs!#REF!</definedName>
    <definedName name="PricingInfo" hidden="1">[73]Inputs!#REF!</definedName>
    <definedName name="_xlnm.Print_Area" localSheetId="7">'2020 Proposed Sch 93 Adj'!$A$1:$W$19</definedName>
    <definedName name="_xlnm.Print_Area" localSheetId="27">'Bill Det Decoup RC15 schs'!$A$1:$Q$800</definedName>
    <definedName name="_xlnm.Print_Area" localSheetId="28">'Bill Det non Decoup RC15 schs'!$A$1:$X$1275</definedName>
    <definedName name="_xlnm.Print_Area" localSheetId="25">'Jun 2012 - ROO Table 2'!$A$1:$N$146</definedName>
    <definedName name="_xlnm.Print_Area" localSheetId="26">'Jun 2012 - ROO Table 3'!$A$1:$R$146</definedName>
    <definedName name="_xlnm.Print_Area" localSheetId="23">'Jun 2013 - ROO Table 2'!$A$1:$N$146</definedName>
    <definedName name="_xlnm.Print_Area" localSheetId="24">'Jun 2013 - ROO Table 3'!$A$1:$R$146</definedName>
    <definedName name="_xlnm.Print_Area" localSheetId="21">'Jun 2014 - ROO Table 2'!$A$1:$M$146</definedName>
    <definedName name="_xlnm.Print_Area" localSheetId="22">'Jun 2014 - ROO Table 3'!$A$1:$Q$144</definedName>
    <definedName name="_xlnm.Print_Area" localSheetId="19">'Jun 2015 - ROO Table 2'!$A$1:$Q$145</definedName>
    <definedName name="_xlnm.Print_Area" localSheetId="20">'Jun 2015 - ROO Table 3'!$A$1:$Q$144</definedName>
    <definedName name="_xlnm.Print_Area" localSheetId="17">'Jun 2016 - ROO Table 2'!$A$1:$M$147</definedName>
    <definedName name="_xlnm.Print_Area" localSheetId="18">'Jun 2016 - ROO Table 3'!$A$1:$Q$144</definedName>
    <definedName name="_xlnm.Print_Area" localSheetId="14">'Jun 2017 - ROO Table 2'!$A$1:$O$150</definedName>
    <definedName name="_xlnm.Print_Area" localSheetId="15">'Jun 2017 - ROO Table 3'!$A$1:$U$147</definedName>
    <definedName name="_xlnm.Print_Area" localSheetId="11">'Jun 2018 - ROO Table 2'!$A$1:$O$147</definedName>
    <definedName name="_xlnm.Print_Area" localSheetId="12">'Jun 2018 - ROO Table 3'!$A$1:$U$144</definedName>
    <definedName name="_xlnm.Print_Area" localSheetId="8">'Jun 2019 - ROO Table 2'!$A$1:$Q$150</definedName>
    <definedName name="_xlnm.Print_Area" localSheetId="9">'Jun 2019 - ROO Table 3'!$A$1:$Q$149</definedName>
    <definedName name="_xlnm.Print_Area" localSheetId="5">'Jun 2020 - ROO Table 2'!$A$1:$O$145</definedName>
    <definedName name="_xlnm.Print_Area" localSheetId="6">'Jun 2020 - ROO Table 3'!$A$1:$U$143</definedName>
    <definedName name="_xlnm.Print_Area" localSheetId="3">'Price Change Table'!$B$1:$H$15</definedName>
    <definedName name="_xlnm.Print_Area" localSheetId="29">'Table A 10-4-16 &amp; 9-15-17'!$B$1:$V$52</definedName>
    <definedName name="_xlnm.Print_Area" localSheetId="31">'Table A 12-11-13'!$B$1:$V$49</definedName>
    <definedName name="_xlnm.Print_Area" localSheetId="30">'Table A 3-31-15'!$B$1:$AF$51</definedName>
    <definedName name="_xlnm.Print_Area" localSheetId="32">'Table A 6-1-12'!$B$1:$V$51</definedName>
    <definedName name="_xlnm.Print_Area">#REF!</definedName>
    <definedName name="Print_Area_MI">#REF!</definedName>
    <definedName name="_xlnm.Print_Titles" localSheetId="25">'Jun 2012 - ROO Table 2'!$A:$C,'Jun 2012 - ROO Table 2'!$9:$11</definedName>
    <definedName name="_xlnm.Print_Titles" localSheetId="26">'Jun 2012 - ROO Table 3'!$A:$C,'Jun 2012 - ROO Table 3'!$9:$11</definedName>
    <definedName name="_xlnm.Print_Titles" localSheetId="23">'Jun 2013 - ROO Table 2'!$A:$C,'Jun 2013 - ROO Table 2'!$9:$11</definedName>
    <definedName name="_xlnm.Print_Titles" localSheetId="24">'Jun 2013 - ROO Table 3'!$A:$C,'Jun 2013 - ROO Table 3'!$9:$11</definedName>
    <definedName name="_xlnm.Print_Titles" localSheetId="21">'Jun 2014 - ROO Table 2'!$A:$C,'Jun 2014 - ROO Table 2'!$9:$11</definedName>
    <definedName name="_xlnm.Print_Titles" localSheetId="22">'Jun 2014 - ROO Table 3'!$A:$C,'Jun 2014 - ROO Table 3'!$9:$11</definedName>
    <definedName name="_xlnm.Print_Titles" localSheetId="19">'Jun 2015 - ROO Table 2'!$A:$C,'Jun 2015 - ROO Table 2'!$9:$11</definedName>
    <definedName name="_xlnm.Print_Titles" localSheetId="20">'Jun 2015 - ROO Table 3'!$A:$C,'Jun 2015 - ROO Table 3'!$9:$11</definedName>
    <definedName name="_xlnm.Print_Titles" localSheetId="17">'Jun 2016 - ROO Table 2'!$A:$C,'Jun 2016 - ROO Table 2'!$9:$11</definedName>
    <definedName name="_xlnm.Print_Titles" localSheetId="18">'Jun 2016 - ROO Table 3'!$A:$C,'Jun 2016 - ROO Table 3'!$9:$11</definedName>
    <definedName name="_xlnm.Print_Titles" localSheetId="14">'Jun 2017 - ROO Table 2'!$A:$C,'Jun 2017 - ROO Table 2'!$9:$11</definedName>
    <definedName name="_xlnm.Print_Titles" localSheetId="15">'Jun 2017 - ROO Table 3'!$A:$D,'Jun 2017 - ROO Table 3'!$9:$11</definedName>
    <definedName name="_xlnm.Print_Titles" localSheetId="11">'Jun 2018 - ROO Table 2'!$A:$C,'Jun 2018 - ROO Table 2'!$9:$11</definedName>
    <definedName name="_xlnm.Print_Titles" localSheetId="12">'Jun 2018 - ROO Table 3'!$A:$D,'Jun 2018 - ROO Table 3'!$9:$11</definedName>
    <definedName name="_xlnm.Print_Titles" localSheetId="8">'Jun 2019 - ROO Table 2'!$A:$C,'Jun 2019 - ROO Table 2'!$9:$11</definedName>
    <definedName name="_xlnm.Print_Titles" localSheetId="9">'Jun 2019 - ROO Table 3'!$A:$C,'Jun 2019 - ROO Table 3'!$9:$11</definedName>
    <definedName name="_xlnm.Print_Titles" localSheetId="5">'Jun 2020 - ROO Table 2'!$A:$C,'Jun 2020 - ROO Table 2'!$9:$11</definedName>
    <definedName name="_xlnm.Print_Titles" localSheetId="6">'Jun 2020 - ROO Table 3'!$A:$D,'Jun 2020 - ROO Table 3'!$9:$11</definedName>
    <definedName name="_xlnm.Print_Titles" localSheetId="3">'Price Change Table'!$1:$9</definedName>
    <definedName name="_xlnm.Print_Titles">#REF!</definedName>
    <definedName name="PrintAdjVariable">#REF!</definedName>
    <definedName name="PrintContractChange">#REF!</definedName>
    <definedName name="PrintDepr">#REF!</definedName>
    <definedName name="PrintDetail">'[32]JAM NPC 13'!#REF!</definedName>
    <definedName name="PrintMisc1">#REF!</definedName>
    <definedName name="PrintMisc2">#REF!</definedName>
    <definedName name="PrintNPC">#REF!</definedName>
    <definedName name="PrintOM">#REF!</definedName>
    <definedName name="PrintOther">#REF!</definedName>
    <definedName name="PrintRB">#REF!</definedName>
    <definedName name="PrintRev">#REF!</definedName>
    <definedName name="PrintStateReport">#REF!</definedName>
    <definedName name="PrintSumContract">#REF!</definedName>
    <definedName name="PrintSumDep">#REF!</definedName>
    <definedName name="PrintSummaryVariable">#REF!</definedName>
    <definedName name="PrintSumMisc1">#REF!</definedName>
    <definedName name="PrintSumMisc2">#REF!</definedName>
    <definedName name="PrintSumNPC">#REF!</definedName>
    <definedName name="PrintSumOM">#REF!</definedName>
    <definedName name="PrintSumOther">#REF!</definedName>
    <definedName name="PrintSumRB">#REF!</definedName>
    <definedName name="PrintSumRev">#REF!</definedName>
    <definedName name="PrintSumTax">#REF!</definedName>
    <definedName name="PrintTax">#REF!</definedName>
    <definedName name="PROPOSED">#REF!</definedName>
    <definedName name="ProRate1">#REF!</definedName>
    <definedName name="PSATable">[45]Hermiston!$A$41:$E$56</definedName>
    <definedName name="PTABLES" localSheetId="29">#REF!</definedName>
    <definedName name="PTABLES" localSheetId="31">#REF!</definedName>
    <definedName name="PTABLES" localSheetId="30">#REF!</definedName>
    <definedName name="PTABLES" localSheetId="32">#REF!</definedName>
    <definedName name="PTABLES">#REF!</definedName>
    <definedName name="PTDMOD" localSheetId="29">#REF!</definedName>
    <definedName name="PTDMOD" localSheetId="31">#REF!</definedName>
    <definedName name="PTDMOD" localSheetId="30">#REF!</definedName>
    <definedName name="PTDMOD" localSheetId="32">#REF!</definedName>
    <definedName name="PTDMOD">#REF!</definedName>
    <definedName name="PTDROLL" localSheetId="29">#REF!</definedName>
    <definedName name="PTDROLL" localSheetId="31">#REF!</definedName>
    <definedName name="PTDROLL" localSheetId="30">#REF!</definedName>
    <definedName name="PTDROLL" localSheetId="32">#REF!</definedName>
    <definedName name="PTDROLL">#REF!</definedName>
    <definedName name="PTMOD" localSheetId="31">#REF!</definedName>
    <definedName name="PTMOD" localSheetId="30">#REF!</definedName>
    <definedName name="PTMOD">#REF!</definedName>
    <definedName name="PTROLL" localSheetId="31">#REF!</definedName>
    <definedName name="PTROLL" localSheetId="30">#REF!</definedName>
    <definedName name="PTROLL">#REF!</definedName>
    <definedName name="purchase.bucks">#REF!</definedName>
    <definedName name="purchase.bucks.name">#REF!</definedName>
    <definedName name="purchase.energy">#REF!</definedName>
    <definedName name="purchase.energy.name">#REF!</definedName>
    <definedName name="purchase.mill">#REF!</definedName>
    <definedName name="purchase.mill.name">#REF!</definedName>
    <definedName name="Purchases">[64]lookup!$C$21:$D$81</definedName>
    <definedName name="PVAsk">#REF!</definedName>
    <definedName name="PVAskHist">#REF!</definedName>
    <definedName name="PVAskOff">#REF!</definedName>
    <definedName name="PVAskToday">#REF!</definedName>
    <definedName name="PVBid">#REF!</definedName>
    <definedName name="PVBidHist">#REF!</definedName>
    <definedName name="PVBidOff">#REF!</definedName>
    <definedName name="PVBidToday">#REF!</definedName>
    <definedName name="pvhlhask">#REF!</definedName>
    <definedName name="pvhlhbid">#REF!</definedName>
    <definedName name="PWORKBACK" localSheetId="31">#REF!</definedName>
    <definedName name="PWORKBACK" localSheetId="30">#REF!</definedName>
    <definedName name="PWORKBACK">#REF!</definedName>
    <definedName name="q" localSheetId="16" hidden="1">{#N/A,#N/A,FALSE,"Coversheet";#N/A,#N/A,FALSE,"QA"}</definedName>
    <definedName name="q" localSheetId="13" hidden="1">{#N/A,#N/A,FALSE,"Coversheet";#N/A,#N/A,FALSE,"QA"}</definedName>
    <definedName name="q" localSheetId="10" hidden="1">{#N/A,#N/A,FALSE,"Coversheet";#N/A,#N/A,FALSE,"QA"}</definedName>
    <definedName name="q" localSheetId="7" hidden="1">{#N/A,#N/A,FALSE,"Coversheet";#N/A,#N/A,FALSE,"QA"}</definedName>
    <definedName name="q" localSheetId="1" hidden="1">{#N/A,#N/A,FALSE,"Coversheet";#N/A,#N/A,FALSE,"QA"}</definedName>
    <definedName name="q" localSheetId="27" hidden="1">{#N/A,#N/A,FALSE,"Coversheet";#N/A,#N/A,FALSE,"QA"}</definedName>
    <definedName name="q" hidden="1">{#N/A,#N/A,FALSE,"Coversheet";#N/A,#N/A,FALSE,"QA"}</definedName>
    <definedName name="QF_Data">#REF!</definedName>
    <definedName name="QF_Data_1">#REF!</definedName>
    <definedName name="QFs">[64]lookup!$C$83:$D$106</definedName>
    <definedName name="qqq" localSheetId="16" hidden="1">{#N/A,#N/A,FALSE,"schA"}</definedName>
    <definedName name="qqq" localSheetId="13" hidden="1">{#N/A,#N/A,FALSE,"schA"}</definedName>
    <definedName name="qqq" localSheetId="10" hidden="1">{#N/A,#N/A,FALSE,"schA"}</definedName>
    <definedName name="qqq" localSheetId="7" hidden="1">{#N/A,#N/A,FALSE,"schA"}</definedName>
    <definedName name="qqq" localSheetId="1" hidden="1">{#N/A,#N/A,FALSE,"schA"}</definedName>
    <definedName name="qqq" localSheetId="27" hidden="1">{#N/A,#N/A,FALSE,"schA"}</definedName>
    <definedName name="qqq" hidden="1">{#N/A,#N/A,FALSE,"schA"}</definedName>
    <definedName name="Query1" localSheetId="29">#REF!</definedName>
    <definedName name="Query1" localSheetId="31">#REF!</definedName>
    <definedName name="Query1" localSheetId="30">#REF!</definedName>
    <definedName name="Query1" localSheetId="32">#REF!</definedName>
    <definedName name="Query1">#REF!</definedName>
    <definedName name="quoted">#REF!</definedName>
    <definedName name="RateBase">#REF!</definedName>
    <definedName name="RateBaseType">#REF!</definedName>
    <definedName name="RateCd">#REF!</definedName>
    <definedName name="Rates">[74]Codes!$A$1:$C$500</definedName>
    <definedName name="RBAcctCheck">#REF!</definedName>
    <definedName name="RBAdjCheck">#REF!</definedName>
    <definedName name="RBAdjNumber">#REF!</definedName>
    <definedName name="RBAdjNumberPaste">#REF!</definedName>
    <definedName name="RBAdjSortData">#REF!</definedName>
    <definedName name="RBAdjSortOrder">#REF!</definedName>
    <definedName name="RBFactorCheck">#REF!</definedName>
    <definedName name="RBNumberSort">#REF!</definedName>
    <definedName name="RBTypeCheck">#REF!</definedName>
    <definedName name="RC_ADJ" localSheetId="29">#REF!</definedName>
    <definedName name="RC_ADJ" localSheetId="31">#REF!</definedName>
    <definedName name="RC_ADJ" localSheetId="30">#REF!</definedName>
    <definedName name="RC_ADJ">#REF!</definedName>
    <definedName name="Reg_ROR">[34]Utah!#REF!</definedName>
    <definedName name="Report">#REF!</definedName>
    <definedName name="ReportAdjData">#REF!</definedName>
    <definedName name="Res_DSM_Shr">#REF!</definedName>
    <definedName name="RESADJ" localSheetId="29">#REF!</definedName>
    <definedName name="RESADJ" localSheetId="31">#REF!</definedName>
    <definedName name="RESADJ" localSheetId="30">#REF!</definedName>
    <definedName name="RESADJ">#REF!</definedName>
    <definedName name="RESIDENTIAL">#REF!</definedName>
    <definedName name="ResourceSupplier">[31]Variables!$D$28</definedName>
    <definedName name="Restated_Op_revenue">[57]Summary!$F$37</definedName>
    <definedName name="Restated_rate_base">[57]Summary!$F$64</definedName>
    <definedName name="Restated_ROE">[57]Summary!$F$67</definedName>
    <definedName name="retail" localSheetId="16" hidden="1">{#N/A,#N/A,FALSE,"Loans";#N/A,#N/A,FALSE,"Program Costs";#N/A,#N/A,FALSE,"Measures";#N/A,#N/A,FALSE,"Net Lost Rev";#N/A,#N/A,FALSE,"Incentive"}</definedName>
    <definedName name="retail" localSheetId="13" hidden="1">{#N/A,#N/A,FALSE,"Loans";#N/A,#N/A,FALSE,"Program Costs";#N/A,#N/A,FALSE,"Measures";#N/A,#N/A,FALSE,"Net Lost Rev";#N/A,#N/A,FALSE,"Incentive"}</definedName>
    <definedName name="retail" localSheetId="10" hidden="1">{#N/A,#N/A,FALSE,"Loans";#N/A,#N/A,FALSE,"Program Costs";#N/A,#N/A,FALSE,"Measures";#N/A,#N/A,FALSE,"Net Lost Rev";#N/A,#N/A,FALSE,"Incentive"}</definedName>
    <definedName name="retail" localSheetId="7" hidden="1">{#N/A,#N/A,FALSE,"Loans";#N/A,#N/A,FALSE,"Program Costs";#N/A,#N/A,FALSE,"Measures";#N/A,#N/A,FALSE,"Net Lost Rev";#N/A,#N/A,FALSE,"Incentive"}</definedName>
    <definedName name="retail" localSheetId="1" hidden="1">{#N/A,#N/A,FALSE,"Loans";#N/A,#N/A,FALSE,"Program Costs";#N/A,#N/A,FALSE,"Measures";#N/A,#N/A,FALSE,"Net Lost Rev";#N/A,#N/A,FALSE,"Incentive"}</definedName>
    <definedName name="retail" localSheetId="27"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6" hidden="1">{#N/A,#N/A,FALSE,"Loans";#N/A,#N/A,FALSE,"Program Costs";#N/A,#N/A,FALSE,"Measures";#N/A,#N/A,FALSE,"Net Lost Rev";#N/A,#N/A,FALSE,"Incentive"}</definedName>
    <definedName name="retail_CC" localSheetId="13" hidden="1">{#N/A,#N/A,FALSE,"Loans";#N/A,#N/A,FALSE,"Program Costs";#N/A,#N/A,FALSE,"Measures";#N/A,#N/A,FALSE,"Net Lost Rev";#N/A,#N/A,FALSE,"Incentive"}</definedName>
    <definedName name="retail_CC" localSheetId="10" hidden="1">{#N/A,#N/A,FALSE,"Loans";#N/A,#N/A,FALSE,"Program Costs";#N/A,#N/A,FALSE,"Measures";#N/A,#N/A,FALSE,"Net Lost Rev";#N/A,#N/A,FALSE,"Incentive"}</definedName>
    <definedName name="retail_CC" localSheetId="7" hidden="1">{#N/A,#N/A,FALSE,"Loans";#N/A,#N/A,FALSE,"Program Costs";#N/A,#N/A,FALSE,"Measures";#N/A,#N/A,FALSE,"Net Lost Rev";#N/A,#N/A,FALSE,"Incentive"}</definedName>
    <definedName name="retail_CC" localSheetId="1" hidden="1">{#N/A,#N/A,FALSE,"Loans";#N/A,#N/A,FALSE,"Program Costs";#N/A,#N/A,FALSE,"Measures";#N/A,#N/A,FALSE,"Net Lost Rev";#N/A,#N/A,FALSE,"Incentive"}</definedName>
    <definedName name="retail_CC" localSheetId="27" hidden="1">{#N/A,#N/A,FALSE,"Loans";#N/A,#N/A,FALSE,"Program Costs";#N/A,#N/A,FALSE,"Measures";#N/A,#N/A,FALSE,"Net Lost Rev";#N/A,#N/A,FALSE,"Incentive"}</definedName>
    <definedName name="retail_CC" localSheetId="28"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localSheetId="29" hidden="1">{#N/A,#N/A,FALSE,"Loans";#N/A,#N/A,FALSE,"Program Costs";#N/A,#N/A,FALSE,"Measures";#N/A,#N/A,FALSE,"Net Lost Rev";#N/A,#N/A,FALSE,"Incentive"}</definedName>
    <definedName name="retail_CC" localSheetId="31" hidden="1">{#N/A,#N/A,FALSE,"Loans";#N/A,#N/A,FALSE,"Program Costs";#N/A,#N/A,FALSE,"Measures";#N/A,#N/A,FALSE,"Net Lost Rev";#N/A,#N/A,FALSE,"Incentive"}</definedName>
    <definedName name="retail_CC" localSheetId="30" hidden="1">{#N/A,#N/A,FALSE,"Loans";#N/A,#N/A,FALSE,"Program Costs";#N/A,#N/A,FALSE,"Measures";#N/A,#N/A,FALSE,"Net Lost Rev";#N/A,#N/A,FALSE,"Incentive"}</definedName>
    <definedName name="retail_CC" localSheetId="32"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localSheetId="13" hidden="1">{#N/A,#N/A,FALSE,"Loans";#N/A,#N/A,FALSE,"Program Costs";#N/A,#N/A,FALSE,"Measures";#N/A,#N/A,FALSE,"Net Lost Rev";#N/A,#N/A,FALSE,"Incentive"}</definedName>
    <definedName name="retail_CC1" localSheetId="10" hidden="1">{#N/A,#N/A,FALSE,"Loans";#N/A,#N/A,FALSE,"Program Costs";#N/A,#N/A,FALSE,"Measures";#N/A,#N/A,FALSE,"Net Lost Rev";#N/A,#N/A,FALSE,"Incentive"}</definedName>
    <definedName name="retail_CC1" localSheetId="7" hidden="1">{#N/A,#N/A,FALSE,"Loans";#N/A,#N/A,FALSE,"Program Costs";#N/A,#N/A,FALSE,"Measures";#N/A,#N/A,FALSE,"Net Lost Rev";#N/A,#N/A,FALSE,"Incentive"}</definedName>
    <definedName name="retail_CC1" localSheetId="1" hidden="1">{#N/A,#N/A,FALSE,"Loans";#N/A,#N/A,FALSE,"Program Costs";#N/A,#N/A,FALSE,"Measures";#N/A,#N/A,FALSE,"Net Lost Rev";#N/A,#N/A,FALSE,"Incentive"}</definedName>
    <definedName name="retail_CC1" localSheetId="27" hidden="1">{#N/A,#N/A,FALSE,"Loans";#N/A,#N/A,FALSE,"Program Costs";#N/A,#N/A,FALSE,"Measures";#N/A,#N/A,FALSE,"Net Lost Rev";#N/A,#N/A,FALSE,"Incentive"}</definedName>
    <definedName name="retail_CC1" localSheetId="28"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localSheetId="29" hidden="1">{#N/A,#N/A,FALSE,"Loans";#N/A,#N/A,FALSE,"Program Costs";#N/A,#N/A,FALSE,"Measures";#N/A,#N/A,FALSE,"Net Lost Rev";#N/A,#N/A,FALSE,"Incentive"}</definedName>
    <definedName name="retail_CC1" localSheetId="31" hidden="1">{#N/A,#N/A,FALSE,"Loans";#N/A,#N/A,FALSE,"Program Costs";#N/A,#N/A,FALSE,"Measures";#N/A,#N/A,FALSE,"Net Lost Rev";#N/A,#N/A,FALSE,"Incentive"}</definedName>
    <definedName name="retail_CC1" localSheetId="30" hidden="1">{#N/A,#N/A,FALSE,"Loans";#N/A,#N/A,FALSE,"Program Costs";#N/A,#N/A,FALSE,"Measures";#N/A,#N/A,FALSE,"Net Lost Rev";#N/A,#N/A,FALSE,"Incentive"}</definedName>
    <definedName name="retail_CC1" localSheetId="32" hidden="1">{#N/A,#N/A,FALSE,"Loans";#N/A,#N/A,FALSE,"Program Costs";#N/A,#N/A,FALSE,"Measures";#N/A,#N/A,FALSE,"Net Lost Rev";#N/A,#N/A,FALSE,"Incentive"}</definedName>
    <definedName name="retail_CC1" hidden="1">{#N/A,#N/A,FALSE,"Loans";#N/A,#N/A,FALSE,"Program Costs";#N/A,#N/A,FALSE,"Measures";#N/A,#N/A,FALSE,"Net Lost Rev";#N/A,#N/A,FALSE,"Incentive"}</definedName>
    <definedName name="Return_107">#REF!</definedName>
    <definedName name="Return_115">#REF!</definedName>
    <definedName name="REV_SCHD" localSheetId="29">#REF!</definedName>
    <definedName name="REV_SCHD" localSheetId="31">#REF!</definedName>
    <definedName name="REV_SCHD" localSheetId="30">#REF!</definedName>
    <definedName name="REV_SCHD" localSheetId="32">#REF!</definedName>
    <definedName name="REV_SCHD">#REF!</definedName>
    <definedName name="RevAcctCheck">#REF!</definedName>
    <definedName name="RevAdjCheck">#REF!</definedName>
    <definedName name="RevAdjNumber">#REF!</definedName>
    <definedName name="RevAdjNumberPaste">#REF!</definedName>
    <definedName name="RevAdjSortData">#REF!</definedName>
    <definedName name="RevAdjSortOrder">#REF!</definedName>
    <definedName name="RevCl">#REF!</definedName>
    <definedName name="RevClass">[74]Codes!$F$2:$G$10</definedName>
    <definedName name="Revenue_by_month_take_2" localSheetId="29">#REF!</definedName>
    <definedName name="Revenue_by_month_take_2" localSheetId="31">#REF!</definedName>
    <definedName name="Revenue_by_month_take_2" localSheetId="30">#REF!</definedName>
    <definedName name="Revenue_by_month_take_2" localSheetId="32">#REF!</definedName>
    <definedName name="Revenue_by_month_take_2">#REF!</definedName>
    <definedName name="Revenue1">'[37]PPL_905_Pg1 (RR by Class)'!$C$37</definedName>
    <definedName name="revenue3">#REF!</definedName>
    <definedName name="RevenueCheck" localSheetId="29">#REF!</definedName>
    <definedName name="RevenueCheck" localSheetId="31">#REF!</definedName>
    <definedName name="RevenueCheck" localSheetId="30">#REF!</definedName>
    <definedName name="RevenueCheck" localSheetId="32">#REF!</definedName>
    <definedName name="RevenueCheck">#REF!</definedName>
    <definedName name="Revenues">#REF!</definedName>
    <definedName name="RevenueSum">"GRID Thermal Revenue!R2C1:R4C2"</definedName>
    <definedName name="RevFactorCheck">#REF!</definedName>
    <definedName name="REVN_High1">'[75]Master Data'!$AB$2</definedName>
    <definedName name="REVN_Low1">'[75]Master Data'!$AB$15</definedName>
    <definedName name="REVN_Low2">'[75]Master Data'!$AE$15</definedName>
    <definedName name="RevNumberSort">#REF!</definedName>
    <definedName name="RevReqSettle" localSheetId="29">#REF!</definedName>
    <definedName name="RevReqSettle" localSheetId="31">#REF!</definedName>
    <definedName name="RevReqSettle" localSheetId="30">#REF!</definedName>
    <definedName name="RevReqSettle" localSheetId="32">#REF!</definedName>
    <definedName name="RevReqSettle">#REF!</definedName>
    <definedName name="RevTypeCheck">#REF!</definedName>
    <definedName name="REVVSTRS" localSheetId="31">#REF!</definedName>
    <definedName name="REVVSTRS" localSheetId="30">#REF!</definedName>
    <definedName name="REVVSTRS">#REF!</definedName>
    <definedName name="RFMData">#REF!</definedName>
    <definedName name="RISFORM" localSheetId="31">#REF!</definedName>
    <definedName name="RISFORM" localSheetId="30">#REF!</definedName>
    <definedName name="RISFORM">#REF!</definedName>
    <definedName name="ROE">#REF!</definedName>
    <definedName name="rrr" localSheetId="16" hidden="1">{"PRINT",#N/A,TRUE,"APPA";"PRINT",#N/A,TRUE,"APS";"PRINT",#N/A,TRUE,"BHPL";"PRINT",#N/A,TRUE,"BHPL2";"PRINT",#N/A,TRUE,"CDWR";"PRINT",#N/A,TRUE,"EWEB";"PRINT",#N/A,TRUE,"LADWP";"PRINT",#N/A,TRUE,"NEVBASE"}</definedName>
    <definedName name="rrr" localSheetId="13" hidden="1">{"PRINT",#N/A,TRUE,"APPA";"PRINT",#N/A,TRUE,"APS";"PRINT",#N/A,TRUE,"BHPL";"PRINT",#N/A,TRUE,"BHPL2";"PRINT",#N/A,TRUE,"CDWR";"PRINT",#N/A,TRUE,"EWEB";"PRINT",#N/A,TRUE,"LADWP";"PRINT",#N/A,TRUE,"NEVBASE"}</definedName>
    <definedName name="rrr" localSheetId="10" hidden="1">{"PRINT",#N/A,TRUE,"APPA";"PRINT",#N/A,TRUE,"APS";"PRINT",#N/A,TRUE,"BHPL";"PRINT",#N/A,TRUE,"BHPL2";"PRINT",#N/A,TRUE,"CDWR";"PRINT",#N/A,TRUE,"EWEB";"PRINT",#N/A,TRUE,"LADWP";"PRINT",#N/A,TRUE,"NEVBASE"}</definedName>
    <definedName name="rrr" localSheetId="7" hidden="1">{"PRINT",#N/A,TRUE,"APPA";"PRINT",#N/A,TRUE,"APS";"PRINT",#N/A,TRUE,"BHPL";"PRINT",#N/A,TRUE,"BHPL2";"PRINT",#N/A,TRUE,"CDWR";"PRINT",#N/A,TRUE,"EWEB";"PRINT",#N/A,TRUE,"LADWP";"PRINT",#N/A,TRUE,"NEVBASE"}</definedName>
    <definedName name="rrr" localSheetId="1" hidden="1">{"PRINT",#N/A,TRUE,"APPA";"PRINT",#N/A,TRUE,"APS";"PRINT",#N/A,TRUE,"BHPL";"PRINT",#N/A,TRUE,"BHPL2";"PRINT",#N/A,TRUE,"CDWR";"PRINT",#N/A,TRUE,"EWEB";"PRINT",#N/A,TRUE,"LADWP";"PRINT",#N/A,TRUE,"NEVBASE"}</definedName>
    <definedName name="rrr" localSheetId="27"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run.date">#REF!</definedName>
    <definedName name="Sales">[64]lookup!$C$3:$D$19</definedName>
    <definedName name="sales.bucks">#REF!</definedName>
    <definedName name="sales.bucks.name">#REF!</definedName>
    <definedName name="sales.energy">#REF!</definedName>
    <definedName name="sales.energy.name">#REF!</definedName>
    <definedName name="sales.mill">#REF!</definedName>
    <definedName name="sales.mill.name">#REF!</definedName>
    <definedName name="SameStateCheck">#REF!</definedName>
    <definedName name="SameStateCheckError">#REF!</definedName>
    <definedName name="SAPBEXhrIndnt" hidden="1">"Wide"</definedName>
    <definedName name="SAPBEXrevision" hidden="1">1</definedName>
    <definedName name="SAPBEXsysID" hidden="1">"BWP"</definedName>
    <definedName name="SAPBEXwbID" hidden="1">"45EQYSCWE9WJMGB34OOD1BOQZ"</definedName>
    <definedName name="SAPsysID" hidden="1">"708C5W7SBKP804JT78WJ0JNKI"</definedName>
    <definedName name="SAPwbID" hidden="1">"ARS"</definedName>
    <definedName name="Saturdays">'[53]on off peak hours'!$C$5:$Z$5</definedName>
    <definedName name="Sch25Split">[76]Inputs!$N$29</definedName>
    <definedName name="SCH33CUSTS" localSheetId="29">#REF!</definedName>
    <definedName name="SCH33CUSTS" localSheetId="31">#REF!</definedName>
    <definedName name="SCH33CUSTS" localSheetId="30">#REF!</definedName>
    <definedName name="SCH33CUSTS" localSheetId="32">#REF!</definedName>
    <definedName name="SCH33CUSTS">#REF!</definedName>
    <definedName name="SCH48ADJ" localSheetId="29">#REF!</definedName>
    <definedName name="SCH48ADJ" localSheetId="31">#REF!</definedName>
    <definedName name="SCH48ADJ" localSheetId="30">#REF!</definedName>
    <definedName name="SCH48ADJ" localSheetId="32">#REF!</definedName>
    <definedName name="SCH48ADJ">#REF!</definedName>
    <definedName name="SCH98NOR" localSheetId="29">#REF!</definedName>
    <definedName name="SCH98NOR" localSheetId="31">#REF!</definedName>
    <definedName name="SCH98NOR" localSheetId="30">#REF!</definedName>
    <definedName name="SCH98NOR" localSheetId="32">#REF!</definedName>
    <definedName name="SCH98NOR">#REF!</definedName>
    <definedName name="SCHED47" localSheetId="31">#REF!</definedName>
    <definedName name="SCHED47" localSheetId="30">#REF!</definedName>
    <definedName name="SCHED47">#REF!</definedName>
    <definedName name="Schedule" localSheetId="32">[25]Inputs!$N$14</definedName>
    <definedName name="Schedule">[24]Inputs!$N$14</definedName>
    <definedName name="sdlfhsdlhfkl" localSheetId="16" hidden="1">{#N/A,#N/A,FALSE,"Summ";#N/A,#N/A,FALSE,"General"}</definedName>
    <definedName name="sdlfhsdlhfkl" localSheetId="13" hidden="1">{#N/A,#N/A,FALSE,"Summ";#N/A,#N/A,FALSE,"General"}</definedName>
    <definedName name="sdlfhsdlhfkl" localSheetId="10" hidden="1">{#N/A,#N/A,FALSE,"Summ";#N/A,#N/A,FALSE,"General"}</definedName>
    <definedName name="sdlfhsdlhfkl" localSheetId="7" hidden="1">{#N/A,#N/A,FALSE,"Summ";#N/A,#N/A,FALSE,"General"}</definedName>
    <definedName name="sdlfhsdlhfkl" localSheetId="1" hidden="1">{#N/A,#N/A,FALSE,"Summ";#N/A,#N/A,FALSE,"General"}</definedName>
    <definedName name="sdlfhsdlhfkl" localSheetId="27" hidden="1">{#N/A,#N/A,FALSE,"Summ";#N/A,#N/A,FALSE,"General"}</definedName>
    <definedName name="sdlfhsdlhfkl" hidden="1">{#N/A,#N/A,FALSE,"Summ";#N/A,#N/A,FALSE,"General"}</definedName>
    <definedName name="se" localSheetId="29">#REF!</definedName>
    <definedName name="se" localSheetId="31">#REF!</definedName>
    <definedName name="se" localSheetId="30">#REF!</definedName>
    <definedName name="se" localSheetId="32">#REF!</definedName>
    <definedName name="se">#REF!</definedName>
    <definedName name="sec.sales.bucks">#REF!</definedName>
    <definedName name="sec.sales.bucks.name">#REF!</definedName>
    <definedName name="sec.sales.energy">#REF!</definedName>
    <definedName name="sec.sales.energy.name">#REF!</definedName>
    <definedName name="sec.sales.mill">#REF!</definedName>
    <definedName name="sec.sales.mill.name">#REF!</definedName>
    <definedName name="SECOND" localSheetId="29">[1]Jan!#REF!</definedName>
    <definedName name="SECOND" localSheetId="31">[1]Jan!#REF!</definedName>
    <definedName name="SECOND" localSheetId="30">[1]Jan!#REF!</definedName>
    <definedName name="SECOND" localSheetId="32">[1]Jan!#REF!</definedName>
    <definedName name="SECOND">[1]Jan!#REF!</definedName>
    <definedName name="SEP" localSheetId="29">[36]Backup!#REF!</definedName>
    <definedName name="SEP" localSheetId="31">[36]Backup!#REF!</definedName>
    <definedName name="SEP" localSheetId="30">[36]Backup!#REF!</definedName>
    <definedName name="SEP" localSheetId="32">[36]Backup!#REF!</definedName>
    <definedName name="SEP">[36]Backup!#REF!</definedName>
    <definedName name="SEPT" localSheetId="29">#REF!</definedName>
    <definedName name="SEPT" localSheetId="31">#REF!</definedName>
    <definedName name="SEPT" localSheetId="30">#REF!</definedName>
    <definedName name="SEPT" localSheetId="32">#REF!</definedName>
    <definedName name="SEPT">#REF!</definedName>
    <definedName name="SEPT95">#REF!</definedName>
    <definedName name="SEPT96">#REF!</definedName>
    <definedName name="SEPT97">#REF!</definedName>
    <definedName name="September_2001_305_Detail">#REF!</definedName>
    <definedName name="Service_Year1">[28]Variables!$C$18</definedName>
    <definedName name="Service_Year2">[28]Variables!$D$18</definedName>
    <definedName name="SERVICES_3" localSheetId="29">#REF!</definedName>
    <definedName name="SERVICES_3" localSheetId="31">#REF!</definedName>
    <definedName name="SERVICES_3" localSheetId="30">#REF!</definedName>
    <definedName name="SERVICES_3" localSheetId="32">#REF!</definedName>
    <definedName name="SERVICES_3">#REF!</definedName>
    <definedName name="SettingAlloc">#REF!</definedName>
    <definedName name="SettingRB">#REF!</definedName>
    <definedName name="seven" localSheetId="16" hidden="1">{#N/A,#N/A,FALSE,"CRPT";#N/A,#N/A,FALSE,"TREND";#N/A,#N/A,FALSE,"%Curve"}</definedName>
    <definedName name="seven" localSheetId="13" hidden="1">{#N/A,#N/A,FALSE,"CRPT";#N/A,#N/A,FALSE,"TREND";#N/A,#N/A,FALSE,"%Curve"}</definedName>
    <definedName name="seven" localSheetId="10" hidden="1">{#N/A,#N/A,FALSE,"CRPT";#N/A,#N/A,FALSE,"TREND";#N/A,#N/A,FALSE,"%Curve"}</definedName>
    <definedName name="seven" localSheetId="7" hidden="1">{#N/A,#N/A,FALSE,"CRPT";#N/A,#N/A,FALSE,"TREND";#N/A,#N/A,FALSE,"%Curve"}</definedName>
    <definedName name="seven" localSheetId="1" hidden="1">{#N/A,#N/A,FALSE,"CRPT";#N/A,#N/A,FALSE,"TREND";#N/A,#N/A,FALSE,"%Curve"}</definedName>
    <definedName name="seven" localSheetId="27" hidden="1">{#N/A,#N/A,FALSE,"CRPT";#N/A,#N/A,FALSE,"TREND";#N/A,#N/A,FALSE,"%Curve"}</definedName>
    <definedName name="seven" hidden="1">{#N/A,#N/A,FALSE,"CRPT";#N/A,#N/A,FALSE,"TREND";#N/A,#N/A,FALSE,"%Curve"}</definedName>
    <definedName name="sg" localSheetId="29">#REF!</definedName>
    <definedName name="sg" localSheetId="31">#REF!</definedName>
    <definedName name="sg" localSheetId="30">#REF!</definedName>
    <definedName name="sg" localSheetId="32">#REF!</definedName>
    <definedName name="sg">#REF!</definedName>
    <definedName name="shapefactortable">'[41]GAS CURVE Engine'!$AW$3:$CB$34</definedName>
    <definedName name="shit" localSheetId="16" hidden="1">{"PRINT",#N/A,TRUE,"APPA";"PRINT",#N/A,TRUE,"APS";"PRINT",#N/A,TRUE,"BHPL";"PRINT",#N/A,TRUE,"BHPL2";"PRINT",#N/A,TRUE,"CDWR";"PRINT",#N/A,TRUE,"EWEB";"PRINT",#N/A,TRUE,"LADWP";"PRINT",#N/A,TRUE,"NEVBASE"}</definedName>
    <definedName name="shit" localSheetId="13" hidden="1">{"PRINT",#N/A,TRUE,"APPA";"PRINT",#N/A,TRUE,"APS";"PRINT",#N/A,TRUE,"BHPL";"PRINT",#N/A,TRUE,"BHPL2";"PRINT",#N/A,TRUE,"CDWR";"PRINT",#N/A,TRUE,"EWEB";"PRINT",#N/A,TRUE,"LADWP";"PRINT",#N/A,TRUE,"NEVBASE"}</definedName>
    <definedName name="shit" localSheetId="10" hidden="1">{"PRINT",#N/A,TRUE,"APPA";"PRINT",#N/A,TRUE,"APS";"PRINT",#N/A,TRUE,"BHPL";"PRINT",#N/A,TRUE,"BHPL2";"PRINT",#N/A,TRUE,"CDWR";"PRINT",#N/A,TRUE,"EWEB";"PRINT",#N/A,TRUE,"LADWP";"PRINT",#N/A,TRUE,"NEVBASE"}</definedName>
    <definedName name="shit" localSheetId="7" hidden="1">{"PRINT",#N/A,TRUE,"APPA";"PRINT",#N/A,TRUE,"APS";"PRINT",#N/A,TRUE,"BHPL";"PRINT",#N/A,TRUE,"BHPL2";"PRINT",#N/A,TRUE,"CDWR";"PRINT",#N/A,TRUE,"EWEB";"PRINT",#N/A,TRUE,"LADWP";"PRINT",#N/A,TRUE,"NEVBASE"}</definedName>
    <definedName name="shit" localSheetId="1" hidden="1">{"PRINT",#N/A,TRUE,"APPA";"PRINT",#N/A,TRUE,"APS";"PRINT",#N/A,TRUE,"BHPL";"PRINT",#N/A,TRUE,"BHPL2";"PRINT",#N/A,TRUE,"CDWR";"PRINT",#N/A,TRUE,"EWEB";"PRINT",#N/A,TRUE,"LADWP";"PRINT",#N/A,TRUE,"NEVBASE"}</definedName>
    <definedName name="shit" localSheetId="27"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T">[33]Variables!$AE$32</definedName>
    <definedName name="SITRate">[15]Inputs!$H$20</definedName>
    <definedName name="situs">#REF!</definedName>
    <definedName name="six" localSheetId="16" hidden="1">{#N/A,#N/A,FALSE,"Drill Sites";"WP 212",#N/A,FALSE,"MWAG EOR";"WP 213",#N/A,FALSE,"MWAG EOR";#N/A,#N/A,FALSE,"Misc. Facility";#N/A,#N/A,FALSE,"WWTP"}</definedName>
    <definedName name="six" localSheetId="13" hidden="1">{#N/A,#N/A,FALSE,"Drill Sites";"WP 212",#N/A,FALSE,"MWAG EOR";"WP 213",#N/A,FALSE,"MWAG EOR";#N/A,#N/A,FALSE,"Misc. Facility";#N/A,#N/A,FALSE,"WWTP"}</definedName>
    <definedName name="six" localSheetId="10" hidden="1">{#N/A,#N/A,FALSE,"Drill Sites";"WP 212",#N/A,FALSE,"MWAG EOR";"WP 213",#N/A,FALSE,"MWAG EOR";#N/A,#N/A,FALSE,"Misc. Facility";#N/A,#N/A,FALSE,"WWTP"}</definedName>
    <definedName name="six" localSheetId="7" hidden="1">{#N/A,#N/A,FALSE,"Drill Sites";"WP 212",#N/A,FALSE,"MWAG EOR";"WP 213",#N/A,FALSE,"MWAG EOR";#N/A,#N/A,FALSE,"Misc. Facility";#N/A,#N/A,FALSE,"WWTP"}</definedName>
    <definedName name="six" localSheetId="1" hidden="1">{#N/A,#N/A,FALSE,"Drill Sites";"WP 212",#N/A,FALSE,"MWAG EOR";"WP 213",#N/A,FALSE,"MWAG EOR";#N/A,#N/A,FALSE,"Misc. Facility";#N/A,#N/A,FALSE,"WWTP"}</definedName>
    <definedName name="six" localSheetId="27" hidden="1">{#N/A,#N/A,FALSE,"Drill Sites";"WP 212",#N/A,FALSE,"MWAG EOR";"WP 213",#N/A,FALSE,"MWAG EOR";#N/A,#N/A,FALSE,"Misc. Facility";#N/A,#N/A,FALSE,"WWTP"}</definedName>
    <definedName name="six" hidden="1">{#N/A,#N/A,FALSE,"Drill Sites";"WP 212",#N/A,FALSE,"MWAG EOR";"WP 213",#N/A,FALSE,"MWAG EOR";#N/A,#N/A,FALSE,"Misc. Facility";#N/A,#N/A,FALSE,"WWTP"}</definedName>
    <definedName name="SortContract">#REF!</definedName>
    <definedName name="SortDepr">#REF!</definedName>
    <definedName name="SortMisc1">#REF!</definedName>
    <definedName name="SortMisc2">#REF!</definedName>
    <definedName name="SortNPC">#REF!</definedName>
    <definedName name="SortOM">#REF!</definedName>
    <definedName name="SortOther">#REF!</definedName>
    <definedName name="SortRB">#REF!</definedName>
    <definedName name="SortRev">#REF!</definedName>
    <definedName name="SortTax">#REF!</definedName>
    <definedName name="SP_LABOR___BENEFITS_P76640_ACCRUAL_JAN00">#REF!</definedName>
    <definedName name="SpecMaint" localSheetId="16" hidden="1">{#N/A,#N/A,FALSE,"Summary";#N/A,#N/A,FALSE,"SmPlants";#N/A,#N/A,FALSE,"Utah";#N/A,#N/A,FALSE,"Idaho";#N/A,#N/A,FALSE,"Lewis River";#N/A,#N/A,FALSE,"NrthUmpq";#N/A,#N/A,FALSE,"KlamRog"}</definedName>
    <definedName name="SpecMaint" localSheetId="13" hidden="1">{#N/A,#N/A,FALSE,"Summary";#N/A,#N/A,FALSE,"SmPlants";#N/A,#N/A,FALSE,"Utah";#N/A,#N/A,FALSE,"Idaho";#N/A,#N/A,FALSE,"Lewis River";#N/A,#N/A,FALSE,"NrthUmpq";#N/A,#N/A,FALSE,"KlamRog"}</definedName>
    <definedName name="SpecMaint" localSheetId="10" hidden="1">{#N/A,#N/A,FALSE,"Summary";#N/A,#N/A,FALSE,"SmPlants";#N/A,#N/A,FALSE,"Utah";#N/A,#N/A,FALSE,"Idaho";#N/A,#N/A,FALSE,"Lewis River";#N/A,#N/A,FALSE,"NrthUmpq";#N/A,#N/A,FALSE,"KlamRog"}</definedName>
    <definedName name="SpecMaint" localSheetId="7" hidden="1">{#N/A,#N/A,FALSE,"Summary";#N/A,#N/A,FALSE,"SmPlants";#N/A,#N/A,FALSE,"Utah";#N/A,#N/A,FALSE,"Idaho";#N/A,#N/A,FALSE,"Lewis River";#N/A,#N/A,FALSE,"NrthUmpq";#N/A,#N/A,FALSE,"KlamRog"}</definedName>
    <definedName name="SpecMaint" localSheetId="1" hidden="1">{#N/A,#N/A,FALSE,"Summary";#N/A,#N/A,FALSE,"SmPlants";#N/A,#N/A,FALSE,"Utah";#N/A,#N/A,FALSE,"Idaho";#N/A,#N/A,FALSE,"Lewis River";#N/A,#N/A,FALSE,"NrthUmpq";#N/A,#N/A,FALSE,"KlamRog"}</definedName>
    <definedName name="SpecMaint" localSheetId="27" hidden="1">{#N/A,#N/A,FALSE,"Summary";#N/A,#N/A,FALSE,"SmPlants";#N/A,#N/A,FALSE,"Utah";#N/A,#N/A,FALSE,"Idaho";#N/A,#N/A,FALSE,"Lewis River";#N/A,#N/A,FALSE,"NrthUmpq";#N/A,#N/A,FALSE,"KlamRog"}</definedName>
    <definedName name="SpecMaint" hidden="1">{#N/A,#N/A,FALSE,"Summary";#N/A,#N/A,FALSE,"SmPlants";#N/A,#N/A,FALSE,"Utah";#N/A,#N/A,FALSE,"Idaho";#N/A,#N/A,FALSE,"Lewis River";#N/A,#N/A,FALSE,"NrthUmpq";#N/A,#N/A,FALSE,"KlamRog"}</definedName>
    <definedName name="spippw" localSheetId="16" hidden="1">{#N/A,#N/A,FALSE,"Actual";#N/A,#N/A,FALSE,"Normalized";#N/A,#N/A,FALSE,"Electric Actual";#N/A,#N/A,FALSE,"Electric Normalized"}</definedName>
    <definedName name="spippw" localSheetId="13" hidden="1">{#N/A,#N/A,FALSE,"Actual";#N/A,#N/A,FALSE,"Normalized";#N/A,#N/A,FALSE,"Electric Actual";#N/A,#N/A,FALSE,"Electric Normalized"}</definedName>
    <definedName name="spippw" localSheetId="10" hidden="1">{#N/A,#N/A,FALSE,"Actual";#N/A,#N/A,FALSE,"Normalized";#N/A,#N/A,FALSE,"Electric Actual";#N/A,#N/A,FALSE,"Electric Normalized"}</definedName>
    <definedName name="spippw" localSheetId="7" hidden="1">{#N/A,#N/A,FALSE,"Actual";#N/A,#N/A,FALSE,"Normalized";#N/A,#N/A,FALSE,"Electric Actual";#N/A,#N/A,FALSE,"Electric Normalized"}</definedName>
    <definedName name="spippw" localSheetId="1" hidden="1">{#N/A,#N/A,FALSE,"Actual";#N/A,#N/A,FALSE,"Normalized";#N/A,#N/A,FALSE,"Electric Actual";#N/A,#N/A,FALSE,"Electric Normalized"}</definedName>
    <definedName name="spippw" localSheetId="27" hidden="1">{#N/A,#N/A,FALSE,"Actual";#N/A,#N/A,FALSE,"Normalized";#N/A,#N/A,FALSE,"Electric Actual";#N/A,#N/A,FALSE,"Electric Normalized"}</definedName>
    <definedName name="spippw" hidden="1">{#N/A,#N/A,FALSE,"Actual";#N/A,#N/A,FALSE,"Normalized";#N/A,#N/A,FALSE,"Electric Actual";#N/A,#N/A,FALSE,"Electric Normalized"}</definedName>
    <definedName name="SRV_YR1">[37]Variables!$C$18</definedName>
    <definedName name="SRV_YR2">[37]Variables!$D$18</definedName>
    <definedName name="ss" localSheetId="16" hidden="1">{"PRINT",#N/A,TRUE,"APPA";"PRINT",#N/A,TRUE,"APS";"PRINT",#N/A,TRUE,"BHPL";"PRINT",#N/A,TRUE,"BHPL2";"PRINT",#N/A,TRUE,"CDWR";"PRINT",#N/A,TRUE,"EWEB";"PRINT",#N/A,TRUE,"LADWP";"PRINT",#N/A,TRUE,"NEVBASE"}</definedName>
    <definedName name="ss" localSheetId="13" hidden="1">{"PRINT",#N/A,TRUE,"APPA";"PRINT",#N/A,TRUE,"APS";"PRINT",#N/A,TRUE,"BHPL";"PRINT",#N/A,TRUE,"BHPL2";"PRINT",#N/A,TRUE,"CDWR";"PRINT",#N/A,TRUE,"EWEB";"PRINT",#N/A,TRUE,"LADWP";"PRINT",#N/A,TRUE,"NEVBASE"}</definedName>
    <definedName name="ss" localSheetId="10" hidden="1">{"PRINT",#N/A,TRUE,"APPA";"PRINT",#N/A,TRUE,"APS";"PRINT",#N/A,TRUE,"BHPL";"PRINT",#N/A,TRUE,"BHPL2";"PRINT",#N/A,TRUE,"CDWR";"PRINT",#N/A,TRUE,"EWEB";"PRINT",#N/A,TRUE,"LADWP";"PRINT",#N/A,TRUE,"NEVBASE"}</definedName>
    <definedName name="ss" localSheetId="7" hidden="1">{"PRINT",#N/A,TRUE,"APPA";"PRINT",#N/A,TRUE,"APS";"PRINT",#N/A,TRUE,"BHPL";"PRINT",#N/A,TRUE,"BHPL2";"PRINT",#N/A,TRUE,"CDWR";"PRINT",#N/A,TRUE,"EWEB";"PRINT",#N/A,TRUE,"LADWP";"PRINT",#N/A,TRUE,"NEVBASE"}</definedName>
    <definedName name="ss" localSheetId="1" hidden="1">{"PRINT",#N/A,TRUE,"APPA";"PRINT",#N/A,TRUE,"APS";"PRINT",#N/A,TRUE,"BHPL";"PRINT",#N/A,TRUE,"BHPL2";"PRINT",#N/A,TRUE,"CDWR";"PRINT",#N/A,TRUE,"EWEB";"PRINT",#N/A,TRUE,"LADWP";"PRINT",#N/A,TRUE,"NEVBASE"}</definedName>
    <definedName name="ss" localSheetId="27" hidden="1">{"PRINT",#N/A,TRUE,"APPA";"PRINT",#N/A,TRUE,"APS";"PRINT",#N/A,TRUE,"BHPL";"PRINT",#N/A,TRUE,"BHPL2";"PRINT",#N/A,TRUE,"CDWR";"PRINT",#N/A,TRUE,"EWEB";"PRINT",#N/A,TRUE,"LADWP";"PRINT",#N/A,TRUE,"NEVBASE"}</definedName>
    <definedName name="ss" hidden="1">{"PRINT",#N/A,TRUE,"APPA";"PRINT",#N/A,TRUE,"APS";"PRINT",#N/A,TRUE,"BHPL";"PRINT",#N/A,TRUE,"BHPL2";"PRINT",#N/A,TRUE,"CDWR";"PRINT",#N/A,TRUE,"EWEB";"PRINT",#N/A,TRUE,"LADWP";"PRINT",#N/A,TRUE,"NEVBASE"}</definedName>
    <definedName name="ST_Bottom1">[63]Variance!#REF!</definedName>
    <definedName name="ST_Top1">[38]Variance!#REF!</definedName>
    <definedName name="ST_Top2">[38]Variance!#REF!</definedName>
    <definedName name="ST_Top3">#REF!</definedName>
    <definedName name="standard1" localSheetId="16" hidden="1">{"YTD-Total",#N/A,FALSE,"Provision"}</definedName>
    <definedName name="standard1" localSheetId="13" hidden="1">{"YTD-Total",#N/A,FALSE,"Provision"}</definedName>
    <definedName name="standard1" localSheetId="10" hidden="1">{"YTD-Total",#N/A,FALSE,"Provision"}</definedName>
    <definedName name="standard1" localSheetId="7" hidden="1">{"YTD-Total",#N/A,FALSE,"Provision"}</definedName>
    <definedName name="standard1" localSheetId="1" hidden="1">{"YTD-Total",#N/A,FALSE,"Provision"}</definedName>
    <definedName name="standard1" localSheetId="27" hidden="1">{"YTD-Total",#N/A,FALSE,"Provision"}</definedName>
    <definedName name="standard1" hidden="1">{"YTD-Total",#N/A,FALSE,"Provision"}</definedName>
    <definedName name="START" localSheetId="29">[1]Jan!#REF!</definedName>
    <definedName name="START" localSheetId="31">[1]Jan!#REF!</definedName>
    <definedName name="START" localSheetId="30">[1]Jan!#REF!</definedName>
    <definedName name="START" localSheetId="32">[1]Jan!#REF!</definedName>
    <definedName name="START">[1]Jan!#REF!</definedName>
    <definedName name="Start_Month">#REF!</definedName>
    <definedName name="startmonth">'[41]GAS CURVE Engine'!$N$2</definedName>
    <definedName name="startmonth1">'[41]OTC Gas Quotes'!$L$6</definedName>
    <definedName name="startmonth10">'[41]OTC Gas Quotes'!$L$15</definedName>
    <definedName name="startmonth2">'[41]OTC Gas Quotes'!$L$7</definedName>
    <definedName name="startmonth3">'[41]OTC Gas Quotes'!$L$8</definedName>
    <definedName name="startmonth4">'[41]OTC Gas Quotes'!$L$9</definedName>
    <definedName name="startmonth5">'[41]OTC Gas Quotes'!$L$10</definedName>
    <definedName name="startmonth6">'[41]OTC Gas Quotes'!$L$11</definedName>
    <definedName name="startmonth7">'[41]OTC Gas Quotes'!$L$12</definedName>
    <definedName name="startmonth8">'[41]OTC Gas Quotes'!$L$13</definedName>
    <definedName name="startmonth9">'[41]OTC Gas Quotes'!$L$14</definedName>
    <definedName name="StartMWh">#REF!</definedName>
    <definedName name="StartTheMill">#REF!</definedName>
    <definedName name="StartTheRack">#REF!</definedName>
    <definedName name="State">[17]Inputs!$C$4</definedName>
    <definedName name="StateTax">[34]Utah!#REF!</definedName>
    <definedName name="Storage">[64]lookup!$C$118:$D$136</definedName>
    <definedName name="Streetlight_Year1">[28]Variables!$C$24</definedName>
    <definedName name="Streetlight_Year2">[28]Variables!$D$24</definedName>
    <definedName name="SUM_TAB1" localSheetId="29">#REF!</definedName>
    <definedName name="SUM_TAB1" localSheetId="31">#REF!</definedName>
    <definedName name="SUM_TAB1" localSheetId="30">#REF!</definedName>
    <definedName name="SUM_TAB1" localSheetId="32">#REF!</definedName>
    <definedName name="SUM_TAB1">#REF!</definedName>
    <definedName name="SUM_TAB2" localSheetId="29">#REF!</definedName>
    <definedName name="SUM_TAB2" localSheetId="31">#REF!</definedName>
    <definedName name="SUM_TAB2" localSheetId="30">#REF!</definedName>
    <definedName name="SUM_TAB2" localSheetId="32">#REF!</definedName>
    <definedName name="SUM_TAB2">#REF!</definedName>
    <definedName name="SUM_TAB3" localSheetId="29">#REF!</definedName>
    <definedName name="SUM_TAB3" localSheetId="31">#REF!</definedName>
    <definedName name="SUM_TAB3" localSheetId="30">#REF!</definedName>
    <definedName name="SUM_TAB3" localSheetId="32">#REF!</definedName>
    <definedName name="SUM_TAB3">#REF!</definedName>
    <definedName name="SumAdjContract">[34]Utah!#REF!</definedName>
    <definedName name="SumAdjDepr">[34]Utah!#REF!</definedName>
    <definedName name="SumAdjMisc1">[34]Utah!#REF!</definedName>
    <definedName name="SumAdjMisc2">[34]Utah!#REF!</definedName>
    <definedName name="SumAdjNPC">[34]Utah!#REF!</definedName>
    <definedName name="SumAdjOM">[34]Utah!#REF!</definedName>
    <definedName name="SumAdjOther">[34]Utah!#REF!</definedName>
    <definedName name="SumAdjRB">[34]Utah!#REF!</definedName>
    <definedName name="SumAdjRev">[34]Utah!#REF!</definedName>
    <definedName name="SumAdjTax">[34]Utah!#REF!</definedName>
    <definedName name="SUMMARY">#REF!</definedName>
    <definedName name="SUMMARY23">[34]Utah!#REF!</definedName>
    <definedName name="SUMMARY3">[34]Utah!#REF!</definedName>
    <definedName name="SumSortAdjContract">#REF!</definedName>
    <definedName name="SumSortAdjDepr">#REF!</definedName>
    <definedName name="SumSortAdjMisc1">#REF!</definedName>
    <definedName name="SumSortAdjMisc2">#REF!</definedName>
    <definedName name="SumSortAdjNPC">#REF!</definedName>
    <definedName name="SumSortAdjOM">#REF!</definedName>
    <definedName name="SumSortAdjOther">#REF!</definedName>
    <definedName name="SumSortAdjRB">#REF!</definedName>
    <definedName name="SumSortAdjRev">#REF!</definedName>
    <definedName name="SumSortAdjTax">#REF!</definedName>
    <definedName name="SumSortVariable">#REF!</definedName>
    <definedName name="SumTitle">#REF!</definedName>
    <definedName name="Sundays">'[53]on off peak hours'!$C$6:$Z$6</definedName>
    <definedName name="t" localSheetId="16" hidden="1">{#N/A,#N/A,FALSE,"CESTSUM";#N/A,#N/A,FALSE,"est sum A";#N/A,#N/A,FALSE,"est detail A"}</definedName>
    <definedName name="t" localSheetId="13" hidden="1">{#N/A,#N/A,FALSE,"CESTSUM";#N/A,#N/A,FALSE,"est sum A";#N/A,#N/A,FALSE,"est detail A"}</definedName>
    <definedName name="t" localSheetId="10" hidden="1">{#N/A,#N/A,FALSE,"CESTSUM";#N/A,#N/A,FALSE,"est sum A";#N/A,#N/A,FALSE,"est detail A"}</definedName>
    <definedName name="t" localSheetId="7" hidden="1">{#N/A,#N/A,FALSE,"CESTSUM";#N/A,#N/A,FALSE,"est sum A";#N/A,#N/A,FALSE,"est detail A"}</definedName>
    <definedName name="t" localSheetId="1" hidden="1">{#N/A,#N/A,FALSE,"CESTSUM";#N/A,#N/A,FALSE,"est sum A";#N/A,#N/A,FALSE,"est detail A"}</definedName>
    <definedName name="t" localSheetId="27" hidden="1">{#N/A,#N/A,FALSE,"CESTSUM";#N/A,#N/A,FALSE,"est sum A";#N/A,#N/A,FALSE,"est detail A"}</definedName>
    <definedName name="t" hidden="1">{#N/A,#N/A,FALSE,"CESTSUM";#N/A,#N/A,FALSE,"est sum A";#N/A,#N/A,FALSE,"est detail A"}</definedName>
    <definedName name="T1_Print">#REF!</definedName>
    <definedName name="T1MAAVGRBCA">#REF!</definedName>
    <definedName name="T1MAAVGRBWA">#REF!</definedName>
    <definedName name="T1MAYERBCA">#REF!</definedName>
    <definedName name="T1MAYERBOR">#REF!</definedName>
    <definedName name="T1MAYERBWA">#REF!</definedName>
    <definedName name="T1RIAVGRBCA">#REF!</definedName>
    <definedName name="T1RIAVGRBOR">#REF!</definedName>
    <definedName name="T1RIAVGRBWA">#REF!</definedName>
    <definedName name="T1RIYERBCA">#REF!</definedName>
    <definedName name="T1RIYERBOR">#REF!</definedName>
    <definedName name="T1RIYERBWA">#REF!</definedName>
    <definedName name="T2MAAVGRBCA">#REF!</definedName>
    <definedName name="T2MAAVGRBOR">#REF!</definedName>
    <definedName name="T2MAAVGRBWA">#REF!</definedName>
    <definedName name="T2MAYERBCA">#REF!</definedName>
    <definedName name="T2MAYERBOR">#REF!</definedName>
    <definedName name="T2MAYERBWA">#REF!</definedName>
    <definedName name="T2RateBase">[34]Utah!#REF!</definedName>
    <definedName name="T2RIAVGRBCA">#REF!</definedName>
    <definedName name="T2RIAVGRBOR">#REF!</definedName>
    <definedName name="T2RIAVGRBWA">#REF!</definedName>
    <definedName name="T2RIYERBCA">#REF!</definedName>
    <definedName name="T2RIYERBOR">#REF!</definedName>
    <definedName name="T2RIYERBWA">#REF!</definedName>
    <definedName name="T3MAAVGRBCA">#REF!</definedName>
    <definedName name="T3MAAVGRBOR">#REF!</definedName>
    <definedName name="T3MAAVGRBWA">#REF!</definedName>
    <definedName name="T3MAYERBCA">#REF!</definedName>
    <definedName name="T3MAYERBOR">#REF!</definedName>
    <definedName name="T3MAYERBWA">#REF!</definedName>
    <definedName name="T3RateBase">[34]Utah!#REF!</definedName>
    <definedName name="T3RIAVGRBCA">#REF!</definedName>
    <definedName name="T3RIAVGRBOR">#REF!</definedName>
    <definedName name="T3RIAVGRBWA">#REF!</definedName>
    <definedName name="T3RIYERBCA">#REF!</definedName>
    <definedName name="T3RIYERBOR">#REF!</definedName>
    <definedName name="T3RIYERBWA">#REF!</definedName>
    <definedName name="TABLE_1" localSheetId="31">#REF!</definedName>
    <definedName name="TABLE_1" localSheetId="30">#REF!</definedName>
    <definedName name="TABLE_1">#REF!</definedName>
    <definedName name="TABLE_2" localSheetId="31">#REF!</definedName>
    <definedName name="TABLE_2" localSheetId="30">#REF!</definedName>
    <definedName name="TABLE_2">#REF!</definedName>
    <definedName name="TABLE_3" localSheetId="31">#REF!</definedName>
    <definedName name="TABLE_3" localSheetId="30">#REF!</definedName>
    <definedName name="TABLE_3">#REF!</definedName>
    <definedName name="TABLE_4" localSheetId="31">#REF!</definedName>
    <definedName name="TABLE_4" localSheetId="30">#REF!</definedName>
    <definedName name="TABLE_4">#REF!</definedName>
    <definedName name="TABLE_4_A" localSheetId="31">#REF!</definedName>
    <definedName name="TABLE_4_A" localSheetId="30">#REF!</definedName>
    <definedName name="TABLE_4_A">#REF!</definedName>
    <definedName name="TABLE_5" localSheetId="31">#REF!</definedName>
    <definedName name="TABLE_5" localSheetId="30">#REF!</definedName>
    <definedName name="TABLE_5">#REF!</definedName>
    <definedName name="TABLE_6" localSheetId="31">#REF!</definedName>
    <definedName name="TABLE_6" localSheetId="30">#REF!</definedName>
    <definedName name="TABLE_6">#REF!</definedName>
    <definedName name="TABLE_7" localSheetId="31">#REF!</definedName>
    <definedName name="TABLE_7" localSheetId="30">#REF!</definedName>
    <definedName name="TABLE_7">#REF!</definedName>
    <definedName name="TABLE1" localSheetId="31">#REF!</definedName>
    <definedName name="TABLE1" localSheetId="30">#REF!</definedName>
    <definedName name="TABLE1">#REF!</definedName>
    <definedName name="TABLE2" localSheetId="31">#REF!</definedName>
    <definedName name="TABLE2" localSheetId="30">#REF!</definedName>
    <definedName name="TABLE2">#REF!</definedName>
    <definedName name="table4">'[77]Allocation FY2004'!#REF!</definedName>
    <definedName name="TABLEA" localSheetId="29">'Table A 10-4-16 &amp; 9-15-17'!$B$3:$AB$47</definedName>
    <definedName name="TABLEA" localSheetId="31">'Table A 12-11-13'!$B$3:$V$46</definedName>
    <definedName name="TABLEA" localSheetId="30">'Table A 3-31-15'!$B$3:$AS$45</definedName>
    <definedName name="TABLEA" localSheetId="32">'Table A 6-1-12'!$B$3:$AI$46</definedName>
    <definedName name="TABLEA">#REF!</definedName>
    <definedName name="TABLEB">#REF!</definedName>
    <definedName name="TABLEC">#REF!</definedName>
    <definedName name="TABLEONE" localSheetId="29">#REF!</definedName>
    <definedName name="TABLEONE" localSheetId="31">#REF!</definedName>
    <definedName name="TABLEONE" localSheetId="30">#REF!</definedName>
    <definedName name="TABLEONE" localSheetId="32">#REF!</definedName>
    <definedName name="TABLEONE">#REF!</definedName>
    <definedName name="tablex">[78]Sheet1!#REF!</definedName>
    <definedName name="tabley">#REF!</definedName>
    <definedName name="TargetInc">[18]Inputs!$K$19</definedName>
    <definedName name="TargetROR">[19]Inputs!$G$29</definedName>
    <definedName name="TargetROR1">[79]Inputs!$G$30</definedName>
    <definedName name="TAX_RATE">#REF!</definedName>
    <definedName name="TaxAcctCheck">#REF!</definedName>
    <definedName name="TaxAdjCheck">#REF!</definedName>
    <definedName name="TaxAdjNumber">#REF!</definedName>
    <definedName name="TaxAdjNumberPaste">#REF!</definedName>
    <definedName name="TaxAdjSortData">#REF!</definedName>
    <definedName name="TaxAdjSortOrder">#REF!</definedName>
    <definedName name="TaxFactorCheck">#REF!</definedName>
    <definedName name="TaxNumberSort">#REF!</definedName>
    <definedName name="TaxRate">[34]Utah!#REF!</definedName>
    <definedName name="TaxTypeCheck">#REF!</definedName>
    <definedName name="TDMOD" localSheetId="29">#REF!</definedName>
    <definedName name="TDMOD" localSheetId="31">#REF!</definedName>
    <definedName name="TDMOD" localSheetId="30">#REF!</definedName>
    <definedName name="TDMOD" localSheetId="32">#REF!</definedName>
    <definedName name="TDMOD">#REF!</definedName>
    <definedName name="TDROLL" localSheetId="29">#REF!</definedName>
    <definedName name="TDROLL" localSheetId="31">#REF!</definedName>
    <definedName name="TDROLL" localSheetId="30">#REF!</definedName>
    <definedName name="TDROLL" localSheetId="32">#REF!</definedName>
    <definedName name="TDROLL">#REF!</definedName>
    <definedName name="tem" localSheetId="16" hidden="1">{#N/A,#N/A,FALSE,"Summ";#N/A,#N/A,FALSE,"General"}</definedName>
    <definedName name="tem" localSheetId="13" hidden="1">{#N/A,#N/A,FALSE,"Summ";#N/A,#N/A,FALSE,"General"}</definedName>
    <definedName name="tem" localSheetId="10" hidden="1">{#N/A,#N/A,FALSE,"Summ";#N/A,#N/A,FALSE,"General"}</definedName>
    <definedName name="tem" localSheetId="7" hidden="1">{#N/A,#N/A,FALSE,"Summ";#N/A,#N/A,FALSE,"General"}</definedName>
    <definedName name="tem" localSheetId="1" hidden="1">{#N/A,#N/A,FALSE,"Summ";#N/A,#N/A,FALSE,"General"}</definedName>
    <definedName name="tem" localSheetId="27" hidden="1">{#N/A,#N/A,FALSE,"Summ";#N/A,#N/A,FALSE,"General"}</definedName>
    <definedName name="tem" hidden="1">{#N/A,#N/A,FALSE,"Summ";#N/A,#N/A,FALSE,"General"}</definedName>
    <definedName name="TEMP" localSheetId="16" hidden="1">{#N/A,#N/A,FALSE,"Summ";#N/A,#N/A,FALSE,"General"}</definedName>
    <definedName name="TEMP" localSheetId="13" hidden="1">{#N/A,#N/A,FALSE,"Summ";#N/A,#N/A,FALSE,"General"}</definedName>
    <definedName name="TEMP" localSheetId="10" hidden="1">{#N/A,#N/A,FALSE,"Summ";#N/A,#N/A,FALSE,"General"}</definedName>
    <definedName name="TEMP" localSheetId="7" hidden="1">{#N/A,#N/A,FALSE,"Summ";#N/A,#N/A,FALSE,"General"}</definedName>
    <definedName name="TEMP" localSheetId="1" hidden="1">{#N/A,#N/A,FALSE,"Summ";#N/A,#N/A,FALSE,"General"}</definedName>
    <definedName name="TEMP" localSheetId="27" hidden="1">{#N/A,#N/A,FALSE,"Summ";#N/A,#N/A,FALSE,"General"}</definedName>
    <definedName name="TEMP" hidden="1">{#N/A,#N/A,FALSE,"Summ";#N/A,#N/A,FALSE,"General"}</definedName>
    <definedName name="Temp1" localSheetId="16" hidden="1">{#N/A,#N/A,FALSE,"CESTSUM";#N/A,#N/A,FALSE,"est sum A";#N/A,#N/A,FALSE,"est detail A"}</definedName>
    <definedName name="Temp1" localSheetId="13" hidden="1">{#N/A,#N/A,FALSE,"CESTSUM";#N/A,#N/A,FALSE,"est sum A";#N/A,#N/A,FALSE,"est detail A"}</definedName>
    <definedName name="Temp1" localSheetId="10" hidden="1">{#N/A,#N/A,FALSE,"CESTSUM";#N/A,#N/A,FALSE,"est sum A";#N/A,#N/A,FALSE,"est detail A"}</definedName>
    <definedName name="Temp1" localSheetId="7" hidden="1">{#N/A,#N/A,FALSE,"CESTSUM";#N/A,#N/A,FALSE,"est sum A";#N/A,#N/A,FALSE,"est detail A"}</definedName>
    <definedName name="Temp1" localSheetId="1" hidden="1">{#N/A,#N/A,FALSE,"CESTSUM";#N/A,#N/A,FALSE,"est sum A";#N/A,#N/A,FALSE,"est detail A"}</definedName>
    <definedName name="Temp1" localSheetId="27" hidden="1">{#N/A,#N/A,FALSE,"CESTSUM";#N/A,#N/A,FALSE,"est sum A";#N/A,#N/A,FALSE,"est detail A"}</definedName>
    <definedName name="Temp1" hidden="1">{#N/A,#N/A,FALSE,"CESTSUM";#N/A,#N/A,FALSE,"est sum A";#N/A,#N/A,FALSE,"est detail A"}</definedName>
    <definedName name="temp2" localSheetId="16" hidden="1">{#N/A,#N/A,FALSE,"CESTSUM";#N/A,#N/A,FALSE,"est sum A";#N/A,#N/A,FALSE,"est detail A"}</definedName>
    <definedName name="temp2" localSheetId="13" hidden="1">{#N/A,#N/A,FALSE,"CESTSUM";#N/A,#N/A,FALSE,"est sum A";#N/A,#N/A,FALSE,"est detail A"}</definedName>
    <definedName name="temp2" localSheetId="10" hidden="1">{#N/A,#N/A,FALSE,"CESTSUM";#N/A,#N/A,FALSE,"est sum A";#N/A,#N/A,FALSE,"est detail A"}</definedName>
    <definedName name="temp2" localSheetId="7" hidden="1">{#N/A,#N/A,FALSE,"CESTSUM";#N/A,#N/A,FALSE,"est sum A";#N/A,#N/A,FALSE,"est detail A"}</definedName>
    <definedName name="temp2" localSheetId="1" hidden="1">{#N/A,#N/A,FALSE,"CESTSUM";#N/A,#N/A,FALSE,"est sum A";#N/A,#N/A,FALSE,"est detail A"}</definedName>
    <definedName name="temp2" localSheetId="27" hidden="1">{#N/A,#N/A,FALSE,"CESTSUM";#N/A,#N/A,FALSE,"est sum A";#N/A,#N/A,FALSE,"est detail A"}</definedName>
    <definedName name="temp2" hidden="1">{#N/A,#N/A,FALSE,"CESTSUM";#N/A,#N/A,FALSE,"est sum A";#N/A,#N/A,FALSE,"est detail A"}</definedName>
    <definedName name="TEMPADJ" localSheetId="29">#REF!</definedName>
    <definedName name="TEMPADJ" localSheetId="31">#REF!</definedName>
    <definedName name="TEMPADJ" localSheetId="30">#REF!</definedName>
    <definedName name="TEMPADJ" localSheetId="32">#REF!</definedName>
    <definedName name="TEMPADJ">#REF!</definedName>
    <definedName name="Test" localSheetId="29">#REF!</definedName>
    <definedName name="Test" localSheetId="31">#REF!</definedName>
    <definedName name="Test" localSheetId="30">#REF!</definedName>
    <definedName name="Test" localSheetId="32">#REF!</definedName>
    <definedName name="Test">#REF!</definedName>
    <definedName name="Test_COS">'[80]Hot Sheet'!$F$120</definedName>
    <definedName name="TEST0">#REF!</definedName>
    <definedName name="Test1" localSheetId="29">#REF!</definedName>
    <definedName name="Test1" localSheetId="31">#REF!</definedName>
    <definedName name="Test1" localSheetId="30">#REF!</definedName>
    <definedName name="Test1" localSheetId="32">#REF!</definedName>
    <definedName name="Test1">#REF!</definedName>
    <definedName name="Test2" localSheetId="29">#REF!</definedName>
    <definedName name="Test2" localSheetId="31">#REF!</definedName>
    <definedName name="Test2" localSheetId="30">#REF!</definedName>
    <definedName name="Test2" localSheetId="32">#REF!</definedName>
    <definedName name="Test2">#REF!</definedName>
    <definedName name="Test3" localSheetId="31">#REF!</definedName>
    <definedName name="Test3" localSheetId="30">#REF!</definedName>
    <definedName name="Test3">#REF!</definedName>
    <definedName name="Test4" localSheetId="31">#REF!</definedName>
    <definedName name="Test4" localSheetId="30">#REF!</definedName>
    <definedName name="Test4">#REF!</definedName>
    <definedName name="Test5" localSheetId="31">#REF!</definedName>
    <definedName name="Test5" localSheetId="30">#REF!</definedName>
    <definedName name="Test5">#REF!</definedName>
    <definedName name="TESTHKEY">#REF!</definedName>
    <definedName name="TESTKEYS">#REF!</definedName>
    <definedName name="TestPeriod">[20]Inputs!$C$5</definedName>
    <definedName name="TESTVKEY">#REF!</definedName>
    <definedName name="TESTYEAR">[37]Variables!$C$11</definedName>
    <definedName name="ThreeFactorElectric">#REF!</definedName>
    <definedName name="TIMAAVGRBOR">#REF!</definedName>
    <definedName name="title">#REF!</definedName>
    <definedName name="total.fuel.bucks">#REF!</definedName>
    <definedName name="total.fuel.energy">#REF!</definedName>
    <definedName name="total.hydro.energy">#REF!</definedName>
    <definedName name="total.purchase.bucks">#REF!</definedName>
    <definedName name="total.purchase.energy">#REF!</definedName>
    <definedName name="total.requirements">#REF!</definedName>
    <definedName name="total.resources">#REF!</definedName>
    <definedName name="total.sales.bucks">#REF!</definedName>
    <definedName name="total.sales.energy">#REF!</definedName>
    <definedName name="total.wheeling.bucks">#REF!</definedName>
    <definedName name="TotalRateBase">'[20]G+T+D+R+M'!$H$58</definedName>
    <definedName name="TotTaxRate">[15]Inputs!$H$17</definedName>
    <definedName name="tr" localSheetId="16" hidden="1">{#N/A,#N/A,FALSE,"CESTSUM";#N/A,#N/A,FALSE,"est sum A";#N/A,#N/A,FALSE,"est detail A"}</definedName>
    <definedName name="tr" localSheetId="13" hidden="1">{#N/A,#N/A,FALSE,"CESTSUM";#N/A,#N/A,FALSE,"est sum A";#N/A,#N/A,FALSE,"est detail A"}</definedName>
    <definedName name="tr" localSheetId="10" hidden="1">{#N/A,#N/A,FALSE,"CESTSUM";#N/A,#N/A,FALSE,"est sum A";#N/A,#N/A,FALSE,"est detail A"}</definedName>
    <definedName name="tr" localSheetId="7" hidden="1">{#N/A,#N/A,FALSE,"CESTSUM";#N/A,#N/A,FALSE,"est sum A";#N/A,#N/A,FALSE,"est detail A"}</definedName>
    <definedName name="tr" localSheetId="1" hidden="1">{#N/A,#N/A,FALSE,"CESTSUM";#N/A,#N/A,FALSE,"est sum A";#N/A,#N/A,FALSE,"est detail A"}</definedName>
    <definedName name="tr" localSheetId="27" hidden="1">{#N/A,#N/A,FALSE,"CESTSUM";#N/A,#N/A,FALSE,"est sum A";#N/A,#N/A,FALSE,"est detail A"}</definedName>
    <definedName name="tr" hidden="1">{#N/A,#N/A,FALSE,"CESTSUM";#N/A,#N/A,FALSE,"est sum A";#N/A,#N/A,FALSE,"est detail A"}</definedName>
    <definedName name="Trans_Year1">[28]Variables!$C$22</definedName>
    <definedName name="Trans_Year2">[28]Variables!$D$22</definedName>
    <definedName name="TRANS_YR1">[37]Variables!$C$22</definedName>
    <definedName name="TRANS_YR2">[37]Variables!$D$22</definedName>
    <definedName name="Transfer" localSheetId="16" hidden="1">#REF!</definedName>
    <definedName name="Transfer" localSheetId="13" hidden="1">#REF!</definedName>
    <definedName name="Transfer" localSheetId="10" hidden="1">#REF!</definedName>
    <definedName name="Transfer" localSheetId="7" hidden="1">#REF!</definedName>
    <definedName name="Transfer" localSheetId="27" hidden="1">#REF!</definedName>
    <definedName name="Transfer" hidden="1">#REF!</definedName>
    <definedName name="Transfers" localSheetId="16" hidden="1">#REF!</definedName>
    <definedName name="Transfers" localSheetId="13" hidden="1">#REF!</definedName>
    <definedName name="Transfers" localSheetId="10" hidden="1">#REF!</definedName>
    <definedName name="Transfers" localSheetId="7" hidden="1">#REF!</definedName>
    <definedName name="Transfers" localSheetId="27" hidden="1">#REF!</definedName>
    <definedName name="Transfers" hidden="1">#REF!</definedName>
    <definedName name="TRANSM_2">[81]Transm2!$A$1:$M$461:'[81]10 Yr FC'!$M$47</definedName>
    <definedName name="Type1Adj">[34]Utah!#REF!</definedName>
    <definedName name="Type1AdjTax">[34]Utah!#REF!</definedName>
    <definedName name="Type2Adj">[34]Utah!#REF!</definedName>
    <definedName name="Type2AdjTax">[34]Utah!#REF!</definedName>
    <definedName name="Type3Adj">[34]Utah!#REF!</definedName>
    <definedName name="Type3AdjTax">[34]Utah!#REF!</definedName>
    <definedName name="u" localSheetId="16" hidden="1">{#N/A,#N/A,FALSE,"Summ";#N/A,#N/A,FALSE,"General"}</definedName>
    <definedName name="u" localSheetId="13" hidden="1">{#N/A,#N/A,FALSE,"Summ";#N/A,#N/A,FALSE,"General"}</definedName>
    <definedName name="u" localSheetId="10" hidden="1">{#N/A,#N/A,FALSE,"Summ";#N/A,#N/A,FALSE,"General"}</definedName>
    <definedName name="u" localSheetId="7" hidden="1">{#N/A,#N/A,FALSE,"Summ";#N/A,#N/A,FALSE,"General"}</definedName>
    <definedName name="u" localSheetId="1" hidden="1">{#N/A,#N/A,FALSE,"Summ";#N/A,#N/A,FALSE,"General"}</definedName>
    <definedName name="u" localSheetId="27" hidden="1">{#N/A,#N/A,FALSE,"Summ";#N/A,#N/A,FALSE,"General"}</definedName>
    <definedName name="u" hidden="1">{#N/A,#N/A,FALSE,"Summ";#N/A,#N/A,FALSE,"General"}</definedName>
    <definedName name="UAACT115S" localSheetId="29">'[24]Functional Study'!#REF!</definedName>
    <definedName name="UAACT115S" localSheetId="31">'[24]Functional Study'!#REF!</definedName>
    <definedName name="UAACT115S" localSheetId="30">'[24]Functional Study'!#REF!</definedName>
    <definedName name="UAACT115S" localSheetId="32">'[25]Functional Study'!#REF!</definedName>
    <definedName name="UAACT115S">'[24]Functional Study'!#REF!</definedName>
    <definedName name="UAACT550SGW">[15]FuncStudy!$Y$406</definedName>
    <definedName name="UAACT554SGW">[15]FuncStudy!$Y$428</definedName>
    <definedName name="UAcct103">'[20]Func Study'!$AB$1613</definedName>
    <definedName name="UAcct105Dnpg">'[20]Func Study'!$AB$2010</definedName>
    <definedName name="UAcct105S">'[20]Func Study'!$AB$2005</definedName>
    <definedName name="UAcct105Seu">'[20]Func Study'!$AB$2009</definedName>
    <definedName name="UAcct105SGG">[15]FuncStudy!$Y$1679</definedName>
    <definedName name="UAcct105SGP1">[15]FuncStudy!$Y$1675</definedName>
    <definedName name="UAcct105SGP2">[15]FuncStudy!$Y$1677</definedName>
    <definedName name="UAcct105SGT">[15]FuncStudy!$Y$1676</definedName>
    <definedName name="UAcct105Snppo">'[20]Func Study'!$AB$2008</definedName>
    <definedName name="UAcct105Snpps">'[20]Func Study'!$AB$2006</definedName>
    <definedName name="UAcct105Snpt">'[20]Func Study'!$AB$2007</definedName>
    <definedName name="UAcct1081390">'[20]Func Study'!$AB$2451</definedName>
    <definedName name="UAcct1081390Rcl">'[20]Func Study'!$AB$2450</definedName>
    <definedName name="UAcct1081390Sou">'[17]Functional Study'!$AG$2403</definedName>
    <definedName name="UAcct1081399">'[20]Func Study'!$AB$2459</definedName>
    <definedName name="UAcct1081399Rcl">'[20]Func Study'!$AB$2458</definedName>
    <definedName name="UAcct1081399S">'[17]Functional Study'!$AG$2410</definedName>
    <definedName name="UAcct1081399Sep">'[17]Functional Study'!$AG$2411</definedName>
    <definedName name="UAcct108360">'[20]Func Study'!$AB$2355</definedName>
    <definedName name="UAcct108361">'[20]Func Study'!$AB$2359</definedName>
    <definedName name="UAcct108362">'[20]Func Study'!$AB$2363</definedName>
    <definedName name="UAcct108364">'[20]Func Study'!$AB$2367</definedName>
    <definedName name="UAcct108365">'[20]Func Study'!$AB$2371</definedName>
    <definedName name="UAcct108366">'[20]Func Study'!$AB$2375</definedName>
    <definedName name="UAcct108367">'[20]Func Study'!$AB$2379</definedName>
    <definedName name="UAcct108368">'[20]Func Study'!$AB$2383</definedName>
    <definedName name="UAcct108369">'[20]Func Study'!$AB$2387</definedName>
    <definedName name="UAcct108370">'[20]Func Study'!$AB$2391</definedName>
    <definedName name="UAcct108371">'[20]Func Study'!$AB$2395</definedName>
    <definedName name="UAcct108372">'[20]Func Study'!$AB$2399</definedName>
    <definedName name="UAcct108373">'[20]Func Study'!$AB$2403</definedName>
    <definedName name="UAcct108D">'[20]Func Study'!$AB$2415</definedName>
    <definedName name="UAcct108D00">'[20]Func Study'!$AB$2407</definedName>
    <definedName name="UAcct108Ds">'[20]Func Study'!$AB$2411</definedName>
    <definedName name="UAcct108Ep">'[20]Func Study'!$AB$2327</definedName>
    <definedName name="UAcct108Epsgp">'[18]Functional Study'!#REF!</definedName>
    <definedName name="UAcct108Gpcn">'[20]Func Study'!$AB$2429</definedName>
    <definedName name="uacct108gpdeu">'[26]Func Study'!$AB$2466</definedName>
    <definedName name="UAcct108Gps">'[20]Func Study'!$AB$2425</definedName>
    <definedName name="UAcct108Gpse">'[20]Func Study'!$AB$2431</definedName>
    <definedName name="UAcct108Gpsg">'[20]Func Study'!$AB$2428</definedName>
    <definedName name="UAcct108Gpsgp">'[20]Func Study'!$AB$2426</definedName>
    <definedName name="UAcct108Gpsgu">'[20]Func Study'!$AB$2427</definedName>
    <definedName name="UAcct108Gpso">'[20]Func Study'!$AB$2430</definedName>
    <definedName name="UACCT108GPSSGCH">'[20]Func Study'!$AB$2434</definedName>
    <definedName name="UACCT108GPSSGCT">'[20]Func Study'!$AB$2433</definedName>
    <definedName name="UAcct108Hp">'[20]Func Study'!$AB$2313</definedName>
    <definedName name="UAcct108Hpdgu">'[18]Functional Study'!#REF!</definedName>
    <definedName name="UAcct108Mp">'[20]Func Study'!$AB$2444</definedName>
    <definedName name="UAcct108Np">'[20]Func Study'!$AB$2305</definedName>
    <definedName name="UAcct108Npdgu">'[18]Functional Study'!#REF!</definedName>
    <definedName name="UAcct108Npsgu">'[18]Functional Study'!#REF!</definedName>
    <definedName name="UACCT108NPSSCCT">'[17]Functional Study'!$AG$2276</definedName>
    <definedName name="UAcct108Op">'[20]Func Study'!$AB$2322</definedName>
    <definedName name="UAcct108OpSGW">'[71]Functional Study'!$AG$2274</definedName>
    <definedName name="UACCT108OPSSCCT">'[20]Func Study'!$AB$2321</definedName>
    <definedName name="UAcct108OPSSGCT">[15]FuncStudy!$Y$1984</definedName>
    <definedName name="UAcct108Sp">'[20]Func Study'!$AB$2299</definedName>
    <definedName name="UAcct108Spdgp">'[18]Functional Study'!$AG$2002</definedName>
    <definedName name="UAcct108Spdgu">'[18]Functional Study'!#REF!</definedName>
    <definedName name="UAcct108Spsgp">'[18]Functional Study'!#REF!</definedName>
    <definedName name="UACCT108SPSSGCH">'[20]Func Study'!$AB$2298</definedName>
    <definedName name="UACCT108SSGCH">'[17]Functional Study'!$AG$2390</definedName>
    <definedName name="UACCT108SSGCT">'[17]Functional Study'!$AG$2389</definedName>
    <definedName name="UAcct108Tp">'[20]Func Study'!$AB$2346</definedName>
    <definedName name="UACCT111390">'[17]Functional Study'!$AG$2471</definedName>
    <definedName name="UAcct111Clg">'[20]Func Study'!$AB$2487</definedName>
    <definedName name="UAcct111Clgcn">[15]FuncStudy!$Y$2126</definedName>
    <definedName name="UAcct111Clgsop">[15]FuncStudy!$Y$2129</definedName>
    <definedName name="UAcct111Clgsou">'[20]Func Study'!$AB$2485</definedName>
    <definedName name="UAcct111Clh">'[20]Func Study'!$AB$2493</definedName>
    <definedName name="UAcct111Clhdgu">'[18]Functional Study'!#REF!</definedName>
    <definedName name="UAcct111Cls">'[20]Func Study'!$AB$2478</definedName>
    <definedName name="UAcct111Ipcn">'[20]Func Study'!$AB$2502</definedName>
    <definedName name="UAcct111Ips">'[20]Func Study'!$AB$2497</definedName>
    <definedName name="UAcct111Ipse">'[20]Func Study'!$AB$2500</definedName>
    <definedName name="UAcct111Ipsg">'[20]Func Study'!$AB$2501</definedName>
    <definedName name="UAcct111Ipsgp">'[20]Func Study'!$AB$2498</definedName>
    <definedName name="UAcct111Ipsgu">'[20]Func Study'!$AB$2499</definedName>
    <definedName name="UAcct111Ipso">'[20]Func Study'!$AB$2506</definedName>
    <definedName name="UACCT111IPSSGCH">'[20]Func Study'!$AB$2505</definedName>
    <definedName name="UACCT111IPSSGCT">'[20]Func Study'!$AB$2504</definedName>
    <definedName name="UAcct114">'[20]Func Study'!$AB$2017</definedName>
    <definedName name="UAcct114Dgp">'[18]Functional Study'!#REF!</definedName>
    <definedName name="UACCT115" localSheetId="29">'[24]Functional Study'!#REF!</definedName>
    <definedName name="UACCT115" localSheetId="31">'[24]Functional Study'!#REF!</definedName>
    <definedName name="UACCT115" localSheetId="30">'[24]Functional Study'!#REF!</definedName>
    <definedName name="UACCT115" localSheetId="32">'[25]Functional Study'!#REF!</definedName>
    <definedName name="UACCT115">'[24]Functional Study'!#REF!</definedName>
    <definedName name="UACCT115DGP" localSheetId="29">'[24]Functional Study'!#REF!</definedName>
    <definedName name="UACCT115DGP" localSheetId="31">'[24]Functional Study'!#REF!</definedName>
    <definedName name="UACCT115DGP" localSheetId="30">'[24]Functional Study'!#REF!</definedName>
    <definedName name="UACCT115DGP" localSheetId="32">'[25]Functional Study'!#REF!</definedName>
    <definedName name="UACCT115DGP">'[24]Functional Study'!#REF!</definedName>
    <definedName name="UACCT115SG" localSheetId="29">'[24]Functional Study'!#REF!</definedName>
    <definedName name="UACCT115SG" localSheetId="31">'[24]Functional Study'!#REF!</definedName>
    <definedName name="UACCT115SG" localSheetId="30">'[24]Functional Study'!#REF!</definedName>
    <definedName name="UACCT115SG" localSheetId="32">'[25]Functional Study'!#REF!</definedName>
    <definedName name="UACCT115SG">'[24]Functional Study'!#REF!</definedName>
    <definedName name="UAcct120">'[20]Func Study'!$AB$2021</definedName>
    <definedName name="UAcct124">'[20]Func Study'!$AB$2026</definedName>
    <definedName name="UAcct141">'[20]Func Study'!$AB$2173</definedName>
    <definedName name="UAcct151">'[20]Func Study'!$AB$2049</definedName>
    <definedName name="UAcct151Se">'[17]Functional Study'!$AG$2000</definedName>
    <definedName name="UACCT151SSECH">'[17]Functional Study'!$AG$2002</definedName>
    <definedName name="Uacct151SSECT">'[20]Func Study'!$AB$2047</definedName>
    <definedName name="UAcct154">'[20]Func Study'!$AB$2083</definedName>
    <definedName name="UAcct154Sg">'[18]Functional Study'!$AG$1795</definedName>
    <definedName name="UAcct154Sg2">'[18]Functional Study'!#REF!</definedName>
    <definedName name="UACCT154SSGCH">'[17]Functional Study'!$AG$2035</definedName>
    <definedName name="Uacct154SSGCT">'[20]Func Study'!$AB$2080</definedName>
    <definedName name="UAcct163">'[20]Func Study'!$AB$2093</definedName>
    <definedName name="UAcct165">'[20]Func Study'!$AB$2108</definedName>
    <definedName name="UAcct165Gps">'[20]Func Study'!$AB$2104</definedName>
    <definedName name="UAcct165Se">[15]FuncStudy!$Y$1769</definedName>
    <definedName name="UAcct182">'[20]Func Study'!$AB$2033</definedName>
    <definedName name="UAcct18222">'[20]Func Study'!$AB$2163</definedName>
    <definedName name="UAcct182M">'[20]Func Study'!$AB$2118</definedName>
    <definedName name="UACCT182MSGCT">'[17]Functional Study'!$AG$2067</definedName>
    <definedName name="UAcct182MSSGCH">'[20]Func Study'!$AB$2113</definedName>
    <definedName name="UAcct182MSSGCT">[15]FuncStudy!$Y$1779</definedName>
    <definedName name="uacct182ssgch">'[26]Func Study'!$AB$2142</definedName>
    <definedName name="UAcct186">'[20]Func Study'!$AB$2041</definedName>
    <definedName name="UAcct1869">'[20]Func Study'!$AB$2168</definedName>
    <definedName name="UAcct186M">'[20]Func Study'!$AB$2129</definedName>
    <definedName name="UAcct186Mse">[15]FuncStudy!$Y$1789</definedName>
    <definedName name="UAcct186Msg">'[18]Functional Study'!#REF!</definedName>
    <definedName name="UAcct190">'[20]Func Study'!$AB$2243</definedName>
    <definedName name="UAcct190Baddebt">'[20]Func Study'!$AB$2237</definedName>
    <definedName name="Uacct190CN">'[17]Functional Study'!$AG$2183</definedName>
    <definedName name="UAcct190Dop">'[20]Func Study'!$AB$2235</definedName>
    <definedName name="UACCT190IBT">[15]FuncStudy!$Y$1896</definedName>
    <definedName name="UACCT190SSGCT">[15]FuncStudy!$Y$1903</definedName>
    <definedName name="UAcct2281">'[20]Func Study'!$AB$2191</definedName>
    <definedName name="UAcct2282">'[20]Func Study'!$AB$2195</definedName>
    <definedName name="UAcct2283">'[20]Func Study'!$AB$2200</definedName>
    <definedName name="UAcct2283S">[15]FuncStudy!$Y$1861</definedName>
    <definedName name="UAcct22841">'[17]Functional Study'!$AG$2156</definedName>
    <definedName name="UACCT22841SG">'[20]Func Study'!$AB$2205</definedName>
    <definedName name="UAcct22842">'[20]Func Study'!$AB$2211</definedName>
    <definedName name="UAcct22842Trojd" localSheetId="31">'[19]Func Study'!#REF!</definedName>
    <definedName name="UAcct22842Trojd" localSheetId="30">'[19]Func Study'!#REF!</definedName>
    <definedName name="UAcct22842Trojd" localSheetId="32">'[19]Func Study'!#REF!</definedName>
    <definedName name="UAcct22842Trojd">'[19]Func Study'!#REF!</definedName>
    <definedName name="UAcct235">'[20]Func Study'!$AB$2187</definedName>
    <definedName name="UACCT235CN">'[20]Func Study'!$AB$2186</definedName>
    <definedName name="UAcct252">'[20]Func Study'!$AB$2219</definedName>
    <definedName name="UAcct25316">'[20]Func Study'!$AB$2057</definedName>
    <definedName name="UAcct25317">'[20]Func Study'!$AB$2061</definedName>
    <definedName name="UAcct25318">'[20]Func Study'!$AB$2098</definedName>
    <definedName name="UAcct25319">'[20]Func Study'!$AB$2065</definedName>
    <definedName name="uacct25398">'[20]Func Study'!$AB$2222</definedName>
    <definedName name="UACCT25398SE">'[17]Functional Study'!$AG$2171</definedName>
    <definedName name="UAcct25399">'[20]Func Study'!$AB$2230</definedName>
    <definedName name="UACCT254">'[17]Functional Study'!$AG$2152</definedName>
    <definedName name="UACCT254SO">'[20]Func Study'!$AB$2202</definedName>
    <definedName name="UAcct255">'[20]Func Study'!$AB$2284</definedName>
    <definedName name="UAcct281">'[20]Func Study'!$AB$2249</definedName>
    <definedName name="UAcct282">'[20]Func Study'!$AB$2259</definedName>
    <definedName name="UAcct282Cn">'[20]Func Study'!$AB$2256</definedName>
    <definedName name="UAcct282Sgp">'[17]Functional Study'!#REF!</definedName>
    <definedName name="UAcct282So">'[20]Func Study'!$AB$2255</definedName>
    <definedName name="UAcct283">'[20]Func Study'!$AB$2271</definedName>
    <definedName name="UAcct283S">'[17]Functional Study'!$AG$2219</definedName>
    <definedName name="UAcct283So">'[20]Func Study'!$AB$2265</definedName>
    <definedName name="UACCT283SSGCH">'[26]Func Study'!$AB$2307</definedName>
    <definedName name="UAcct301S">'[20]Func Study'!$AB$1964</definedName>
    <definedName name="UAcct301Sg">'[20]Func Study'!$AB$1966</definedName>
    <definedName name="UAcct301So">'[20]Func Study'!$AB$1965</definedName>
    <definedName name="UAcct302S">'[20]Func Study'!$AB$1969</definedName>
    <definedName name="UAcct302Sg">'[20]Func Study'!$AB$1970</definedName>
    <definedName name="UAcct302Sgp">'[20]Func Study'!$AB$1971</definedName>
    <definedName name="UAcct302Sgu">'[20]Func Study'!$AB$1972</definedName>
    <definedName name="UAcct303Cn">'[20]Func Study'!$AB$1980</definedName>
    <definedName name="UAcct303S">'[20]Func Study'!$AB$1976</definedName>
    <definedName name="UAcct303Se">'[20]Func Study'!$AB$1979</definedName>
    <definedName name="UAcct303Sg">'[20]Func Study'!$AB$1977</definedName>
    <definedName name="UAcct303Sgp">'[17]Functional Study'!$AG$1937</definedName>
    <definedName name="UAcct303Sgu">'[20]Func Study'!$AB$1981</definedName>
    <definedName name="UAcct303So">'[20]Func Study'!$AB$1978</definedName>
    <definedName name="UACCT303SSGCH">'[20]Func Study'!$AB$1983</definedName>
    <definedName name="UACCT303SSGCT">[15]FuncStudy!$Y$1655</definedName>
    <definedName name="UAcct310">'[20]Func Study'!$AB$1414</definedName>
    <definedName name="UAcct310Dgu">'[18]Functional Study'!#REF!</definedName>
    <definedName name="UAcct310JBG">'[20]Func Study'!$AB$1413</definedName>
    <definedName name="UAcct310sg">'[18]Functional Study'!$AG$1208</definedName>
    <definedName name="UAcct310Sgp">'[18]Functional Study'!#REF!</definedName>
    <definedName name="UACCT310SSCH">'[17]Functional Study'!$AG$1367</definedName>
    <definedName name="uacct310ssgch">[15]FuncStudy!$Y$1151</definedName>
    <definedName name="UAcct311">'[20]Func Study'!$AB$1421</definedName>
    <definedName name="UAcct311Dgu">'[18]Functional Study'!#REF!</definedName>
    <definedName name="UAcct311JBG">'[20]Func Study'!$AB$1420</definedName>
    <definedName name="UAcct311sg">'[18]Functional Study'!$AG$1213</definedName>
    <definedName name="UACCT311SGCH">'[17]Functional Study'!$AG$1374</definedName>
    <definedName name="UAcct311Sgu">'[18]Functional Study'!#REF!</definedName>
    <definedName name="uacct311ssgch">[15]FuncStudy!$Y$1156</definedName>
    <definedName name="UAcct312">'[20]Func Study'!$AB$1428</definedName>
    <definedName name="UAcct312JBG">'[20]Func Study'!$AB$1427</definedName>
    <definedName name="UAcct312S">'[18]Functional Study'!#REF!</definedName>
    <definedName name="UAcct312Sg">'[18]Functional Study'!$AG$1217</definedName>
    <definedName name="UACCT312SGCH">'[17]Functional Study'!$AG$1381</definedName>
    <definedName name="UAcct312Sgu">'[18]Functional Study'!#REF!</definedName>
    <definedName name="uacct312ssgch">[15]FuncStudy!$Y$1161</definedName>
    <definedName name="UAcct314">'[20]Func Study'!$AB$1435</definedName>
    <definedName name="UAcct314JBG">'[20]Func Study'!$AB$1434</definedName>
    <definedName name="UAcct314Sgp">'[18]Functional Study'!$AG$1221</definedName>
    <definedName name="UAcct314Sgu">'[18]Functional Study'!#REF!</definedName>
    <definedName name="UACCT314SSGCH">'[17]Functional Study'!$AG$1388</definedName>
    <definedName name="UAcct315">'[20]Func Study'!$AB$1442</definedName>
    <definedName name="UAcct315JBG">'[20]Func Study'!$AB$1441</definedName>
    <definedName name="UAcct315Sgp">'[18]Functional Study'!$AG$1225</definedName>
    <definedName name="UAcct315Sgu">'[18]Functional Study'!#REF!</definedName>
    <definedName name="UACCT315SSGCH">'[17]Functional Study'!$AG$1395</definedName>
    <definedName name="UAcct316">'[20]Func Study'!$AB$1450</definedName>
    <definedName name="UAcct316JBG">'[20]Func Study'!$AB$1449</definedName>
    <definedName name="UAcct316Sgp">'[18]Functional Study'!$AG$1229</definedName>
    <definedName name="UAcct316Sgu">'[18]Functional Study'!#REF!</definedName>
    <definedName name="UACCT316SSGCH">'[17]Functional Study'!$AG$1402</definedName>
    <definedName name="UAcct320">'[20]Func Study'!$AB$1466</definedName>
    <definedName name="UAcct320Sgp">'[18]Functional Study'!#REF!</definedName>
    <definedName name="UAcct321">'[20]Func Study'!$AB$1471</definedName>
    <definedName name="UAcct321Sgp">'[18]Functional Study'!#REF!</definedName>
    <definedName name="UAcct322">'[20]Func Study'!$AB$1476</definedName>
    <definedName name="UAcct322Sgp">'[18]Functional Study'!#REF!</definedName>
    <definedName name="UAcct323">'[20]Func Study'!$AB$1481</definedName>
    <definedName name="UAcct323Sgp">'[18]Functional Study'!#REF!</definedName>
    <definedName name="UAcct324">'[20]Func Study'!$AB$1486</definedName>
    <definedName name="UAcct324Sgp">'[18]Functional Study'!#REF!</definedName>
    <definedName name="UAcct325">'[20]Func Study'!$AB$1491</definedName>
    <definedName name="UAcct325Sgp">'[18]Functional Study'!#REF!</definedName>
    <definedName name="UAcct33">'[20]Func Study'!$AB$295</definedName>
    <definedName name="UAcct330">'[20]Func Study'!$AB$1508</definedName>
    <definedName name="UAcct331">'[20]Func Study'!$AB$1513</definedName>
    <definedName name="UAcct332">'[20]Func Study'!$AB$1518</definedName>
    <definedName name="UAcct333">'[20]Func Study'!$AB$1523</definedName>
    <definedName name="UAcct334">'[20]Func Study'!$AB$1528</definedName>
    <definedName name="UAcct335">'[20]Func Study'!$AB$1533</definedName>
    <definedName name="UAcct336">'[20]Func Study'!$AB$1539</definedName>
    <definedName name="UAcct33T">[15]FuncStudy!$Y$132</definedName>
    <definedName name="UAcct340">[15]FuncStudy!$Y$1267</definedName>
    <definedName name="UAcct340Dgu">'[20]Func Study'!$AB$1564</definedName>
    <definedName name="UAcct340Sgu">'[20]Func Study'!$AB$1565</definedName>
    <definedName name="UACCT340SGW">'[71]Functional Study'!$AG$1517</definedName>
    <definedName name="UACCT340SSGCT">'[17]Functional Study'!$AG$1518</definedName>
    <definedName name="UAcct341">[15]FuncStudy!$Y$1273</definedName>
    <definedName name="UAcct341Dgu">'[20]Func Study'!$AB$1569</definedName>
    <definedName name="UAcct341Sgu">'[20]Func Study'!$AB$1570</definedName>
    <definedName name="UACCT341SGW">'[71]Functional Study'!$AG$1524</definedName>
    <definedName name="UACCT341SSGCT">'[17]Functional Study'!$AG$1524</definedName>
    <definedName name="UAcct342">[15]FuncStudy!$Y$1278</definedName>
    <definedName name="UAcct342Dgu">'[20]Func Study'!$AB$1574</definedName>
    <definedName name="UAcct342Sgu">'[20]Func Study'!$AB$1575</definedName>
    <definedName name="UACCT342SSGCT">'[17]Functional Study'!$AG$1530</definedName>
    <definedName name="UAcct343">'[20]Func Study'!$AB$1584</definedName>
    <definedName name="UAcct343SGW">'[71]Functional Study'!$AG$1536</definedName>
    <definedName name="UACCT343SSCCT">'[17]Functional Study'!$AG$1537</definedName>
    <definedName name="UAcct344">'[18]Functional Study'!$AG$1354</definedName>
    <definedName name="UAcct344S">'[20]Func Study'!$AB$1587</definedName>
    <definedName name="UAcct344Sgp">'[20]Func Study'!$AB$1588</definedName>
    <definedName name="UAcct344Sgu">'[17]Functional Study'!$AG$1543</definedName>
    <definedName name="UAcct344SGW">'[71]Functional Study'!$AG$1542</definedName>
    <definedName name="UACCT344SSGCT">'[17]Functional Study'!$AG$1544</definedName>
    <definedName name="UAcct345">'[18]Functional Study'!$AG$1359</definedName>
    <definedName name="UAcct345Dgu">'[20]Func Study'!$AB$1594</definedName>
    <definedName name="UAcct345SG">'[18]Functional Study'!$AG$1357</definedName>
    <definedName name="UAcct345Sgu">'[20]Func Study'!$AB$1595</definedName>
    <definedName name="UAcct345SGW">'[71]Functional Study'!$AG$1549</definedName>
    <definedName name="UACCT345SSGCT">'[17]Functional Study'!$AG$1550</definedName>
    <definedName name="UAcct346">'[20]Func Study'!$AB$1601</definedName>
    <definedName name="UACCT346SGW">'[71]Functional Study'!$AG$1555</definedName>
    <definedName name="UAcct350">'[20]Func Study'!$AB$1628</definedName>
    <definedName name="UAcct352">'[20]Func Study'!$AB$1635</definedName>
    <definedName name="UAcct353">'[20]Func Study'!$AB$1641</definedName>
    <definedName name="UAcct354">'[20]Func Study'!$AB$1647</definedName>
    <definedName name="UAcct355">'[20]Func Study'!$AB$1654</definedName>
    <definedName name="UAcct356">'[20]Func Study'!$AB$1660</definedName>
    <definedName name="UAcct357">'[20]Func Study'!$AB$1666</definedName>
    <definedName name="UAcct358">'[20]Func Study'!$AB$1672</definedName>
    <definedName name="UAcct359">'[20]Func Study'!$AB$1678</definedName>
    <definedName name="UAcct360">'[20]Func Study'!$AB$1698</definedName>
    <definedName name="UAcct361">'[20]Func Study'!$AB$1704</definedName>
    <definedName name="UAcct362">'[20]Func Study'!$AB$1710</definedName>
    <definedName name="UAcct368">'[20]Func Study'!$AB$1744</definedName>
    <definedName name="UAcct369">'[20]Func Study'!$AB$1751</definedName>
    <definedName name="UAcct369Cug">'[71]Functional Study'!#REF!</definedName>
    <definedName name="UAcct370">'[20]Func Study'!$AB$1762</definedName>
    <definedName name="UAcct372A">'[20]Func Study'!$AB$1775</definedName>
    <definedName name="UAcct372Dp">'[20]Func Study'!$AB$1773</definedName>
    <definedName name="UAcct372Ds">'[20]Func Study'!$AB$1774</definedName>
    <definedName name="UAcct373">'[20]Func Study'!$AB$1782</definedName>
    <definedName name="UAcct389Cn">'[20]Func Study'!$AB$1800</definedName>
    <definedName name="UAcct389S">'[20]Func Study'!$AB$1799</definedName>
    <definedName name="UAcct389Sg">'[20]Func Study'!$AB$1802</definedName>
    <definedName name="UAcct389Sgu">'[20]Func Study'!$AB$1801</definedName>
    <definedName name="UAcct389So">'[20]Func Study'!$AB$1803</definedName>
    <definedName name="UAcct390Cn">'[20]Func Study'!$AB$1810</definedName>
    <definedName name="UAcct390JBG">'[20]Func Study'!$AB$1812</definedName>
    <definedName name="UAcct390L">'[20]Func Study'!$AB$1927</definedName>
    <definedName name="UACCT390LRCL">'[20]Func Study'!$AB$1929</definedName>
    <definedName name="UACCT390LS">[15]FuncStudy!$Y$1602</definedName>
    <definedName name="UAcct390LSG">[15]FuncStudy!$Y$1603</definedName>
    <definedName name="UAcct390LSO">[15]FuncStudy!$Y$1604</definedName>
    <definedName name="UAcct390S">'[20]Func Study'!$AB$1807</definedName>
    <definedName name="UAcct390Sgp">'[20]Func Study'!$AB$1808</definedName>
    <definedName name="UAcct390Sgu">'[20]Func Study'!$AB$1809</definedName>
    <definedName name="UAcct390Sop">'[20]Func Study'!$AB$1811</definedName>
    <definedName name="UAcct390Sou">'[20]Func Study'!$AB$1813</definedName>
    <definedName name="UAcct391Cn">'[20]Func Study'!$AB$1820</definedName>
    <definedName name="UACCT391JBE">'[20]Func Study'!$AB$1825</definedName>
    <definedName name="UAcct391S">'[20]Func Study'!$AB$1817</definedName>
    <definedName name="UAcct391Se">'[17]Functional Study'!$AG$1779</definedName>
    <definedName name="UAcct391Sg">'[20]Func Study'!$AB$1821</definedName>
    <definedName name="UAcct391Sgp">'[20]Func Study'!$AB$1818</definedName>
    <definedName name="UAcct391Sgu">'[20]Func Study'!$AB$1819</definedName>
    <definedName name="UAcct391So">'[20]Func Study'!$AB$1823</definedName>
    <definedName name="UACCT391SSGCH">'[20]Func Study'!$AB$1824</definedName>
    <definedName name="UACCT391SSGCT">'[17]Functional Study'!$AG$1782</definedName>
    <definedName name="UAcct392Cn">'[20]Func Study'!$AB$1832</definedName>
    <definedName name="UAcct392L">'[20]Func Study'!$AB$1935</definedName>
    <definedName name="UAcct392Lrcl">'[20]Func Study'!$AB$1937</definedName>
    <definedName name="UAcct392S">'[20]Func Study'!$AB$1829</definedName>
    <definedName name="UAcct392Se">'[20]Func Study'!$AB$1834</definedName>
    <definedName name="UAcct392Sg">'[20]Func Study'!$AB$1831</definedName>
    <definedName name="UAcct392Sgp">'[20]Func Study'!$AB$1835</definedName>
    <definedName name="UAcct392Sgu">'[20]Func Study'!$AB$1833</definedName>
    <definedName name="UAcct392So">'[20]Func Study'!$AB$1830</definedName>
    <definedName name="UACCT392SSGCH">'[20]Func Study'!$AB$1836</definedName>
    <definedName name="UACCT392SSGCT">'[17]Functional Study'!$AG$1794</definedName>
    <definedName name="UAcct393S">'[20]Func Study'!$AB$1841</definedName>
    <definedName name="UAcct393Sg">'[20]Func Study'!$AB$1845</definedName>
    <definedName name="UAcct393Sgp">'[20]Func Study'!$AB$1842</definedName>
    <definedName name="UAcct393Sgu">'[20]Func Study'!$AB$1843</definedName>
    <definedName name="UAcct393So">'[20]Func Study'!$AB$1844</definedName>
    <definedName name="UACCT393SSGCT">'[20]Func Study'!$AB$1846</definedName>
    <definedName name="UAcct394S">'[20]Func Study'!$AB$1850</definedName>
    <definedName name="UAcct394Se">'[20]Func Study'!$AB$1854</definedName>
    <definedName name="UAcct394Sg">'[20]Func Study'!$AB$1855</definedName>
    <definedName name="UAcct394Sgp">'[20]Func Study'!$AB$1851</definedName>
    <definedName name="UAcct394Sgu">'[20]Func Study'!$AB$1852</definedName>
    <definedName name="UAcct394So">'[20]Func Study'!$AB$1853</definedName>
    <definedName name="UACCT394SSGCH">'[20]Func Study'!$AB$1856</definedName>
    <definedName name="UACCT394SSGCT">'[17]Functional Study'!$AG$1814</definedName>
    <definedName name="UAcct395S">'[20]Func Study'!$AB$1861</definedName>
    <definedName name="UAcct395Se">'[20]Func Study'!$AB$1865</definedName>
    <definedName name="UAcct395Sg">'[20]Func Study'!$AB$1866</definedName>
    <definedName name="UAcct395Sgp">'[20]Func Study'!$AB$1862</definedName>
    <definedName name="UAcct395Sgu">'[20]Func Study'!$AB$1863</definedName>
    <definedName name="UAcct395So">'[20]Func Study'!$AB$1864</definedName>
    <definedName name="UACCT395SSGCH">'[20]Func Study'!$AB$1867</definedName>
    <definedName name="UACCT395SSGCT">'[17]Functional Study'!$AG$1825</definedName>
    <definedName name="UAcct396S">'[20]Func Study'!$AB$1872</definedName>
    <definedName name="UAcct396Se">'[20]Func Study'!$AB$1877</definedName>
    <definedName name="UAcct396Sg">'[20]Func Study'!$AB$1874</definedName>
    <definedName name="UAcct396Sgp">'[20]Func Study'!$AB$1873</definedName>
    <definedName name="UAcct396Sgu">'[20]Func Study'!$AB$1876</definedName>
    <definedName name="UAcct396So">'[20]Func Study'!$AB$1875</definedName>
    <definedName name="UACCT396SSGCH">'[20]Func Study'!$AB$1879</definedName>
    <definedName name="UACCT396SSGCT">'[20]Func Study'!$AB$1878</definedName>
    <definedName name="UAcct397Cn">'[20]Func Study'!$AB$1890</definedName>
    <definedName name="UAcct397JBG">'[20]Func Study'!$AB$1893</definedName>
    <definedName name="UAcct397S">'[20]Func Study'!$AB$1886</definedName>
    <definedName name="UAcct397Se">'[20]Func Study'!$AB$1892</definedName>
    <definedName name="UAcct397Sg">'[20]Func Study'!$AB$1891</definedName>
    <definedName name="UAcct397Sgp">'[20]Func Study'!$AB$1887</definedName>
    <definedName name="UAcct397Sgu">'[20]Func Study'!$AB$1888</definedName>
    <definedName name="UAcct397So">'[20]Func Study'!$AB$1889</definedName>
    <definedName name="UACCT397SSGCH">'[17]Functional Study'!$AG$1850</definedName>
    <definedName name="UACCT397SSGCT">'[17]Functional Study'!$AG$1851</definedName>
    <definedName name="UAcct398Cn">'[20]Func Study'!$AB$1902</definedName>
    <definedName name="UAcct398S">'[20]Func Study'!$AB$1899</definedName>
    <definedName name="UAcct398Se">'[20]Func Study'!$AB$1904</definedName>
    <definedName name="UAcct398Sg">'[20]Func Study'!$AB$1905</definedName>
    <definedName name="UAcct398Sgp">'[20]Func Study'!$AB$1900</definedName>
    <definedName name="UAcct398Sgu">'[20]Func Study'!$AB$1901</definedName>
    <definedName name="UAcct398So">'[20]Func Study'!$AB$1903</definedName>
    <definedName name="UACCT398SSGCT">'[20]Func Study'!$AB$1906</definedName>
    <definedName name="UAcct399">'[20]Func Study'!$AB$1913</definedName>
    <definedName name="UAcct399G">'[20]Func Study'!$AB$1955</definedName>
    <definedName name="UAcct399L">'[20]Func Study'!$AB$1917</definedName>
    <definedName name="UAcct399Lrcl">'[20]Func Study'!$AB$1919</definedName>
    <definedName name="UAcct403360">'[20]Func Study'!$AB$1090</definedName>
    <definedName name="UAcct403361">'[20]Func Study'!$AB$1091</definedName>
    <definedName name="UAcct403362">'[20]Func Study'!$AB$1092</definedName>
    <definedName name="UAcct403363">'[17]Functional Study'!$AG$1076</definedName>
    <definedName name="UAcct403364">'[20]Func Study'!$AB$1094</definedName>
    <definedName name="UAcct403365">'[20]Func Study'!$AB$1095</definedName>
    <definedName name="UAcct403366">'[20]Func Study'!$AB$1096</definedName>
    <definedName name="UAcct403367">'[20]Func Study'!$AB$1097</definedName>
    <definedName name="UAcct403368">'[20]Func Study'!$AB$1098</definedName>
    <definedName name="UAcct403369">'[20]Func Study'!$AB$1099</definedName>
    <definedName name="UAcct403370">'[20]Func Study'!$AB$1100</definedName>
    <definedName name="UAcct403371">'[20]Func Study'!$AB$1101</definedName>
    <definedName name="UAcct403372">'[20]Func Study'!$AB$1102</definedName>
    <definedName name="UAcct403373">'[20]Func Study'!$AB$1103</definedName>
    <definedName name="uacct403dgu">'[26]Func Study'!$AB$1068</definedName>
    <definedName name="UAcct403Ep">'[20]Func Study'!$AB$1130</definedName>
    <definedName name="UAcct403Epsg">'[18]Functional Study'!#REF!</definedName>
    <definedName name="UAcct403Gpcn">'[20]Func Study'!$AB$1111</definedName>
    <definedName name="UAcct403GPDGP">'[20]Func Study'!$AB$1108</definedName>
    <definedName name="UAcct403GPDGU">'[20]Func Study'!$AB$1109</definedName>
    <definedName name="UAcct403GPJBG">'[20]Func Study'!$AB$1115</definedName>
    <definedName name="UAcct403Gps">'[20]Func Study'!$AB$1107</definedName>
    <definedName name="UAcct403Gpse">'[17]Functional Study'!$AG$1093</definedName>
    <definedName name="UAcct403Gpseu">[15]FuncStudy!$Y$828</definedName>
    <definedName name="UAcct403Gpsg">'[20]Func Study'!$AB$1112</definedName>
    <definedName name="UACCT403gpsg1">'[18]Functional Study'!$AG$991</definedName>
    <definedName name="UAcct403Gpsgp">'[17]Functional Study'!$AG$1091</definedName>
    <definedName name="UAcct403Gpsgu">'[17]Functional Study'!$AG$1092</definedName>
    <definedName name="UAcct403Gpso">'[20]Func Study'!$AB$1113</definedName>
    <definedName name="uacct403gpssgch">[15]FuncStudy!$Y$833</definedName>
    <definedName name="UACCT403GPSSGCT">'[17]Functional Study'!$AG$1097</definedName>
    <definedName name="UAcct403Gv0">'[20]Func Study'!$AB$1121</definedName>
    <definedName name="UAcct403Hp">'[20]Func Study'!$AB$1072</definedName>
    <definedName name="UAcct403Hpdgu">'[18]Functional Study'!#REF!</definedName>
    <definedName name="UACCT403JBE">'[20]Func Study'!$AB$1116</definedName>
    <definedName name="UAcct403Mp">'[20]Func Study'!$AB$1125</definedName>
    <definedName name="UAcct403Np">'[20]Func Study'!$AB$1065</definedName>
    <definedName name="UAcct403Op">'[20]Func Study'!$AB$1080</definedName>
    <definedName name="UAcct403OPCAGE">'[20]Func Study'!$AB$1078</definedName>
    <definedName name="UAcct403Opsgp">'[17]Functional Study'!$AG$1060</definedName>
    <definedName name="UAcct403Opsgu">'[17]Functional Study'!$AG$1061</definedName>
    <definedName name="uacct403opsgw">'[71]Functional Study'!$AG$1063</definedName>
    <definedName name="uacct403opssg">'[26]Func Study'!$AB$1035</definedName>
    <definedName name="uacct403opssgch">'[17]Functional Study'!$AG$1063</definedName>
    <definedName name="uacct403opssgct">'[17]Functional Study'!$AG$1062</definedName>
    <definedName name="uacct403sgw">[15]FuncStudy!$Y$799</definedName>
    <definedName name="UAcct403Sp">'[20]Func Study'!$AB$1061</definedName>
    <definedName name="uacct403spdg">'[17]Functional Study'!$AG$1046</definedName>
    <definedName name="uacct403spdgp">[15]FuncStudy!$Y$780</definedName>
    <definedName name="uacct403spdgu">[15]FuncStudy!$Y$781</definedName>
    <definedName name="UAcct403SPJBG">'[20]Func Study'!$AB$1058</definedName>
    <definedName name="uacct403spsg">[15]FuncStudy!$Y$782</definedName>
    <definedName name="UAcct403Spsgp">'[17]Functional Study'!$AG$1043</definedName>
    <definedName name="UAcct403Spsgu">'[17]Functional Study'!$AG$1044</definedName>
    <definedName name="UACCT403SPSSGCH">'[17]Functional Study'!$AG$1045</definedName>
    <definedName name="uacct403ssgch">'[17]Functional Study'!$AG$1098</definedName>
    <definedName name="UAcct403Tp">'[20]Func Study'!$AB$1087</definedName>
    <definedName name="UAcct403Tpsgu">'[18]Functional Study'!#REF!</definedName>
    <definedName name="UAcct404330">'[20]Func Study'!$AB$1177</definedName>
    <definedName name="UAcct404330Dgu">'[18]Functional Study'!#REF!</definedName>
    <definedName name="UAcct404Clg">'[17]Functional Study'!$AG$1127</definedName>
    <definedName name="UAcct404Clgsop">'[17]Functional Study'!$AG$1125</definedName>
    <definedName name="UAcct404Clgsou">'[17]Functional Study'!$AG$1123</definedName>
    <definedName name="UAcct404Cls">'[17]Functional Study'!$AG$1132</definedName>
    <definedName name="UACCT404GP">'[20]Func Study'!$AB$1146</definedName>
    <definedName name="UACCT404GPCN">'[20]Func Study'!$AB$1143</definedName>
    <definedName name="UACCT404GPSO">'[20]Func Study'!$AB$1141</definedName>
    <definedName name="UAcct404Ipcn">'[20]Func Study'!$AB$1158</definedName>
    <definedName name="UACCT404IPDGU">[15]FuncStudy!$Y$870</definedName>
    <definedName name="UACCT404IPIDGU">'[17]Functional Study'!$AG$1143</definedName>
    <definedName name="UAcct404IPJBG">'[20]Func Study'!$AB$1163</definedName>
    <definedName name="UAcct404Ips">'[20]Func Study'!$AB$1154</definedName>
    <definedName name="UAcct404Ipse">'[20]Func Study'!$AB$1155</definedName>
    <definedName name="UAcct404Ipsg">'[20]Func Study'!$AB$1156</definedName>
    <definedName name="UAcct404Ipsg1">'[20]Func Study'!$AB$1159</definedName>
    <definedName name="UAcct404Ipsg2">'[20]Func Study'!$AB$1160</definedName>
    <definedName name="UACCT404IPSGCT">'[26]Func Study'!$AB$1113</definedName>
    <definedName name="UACCT404IPSGP">[15]FuncStudy!$Y$869</definedName>
    <definedName name="UAcct404Ipso">'[20]Func Study'!$AB$1157</definedName>
    <definedName name="UACCT404IPSSGCH">'[17]Functional Study'!$AG$1142</definedName>
    <definedName name="UACCT404IPSSGCT">'[17]Functional Study'!$AG$1141</definedName>
    <definedName name="UAcct404M">'[20]Func Study'!$AB$1168</definedName>
    <definedName name="UAcct404O">[15]FuncStudy!$Y$876</definedName>
    <definedName name="UACCT404OP">'[20]Func Study'!$AB$1172</definedName>
    <definedName name="UACCT404SP">'[20]Func Study'!$AB$1151</definedName>
    <definedName name="UAcct405">'[20]Func Study'!$AB$1185</definedName>
    <definedName name="UAcct406">'[20]Func Study'!$AB$1193</definedName>
    <definedName name="UAcct406Dgp">'[18]Functional Study'!#REF!</definedName>
    <definedName name="UAcct406Dgu">'[18]Functional Study'!#REF!</definedName>
    <definedName name="UAcct407">'[20]Func Study'!$AB$1202</definedName>
    <definedName name="UAcct407Sgp">'[18]Functional Study'!#REF!</definedName>
    <definedName name="UAcct408">'[20]Func Study'!$AB$1221</definedName>
    <definedName name="UAcct408S">'[20]Func Study'!$AB$1213</definedName>
    <definedName name="UAcct40910FITOther">[15]FuncStudy!$Y$1136</definedName>
    <definedName name="UAcct40910FitPMI">[15]FuncStudy!$Y$1134</definedName>
    <definedName name="UAcct40910FITPTC">[15]FuncStudy!$Y$1135</definedName>
    <definedName name="UAcct40910FITSitus">[15]FuncStudy!$Y$1137</definedName>
    <definedName name="UAcct40911Dgu">[15]FuncStudy!$Y$1104</definedName>
    <definedName name="UAcct40911S">[80]FuncStudy!$Y$1101</definedName>
    <definedName name="UAcct41010">'[20]Func Study'!$AB$1294</definedName>
    <definedName name="UAcct41011">'[20]Func Study'!$AB$1309</definedName>
    <definedName name="UACCT41020" localSheetId="31">'[22]Functional Study'!#REF!</definedName>
    <definedName name="UACCT41020" localSheetId="30">'[22]Functional Study'!#REF!</definedName>
    <definedName name="UACCT41020" localSheetId="32">'[23]Functional Study'!#REF!</definedName>
    <definedName name="UACCT41020">'[22]Functional Study'!#REF!</definedName>
    <definedName name="UACCT41020BADDEBT" localSheetId="31">'[22]Functional Study'!#REF!</definedName>
    <definedName name="UACCT41020BADDEBT" localSheetId="30">'[22]Functional Study'!#REF!</definedName>
    <definedName name="UACCT41020BADDEBT" localSheetId="32">'[23]Functional Study'!#REF!</definedName>
    <definedName name="UACCT41020BADDEBT">'[22]Functional Study'!#REF!</definedName>
    <definedName name="UACCT41020DITEXP" localSheetId="31">'[22]Functional Study'!#REF!</definedName>
    <definedName name="UACCT41020DITEXP" localSheetId="30">'[22]Functional Study'!#REF!</definedName>
    <definedName name="UACCT41020DITEXP" localSheetId="32">'[23]Functional Study'!#REF!</definedName>
    <definedName name="UACCT41020DITEXP">'[22]Functional Study'!#REF!</definedName>
    <definedName name="UACCT41020DNPU" localSheetId="31">'[22]Functional Study'!#REF!</definedName>
    <definedName name="UACCT41020DNPU" localSheetId="30">'[22]Functional Study'!#REF!</definedName>
    <definedName name="UACCT41020DNPU" localSheetId="32">'[23]Functional Study'!#REF!</definedName>
    <definedName name="UACCT41020DNPU">'[22]Functional Study'!#REF!</definedName>
    <definedName name="UACCT41020S" localSheetId="31">'[22]Functional Study'!#REF!</definedName>
    <definedName name="UACCT41020S" localSheetId="30">'[22]Functional Study'!#REF!</definedName>
    <definedName name="UACCT41020S" localSheetId="32">'[23]Functional Study'!#REF!</definedName>
    <definedName name="UACCT41020S">'[22]Functional Study'!#REF!</definedName>
    <definedName name="UACCT41020SE" localSheetId="31">'[22]Functional Study'!#REF!</definedName>
    <definedName name="UACCT41020SE" localSheetId="30">'[22]Functional Study'!#REF!</definedName>
    <definedName name="UACCT41020SE" localSheetId="32">'[23]Functional Study'!#REF!</definedName>
    <definedName name="UACCT41020SE">'[22]Functional Study'!#REF!</definedName>
    <definedName name="UACCT41020SG" localSheetId="31">'[22]Functional Study'!#REF!</definedName>
    <definedName name="UACCT41020SG" localSheetId="30">'[22]Functional Study'!#REF!</definedName>
    <definedName name="UACCT41020SG" localSheetId="32">'[23]Functional Study'!#REF!</definedName>
    <definedName name="UACCT41020SG">'[22]Functional Study'!#REF!</definedName>
    <definedName name="UACCT41020SGCT" localSheetId="31">'[22]Functional Study'!#REF!</definedName>
    <definedName name="UACCT41020SGCT" localSheetId="30">'[22]Functional Study'!#REF!</definedName>
    <definedName name="UACCT41020SGCT" localSheetId="32">'[23]Functional Study'!#REF!</definedName>
    <definedName name="UACCT41020SGCT">'[22]Functional Study'!#REF!</definedName>
    <definedName name="UACCT41020SGPP" localSheetId="31">'[22]Functional Study'!#REF!</definedName>
    <definedName name="UACCT41020SGPP" localSheetId="30">'[22]Functional Study'!#REF!</definedName>
    <definedName name="UACCT41020SGPP" localSheetId="32">'[23]Functional Study'!#REF!</definedName>
    <definedName name="UACCT41020SGPP">'[22]Functional Study'!#REF!</definedName>
    <definedName name="UACCT41020SO" localSheetId="31">'[22]Functional Study'!#REF!</definedName>
    <definedName name="UACCT41020SO" localSheetId="30">'[22]Functional Study'!#REF!</definedName>
    <definedName name="UACCT41020SO" localSheetId="32">'[23]Functional Study'!#REF!</definedName>
    <definedName name="UACCT41020SO">'[22]Functional Study'!#REF!</definedName>
    <definedName name="UACCT41020TROJP" localSheetId="31">'[22]Functional Study'!#REF!</definedName>
    <definedName name="UACCT41020TROJP" localSheetId="30">'[22]Functional Study'!#REF!</definedName>
    <definedName name="UACCT41020TROJP" localSheetId="32">'[23]Functional Study'!#REF!</definedName>
    <definedName name="UACCT41020TROJP">'[22]Functional Study'!#REF!</definedName>
    <definedName name="UACCT4102SNPD" localSheetId="31">'[22]Functional Study'!#REF!</definedName>
    <definedName name="UACCT4102SNPD" localSheetId="30">'[22]Functional Study'!#REF!</definedName>
    <definedName name="UACCT4102SNPD" localSheetId="32">'[23]Functional Study'!#REF!</definedName>
    <definedName name="UACCT4102SNPD">'[22]Functional Study'!#REF!</definedName>
    <definedName name="UAcct41110">'[20]Func Study'!$AB$1325</definedName>
    <definedName name="uacct41110sgct">'[18]Functional Study'!#REF!</definedName>
    <definedName name="UAcct41111" localSheetId="29">'[22]Functional Study'!#REF!</definedName>
    <definedName name="UAcct41111" localSheetId="31">'[22]Functional Study'!#REF!</definedName>
    <definedName name="UAcct41111" localSheetId="30">'[22]Functional Study'!#REF!</definedName>
    <definedName name="UAcct41111" localSheetId="32">'[23]Functional Study'!#REF!</definedName>
    <definedName name="UAcct41111">'[22]Functional Study'!#REF!</definedName>
    <definedName name="UAcct41111Baddebt" localSheetId="29">'[22]Functional Study'!#REF!</definedName>
    <definedName name="UAcct41111Baddebt" localSheetId="31">'[22]Functional Study'!#REF!</definedName>
    <definedName name="UAcct41111Baddebt" localSheetId="30">'[22]Functional Study'!#REF!</definedName>
    <definedName name="UAcct41111Baddebt" localSheetId="32">'[23]Functional Study'!#REF!</definedName>
    <definedName name="UAcct41111Baddebt">'[22]Functional Study'!#REF!</definedName>
    <definedName name="UAcct41111Dgp" localSheetId="29">'[22]Functional Study'!#REF!</definedName>
    <definedName name="UAcct41111Dgp" localSheetId="31">'[22]Functional Study'!#REF!</definedName>
    <definedName name="UAcct41111Dgp" localSheetId="30">'[22]Functional Study'!#REF!</definedName>
    <definedName name="UAcct41111Dgp" localSheetId="32">'[23]Functional Study'!#REF!</definedName>
    <definedName name="UAcct41111Dgp">'[22]Functional Study'!#REF!</definedName>
    <definedName name="UAcct41111Dgu" localSheetId="29">'[22]Functional Study'!#REF!</definedName>
    <definedName name="UAcct41111Dgu" localSheetId="31">'[22]Functional Study'!#REF!</definedName>
    <definedName name="UAcct41111Dgu" localSheetId="30">'[22]Functional Study'!#REF!</definedName>
    <definedName name="UAcct41111Dgu" localSheetId="32">'[23]Functional Study'!#REF!</definedName>
    <definedName name="UAcct41111Dgu">'[22]Functional Study'!#REF!</definedName>
    <definedName name="UAcct41111Ditexp" localSheetId="31">'[22]Functional Study'!#REF!</definedName>
    <definedName name="UAcct41111Ditexp" localSheetId="30">'[22]Functional Study'!#REF!</definedName>
    <definedName name="UAcct41111Ditexp" localSheetId="32">'[23]Functional Study'!#REF!</definedName>
    <definedName name="UAcct41111Ditexp">'[22]Functional Study'!#REF!</definedName>
    <definedName name="UAcct41111Dnpp" localSheetId="31">'[22]Functional Study'!#REF!</definedName>
    <definedName name="UAcct41111Dnpp" localSheetId="30">'[22]Functional Study'!#REF!</definedName>
    <definedName name="UAcct41111Dnpp" localSheetId="32">'[23]Functional Study'!#REF!</definedName>
    <definedName name="UAcct41111Dnpp">'[22]Functional Study'!#REF!</definedName>
    <definedName name="UAcct41111Dnptp" localSheetId="31">'[22]Functional Study'!#REF!</definedName>
    <definedName name="UAcct41111Dnptp" localSheetId="30">'[22]Functional Study'!#REF!</definedName>
    <definedName name="UAcct41111Dnptp" localSheetId="32">'[23]Functional Study'!#REF!</definedName>
    <definedName name="UAcct41111Dnptp">'[22]Functional Study'!#REF!</definedName>
    <definedName name="UAcct41111S" localSheetId="31">'[22]Functional Study'!#REF!</definedName>
    <definedName name="UAcct41111S" localSheetId="30">'[22]Functional Study'!#REF!</definedName>
    <definedName name="UAcct41111S" localSheetId="32">'[23]Functional Study'!#REF!</definedName>
    <definedName name="UAcct41111S">'[22]Functional Study'!#REF!</definedName>
    <definedName name="UAcct41111Se" localSheetId="31">'[22]Functional Study'!#REF!</definedName>
    <definedName name="UAcct41111Se" localSheetId="30">'[22]Functional Study'!#REF!</definedName>
    <definedName name="UAcct41111Se" localSheetId="32">'[23]Functional Study'!#REF!</definedName>
    <definedName name="UAcct41111Se">'[22]Functional Study'!#REF!</definedName>
    <definedName name="UAcct41111Sg" localSheetId="31">'[22]Functional Study'!#REF!</definedName>
    <definedName name="UAcct41111Sg" localSheetId="30">'[22]Functional Study'!#REF!</definedName>
    <definedName name="UAcct41111Sg" localSheetId="32">'[23]Functional Study'!#REF!</definedName>
    <definedName name="UAcct41111Sg">'[22]Functional Study'!#REF!</definedName>
    <definedName name="UAcct41111Sgpp" localSheetId="31">'[22]Functional Study'!#REF!</definedName>
    <definedName name="UAcct41111Sgpp" localSheetId="30">'[22]Functional Study'!#REF!</definedName>
    <definedName name="UAcct41111Sgpp" localSheetId="32">'[23]Functional Study'!#REF!</definedName>
    <definedName name="UAcct41111Sgpp">'[22]Functional Study'!#REF!</definedName>
    <definedName name="UAcct41111So" localSheetId="31">'[22]Functional Study'!#REF!</definedName>
    <definedName name="UAcct41111So" localSheetId="30">'[22]Functional Study'!#REF!</definedName>
    <definedName name="UAcct41111So" localSheetId="32">'[23]Functional Study'!#REF!</definedName>
    <definedName name="UAcct41111So">'[22]Functional Study'!#REF!</definedName>
    <definedName name="UAcct41111Trojp" localSheetId="31">'[22]Functional Study'!#REF!</definedName>
    <definedName name="UAcct41111Trojp" localSheetId="30">'[22]Functional Study'!#REF!</definedName>
    <definedName name="UAcct41111Trojp" localSheetId="32">'[23]Functional Study'!#REF!</definedName>
    <definedName name="UAcct41111Trojp">'[22]Functional Study'!#REF!</definedName>
    <definedName name="UAcct41120">[15]FuncStudy!$Y$1012</definedName>
    <definedName name="UAcct41140">'[20]Func Study'!$AB$1232</definedName>
    <definedName name="UAcct41141">'[20]Func Study'!$AB$1237</definedName>
    <definedName name="UAcct41160">'[20]Func Study'!$AB$369</definedName>
    <definedName name="UAcct41170">'[20]Func Study'!$AB$374</definedName>
    <definedName name="UAcct4118">'[20]Func Study'!$AB$378</definedName>
    <definedName name="UAcct41181">'[20]Func Study'!$AB$381</definedName>
    <definedName name="UAcct4194">'[20]Func Study'!$AB$385</definedName>
    <definedName name="UAcct419Doth">[15]FuncStudy!$Y$958</definedName>
    <definedName name="UAcct421">'[20]Func Study'!$AB$394</definedName>
    <definedName name="UAcct4311">'[20]Func Study'!$AB$401</definedName>
    <definedName name="UAcct442Se">'[20]Func Study'!$AB$259</definedName>
    <definedName name="UAcct442Sg">'[20]Func Study'!$AB$260</definedName>
    <definedName name="UAcct447">'[20]Func Study'!$AB$281</definedName>
    <definedName name="UAcct447CAEE" localSheetId="31">'[14]Func Study'!#REF!</definedName>
    <definedName name="UAcct447CAEE" localSheetId="30">'[14]Func Study'!#REF!</definedName>
    <definedName name="UAcct447CAEE" localSheetId="32">'[14]Func Study'!#REF!</definedName>
    <definedName name="UAcct447CAEE">'[14]Func Study'!#REF!</definedName>
    <definedName name="UAcct447CAGE" localSheetId="31">'[14]Func Study'!#REF!</definedName>
    <definedName name="UAcct447CAGE" localSheetId="30">'[14]Func Study'!#REF!</definedName>
    <definedName name="UAcct447CAGE" localSheetId="32">'[14]Func Study'!#REF!</definedName>
    <definedName name="UAcct447CAGE">'[14]Func Study'!#REF!</definedName>
    <definedName name="UAcct447Dgu" localSheetId="31">'[19]Func Study'!#REF!</definedName>
    <definedName name="UAcct447Dgu" localSheetId="30">'[19]Func Study'!#REF!</definedName>
    <definedName name="UAcct447Dgu" localSheetId="32">'[19]Func Study'!#REF!</definedName>
    <definedName name="UAcct447Dgu">'[19]Func Study'!#REF!</definedName>
    <definedName name="UACCT447NPC">'[20]Func Study'!$AB$289</definedName>
    <definedName name="UACCT447NPCCAEW">'[20]Func Study'!$AB$286</definedName>
    <definedName name="UACCT447NPCCAGW">'[20]Func Study'!$AB$287</definedName>
    <definedName name="UACCT447NPCDGP">'[20]Func Study'!$AB$288</definedName>
    <definedName name="UAcct447S">'[20]Func Study'!$AB$280</definedName>
    <definedName name="UAcct447Se">'[17]Functional Study'!$AG$287</definedName>
    <definedName name="UAcct448">'[17]Functional Study'!$AG$276</definedName>
    <definedName name="UAcct448S">'[20]Func Study'!$AB$274</definedName>
    <definedName name="UAcct448So">'[20]Func Study'!$AB$275</definedName>
    <definedName name="UAcct449">'[20]Func Study'!$AB$294</definedName>
    <definedName name="UAcct450">'[20]Func Study'!$AB$304</definedName>
    <definedName name="UAcct450S">'[20]Func Study'!$AB$302</definedName>
    <definedName name="UAcct450So">'[20]Func Study'!$AB$303</definedName>
    <definedName name="UAcct451S">'[20]Func Study'!$AB$307</definedName>
    <definedName name="UAcct451Sg">'[20]Func Study'!$AB$308</definedName>
    <definedName name="UAcct451So">'[20]Func Study'!$AB$309</definedName>
    <definedName name="UAcct453">'[20]Func Study'!$AB$315</definedName>
    <definedName name="UAcct453CAGE" localSheetId="31">'[14]Func Study'!#REF!</definedName>
    <definedName name="UAcct453CAGE" localSheetId="30">'[14]Func Study'!#REF!</definedName>
    <definedName name="UAcct453CAGE" localSheetId="32">'[14]Func Study'!#REF!</definedName>
    <definedName name="UAcct453CAGE">'[14]Func Study'!#REF!</definedName>
    <definedName name="UAcct453CAGW" localSheetId="31">'[14]Func Study'!#REF!</definedName>
    <definedName name="UAcct453CAGW" localSheetId="30">'[14]Func Study'!#REF!</definedName>
    <definedName name="UAcct453CAGW" localSheetId="32">'[14]Func Study'!#REF!</definedName>
    <definedName name="UAcct453CAGW">'[14]Func Study'!#REF!</definedName>
    <definedName name="UAcct454">'[20]Func Study'!$AB$322</definedName>
    <definedName name="UAcct454JBG">'[20]Func Study'!$AB$319</definedName>
    <definedName name="UAcct454S">'[20]Func Study'!$AB$318</definedName>
    <definedName name="UAcct454Sg">'[20]Func Study'!$AB$320</definedName>
    <definedName name="UAcct454So">'[20]Func Study'!$AB$321</definedName>
    <definedName name="UAcct456">'[20]Func Study'!$AB$332</definedName>
    <definedName name="UAcct456CAEW">'[20]Func Study'!$AB$331</definedName>
    <definedName name="UAcct456Cn">'[17]Functional Study'!$AG$325</definedName>
    <definedName name="UAcct456S">'[20]Func Study'!$AB$325</definedName>
    <definedName name="UAcct456Se">'[17]Functional Study'!$AG$326</definedName>
    <definedName name="UAcct456Sg">'[18]Functional Study'!$AG$328</definedName>
    <definedName name="UAcct456So">'[20]Func Study'!$AB$329</definedName>
    <definedName name="UAcct500">'[20]Func Study'!$AB$416</definedName>
    <definedName name="UAcct500Dnppsu">'[17]Functional Study'!$AG$410</definedName>
    <definedName name="UAcct500DSG">'[18]Functional Study'!$AG$400</definedName>
    <definedName name="UAcct500JBG">'[20]Func Study'!$AB$414</definedName>
    <definedName name="UACCT500SSGCH">'[17]Functional Study'!$AG$411</definedName>
    <definedName name="UAcct501">'[20]Func Study'!$AB$423</definedName>
    <definedName name="UAcct501CAEW">'[20]Func Study'!$AB$420</definedName>
    <definedName name="UAcct501JBE">'[20]Func Study'!$AB$421</definedName>
    <definedName name="UACCT501NPC">'[18]Functional Study'!$AG$409</definedName>
    <definedName name="UACCT501NPCCAEW">'[20]Func Study'!$AB$426</definedName>
    <definedName name="UACCT501nPCSE">'[18]Functional Study'!$AG$408</definedName>
    <definedName name="UACCT501NPCSE1">'[18]Functional Study'!#REF!</definedName>
    <definedName name="UAcct501Se">'[17]Functional Study'!$AG$422</definedName>
    <definedName name="UACCT501SE1">'[18]Functional Study'!#REF!</definedName>
    <definedName name="UACCT501SE2">'[18]Functional Study'!#REF!</definedName>
    <definedName name="UACCT501SE3">'[18]Functional Study'!#REF!</definedName>
    <definedName name="UACCT501SENNPC">[15]FuncStudy!$Y$230</definedName>
    <definedName name="UACCT501SSECH">'[17]Functional Study'!$AG$425</definedName>
    <definedName name="UACCT501SSECHNNPC">[15]FuncStudy!$Y$232</definedName>
    <definedName name="UACCT501SSECT">'[17]Functional Study'!$AG$424</definedName>
    <definedName name="UAcct502">'[20]Func Study'!$AB$433</definedName>
    <definedName name="UAcct502CAGE">'[20]Func Study'!$AB$431</definedName>
    <definedName name="UAcct502Dnppsu">'[17]Functional Study'!$AG$429</definedName>
    <definedName name="UAcct502JBG" localSheetId="29">'[14]Func Study'!#REF!</definedName>
    <definedName name="UAcct502JBG" localSheetId="31">'[14]Func Study'!#REF!</definedName>
    <definedName name="UAcct502JBG" localSheetId="30">'[14]Func Study'!#REF!</definedName>
    <definedName name="UAcct502JBG" localSheetId="32">'[14]Func Study'!#REF!</definedName>
    <definedName name="UAcct502JBG">'[14]Func Study'!#REF!</definedName>
    <definedName name="UAcct502SG">'[18]Functional Study'!$AG$412</definedName>
    <definedName name="uacct502snpps">[15]FuncStudy!$Y$237</definedName>
    <definedName name="UACCT502SSGCH">'[17]Functional Study'!$AG$430</definedName>
    <definedName name="UAcct503">'[20]Func Study'!$AB$437</definedName>
    <definedName name="UACCT503NPC">'[20]Func Study'!$AB$443</definedName>
    <definedName name="UAcct503Se">[15]FuncStudy!$Y$242</definedName>
    <definedName name="UACCT503SENNPC">[15]FuncStudy!$Y$243</definedName>
    <definedName name="UAcct505">'[20]Func Study'!$AB$449</definedName>
    <definedName name="UAcct505CAGE">'[20]Func Study'!$AB$447</definedName>
    <definedName name="UAcct505Dnppsu">'[17]Functional Study'!$AG$441</definedName>
    <definedName name="UAcct505JBG" localSheetId="29">'[14]Func Study'!#REF!</definedName>
    <definedName name="UAcct505JBG" localSheetId="31">'[14]Func Study'!#REF!</definedName>
    <definedName name="UAcct505JBG" localSheetId="30">'[14]Func Study'!#REF!</definedName>
    <definedName name="UAcct505JBG" localSheetId="32">'[14]Func Study'!#REF!</definedName>
    <definedName name="UAcct505JBG">'[14]Func Study'!#REF!</definedName>
    <definedName name="UAcct505sg">'[18]Functional Study'!$AG$423</definedName>
    <definedName name="uacct505snpps">[15]FuncStudy!$Y$247</definedName>
    <definedName name="UACCT505SSGCH">'[17]Functional Study'!$AG$442</definedName>
    <definedName name="UAcct506">'[20]Func Study'!$AB$455</definedName>
    <definedName name="UAcct506CAGE">'[20]Func Study'!$AB$452</definedName>
    <definedName name="UAcct506JBG" localSheetId="31">'[14]Func Study'!#REF!</definedName>
    <definedName name="UAcct506JBG" localSheetId="30">'[14]Func Study'!#REF!</definedName>
    <definedName name="UAcct506JBG" localSheetId="32">'[14]Func Study'!#REF!</definedName>
    <definedName name="UAcct506JBG">'[14]Func Study'!#REF!</definedName>
    <definedName name="UAcct506Se">'[17]Functional Study'!$AG$447</definedName>
    <definedName name="uacct506snpps">[15]FuncStudy!$Y$252</definedName>
    <definedName name="UACCT506SSGCH">'[17]Functional Study'!$AG$448</definedName>
    <definedName name="UAcct507">'[20]Func Study'!$AB$464</definedName>
    <definedName name="UAcct507CAGE">'[20]Func Study'!$AB$462</definedName>
    <definedName name="UAcct507JBG" localSheetId="31">'[14]Func Study'!#REF!</definedName>
    <definedName name="UAcct507JBG" localSheetId="30">'[14]Func Study'!#REF!</definedName>
    <definedName name="UAcct507JBG" localSheetId="32">'[14]Func Study'!#REF!</definedName>
    <definedName name="UAcct507JBG">'[14]Func Study'!#REF!</definedName>
    <definedName name="UAcct507SG">'[18]Functional Study'!$AG$432</definedName>
    <definedName name="uacct507ssgch">'[17]Functional Study'!$AG$457</definedName>
    <definedName name="UAcct510">'[20]Func Study'!$AB$469</definedName>
    <definedName name="UAcct510CAGE">'[20]Func Study'!$AB$467</definedName>
    <definedName name="UAcct510JBG" localSheetId="31">'[14]Func Study'!#REF!</definedName>
    <definedName name="UAcct510JBG" localSheetId="30">'[14]Func Study'!#REF!</definedName>
    <definedName name="UAcct510JBG" localSheetId="32">'[14]Func Study'!#REF!</definedName>
    <definedName name="UAcct510JBG">'[14]Func Study'!#REF!</definedName>
    <definedName name="UAcct510sg">'[18]Functional Study'!$AG$436</definedName>
    <definedName name="uacct510ssgch">'[17]Functional Study'!$AG$462</definedName>
    <definedName name="UAcct511">'[20]Func Study'!$AB$474</definedName>
    <definedName name="UAcct511CAGE">'[20]Func Study'!$AB$472</definedName>
    <definedName name="UAcct511JBG" localSheetId="31">'[14]Func Study'!#REF!</definedName>
    <definedName name="UAcct511JBG" localSheetId="30">'[14]Func Study'!#REF!</definedName>
    <definedName name="UAcct511JBG" localSheetId="32">'[14]Func Study'!#REF!</definedName>
    <definedName name="UAcct511JBG">'[14]Func Study'!#REF!</definedName>
    <definedName name="UAcct511sg">'[18]Functional Study'!$AG$440</definedName>
    <definedName name="UACCT511SSGCH">'[17]Functional Study'!$AG$467</definedName>
    <definedName name="UAcct512">'[20]Func Study'!$AB$479</definedName>
    <definedName name="UAcct512CAGE">'[20]Func Study'!$AB$477</definedName>
    <definedName name="UAcct512JBG" localSheetId="31">'[14]Func Study'!#REF!</definedName>
    <definedName name="UAcct512JBG" localSheetId="30">'[14]Func Study'!#REF!</definedName>
    <definedName name="UAcct512JBG" localSheetId="32">'[14]Func Study'!#REF!</definedName>
    <definedName name="UAcct512JBG">'[14]Func Study'!#REF!</definedName>
    <definedName name="UAcct512sg">'[18]Functional Study'!$AG$444</definedName>
    <definedName name="UACCT512SSGCH">'[17]Functional Study'!$AG$472</definedName>
    <definedName name="UAcct513">'[20]Func Study'!$AB$484</definedName>
    <definedName name="UAcct513CAGE">'[20]Func Study'!$AB$482</definedName>
    <definedName name="UAcct513JBG" localSheetId="31">'[14]Func Study'!#REF!</definedName>
    <definedName name="UAcct513JBG" localSheetId="30">'[14]Func Study'!#REF!</definedName>
    <definedName name="UAcct513JBG" localSheetId="32">'[14]Func Study'!#REF!</definedName>
    <definedName name="UAcct513JBG">'[14]Func Study'!#REF!</definedName>
    <definedName name="UAcct513sg">'[18]Functional Study'!$AG$448</definedName>
    <definedName name="UACCT513SSGCH">'[17]Functional Study'!$AG$477</definedName>
    <definedName name="UAcct514">'[20]Func Study'!$AB$489</definedName>
    <definedName name="UAcct514CAGE">'[20]Func Study'!$AB$487</definedName>
    <definedName name="UAcct514JBG" localSheetId="31">'[14]Func Study'!#REF!</definedName>
    <definedName name="UAcct514JBG" localSheetId="30">'[14]Func Study'!#REF!</definedName>
    <definedName name="UAcct514JBG" localSheetId="32">'[14]Func Study'!#REF!</definedName>
    <definedName name="UAcct514JBG">'[14]Func Study'!#REF!</definedName>
    <definedName name="UAcct514sg">'[18]Functional Study'!$AG$452</definedName>
    <definedName name="UACCT514SSGCH">'[17]Functional Study'!$AG$482</definedName>
    <definedName name="UAcct517">'[20]Func Study'!$AB$498</definedName>
    <definedName name="UAcct518">'[20]Func Study'!$AB$502</definedName>
    <definedName name="UAcct519">'[20]Func Study'!$AB$507</definedName>
    <definedName name="UAcct520">'[20]Func Study'!$AB$511</definedName>
    <definedName name="UAcct523">'[20]Func Study'!$AB$515</definedName>
    <definedName name="UAcct524">'[20]Func Study'!$AB$519</definedName>
    <definedName name="UAcct528">'[20]Func Study'!$AB$523</definedName>
    <definedName name="UAcct529">'[20]Func Study'!$AB$527</definedName>
    <definedName name="UAcct530">'[20]Func Study'!$AB$531</definedName>
    <definedName name="UAcct531">'[20]Func Study'!$AB$535</definedName>
    <definedName name="UAcct532">'[20]Func Study'!$AB$539</definedName>
    <definedName name="UAcct535">'[20]Func Study'!$AB$551</definedName>
    <definedName name="UAcct536">'[20]Func Study'!$AB$555</definedName>
    <definedName name="UAcct537">'[20]Func Study'!$AB$559</definedName>
    <definedName name="UAcct538">'[20]Func Study'!$AB$563</definedName>
    <definedName name="UAcct539">'[20]Func Study'!$AB$568</definedName>
    <definedName name="UAcct540">'[20]Func Study'!$AB$572</definedName>
    <definedName name="UAcct541">'[20]Func Study'!$AB$576</definedName>
    <definedName name="UAcct542">'[20]Func Study'!$AB$580</definedName>
    <definedName name="UAcct543">'[20]Func Study'!$AB$584</definedName>
    <definedName name="UAcct544">'[20]Func Study'!$AB$588</definedName>
    <definedName name="UAcct545">'[20]Func Study'!$AB$592</definedName>
    <definedName name="UAcct546">'[20]Func Study'!$AB$606</definedName>
    <definedName name="UAcct546CAGE">'[20]Func Study'!$AB$605</definedName>
    <definedName name="UACCT546sg">'[18]Functional Study'!$AG$554</definedName>
    <definedName name="UAcct547">'[17]Functional Study'!$AG$608</definedName>
    <definedName name="UAcct547CAEW">'[20]Func Study'!$AB$610</definedName>
    <definedName name="UACCT547n">'[18]Functional Study'!$AG$559</definedName>
    <definedName name="UACCT547NPCCAEW">'[20]Func Study'!$AB$613</definedName>
    <definedName name="UACCT547nse">'[18]Functional Study'!$AG$558</definedName>
    <definedName name="UAcct547Se">'[20]Func Study'!$AB$609</definedName>
    <definedName name="UACCT547SSECT">'[17]Functional Study'!$AG$607</definedName>
    <definedName name="UAcct548">'[20]Func Study'!$AB$621</definedName>
    <definedName name="UACCT548CAGE">'[20]Func Study'!$AB$620</definedName>
    <definedName name="UACCT548sg">'[18]Functional Study'!$AG$565</definedName>
    <definedName name="UACCT548SSCCT">'[17]Functional Study'!$AG$612</definedName>
    <definedName name="uacct548ssgct">[15]FuncStudy!$Y$395</definedName>
    <definedName name="UAcct549">'[20]Func Study'!$AB$626</definedName>
    <definedName name="Uacct549CAGE">'[20]Func Study'!$AB$625</definedName>
    <definedName name="UAcct549Dnppou">'[17]Functional Study'!$AG$616</definedName>
    <definedName name="UAcct549sg">[15]FuncStudy!$Y$399</definedName>
    <definedName name="UACCT549SGW">'[71]Functional Study'!$AG$617</definedName>
    <definedName name="UACCT549SSGCT">'[17]Functional Study'!$AG$617</definedName>
    <definedName name="uacct550">[15]FuncStudy!$Y$407</definedName>
    <definedName name="UAcct5506SE" localSheetId="29">'[14]Func Study'!#REF!</definedName>
    <definedName name="UAcct5506SE" localSheetId="31">'[14]Func Study'!#REF!</definedName>
    <definedName name="UAcct5506SE" localSheetId="30">'[14]Func Study'!#REF!</definedName>
    <definedName name="UAcct5506SE" localSheetId="32">'[14]Func Study'!#REF!</definedName>
    <definedName name="UAcct5506SE">'[14]Func Study'!#REF!</definedName>
    <definedName name="UACCT550sg">[15]FuncStudy!$Y$405</definedName>
    <definedName name="uacct550sgw">'[71]Functional Study'!$AG$627</definedName>
    <definedName name="uacct550snppo">'[17]Functional Study'!$AG$626</definedName>
    <definedName name="uacct550ssgct">'[17]Functional Study'!$AG$627</definedName>
    <definedName name="UAcct551">'[17]Functional Study'!$AG$631</definedName>
    <definedName name="UAcct551CAGE">'[20]Func Study'!$AB$634</definedName>
    <definedName name="UACCT551SG">'[20]Func Study'!$AB$635</definedName>
    <definedName name="UAcct552">'[18]Functional Study'!$AG$583</definedName>
    <definedName name="UACCT552CAGE">'[20]Func Study'!$AB$640</definedName>
    <definedName name="UAcct552Dnppou">'[17]Functional Study'!$AG$634</definedName>
    <definedName name="UAcct552SG">'[20]Func Study'!$AB$639</definedName>
    <definedName name="UACCT552SSGCT">'[17]Functional Study'!$AG$635</definedName>
    <definedName name="UAcct553">[15]FuncStudy!$Y$423</definedName>
    <definedName name="UACCT553CAGE">'[20]Func Study'!$AB$646</definedName>
    <definedName name="UAcct553Dnppou">'[17]Functional Study'!$AG$640</definedName>
    <definedName name="UAcct553SG">'[20]Func Study'!$AB$645</definedName>
    <definedName name="UACCT553SGW">'[71]Functional Study'!$AG$641</definedName>
    <definedName name="UACCT553SSGCT">'[17]Functional Study'!$AG$641</definedName>
    <definedName name="UAcct554">[15]FuncStudy!$Y$429</definedName>
    <definedName name="UACCT554CAGE">'[20]Func Study'!$AB$651</definedName>
    <definedName name="UAcct554Dnppou">'[17]Functional Study'!$AG$645</definedName>
    <definedName name="UAcct554SG">'[20]Func Study'!$AB$650</definedName>
    <definedName name="UACCT554SGW">'[71]Functional Study'!$AG$646</definedName>
    <definedName name="UAcct554SSCT">[15]FuncStudy!$Y$427</definedName>
    <definedName name="UACCT554SSGCT">'[17]Functional Study'!$AG$646</definedName>
    <definedName name="UAcct555CAEE" localSheetId="29">'[14]Func Study'!#REF!</definedName>
    <definedName name="UAcct555CAEE" localSheetId="31">'[14]Func Study'!#REF!</definedName>
    <definedName name="UAcct555CAEE" localSheetId="30">'[14]Func Study'!#REF!</definedName>
    <definedName name="UAcct555CAEE" localSheetId="32">'[14]Func Study'!#REF!</definedName>
    <definedName name="UAcct555CAEE">'[14]Func Study'!#REF!</definedName>
    <definedName name="UAcct555CAEW">'[20]Func Study'!$AB$665</definedName>
    <definedName name="UAcct555CAGE" localSheetId="31">'[14]Func Study'!#REF!</definedName>
    <definedName name="UAcct555CAGE" localSheetId="30">'[14]Func Study'!#REF!</definedName>
    <definedName name="UAcct555CAGE" localSheetId="32">'[14]Func Study'!#REF!</definedName>
    <definedName name="UAcct555CAGE">'[14]Func Study'!#REF!</definedName>
    <definedName name="UAcct555CAGW">'[20]Func Study'!$AB$664</definedName>
    <definedName name="UACCT555DGP">'[20]Func Study'!$AB$670</definedName>
    <definedName name="UAcct555Dgu">[15]FuncStudy!$Y$435</definedName>
    <definedName name="UACCT555NPCCAEW">'[20]Func Study'!$AB$669</definedName>
    <definedName name="UACCT555NPCCAGW">'[20]Func Study'!$AB$668</definedName>
    <definedName name="UAcct555S">'[20]Func Study'!$AB$663</definedName>
    <definedName name="UAcct555Se">'[20]Func Study'!$AB$665</definedName>
    <definedName name="UACCT555SG">'[20]Func Study'!$AB$664</definedName>
    <definedName name="UACCT555situs">'[82]Func Study'!$AB$670</definedName>
    <definedName name="uacct555ssgc">'[17]Functional Study'!$AG$664</definedName>
    <definedName name="uacct555ssgp">[15]FuncStudy!$Y$437</definedName>
    <definedName name="UAcct556">'[20]Func Study'!$AB$676</definedName>
    <definedName name="UAcct557">'[20]Func Study'!$AB$685</definedName>
    <definedName name="UAcct557S">'[17]Functional Study'!$AG$676</definedName>
    <definedName name="uacct557se">'[17]Functional Study'!$AG$679</definedName>
    <definedName name="UAcct557Sg">'[17]Functional Study'!$AG$677</definedName>
    <definedName name="Uacct557SSGCT">'[17]Functional Study'!$AG$678</definedName>
    <definedName name="uacct557trojp">'[17]Functional Study'!$AG$680</definedName>
    <definedName name="UAcct560">'[20]Func Study'!$AB$715</definedName>
    <definedName name="UAcct561">'[20]Func Study'!$AB$720</definedName>
    <definedName name="UAcct562">'[20]Func Study'!$AB$726</definedName>
    <definedName name="UAcct563">'[20]Func Study'!$AB$731</definedName>
    <definedName name="UAcct564">'[20]Func Study'!$AB$735</definedName>
    <definedName name="UAcct565">'[20]Func Study'!$AB$739</definedName>
    <definedName name="UACCT565NPC">'[20]Func Study'!$AB$744</definedName>
    <definedName name="UACCT565NPCCAEW">'[82]Func Study'!$AB$743</definedName>
    <definedName name="UACCT565NPCCAGW">'[20]Func Study'!$AB$742</definedName>
    <definedName name="UAcct565Se">'[17]Functional Study'!$AG$731</definedName>
    <definedName name="UAcct566">'[20]Func Study'!$AB$748</definedName>
    <definedName name="UAcct567">'[20]Func Study'!$AB$752</definedName>
    <definedName name="UAcct568">'[20]Func Study'!$AB$756</definedName>
    <definedName name="UAcct569">'[20]Func Study'!$AB$760</definedName>
    <definedName name="UAcct570">'[20]Func Study'!$AB$765</definedName>
    <definedName name="UAcct571">'[20]Func Study'!$AB$770</definedName>
    <definedName name="UAcct572">'[20]Func Study'!$AB$774</definedName>
    <definedName name="UAcct573">'[20]Func Study'!$AB$778</definedName>
    <definedName name="UAcct580">'[20]Func Study'!$AB$791</definedName>
    <definedName name="UAcct581">'[20]Func Study'!$AB$796</definedName>
    <definedName name="UAcct582">'[20]Func Study'!$AB$801</definedName>
    <definedName name="UAcct583">'[20]Func Study'!$AB$806</definedName>
    <definedName name="UAcct584">'[20]Func Study'!$AB$811</definedName>
    <definedName name="UAcct585">'[20]Func Study'!$AB$816</definedName>
    <definedName name="UAcct586">'[20]Func Study'!$AB$821</definedName>
    <definedName name="UAcct587">'[20]Func Study'!$AB$826</definedName>
    <definedName name="UAcct588">'[20]Func Study'!$AB$831</definedName>
    <definedName name="UAcct589">'[20]Func Study'!$AB$836</definedName>
    <definedName name="UAcct590">'[20]Func Study'!$AB$841</definedName>
    <definedName name="UAcct591">'[20]Func Study'!$AB$846</definedName>
    <definedName name="UAcct592">'[20]Func Study'!$AB$851</definedName>
    <definedName name="UAcct593">'[20]Func Study'!$AB$856</definedName>
    <definedName name="UAcct594">'[20]Func Study'!$AB$861</definedName>
    <definedName name="UAcct595">'[20]Func Study'!$AB$866</definedName>
    <definedName name="UAcct596">'[20]Func Study'!$AB$876</definedName>
    <definedName name="UAcct597">'[20]Func Study'!$AB$881</definedName>
    <definedName name="UAcct598">'[20]Func Study'!$AB$886</definedName>
    <definedName name="UAcct901">'[20]Func Study'!$AB$898</definedName>
    <definedName name="UAcct902">'[20]Func Study'!$AB$903</definedName>
    <definedName name="UAcct903">'[20]Func Study'!$AB$908</definedName>
    <definedName name="UAcct904">'[20]Func Study'!$AB$914</definedName>
    <definedName name="Uacct904SG" localSheetId="31">'[24]Functional Study'!#REF!</definedName>
    <definedName name="Uacct904SG" localSheetId="30">'[24]Functional Study'!#REF!</definedName>
    <definedName name="Uacct904SG" localSheetId="32">'[25]Functional Study'!#REF!</definedName>
    <definedName name="Uacct904SG">'[24]Functional Study'!#REF!</definedName>
    <definedName name="UAcct905">'[20]Func Study'!$AB$919</definedName>
    <definedName name="UAcct907">'[20]Func Study'!$AB$933</definedName>
    <definedName name="UAcct908">'[20]Func Study'!$AB$938</definedName>
    <definedName name="UAcct909">'[20]Func Study'!$AB$943</definedName>
    <definedName name="UAcct910">'[20]Func Study'!$AB$948</definedName>
    <definedName name="UAcct911">'[20]Func Study'!$AB$959</definedName>
    <definedName name="UAcct912">'[20]Func Study'!$AB$964</definedName>
    <definedName name="UAcct913">'[20]Func Study'!$AB$969</definedName>
    <definedName name="UAcct916">'[20]Func Study'!$AB$974</definedName>
    <definedName name="UAcct920">'[20]Func Study'!$AB$985</definedName>
    <definedName name="UAcct920Cn">'[20]Func Study'!$AB$983</definedName>
    <definedName name="UAcct921">'[20]Func Study'!$AB$991</definedName>
    <definedName name="UAcct921Cn">'[20]Func Study'!$AB$989</definedName>
    <definedName name="UAcct923">'[20]Func Study'!$AB$997</definedName>
    <definedName name="UAcct923CAGW">'[20]Func Study'!$AB$995</definedName>
    <definedName name="UAcct923Cn">'[17]Functional Study'!$AG$982</definedName>
    <definedName name="UAcct924">'[20]Func Study'!$AB$1001</definedName>
    <definedName name="UAcct924S">[15]FuncStudy!$Y$723</definedName>
    <definedName name="UACCT924SG">[15]FuncStudy!$Y$724</definedName>
    <definedName name="UAcct924SO">[15]FuncStudy!$Y$725</definedName>
    <definedName name="UAcct925">'[20]Func Study'!$AB$1005</definedName>
    <definedName name="UAcct926">'[20]Func Study'!$AB$1011</definedName>
    <definedName name="UAcct927">'[20]Func Study'!$AB$1016</definedName>
    <definedName name="UAcct928">'[20]Func Study'!$AB$1023</definedName>
    <definedName name="UAcct928RE">[15]FuncStudy!$Y$750</definedName>
    <definedName name="UAcct929">'[20]Func Study'!$AB$1028</definedName>
    <definedName name="UAcct930">'[20]Func Study'!$AB$1034</definedName>
    <definedName name="UACCT930cn">[15]FuncStudy!$Y$759</definedName>
    <definedName name="UAcct930S">[15]FuncStudy!$Y$758</definedName>
    <definedName name="UAcct930So">[15]FuncStudy!$Y$760</definedName>
    <definedName name="UAcct931">'[20]Func Study'!$AB$1039</definedName>
    <definedName name="UAcct935">'[20]Func Study'!$AB$1045</definedName>
    <definedName name="UAcctAGA">'[20]Func Study'!$AB$296</definedName>
    <definedName name="UACCTCOHDGP">'[17]Functional Study'!$AG$683</definedName>
    <definedName name="UACCTCOWSG">'[17]Functional Study'!$AG$684</definedName>
    <definedName name="UAcctcwc">'[20]Func Study'!$AB$2136</definedName>
    <definedName name="UAcctd00">'[20]Func Study'!$AB$1786</definedName>
    <definedName name="UAcctdfa" localSheetId="31">'[20]Func Study'!#REF!</definedName>
    <definedName name="UAcctdfa" localSheetId="30">'[20]Func Study'!#REF!</definedName>
    <definedName name="UAcctdfa">'[20]Func Study'!#REF!</definedName>
    <definedName name="UAcctdfad" localSheetId="31">'[20]Func Study'!#REF!</definedName>
    <definedName name="UAcctdfad" localSheetId="30">'[20]Func Study'!#REF!</definedName>
    <definedName name="UAcctdfad">'[20]Func Study'!#REF!</definedName>
    <definedName name="UAcctdfap" localSheetId="31">'[20]Func Study'!#REF!</definedName>
    <definedName name="UAcctdfap" localSheetId="30">'[20]Func Study'!#REF!</definedName>
    <definedName name="UAcctdfap">'[20]Func Study'!#REF!</definedName>
    <definedName name="UAcctdfat" localSheetId="31">'[20]Func Study'!#REF!</definedName>
    <definedName name="UAcctdfat" localSheetId="30">'[20]Func Study'!#REF!</definedName>
    <definedName name="UAcctdfat">'[20]Func Study'!#REF!</definedName>
    <definedName name="UAcctds0">'[20]Func Study'!$AB$1790</definedName>
    <definedName name="UACCTECD">'[71]Functional Study'!$AG$689</definedName>
    <definedName name="uacctecdcoh">'[26]Func Study'!$AB$663</definedName>
    <definedName name="UACCTECDDGP">'[20]Func Study'!$AB$687</definedName>
    <definedName name="UACCTECDMC">'[20]Func Study'!$AB$689</definedName>
    <definedName name="uacctecdqfsg">'[26]Func Study'!$AB$667</definedName>
    <definedName name="UACCTECDS">'[20]Func Study'!$AB$691</definedName>
    <definedName name="uacctecdsg">'[26]Func Study'!$AB$665</definedName>
    <definedName name="UACCTECDSG1">'[20]Func Study'!$AB$688</definedName>
    <definedName name="UACCTECDSG2">'[20]Func Study'!$AB$690</definedName>
    <definedName name="UACCTECDSG3">'[20]Func Study'!$AB$692</definedName>
    <definedName name="UACCTEQFCS">'[17]Functional Study'!$AG$687</definedName>
    <definedName name="UACCTEQFCSG">'[17]Functional Study'!$AG$688</definedName>
    <definedName name="UAcctfit">'[20]Func Study'!$AB$1395</definedName>
    <definedName name="UAcctg00">'[20]Func Study'!$AB$1947</definedName>
    <definedName name="UAccth00">'[20]Func Study'!$AB$1545</definedName>
    <definedName name="UAccti00">'[20]Func Study'!$AB$1993</definedName>
    <definedName name="UACCTMCCMC">'[17]Functional Study'!$AG$685</definedName>
    <definedName name="UACCTMCSG">'[17]Functional Study'!$AG$686</definedName>
    <definedName name="UAcctn00">'[20]Func Study'!$AB$1496</definedName>
    <definedName name="UAccto00">'[20]Func Study'!$AB$1606</definedName>
    <definedName name="UAcctowc">'[20]Func Study'!$AB$2149</definedName>
    <definedName name="UAcctowcdgp">'[18]Functional Study'!#REF!</definedName>
    <definedName name="UAcctowcse">'[18]Functional Study'!$AG$1855</definedName>
    <definedName name="UACCTOWCSSECH">'[20]Func Study'!$AB$2148</definedName>
    <definedName name="UAccts00">'[20]Func Study'!$AB$1455</definedName>
    <definedName name="UAcctSchM">[15]FuncStudy!$Y$1121</definedName>
    <definedName name="UAcctsttax">'[20]Func Study'!$AB$1377</definedName>
    <definedName name="UAcctt00">'[20]Func Study'!$AB$1682</definedName>
    <definedName name="UACT553SGW">[15]FuncStudy!$Y$422</definedName>
    <definedName name="Unadj_Op_revenue">[57]Summary!$B$37</definedName>
    <definedName name="Unadj_rate_base">[57]Summary!$B$64</definedName>
    <definedName name="Unadj_ROE">[57]Summary!$B$67</definedName>
    <definedName name="UnadjBegEnd">#REF!</definedName>
    <definedName name="UnadjYE">#REF!</definedName>
    <definedName name="UNBILREV" localSheetId="29">#REF!</definedName>
    <definedName name="UNBILREV" localSheetId="31">#REF!</definedName>
    <definedName name="UNBILREV" localSheetId="30">#REF!</definedName>
    <definedName name="UNBILREV" localSheetId="32">#REF!</definedName>
    <definedName name="UNBILREV">#REF!</definedName>
    <definedName name="uncollectible_perc">[57]Variables!$D$20</definedName>
    <definedName name="UncollectibleAccounts">[31]Variables!$D$25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BR">#REF!</definedName>
    <definedName name="USCHMAFS">[15]FuncStudy!$Y$1032</definedName>
    <definedName name="USCHMAFSE">[15]FuncStudy!$Y$1035</definedName>
    <definedName name="USCHMAFSG">[15]FuncStudy!$Y$1037</definedName>
    <definedName name="USCHMAFSNP">[15]FuncStudy!$Y$1033</definedName>
    <definedName name="USCHMAFSO">[15]FuncStudy!$Y$1034</definedName>
    <definedName name="USCHMAFTROJP">[15]FuncStudy!$Y$1036</definedName>
    <definedName name="USCHMAPBADDEBT">[15]FuncStudy!$Y$1046</definedName>
    <definedName name="USCHMAPS">[15]FuncStudy!$Y$1041</definedName>
    <definedName name="USCHMAPSE">[15]FuncStudy!$Y$1042</definedName>
    <definedName name="USCHMAPSG">[15]FuncStudy!$Y$1045</definedName>
    <definedName name="USCHMAPSNP">[15]FuncStudy!$Y$1043</definedName>
    <definedName name="USCHMAPSO">[15]FuncStudy!$Y$1044</definedName>
    <definedName name="USCHMATBADDEBT">[15]FuncStudy!$Y$1061</definedName>
    <definedName name="USCHMATCIAC">[15]FuncStudy!$Y$1052</definedName>
    <definedName name="USCHMATGPS">[15]FuncStudy!$Y$1058</definedName>
    <definedName name="USCHMATS">[15]FuncStudy!$Y$1050</definedName>
    <definedName name="USCHMATSCHMDEXP">[15]FuncStudy!$Y$1063</definedName>
    <definedName name="USCHMATSE">[15]FuncStudy!$Y$1056</definedName>
    <definedName name="USCHMATSG">[15]FuncStudy!$Y$1055</definedName>
    <definedName name="USCHMATSG2">[15]FuncStudy!$Y$1057</definedName>
    <definedName name="USCHMATSGCT">[15]FuncStudy!$Y$1051</definedName>
    <definedName name="USCHMATSNP">[15]FuncStudy!$Y$1053</definedName>
    <definedName name="USCHMATSNPD">[15]FuncStudy!$Y$1060</definedName>
    <definedName name="USCHMATSO">[15]FuncStudy!$Y$1059</definedName>
    <definedName name="USCHMATTAXDEPR">[15]FuncStudy!$Y$1062</definedName>
    <definedName name="USCHMATTROJD">[15]FuncStudy!$Y$1054</definedName>
    <definedName name="USCHMDFDGP">[15]FuncStudy!$Y$1070</definedName>
    <definedName name="USCHMDFDGU">[15]FuncStudy!$Y$1071</definedName>
    <definedName name="USCHMDFS">[15]FuncStudy!$Y$1069</definedName>
    <definedName name="USCHMDPIBT">[15]FuncStudy!$Y$1077</definedName>
    <definedName name="USCHMDPS">[15]FuncStudy!$Y$1074</definedName>
    <definedName name="USCHMDPSE">[15]FuncStudy!$Y$1075</definedName>
    <definedName name="USCHMDPSG">[15]FuncStudy!$Y$1078</definedName>
    <definedName name="USCHMDPSNP">[15]FuncStudy!$Y$1076</definedName>
    <definedName name="USCHMDPSO">[15]FuncStudy!$Y$1079</definedName>
    <definedName name="USCHMDTBADDEBT">[15]FuncStudy!$Y$1084</definedName>
    <definedName name="USCHMDTCN">[15]FuncStudy!$Y$1086</definedName>
    <definedName name="USCHMDTDGP">[15]FuncStudy!$Y$1088</definedName>
    <definedName name="USCHMDTGPS">[15]FuncStudy!$Y$1091</definedName>
    <definedName name="USCHMDTS">[15]FuncStudy!$Y$1083</definedName>
    <definedName name="USCHMDTSE">[15]FuncStudy!$Y$1089</definedName>
    <definedName name="USCHMDTSG">[15]FuncStudy!$Y$1090</definedName>
    <definedName name="USCHMDTSNP">[15]FuncStudy!$Y$1085</definedName>
    <definedName name="USCHMDTSNPD">[15]FuncStudy!$Y$1094</definedName>
    <definedName name="USCHMDTSO">[15]FuncStudy!$Y$1092</definedName>
    <definedName name="USCHMDTTAXDEPR">[15]FuncStudy!$Y$1093</definedName>
    <definedName name="USCHMDTTROJD">[15]FuncStudy!$Y$1087</definedName>
    <definedName name="USYieldCurves">'[41]Calcoutput (futures)'!$B$4:$C$124</definedName>
    <definedName name="UT_305A_FY_2002">#REF!</definedName>
    <definedName name="UT_Res_DSM_Shr">#REF!</definedName>
    <definedName name="UT_RVN_0302">#REF!</definedName>
    <definedName name="UTAllocMethod">#REF!</definedName>
    <definedName name="UtGrossReceipts">[31]Variables!$D$29</definedName>
    <definedName name="UTRateBase">#REF!</definedName>
    <definedName name="v" localSheetId="16" hidden="1">{#N/A,#N/A,FALSE,"Coversheet";#N/A,#N/A,FALSE,"QA"}</definedName>
    <definedName name="v" localSheetId="13" hidden="1">{#N/A,#N/A,FALSE,"Coversheet";#N/A,#N/A,FALSE,"QA"}</definedName>
    <definedName name="v" localSheetId="10" hidden="1">{#N/A,#N/A,FALSE,"Coversheet";#N/A,#N/A,FALSE,"QA"}</definedName>
    <definedName name="v" localSheetId="7" hidden="1">{#N/A,#N/A,FALSE,"Coversheet";#N/A,#N/A,FALSE,"QA"}</definedName>
    <definedName name="v" localSheetId="1" hidden="1">{#N/A,#N/A,FALSE,"Coversheet";#N/A,#N/A,FALSE,"QA"}</definedName>
    <definedName name="v" localSheetId="27" hidden="1">{#N/A,#N/A,FALSE,"Coversheet";#N/A,#N/A,FALSE,"QA"}</definedName>
    <definedName name="v" hidden="1">{#N/A,#N/A,FALSE,"Coversheet";#N/A,#N/A,FALSE,"QA"}</definedName>
    <definedName name="ValidAccount">[27]Variables!$AK$43:$AK$369</definedName>
    <definedName name="ValidFactor">#REF!</definedName>
    <definedName name="Value" localSheetId="16" hidden="1">{#N/A,#N/A,FALSE,"Summ";#N/A,#N/A,FALSE,"General"}</definedName>
    <definedName name="Value" localSheetId="13" hidden="1">{#N/A,#N/A,FALSE,"Summ";#N/A,#N/A,FALSE,"General"}</definedName>
    <definedName name="Value" localSheetId="10" hidden="1">{#N/A,#N/A,FALSE,"Summ";#N/A,#N/A,FALSE,"General"}</definedName>
    <definedName name="Value" localSheetId="7" hidden="1">{#N/A,#N/A,FALSE,"Summ";#N/A,#N/A,FALSE,"General"}</definedName>
    <definedName name="Value" localSheetId="1" hidden="1">{#N/A,#N/A,FALSE,"Summ";#N/A,#N/A,FALSE,"General"}</definedName>
    <definedName name="Value" localSheetId="27" hidden="1">{#N/A,#N/A,FALSE,"Summ";#N/A,#N/A,FALSE,"General"}</definedName>
    <definedName name="Value" hidden="1">{#N/A,#N/A,FALSE,"Summ";#N/A,#N/A,FALSE,"General"}</definedName>
    <definedName name="VAR" localSheetId="29">[36]Backup!#REF!</definedName>
    <definedName name="VAR" localSheetId="31">[36]Backup!#REF!</definedName>
    <definedName name="VAR" localSheetId="30">[36]Backup!#REF!</definedName>
    <definedName name="VAR" localSheetId="32">[36]Backup!#REF!</definedName>
    <definedName name="VAR">[36]Backup!#REF!</definedName>
    <definedName name="VARIABLE" localSheetId="29">[58]Summary!#REF!</definedName>
    <definedName name="VARIABLE" localSheetId="31">[58]Summary!#REF!</definedName>
    <definedName name="VARIABLE" localSheetId="30">[58]Summary!#REF!</definedName>
    <definedName name="VARIABLE" localSheetId="32">[59]Summary!#REF!</definedName>
    <definedName name="VARIABLE">[58]Summary!#REF!</definedName>
    <definedName name="Version">#REF!</definedName>
    <definedName name="VOUCHER" localSheetId="29">#REF!</definedName>
    <definedName name="VOUCHER" localSheetId="31">#REF!</definedName>
    <definedName name="VOUCHER" localSheetId="30">#REF!</definedName>
    <definedName name="VOUCHER" localSheetId="32">#REF!</definedName>
    <definedName name="VOUCHER">#REF!</definedName>
    <definedName name="w" localSheetId="16" hidden="1">[83]Inputs!#REF!</definedName>
    <definedName name="w" localSheetId="13" hidden="1">[83]Inputs!#REF!</definedName>
    <definedName name="w" localSheetId="10" hidden="1">[83]Inputs!#REF!</definedName>
    <definedName name="w" localSheetId="7" hidden="1">[83]Inputs!#REF!</definedName>
    <definedName name="w" localSheetId="27" hidden="1">[83]Inputs!#REF!</definedName>
    <definedName name="w" hidden="1">[83]Inputs!#REF!</definedName>
    <definedName name="WA_rev_tax_perc">[57]Variables!$D$22</definedName>
    <definedName name="WAAllocMethod">#REF!</definedName>
    <definedName name="WARateBase">#REF!</definedName>
    <definedName name="WaRevenueTax">[31]Variables!$D$27</definedName>
    <definedName name="we" localSheetId="16" hidden="1">{#N/A,#N/A,FALSE,"Pg 6b CustCount_Gas";#N/A,#N/A,FALSE,"QA";#N/A,#N/A,FALSE,"Report";#N/A,#N/A,FALSE,"forecast"}</definedName>
    <definedName name="we" localSheetId="13" hidden="1">{#N/A,#N/A,FALSE,"Pg 6b CustCount_Gas";#N/A,#N/A,FALSE,"QA";#N/A,#N/A,FALSE,"Report";#N/A,#N/A,FALSE,"forecast"}</definedName>
    <definedName name="we" localSheetId="10" hidden="1">{#N/A,#N/A,FALSE,"Pg 6b CustCount_Gas";#N/A,#N/A,FALSE,"QA";#N/A,#N/A,FALSE,"Report";#N/A,#N/A,FALSE,"forecast"}</definedName>
    <definedName name="we" localSheetId="7" hidden="1">{#N/A,#N/A,FALSE,"Pg 6b CustCount_Gas";#N/A,#N/A,FALSE,"QA";#N/A,#N/A,FALSE,"Report";#N/A,#N/A,FALSE,"forecast"}</definedName>
    <definedName name="we" localSheetId="1" hidden="1">{#N/A,#N/A,FALSE,"Pg 6b CustCount_Gas";#N/A,#N/A,FALSE,"QA";#N/A,#N/A,FALSE,"Report";#N/A,#N/A,FALSE,"forecast"}</definedName>
    <definedName name="we" localSheetId="27" hidden="1">{#N/A,#N/A,FALSE,"Pg 6b CustCount_Gas";#N/A,#N/A,FALSE,"QA";#N/A,#N/A,FALSE,"Report";#N/A,#N/A,FALSE,"forecast"}</definedName>
    <definedName name="we" hidden="1">{#N/A,#N/A,FALSE,"Pg 6b CustCount_Gas";#N/A,#N/A,FALSE,"QA";#N/A,#N/A,FALSE,"Report";#N/A,#N/A,FALSE,"forecast"}</definedName>
    <definedName name="WEATHER" localSheetId="29">#REF!</definedName>
    <definedName name="WEATHER" localSheetId="31">#REF!</definedName>
    <definedName name="WEATHER" localSheetId="30">#REF!</definedName>
    <definedName name="WEATHER" localSheetId="32">#REF!</definedName>
    <definedName name="WEATHER">#REF!</definedName>
    <definedName name="WEATHRNORM" localSheetId="29">#REF!</definedName>
    <definedName name="WEATHRNORM" localSheetId="31">#REF!</definedName>
    <definedName name="WEATHRNORM" localSheetId="30">#REF!</definedName>
    <definedName name="WEATHRNORM" localSheetId="32">#REF!</definedName>
    <definedName name="WEATHRNORM">#REF!</definedName>
    <definedName name="Weighted_cost_debt">[57]Variables!$E$8</definedName>
    <definedName name="Weighted_cost_pref">[57]Variables!$E$9</definedName>
    <definedName name="WH" localSheetId="16" hidden="1">{#N/A,#N/A,FALSE,"Coversheet";#N/A,#N/A,FALSE,"QA"}</definedName>
    <definedName name="WH" localSheetId="13" hidden="1">{#N/A,#N/A,FALSE,"Coversheet";#N/A,#N/A,FALSE,"QA"}</definedName>
    <definedName name="WH" localSheetId="10" hidden="1">{#N/A,#N/A,FALSE,"Coversheet";#N/A,#N/A,FALSE,"QA"}</definedName>
    <definedName name="WH" localSheetId="7" hidden="1">{#N/A,#N/A,FALSE,"Coversheet";#N/A,#N/A,FALSE,"QA"}</definedName>
    <definedName name="WH" localSheetId="1" hidden="1">{#N/A,#N/A,FALSE,"Coversheet";#N/A,#N/A,FALSE,"QA"}</definedName>
    <definedName name="WH" localSheetId="27" hidden="1">{#N/A,#N/A,FALSE,"Coversheet";#N/A,#N/A,FALSE,"QA"}</definedName>
    <definedName name="WH" hidden="1">{#N/A,#N/A,FALSE,"Coversheet";#N/A,#N/A,FALSE,"QA"}</definedName>
    <definedName name="wheeling.bucks">#REF!</definedName>
    <definedName name="wheeling.bucks.name">#REF!</definedName>
    <definedName name="WIDTH" localSheetId="29">#REF!</definedName>
    <definedName name="WIDTH" localSheetId="31">#REF!</definedName>
    <definedName name="WIDTH" localSheetId="30">#REF!</definedName>
    <definedName name="WIDTH" localSheetId="32">#REF!</definedName>
    <definedName name="WIDTH">#REF!</definedName>
    <definedName name="WinterPeak">'[84]Load Data'!$D$9:$H$12,'[84]Load Data'!$D$20:$H$22</definedName>
    <definedName name="WN">#REF!</definedName>
    <definedName name="WORK1" localSheetId="29">#REF!</definedName>
    <definedName name="WORK1" localSheetId="31">#REF!</definedName>
    <definedName name="WORK1" localSheetId="30">#REF!</definedName>
    <definedName name="WORK1" localSheetId="32">#REF!</definedName>
    <definedName name="WORK1">#REF!</definedName>
    <definedName name="WORK2" localSheetId="29">#REF!</definedName>
    <definedName name="WORK2" localSheetId="31">#REF!</definedName>
    <definedName name="WORK2" localSheetId="30">#REF!</definedName>
    <definedName name="WORK2" localSheetId="32">#REF!</definedName>
    <definedName name="WORK2">#REF!</definedName>
    <definedName name="WORK3" localSheetId="29">#REF!</definedName>
    <definedName name="WORK3" localSheetId="31">#REF!</definedName>
    <definedName name="WORK3" localSheetId="30">#REF!</definedName>
    <definedName name="WORK3">#REF!</definedName>
    <definedName name="wrn.1._.Bi._.Monthly._.CR." localSheetId="16" hidden="1">{#N/A,#N/A,FALSE,"Drill Sites";"WP 212",#N/A,FALSE,"MWAG EOR";"WP 213",#N/A,FALSE,"MWAG EOR";#N/A,#N/A,FALSE,"Misc. Facility";#N/A,#N/A,FALSE,"WWTP"}</definedName>
    <definedName name="wrn.1._.Bi._.Monthly._.CR." localSheetId="13" hidden="1">{#N/A,#N/A,FALSE,"Drill Sites";"WP 212",#N/A,FALSE,"MWAG EOR";"WP 213",#N/A,FALSE,"MWAG EOR";#N/A,#N/A,FALSE,"Misc. Facility";#N/A,#N/A,FALSE,"WWTP"}</definedName>
    <definedName name="wrn.1._.Bi._.Monthly._.CR." localSheetId="10" hidden="1">{#N/A,#N/A,FALSE,"Drill Sites";"WP 212",#N/A,FALSE,"MWAG EOR";"WP 213",#N/A,FALSE,"MWAG EOR";#N/A,#N/A,FALSE,"Misc. Facility";#N/A,#N/A,FALSE,"WWTP"}</definedName>
    <definedName name="wrn.1._.Bi._.Monthly._.CR." localSheetId="7" hidden="1">{#N/A,#N/A,FALSE,"Drill Sites";"WP 212",#N/A,FALSE,"MWAG EOR";"WP 213",#N/A,FALSE,"MWAG EOR";#N/A,#N/A,FALSE,"Misc. Facility";#N/A,#N/A,FALSE,"WWTP"}</definedName>
    <definedName name="wrn.1._.Bi._.Monthly._.CR." localSheetId="1" hidden="1">{#N/A,#N/A,FALSE,"Drill Sites";"WP 212",#N/A,FALSE,"MWAG EOR";"WP 213",#N/A,FALSE,"MWAG EOR";#N/A,#N/A,FALSE,"Misc. Facility";#N/A,#N/A,FALSE,"WWTP"}</definedName>
    <definedName name="wrn.1._.Bi._.Monthly._.CR." localSheetId="27"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6" hidden="1">{#N/A,#N/A,FALSE,"Balance_Sheet";#N/A,#N/A,FALSE,"income_statement_monthly";#N/A,#N/A,FALSE,"income_statement_Quarter";#N/A,#N/A,FALSE,"income_statement_ytd";#N/A,#N/A,FALSE,"income_statement_12Months"}</definedName>
    <definedName name="wrn.10_day._.Package." localSheetId="13" hidden="1">{#N/A,#N/A,FALSE,"Balance_Sheet";#N/A,#N/A,FALSE,"income_statement_monthly";#N/A,#N/A,FALSE,"income_statement_Quarter";#N/A,#N/A,FALSE,"income_statement_ytd";#N/A,#N/A,FALSE,"income_statement_12Months"}</definedName>
    <definedName name="wrn.10_day._.Package." localSheetId="10" hidden="1">{#N/A,#N/A,FALSE,"Balance_Sheet";#N/A,#N/A,FALSE,"income_statement_monthly";#N/A,#N/A,FALSE,"income_statement_Quarter";#N/A,#N/A,FALSE,"income_statement_ytd";#N/A,#N/A,FALSE,"income_statement_12Months"}</definedName>
    <definedName name="wrn.10_day._.Package." localSheetId="7" hidden="1">{#N/A,#N/A,FALSE,"Balance_Sheet";#N/A,#N/A,FALSE,"income_statement_monthly";#N/A,#N/A,FALSE,"income_statement_Quarter";#N/A,#N/A,FALSE,"income_statement_ytd";#N/A,#N/A,FALSE,"income_statement_12Months"}</definedName>
    <definedName name="wrn.10_day._.Package." localSheetId="1" hidden="1">{#N/A,#N/A,FALSE,"Balance_Sheet";#N/A,#N/A,FALSE,"income_statement_monthly";#N/A,#N/A,FALSE,"income_statement_Quarter";#N/A,#N/A,FALSE,"income_statement_ytd";#N/A,#N/A,FALSE,"income_statement_12Months"}</definedName>
    <definedName name="wrn.10_day._.Package." localSheetId="27"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16" hidden="1">{#N/A,#N/A,FALSE,"Summary";#N/A,#N/A,FALSE,"SmPlants";#N/A,#N/A,FALSE,"Utah";#N/A,#N/A,FALSE,"Idaho";#N/A,#N/A,FALSE,"Lewis River";#N/A,#N/A,FALSE,"NrthUmpq";#N/A,#N/A,FALSE,"KlamRog"}</definedName>
    <definedName name="wrn.1996._.Hydro._.5._.Year._.Forecast._.Budget." localSheetId="13" hidden="1">{#N/A,#N/A,FALSE,"Summary";#N/A,#N/A,FALSE,"SmPlants";#N/A,#N/A,FALSE,"Utah";#N/A,#N/A,FALSE,"Idaho";#N/A,#N/A,FALSE,"Lewis River";#N/A,#N/A,FALSE,"NrthUmpq";#N/A,#N/A,FALSE,"KlamRog"}</definedName>
    <definedName name="wrn.1996._.Hydro._.5._.Year._.Forecast._.Budget." localSheetId="10" hidden="1">{#N/A,#N/A,FALSE,"Summary";#N/A,#N/A,FALSE,"SmPlants";#N/A,#N/A,FALSE,"Utah";#N/A,#N/A,FALSE,"Idaho";#N/A,#N/A,FALSE,"Lewis River";#N/A,#N/A,FALSE,"NrthUmpq";#N/A,#N/A,FALSE,"KlamRog"}</definedName>
    <definedName name="wrn.1996._.Hydro._.5._.Year._.Forecast._.Budget." localSheetId="7" hidden="1">{#N/A,#N/A,FALSE,"Summary";#N/A,#N/A,FALSE,"SmPlants";#N/A,#N/A,FALSE,"Utah";#N/A,#N/A,FALSE,"Idaho";#N/A,#N/A,FALSE,"Lewis River";#N/A,#N/A,FALSE,"NrthUmpq";#N/A,#N/A,FALSE,"KlamRog"}</definedName>
    <definedName name="wrn.1996._.Hydro._.5._.Year._.Forecast._.Budget." localSheetId="1" hidden="1">{#N/A,#N/A,FALSE,"Summary";#N/A,#N/A,FALSE,"SmPlants";#N/A,#N/A,FALSE,"Utah";#N/A,#N/A,FALSE,"Idaho";#N/A,#N/A,FALSE,"Lewis River";#N/A,#N/A,FALSE,"NrthUmpq";#N/A,#N/A,FALSE,"KlamRog"}</definedName>
    <definedName name="wrn.1996._.Hydro._.5._.Year._.Forecast._.Budget." localSheetId="27"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16" hidden="1">{#N/A,#N/A,FALSE,"CRPT";#N/A,#N/A,FALSE,"TREND";#N/A,#N/A,FALSE,"%Curve"}</definedName>
    <definedName name="wrn.AAI." localSheetId="13" hidden="1">{#N/A,#N/A,FALSE,"CRPT";#N/A,#N/A,FALSE,"TREND";#N/A,#N/A,FALSE,"%Curve"}</definedName>
    <definedName name="wrn.AAI." localSheetId="10" hidden="1">{#N/A,#N/A,FALSE,"CRPT";#N/A,#N/A,FALSE,"TREND";#N/A,#N/A,FALSE,"%Curve"}</definedName>
    <definedName name="wrn.AAI." localSheetId="7" hidden="1">{#N/A,#N/A,FALSE,"CRPT";#N/A,#N/A,FALSE,"TREND";#N/A,#N/A,FALSE,"%Curve"}</definedName>
    <definedName name="wrn.AAI." localSheetId="1" hidden="1">{#N/A,#N/A,FALSE,"CRPT";#N/A,#N/A,FALSE,"TREND";#N/A,#N/A,FALSE,"%Curve"}</definedName>
    <definedName name="wrn.AAI." localSheetId="27" hidden="1">{#N/A,#N/A,FALSE,"CRPT";#N/A,#N/A,FALSE,"TREND";#N/A,#N/A,FALSE,"%Curve"}</definedName>
    <definedName name="wrn.AAI." hidden="1">{#N/A,#N/A,FALSE,"CRPT";#N/A,#N/A,FALSE,"TREND";#N/A,#N/A,FALSE,"%Curve"}</definedName>
    <definedName name="wrn.AAI._.Report." localSheetId="16" hidden="1">{#N/A,#N/A,FALSE,"CRPT";#N/A,#N/A,FALSE,"TREND";#N/A,#N/A,FALSE,"% CURVE"}</definedName>
    <definedName name="wrn.AAI._.Report." localSheetId="13" hidden="1">{#N/A,#N/A,FALSE,"CRPT";#N/A,#N/A,FALSE,"TREND";#N/A,#N/A,FALSE,"% CURVE"}</definedName>
    <definedName name="wrn.AAI._.Report." localSheetId="10" hidden="1">{#N/A,#N/A,FALSE,"CRPT";#N/A,#N/A,FALSE,"TREND";#N/A,#N/A,FALSE,"% CURVE"}</definedName>
    <definedName name="wrn.AAI._.Report." localSheetId="7" hidden="1">{#N/A,#N/A,FALSE,"CRPT";#N/A,#N/A,FALSE,"TREND";#N/A,#N/A,FALSE,"% CURVE"}</definedName>
    <definedName name="wrn.AAI._.Report." localSheetId="1" hidden="1">{#N/A,#N/A,FALSE,"CRPT";#N/A,#N/A,FALSE,"TREND";#N/A,#N/A,FALSE,"% CURVE"}</definedName>
    <definedName name="wrn.AAI._.Report." localSheetId="27" hidden="1">{#N/A,#N/A,FALSE,"CRPT";#N/A,#N/A,FALSE,"TREND";#N/A,#N/A,FALSE,"% CURVE"}</definedName>
    <definedName name="wrn.AAI._.Report." hidden="1">{#N/A,#N/A,FALSE,"CRPT";#N/A,#N/A,FALSE,"TREND";#N/A,#N/A,FALSE,"% CURVE"}</definedName>
    <definedName name="wrn.Adj._.Back_Up." localSheetId="16" hidden="1">{"Page 3.4.1",#N/A,FALSE,"Totals";"Page 3.4.2",#N/A,FALSE,"Totals"}</definedName>
    <definedName name="wrn.Adj._.Back_Up." localSheetId="13" hidden="1">{"Page 3.4.1",#N/A,FALSE,"Totals";"Page 3.4.2",#N/A,FALSE,"Totals"}</definedName>
    <definedName name="wrn.Adj._.Back_Up." localSheetId="10" hidden="1">{"Page 3.4.1",#N/A,FALSE,"Totals";"Page 3.4.2",#N/A,FALSE,"Totals"}</definedName>
    <definedName name="wrn.Adj._.Back_Up." localSheetId="7" hidden="1">{"Page 3.4.1",#N/A,FALSE,"Totals";"Page 3.4.2",#N/A,FALSE,"Totals"}</definedName>
    <definedName name="wrn.Adj._.Back_Up." localSheetId="1" hidden="1">{"Page 3.4.1",#N/A,FALSE,"Totals";"Page 3.4.2",#N/A,FALSE,"Totals"}</definedName>
    <definedName name="wrn.Adj._.Back_Up." localSheetId="27" hidden="1">{"Page 3.4.1",#N/A,FALSE,"Totals";"Page 3.4.2",#N/A,FALSE,"Totals"}</definedName>
    <definedName name="wrn.Adj._.Back_Up." hidden="1">{"Page 3.4.1",#N/A,FALSE,"Totals";"Page 3.4.2",#N/A,FALSE,"Totals"}</definedName>
    <definedName name="wrn.ALL." localSheetId="16" hidden="1">{#N/A,#N/A,FALSE,"Summary EPS";#N/A,#N/A,FALSE,"1st Qtr Electric";#N/A,#N/A,FALSE,"1st Qtr Australia";#N/A,#N/A,FALSE,"1st Qtr Telecom";#N/A,#N/A,FALSE,"1st QTR Other"}</definedName>
    <definedName name="wrn.ALL." localSheetId="13" hidden="1">{#N/A,#N/A,FALSE,"Summary EPS";#N/A,#N/A,FALSE,"1st Qtr Electric";#N/A,#N/A,FALSE,"1st Qtr Australia";#N/A,#N/A,FALSE,"1st Qtr Telecom";#N/A,#N/A,FALSE,"1st QTR Other"}</definedName>
    <definedName name="wrn.ALL." localSheetId="10" hidden="1">{#N/A,#N/A,FALSE,"Summary EPS";#N/A,#N/A,FALSE,"1st Qtr Electric";#N/A,#N/A,FALSE,"1st Qtr Australia";#N/A,#N/A,FALSE,"1st Qtr Telecom";#N/A,#N/A,FALSE,"1st QTR Other"}</definedName>
    <definedName name="wrn.ALL." localSheetId="7" hidden="1">{#N/A,#N/A,FALSE,"Summary EPS";#N/A,#N/A,FALSE,"1st Qtr Electric";#N/A,#N/A,FALSE,"1st Qtr Australia";#N/A,#N/A,FALSE,"1st Qtr Telecom";#N/A,#N/A,FALSE,"1st QTR Other"}</definedName>
    <definedName name="wrn.ALL." localSheetId="1" hidden="1">{#N/A,#N/A,FALSE,"Summary EPS";#N/A,#N/A,FALSE,"1st Qtr Electric";#N/A,#N/A,FALSE,"1st Qtr Australia";#N/A,#N/A,FALSE,"1st Qtr Telecom";#N/A,#N/A,FALSE,"1st QTR Other"}</definedName>
    <definedName name="wrn.ALL." localSheetId="27"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BSs._.and._.JEs." localSheetId="16" hidden="1">{#N/A,#N/A,FALSE,"Top level";#N/A,#N/A,FALSE,"Top level JEs";#N/A,#N/A,FALSE,"PHI";#N/A,#N/A,FALSE,"PHI JEs";#N/A,#N/A,FALSE,"PacifiCorp";#N/A,#N/A,FALSE,"PacifiCorp JEs";#N/A,#N/A,FALSE,"PGHC";#N/A,#N/A,FALSE,"PGHC JEs";#N/A,#N/A,FALSE,"Domestic"}</definedName>
    <definedName name="wrn.All._.BSs._.and._.JEs." localSheetId="13" hidden="1">{#N/A,#N/A,FALSE,"Top level";#N/A,#N/A,FALSE,"Top level JEs";#N/A,#N/A,FALSE,"PHI";#N/A,#N/A,FALSE,"PHI JEs";#N/A,#N/A,FALSE,"PacifiCorp";#N/A,#N/A,FALSE,"PacifiCorp JEs";#N/A,#N/A,FALSE,"PGHC";#N/A,#N/A,FALSE,"PGHC JEs";#N/A,#N/A,FALSE,"Domestic"}</definedName>
    <definedName name="wrn.All._.BSs._.and._.JEs." localSheetId="10" hidden="1">{#N/A,#N/A,FALSE,"Top level";#N/A,#N/A,FALSE,"Top level JEs";#N/A,#N/A,FALSE,"PHI";#N/A,#N/A,FALSE,"PHI JEs";#N/A,#N/A,FALSE,"PacifiCorp";#N/A,#N/A,FALSE,"PacifiCorp JEs";#N/A,#N/A,FALSE,"PGHC";#N/A,#N/A,FALSE,"PGHC JEs";#N/A,#N/A,FALSE,"Domestic"}</definedName>
    <definedName name="wrn.All._.BSs._.and._.JEs." localSheetId="7" hidden="1">{#N/A,#N/A,FALSE,"Top level";#N/A,#N/A,FALSE,"Top level JEs";#N/A,#N/A,FALSE,"PHI";#N/A,#N/A,FALSE,"PHI JEs";#N/A,#N/A,FALSE,"PacifiCorp";#N/A,#N/A,FALSE,"PacifiCorp JEs";#N/A,#N/A,FALSE,"PGHC";#N/A,#N/A,FALSE,"PGHC JEs";#N/A,#N/A,FALSE,"Domestic"}</definedName>
    <definedName name="wrn.All._.BSs._.and._.JEs." localSheetId="1" hidden="1">{#N/A,#N/A,FALSE,"Top level";#N/A,#N/A,FALSE,"Top level JEs";#N/A,#N/A,FALSE,"PHI";#N/A,#N/A,FALSE,"PHI JEs";#N/A,#N/A,FALSE,"PacifiCorp";#N/A,#N/A,FALSE,"PacifiCorp JEs";#N/A,#N/A,FALSE,"PGHC";#N/A,#N/A,FALSE,"PGHC JEs";#N/A,#N/A,FALSE,"Domestic"}</definedName>
    <definedName name="wrn.All._.BSs._.and._.JEs." localSheetId="27"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Ss._.and._.JE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0"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7"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27"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16" hidden="1">{#N/A,#N/A,FALSE,"Top level MTD";#N/A,#N/A,FALSE,"PHI MTD";#N/A,#N/A,FALSE,"PacifiCorp MTD";#N/A,#N/A,FALSE,"PGHC MTD";#N/A,#N/A,FALSE,"Top level YTD";#N/A,#N/A,FALSE,"PHI YTD";#N/A,#N/A,FALSE,"PacifiCorp YTD";#N/A,#N/A,FALSE,"PGHC YTD"}</definedName>
    <definedName name="wrn.All._.other._.months." localSheetId="13" hidden="1">{#N/A,#N/A,FALSE,"Top level MTD";#N/A,#N/A,FALSE,"PHI MTD";#N/A,#N/A,FALSE,"PacifiCorp MTD";#N/A,#N/A,FALSE,"PGHC MTD";#N/A,#N/A,FALSE,"Top level YTD";#N/A,#N/A,FALSE,"PHI YTD";#N/A,#N/A,FALSE,"PacifiCorp YTD";#N/A,#N/A,FALSE,"PGHC YTD"}</definedName>
    <definedName name="wrn.All._.other._.months." localSheetId="10" hidden="1">{#N/A,#N/A,FALSE,"Top level MTD";#N/A,#N/A,FALSE,"PHI MTD";#N/A,#N/A,FALSE,"PacifiCorp MTD";#N/A,#N/A,FALSE,"PGHC MTD";#N/A,#N/A,FALSE,"Top level YTD";#N/A,#N/A,FALSE,"PHI YTD";#N/A,#N/A,FALSE,"PacifiCorp YTD";#N/A,#N/A,FALSE,"PGHC YTD"}</definedName>
    <definedName name="wrn.All._.other._.months." localSheetId="7" hidden="1">{#N/A,#N/A,FALSE,"Top level MTD";#N/A,#N/A,FALSE,"PHI MTD";#N/A,#N/A,FALSE,"PacifiCorp MTD";#N/A,#N/A,FALSE,"PGHC MTD";#N/A,#N/A,FALSE,"Top level YTD";#N/A,#N/A,FALSE,"PHI YTD";#N/A,#N/A,FALSE,"PacifiCorp YTD";#N/A,#N/A,FALSE,"PGHC YTD"}</definedName>
    <definedName name="wrn.All._.other._.months." localSheetId="1" hidden="1">{#N/A,#N/A,FALSE,"Top level MTD";#N/A,#N/A,FALSE,"PHI MTD";#N/A,#N/A,FALSE,"PacifiCorp MTD";#N/A,#N/A,FALSE,"PGHC MTD";#N/A,#N/A,FALSE,"Top level YTD";#N/A,#N/A,FALSE,"PHI YTD";#N/A,#N/A,FALSE,"PacifiCorp YTD";#N/A,#N/A,FALSE,"PGHC YTD"}</definedName>
    <definedName name="wrn.All._.other._.months." localSheetId="27"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16" hidden="1">{#N/A,#N/A,FALSE,"cover";#N/A,#N/A,FALSE,"lead sheet";#N/A,#N/A,FALSE,"Adj backup";#N/A,#N/A,FALSE,"t Accounts"}</definedName>
    <definedName name="wrn.All._.Pages." localSheetId="13" hidden="1">{#N/A,#N/A,FALSE,"cover";#N/A,#N/A,FALSE,"lead sheet";#N/A,#N/A,FALSE,"Adj backup";#N/A,#N/A,FALSE,"t Accounts"}</definedName>
    <definedName name="wrn.All._.Pages." localSheetId="10" hidden="1">{#N/A,#N/A,FALSE,"cover";#N/A,#N/A,FALSE,"lead sheet";#N/A,#N/A,FALSE,"Adj backup";#N/A,#N/A,FALSE,"t Accounts"}</definedName>
    <definedName name="wrn.All._.Pages." localSheetId="7" hidden="1">{#N/A,#N/A,FALSE,"cover";#N/A,#N/A,FALSE,"lead sheet";#N/A,#N/A,FALSE,"Adj backup";#N/A,#N/A,FALSE,"t Accounts"}</definedName>
    <definedName name="wrn.All._.Pages." localSheetId="1" hidden="1">{#N/A,#N/A,FALSE,"cover";#N/A,#N/A,FALSE,"lead sheet";#N/A,#N/A,FALSE,"Adj backup";#N/A,#N/A,FALSE,"t Accounts"}</definedName>
    <definedName name="wrn.All._.Pages." localSheetId="27" hidden="1">{#N/A,#N/A,FALSE,"cover";#N/A,#N/A,FALSE,"lead sheet";#N/A,#N/A,FALSE,"Adj backup";#N/A,#N/A,FALSE,"t Accounts"}</definedName>
    <definedName name="wrn.All._.Pages." hidden="1">{#N/A,#N/A,FALSE,"cover";#N/A,#N/A,FALSE,"lead sheet";#N/A,#N/A,FALSE,"Adj backup";#N/A,#N/A,FALSE,"t Accounts"}</definedName>
    <definedName name="wrn.Anvil." localSheetId="16" hidden="1">{#N/A,#N/A,FALSE,"CRPT";#N/A,#N/A,FALSE,"PCS ";#N/A,#N/A,FALSE,"TREND";#N/A,#N/A,FALSE,"% CURVE";#N/A,#N/A,FALSE,"FWICALC";#N/A,#N/A,FALSE,"CONTINGENCY";#N/A,#N/A,FALSE,"7616 Fab";#N/A,#N/A,FALSE,"7616 NSK"}</definedName>
    <definedName name="wrn.Anvil." localSheetId="13" hidden="1">{#N/A,#N/A,FALSE,"CRPT";#N/A,#N/A,FALSE,"PCS ";#N/A,#N/A,FALSE,"TREND";#N/A,#N/A,FALSE,"% CURVE";#N/A,#N/A,FALSE,"FWICALC";#N/A,#N/A,FALSE,"CONTINGENCY";#N/A,#N/A,FALSE,"7616 Fab";#N/A,#N/A,FALSE,"7616 NSK"}</definedName>
    <definedName name="wrn.Anvil." localSheetId="10" hidden="1">{#N/A,#N/A,FALSE,"CRPT";#N/A,#N/A,FALSE,"PCS ";#N/A,#N/A,FALSE,"TREND";#N/A,#N/A,FALSE,"% CURVE";#N/A,#N/A,FALSE,"FWICALC";#N/A,#N/A,FALSE,"CONTINGENCY";#N/A,#N/A,FALSE,"7616 Fab";#N/A,#N/A,FALSE,"7616 NSK"}</definedName>
    <definedName name="wrn.Anvil." localSheetId="7" hidden="1">{#N/A,#N/A,FALSE,"CRPT";#N/A,#N/A,FALSE,"PCS ";#N/A,#N/A,FALSE,"TREND";#N/A,#N/A,FALSE,"% CURVE";#N/A,#N/A,FALSE,"FWICALC";#N/A,#N/A,FALSE,"CONTINGENCY";#N/A,#N/A,FALSE,"7616 Fab";#N/A,#N/A,FALSE,"7616 NSK"}</definedName>
    <definedName name="wrn.Anvil." localSheetId="1" hidden="1">{#N/A,#N/A,FALSE,"CRPT";#N/A,#N/A,FALSE,"PCS ";#N/A,#N/A,FALSE,"TREND";#N/A,#N/A,FALSE,"% CURVE";#N/A,#N/A,FALSE,"FWICALC";#N/A,#N/A,FALSE,"CONTINGENCY";#N/A,#N/A,FALSE,"7616 Fab";#N/A,#N/A,FALSE,"7616 NSK"}</definedName>
    <definedName name="wrn.Anvil." localSheetId="27"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BUS._.RPT." localSheetId="16" hidden="1">{#N/A,#N/A,FALSE,"P&amp;L Ttl";#N/A,#N/A,FALSE,"P&amp;L C_Ttl New";#N/A,#N/A,FALSE,"Bus Res";#N/A,#N/A,FALSE,"Chrts";#N/A,#N/A,FALSE,"pcf";#N/A,#N/A,FALSE,"pcr ";#N/A,#N/A,FALSE,"Exp Stmt ";#N/A,#N/A,FALSE,"Exp Stmt BU";#N/A,#N/A,FALSE,"Cap";#N/A,#N/A,FALSE,"IT Ytd"}</definedName>
    <definedName name="wrn.BUS._.RPT." localSheetId="13" hidden="1">{#N/A,#N/A,FALSE,"P&amp;L Ttl";#N/A,#N/A,FALSE,"P&amp;L C_Ttl New";#N/A,#N/A,FALSE,"Bus Res";#N/A,#N/A,FALSE,"Chrts";#N/A,#N/A,FALSE,"pcf";#N/A,#N/A,FALSE,"pcr ";#N/A,#N/A,FALSE,"Exp Stmt ";#N/A,#N/A,FALSE,"Exp Stmt BU";#N/A,#N/A,FALSE,"Cap";#N/A,#N/A,FALSE,"IT Ytd"}</definedName>
    <definedName name="wrn.BUS._.RPT." localSheetId="10" hidden="1">{#N/A,#N/A,FALSE,"P&amp;L Ttl";#N/A,#N/A,FALSE,"P&amp;L C_Ttl New";#N/A,#N/A,FALSE,"Bus Res";#N/A,#N/A,FALSE,"Chrts";#N/A,#N/A,FALSE,"pcf";#N/A,#N/A,FALSE,"pcr ";#N/A,#N/A,FALSE,"Exp Stmt ";#N/A,#N/A,FALSE,"Exp Stmt BU";#N/A,#N/A,FALSE,"Cap";#N/A,#N/A,FALSE,"IT Ytd"}</definedName>
    <definedName name="wrn.BUS._.RPT." localSheetId="7" hidden="1">{#N/A,#N/A,FALSE,"P&amp;L Ttl";#N/A,#N/A,FALSE,"P&amp;L C_Ttl New";#N/A,#N/A,FALSE,"Bus Res";#N/A,#N/A,FALSE,"Chrts";#N/A,#N/A,FALSE,"pcf";#N/A,#N/A,FALSE,"pcr ";#N/A,#N/A,FALSE,"Exp Stmt ";#N/A,#N/A,FALSE,"Exp Stmt BU";#N/A,#N/A,FALSE,"Cap";#N/A,#N/A,FALSE,"IT Ytd"}</definedName>
    <definedName name="wrn.BUS._.RPT." localSheetId="1" hidden="1">{#N/A,#N/A,FALSE,"P&amp;L Ttl";#N/A,#N/A,FALSE,"P&amp;L C_Ttl New";#N/A,#N/A,FALSE,"Bus Res";#N/A,#N/A,FALSE,"Chrts";#N/A,#N/A,FALSE,"pcf";#N/A,#N/A,FALSE,"pcr ";#N/A,#N/A,FALSE,"Exp Stmt ";#N/A,#N/A,FALSE,"Exp Stmt BU";#N/A,#N/A,FALSE,"Cap";#N/A,#N/A,FALSE,"IT Ytd"}</definedName>
    <definedName name="wrn.BUS._.RPT." localSheetId="27"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16" hidden="1">{"YTD-Total",#N/A,TRUE,"Provision";"YTD-Utility",#N/A,TRUE,"Prov Utility";"YTD-NonUtility",#N/A,TRUE,"Prov NonUtility"}</definedName>
    <definedName name="wrn.Combined._.YTD." localSheetId="13" hidden="1">{"YTD-Total",#N/A,TRUE,"Provision";"YTD-Utility",#N/A,TRUE,"Prov Utility";"YTD-NonUtility",#N/A,TRUE,"Prov NonUtility"}</definedName>
    <definedName name="wrn.Combined._.YTD." localSheetId="10" hidden="1">{"YTD-Total",#N/A,TRUE,"Provision";"YTD-Utility",#N/A,TRUE,"Prov Utility";"YTD-NonUtility",#N/A,TRUE,"Prov NonUtility"}</definedName>
    <definedName name="wrn.Combined._.YTD." localSheetId="7" hidden="1">{"YTD-Total",#N/A,TRUE,"Provision";"YTD-Utility",#N/A,TRUE,"Prov Utility";"YTD-NonUtility",#N/A,TRUE,"Prov NonUtility"}</definedName>
    <definedName name="wrn.Combined._.YTD." localSheetId="1" hidden="1">{"YTD-Total",#N/A,TRUE,"Provision";"YTD-Utility",#N/A,TRUE,"Prov Utility";"YTD-NonUtility",#N/A,TRUE,"Prov NonUtility"}</definedName>
    <definedName name="wrn.Combined._.YTD." localSheetId="27"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16" hidden="1">{"Conol gross povision grouped",#N/A,FALSE,"Consol Gross";"Consol Gross Grouped",#N/A,FALSE,"Consol Gross"}</definedName>
    <definedName name="wrn.ConsolGrossGrp." localSheetId="13" hidden="1">{"Conol gross povision grouped",#N/A,FALSE,"Consol Gross";"Consol Gross Grouped",#N/A,FALSE,"Consol Gross"}</definedName>
    <definedName name="wrn.ConsolGrossGrp." localSheetId="10" hidden="1">{"Conol gross povision grouped",#N/A,FALSE,"Consol Gross";"Consol Gross Grouped",#N/A,FALSE,"Consol Gross"}</definedName>
    <definedName name="wrn.ConsolGrossGrp." localSheetId="7" hidden="1">{"Conol gross povision grouped",#N/A,FALSE,"Consol Gross";"Consol Gross Grouped",#N/A,FALSE,"Consol Gross"}</definedName>
    <definedName name="wrn.ConsolGrossGrp." localSheetId="1" hidden="1">{"Conol gross povision grouped",#N/A,FALSE,"Consol Gross";"Consol Gross Grouped",#N/A,FALSE,"Consol Gross"}</definedName>
    <definedName name="wrn.ConsolGrossGrp." localSheetId="27" hidden="1">{"Conol gross povision grouped",#N/A,FALSE,"Consol Gross";"Consol Gross Grouped",#N/A,FALSE,"Consol Gross"}</definedName>
    <definedName name="wrn.ConsolGrossGrp." hidden="1">{"Conol gross povision grouped",#N/A,FALSE,"Consol Gross";"Consol Gross Grouped",#N/A,FALSE,"Consol Gross"}</definedName>
    <definedName name="wrn.Cover." localSheetId="16" hidden="1">{#N/A,#N/A,TRUE,"Cover";#N/A,#N/A,TRUE,"Contents"}</definedName>
    <definedName name="wrn.Cover." localSheetId="13" hidden="1">{#N/A,#N/A,TRUE,"Cover";#N/A,#N/A,TRUE,"Contents"}</definedName>
    <definedName name="wrn.Cover." localSheetId="10" hidden="1">{#N/A,#N/A,TRUE,"Cover";#N/A,#N/A,TRUE,"Contents"}</definedName>
    <definedName name="wrn.Cover." localSheetId="7" hidden="1">{#N/A,#N/A,TRUE,"Cover";#N/A,#N/A,TRUE,"Contents"}</definedName>
    <definedName name="wrn.Cover." localSheetId="1" hidden="1">{#N/A,#N/A,TRUE,"Cover";#N/A,#N/A,TRUE,"Contents"}</definedName>
    <definedName name="wrn.Cover." localSheetId="27" hidden="1">{#N/A,#N/A,TRUE,"Cover";#N/A,#N/A,TRUE,"Contents"}</definedName>
    <definedName name="wrn.Cover." hidden="1">{#N/A,#N/A,TRUE,"Cover";#N/A,#N/A,TRUE,"Contents"}</definedName>
    <definedName name="wrn.CoverContents." localSheetId="16" hidden="1">{#N/A,#N/A,FALSE,"Cover";#N/A,#N/A,FALSE,"Contents"}</definedName>
    <definedName name="wrn.CoverContents." localSheetId="13" hidden="1">{#N/A,#N/A,FALSE,"Cover";#N/A,#N/A,FALSE,"Contents"}</definedName>
    <definedName name="wrn.CoverContents." localSheetId="10" hidden="1">{#N/A,#N/A,FALSE,"Cover";#N/A,#N/A,FALSE,"Contents"}</definedName>
    <definedName name="wrn.CoverContents." localSheetId="7" hidden="1">{#N/A,#N/A,FALSE,"Cover";#N/A,#N/A,FALSE,"Contents"}</definedName>
    <definedName name="wrn.CoverContents." localSheetId="1" hidden="1">{#N/A,#N/A,FALSE,"Cover";#N/A,#N/A,FALSE,"Contents"}</definedName>
    <definedName name="wrn.CoverContents." localSheetId="27" hidden="1">{#N/A,#N/A,FALSE,"Cover";#N/A,#N/A,FALSE,"Contents"}</definedName>
    <definedName name="wrn.CoverContents." hidden="1">{#N/A,#N/A,FALSE,"Cover";#N/A,#N/A,FALSE,"Contents"}</definedName>
    <definedName name="wrn.Customer._.Counts._.Electric."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6" hidden="1">{#N/A,#N/A,FALSE,"Pg 6b CustCount_Gas";#N/A,#N/A,FALSE,"QA";#N/A,#N/A,FALSE,"Report";#N/A,#N/A,FALSE,"forecast"}</definedName>
    <definedName name="wrn.Customer._.Counts._.Gas." localSheetId="13" hidden="1">{#N/A,#N/A,FALSE,"Pg 6b CustCount_Gas";#N/A,#N/A,FALSE,"QA";#N/A,#N/A,FALSE,"Report";#N/A,#N/A,FALSE,"forecast"}</definedName>
    <definedName name="wrn.Customer._.Counts._.Gas." localSheetId="10" hidden="1">{#N/A,#N/A,FALSE,"Pg 6b CustCount_Gas";#N/A,#N/A,FALSE,"QA";#N/A,#N/A,FALSE,"Report";#N/A,#N/A,FALSE,"forecast"}</definedName>
    <definedName name="wrn.Customer._.Counts._.Gas." localSheetId="7" hidden="1">{#N/A,#N/A,FALSE,"Pg 6b CustCount_Gas";#N/A,#N/A,FALSE,"QA";#N/A,#N/A,FALSE,"Report";#N/A,#N/A,FALSE,"forecast"}</definedName>
    <definedName name="wrn.Customer._.Counts._.Gas." localSheetId="1" hidden="1">{#N/A,#N/A,FALSE,"Pg 6b CustCount_Gas";#N/A,#N/A,FALSE,"QA";#N/A,#N/A,FALSE,"Report";#N/A,#N/A,FALSE,"forecast"}</definedName>
    <definedName name="wrn.Customer._.Counts._.Gas." localSheetId="27" hidden="1">{#N/A,#N/A,FALSE,"Pg 6b CustCount_Gas";#N/A,#N/A,FALSE,"QA";#N/A,#N/A,FALSE,"Report";#N/A,#N/A,FALSE,"forecast"}</definedName>
    <definedName name="wrn.Customer._.Counts._.Gas." hidden="1">{#N/A,#N/A,FALSE,"Pg 6b CustCount_Gas";#N/A,#N/A,FALSE,"QA";#N/A,#N/A,FALSE,"Report";#N/A,#N/A,FALSE,"forecast"}</definedName>
    <definedName name="wrn.ECR." localSheetId="16" hidden="1">{#N/A,#N/A,FALSE,"schA"}</definedName>
    <definedName name="wrn.ECR." localSheetId="13" hidden="1">{#N/A,#N/A,FALSE,"schA"}</definedName>
    <definedName name="wrn.ECR." localSheetId="10" hidden="1">{#N/A,#N/A,FALSE,"schA"}</definedName>
    <definedName name="wrn.ECR." localSheetId="7" hidden="1">{#N/A,#N/A,FALSE,"schA"}</definedName>
    <definedName name="wrn.ECR." localSheetId="1" hidden="1">{#N/A,#N/A,FALSE,"schA"}</definedName>
    <definedName name="wrn.ECR." localSheetId="27" hidden="1">{#N/A,#N/A,FALSE,"schA"}</definedName>
    <definedName name="wrn.ECR." hidden="1">{#N/A,#N/A,FALSE,"schA"}</definedName>
    <definedName name="wrn.El._.Paso._.Offshore." localSheetId="16" hidden="1">{#N/A,#N/A,TRUE,"EPEsum";#N/A,#N/A,TRUE,"Approve1";#N/A,#N/A,TRUE,"Approve2";#N/A,#N/A,TRUE,"Approve3";#N/A,#N/A,TRUE,"EPE1";#N/A,#N/A,TRUE,"EPE2";#N/A,#N/A,TRUE,"CashCompare";#N/A,#N/A,TRUE,"XIRR";#N/A,#N/A,TRUE,"EPEloan";#N/A,#N/A,TRUE,"GraphEPE";#N/A,#N/A,TRUE,"OrgChart";#N/A,#N/A,TRUE,"SA08B"}</definedName>
    <definedName name="wrn.El._.Paso._.Offshore." localSheetId="13" hidden="1">{#N/A,#N/A,TRUE,"EPEsum";#N/A,#N/A,TRUE,"Approve1";#N/A,#N/A,TRUE,"Approve2";#N/A,#N/A,TRUE,"Approve3";#N/A,#N/A,TRUE,"EPE1";#N/A,#N/A,TRUE,"EPE2";#N/A,#N/A,TRUE,"CashCompare";#N/A,#N/A,TRUE,"XIRR";#N/A,#N/A,TRUE,"EPEloan";#N/A,#N/A,TRUE,"GraphEPE";#N/A,#N/A,TRUE,"OrgChart";#N/A,#N/A,TRUE,"SA08B"}</definedName>
    <definedName name="wrn.El._.Paso._.Offshore." localSheetId="10" hidden="1">{#N/A,#N/A,TRUE,"EPEsum";#N/A,#N/A,TRUE,"Approve1";#N/A,#N/A,TRUE,"Approve2";#N/A,#N/A,TRUE,"Approve3";#N/A,#N/A,TRUE,"EPE1";#N/A,#N/A,TRUE,"EPE2";#N/A,#N/A,TRUE,"CashCompare";#N/A,#N/A,TRUE,"XIRR";#N/A,#N/A,TRUE,"EPEloan";#N/A,#N/A,TRUE,"GraphEPE";#N/A,#N/A,TRUE,"OrgChart";#N/A,#N/A,TRUE,"SA08B"}</definedName>
    <definedName name="wrn.El._.Paso._.Offshore." localSheetId="7" hidden="1">{#N/A,#N/A,TRUE,"EPEsum";#N/A,#N/A,TRUE,"Approve1";#N/A,#N/A,TRUE,"Approve2";#N/A,#N/A,TRUE,"Approve3";#N/A,#N/A,TRUE,"EPE1";#N/A,#N/A,TRUE,"EPE2";#N/A,#N/A,TRUE,"CashCompare";#N/A,#N/A,TRUE,"XIRR";#N/A,#N/A,TRUE,"EPEloan";#N/A,#N/A,TRUE,"GraphEPE";#N/A,#N/A,TRUE,"OrgChart";#N/A,#N/A,TRUE,"SA08B"}</definedName>
    <definedName name="wrn.El._.Paso._.Offshore." localSheetId="1" hidden="1">{#N/A,#N/A,TRUE,"EPEsum";#N/A,#N/A,TRUE,"Approve1";#N/A,#N/A,TRUE,"Approve2";#N/A,#N/A,TRUE,"Approve3";#N/A,#N/A,TRUE,"EPE1";#N/A,#N/A,TRUE,"EPE2";#N/A,#N/A,TRUE,"CashCompare";#N/A,#N/A,TRUE,"XIRR";#N/A,#N/A,TRUE,"EPEloan";#N/A,#N/A,TRUE,"GraphEPE";#N/A,#N/A,TRUE,"OrgChart";#N/A,#N/A,TRUE,"SA08B"}</definedName>
    <definedName name="wrn.El._.Paso._.Offshore." localSheetId="27" hidden="1">{#N/A,#N/A,TRUE,"EPEsum";#N/A,#N/A,TRUE,"Approve1";#N/A,#N/A,TRUE,"Approve2";#N/A,#N/A,TRUE,"Approve3";#N/A,#N/A,TRUE,"EPE1";#N/A,#N/A,TRUE,"EPE2";#N/A,#N/A,TRUE,"CashCompare";#N/A,#N/A,TRUE,"XIRR";#N/A,#N/A,TRUE,"EPEloan";#N/A,#N/A,TRUE,"GraphEPE";#N/A,#N/A,TRUE,"OrgChart";#N/A,#N/A,TRUE,"SA08B"}</definedName>
    <definedName name="wrn.El._.Paso._.Offshore." hidden="1">{#N/A,#N/A,TRUE,"EPEsum";#N/A,#N/A,TRUE,"Approve1";#N/A,#N/A,TRUE,"Approve2";#N/A,#N/A,TRUE,"Approve3";#N/A,#N/A,TRUE,"EPE1";#N/A,#N/A,TRUE,"EPE2";#N/A,#N/A,TRUE,"CashCompare";#N/A,#N/A,TRUE,"XIRR";#N/A,#N/A,TRUE,"EPEloan";#N/A,#N/A,TRUE,"GraphEPE";#N/A,#N/A,TRUE,"OrgChart";#N/A,#N/A,TRUE,"SA08B"}</definedName>
    <definedName name="wrn.ESTIMATE." localSheetId="16" hidden="1">{#N/A,#N/A,FALSE,"CESTSUM";#N/A,#N/A,FALSE,"est sum A";#N/A,#N/A,FALSE,"est detail A"}</definedName>
    <definedName name="wrn.ESTIMATE." localSheetId="13" hidden="1">{#N/A,#N/A,FALSE,"CESTSUM";#N/A,#N/A,FALSE,"est sum A";#N/A,#N/A,FALSE,"est detail A"}</definedName>
    <definedName name="wrn.ESTIMATE." localSheetId="10" hidden="1">{#N/A,#N/A,FALSE,"CESTSUM";#N/A,#N/A,FALSE,"est sum A";#N/A,#N/A,FALSE,"est detail A"}</definedName>
    <definedName name="wrn.ESTIMATE." localSheetId="7" hidden="1">{#N/A,#N/A,FALSE,"CESTSUM";#N/A,#N/A,FALSE,"est sum A";#N/A,#N/A,FALSE,"est detail A"}</definedName>
    <definedName name="wrn.ESTIMATE." localSheetId="1" hidden="1">{#N/A,#N/A,FALSE,"CESTSUM";#N/A,#N/A,FALSE,"est sum A";#N/A,#N/A,FALSE,"est detail A"}</definedName>
    <definedName name="wrn.ESTIMATE." localSheetId="27" hidden="1">{#N/A,#N/A,FALSE,"CESTSUM";#N/A,#N/A,FALSE,"est sum A";#N/A,#N/A,FALSE,"est detail A"}</definedName>
    <definedName name="wrn.ESTIMATE." hidden="1">{#N/A,#N/A,FALSE,"CESTSUM";#N/A,#N/A,FALSE,"est sum A";#N/A,#N/A,FALSE,"est detail A"}</definedName>
    <definedName name="wrn.Exec._.Summary." localSheetId="16" hidden="1">{#N/A,#N/A,FALSE,"Output Ass";#N/A,#N/A,FALSE,"Sum Tot";#N/A,#N/A,FALSE,"Ex Sum Year";#N/A,#N/A,FALSE,"Sum Qtr"}</definedName>
    <definedName name="wrn.Exec._.Summary." localSheetId="13" hidden="1">{#N/A,#N/A,FALSE,"Output Ass";#N/A,#N/A,FALSE,"Sum Tot";#N/A,#N/A,FALSE,"Ex Sum Year";#N/A,#N/A,FALSE,"Sum Qtr"}</definedName>
    <definedName name="wrn.Exec._.Summary." localSheetId="10" hidden="1">{#N/A,#N/A,FALSE,"Output Ass";#N/A,#N/A,FALSE,"Sum Tot";#N/A,#N/A,FALSE,"Ex Sum Year";#N/A,#N/A,FALSE,"Sum Qtr"}</definedName>
    <definedName name="wrn.Exec._.Summary." localSheetId="7" hidden="1">{#N/A,#N/A,FALSE,"Output Ass";#N/A,#N/A,FALSE,"Sum Tot";#N/A,#N/A,FALSE,"Ex Sum Year";#N/A,#N/A,FALSE,"Sum Qtr"}</definedName>
    <definedName name="wrn.Exec._.Summary." localSheetId="1" hidden="1">{#N/A,#N/A,FALSE,"Output Ass";#N/A,#N/A,FALSE,"Sum Tot";#N/A,#N/A,FALSE,"Ex Sum Year";#N/A,#N/A,FALSE,"Sum Qtr"}</definedName>
    <definedName name="wrn.Exec._.Summary." localSheetId="27" hidden="1">{#N/A,#N/A,FALSE,"Output Ass";#N/A,#N/A,FALSE,"Sum Tot";#N/A,#N/A,FALSE,"Ex Sum Year";#N/A,#N/A,FALSE,"Sum Qtr"}</definedName>
    <definedName name="wrn.Exec._.Summary." hidden="1">{#N/A,#N/A,FALSE,"Output Ass";#N/A,#N/A,FALSE,"Sum Tot";#N/A,#N/A,FALSE,"Ex Sum Year";#N/A,#N/A,FALSE,"Sum Qtr"}</definedName>
    <definedName name="wrn.Factors._.Tab._.10." localSheetId="16" hidden="1">{"Factors Pages 1-2",#N/A,FALSE,"Factors";"Factors Page 3",#N/A,FALSE,"Factors";"Factors Page 4",#N/A,FALSE,"Factors";"Factors Page 5",#N/A,FALSE,"Factors";"Factors Pages 8-27",#N/A,FALSE,"Factors"}</definedName>
    <definedName name="wrn.Factors._.Tab._.10." localSheetId="13" hidden="1">{"Factors Pages 1-2",#N/A,FALSE,"Factors";"Factors Page 3",#N/A,FALSE,"Factors";"Factors Page 4",#N/A,FALSE,"Factors";"Factors Page 5",#N/A,FALSE,"Factors";"Factors Pages 8-27",#N/A,FALSE,"Factors"}</definedName>
    <definedName name="wrn.Factors._.Tab._.10." localSheetId="10" hidden="1">{"Factors Pages 1-2",#N/A,FALSE,"Factors";"Factors Page 3",#N/A,FALSE,"Factors";"Factors Page 4",#N/A,FALSE,"Factors";"Factors Page 5",#N/A,FALSE,"Factors";"Factors Pages 8-27",#N/A,FALSE,"Factors"}</definedName>
    <definedName name="wrn.Factors._.Tab._.10." localSheetId="7" hidden="1">{"Factors Pages 1-2",#N/A,FALSE,"Factors";"Factors Page 3",#N/A,FALSE,"Factors";"Factors Page 4",#N/A,FALSE,"Factors";"Factors Page 5",#N/A,FALSE,"Factors";"Factors Pages 8-27",#N/A,FALSE,"Factors"}</definedName>
    <definedName name="wrn.Factors._.Tab._.10." localSheetId="1" hidden="1">{"Factors Pages 1-2",#N/A,FALSE,"Factors";"Factors Page 3",#N/A,FALSE,"Factors";"Factors Page 4",#N/A,FALSE,"Factors";"Factors Page 5",#N/A,FALSE,"Factors";"Factors Pages 8-27",#N/A,FALSE,"Factors"}</definedName>
    <definedName name="wrn.Factors._.Tab._.10." localSheetId="27"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report." localSheetId="16" hidden="1">{"print_su",#N/A,TRUE,"bond_size1";"print_cf",#N/A,TRUE,"bond_size1";"print_sads",#N/A,TRUE,"bond_size1";"print_capi",#N/A,TRUE,"bond_size1";"print_ads",#N/A,TRUE,"bond_size1";"print_bp",#N/A,TRUE,"bond_size1";"print_nds",#N/A,TRUE,"bond_size1";"print_yield",#N/A,TRUE,"bond_size1"}</definedName>
    <definedName name="wrn.full._.report." localSheetId="13" hidden="1">{"print_su",#N/A,TRUE,"bond_size1";"print_cf",#N/A,TRUE,"bond_size1";"print_sads",#N/A,TRUE,"bond_size1";"print_capi",#N/A,TRUE,"bond_size1";"print_ads",#N/A,TRUE,"bond_size1";"print_bp",#N/A,TRUE,"bond_size1";"print_nds",#N/A,TRUE,"bond_size1";"print_yield",#N/A,TRUE,"bond_size1"}</definedName>
    <definedName name="wrn.full._.report." localSheetId="10" hidden="1">{"print_su",#N/A,TRUE,"bond_size1";"print_cf",#N/A,TRUE,"bond_size1";"print_sads",#N/A,TRUE,"bond_size1";"print_capi",#N/A,TRUE,"bond_size1";"print_ads",#N/A,TRUE,"bond_size1";"print_bp",#N/A,TRUE,"bond_size1";"print_nds",#N/A,TRUE,"bond_size1";"print_yield",#N/A,TRUE,"bond_size1"}</definedName>
    <definedName name="wrn.full._.report." localSheetId="7" hidden="1">{"print_su",#N/A,TRUE,"bond_size1";"print_cf",#N/A,TRUE,"bond_size1";"print_sads",#N/A,TRUE,"bond_size1";"print_capi",#N/A,TRUE,"bond_size1";"print_ads",#N/A,TRUE,"bond_size1";"print_bp",#N/A,TRUE,"bond_size1";"print_nds",#N/A,TRUE,"bond_size1";"print_yield",#N/A,TRUE,"bond_size1"}</definedName>
    <definedName name="wrn.full._.report." localSheetId="1" hidden="1">{"print_su",#N/A,TRUE,"bond_size1";"print_cf",#N/A,TRUE,"bond_size1";"print_sads",#N/A,TRUE,"bond_size1";"print_capi",#N/A,TRUE,"bond_size1";"print_ads",#N/A,TRUE,"bond_size1";"print_bp",#N/A,TRUE,"bond_size1";"print_nds",#N/A,TRUE,"bond_size1";"print_yield",#N/A,TRUE,"bond_size1"}</definedName>
    <definedName name="wrn.full._.report." localSheetId="27" hidden="1">{"print_su",#N/A,TRUE,"bond_size1";"print_cf",#N/A,TRUE,"bond_size1";"print_sads",#N/A,TRUE,"bond_size1";"print_capi",#N/A,TRUE,"bond_size1";"print_ads",#N/A,TRUE,"bond_size1";"print_bp",#N/A,TRUE,"bond_size1";"print_nds",#N/A,TRUE,"bond_size1";"print_yield",#N/A,TRUE,"bond_size1"}</definedName>
    <definedName name="wrn.full._.report." hidden="1">{"print_su",#N/A,TRUE,"bond_size1";"print_cf",#N/A,TRUE,"bond_size1";"print_sads",#N/A,TRUE,"bond_size1";"print_capi",#N/A,TRUE,"bond_size1";"print_ads",#N/A,TRUE,"bond_size1";"print_bp",#N/A,TRUE,"bond_size1";"print_nds",#N/A,TRUE,"bond_size1";"print_yield",#N/A,TRUE,"bond_size1"}</definedName>
    <definedName name="wrn.Full._.View." localSheetId="16" hidden="1">{"FullView",#N/A,FALSE,"Consltd-For contngcy"}</definedName>
    <definedName name="wrn.Full._.View." localSheetId="13" hidden="1">{"FullView",#N/A,FALSE,"Consltd-For contngcy"}</definedName>
    <definedName name="wrn.Full._.View." localSheetId="10" hidden="1">{"FullView",#N/A,FALSE,"Consltd-For contngcy"}</definedName>
    <definedName name="wrn.Full._.View." localSheetId="7" hidden="1">{"FullView",#N/A,FALSE,"Consltd-For contngcy"}</definedName>
    <definedName name="wrn.Full._.View." localSheetId="1" hidden="1">{"FullView",#N/A,FALSE,"Consltd-For contngcy"}</definedName>
    <definedName name="wrn.Full._.View." localSheetId="27" hidden="1">{"FullView",#N/A,FALSE,"Consltd-For contngcy"}</definedName>
    <definedName name="wrn.Full._.View." hidden="1">{"FullView",#N/A,FALSE,"Consltd-For contngcy"}</definedName>
    <definedName name="wrn.Fundamental." localSheetId="16" hidden="1">{#N/A,#N/A,TRUE,"CoverPage";#N/A,#N/A,TRUE,"Gas";#N/A,#N/A,TRUE,"Power";#N/A,#N/A,TRUE,"Historical DJ Mthly Prices"}</definedName>
    <definedName name="wrn.Fundamental." localSheetId="13" hidden="1">{#N/A,#N/A,TRUE,"CoverPage";#N/A,#N/A,TRUE,"Gas";#N/A,#N/A,TRUE,"Power";#N/A,#N/A,TRUE,"Historical DJ Mthly Prices"}</definedName>
    <definedName name="wrn.Fundamental." localSheetId="10" hidden="1">{#N/A,#N/A,TRUE,"CoverPage";#N/A,#N/A,TRUE,"Gas";#N/A,#N/A,TRUE,"Power";#N/A,#N/A,TRUE,"Historical DJ Mthly Prices"}</definedName>
    <definedName name="wrn.Fundamental." localSheetId="7" hidden="1">{#N/A,#N/A,TRUE,"CoverPage";#N/A,#N/A,TRUE,"Gas";#N/A,#N/A,TRUE,"Power";#N/A,#N/A,TRUE,"Historical DJ Mthly Prices"}</definedName>
    <definedName name="wrn.Fundamental." localSheetId="1" hidden="1">{#N/A,#N/A,TRUE,"CoverPage";#N/A,#N/A,TRUE,"Gas";#N/A,#N/A,TRUE,"Power";#N/A,#N/A,TRUE,"Historical DJ Mthly Prices"}</definedName>
    <definedName name="wrn.Fundamental." localSheetId="27" hidden="1">{#N/A,#N/A,TRUE,"CoverPage";#N/A,#N/A,TRUE,"Gas";#N/A,#N/A,TRUE,"Power";#N/A,#N/A,TRUE,"Historical DJ Mthly Prices"}</definedName>
    <definedName name="wrn.Fundamental." hidden="1">{#N/A,#N/A,TRUE,"CoverPage";#N/A,#N/A,TRUE,"Gas";#N/A,#N/A,TRUE,"Power";#N/A,#N/A,TRUE,"Historical DJ Mthly Prices"}</definedName>
    <definedName name="wrn.Fundamental2" localSheetId="16" hidden="1">{#N/A,#N/A,TRUE,"CoverPage";#N/A,#N/A,TRUE,"Gas";#N/A,#N/A,TRUE,"Power";#N/A,#N/A,TRUE,"Historical DJ Mthly Prices"}</definedName>
    <definedName name="wrn.Fundamental2" localSheetId="13" hidden="1">{#N/A,#N/A,TRUE,"CoverPage";#N/A,#N/A,TRUE,"Gas";#N/A,#N/A,TRUE,"Power";#N/A,#N/A,TRUE,"Historical DJ Mthly Prices"}</definedName>
    <definedName name="wrn.Fundamental2" localSheetId="10" hidden="1">{#N/A,#N/A,TRUE,"CoverPage";#N/A,#N/A,TRUE,"Gas";#N/A,#N/A,TRUE,"Power";#N/A,#N/A,TRUE,"Historical DJ Mthly Prices"}</definedName>
    <definedName name="wrn.Fundamental2" localSheetId="7" hidden="1">{#N/A,#N/A,TRUE,"CoverPage";#N/A,#N/A,TRUE,"Gas";#N/A,#N/A,TRUE,"Power";#N/A,#N/A,TRUE,"Historical DJ Mthly Prices"}</definedName>
    <definedName name="wrn.Fundamental2" localSheetId="1" hidden="1">{#N/A,#N/A,TRUE,"CoverPage";#N/A,#N/A,TRUE,"Gas";#N/A,#N/A,TRUE,"Power";#N/A,#N/A,TRUE,"Historical DJ Mthly Prices"}</definedName>
    <definedName name="wrn.Fundamental2" localSheetId="27" hidden="1">{#N/A,#N/A,TRUE,"CoverPage";#N/A,#N/A,TRUE,"Gas";#N/A,#N/A,TRUE,"Power";#N/A,#N/A,TRUE,"Historical DJ Mthly Prices"}</definedName>
    <definedName name="wrn.Fundamental2" hidden="1">{#N/A,#N/A,TRUE,"CoverPage";#N/A,#N/A,TRUE,"Gas";#N/A,#N/A,TRUE,"Power";#N/A,#N/A,TRUE,"Historical DJ Mthly Prices"}</definedName>
    <definedName name="wrn.GLReport." localSheetId="16"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3"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0"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7"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27"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IEO." localSheetId="16" hidden="1">{#N/A,#N/A,FALSE,"SUMMARY";#N/A,#N/A,FALSE,"AE7616";#N/A,#N/A,FALSE,"AE7617";#N/A,#N/A,FALSE,"AE7618";#N/A,#N/A,FALSE,"AE7619"}</definedName>
    <definedName name="wrn.IEO." localSheetId="13" hidden="1">{#N/A,#N/A,FALSE,"SUMMARY";#N/A,#N/A,FALSE,"AE7616";#N/A,#N/A,FALSE,"AE7617";#N/A,#N/A,FALSE,"AE7618";#N/A,#N/A,FALSE,"AE7619"}</definedName>
    <definedName name="wrn.IEO." localSheetId="10" hidden="1">{#N/A,#N/A,FALSE,"SUMMARY";#N/A,#N/A,FALSE,"AE7616";#N/A,#N/A,FALSE,"AE7617";#N/A,#N/A,FALSE,"AE7618";#N/A,#N/A,FALSE,"AE7619"}</definedName>
    <definedName name="wrn.IEO." localSheetId="7" hidden="1">{#N/A,#N/A,FALSE,"SUMMARY";#N/A,#N/A,FALSE,"AE7616";#N/A,#N/A,FALSE,"AE7617";#N/A,#N/A,FALSE,"AE7618";#N/A,#N/A,FALSE,"AE7619"}</definedName>
    <definedName name="wrn.IEO." localSheetId="1" hidden="1">{#N/A,#N/A,FALSE,"SUMMARY";#N/A,#N/A,FALSE,"AE7616";#N/A,#N/A,FALSE,"AE7617";#N/A,#N/A,FALSE,"AE7618";#N/A,#N/A,FALSE,"AE7619"}</definedName>
    <definedName name="wrn.IEO." localSheetId="27" hidden="1">{#N/A,#N/A,FALSE,"SUMMARY";#N/A,#N/A,FALSE,"AE7616";#N/A,#N/A,FALSE,"AE7617";#N/A,#N/A,FALSE,"AE7618";#N/A,#N/A,FALSE,"AE7619"}</definedName>
    <definedName name="wrn.IEO." hidden="1">{#N/A,#N/A,FALSE,"SUMMARY";#N/A,#N/A,FALSE,"AE7616";#N/A,#N/A,FALSE,"AE7617";#N/A,#N/A,FALSE,"AE7618";#N/A,#N/A,FALSE,"AE7619"}</definedName>
    <definedName name="wrn.Incentive._.Overhead." localSheetId="16" hidden="1">{#N/A,#N/A,FALSE,"Coversheet";#N/A,#N/A,FALSE,"QA"}</definedName>
    <definedName name="wrn.Incentive._.Overhead." localSheetId="13" hidden="1">{#N/A,#N/A,FALSE,"Coversheet";#N/A,#N/A,FALSE,"QA"}</definedName>
    <definedName name="wrn.Incentive._.Overhead." localSheetId="10" hidden="1">{#N/A,#N/A,FALSE,"Coversheet";#N/A,#N/A,FALSE,"QA"}</definedName>
    <definedName name="wrn.Incentive._.Overhead." localSheetId="7" hidden="1">{#N/A,#N/A,FALSE,"Coversheet";#N/A,#N/A,FALSE,"QA"}</definedName>
    <definedName name="wrn.Incentive._.Overhead." localSheetId="1" hidden="1">{#N/A,#N/A,FALSE,"Coversheet";#N/A,#N/A,FALSE,"QA"}</definedName>
    <definedName name="wrn.Incentive._.Overhead." localSheetId="27" hidden="1">{#N/A,#N/A,FALSE,"Coversheet";#N/A,#N/A,FALSE,"QA"}</definedName>
    <definedName name="wrn.Incentive._.Overhead." hidden="1">{#N/A,#N/A,FALSE,"Coversheet";#N/A,#N/A,FALSE,"QA"}</definedName>
    <definedName name="wrn.life." localSheetId="16" hidden="1">{"life_te",#N/A,TRUE,"life";"duration_te",#N/A,TRUE,"duration";"life_ab",#N/A,TRUE,"life";"duration_ab",#N/A,TRUE,"duration";"life_fed_tax",#N/A,TRUE,"life";"duration_tax",#N/A,TRUE,"duration";"life_tax",#N/A,TRUE,"life";"life_fed",#N/A,TRUE,"life";"duration_cd_fed",#N/A,TRUE,"duration"}</definedName>
    <definedName name="wrn.life." localSheetId="13" hidden="1">{"life_te",#N/A,TRUE,"life";"duration_te",#N/A,TRUE,"duration";"life_ab",#N/A,TRUE,"life";"duration_ab",#N/A,TRUE,"duration";"life_fed_tax",#N/A,TRUE,"life";"duration_tax",#N/A,TRUE,"duration";"life_tax",#N/A,TRUE,"life";"life_fed",#N/A,TRUE,"life";"duration_cd_fed",#N/A,TRUE,"duration"}</definedName>
    <definedName name="wrn.life." localSheetId="10" hidden="1">{"life_te",#N/A,TRUE,"life";"duration_te",#N/A,TRUE,"duration";"life_ab",#N/A,TRUE,"life";"duration_ab",#N/A,TRUE,"duration";"life_fed_tax",#N/A,TRUE,"life";"duration_tax",#N/A,TRUE,"duration";"life_tax",#N/A,TRUE,"life";"life_fed",#N/A,TRUE,"life";"duration_cd_fed",#N/A,TRUE,"duration"}</definedName>
    <definedName name="wrn.life." localSheetId="7" hidden="1">{"life_te",#N/A,TRUE,"life";"duration_te",#N/A,TRUE,"duration";"life_ab",#N/A,TRUE,"life";"duration_ab",#N/A,TRUE,"duration";"life_fed_tax",#N/A,TRUE,"life";"duration_tax",#N/A,TRUE,"duration";"life_tax",#N/A,TRUE,"life";"life_fed",#N/A,TRUE,"life";"duration_cd_fed",#N/A,TRUE,"duration"}</definedName>
    <definedName name="wrn.life." localSheetId="1" hidden="1">{"life_te",#N/A,TRUE,"life";"duration_te",#N/A,TRUE,"duration";"life_ab",#N/A,TRUE,"life";"duration_ab",#N/A,TRUE,"duration";"life_fed_tax",#N/A,TRUE,"life";"duration_tax",#N/A,TRUE,"duration";"life_tax",#N/A,TRUE,"life";"life_fed",#N/A,TRUE,"life";"duration_cd_fed",#N/A,TRUE,"duration"}</definedName>
    <definedName name="wrn.life." localSheetId="27" hidden="1">{"life_te",#N/A,TRUE,"life";"duration_te",#N/A,TRUE,"duration";"life_ab",#N/A,TRUE,"life";"duration_ab",#N/A,TRUE,"duration";"life_fed_tax",#N/A,TRUE,"life";"duration_tax",#N/A,TRUE,"duration";"life_tax",#N/A,TRUE,"life";"life_fed",#N/A,TRUE,"life";"duration_cd_fed",#N/A,TRUE,"duration"}</definedName>
    <definedName name="wrn.life." hidden="1">{"life_te",#N/A,TRUE,"life";"duration_te",#N/A,TRUE,"duration";"life_ab",#N/A,TRUE,"life";"duration_ab",#N/A,TRUE,"duration";"life_fed_tax",#N/A,TRUE,"life";"duration_tax",#N/A,TRUE,"duration";"life_tax",#N/A,TRUE,"life";"life_fed",#N/A,TRUE,"life";"duration_cd_fed",#N/A,TRUE,"duration"}</definedName>
    <definedName name="wrn.limit_reports." localSheetId="16" hidden="1">{#N/A,#N/A,FALSE,"Schedule F";#N/A,#N/A,FALSE,"Schedule G"}</definedName>
    <definedName name="wrn.limit_reports." localSheetId="13" hidden="1">{#N/A,#N/A,FALSE,"Schedule F";#N/A,#N/A,FALSE,"Schedule G"}</definedName>
    <definedName name="wrn.limit_reports." localSheetId="10" hidden="1">{#N/A,#N/A,FALSE,"Schedule F";#N/A,#N/A,FALSE,"Schedule G"}</definedName>
    <definedName name="wrn.limit_reports." localSheetId="7" hidden="1">{#N/A,#N/A,FALSE,"Schedule F";#N/A,#N/A,FALSE,"Schedule G"}</definedName>
    <definedName name="wrn.limit_reports." localSheetId="1" hidden="1">{#N/A,#N/A,FALSE,"Schedule F";#N/A,#N/A,FALSE,"Schedule G"}</definedName>
    <definedName name="wrn.limit_reports." localSheetId="27" hidden="1">{#N/A,#N/A,FALSE,"Schedule F";#N/A,#N/A,FALSE,"Schedule G"}</definedName>
    <definedName name="wrn.limit_reports." hidden="1">{#N/A,#N/A,FALSE,"Schedule F";#N/A,#N/A,FALSE,"Schedule G"}</definedName>
    <definedName name="wrn.MARGIN_WO_QTR." localSheetId="16" hidden="1">{#N/A,#N/A,FALSE,"Month ";#N/A,#N/A,FALSE,"YTD";#N/A,#N/A,FALSE,"12 mo ended"}</definedName>
    <definedName name="wrn.MARGIN_WO_QTR." localSheetId="13" hidden="1">{#N/A,#N/A,FALSE,"Month ";#N/A,#N/A,FALSE,"YTD";#N/A,#N/A,FALSE,"12 mo ended"}</definedName>
    <definedName name="wrn.MARGIN_WO_QTR." localSheetId="10" hidden="1">{#N/A,#N/A,FALSE,"Month ";#N/A,#N/A,FALSE,"YTD";#N/A,#N/A,FALSE,"12 mo ended"}</definedName>
    <definedName name="wrn.MARGIN_WO_QTR." localSheetId="7" hidden="1">{#N/A,#N/A,FALSE,"Month ";#N/A,#N/A,FALSE,"YTD";#N/A,#N/A,FALSE,"12 mo ended"}</definedName>
    <definedName name="wrn.MARGIN_WO_QTR." localSheetId="1" hidden="1">{#N/A,#N/A,FALSE,"Month ";#N/A,#N/A,FALSE,"YTD";#N/A,#N/A,FALSE,"12 mo ended"}</definedName>
    <definedName name="wrn.MARGIN_WO_QTR." localSheetId="27" hidden="1">{#N/A,#N/A,FALSE,"Month ";#N/A,#N/A,FALSE,"YTD";#N/A,#N/A,FALSE,"12 mo ended"}</definedName>
    <definedName name="wrn.MARGIN_WO_QTR." hidden="1">{#N/A,#N/A,FALSE,"Month ";#N/A,#N/A,FALSE,"YTD";#N/A,#N/A,FALSE,"12 mo ended"}</definedName>
    <definedName name="wrn.Municipal._.Report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pen._.Issues._.Only." localSheetId="16" hidden="1">{"Open issues Only",#N/A,FALSE,"TIMELINE"}</definedName>
    <definedName name="wrn.Open._.Issues._.Only." localSheetId="13" hidden="1">{"Open issues Only",#N/A,FALSE,"TIMELINE"}</definedName>
    <definedName name="wrn.Open._.Issues._.Only." localSheetId="10" hidden="1">{"Open issues Only",#N/A,FALSE,"TIMELINE"}</definedName>
    <definedName name="wrn.Open._.Issues._.Only." localSheetId="7" hidden="1">{"Open issues Only",#N/A,FALSE,"TIMELINE"}</definedName>
    <definedName name="wrn.Open._.Issues._.Only." localSheetId="1" hidden="1">{"Open issues Only",#N/A,FALSE,"TIMELINE"}</definedName>
    <definedName name="wrn.Open._.Issues._.Only." localSheetId="27" hidden="1">{"Open issues Only",#N/A,FALSE,"TIMELINE"}</definedName>
    <definedName name="wrn.Open._.Issues._.Only." hidden="1">{"Open issues Only",#N/A,FALSE,"TIMELINE"}</definedName>
    <definedName name="wrn.OR._.Carrying._.Charge._.JV." localSheetId="16" hidden="1">{#N/A,#N/A,FALSE,"Loans";#N/A,#N/A,FALSE,"Program Costs";#N/A,#N/A,FALSE,"Measures";#N/A,#N/A,FALSE,"Net Lost Rev";#N/A,#N/A,FALSE,"Incentive"}</definedName>
    <definedName name="wrn.OR._.Carrying._.Charge._.JV." localSheetId="13" hidden="1">{#N/A,#N/A,FALSE,"Loans";#N/A,#N/A,FALSE,"Program Costs";#N/A,#N/A,FALSE,"Measures";#N/A,#N/A,FALSE,"Net Lost Rev";#N/A,#N/A,FALSE,"Incentive"}</definedName>
    <definedName name="wrn.OR._.Carrying._.Charge._.JV." localSheetId="10" hidden="1">{#N/A,#N/A,FALSE,"Loans";#N/A,#N/A,FALSE,"Program Costs";#N/A,#N/A,FALSE,"Measures";#N/A,#N/A,FALSE,"Net Lost Rev";#N/A,#N/A,FALSE,"Incentive"}</definedName>
    <definedName name="wrn.OR._.Carrying._.Charge._.JV." localSheetId="7" hidden="1">{#N/A,#N/A,FALSE,"Loans";#N/A,#N/A,FALSE,"Program Costs";#N/A,#N/A,FALSE,"Measures";#N/A,#N/A,FALSE,"Net Lost Rev";#N/A,#N/A,FALSE,"Incentive"}</definedName>
    <definedName name="wrn.OR._.Carrying._.Charge._.JV." localSheetId="1" hidden="1">{#N/A,#N/A,FALSE,"Loans";#N/A,#N/A,FALSE,"Program Costs";#N/A,#N/A,FALSE,"Measures";#N/A,#N/A,FALSE,"Net Lost Rev";#N/A,#N/A,FALSE,"Incentive"}</definedName>
    <definedName name="wrn.OR._.Carrying._.Charge._.JV." localSheetId="27" hidden="1">{#N/A,#N/A,FALSE,"Loans";#N/A,#N/A,FALSE,"Program Costs";#N/A,#N/A,FALSE,"Measures";#N/A,#N/A,FALSE,"Net Lost Rev";#N/A,#N/A,FALSE,"Incentive"}</definedName>
    <definedName name="wrn.OR._.Carrying._.Charge._.JV." localSheetId="28" hidden="1">{#N/A,#N/A,FALSE,"Loans";#N/A,#N/A,FALSE,"Program Costs";#N/A,#N/A,FALSE,"Measures";#N/A,#N/A,FALSE,"Net Lost Rev";#N/A,#N/A,FALSE,"Incentive"}</definedName>
    <definedName name="wrn.OR._.Carrying._.Charge._.JV." localSheetId="15" hidden="1">{#N/A,#N/A,FALSE,"Loans";#N/A,#N/A,FALSE,"Program Costs";#N/A,#N/A,FALSE,"Measures";#N/A,#N/A,FALSE,"Net Lost Rev";#N/A,#N/A,FALSE,"Incentive"}</definedName>
    <definedName name="wrn.OR._.Carrying._.Charge._.JV." localSheetId="29" hidden="1">{#N/A,#N/A,FALSE,"Loans";#N/A,#N/A,FALSE,"Program Costs";#N/A,#N/A,FALSE,"Measures";#N/A,#N/A,FALSE,"Net Lost Rev";#N/A,#N/A,FALSE,"Incentive"}</definedName>
    <definedName name="wrn.OR._.Carrying._.Charge._.JV." localSheetId="31" hidden="1">{#N/A,#N/A,FALSE,"Loans";#N/A,#N/A,FALSE,"Program Costs";#N/A,#N/A,FALSE,"Measures";#N/A,#N/A,FALSE,"Net Lost Rev";#N/A,#N/A,FALSE,"Incentive"}</definedName>
    <definedName name="wrn.OR._.Carrying._.Charge._.JV." localSheetId="30" hidden="1">{#N/A,#N/A,FALSE,"Loans";#N/A,#N/A,FALSE,"Program Costs";#N/A,#N/A,FALSE,"Measures";#N/A,#N/A,FALSE,"Net Lost Rev";#N/A,#N/A,FALSE,"Incentive"}</definedName>
    <definedName name="wrn.OR._.Carrying._.Charge._.JV." localSheetId="32"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localSheetId="13" hidden="1">{#N/A,#N/A,FALSE,"Loans";#N/A,#N/A,FALSE,"Program Costs";#N/A,#N/A,FALSE,"Measures";#N/A,#N/A,FALSE,"Net Lost Rev";#N/A,#N/A,FALSE,"Incentive"}</definedName>
    <definedName name="wrn.OR._.Carrying._.Charge._.JV.1" localSheetId="10" hidden="1">{#N/A,#N/A,FALSE,"Loans";#N/A,#N/A,FALSE,"Program Costs";#N/A,#N/A,FALSE,"Measures";#N/A,#N/A,FALSE,"Net Lost Rev";#N/A,#N/A,FALSE,"Incentive"}</definedName>
    <definedName name="wrn.OR._.Carrying._.Charge._.JV.1" localSheetId="7" hidden="1">{#N/A,#N/A,FALSE,"Loans";#N/A,#N/A,FALSE,"Program Costs";#N/A,#N/A,FALSE,"Measures";#N/A,#N/A,FALSE,"Net Lost Rev";#N/A,#N/A,FALSE,"Incentive"}</definedName>
    <definedName name="wrn.OR._.Carrying._.Charge._.JV.1" localSheetId="1" hidden="1">{#N/A,#N/A,FALSE,"Loans";#N/A,#N/A,FALSE,"Program Costs";#N/A,#N/A,FALSE,"Measures";#N/A,#N/A,FALSE,"Net Lost Rev";#N/A,#N/A,FALSE,"Incentive"}</definedName>
    <definedName name="wrn.OR._.Carrying._.Charge._.JV.1" localSheetId="27" hidden="1">{#N/A,#N/A,FALSE,"Loans";#N/A,#N/A,FALSE,"Program Costs";#N/A,#N/A,FALSE,"Measures";#N/A,#N/A,FALSE,"Net Lost Rev";#N/A,#N/A,FALSE,"Incentive"}</definedName>
    <definedName name="wrn.OR._.Carrying._.Charge._.JV.1" localSheetId="28"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localSheetId="29" hidden="1">{#N/A,#N/A,FALSE,"Loans";#N/A,#N/A,FALSE,"Program Costs";#N/A,#N/A,FALSE,"Measures";#N/A,#N/A,FALSE,"Net Lost Rev";#N/A,#N/A,FALSE,"Incentive"}</definedName>
    <definedName name="wrn.OR._.Carrying._.Charge._.JV.1" localSheetId="31" hidden="1">{#N/A,#N/A,FALSE,"Loans";#N/A,#N/A,FALSE,"Program Costs";#N/A,#N/A,FALSE,"Measures";#N/A,#N/A,FALSE,"Net Lost Rev";#N/A,#N/A,FALSE,"Incentive"}</definedName>
    <definedName name="wrn.OR._.Carrying._.Charge._.JV.1" localSheetId="30" hidden="1">{#N/A,#N/A,FALSE,"Loans";#N/A,#N/A,FALSE,"Program Costs";#N/A,#N/A,FALSE,"Measures";#N/A,#N/A,FALSE,"Net Lost Rev";#N/A,#N/A,FALSE,"Incentive"}</definedName>
    <definedName name="wrn.OR._.Carrying._.Charge._.JV.1" localSheetId="32"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16" hidden="1">{#N/A,#N/A,FALSE,"Bgt";#N/A,#N/A,FALSE,"Act";#N/A,#N/A,FALSE,"Chrt Data";#N/A,#N/A,FALSE,"Bus Result";#N/A,#N/A,FALSE,"Main Charts";#N/A,#N/A,FALSE,"P&amp;L Ttl";#N/A,#N/A,FALSE,"P&amp;L C_Ttl";#N/A,#N/A,FALSE,"P&amp;L C_Oct";#N/A,#N/A,FALSE,"P&amp;L C_Sep";#N/A,#N/A,FALSE,"1996";#N/A,#N/A,FALSE,"Data"}</definedName>
    <definedName name="wrn.pages." localSheetId="13" hidden="1">{#N/A,#N/A,FALSE,"Bgt";#N/A,#N/A,FALSE,"Act";#N/A,#N/A,FALSE,"Chrt Data";#N/A,#N/A,FALSE,"Bus Result";#N/A,#N/A,FALSE,"Main Charts";#N/A,#N/A,FALSE,"P&amp;L Ttl";#N/A,#N/A,FALSE,"P&amp;L C_Ttl";#N/A,#N/A,FALSE,"P&amp;L C_Oct";#N/A,#N/A,FALSE,"P&amp;L C_Sep";#N/A,#N/A,FALSE,"1996";#N/A,#N/A,FALSE,"Data"}</definedName>
    <definedName name="wrn.pages." localSheetId="10" hidden="1">{#N/A,#N/A,FALSE,"Bgt";#N/A,#N/A,FALSE,"Act";#N/A,#N/A,FALSE,"Chrt Data";#N/A,#N/A,FALSE,"Bus Result";#N/A,#N/A,FALSE,"Main Charts";#N/A,#N/A,FALSE,"P&amp;L Ttl";#N/A,#N/A,FALSE,"P&amp;L C_Ttl";#N/A,#N/A,FALSE,"P&amp;L C_Oct";#N/A,#N/A,FALSE,"P&amp;L C_Sep";#N/A,#N/A,FALSE,"1996";#N/A,#N/A,FALSE,"Data"}</definedName>
    <definedName name="wrn.pages." localSheetId="7" hidden="1">{#N/A,#N/A,FALSE,"Bgt";#N/A,#N/A,FALSE,"Act";#N/A,#N/A,FALSE,"Chrt Data";#N/A,#N/A,FALSE,"Bus Result";#N/A,#N/A,FALSE,"Main Charts";#N/A,#N/A,FALSE,"P&amp;L Ttl";#N/A,#N/A,FALSE,"P&amp;L C_Ttl";#N/A,#N/A,FALSE,"P&amp;L C_Oct";#N/A,#N/A,FALSE,"P&amp;L C_Sep";#N/A,#N/A,FALSE,"1996";#N/A,#N/A,FALSE,"Data"}</definedName>
    <definedName name="wrn.pages." localSheetId="1" hidden="1">{#N/A,#N/A,FALSE,"Bgt";#N/A,#N/A,FALSE,"Act";#N/A,#N/A,FALSE,"Chrt Data";#N/A,#N/A,FALSE,"Bus Result";#N/A,#N/A,FALSE,"Main Charts";#N/A,#N/A,FALSE,"P&amp;L Ttl";#N/A,#N/A,FALSE,"P&amp;L C_Ttl";#N/A,#N/A,FALSE,"P&amp;L C_Oct";#N/A,#N/A,FALSE,"P&amp;L C_Sep";#N/A,#N/A,FALSE,"1996";#N/A,#N/A,FALSE,"Data"}</definedName>
    <definedName name="wrn.pages." localSheetId="27"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rtial." localSheetId="16"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3"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0"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7"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27"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yment._.View." localSheetId="16" hidden="1">{#N/A,#N/A,FALSE,"Consltd-For contngcy";"PaymentView",#N/A,FALSE,"Consltd-For contngcy"}</definedName>
    <definedName name="wrn.Payment._.View." localSheetId="13" hidden="1">{#N/A,#N/A,FALSE,"Consltd-For contngcy";"PaymentView",#N/A,FALSE,"Consltd-For contngcy"}</definedName>
    <definedName name="wrn.Payment._.View." localSheetId="10" hidden="1">{#N/A,#N/A,FALSE,"Consltd-For contngcy";"PaymentView",#N/A,FALSE,"Consltd-For contngcy"}</definedName>
    <definedName name="wrn.Payment._.View." localSheetId="7" hidden="1">{#N/A,#N/A,FALSE,"Consltd-For contngcy";"PaymentView",#N/A,FALSE,"Consltd-For contngcy"}</definedName>
    <definedName name="wrn.Payment._.View." localSheetId="1" hidden="1">{#N/A,#N/A,FALSE,"Consltd-For contngcy";"PaymentView",#N/A,FALSE,"Consltd-For contngcy"}</definedName>
    <definedName name="wrn.Payment._.View." localSheetId="27" hidden="1">{#N/A,#N/A,FALSE,"Consltd-For contngcy";"PaymentView",#N/A,FALSE,"Consltd-For contngcy"}</definedName>
    <definedName name="wrn.Payment._.View." hidden="1">{#N/A,#N/A,FALSE,"Consltd-For contngcy";"PaymentView",#N/A,FALSE,"Consltd-For contngcy"}</definedName>
    <definedName name="wrn.PFSreconview." localSheetId="16" hidden="1">{"PFS recon view",#N/A,FALSE,"Hyperion Proof"}</definedName>
    <definedName name="wrn.PFSreconview." localSheetId="13" hidden="1">{"PFS recon view",#N/A,FALSE,"Hyperion Proof"}</definedName>
    <definedName name="wrn.PFSreconview." localSheetId="10" hidden="1">{"PFS recon view",#N/A,FALSE,"Hyperion Proof"}</definedName>
    <definedName name="wrn.PFSreconview." localSheetId="7" hidden="1">{"PFS recon view",#N/A,FALSE,"Hyperion Proof"}</definedName>
    <definedName name="wrn.PFSreconview." localSheetId="1" hidden="1">{"PFS recon view",#N/A,FALSE,"Hyperion Proof"}</definedName>
    <definedName name="wrn.PFSreconview." localSheetId="27" hidden="1">{"PFS recon view",#N/A,FALSE,"Hyperion Proof"}</definedName>
    <definedName name="wrn.PFSreconview." hidden="1">{"PFS recon view",#N/A,FALSE,"Hyperion Proof"}</definedName>
    <definedName name="wrn.PGHCreconview." localSheetId="16" hidden="1">{"PGHC recon view",#N/A,FALSE,"Hyperion Proof"}</definedName>
    <definedName name="wrn.PGHCreconview." localSheetId="13" hidden="1">{"PGHC recon view",#N/A,FALSE,"Hyperion Proof"}</definedName>
    <definedName name="wrn.PGHCreconview." localSheetId="10" hidden="1">{"PGHC recon view",#N/A,FALSE,"Hyperion Proof"}</definedName>
    <definedName name="wrn.PGHCreconview." localSheetId="7" hidden="1">{"PGHC recon view",#N/A,FALSE,"Hyperion Proof"}</definedName>
    <definedName name="wrn.PGHCreconview." localSheetId="1" hidden="1">{"PGHC recon view",#N/A,FALSE,"Hyperion Proof"}</definedName>
    <definedName name="wrn.PGHCreconview." localSheetId="27" hidden="1">{"PGHC recon view",#N/A,FALSE,"Hyperion Proof"}</definedName>
    <definedName name="wrn.PGHCreconview." hidden="1">{"PGHC recon view",#N/A,FALSE,"Hyperion Proof"}</definedName>
    <definedName name="wrn.PHI._.all._.other._.months." localSheetId="16" hidden="1">{#N/A,#N/A,FALSE,"PHI MTD";#N/A,#N/A,FALSE,"PHI YTD"}</definedName>
    <definedName name="wrn.PHI._.all._.other._.months." localSheetId="13" hidden="1">{#N/A,#N/A,FALSE,"PHI MTD";#N/A,#N/A,FALSE,"PHI YTD"}</definedName>
    <definedName name="wrn.PHI._.all._.other._.months." localSheetId="10" hidden="1">{#N/A,#N/A,FALSE,"PHI MTD";#N/A,#N/A,FALSE,"PHI YTD"}</definedName>
    <definedName name="wrn.PHI._.all._.other._.months." localSheetId="7" hidden="1">{#N/A,#N/A,FALSE,"PHI MTD";#N/A,#N/A,FALSE,"PHI YTD"}</definedName>
    <definedName name="wrn.PHI._.all._.other._.months." localSheetId="1" hidden="1">{#N/A,#N/A,FALSE,"PHI MTD";#N/A,#N/A,FALSE,"PHI YTD"}</definedName>
    <definedName name="wrn.PHI._.all._.other._.months." localSheetId="27" hidden="1">{#N/A,#N/A,FALSE,"PHI MTD";#N/A,#N/A,FALSE,"PHI YTD"}</definedName>
    <definedName name="wrn.PHI._.all._.other._.months." hidden="1">{#N/A,#N/A,FALSE,"PHI MTD";#N/A,#N/A,FALSE,"PHI YTD"}</definedName>
    <definedName name="wrn.PHI._.only." localSheetId="16" hidden="1">{#N/A,#N/A,FALSE,"PHI"}</definedName>
    <definedName name="wrn.PHI._.only." localSheetId="13" hidden="1">{#N/A,#N/A,FALSE,"PHI"}</definedName>
    <definedName name="wrn.PHI._.only." localSheetId="10" hidden="1">{#N/A,#N/A,FALSE,"PHI"}</definedName>
    <definedName name="wrn.PHI._.only." localSheetId="7" hidden="1">{#N/A,#N/A,FALSE,"PHI"}</definedName>
    <definedName name="wrn.PHI._.only." localSheetId="1" hidden="1">{#N/A,#N/A,FALSE,"PHI"}</definedName>
    <definedName name="wrn.PHI._.only." localSheetId="27" hidden="1">{#N/A,#N/A,FALSE,"PHI"}</definedName>
    <definedName name="wrn.PHI._.only." hidden="1">{#N/A,#N/A,FALSE,"PHI"}</definedName>
    <definedName name="wrn.PHI._.Sept._.Dec._.March." localSheetId="16" hidden="1">{#N/A,#N/A,FALSE,"PHI MTD";#N/A,#N/A,FALSE,"PHI QTD";#N/A,#N/A,FALSE,"PHI YTD"}</definedName>
    <definedName name="wrn.PHI._.Sept._.Dec._.March." localSheetId="13" hidden="1">{#N/A,#N/A,FALSE,"PHI MTD";#N/A,#N/A,FALSE,"PHI QTD";#N/A,#N/A,FALSE,"PHI YTD"}</definedName>
    <definedName name="wrn.PHI._.Sept._.Dec._.March." localSheetId="10" hidden="1">{#N/A,#N/A,FALSE,"PHI MTD";#N/A,#N/A,FALSE,"PHI QTD";#N/A,#N/A,FALSE,"PHI YTD"}</definedName>
    <definedName name="wrn.PHI._.Sept._.Dec._.March." localSheetId="7" hidden="1">{#N/A,#N/A,FALSE,"PHI MTD";#N/A,#N/A,FALSE,"PHI QTD";#N/A,#N/A,FALSE,"PHI YTD"}</definedName>
    <definedName name="wrn.PHI._.Sept._.Dec._.March." localSheetId="1" hidden="1">{#N/A,#N/A,FALSE,"PHI MTD";#N/A,#N/A,FALSE,"PHI QTD";#N/A,#N/A,FALSE,"PHI YTD"}</definedName>
    <definedName name="wrn.PHI._.Sept._.Dec._.March." localSheetId="27" hidden="1">{#N/A,#N/A,FALSE,"PHI MTD";#N/A,#N/A,FALSE,"PHI QTD";#N/A,#N/A,FALSE,"PHI YTD"}</definedName>
    <definedName name="wrn.PHI._.Sept._.Dec._.March." hidden="1">{#N/A,#N/A,FALSE,"PHI MTD";#N/A,#N/A,FALSE,"PHI QTD";#N/A,#N/A,FALSE,"PHI YTD"}</definedName>
    <definedName name="wrn.PPMCoCodeView." localSheetId="16" hidden="1">{"PPM Co Code View",#N/A,FALSE,"Comp Codes"}</definedName>
    <definedName name="wrn.PPMCoCodeView." localSheetId="13" hidden="1">{"PPM Co Code View",#N/A,FALSE,"Comp Codes"}</definedName>
    <definedName name="wrn.PPMCoCodeView." localSheetId="10" hidden="1">{"PPM Co Code View",#N/A,FALSE,"Comp Codes"}</definedName>
    <definedName name="wrn.PPMCoCodeView." localSheetId="7" hidden="1">{"PPM Co Code View",#N/A,FALSE,"Comp Codes"}</definedName>
    <definedName name="wrn.PPMCoCodeView." localSheetId="1" hidden="1">{"PPM Co Code View",#N/A,FALSE,"Comp Codes"}</definedName>
    <definedName name="wrn.PPMCoCodeView." localSheetId="27" hidden="1">{"PPM Co Code View",#N/A,FALSE,"Comp Codes"}</definedName>
    <definedName name="wrn.PPMCoCodeView." hidden="1">{"PPM Co Code View",#N/A,FALSE,"Comp Codes"}</definedName>
    <definedName name="wrn.PPMreconview." localSheetId="16" hidden="1">{"PPM Recon View",#N/A,FALSE,"Hyperion Proof"}</definedName>
    <definedName name="wrn.PPMreconview." localSheetId="13" hidden="1">{"PPM Recon View",#N/A,FALSE,"Hyperion Proof"}</definedName>
    <definedName name="wrn.PPMreconview." localSheetId="10" hidden="1">{"PPM Recon View",#N/A,FALSE,"Hyperion Proof"}</definedName>
    <definedName name="wrn.PPMreconview." localSheetId="7" hidden="1">{"PPM Recon View",#N/A,FALSE,"Hyperion Proof"}</definedName>
    <definedName name="wrn.PPMreconview." localSheetId="1" hidden="1">{"PPM Recon View",#N/A,FALSE,"Hyperion Proof"}</definedName>
    <definedName name="wrn.PPMreconview." localSheetId="27" hidden="1">{"PPM Recon View",#N/A,FALSE,"Hyperion Proof"}</definedName>
    <definedName name="wrn.PPMreconview." hidden="1">{"PPM Recon View",#N/A,FALSE,"Hyperion Proof"}</definedName>
    <definedName name="wrn.PRINT._.SOURCE._.DATA." localSheetId="16" hidden="1">{"DATA_SET",#N/A,FALSE,"HOURLY SPREAD"}</definedName>
    <definedName name="wrn.PRINT._.SOURCE._.DATA." localSheetId="13" hidden="1">{"DATA_SET",#N/A,FALSE,"HOURLY SPREAD"}</definedName>
    <definedName name="wrn.PRINT._.SOURCE._.DATA." localSheetId="10" hidden="1">{"DATA_SET",#N/A,FALSE,"HOURLY SPREAD"}</definedName>
    <definedName name="wrn.PRINT._.SOURCE._.DATA." localSheetId="7" hidden="1">{"DATA_SET",#N/A,FALSE,"HOURLY SPREAD"}</definedName>
    <definedName name="wrn.PRINT._.SOURCE._.DATA." localSheetId="1" hidden="1">{"DATA_SET",#N/A,FALSE,"HOURLY SPREAD"}</definedName>
    <definedName name="wrn.PRINT._.SOURCE._.DATA." localSheetId="27" hidden="1">{"DATA_SET",#N/A,FALSE,"HOURLY SPREAD"}</definedName>
    <definedName name="wrn.PRINT._.SOURCE._.DATA." hidden="1">{"DATA_SET",#N/A,FALSE,"HOURLY SPREAD"}</definedName>
    <definedName name="wrn.PrintHistory." localSheetId="16"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3"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0"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7"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27"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localSheetId="16" hidden="1">{#N/A,#N/A,FALSE,"Cover";#N/A,#N/A,FALSE,"ProjectSelector";#N/A,#N/A,FALSE,"ProjectTable";#N/A,#N/A,FALSE,"SanGorgonio";#N/A,#N/A,FALSE,"Tehachapi";#N/A,#N/A,FALSE,"Results";#N/A,#N/A,FALSE,"ReplaceForecast"}</definedName>
    <definedName name="wrn.PrintOther." localSheetId="13" hidden="1">{#N/A,#N/A,FALSE,"Cover";#N/A,#N/A,FALSE,"ProjectSelector";#N/A,#N/A,FALSE,"ProjectTable";#N/A,#N/A,FALSE,"SanGorgonio";#N/A,#N/A,FALSE,"Tehachapi";#N/A,#N/A,FALSE,"Results";#N/A,#N/A,FALSE,"ReplaceForecast"}</definedName>
    <definedName name="wrn.PrintOther." localSheetId="10" hidden="1">{#N/A,#N/A,FALSE,"Cover";#N/A,#N/A,FALSE,"ProjectSelector";#N/A,#N/A,FALSE,"ProjectTable";#N/A,#N/A,FALSE,"SanGorgonio";#N/A,#N/A,FALSE,"Tehachapi";#N/A,#N/A,FALSE,"Results";#N/A,#N/A,FALSE,"ReplaceForecast"}</definedName>
    <definedName name="wrn.PrintOther." localSheetId="7" hidden="1">{#N/A,#N/A,FALSE,"Cover";#N/A,#N/A,FALSE,"ProjectSelector";#N/A,#N/A,FALSE,"ProjectTable";#N/A,#N/A,FALSE,"SanGorgonio";#N/A,#N/A,FALSE,"Tehachapi";#N/A,#N/A,FALSE,"Results";#N/A,#N/A,FALSE,"ReplaceForecast"}</definedName>
    <definedName name="wrn.PrintOther." localSheetId="1" hidden="1">{#N/A,#N/A,FALSE,"Cover";#N/A,#N/A,FALSE,"ProjectSelector";#N/A,#N/A,FALSE,"ProjectTable";#N/A,#N/A,FALSE,"SanGorgonio";#N/A,#N/A,FALSE,"Tehachapi";#N/A,#N/A,FALSE,"Results";#N/A,#N/A,FALSE,"ReplaceForecast"}</definedName>
    <definedName name="wrn.PrintOther." localSheetId="27" hidden="1">{#N/A,#N/A,FALSE,"Cover";#N/A,#N/A,FALSE,"ProjectSelector";#N/A,#N/A,FALSE,"ProjectTable";#N/A,#N/A,FALSE,"SanGorgonio";#N/A,#N/A,FALSE,"Tehachapi";#N/A,#N/A,FALSE,"Results";#N/A,#N/A,FALSE,"ReplaceForecast"}</definedName>
    <definedName name="wrn.PrintOther." hidden="1">{#N/A,#N/A,FALSE,"Cover";#N/A,#N/A,FALSE,"ProjectSelector";#N/A,#N/A,FALSE,"ProjectTable";#N/A,#N/A,FALSE,"SanGorgonio";#N/A,#N/A,FALSE,"Tehachapi";#N/A,#N/A,FALSE,"Results";#N/A,#N/A,FALSE,"ReplaceForecast"}</definedName>
    <definedName name="wrn.Project._.Services." localSheetId="16" hidden="1">{#N/A,#N/A,FALSE,"BASE";#N/A,#N/A,FALSE,"LOOPS";#N/A,#N/A,FALSE,"PLC"}</definedName>
    <definedName name="wrn.Project._.Services." localSheetId="13" hidden="1">{#N/A,#N/A,FALSE,"BASE";#N/A,#N/A,FALSE,"LOOPS";#N/A,#N/A,FALSE,"PLC"}</definedName>
    <definedName name="wrn.Project._.Services." localSheetId="10" hidden="1">{#N/A,#N/A,FALSE,"BASE";#N/A,#N/A,FALSE,"LOOPS";#N/A,#N/A,FALSE,"PLC"}</definedName>
    <definedName name="wrn.Project._.Services." localSheetId="7" hidden="1">{#N/A,#N/A,FALSE,"BASE";#N/A,#N/A,FALSE,"LOOPS";#N/A,#N/A,FALSE,"PLC"}</definedName>
    <definedName name="wrn.Project._.Services." localSheetId="1" hidden="1">{#N/A,#N/A,FALSE,"BASE";#N/A,#N/A,FALSE,"LOOPS";#N/A,#N/A,FALSE,"PLC"}</definedName>
    <definedName name="wrn.Project._.Services." localSheetId="27" hidden="1">{#N/A,#N/A,FALSE,"BASE";#N/A,#N/A,FALSE,"LOOPS";#N/A,#N/A,FALSE,"PLC"}</definedName>
    <definedName name="wrn.Project._.Services." hidden="1">{#N/A,#N/A,FALSE,"BASE";#N/A,#N/A,FALSE,"LOOPS";#N/A,#N/A,FALSE,"PLC"}</definedName>
    <definedName name="wrn.ProofElectricOnly." localSheetId="16" hidden="1">{"Electric Only",#N/A,FALSE,"Hyperion Proof"}</definedName>
    <definedName name="wrn.ProofElectricOnly." localSheetId="13" hidden="1">{"Electric Only",#N/A,FALSE,"Hyperion Proof"}</definedName>
    <definedName name="wrn.ProofElectricOnly." localSheetId="10" hidden="1">{"Electric Only",#N/A,FALSE,"Hyperion Proof"}</definedName>
    <definedName name="wrn.ProofElectricOnly." localSheetId="7" hidden="1">{"Electric Only",#N/A,FALSE,"Hyperion Proof"}</definedName>
    <definedName name="wrn.ProofElectricOnly." localSheetId="1" hidden="1">{"Electric Only",#N/A,FALSE,"Hyperion Proof"}</definedName>
    <definedName name="wrn.ProofElectricOnly." localSheetId="27" hidden="1">{"Electric Only",#N/A,FALSE,"Hyperion Proof"}</definedName>
    <definedName name="wrn.ProofElectricOnly." hidden="1">{"Electric Only",#N/A,FALSE,"Hyperion Proof"}</definedName>
    <definedName name="wrn.ProofTotal." localSheetId="16" hidden="1">{"Proof Total",#N/A,FALSE,"Hyperion Proof"}</definedName>
    <definedName name="wrn.ProofTotal." localSheetId="13" hidden="1">{"Proof Total",#N/A,FALSE,"Hyperion Proof"}</definedName>
    <definedName name="wrn.ProofTotal." localSheetId="10" hidden="1">{"Proof Total",#N/A,FALSE,"Hyperion Proof"}</definedName>
    <definedName name="wrn.ProofTotal." localSheetId="7" hidden="1">{"Proof Total",#N/A,FALSE,"Hyperion Proof"}</definedName>
    <definedName name="wrn.ProofTotal." localSheetId="1" hidden="1">{"Proof Total",#N/A,FALSE,"Hyperion Proof"}</definedName>
    <definedName name="wrn.ProofTotal." localSheetId="27" hidden="1">{"Proof Total",#N/A,FALSE,"Hyperion Proof"}</definedName>
    <definedName name="wrn.ProofTotal." hidden="1">{"Proof Total",#N/A,FALSE,"Hyperion Proof"}</definedName>
    <definedName name="wrn.Reformat._.only." localSheetId="16" hidden="1">{#N/A,#N/A,FALSE,"Dec 1999 mapping"}</definedName>
    <definedName name="wrn.Reformat._.only." localSheetId="13" hidden="1">{#N/A,#N/A,FALSE,"Dec 1999 mapping"}</definedName>
    <definedName name="wrn.Reformat._.only." localSheetId="10" hidden="1">{#N/A,#N/A,FALSE,"Dec 1999 mapping"}</definedName>
    <definedName name="wrn.Reformat._.only." localSheetId="7" hidden="1">{#N/A,#N/A,FALSE,"Dec 1999 mapping"}</definedName>
    <definedName name="wrn.Reformat._.only." localSheetId="1" hidden="1">{#N/A,#N/A,FALSE,"Dec 1999 mapping"}</definedName>
    <definedName name="wrn.Reformat._.only." localSheetId="27" hidden="1">{#N/A,#N/A,FALSE,"Dec 1999 mapping"}</definedName>
    <definedName name="wrn.Reformat._.only." hidden="1">{#N/A,#N/A,FALSE,"Dec 1999 mapping"}</definedName>
    <definedName name="wrn.SALES._.VAR._.95._.BUDGET." localSheetId="16" hidden="1">{"PRINT",#N/A,TRUE,"APPA";"PRINT",#N/A,TRUE,"APS";"PRINT",#N/A,TRUE,"BHPL";"PRINT",#N/A,TRUE,"BHPL2";"PRINT",#N/A,TRUE,"CDWR";"PRINT",#N/A,TRUE,"EWEB";"PRINT",#N/A,TRUE,"LADWP";"PRINT",#N/A,TRUE,"NEVBASE"}</definedName>
    <definedName name="wrn.SALES._.VAR._.95._.BUDGET." localSheetId="13" hidden="1">{"PRINT",#N/A,TRUE,"APPA";"PRINT",#N/A,TRUE,"APS";"PRINT",#N/A,TRUE,"BHPL";"PRINT",#N/A,TRUE,"BHPL2";"PRINT",#N/A,TRUE,"CDWR";"PRINT",#N/A,TRUE,"EWEB";"PRINT",#N/A,TRUE,"LADWP";"PRINT",#N/A,TRUE,"NEVBASE"}</definedName>
    <definedName name="wrn.SALES._.VAR._.95._.BUDGET." localSheetId="10" hidden="1">{"PRINT",#N/A,TRUE,"APPA";"PRINT",#N/A,TRUE,"APS";"PRINT",#N/A,TRUE,"BHPL";"PRINT",#N/A,TRUE,"BHPL2";"PRINT",#N/A,TRUE,"CDWR";"PRINT",#N/A,TRUE,"EWEB";"PRINT",#N/A,TRUE,"LADWP";"PRINT",#N/A,TRUE,"NEVBASE"}</definedName>
    <definedName name="wrn.SALES._.VAR._.95._.BUDGET." localSheetId="7" hidden="1">{"PRINT",#N/A,TRUE,"APPA";"PRINT",#N/A,TRUE,"APS";"PRINT",#N/A,TRUE,"BHPL";"PRINT",#N/A,TRUE,"BHPL2";"PRINT",#N/A,TRUE,"CDWR";"PRINT",#N/A,TRUE,"EWEB";"PRINT",#N/A,TRUE,"LADWP";"PRINT",#N/A,TRUE,"NEVBASE"}</definedName>
    <definedName name="wrn.SALES._.VAR._.95._.BUDGET." localSheetId="1" hidden="1">{"PRINT",#N/A,TRUE,"APPA";"PRINT",#N/A,TRUE,"APS";"PRINT",#N/A,TRUE,"BHPL";"PRINT",#N/A,TRUE,"BHPL2";"PRINT",#N/A,TRUE,"CDWR";"PRINT",#N/A,TRUE,"EWEB";"PRINT",#N/A,TRUE,"LADWP";"PRINT",#N/A,TRUE,"NEVBASE"}</definedName>
    <definedName name="wrn.SALES._.VAR._.95._.BUDGET." localSheetId="27"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ULE." localSheetId="16" hidden="1">{#N/A,#N/A,FALSE,"7617 Fab";#N/A,#N/A,FALSE,"7617 NSK"}</definedName>
    <definedName name="wrn.SCHEDULE." localSheetId="13" hidden="1">{#N/A,#N/A,FALSE,"7617 Fab";#N/A,#N/A,FALSE,"7617 NSK"}</definedName>
    <definedName name="wrn.SCHEDULE." localSheetId="10" hidden="1">{#N/A,#N/A,FALSE,"7617 Fab";#N/A,#N/A,FALSE,"7617 NSK"}</definedName>
    <definedName name="wrn.SCHEDULE." localSheetId="7" hidden="1">{#N/A,#N/A,FALSE,"7617 Fab";#N/A,#N/A,FALSE,"7617 NSK"}</definedName>
    <definedName name="wrn.SCHEDULE." localSheetId="1" hidden="1">{#N/A,#N/A,FALSE,"7617 Fab";#N/A,#N/A,FALSE,"7617 NSK"}</definedName>
    <definedName name="wrn.SCHEDULE." localSheetId="27" hidden="1">{#N/A,#N/A,FALSE,"7617 Fab";#N/A,#N/A,FALSE,"7617 NSK"}</definedName>
    <definedName name="wrn.SCHEDULE." hidden="1">{#N/A,#N/A,FALSE,"7617 Fab";#N/A,#N/A,FALSE,"7617 NSK"}</definedName>
    <definedName name="wrn.Section1." localSheetId="16" hidden="1">{#N/A,#N/A,TRUE,"Section1";"SavingsTop",#N/A,TRUE,"SumSavings";#N/A,#N/A,TRUE,"GraphSum";"SavingsAll",#N/A,TRUE,"SumSavings";#N/A,#N/A,TRUE,"Inputs";#N/A,#N/A,TRUE,"Scenarios";#N/A,#N/A,TRUE,"LineLoss";#N/A,#N/A,TRUE,"Summary";#N/A,#N/A,TRUE,"TermSummary";#N/A,#N/A,TRUE,"NetRates";#N/A,#N/A,TRUE,"PPAtypes"}</definedName>
    <definedName name="wrn.Section1." localSheetId="13" hidden="1">{#N/A,#N/A,TRUE,"Section1";"SavingsTop",#N/A,TRUE,"SumSavings";#N/A,#N/A,TRUE,"GraphSum";"SavingsAll",#N/A,TRUE,"SumSavings";#N/A,#N/A,TRUE,"Inputs";#N/A,#N/A,TRUE,"Scenarios";#N/A,#N/A,TRUE,"LineLoss";#N/A,#N/A,TRUE,"Summary";#N/A,#N/A,TRUE,"TermSummary";#N/A,#N/A,TRUE,"NetRates";#N/A,#N/A,TRUE,"PPAtypes"}</definedName>
    <definedName name="wrn.Section1." localSheetId="10" hidden="1">{#N/A,#N/A,TRUE,"Section1";"SavingsTop",#N/A,TRUE,"SumSavings";#N/A,#N/A,TRUE,"GraphSum";"SavingsAll",#N/A,TRUE,"SumSavings";#N/A,#N/A,TRUE,"Inputs";#N/A,#N/A,TRUE,"Scenarios";#N/A,#N/A,TRUE,"LineLoss";#N/A,#N/A,TRUE,"Summary";#N/A,#N/A,TRUE,"TermSummary";#N/A,#N/A,TRUE,"NetRates";#N/A,#N/A,TRUE,"PPAtypes"}</definedName>
    <definedName name="wrn.Section1." localSheetId="7" hidden="1">{#N/A,#N/A,TRUE,"Section1";"SavingsTop",#N/A,TRUE,"SumSavings";#N/A,#N/A,TRUE,"GraphSum";"SavingsAll",#N/A,TRUE,"SumSavings";#N/A,#N/A,TRUE,"Inputs";#N/A,#N/A,TRUE,"Scenarios";#N/A,#N/A,TRUE,"LineLoss";#N/A,#N/A,TRUE,"Summary";#N/A,#N/A,TRUE,"TermSummary";#N/A,#N/A,TRUE,"NetRates";#N/A,#N/A,TRUE,"PPAtypes"}</definedName>
    <definedName name="wrn.Section1." localSheetId="1" hidden="1">{#N/A,#N/A,TRUE,"Section1";"SavingsTop",#N/A,TRUE,"SumSavings";#N/A,#N/A,TRUE,"GraphSum";"SavingsAll",#N/A,TRUE,"SumSavings";#N/A,#N/A,TRUE,"Inputs";#N/A,#N/A,TRUE,"Scenarios";#N/A,#N/A,TRUE,"LineLoss";#N/A,#N/A,TRUE,"Summary";#N/A,#N/A,TRUE,"TermSummary";#N/A,#N/A,TRUE,"NetRates";#N/A,#N/A,TRUE,"PPAtypes"}</definedName>
    <definedName name="wrn.Section1." localSheetId="27" hidden="1">{#N/A,#N/A,TRUE,"Section1";"SavingsTop",#N/A,TRUE,"SumSavings";#N/A,#N/A,TRUE,"GraphSum";"SavingsAll",#N/A,TRUE,"SumSavings";#N/A,#N/A,TRUE,"Inputs";#N/A,#N/A,TRUE,"Scenarios";#N/A,#N/A,TRUE,"LineLoss";#N/A,#N/A,TRUE,"Summary";#N/A,#N/A,TRUE,"TermSummary";#N/A,#N/A,TRUE,"NetRates";#N/A,#N/A,TRUE,"PPAtype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localSheetId="16" hidden="1">{#N/A,#N/A,TRUE,"Section1";#N/A,#N/A,TRUE,"SumF";#N/A,#N/A,TRUE,"FigExchange";#N/A,#N/A,TRUE,"Escalation";#N/A,#N/A,TRUE,"GraphEscalate";#N/A,#N/A,TRUE,"Scenarios"}</definedName>
    <definedName name="wrn.Section1Summaries." localSheetId="13" hidden="1">{#N/A,#N/A,TRUE,"Section1";#N/A,#N/A,TRUE,"SumF";#N/A,#N/A,TRUE,"FigExchange";#N/A,#N/A,TRUE,"Escalation";#N/A,#N/A,TRUE,"GraphEscalate";#N/A,#N/A,TRUE,"Scenarios"}</definedName>
    <definedName name="wrn.Section1Summaries." localSheetId="10" hidden="1">{#N/A,#N/A,TRUE,"Section1";#N/A,#N/A,TRUE,"SumF";#N/A,#N/A,TRUE,"FigExchange";#N/A,#N/A,TRUE,"Escalation";#N/A,#N/A,TRUE,"GraphEscalate";#N/A,#N/A,TRUE,"Scenarios"}</definedName>
    <definedName name="wrn.Section1Summaries." localSheetId="7" hidden="1">{#N/A,#N/A,TRUE,"Section1";#N/A,#N/A,TRUE,"SumF";#N/A,#N/A,TRUE,"FigExchange";#N/A,#N/A,TRUE,"Escalation";#N/A,#N/A,TRUE,"GraphEscalate";#N/A,#N/A,TRUE,"Scenarios"}</definedName>
    <definedName name="wrn.Section1Summaries." localSheetId="1" hidden="1">{#N/A,#N/A,TRUE,"Section1";#N/A,#N/A,TRUE,"SumF";#N/A,#N/A,TRUE,"FigExchange";#N/A,#N/A,TRUE,"Escalation";#N/A,#N/A,TRUE,"GraphEscalate";#N/A,#N/A,TRUE,"Scenarios"}</definedName>
    <definedName name="wrn.Section1Summaries." localSheetId="27" hidden="1">{#N/A,#N/A,TRUE,"Section1";#N/A,#N/A,TRUE,"SumF";#N/A,#N/A,TRUE,"FigExchange";#N/A,#N/A,TRUE,"Escalation";#N/A,#N/A,TRUE,"GraphEscalate";#N/A,#N/A,TRUE,"Scenarios"}</definedName>
    <definedName name="wrn.Section1Summaries." hidden="1">{#N/A,#N/A,TRUE,"Section1";#N/A,#N/A,TRUE,"SumF";#N/A,#N/A,TRUE,"FigExchange";#N/A,#N/A,TRUE,"Escalation";#N/A,#N/A,TRUE,"GraphEscalate";#N/A,#N/A,TRUE,"Scenarios"}</definedName>
    <definedName name="wrn.Section2." localSheetId="16" hidden="1">{#N/A,#N/A,TRUE,"Section2";#N/A,#N/A,TRUE,"OverPymt";#N/A,#N/A,TRUE,"Energy";#N/A,#N/A,TRUE,"EnergyDiff1";#N/A,#N/A,TRUE,"EnergyDiff2";#N/A,#N/A,TRUE,"CapPerformance";#N/A,#N/A,TRUE,"BonusPerformance";#N/A,#N/A,TRUE,"BonusFormula";#N/A,#N/A,TRUE,"GraphPymt"}</definedName>
    <definedName name="wrn.Section2." localSheetId="13" hidden="1">{#N/A,#N/A,TRUE,"Section2";#N/A,#N/A,TRUE,"OverPymt";#N/A,#N/A,TRUE,"Energy";#N/A,#N/A,TRUE,"EnergyDiff1";#N/A,#N/A,TRUE,"EnergyDiff2";#N/A,#N/A,TRUE,"CapPerformance";#N/A,#N/A,TRUE,"BonusPerformance";#N/A,#N/A,TRUE,"BonusFormula";#N/A,#N/A,TRUE,"GraphPymt"}</definedName>
    <definedName name="wrn.Section2." localSheetId="10" hidden="1">{#N/A,#N/A,TRUE,"Section2";#N/A,#N/A,TRUE,"OverPymt";#N/A,#N/A,TRUE,"Energy";#N/A,#N/A,TRUE,"EnergyDiff1";#N/A,#N/A,TRUE,"EnergyDiff2";#N/A,#N/A,TRUE,"CapPerformance";#N/A,#N/A,TRUE,"BonusPerformance";#N/A,#N/A,TRUE,"BonusFormula";#N/A,#N/A,TRUE,"GraphPymt"}</definedName>
    <definedName name="wrn.Section2." localSheetId="7" hidden="1">{#N/A,#N/A,TRUE,"Section2";#N/A,#N/A,TRUE,"OverPymt";#N/A,#N/A,TRUE,"Energy";#N/A,#N/A,TRUE,"EnergyDiff1";#N/A,#N/A,TRUE,"EnergyDiff2";#N/A,#N/A,TRUE,"CapPerformance";#N/A,#N/A,TRUE,"BonusPerformance";#N/A,#N/A,TRUE,"BonusFormula";#N/A,#N/A,TRUE,"GraphPymt"}</definedName>
    <definedName name="wrn.Section2." localSheetId="1" hidden="1">{#N/A,#N/A,TRUE,"Section2";#N/A,#N/A,TRUE,"OverPymt";#N/A,#N/A,TRUE,"Energy";#N/A,#N/A,TRUE,"EnergyDiff1";#N/A,#N/A,TRUE,"EnergyDiff2";#N/A,#N/A,TRUE,"CapPerformance";#N/A,#N/A,TRUE,"BonusPerformance";#N/A,#N/A,TRUE,"BonusFormula";#N/A,#N/A,TRUE,"GraphPymt"}</definedName>
    <definedName name="wrn.Section2." localSheetId="27" hidden="1">{#N/A,#N/A,TRUE,"Section2";#N/A,#N/A,TRUE,"OverPymt";#N/A,#N/A,TRUE,"Energy";#N/A,#N/A,TRUE,"EnergyDiff1";#N/A,#N/A,TRUE,"EnergyDiff2";#N/A,#N/A,TRUE,"CapPerformance";#N/A,#N/A,TRUE,"BonusPerformance";#N/A,#N/A,TRUE,"BonusFormula";#N/A,#N/A,TRUE,"GraphPymt"}</definedName>
    <definedName name="wrn.Section2." hidden="1">{#N/A,#N/A,TRUE,"Section2";#N/A,#N/A,TRUE,"OverPymt";#N/A,#N/A,TRUE,"Energy";#N/A,#N/A,TRUE,"EnergyDiff1";#N/A,#N/A,TRUE,"EnergyDiff2";#N/A,#N/A,TRUE,"CapPerformance";#N/A,#N/A,TRUE,"BonusPerformance";#N/A,#N/A,TRUE,"BonusFormula";#N/A,#N/A,TRUE,"GraphPymt"}</definedName>
    <definedName name="wrn.Section2TotalProjectCost." localSheetId="16" hidden="1">{#N/A,#N/A,TRUE,"Section2";#N/A,#N/A,TRUE,"TPCestimate";#N/A,#N/A,TRUE,"SumTPC";#N/A,#N/A,TRUE,"ConstrLoan";#N/A,#N/A,TRUE,"FigBalance";#N/A,#N/A,TRUE,"DEV27air";#N/A,#N/A,TRUE,"Graph27air";#N/A,#N/A,TRUE,"PreOp"}</definedName>
    <definedName name="wrn.Section2TotalProjectCost." localSheetId="13" hidden="1">{#N/A,#N/A,TRUE,"Section2";#N/A,#N/A,TRUE,"TPCestimate";#N/A,#N/A,TRUE,"SumTPC";#N/A,#N/A,TRUE,"ConstrLoan";#N/A,#N/A,TRUE,"FigBalance";#N/A,#N/A,TRUE,"DEV27air";#N/A,#N/A,TRUE,"Graph27air";#N/A,#N/A,TRUE,"PreOp"}</definedName>
    <definedName name="wrn.Section2TotalProjectCost." localSheetId="10" hidden="1">{#N/A,#N/A,TRUE,"Section2";#N/A,#N/A,TRUE,"TPCestimate";#N/A,#N/A,TRUE,"SumTPC";#N/A,#N/A,TRUE,"ConstrLoan";#N/A,#N/A,TRUE,"FigBalance";#N/A,#N/A,TRUE,"DEV27air";#N/A,#N/A,TRUE,"Graph27air";#N/A,#N/A,TRUE,"PreOp"}</definedName>
    <definedName name="wrn.Section2TotalProjectCost." localSheetId="7" hidden="1">{#N/A,#N/A,TRUE,"Section2";#N/A,#N/A,TRUE,"TPCestimate";#N/A,#N/A,TRUE,"SumTPC";#N/A,#N/A,TRUE,"ConstrLoan";#N/A,#N/A,TRUE,"FigBalance";#N/A,#N/A,TRUE,"DEV27air";#N/A,#N/A,TRUE,"Graph27air";#N/A,#N/A,TRUE,"PreOp"}</definedName>
    <definedName name="wrn.Section2TotalProjectCost." localSheetId="1" hidden="1">{#N/A,#N/A,TRUE,"Section2";#N/A,#N/A,TRUE,"TPCestimate";#N/A,#N/A,TRUE,"SumTPC";#N/A,#N/A,TRUE,"ConstrLoan";#N/A,#N/A,TRUE,"FigBalance";#N/A,#N/A,TRUE,"DEV27air";#N/A,#N/A,TRUE,"Graph27air";#N/A,#N/A,TRUE,"PreOp"}</definedName>
    <definedName name="wrn.Section2TotalProjectCost." localSheetId="27" hidden="1">{#N/A,#N/A,TRUE,"Section2";#N/A,#N/A,TRUE,"TPCestimate";#N/A,#N/A,TRUE,"SumTPC";#N/A,#N/A,TRUE,"ConstrLoan";#N/A,#N/A,TRUE,"FigBalance";#N/A,#N/A,TRUE,"DEV27air";#N/A,#N/A,TRUE,"Graph27air";#N/A,#N/A,TRUE,"PreOp"}</definedName>
    <definedName name="wrn.Section2TotalProjectCost." hidden="1">{#N/A,#N/A,TRUE,"Section2";#N/A,#N/A,TRUE,"TPCestimate";#N/A,#N/A,TRUE,"SumTPC";#N/A,#N/A,TRUE,"ConstrLoan";#N/A,#N/A,TRUE,"FigBalance";#N/A,#N/A,TRUE,"DEV27air";#N/A,#N/A,TRUE,"Graph27air";#N/A,#N/A,TRUE,"PreOp"}</definedName>
    <definedName name="wrn.Section3." localSheetId="16" hidden="1">{#N/A,#N/A,TRUE,"Section3";#N/A,#N/A,TRUE,"BaseYear";#N/A,#N/A,TRUE,"GenHistory";#N/A,#N/A,TRUE,"GenGraph";#N/A,#N/A,TRUE,"MonthCompare";#N/A,#N/A,TRUE,"HourHistory";#N/A,#N/A,TRUE,"PayHistory";#N/A,#N/A,TRUE,"PayGraphs";#N/A,#N/A,TRUE,"ReplaceForecast";#N/A,#N/A,TRUE,"PPAforecast";#N/A,#N/A,TRUE,"OLSier"}</definedName>
    <definedName name="wrn.Section3." localSheetId="13" hidden="1">{#N/A,#N/A,TRUE,"Section3";#N/A,#N/A,TRUE,"BaseYear";#N/A,#N/A,TRUE,"GenHistory";#N/A,#N/A,TRUE,"GenGraph";#N/A,#N/A,TRUE,"MonthCompare";#N/A,#N/A,TRUE,"HourHistory";#N/A,#N/A,TRUE,"PayHistory";#N/A,#N/A,TRUE,"PayGraphs";#N/A,#N/A,TRUE,"ReplaceForecast";#N/A,#N/A,TRUE,"PPAforecast";#N/A,#N/A,TRUE,"OLSier"}</definedName>
    <definedName name="wrn.Section3." localSheetId="10" hidden="1">{#N/A,#N/A,TRUE,"Section3";#N/A,#N/A,TRUE,"BaseYear";#N/A,#N/A,TRUE,"GenHistory";#N/A,#N/A,TRUE,"GenGraph";#N/A,#N/A,TRUE,"MonthCompare";#N/A,#N/A,TRUE,"HourHistory";#N/A,#N/A,TRUE,"PayHistory";#N/A,#N/A,TRUE,"PayGraphs";#N/A,#N/A,TRUE,"ReplaceForecast";#N/A,#N/A,TRUE,"PPAforecast";#N/A,#N/A,TRUE,"OLSier"}</definedName>
    <definedName name="wrn.Section3." localSheetId="7" hidden="1">{#N/A,#N/A,TRUE,"Section3";#N/A,#N/A,TRUE,"BaseYear";#N/A,#N/A,TRUE,"GenHistory";#N/A,#N/A,TRUE,"GenGraph";#N/A,#N/A,TRUE,"MonthCompare";#N/A,#N/A,TRUE,"HourHistory";#N/A,#N/A,TRUE,"PayHistory";#N/A,#N/A,TRUE,"PayGraphs";#N/A,#N/A,TRUE,"ReplaceForecast";#N/A,#N/A,TRUE,"PPAforecast";#N/A,#N/A,TRUE,"OLSier"}</definedName>
    <definedName name="wrn.Section3." localSheetId="1" hidden="1">{#N/A,#N/A,TRUE,"Section3";#N/A,#N/A,TRUE,"BaseYear";#N/A,#N/A,TRUE,"GenHistory";#N/A,#N/A,TRUE,"GenGraph";#N/A,#N/A,TRUE,"MonthCompare";#N/A,#N/A,TRUE,"HourHistory";#N/A,#N/A,TRUE,"PayHistory";#N/A,#N/A,TRUE,"PayGraphs";#N/A,#N/A,TRUE,"ReplaceForecast";#N/A,#N/A,TRUE,"PPAforecast";#N/A,#N/A,TRUE,"OLSier"}</definedName>
    <definedName name="wrn.Section3." localSheetId="27" hidden="1">{#N/A,#N/A,TRUE,"Section3";#N/A,#N/A,TRUE,"BaseYear";#N/A,#N/A,TRUE,"GenHistory";#N/A,#N/A,TRUE,"GenGraph";#N/A,#N/A,TRUE,"MonthCompare";#N/A,#N/A,TRUE,"HourHistory";#N/A,#N/A,TRUE,"PayHistory";#N/A,#N/A,TRUE,"PayGraphs";#N/A,#N/A,TRUE,"ReplaceForecast";#N/A,#N/A,TRUE,"PPAforecast";#N/A,#N/A,TRUE,"OLSier"}</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localSheetId="16" hidden="1">{#N/A,#N/A,TRUE,"Section3";#N/A,#N/A,TRUE,"Tax";#N/A,#N/A,TRUE,"Dividend";#N/A,#N/A,TRUE,"Depreciation";#N/A,#N/A,TRUE,"Balance";#N/A,#N/A,TRUE,"SaleGain";#N/A,#N/A,TRUE,"RevExp";#N/A,#N/A,TRUE,"PIG";#N/A,#N/A,TRUE,"GraphPlant"}</definedName>
    <definedName name="wrn.Section3PowerPlantCompany." localSheetId="13" hidden="1">{#N/A,#N/A,TRUE,"Section3";#N/A,#N/A,TRUE,"Tax";#N/A,#N/A,TRUE,"Dividend";#N/A,#N/A,TRUE,"Depreciation";#N/A,#N/A,TRUE,"Balance";#N/A,#N/A,TRUE,"SaleGain";#N/A,#N/A,TRUE,"RevExp";#N/A,#N/A,TRUE,"PIG";#N/A,#N/A,TRUE,"GraphPlant"}</definedName>
    <definedName name="wrn.Section3PowerPlantCompany." localSheetId="10" hidden="1">{#N/A,#N/A,TRUE,"Section3";#N/A,#N/A,TRUE,"Tax";#N/A,#N/A,TRUE,"Dividend";#N/A,#N/A,TRUE,"Depreciation";#N/A,#N/A,TRUE,"Balance";#N/A,#N/A,TRUE,"SaleGain";#N/A,#N/A,TRUE,"RevExp";#N/A,#N/A,TRUE,"PIG";#N/A,#N/A,TRUE,"GraphPlant"}</definedName>
    <definedName name="wrn.Section3PowerPlantCompany." localSheetId="7" hidden="1">{#N/A,#N/A,TRUE,"Section3";#N/A,#N/A,TRUE,"Tax";#N/A,#N/A,TRUE,"Dividend";#N/A,#N/A,TRUE,"Depreciation";#N/A,#N/A,TRUE,"Balance";#N/A,#N/A,TRUE,"SaleGain";#N/A,#N/A,TRUE,"RevExp";#N/A,#N/A,TRUE,"PIG";#N/A,#N/A,TRUE,"GraphPlant"}</definedName>
    <definedName name="wrn.Section3PowerPlantCompany." localSheetId="1" hidden="1">{#N/A,#N/A,TRUE,"Section3";#N/A,#N/A,TRUE,"Tax";#N/A,#N/A,TRUE,"Dividend";#N/A,#N/A,TRUE,"Depreciation";#N/A,#N/A,TRUE,"Balance";#N/A,#N/A,TRUE,"SaleGain";#N/A,#N/A,TRUE,"RevExp";#N/A,#N/A,TRUE,"PIG";#N/A,#N/A,TRUE,"GraphPlant"}</definedName>
    <definedName name="wrn.Section3PowerPlantCompany." localSheetId="27" hidden="1">{#N/A,#N/A,TRUE,"Section3";#N/A,#N/A,TRUE,"Tax";#N/A,#N/A,TRUE,"Dividend";#N/A,#N/A,TRUE,"Depreciation";#N/A,#N/A,TRUE,"Balance";#N/A,#N/A,TRUE,"SaleGain";#N/A,#N/A,TRUE,"RevExp";#N/A,#N/A,TRUE,"PIG";#N/A,#N/A,TRUE,"GraphPlant"}</definedName>
    <definedName name="wrn.Section3PowerPlantCompany." hidden="1">{#N/A,#N/A,TRUE,"Section3";#N/A,#N/A,TRUE,"Tax";#N/A,#N/A,TRUE,"Dividend";#N/A,#N/A,TRUE,"Depreciation";#N/A,#N/A,TRUE,"Balance";#N/A,#N/A,TRUE,"SaleGain";#N/A,#N/A,TRUE,"RevExp";#N/A,#N/A,TRUE,"PIG";#N/A,#N/A,TRUE,"GraphPlant"}</definedName>
    <definedName name="wrn.Section4." localSheetId="16" hidden="1">{#N/A,#N/A,TRUE,"Section4";#N/A,#N/A,TRUE,"Tariffwksht";#N/A,#N/A,TRUE,"TariffINFO";#N/A,#N/A,TRUE,"Generation";#N/A,#N/A,TRUE,"PPAsum";#N/A,#N/A,TRUE,"PPApayments";#N/A,#N/A,TRUE,"RevExp";#N/A,#N/A,TRUE,"GraphRevenue";#N/A,#N/A,TRUE,"GraphRevExp"}</definedName>
    <definedName name="wrn.Section4." localSheetId="13" hidden="1">{#N/A,#N/A,TRUE,"Section4";#N/A,#N/A,TRUE,"Tariffwksht";#N/A,#N/A,TRUE,"TariffINFO";#N/A,#N/A,TRUE,"Generation";#N/A,#N/A,TRUE,"PPAsum";#N/A,#N/A,TRUE,"PPApayments";#N/A,#N/A,TRUE,"RevExp";#N/A,#N/A,TRUE,"GraphRevenue";#N/A,#N/A,TRUE,"GraphRevExp"}</definedName>
    <definedName name="wrn.Section4." localSheetId="10" hidden="1">{#N/A,#N/A,TRUE,"Section4";#N/A,#N/A,TRUE,"Tariffwksht";#N/A,#N/A,TRUE,"TariffINFO";#N/A,#N/A,TRUE,"Generation";#N/A,#N/A,TRUE,"PPAsum";#N/A,#N/A,TRUE,"PPApayments";#N/A,#N/A,TRUE,"RevExp";#N/A,#N/A,TRUE,"GraphRevenue";#N/A,#N/A,TRUE,"GraphRevExp"}</definedName>
    <definedName name="wrn.Section4." localSheetId="7" hidden="1">{#N/A,#N/A,TRUE,"Section4";#N/A,#N/A,TRUE,"Tariffwksht";#N/A,#N/A,TRUE,"TariffINFO";#N/A,#N/A,TRUE,"Generation";#N/A,#N/A,TRUE,"PPAsum";#N/A,#N/A,TRUE,"PPApayments";#N/A,#N/A,TRUE,"RevExp";#N/A,#N/A,TRUE,"GraphRevenue";#N/A,#N/A,TRUE,"GraphRevExp"}</definedName>
    <definedName name="wrn.Section4." localSheetId="1" hidden="1">{#N/A,#N/A,TRUE,"Section4";#N/A,#N/A,TRUE,"Tariffwksht";#N/A,#N/A,TRUE,"TariffINFO";#N/A,#N/A,TRUE,"Generation";#N/A,#N/A,TRUE,"PPAsum";#N/A,#N/A,TRUE,"PPApayments";#N/A,#N/A,TRUE,"RevExp";#N/A,#N/A,TRUE,"GraphRevenue";#N/A,#N/A,TRUE,"GraphRevExp"}</definedName>
    <definedName name="wrn.Section4." localSheetId="27" hidden="1">{#N/A,#N/A,TRUE,"Section4";#N/A,#N/A,TRUE,"Tariffwksht";#N/A,#N/A,TRUE,"TariffINFO";#N/A,#N/A,TRUE,"Generation";#N/A,#N/A,TRUE,"PPAsum";#N/A,#N/A,TRUE,"PPApayments";#N/A,#N/A,TRUE,"RevExp";#N/A,#N/A,TRUE,"GraphRevenue";#N/A,#N/A,TRUE,"GraphRevExp"}</definedName>
    <definedName name="wrn.Section4." hidden="1">{#N/A,#N/A,TRUE,"Section4";#N/A,#N/A,TRUE,"Tariffwksht";#N/A,#N/A,TRUE,"TariffINFO";#N/A,#N/A,TRUE,"Generation";#N/A,#N/A,TRUE,"PPAsum";#N/A,#N/A,TRUE,"PPApayments";#N/A,#N/A,TRUE,"RevExp";#N/A,#N/A,TRUE,"GraphRevenue";#N/A,#N/A,TRUE,"GraphRevExp"}</definedName>
    <definedName name="wrn.Section4Revenue." localSheetId="16" hidden="1">{#N/A,#N/A,TRUE,"Section4";#N/A,#N/A,TRUE,"PPAtable";#N/A,#N/A,TRUE,"RFPtable";#N/A,#N/A,TRUE,"RevCap";#N/A,#N/A,TRUE,"RevOther";#N/A,#N/A,TRUE,"RevGas";#N/A,#N/A,TRUE,"GraphRev"}</definedName>
    <definedName name="wrn.Section4Revenue." localSheetId="13" hidden="1">{#N/A,#N/A,TRUE,"Section4";#N/A,#N/A,TRUE,"PPAtable";#N/A,#N/A,TRUE,"RFPtable";#N/A,#N/A,TRUE,"RevCap";#N/A,#N/A,TRUE,"RevOther";#N/A,#N/A,TRUE,"RevGas";#N/A,#N/A,TRUE,"GraphRev"}</definedName>
    <definedName name="wrn.Section4Revenue." localSheetId="10" hidden="1">{#N/A,#N/A,TRUE,"Section4";#N/A,#N/A,TRUE,"PPAtable";#N/A,#N/A,TRUE,"RFPtable";#N/A,#N/A,TRUE,"RevCap";#N/A,#N/A,TRUE,"RevOther";#N/A,#N/A,TRUE,"RevGas";#N/A,#N/A,TRUE,"GraphRev"}</definedName>
    <definedName name="wrn.Section4Revenue." localSheetId="7" hidden="1">{#N/A,#N/A,TRUE,"Section4";#N/A,#N/A,TRUE,"PPAtable";#N/A,#N/A,TRUE,"RFPtable";#N/A,#N/A,TRUE,"RevCap";#N/A,#N/A,TRUE,"RevOther";#N/A,#N/A,TRUE,"RevGas";#N/A,#N/A,TRUE,"GraphRev"}</definedName>
    <definedName name="wrn.Section4Revenue." localSheetId="1" hidden="1">{#N/A,#N/A,TRUE,"Section4";#N/A,#N/A,TRUE,"PPAtable";#N/A,#N/A,TRUE,"RFPtable";#N/A,#N/A,TRUE,"RevCap";#N/A,#N/A,TRUE,"RevOther";#N/A,#N/A,TRUE,"RevGas";#N/A,#N/A,TRUE,"GraphRev"}</definedName>
    <definedName name="wrn.Section4Revenue." localSheetId="27" hidden="1">{#N/A,#N/A,TRUE,"Section4";#N/A,#N/A,TRUE,"PPAtable";#N/A,#N/A,TRUE,"RFPtable";#N/A,#N/A,TRUE,"RevCap";#N/A,#N/A,TRUE,"RevOther";#N/A,#N/A,TRUE,"RevGas";#N/A,#N/A,TRUE,"GraphRev"}</definedName>
    <definedName name="wrn.Section4Revenue." hidden="1">{#N/A,#N/A,TRUE,"Section4";#N/A,#N/A,TRUE,"PPAtable";#N/A,#N/A,TRUE,"RFPtable";#N/A,#N/A,TRUE,"RevCap";#N/A,#N/A,TRUE,"RevOther";#N/A,#N/A,TRUE,"RevGas";#N/A,#N/A,TRUE,"GraphRev"}</definedName>
    <definedName name="wrn.Section5." localSheetId="16" hidden="1">{#N/A,#N/A,TRUE,"Section5";#N/A,#N/A,TRUE,"Coal";#N/A,#N/A,TRUE,"Fuel";#N/A,#N/A,TRUE,"OMwksht";#N/A,#N/A,TRUE,"VOM";#N/A,#N/A,TRUE,"FOM";#N/A,#N/A,TRUE,"Debt";#N/A,#N/A,TRUE,"LoanSchedules";#N/A,#N/A,TRUE,"GraphExp";#N/A,#N/A,TRUE,"Conversions"}</definedName>
    <definedName name="wrn.Section5." localSheetId="13" hidden="1">{#N/A,#N/A,TRUE,"Section5";#N/A,#N/A,TRUE,"Coal";#N/A,#N/A,TRUE,"Fuel";#N/A,#N/A,TRUE,"OMwksht";#N/A,#N/A,TRUE,"VOM";#N/A,#N/A,TRUE,"FOM";#N/A,#N/A,TRUE,"Debt";#N/A,#N/A,TRUE,"LoanSchedules";#N/A,#N/A,TRUE,"GraphExp";#N/A,#N/A,TRUE,"Conversions"}</definedName>
    <definedName name="wrn.Section5." localSheetId="10" hidden="1">{#N/A,#N/A,TRUE,"Section5";#N/A,#N/A,TRUE,"Coal";#N/A,#N/A,TRUE,"Fuel";#N/A,#N/A,TRUE,"OMwksht";#N/A,#N/A,TRUE,"VOM";#N/A,#N/A,TRUE,"FOM";#N/A,#N/A,TRUE,"Debt";#N/A,#N/A,TRUE,"LoanSchedules";#N/A,#N/A,TRUE,"GraphExp";#N/A,#N/A,TRUE,"Conversions"}</definedName>
    <definedName name="wrn.Section5." localSheetId="7" hidden="1">{#N/A,#N/A,TRUE,"Section5";#N/A,#N/A,TRUE,"Coal";#N/A,#N/A,TRUE,"Fuel";#N/A,#N/A,TRUE,"OMwksht";#N/A,#N/A,TRUE,"VOM";#N/A,#N/A,TRUE,"FOM";#N/A,#N/A,TRUE,"Debt";#N/A,#N/A,TRUE,"LoanSchedules";#N/A,#N/A,TRUE,"GraphExp";#N/A,#N/A,TRUE,"Conversions"}</definedName>
    <definedName name="wrn.Section5." localSheetId="1" hidden="1">{#N/A,#N/A,TRUE,"Section5";#N/A,#N/A,TRUE,"Coal";#N/A,#N/A,TRUE,"Fuel";#N/A,#N/A,TRUE,"OMwksht";#N/A,#N/A,TRUE,"VOM";#N/A,#N/A,TRUE,"FOM";#N/A,#N/A,TRUE,"Debt";#N/A,#N/A,TRUE,"LoanSchedules";#N/A,#N/A,TRUE,"GraphExp";#N/A,#N/A,TRUE,"Conversions"}</definedName>
    <definedName name="wrn.Section5." localSheetId="27" hidden="1">{#N/A,#N/A,TRUE,"Section5";#N/A,#N/A,TRUE,"Coal";#N/A,#N/A,TRUE,"Fuel";#N/A,#N/A,TRUE,"OMwksht";#N/A,#N/A,TRUE,"VOM";#N/A,#N/A,TRUE,"FOM";#N/A,#N/A,TRUE,"Debt";#N/A,#N/A,TRUE,"LoanSchedules";#N/A,#N/A,TRUE,"GraphExp";#N/A,#N/A,TRUE,"Conversions"}</definedName>
    <definedName name="wrn.Section5." hidden="1">{#N/A,#N/A,TRUE,"Section5";#N/A,#N/A,TRUE,"Coal";#N/A,#N/A,TRUE,"Fuel";#N/A,#N/A,TRUE,"OMwksht";#N/A,#N/A,TRUE,"VOM";#N/A,#N/A,TRUE,"FOM";#N/A,#N/A,TRUE,"Debt";#N/A,#N/A,TRUE,"LoanSchedules";#N/A,#N/A,TRUE,"GraphExp";#N/A,#N/A,TRUE,"Conversions"}</definedName>
    <definedName name="wrn.Section6Equipment." localSheetId="16" hidden="1">{#N/A,#N/A,TRUE,"Section6";#N/A,#N/A,TRUE,"OHcycles";#N/A,#N/A,TRUE,"OHtiming";#N/A,#N/A,TRUE,"OHcosts";#N/A,#N/A,TRUE,"GTdegradation";#N/A,#N/A,TRUE,"GTperformance";#N/A,#N/A,TRUE,"GraphEquip"}</definedName>
    <definedName name="wrn.Section6Equipment." localSheetId="13" hidden="1">{#N/A,#N/A,TRUE,"Section6";#N/A,#N/A,TRUE,"OHcycles";#N/A,#N/A,TRUE,"OHtiming";#N/A,#N/A,TRUE,"OHcosts";#N/A,#N/A,TRUE,"GTdegradation";#N/A,#N/A,TRUE,"GTperformance";#N/A,#N/A,TRUE,"GraphEquip"}</definedName>
    <definedName name="wrn.Section6Equipment." localSheetId="10" hidden="1">{#N/A,#N/A,TRUE,"Section6";#N/A,#N/A,TRUE,"OHcycles";#N/A,#N/A,TRUE,"OHtiming";#N/A,#N/A,TRUE,"OHcosts";#N/A,#N/A,TRUE,"GTdegradation";#N/A,#N/A,TRUE,"GTperformance";#N/A,#N/A,TRUE,"GraphEquip"}</definedName>
    <definedName name="wrn.Section6Equipment." localSheetId="7" hidden="1">{#N/A,#N/A,TRUE,"Section6";#N/A,#N/A,TRUE,"OHcycles";#N/A,#N/A,TRUE,"OHtiming";#N/A,#N/A,TRUE,"OHcosts";#N/A,#N/A,TRUE,"GTdegradation";#N/A,#N/A,TRUE,"GTperformance";#N/A,#N/A,TRUE,"GraphEquip"}</definedName>
    <definedName name="wrn.Section6Equipment." localSheetId="1" hidden="1">{#N/A,#N/A,TRUE,"Section6";#N/A,#N/A,TRUE,"OHcycles";#N/A,#N/A,TRUE,"OHtiming";#N/A,#N/A,TRUE,"OHcosts";#N/A,#N/A,TRUE,"GTdegradation";#N/A,#N/A,TRUE,"GTperformance";#N/A,#N/A,TRUE,"GraphEquip"}</definedName>
    <definedName name="wrn.Section6Equipment." localSheetId="27" hidden="1">{#N/A,#N/A,TRUE,"Section6";#N/A,#N/A,TRUE,"OHcycles";#N/A,#N/A,TRUE,"OHtiming";#N/A,#N/A,TRUE,"OHcosts";#N/A,#N/A,TRUE,"GTdegradation";#N/A,#N/A,TRUE,"GTperformance";#N/A,#N/A,TRUE,"GraphEquip"}</definedName>
    <definedName name="wrn.Section6Equipment." hidden="1">{#N/A,#N/A,TRUE,"Section6";#N/A,#N/A,TRUE,"OHcycles";#N/A,#N/A,TRUE,"OHtiming";#N/A,#N/A,TRUE,"OHcosts";#N/A,#N/A,TRUE,"GTdegradation";#N/A,#N/A,TRUE,"GTperformance";#N/A,#N/A,TRUE,"GraphEquip"}</definedName>
    <definedName name="wrn.Section7DebtService." localSheetId="16" hidden="1">{#N/A,#N/A,TRUE,"Section7";#N/A,#N/A,TRUE,"DebtService";#N/A,#N/A,TRUE,"LoanSchedules";#N/A,#N/A,TRUE,"GraphDebt"}</definedName>
    <definedName name="wrn.Section7DebtService." localSheetId="13" hidden="1">{#N/A,#N/A,TRUE,"Section7";#N/A,#N/A,TRUE,"DebtService";#N/A,#N/A,TRUE,"LoanSchedules";#N/A,#N/A,TRUE,"GraphDebt"}</definedName>
    <definedName name="wrn.Section7DebtService." localSheetId="10" hidden="1">{#N/A,#N/A,TRUE,"Section7";#N/A,#N/A,TRUE,"DebtService";#N/A,#N/A,TRUE,"LoanSchedules";#N/A,#N/A,TRUE,"GraphDebt"}</definedName>
    <definedName name="wrn.Section7DebtService." localSheetId="7" hidden="1">{#N/A,#N/A,TRUE,"Section7";#N/A,#N/A,TRUE,"DebtService";#N/A,#N/A,TRUE,"LoanSchedules";#N/A,#N/A,TRUE,"GraphDebt"}</definedName>
    <definedName name="wrn.Section7DebtService." localSheetId="1" hidden="1">{#N/A,#N/A,TRUE,"Section7";#N/A,#N/A,TRUE,"DebtService";#N/A,#N/A,TRUE,"LoanSchedules";#N/A,#N/A,TRUE,"GraphDebt"}</definedName>
    <definedName name="wrn.Section7DebtService." localSheetId="27" hidden="1">{#N/A,#N/A,TRUE,"Section7";#N/A,#N/A,TRUE,"DebtService";#N/A,#N/A,TRUE,"LoanSchedules";#N/A,#N/A,TRUE,"GraphDebt"}</definedName>
    <definedName name="wrn.Section7DebtService." hidden="1">{#N/A,#N/A,TRUE,"Section7";#N/A,#N/A,TRUE,"DebtService";#N/A,#N/A,TRUE,"LoanSchedules";#N/A,#N/A,TRUE,"GraphDebt"}</definedName>
    <definedName name="wrn.Sept._.Dec._.March._.I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0"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7"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27"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LB." localSheetId="16" hidden="1">{#N/A,#N/A,FALSE,"SUMMARY";#N/A,#N/A,FALSE,"AE7616";#N/A,#N/A,FALSE,"AE7617";#N/A,#N/A,FALSE,"AE7618";#N/A,#N/A,FALSE,"AE7619";#N/A,#N/A,FALSE,"Target Materials"}</definedName>
    <definedName name="wrn.SLB." localSheetId="13" hidden="1">{#N/A,#N/A,FALSE,"SUMMARY";#N/A,#N/A,FALSE,"AE7616";#N/A,#N/A,FALSE,"AE7617";#N/A,#N/A,FALSE,"AE7618";#N/A,#N/A,FALSE,"AE7619";#N/A,#N/A,FALSE,"Target Materials"}</definedName>
    <definedName name="wrn.SLB." localSheetId="10" hidden="1">{#N/A,#N/A,FALSE,"SUMMARY";#N/A,#N/A,FALSE,"AE7616";#N/A,#N/A,FALSE,"AE7617";#N/A,#N/A,FALSE,"AE7618";#N/A,#N/A,FALSE,"AE7619";#N/A,#N/A,FALSE,"Target Materials"}</definedName>
    <definedName name="wrn.SLB." localSheetId="7" hidden="1">{#N/A,#N/A,FALSE,"SUMMARY";#N/A,#N/A,FALSE,"AE7616";#N/A,#N/A,FALSE,"AE7617";#N/A,#N/A,FALSE,"AE7618";#N/A,#N/A,FALSE,"AE7619";#N/A,#N/A,FALSE,"Target Materials"}</definedName>
    <definedName name="wrn.SLB." localSheetId="1" hidden="1">{#N/A,#N/A,FALSE,"SUMMARY";#N/A,#N/A,FALSE,"AE7616";#N/A,#N/A,FALSE,"AE7617";#N/A,#N/A,FALSE,"AE7618";#N/A,#N/A,FALSE,"AE7619";#N/A,#N/A,FALSE,"Target Materials"}</definedName>
    <definedName name="wrn.SLB." localSheetId="27"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6" hidden="1">{#N/A,#N/A,FALSE,"2002 Small Tool OH";#N/A,#N/A,FALSE,"QA"}</definedName>
    <definedName name="wrn.Small._.Tools._.Overhead." localSheetId="13" hidden="1">{#N/A,#N/A,FALSE,"2002 Small Tool OH";#N/A,#N/A,FALSE,"QA"}</definedName>
    <definedName name="wrn.Small._.Tools._.Overhead." localSheetId="10" hidden="1">{#N/A,#N/A,FALSE,"2002 Small Tool OH";#N/A,#N/A,FALSE,"QA"}</definedName>
    <definedName name="wrn.Small._.Tools._.Overhead." localSheetId="7" hidden="1">{#N/A,#N/A,FALSE,"2002 Small Tool OH";#N/A,#N/A,FALSE,"QA"}</definedName>
    <definedName name="wrn.Small._.Tools._.Overhead." localSheetId="1" hidden="1">{#N/A,#N/A,FALSE,"2002 Small Tool OH";#N/A,#N/A,FALSE,"QA"}</definedName>
    <definedName name="wrn.Small._.Tools._.Overhead." localSheetId="27" hidden="1">{#N/A,#N/A,FALSE,"2002 Small Tool OH";#N/A,#N/A,FALSE,"QA"}</definedName>
    <definedName name="wrn.Small._.Tools._.Overhead." hidden="1">{#N/A,#N/A,FALSE,"2002 Small Tool OH";#N/A,#N/A,FALSE,"QA"}</definedName>
    <definedName name="wrn.SponsorSection." localSheetId="16" hidden="1">{#N/A,#N/A,TRUE,"Cover";#N/A,#N/A,TRUE,"Contents";#N/A,#N/A,TRUE,"Organization";#N/A,#N/A,TRUE,"SumSponsor";#N/A,#N/A,TRUE,"Plant1";#N/A,#N/A,TRUE,"Plant2";#N/A,#N/A,TRUE,"Sponsors";#N/A,#N/A,TRUE,"ElPaso1";#N/A,#N/A,TRUE,"GraphSponsor"}</definedName>
    <definedName name="wrn.SponsorSection." localSheetId="13" hidden="1">{#N/A,#N/A,TRUE,"Cover";#N/A,#N/A,TRUE,"Contents";#N/A,#N/A,TRUE,"Organization";#N/A,#N/A,TRUE,"SumSponsor";#N/A,#N/A,TRUE,"Plant1";#N/A,#N/A,TRUE,"Plant2";#N/A,#N/A,TRUE,"Sponsors";#N/A,#N/A,TRUE,"ElPaso1";#N/A,#N/A,TRUE,"GraphSponsor"}</definedName>
    <definedName name="wrn.SponsorSection." localSheetId="10" hidden="1">{#N/A,#N/A,TRUE,"Cover";#N/A,#N/A,TRUE,"Contents";#N/A,#N/A,TRUE,"Organization";#N/A,#N/A,TRUE,"SumSponsor";#N/A,#N/A,TRUE,"Plant1";#N/A,#N/A,TRUE,"Plant2";#N/A,#N/A,TRUE,"Sponsors";#N/A,#N/A,TRUE,"ElPaso1";#N/A,#N/A,TRUE,"GraphSponsor"}</definedName>
    <definedName name="wrn.SponsorSection." localSheetId="7" hidden="1">{#N/A,#N/A,TRUE,"Cover";#N/A,#N/A,TRUE,"Contents";#N/A,#N/A,TRUE,"Organization";#N/A,#N/A,TRUE,"SumSponsor";#N/A,#N/A,TRUE,"Plant1";#N/A,#N/A,TRUE,"Plant2";#N/A,#N/A,TRUE,"Sponsors";#N/A,#N/A,TRUE,"ElPaso1";#N/A,#N/A,TRUE,"GraphSponsor"}</definedName>
    <definedName name="wrn.SponsorSection." localSheetId="1" hidden="1">{#N/A,#N/A,TRUE,"Cover";#N/A,#N/A,TRUE,"Contents";#N/A,#N/A,TRUE,"Organization";#N/A,#N/A,TRUE,"SumSponsor";#N/A,#N/A,TRUE,"Plant1";#N/A,#N/A,TRUE,"Plant2";#N/A,#N/A,TRUE,"Sponsors";#N/A,#N/A,TRUE,"ElPaso1";#N/A,#N/A,TRUE,"GraphSponsor"}</definedName>
    <definedName name="wrn.SponsorSection." localSheetId="27" hidden="1">{#N/A,#N/A,TRUE,"Cover";#N/A,#N/A,TRUE,"Contents";#N/A,#N/A,TRUE,"Organization";#N/A,#N/A,TRUE,"SumSponsor";#N/A,#N/A,TRUE,"Plant1";#N/A,#N/A,TRUE,"Plant2";#N/A,#N/A,TRUE,"Sponsors";#N/A,#N/A,TRUE,"ElPaso1";#N/A,#N/A,TRUE,"GraphSponsor"}</definedName>
    <definedName name="wrn.SponsorSection." hidden="1">{#N/A,#N/A,TRUE,"Cover";#N/A,#N/A,TRUE,"Contents";#N/A,#N/A,TRUE,"Organization";#N/A,#N/A,TRUE,"SumSponsor";#N/A,#N/A,TRUE,"Plant1";#N/A,#N/A,TRUE,"Plant2";#N/A,#N/A,TRUE,"Sponsors";#N/A,#N/A,TRUE,"ElPaso1";#N/A,#N/A,TRUE,"GraphSponsor"}</definedName>
    <definedName name="wrn.Standard." localSheetId="16" hidden="1">{"YTD-Total",#N/A,FALSE,"Provision"}</definedName>
    <definedName name="wrn.Standard." localSheetId="13" hidden="1">{"YTD-Total",#N/A,FALSE,"Provision"}</definedName>
    <definedName name="wrn.Standard." localSheetId="10" hidden="1">{"YTD-Total",#N/A,FALSE,"Provision"}</definedName>
    <definedName name="wrn.Standard." localSheetId="7" hidden="1">{"YTD-Total",#N/A,FALSE,"Provision"}</definedName>
    <definedName name="wrn.Standard." localSheetId="1" hidden="1">{"YTD-Total",#N/A,FALSE,"Provision"}</definedName>
    <definedName name="wrn.Standard." localSheetId="27" hidden="1">{"YTD-Total",#N/A,FALSE,"Provision"}</definedName>
    <definedName name="wrn.Standard." hidden="1">{"YTD-Total",#N/A,FALSE,"Provision"}</definedName>
    <definedName name="wrn.Standard._.NonUtility._.Only." localSheetId="16" hidden="1">{"YTD-NonUtility",#N/A,FALSE,"Prov NonUtility"}</definedName>
    <definedName name="wrn.Standard._.NonUtility._.Only." localSheetId="13" hidden="1">{"YTD-NonUtility",#N/A,FALSE,"Prov NonUtility"}</definedName>
    <definedName name="wrn.Standard._.NonUtility._.Only." localSheetId="10" hidden="1">{"YTD-NonUtility",#N/A,FALSE,"Prov NonUtility"}</definedName>
    <definedName name="wrn.Standard._.NonUtility._.Only." localSheetId="7" hidden="1">{"YTD-NonUtility",#N/A,FALSE,"Prov NonUtility"}</definedName>
    <definedName name="wrn.Standard._.NonUtility._.Only." localSheetId="1" hidden="1">{"YTD-NonUtility",#N/A,FALSE,"Prov NonUtility"}</definedName>
    <definedName name="wrn.Standard._.NonUtility._.Only." localSheetId="27" hidden="1">{"YTD-NonUtility",#N/A,FALSE,"Prov NonUtility"}</definedName>
    <definedName name="wrn.Standard._.NonUtility._.Only." hidden="1">{"YTD-NonUtility",#N/A,FALSE,"Prov NonUtility"}</definedName>
    <definedName name="wrn.Standard._.Utility._.Only." localSheetId="16" hidden="1">{"YTD-Utility",#N/A,FALSE,"Prov Utility"}</definedName>
    <definedName name="wrn.Standard._.Utility._.Only." localSheetId="13" hidden="1">{"YTD-Utility",#N/A,FALSE,"Prov Utility"}</definedName>
    <definedName name="wrn.Standard._.Utility._.Only." localSheetId="10" hidden="1">{"YTD-Utility",#N/A,FALSE,"Prov Utility"}</definedName>
    <definedName name="wrn.Standard._.Utility._.Only." localSheetId="7" hidden="1">{"YTD-Utility",#N/A,FALSE,"Prov Utility"}</definedName>
    <definedName name="wrn.Standard._.Utility._.Only." localSheetId="1" hidden="1">{"YTD-Utility",#N/A,FALSE,"Prov Utility"}</definedName>
    <definedName name="wrn.Standard._.Utility._.Only." localSheetId="27" hidden="1">{"YTD-Utility",#N/A,FALSE,"Prov Utility"}</definedName>
    <definedName name="wrn.Standard._.Utility._.Only." hidden="1">{"YTD-Utility",#N/A,FALSE,"Prov Utility"}</definedName>
    <definedName name="wrn.Summary." localSheetId="16" hidden="1">{#N/A,#N/A,FALSE,"Sum Qtr";#N/A,#N/A,FALSE,"Oper Sum";#N/A,#N/A,FALSE,"Land Sales";#N/A,#N/A,FALSE,"Finance";#N/A,#N/A,FALSE,"Oper Ass"}</definedName>
    <definedName name="wrn.Summary." localSheetId="13" hidden="1">{#N/A,#N/A,FALSE,"Sum Qtr";#N/A,#N/A,FALSE,"Oper Sum";#N/A,#N/A,FALSE,"Land Sales";#N/A,#N/A,FALSE,"Finance";#N/A,#N/A,FALSE,"Oper Ass"}</definedName>
    <definedName name="wrn.Summary." localSheetId="10" hidden="1">{#N/A,#N/A,FALSE,"Sum Qtr";#N/A,#N/A,FALSE,"Oper Sum";#N/A,#N/A,FALSE,"Land Sales";#N/A,#N/A,FALSE,"Finance";#N/A,#N/A,FALSE,"Oper Ass"}</definedName>
    <definedName name="wrn.Summary." localSheetId="7" hidden="1">{#N/A,#N/A,FALSE,"Sum Qtr";#N/A,#N/A,FALSE,"Oper Sum";#N/A,#N/A,FALSE,"Land Sales";#N/A,#N/A,FALSE,"Finance";#N/A,#N/A,FALSE,"Oper Ass"}</definedName>
    <definedName name="wrn.Summary." localSheetId="1" hidden="1">{#N/A,#N/A,FALSE,"Sum Qtr";#N/A,#N/A,FALSE,"Oper Sum";#N/A,#N/A,FALSE,"Land Sales";#N/A,#N/A,FALSE,"Finance";#N/A,#N/A,FALSE,"Oper Ass"}</definedName>
    <definedName name="wrn.Summary." localSheetId="27" hidden="1">{#N/A,#N/A,FALSE,"Sum Qtr";#N/A,#N/A,FALSE,"Oper Sum";#N/A,#N/A,FALSE,"Land Sales";#N/A,#N/A,FALSE,"Finance";#N/A,#N/A,FALSE,"Oper Ass"}</definedName>
    <definedName name="wrn.Summary." hidden="1">{#N/A,#N/A,FALSE,"Sum Qtr";#N/A,#N/A,FALSE,"Oper Sum";#N/A,#N/A,FALSE,"Land Sales";#N/A,#N/A,FALSE,"Finance";#N/A,#N/A,FALSE,"Oper Ass"}</definedName>
    <definedName name="wrn.Summary._.View." localSheetId="16" hidden="1">{#N/A,#N/A,FALSE,"Consltd-For contngcy"}</definedName>
    <definedName name="wrn.Summary._.View." localSheetId="13" hidden="1">{#N/A,#N/A,FALSE,"Consltd-For contngcy"}</definedName>
    <definedName name="wrn.Summary._.View." localSheetId="10" hidden="1">{#N/A,#N/A,FALSE,"Consltd-For contngcy"}</definedName>
    <definedName name="wrn.Summary._.View." localSheetId="7" hidden="1">{#N/A,#N/A,FALSE,"Consltd-For contngcy"}</definedName>
    <definedName name="wrn.Summary._.View." localSheetId="1" hidden="1">{#N/A,#N/A,FALSE,"Consltd-For contngcy"}</definedName>
    <definedName name="wrn.Summary._.View." localSheetId="27" hidden="1">{#N/A,#N/A,FALSE,"Consltd-For contngcy"}</definedName>
    <definedName name="wrn.Summary._.View." hidden="1">{#N/A,#N/A,FALSE,"Consltd-For contngcy"}</definedName>
    <definedName name="wrn.Total._.Summary." localSheetId="16" hidden="1">{"Total Summary",#N/A,FALSE,"Summary"}</definedName>
    <definedName name="wrn.Total._.Summary." localSheetId="13" hidden="1">{"Total Summary",#N/A,FALSE,"Summary"}</definedName>
    <definedName name="wrn.Total._.Summary." localSheetId="10" hidden="1">{"Total Summary",#N/A,FALSE,"Summary"}</definedName>
    <definedName name="wrn.Total._.Summary." localSheetId="7" hidden="1">{"Total Summary",#N/A,FALSE,"Summary"}</definedName>
    <definedName name="wrn.Total._.Summary." localSheetId="1" hidden="1">{"Total Summary",#N/A,FALSE,"Summary"}</definedName>
    <definedName name="wrn.Total._.Summary." localSheetId="27" hidden="1">{"Total Summary",#N/A,FALSE,"Summary"}</definedName>
    <definedName name="wrn.Total._.Summary." hidden="1">{"Total Summary",#N/A,FALSE,"Summary"}</definedName>
    <definedName name="wrn.UK._.Conversion._.Only." localSheetId="16" hidden="1">{#N/A,#N/A,FALSE,"Dec 1999 UK Continuing Ops"}</definedName>
    <definedName name="wrn.UK._.Conversion._.Only." localSheetId="13" hidden="1">{#N/A,#N/A,FALSE,"Dec 1999 UK Continuing Ops"}</definedName>
    <definedName name="wrn.UK._.Conversion._.Only." localSheetId="10" hidden="1">{#N/A,#N/A,FALSE,"Dec 1999 UK Continuing Ops"}</definedName>
    <definedName name="wrn.UK._.Conversion._.Only." localSheetId="7" hidden="1">{#N/A,#N/A,FALSE,"Dec 1999 UK Continuing Ops"}</definedName>
    <definedName name="wrn.UK._.Conversion._.Only." localSheetId="1" hidden="1">{#N/A,#N/A,FALSE,"Dec 1999 UK Continuing Ops"}</definedName>
    <definedName name="wrn.UK._.Conversion._.Only." localSheetId="27" hidden="1">{#N/A,#N/A,FALSE,"Dec 1999 UK Continuing Ops"}</definedName>
    <definedName name="wrn.UK._.Conversion._.Only." hidden="1">{#N/A,#N/A,FALSE,"Dec 1999 UK Continuing Ops"}</definedName>
    <definedName name="wrn.USIM_Data." localSheetId="1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6" hidden="1">{#N/A,#N/A,FALSE,"Expenditures";#N/A,#N/A,FALSE,"Property Placed In-Service";#N/A,#N/A,FALSE,"Removals";#N/A,#N/A,FALSE,"Retirements";#N/A,#N/A,FALSE,"CWIP Balances";#N/A,#N/A,FALSE,"CWIP_Expend_Ratios";#N/A,#N/A,FALSE,"CWIP_Yr_End"}</definedName>
    <definedName name="wrn.USIM_Data_Abbrev." localSheetId="13" hidden="1">{#N/A,#N/A,FALSE,"Expenditures";#N/A,#N/A,FALSE,"Property Placed In-Service";#N/A,#N/A,FALSE,"Removals";#N/A,#N/A,FALSE,"Retirements";#N/A,#N/A,FALSE,"CWIP Balances";#N/A,#N/A,FALSE,"CWIP_Expend_Ratios";#N/A,#N/A,FALSE,"CWIP_Yr_End"}</definedName>
    <definedName name="wrn.USIM_Data_Abbrev." localSheetId="10" hidden="1">{#N/A,#N/A,FALSE,"Expenditures";#N/A,#N/A,FALSE,"Property Placed In-Service";#N/A,#N/A,FALSE,"Removals";#N/A,#N/A,FALSE,"Retirements";#N/A,#N/A,FALSE,"CWIP Balances";#N/A,#N/A,FALSE,"CWIP_Expend_Ratios";#N/A,#N/A,FALSE,"CWIP_Yr_End"}</definedName>
    <definedName name="wrn.USIM_Data_Abbrev." localSheetId="7" hidden="1">{#N/A,#N/A,FALSE,"Expenditures";#N/A,#N/A,FALSE,"Property Placed In-Service";#N/A,#N/A,FALSE,"Removals";#N/A,#N/A,FALSE,"Retirements";#N/A,#N/A,FALSE,"CWIP Balances";#N/A,#N/A,FALSE,"CWIP_Expend_Ratios";#N/A,#N/A,FALSE,"CWIP_Yr_End"}</definedName>
    <definedName name="wrn.USIM_Data_Abbrev." localSheetId="1" hidden="1">{#N/A,#N/A,FALSE,"Expenditures";#N/A,#N/A,FALSE,"Property Placed In-Service";#N/A,#N/A,FALSE,"Removals";#N/A,#N/A,FALSE,"Retirements";#N/A,#N/A,FALSE,"CWIP Balances";#N/A,#N/A,FALSE,"CWIP_Expend_Ratios";#N/A,#N/A,FALSE,"CWIP_Yr_End"}</definedName>
    <definedName name="wrn.USIM_Data_Abbrev." localSheetId="27"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6" hidden="1">{#N/A,#N/A,FALSE,"Expenditures";#N/A,#N/A,FALSE,"Property Placed In-Service";#N/A,#N/A,FALSE,"CWIP Balances"}</definedName>
    <definedName name="wrn.USIM_Data_Abbrev3." localSheetId="13" hidden="1">{#N/A,#N/A,FALSE,"Expenditures";#N/A,#N/A,FALSE,"Property Placed In-Service";#N/A,#N/A,FALSE,"CWIP Balances"}</definedName>
    <definedName name="wrn.USIM_Data_Abbrev3." localSheetId="10" hidden="1">{#N/A,#N/A,FALSE,"Expenditures";#N/A,#N/A,FALSE,"Property Placed In-Service";#N/A,#N/A,FALSE,"CWIP Balances"}</definedName>
    <definedName name="wrn.USIM_Data_Abbrev3." localSheetId="7" hidden="1">{#N/A,#N/A,FALSE,"Expenditures";#N/A,#N/A,FALSE,"Property Placed In-Service";#N/A,#N/A,FALSE,"CWIP Balances"}</definedName>
    <definedName name="wrn.USIM_Data_Abbrev3." localSheetId="1" hidden="1">{#N/A,#N/A,FALSE,"Expenditures";#N/A,#N/A,FALSE,"Property Placed In-Service";#N/A,#N/A,FALSE,"CWIP Balances"}</definedName>
    <definedName name="wrn.USIM_Data_Abbrev3." localSheetId="27" hidden="1">{#N/A,#N/A,FALSE,"Expenditures";#N/A,#N/A,FALSE,"Property Placed In-Service";#N/A,#N/A,FALSE,"CWIP Balances"}</definedName>
    <definedName name="wrn.USIM_Data_Abbrev3." hidden="1">{#N/A,#N/A,FALSE,"Expenditures";#N/A,#N/A,FALSE,"Property Placed In-Service";#N/A,#N/A,FALSE,"CWIP Balances"}</definedName>
    <definedName name="wrn.VERIFY." localSheetId="1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0"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7"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YearEnd." localSheetId="16" hidden="1">{"Factors Pages 1-2",#N/A,FALSE,"Variables";"Factors Page 3",#N/A,FALSE,"Variables";"Factors Page 4",#N/A,FALSE,"Variables";"Factors Page 5",#N/A,FALSE,"Variables";"YE Pages 7-26",#N/A,FALSE,"Variables"}</definedName>
    <definedName name="wrn.YearEnd." localSheetId="13" hidden="1">{"Factors Pages 1-2",#N/A,FALSE,"Variables";"Factors Page 3",#N/A,FALSE,"Variables";"Factors Page 4",#N/A,FALSE,"Variables";"Factors Page 5",#N/A,FALSE,"Variables";"YE Pages 7-26",#N/A,FALSE,"Variables"}</definedName>
    <definedName name="wrn.YearEnd." localSheetId="10" hidden="1">{"Factors Pages 1-2",#N/A,FALSE,"Variables";"Factors Page 3",#N/A,FALSE,"Variables";"Factors Page 4",#N/A,FALSE,"Variables";"Factors Page 5",#N/A,FALSE,"Variables";"YE Pages 7-26",#N/A,FALSE,"Variables"}</definedName>
    <definedName name="wrn.YearEnd." localSheetId="7" hidden="1">{"Factors Pages 1-2",#N/A,FALSE,"Variables";"Factors Page 3",#N/A,FALSE,"Variables";"Factors Page 4",#N/A,FALSE,"Variables";"Factors Page 5",#N/A,FALSE,"Variables";"YE Pages 7-26",#N/A,FALSE,"Variables"}</definedName>
    <definedName name="wrn.YearEnd." localSheetId="1" hidden="1">{"Factors Pages 1-2",#N/A,FALSE,"Variables";"Factors Page 3",#N/A,FALSE,"Variables";"Factors Page 4",#N/A,FALSE,"Variables";"Factors Page 5",#N/A,FALSE,"Variables";"YE Pages 7-26",#N/A,FALSE,"Variables"}</definedName>
    <definedName name="wrn.YearEnd." localSheetId="27"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UTC_reg_fee_perc">[57]Variables!$D$21</definedName>
    <definedName name="www" localSheetId="16" hidden="1">{#N/A,#N/A,FALSE,"schA"}</definedName>
    <definedName name="www" localSheetId="13" hidden="1">{#N/A,#N/A,FALSE,"schA"}</definedName>
    <definedName name="www" localSheetId="10" hidden="1">{#N/A,#N/A,FALSE,"schA"}</definedName>
    <definedName name="www" localSheetId="7" hidden="1">{#N/A,#N/A,FALSE,"schA"}</definedName>
    <definedName name="www" localSheetId="1" hidden="1">{#N/A,#N/A,FALSE,"schA"}</definedName>
    <definedName name="www" localSheetId="27" hidden="1">{#N/A,#N/A,FALSE,"schA"}</definedName>
    <definedName name="www" hidden="1">{#N/A,#N/A,FALSE,"schA"}</definedName>
    <definedName name="WYEAllocMethod">#REF!</definedName>
    <definedName name="WYERateBase">#REF!</definedName>
    <definedName name="WYWAllocMethod">#REF!</definedName>
    <definedName name="WYWRateBase">#REF!</definedName>
    <definedName name="x">'[85]Weather Present'!$K$7</definedName>
    <definedName name="Xfmr_Year1">[28]Variables!$C$20</definedName>
    <definedName name="Xfmr_Year2">[28]Variables!$D$20</definedName>
    <definedName name="XFMR_YR1">[37]Variables!$C$20</definedName>
    <definedName name="XFMR_YR2">[37]Variables!$D$20</definedName>
    <definedName name="xx" localSheetId="16" hidden="1">{#N/A,#N/A,FALSE,"Balance_Sheet";#N/A,#N/A,FALSE,"income_statement_monthly";#N/A,#N/A,FALSE,"income_statement_Quarter";#N/A,#N/A,FALSE,"income_statement_ytd";#N/A,#N/A,FALSE,"income_statement_12Months"}</definedName>
    <definedName name="xx" localSheetId="13" hidden="1">{#N/A,#N/A,FALSE,"Balance_Sheet";#N/A,#N/A,FALSE,"income_statement_monthly";#N/A,#N/A,FALSE,"income_statement_Quarter";#N/A,#N/A,FALSE,"income_statement_ytd";#N/A,#N/A,FALSE,"income_statement_12Months"}</definedName>
    <definedName name="xx" localSheetId="10" hidden="1">{#N/A,#N/A,FALSE,"Balance_Sheet";#N/A,#N/A,FALSE,"income_statement_monthly";#N/A,#N/A,FALSE,"income_statement_Quarter";#N/A,#N/A,FALSE,"income_statement_ytd";#N/A,#N/A,FALSE,"income_statement_12Months"}</definedName>
    <definedName name="xx" localSheetId="7" hidden="1">{#N/A,#N/A,FALSE,"Balance_Sheet";#N/A,#N/A,FALSE,"income_statement_monthly";#N/A,#N/A,FALSE,"income_statement_Quarter";#N/A,#N/A,FALSE,"income_statement_ytd";#N/A,#N/A,FALSE,"income_statement_12Months"}</definedName>
    <definedName name="xx" localSheetId="1" hidden="1">{#N/A,#N/A,FALSE,"Balance_Sheet";#N/A,#N/A,FALSE,"income_statement_monthly";#N/A,#N/A,FALSE,"income_statement_Quarter";#N/A,#N/A,FALSE,"income_statement_ytd";#N/A,#N/A,FALSE,"income_statement_12Months"}</definedName>
    <definedName name="xx" localSheetId="27"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[86]Variables!$AK$2:$AL$12</definedName>
    <definedName name="y" localSheetId="16" hidden="1">#REF!</definedName>
    <definedName name="y" localSheetId="13" hidden="1">#REF!</definedName>
    <definedName name="y" localSheetId="10" hidden="1">#REF!</definedName>
    <definedName name="y" localSheetId="7" hidden="1">#REF!</definedName>
    <definedName name="y" localSheetId="27" hidden="1">#REF!</definedName>
    <definedName name="y" localSheetId="28" hidden="1">#REF!</definedName>
    <definedName name="y" localSheetId="29" hidden="1">#REF!</definedName>
    <definedName name="y" localSheetId="31" hidden="1">#REF!</definedName>
    <definedName name="y" localSheetId="30" hidden="1">#REF!</definedName>
    <definedName name="y" localSheetId="32" hidden="1">#REF!</definedName>
    <definedName name="y" hidden="1">'[9]DSM Output'!$B$21:$B$23</definedName>
    <definedName name="Y_2">#REF!</definedName>
    <definedName name="Year" localSheetId="29">#REF!</definedName>
    <definedName name="Year" localSheetId="31">#REF!</definedName>
    <definedName name="Year" localSheetId="30">#REF!</definedName>
    <definedName name="Year" localSheetId="32">#REF!</definedName>
    <definedName name="Year">#REF!</definedName>
    <definedName name="YearEndFactors">[33]UTCR!$G$22:$U$108</definedName>
    <definedName name="YearEndInput">[33]Inputs!$A$3:$D$1668</definedName>
    <definedName name="YEFactorCopy">#REF!</definedName>
    <definedName name="YEFactors">[27]Factors!$S$3:$AG$99</definedName>
    <definedName name="yestcobhlhask">#REF!</definedName>
    <definedName name="yestcobhlhbid">#REF!</definedName>
    <definedName name="yesterdayscurves">'[41]Calcoutput (futures)'!$L$7:$T$128</definedName>
    <definedName name="yestmchlhask">#REF!</definedName>
    <definedName name="yestmchlhbid">#REF!</definedName>
    <definedName name="yestpvhlhask">#REF!</definedName>
    <definedName name="yestpvhlhbid">#REF!</definedName>
    <definedName name="YTD">'[87]Actuals - Data Input'!#REF!</definedName>
    <definedName name="yuf" localSheetId="16" hidden="1">{#N/A,#N/A,FALSE,"Summ";#N/A,#N/A,FALSE,"General"}</definedName>
    <definedName name="yuf" localSheetId="13" hidden="1">{#N/A,#N/A,FALSE,"Summ";#N/A,#N/A,FALSE,"General"}</definedName>
    <definedName name="yuf" localSheetId="10" hidden="1">{#N/A,#N/A,FALSE,"Summ";#N/A,#N/A,FALSE,"General"}</definedName>
    <definedName name="yuf" localSheetId="7" hidden="1">{#N/A,#N/A,FALSE,"Summ";#N/A,#N/A,FALSE,"General"}</definedName>
    <definedName name="yuf" localSheetId="1" hidden="1">{#N/A,#N/A,FALSE,"Summ";#N/A,#N/A,FALSE,"General"}</definedName>
    <definedName name="yuf" localSheetId="27" hidden="1">{#N/A,#N/A,FALSE,"Summ";#N/A,#N/A,FALSE,"General"}</definedName>
    <definedName name="yuf" hidden="1">{#N/A,#N/A,FALSE,"Summ";#N/A,#N/A,FALSE,"General"}</definedName>
    <definedName name="z" localSheetId="16" hidden="1">#REF!</definedName>
    <definedName name="z" localSheetId="13" hidden="1">#REF!</definedName>
    <definedName name="z" localSheetId="10" hidden="1">#REF!</definedName>
    <definedName name="z" localSheetId="7" hidden="1">#REF!</definedName>
    <definedName name="z" localSheetId="27" hidden="1">#REF!</definedName>
    <definedName name="z" localSheetId="28" hidden="1">#REF!</definedName>
    <definedName name="z" localSheetId="29" hidden="1">#REF!</definedName>
    <definedName name="z" localSheetId="31" hidden="1">#REF!</definedName>
    <definedName name="z" localSheetId="30" hidden="1">#REF!</definedName>
    <definedName name="z" localSheetId="32" hidden="1">#REF!</definedName>
    <definedName name="z" hidden="1">'[9]DSM Output'!$G$21:$G$23</definedName>
    <definedName name="Z_01844156_6462_4A28_9785_1A86F4D0C834_.wvu.PrintTitles" localSheetId="16" hidden="1">#REF!</definedName>
    <definedName name="Z_01844156_6462_4A28_9785_1A86F4D0C834_.wvu.PrintTitles" localSheetId="13" hidden="1">#REF!</definedName>
    <definedName name="Z_01844156_6462_4A28_9785_1A86F4D0C834_.wvu.PrintTitles" localSheetId="10" hidden="1">#REF!</definedName>
    <definedName name="Z_01844156_6462_4A28_9785_1A86F4D0C834_.wvu.PrintTitles" localSheetId="7" hidden="1">#REF!</definedName>
    <definedName name="Z_01844156_6462_4A28_9785_1A86F4D0C834_.wvu.PrintTitles" localSheetId="27" hidden="1">#REF!</definedName>
    <definedName name="Z_01844156_6462_4A28_9785_1A86F4D0C834_.wvu.PrintTitles" hidden="1">#REF!</definedName>
    <definedName name="ZA" localSheetId="29">'[88] annual balance '!#REF!</definedName>
    <definedName name="ZA" localSheetId="31">'[88] annual balance '!#REF!</definedName>
    <definedName name="ZA" localSheetId="30">'[88] annual balance '!#REF!</definedName>
    <definedName name="ZA" localSheetId="32">'[88] annual balance '!#REF!</definedName>
    <definedName name="ZA">'[88] annual balance '!#REF!</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0" i="36" l="1"/>
  <c r="J49" i="36"/>
  <c r="I49" i="36"/>
  <c r="H49" i="36"/>
  <c r="G49" i="36"/>
  <c r="F49" i="36"/>
  <c r="E49" i="36"/>
  <c r="D49" i="36"/>
  <c r="C49" i="36"/>
  <c r="C50" i="36" s="1"/>
  <c r="B49" i="36"/>
  <c r="J48" i="36"/>
  <c r="I48" i="36"/>
  <c r="H48" i="36"/>
  <c r="H50" i="36" s="1"/>
  <c r="G48" i="36"/>
  <c r="F48" i="36"/>
  <c r="F50" i="36" s="1"/>
  <c r="E48" i="36"/>
  <c r="D48" i="36"/>
  <c r="C48" i="36"/>
  <c r="B48" i="36"/>
  <c r="J19" i="36"/>
  <c r="I19" i="36"/>
  <c r="H19" i="36"/>
  <c r="G19" i="36"/>
  <c r="F19" i="36"/>
  <c r="F20" i="36" s="1"/>
  <c r="E19" i="36"/>
  <c r="D19" i="36"/>
  <c r="C19" i="36"/>
  <c r="B19" i="36"/>
  <c r="J18" i="36"/>
  <c r="I18" i="36"/>
  <c r="I20" i="36" s="1"/>
  <c r="H18" i="36"/>
  <c r="G18" i="36"/>
  <c r="G20" i="36" s="1"/>
  <c r="F18" i="36"/>
  <c r="E18" i="36"/>
  <c r="D18" i="36"/>
  <c r="C18" i="36"/>
  <c r="C20" i="36" s="1"/>
  <c r="B18" i="36"/>
  <c r="H15" i="36"/>
  <c r="J14" i="36"/>
  <c r="I14" i="36"/>
  <c r="H14" i="36"/>
  <c r="G14" i="36"/>
  <c r="F14" i="36"/>
  <c r="E14" i="36"/>
  <c r="D14" i="36"/>
  <c r="C14" i="36"/>
  <c r="B14" i="36"/>
  <c r="J13" i="36"/>
  <c r="I13" i="36"/>
  <c r="H13" i="36"/>
  <c r="G13" i="36"/>
  <c r="F13" i="36"/>
  <c r="E13" i="36"/>
  <c r="D13" i="36"/>
  <c r="C13" i="36"/>
  <c r="B13" i="36"/>
  <c r="J12" i="36"/>
  <c r="I12" i="36"/>
  <c r="H12" i="36"/>
  <c r="G12" i="36"/>
  <c r="G15" i="36" s="1"/>
  <c r="F12" i="36"/>
  <c r="E12" i="36"/>
  <c r="E15" i="36" s="1"/>
  <c r="D12" i="36"/>
  <c r="C12" i="36"/>
  <c r="B12" i="36"/>
  <c r="E6" i="36"/>
  <c r="J5" i="36"/>
  <c r="I5" i="36"/>
  <c r="H5" i="36"/>
  <c r="F5" i="36"/>
  <c r="E5" i="36"/>
  <c r="D5" i="36"/>
  <c r="C5" i="36"/>
  <c r="B5" i="36"/>
  <c r="J4" i="36"/>
  <c r="I4" i="36"/>
  <c r="H4" i="36"/>
  <c r="G4" i="36"/>
  <c r="F4" i="36"/>
  <c r="E4" i="36"/>
  <c r="D4" i="36"/>
  <c r="C4" i="36"/>
  <c r="B4" i="36"/>
  <c r="J3" i="36"/>
  <c r="I3" i="36"/>
  <c r="H3" i="36"/>
  <c r="G3" i="36"/>
  <c r="F3" i="36"/>
  <c r="E3" i="36"/>
  <c r="D3" i="36"/>
  <c r="C3" i="36"/>
  <c r="B3" i="36"/>
  <c r="G25" i="36" l="1"/>
  <c r="D20" i="36"/>
  <c r="B50" i="36"/>
  <c r="F7" i="36"/>
  <c r="F22" i="36" s="1"/>
  <c r="D50" i="36"/>
  <c r="G50" i="36"/>
  <c r="B15" i="36"/>
  <c r="B25" i="36" s="1"/>
  <c r="J15" i="36"/>
  <c r="E20" i="36"/>
  <c r="E25" i="36" s="1"/>
  <c r="C15" i="36"/>
  <c r="I15" i="36"/>
  <c r="I25" i="36" s="1"/>
  <c r="I50" i="36"/>
  <c r="D15" i="36"/>
  <c r="D25" i="36" s="1"/>
  <c r="H20" i="36"/>
  <c r="H25" i="36" s="1"/>
  <c r="E7" i="36"/>
  <c r="E22" i="36" s="1"/>
  <c r="E29" i="36" s="1"/>
  <c r="F15" i="36"/>
  <c r="F25" i="36" s="1"/>
  <c r="B20" i="36"/>
  <c r="J20" i="36"/>
  <c r="E50" i="36"/>
  <c r="F35" i="36"/>
  <c r="F41" i="36"/>
  <c r="F24" i="36"/>
  <c r="F29" i="36"/>
  <c r="C25" i="36"/>
  <c r="C13" i="35"/>
  <c r="D13" i="35" s="1"/>
  <c r="E13" i="35" s="1"/>
  <c r="F13" i="35" s="1"/>
  <c r="G13" i="35" s="1"/>
  <c r="H13" i="35" s="1"/>
  <c r="I13" i="35" s="1"/>
  <c r="J13" i="35" s="1"/>
  <c r="C7" i="35"/>
  <c r="D7" i="35" s="1"/>
  <c r="E7" i="35" s="1"/>
  <c r="F7" i="35" s="1"/>
  <c r="G7" i="35" s="1"/>
  <c r="H7" i="35" s="1"/>
  <c r="I7" i="35" s="1"/>
  <c r="J7" i="35" s="1"/>
  <c r="E2" i="35"/>
  <c r="E8" i="35" s="1"/>
  <c r="F2" i="35"/>
  <c r="F8" i="35" s="1"/>
  <c r="C1" i="35"/>
  <c r="D1" i="35" s="1"/>
  <c r="E1" i="35" s="1"/>
  <c r="F1" i="35" s="1"/>
  <c r="G1" i="35" s="1"/>
  <c r="H1" i="35" s="1"/>
  <c r="I1" i="35" s="1"/>
  <c r="J1" i="35" s="1"/>
  <c r="E23" i="36" l="1"/>
  <c r="J25" i="36"/>
  <c r="E41" i="36"/>
  <c r="E43" i="36" s="1"/>
  <c r="E24" i="36"/>
  <c r="F23" i="36"/>
  <c r="E35" i="36"/>
  <c r="E36" i="36" s="1"/>
  <c r="F37" i="36"/>
  <c r="F36" i="36"/>
  <c r="F31" i="36"/>
  <c r="F30" i="36"/>
  <c r="F42" i="36"/>
  <c r="F43" i="36"/>
  <c r="E31" i="36"/>
  <c r="E30" i="36"/>
  <c r="E14" i="35"/>
  <c r="F14" i="35"/>
  <c r="E36" i="26"/>
  <c r="F36" i="26"/>
  <c r="E37" i="36" l="1"/>
  <c r="E42" i="36"/>
  <c r="E6" i="26"/>
  <c r="G10" i="34" l="1"/>
  <c r="E10" i="34"/>
  <c r="G12" i="34"/>
  <c r="H12" i="34" s="1"/>
  <c r="E12" i="34"/>
  <c r="F12" i="34" s="1"/>
  <c r="U51" i="29"/>
  <c r="V51" i="29" s="1"/>
  <c r="AC51" i="31"/>
  <c r="L51" i="31"/>
  <c r="AB51" i="31"/>
  <c r="O51" i="29"/>
  <c r="N47" i="32" l="1"/>
  <c r="S47" i="32" s="1"/>
  <c r="L47" i="32"/>
  <c r="U40" i="32"/>
  <c r="V40" i="32" s="1"/>
  <c r="S40" i="32"/>
  <c r="P40" i="32"/>
  <c r="Q40" i="32" s="1"/>
  <c r="N40" i="32"/>
  <c r="L40" i="32"/>
  <c r="J40" i="32"/>
  <c r="X40" i="32" s="1"/>
  <c r="H40" i="32"/>
  <c r="X39" i="32"/>
  <c r="U39" i="32"/>
  <c r="V39" i="32" s="1"/>
  <c r="S39" i="32"/>
  <c r="P39" i="32"/>
  <c r="Q39" i="32" s="1"/>
  <c r="N39" i="32"/>
  <c r="W39" i="32" s="1"/>
  <c r="L39" i="32"/>
  <c r="J39" i="32"/>
  <c r="H39" i="32"/>
  <c r="U38" i="32"/>
  <c r="V38" i="32" s="1"/>
  <c r="S38" i="32"/>
  <c r="X38" i="32" s="1"/>
  <c r="Q38" i="32"/>
  <c r="P38" i="32"/>
  <c r="N38" i="32"/>
  <c r="L38" i="32"/>
  <c r="J38" i="32"/>
  <c r="W38" i="32" s="1"/>
  <c r="H38" i="32"/>
  <c r="X37" i="32"/>
  <c r="V37" i="32"/>
  <c r="U37" i="32"/>
  <c r="S37" i="32"/>
  <c r="P37" i="32"/>
  <c r="Q37" i="32" s="1"/>
  <c r="N37" i="32"/>
  <c r="L37" i="32"/>
  <c r="J37" i="32"/>
  <c r="W37" i="32" s="1"/>
  <c r="H37" i="32"/>
  <c r="U36" i="32"/>
  <c r="V36" i="32" s="1"/>
  <c r="S36" i="32"/>
  <c r="X36" i="32" s="1"/>
  <c r="Q36" i="32"/>
  <c r="P36" i="32"/>
  <c r="N36" i="32"/>
  <c r="W36" i="32" s="1"/>
  <c r="L36" i="32"/>
  <c r="L43" i="32" s="1"/>
  <c r="J36" i="32"/>
  <c r="J43" i="32" s="1"/>
  <c r="H36" i="32"/>
  <c r="H43" i="32" s="1"/>
  <c r="H45" i="32" s="1"/>
  <c r="H49" i="32" s="1"/>
  <c r="V30" i="32"/>
  <c r="U30" i="32"/>
  <c r="S30" i="32"/>
  <c r="X30" i="32" s="1"/>
  <c r="P30" i="32"/>
  <c r="N30" i="32"/>
  <c r="L30" i="32"/>
  <c r="Q30" i="32" s="1"/>
  <c r="J30" i="32"/>
  <c r="W30" i="32" s="1"/>
  <c r="H30" i="32"/>
  <c r="U29" i="32"/>
  <c r="S29" i="32"/>
  <c r="P29" i="32"/>
  <c r="Q29" i="32" s="1"/>
  <c r="N29" i="32"/>
  <c r="V29" i="32" s="1"/>
  <c r="L29" i="32"/>
  <c r="J29" i="32"/>
  <c r="X29" i="32" s="1"/>
  <c r="H29" i="32"/>
  <c r="U28" i="32"/>
  <c r="V28" i="32" s="1"/>
  <c r="S28" i="32"/>
  <c r="X28" i="32" s="1"/>
  <c r="P28" i="32"/>
  <c r="Q28" i="32" s="1"/>
  <c r="N28" i="32"/>
  <c r="W28" i="32" s="1"/>
  <c r="L28" i="32"/>
  <c r="J28" i="32"/>
  <c r="H28" i="32"/>
  <c r="U27" i="32"/>
  <c r="V27" i="32" s="1"/>
  <c r="S27" i="32"/>
  <c r="P27" i="32"/>
  <c r="Q27" i="32" s="1"/>
  <c r="N27" i="32"/>
  <c r="L27" i="32"/>
  <c r="J27" i="32"/>
  <c r="X27" i="32" s="1"/>
  <c r="H27" i="32"/>
  <c r="X26" i="32"/>
  <c r="U26" i="32"/>
  <c r="V26" i="32" s="1"/>
  <c r="S26" i="32"/>
  <c r="P26" i="32"/>
  <c r="Q26" i="32" s="1"/>
  <c r="N26" i="32"/>
  <c r="W26" i="32" s="1"/>
  <c r="L26" i="32"/>
  <c r="J26" i="32"/>
  <c r="H26" i="32"/>
  <c r="B26" i="32"/>
  <c r="V25" i="32"/>
  <c r="U25" i="32"/>
  <c r="S25" i="32"/>
  <c r="X25" i="32" s="1"/>
  <c r="P25" i="32"/>
  <c r="N25" i="32"/>
  <c r="L25" i="32"/>
  <c r="Q25" i="32" s="1"/>
  <c r="Q24" i="32" s="1"/>
  <c r="J25" i="32"/>
  <c r="W25" i="32" s="1"/>
  <c r="H25" i="32"/>
  <c r="B25" i="32"/>
  <c r="V24" i="32"/>
  <c r="U24" i="32"/>
  <c r="S24" i="32"/>
  <c r="P24" i="32"/>
  <c r="N24" i="32"/>
  <c r="B24" i="32"/>
  <c r="U23" i="32"/>
  <c r="U33" i="32" s="1"/>
  <c r="V33" i="32" s="1"/>
  <c r="S23" i="32"/>
  <c r="P23" i="32"/>
  <c r="Q23" i="32" s="1"/>
  <c r="N23" i="32"/>
  <c r="N33" i="32" s="1"/>
  <c r="L23" i="32"/>
  <c r="L33" i="32" s="1"/>
  <c r="J23" i="32"/>
  <c r="J33" i="32" s="1"/>
  <c r="H23" i="32"/>
  <c r="H33" i="32" s="1"/>
  <c r="B23" i="32"/>
  <c r="N20" i="32"/>
  <c r="L20" i="32"/>
  <c r="J20" i="32"/>
  <c r="B20" i="32"/>
  <c r="U17" i="32"/>
  <c r="U20" i="32" s="1"/>
  <c r="V20" i="32" s="1"/>
  <c r="S17" i="32"/>
  <c r="X17" i="32" s="1"/>
  <c r="Q17" i="32"/>
  <c r="P17" i="32"/>
  <c r="P20" i="32" s="1"/>
  <c r="N17" i="32"/>
  <c r="L17" i="32"/>
  <c r="J17" i="32"/>
  <c r="W17" i="32" s="1"/>
  <c r="H17" i="32"/>
  <c r="H20" i="32" s="1"/>
  <c r="AB47" i="31"/>
  <c r="AC47" i="31" s="1"/>
  <c r="T47" i="31"/>
  <c r="AB45" i="31"/>
  <c r="Z45" i="31"/>
  <c r="X45" i="31"/>
  <c r="Q45" i="31"/>
  <c r="AB43" i="31"/>
  <c r="AC43" i="31" s="1"/>
  <c r="T43" i="31"/>
  <c r="AC41" i="31"/>
  <c r="AB41" i="31"/>
  <c r="X41" i="31"/>
  <c r="Z41" i="31" s="1"/>
  <c r="T41" i="31"/>
  <c r="O41" i="31"/>
  <c r="Q41" i="31" s="1"/>
  <c r="AE38" i="31"/>
  <c r="AF38" i="31" s="1"/>
  <c r="AC38" i="31"/>
  <c r="AB38" i="31"/>
  <c r="Z38" i="31"/>
  <c r="X38" i="31"/>
  <c r="Q38" i="31"/>
  <c r="O38" i="31"/>
  <c r="AE37" i="31"/>
  <c r="AF37" i="31" s="1"/>
  <c r="AC37" i="31"/>
  <c r="AB37" i="31"/>
  <c r="Z37" i="31"/>
  <c r="X37" i="31"/>
  <c r="Q37" i="31"/>
  <c r="O37" i="31"/>
  <c r="AE36" i="31"/>
  <c r="AF36" i="31" s="1"/>
  <c r="AC36" i="31"/>
  <c r="AB36" i="31"/>
  <c r="Z36" i="31"/>
  <c r="X36" i="31"/>
  <c r="Q36" i="31"/>
  <c r="O36" i="31"/>
  <c r="AE35" i="31"/>
  <c r="AF35" i="31" s="1"/>
  <c r="AC35" i="31"/>
  <c r="AB35" i="31"/>
  <c r="Z35" i="31"/>
  <c r="X35" i="31"/>
  <c r="Q35" i="31"/>
  <c r="O35" i="31"/>
  <c r="AE34" i="31"/>
  <c r="AF34" i="31" s="1"/>
  <c r="AC34" i="31"/>
  <c r="AB34" i="31"/>
  <c r="Z34" i="31"/>
  <c r="X34" i="31"/>
  <c r="Q34" i="31"/>
  <c r="O34" i="31"/>
  <c r="AC31" i="31"/>
  <c r="AB31" i="31"/>
  <c r="T31" i="31"/>
  <c r="Q31" i="31"/>
  <c r="O31" i="31"/>
  <c r="X31" i="31" s="1"/>
  <c r="Z31" i="31" s="1"/>
  <c r="AE31" i="31" s="1"/>
  <c r="AF31" i="31" s="1"/>
  <c r="AF28" i="31"/>
  <c r="AE28" i="31"/>
  <c r="AC28" i="31"/>
  <c r="AB28" i="31"/>
  <c r="Z28" i="31"/>
  <c r="X28" i="31"/>
  <c r="Q28" i="31"/>
  <c r="O28" i="31"/>
  <c r="AF27" i="31"/>
  <c r="AE27" i="31"/>
  <c r="AC27" i="31"/>
  <c r="AB27" i="31"/>
  <c r="Z27" i="31"/>
  <c r="X27" i="31"/>
  <c r="W27" i="31"/>
  <c r="Q27" i="31"/>
  <c r="O27" i="31"/>
  <c r="AC26" i="31"/>
  <c r="AB26" i="31"/>
  <c r="Z26" i="31"/>
  <c r="AE26" i="31" s="1"/>
  <c r="AF26" i="31" s="1"/>
  <c r="X26" i="31"/>
  <c r="Q26" i="31"/>
  <c r="O26" i="31"/>
  <c r="AC25" i="31"/>
  <c r="AB25" i="31"/>
  <c r="Z25" i="31"/>
  <c r="AE25" i="31" s="1"/>
  <c r="AF25" i="31" s="1"/>
  <c r="X25" i="31"/>
  <c r="Q25" i="31"/>
  <c r="O25" i="31"/>
  <c r="AC24" i="31"/>
  <c r="AB24" i="31"/>
  <c r="Z24" i="31"/>
  <c r="AE24" i="31" s="1"/>
  <c r="AF24" i="31" s="1"/>
  <c r="X24" i="31"/>
  <c r="Q24" i="31"/>
  <c r="O24" i="31"/>
  <c r="AC23" i="31"/>
  <c r="AB23" i="31"/>
  <c r="Z23" i="31"/>
  <c r="AE23" i="31" s="1"/>
  <c r="AF23" i="31" s="1"/>
  <c r="X23" i="31"/>
  <c r="Q23" i="31"/>
  <c r="O23" i="31"/>
  <c r="AC22" i="31"/>
  <c r="AB22" i="31"/>
  <c r="Z22" i="31"/>
  <c r="AE22" i="31" s="1"/>
  <c r="AF22" i="31" s="1"/>
  <c r="X22" i="31"/>
  <c r="Q22" i="31"/>
  <c r="O22" i="31"/>
  <c r="AC19" i="31"/>
  <c r="AB19" i="31"/>
  <c r="X19" i="31"/>
  <c r="Z19" i="31" s="1"/>
  <c r="AE19" i="31" s="1"/>
  <c r="AF19" i="31" s="1"/>
  <c r="T19" i="31"/>
  <c r="Q19" i="31"/>
  <c r="O19" i="31"/>
  <c r="O43" i="31" s="1"/>
  <c r="AC16" i="31"/>
  <c r="AB16" i="31"/>
  <c r="Z16" i="31"/>
  <c r="AE16" i="31" s="1"/>
  <c r="AF16" i="31" s="1"/>
  <c r="X16" i="31"/>
  <c r="Q16" i="31"/>
  <c r="O16" i="31"/>
  <c r="K48" i="30"/>
  <c r="O46" i="30"/>
  <c r="Q46" i="30" s="1"/>
  <c r="S46" i="30" s="1"/>
  <c r="N44" i="30"/>
  <c r="N48" i="30" s="1"/>
  <c r="K44" i="30"/>
  <c r="H44" i="30"/>
  <c r="H48" i="30" s="1"/>
  <c r="N42" i="30"/>
  <c r="K42" i="30"/>
  <c r="H42" i="30"/>
  <c r="U39" i="30"/>
  <c r="V39" i="30" s="1"/>
  <c r="S39" i="30"/>
  <c r="Q39" i="30"/>
  <c r="O39" i="30"/>
  <c r="L39" i="30"/>
  <c r="I39" i="30"/>
  <c r="U38" i="30"/>
  <c r="V38" i="30" s="1"/>
  <c r="Q38" i="30"/>
  <c r="S38" i="30" s="1"/>
  <c r="O38" i="30"/>
  <c r="L38" i="30"/>
  <c r="L42" i="30" s="1"/>
  <c r="I38" i="30"/>
  <c r="U37" i="30"/>
  <c r="Q37" i="30"/>
  <c r="S37" i="30" s="1"/>
  <c r="O37" i="30"/>
  <c r="V37" i="30" s="1"/>
  <c r="L37" i="30"/>
  <c r="I37" i="30"/>
  <c r="U36" i="30"/>
  <c r="V36" i="30" s="1"/>
  <c r="Q36" i="30"/>
  <c r="S36" i="30" s="1"/>
  <c r="O36" i="30"/>
  <c r="L36" i="30"/>
  <c r="I36" i="30"/>
  <c r="V35" i="30"/>
  <c r="U35" i="30"/>
  <c r="U42" i="30" s="1"/>
  <c r="S35" i="30"/>
  <c r="S42" i="30" s="1"/>
  <c r="Q35" i="30"/>
  <c r="Q42" i="30" s="1"/>
  <c r="O35" i="30"/>
  <c r="L35" i="30"/>
  <c r="I35" i="30"/>
  <c r="I42" i="30" s="1"/>
  <c r="N32" i="30"/>
  <c r="K32" i="30"/>
  <c r="H32" i="30"/>
  <c r="V29" i="30"/>
  <c r="U29" i="30"/>
  <c r="S29" i="30"/>
  <c r="Q29" i="30"/>
  <c r="O29" i="30"/>
  <c r="L29" i="30"/>
  <c r="I29" i="30"/>
  <c r="S28" i="30"/>
  <c r="V27" i="30"/>
  <c r="U27" i="30"/>
  <c r="S27" i="30"/>
  <c r="Q27" i="30"/>
  <c r="O27" i="30"/>
  <c r="L27" i="30"/>
  <c r="I27" i="30"/>
  <c r="I32" i="30" s="1"/>
  <c r="I44" i="30" s="1"/>
  <c r="I48" i="30" s="1"/>
  <c r="U26" i="30"/>
  <c r="V26" i="30" s="1"/>
  <c r="Q26" i="30"/>
  <c r="S26" i="30" s="1"/>
  <c r="O26" i="30"/>
  <c r="L26" i="30"/>
  <c r="I26" i="30"/>
  <c r="U25" i="30"/>
  <c r="S25" i="30"/>
  <c r="Q25" i="30"/>
  <c r="O25" i="30"/>
  <c r="V25" i="30" s="1"/>
  <c r="L25" i="30"/>
  <c r="I25" i="30"/>
  <c r="B25" i="30"/>
  <c r="U24" i="30"/>
  <c r="S24" i="30"/>
  <c r="Q24" i="30"/>
  <c r="O24" i="30"/>
  <c r="V24" i="30" s="1"/>
  <c r="V23" i="30" s="1"/>
  <c r="L24" i="30"/>
  <c r="I24" i="30"/>
  <c r="B24" i="30"/>
  <c r="U23" i="30"/>
  <c r="U32" i="30" s="1"/>
  <c r="S23" i="30"/>
  <c r="Q23" i="30"/>
  <c r="B23" i="30"/>
  <c r="U22" i="30"/>
  <c r="Q22" i="30"/>
  <c r="S22" i="30" s="1"/>
  <c r="S32" i="30" s="1"/>
  <c r="O22" i="30"/>
  <c r="V22" i="30" s="1"/>
  <c r="L22" i="30"/>
  <c r="L32" i="30" s="1"/>
  <c r="I22" i="30"/>
  <c r="B22" i="30"/>
  <c r="Q19" i="30"/>
  <c r="N19" i="30"/>
  <c r="K19" i="30"/>
  <c r="I19" i="30"/>
  <c r="H19" i="30"/>
  <c r="B19" i="30"/>
  <c r="U16" i="30"/>
  <c r="U19" i="30" s="1"/>
  <c r="S16" i="30"/>
  <c r="S19" i="30" s="1"/>
  <c r="Q16" i="30"/>
  <c r="O16" i="30"/>
  <c r="V16" i="30" s="1"/>
  <c r="L16" i="30"/>
  <c r="L19" i="30" s="1"/>
  <c r="I16" i="30"/>
  <c r="S46" i="29"/>
  <c r="Q46" i="29"/>
  <c r="AF42" i="29"/>
  <c r="U42" i="29"/>
  <c r="O42" i="29"/>
  <c r="O44" i="29" s="1"/>
  <c r="N42" i="29"/>
  <c r="N44" i="29" s="1"/>
  <c r="N48" i="29" s="1"/>
  <c r="L42" i="29"/>
  <c r="L44" i="29" s="1"/>
  <c r="L48" i="29" s="1"/>
  <c r="K42" i="29"/>
  <c r="I42" i="29"/>
  <c r="I44" i="29" s="1"/>
  <c r="I48" i="29" s="1"/>
  <c r="H42" i="29"/>
  <c r="H44" i="29" s="1"/>
  <c r="H48" i="29" s="1"/>
  <c r="AF39" i="29"/>
  <c r="V39" i="29"/>
  <c r="Q39" i="29"/>
  <c r="AF38" i="29"/>
  <c r="V38" i="29"/>
  <c r="Q38" i="29"/>
  <c r="AD38" i="29" s="1"/>
  <c r="AF37" i="29"/>
  <c r="AD37" i="29"/>
  <c r="V37" i="29"/>
  <c r="Q37" i="29"/>
  <c r="AF36" i="29"/>
  <c r="V36" i="29"/>
  <c r="Q36" i="29"/>
  <c r="AD36" i="29" s="1"/>
  <c r="AF35" i="29"/>
  <c r="V35" i="29"/>
  <c r="Q35" i="29"/>
  <c r="Q42" i="29" s="1"/>
  <c r="AF32" i="29"/>
  <c r="U32" i="29"/>
  <c r="Q32" i="29"/>
  <c r="AD32" i="29" s="1"/>
  <c r="O32" i="29"/>
  <c r="N32" i="29"/>
  <c r="L32" i="29"/>
  <c r="K32" i="29"/>
  <c r="K44" i="29" s="1"/>
  <c r="K48" i="29" s="1"/>
  <c r="I32" i="29"/>
  <c r="H32" i="29"/>
  <c r="AF29" i="29"/>
  <c r="V29" i="29"/>
  <c r="Q29" i="29"/>
  <c r="AD29" i="29" s="1"/>
  <c r="AF27" i="29"/>
  <c r="V27" i="29"/>
  <c r="Q27" i="29"/>
  <c r="AF26" i="29"/>
  <c r="V26" i="29"/>
  <c r="Q26" i="29"/>
  <c r="AF25" i="29"/>
  <c r="V25" i="29"/>
  <c r="Q25" i="29"/>
  <c r="AD25" i="29" s="1"/>
  <c r="AF24" i="29"/>
  <c r="V24" i="29"/>
  <c r="V23" i="29" s="1"/>
  <c r="Z23" i="29" s="1"/>
  <c r="Q24" i="29"/>
  <c r="W23" i="29"/>
  <c r="Y23" i="29" s="1"/>
  <c r="Q23" i="29"/>
  <c r="S23" i="29" s="1"/>
  <c r="AF22" i="29"/>
  <c r="V22" i="29"/>
  <c r="Q22" i="29"/>
  <c r="AF19" i="29"/>
  <c r="U19" i="29"/>
  <c r="O19" i="29"/>
  <c r="N19" i="29"/>
  <c r="L19" i="29"/>
  <c r="K19" i="29"/>
  <c r="I19" i="29"/>
  <c r="H19" i="29"/>
  <c r="B19" i="29"/>
  <c r="AF16" i="29"/>
  <c r="V16" i="29"/>
  <c r="Q16" i="29"/>
  <c r="Q19" i="29" s="1"/>
  <c r="AD19" i="29" s="1"/>
  <c r="J45" i="32" l="1"/>
  <c r="J49" i="32" s="1"/>
  <c r="L45" i="32"/>
  <c r="L49" i="32" s="1"/>
  <c r="L51" i="32" s="1"/>
  <c r="V42" i="30"/>
  <c r="L44" i="30"/>
  <c r="L48" i="30" s="1"/>
  <c r="V32" i="30"/>
  <c r="W33" i="32"/>
  <c r="O32" i="30"/>
  <c r="Q32" i="30"/>
  <c r="Q44" i="30" s="1"/>
  <c r="Q48" i="30" s="1"/>
  <c r="V23" i="32"/>
  <c r="N43" i="32"/>
  <c r="W43" i="32" s="1"/>
  <c r="W23" i="32"/>
  <c r="W29" i="32"/>
  <c r="P43" i="32"/>
  <c r="O19" i="30"/>
  <c r="V19" i="30" s="1"/>
  <c r="Q20" i="32"/>
  <c r="X23" i="32"/>
  <c r="P33" i="32"/>
  <c r="Q33" i="32" s="1"/>
  <c r="S43" i="32"/>
  <c r="W27" i="32"/>
  <c r="S33" i="32"/>
  <c r="X33" i="32" s="1"/>
  <c r="W40" i="32"/>
  <c r="U43" i="32"/>
  <c r="O42" i="30"/>
  <c r="O44" i="30" s="1"/>
  <c r="O48" i="30" s="1"/>
  <c r="O51" i="30" s="1"/>
  <c r="V17" i="32"/>
  <c r="S20" i="32"/>
  <c r="X20" i="32" s="1"/>
  <c r="S44" i="30"/>
  <c r="S48" i="30" s="1"/>
  <c r="Q43" i="32"/>
  <c r="W20" i="32"/>
  <c r="B27" i="32"/>
  <c r="B29" i="32"/>
  <c r="AE41" i="31"/>
  <c r="AF41" i="31" s="1"/>
  <c r="O47" i="31"/>
  <c r="X43" i="31"/>
  <c r="Z43" i="31" s="1"/>
  <c r="AE43" i="31" s="1"/>
  <c r="AF43" i="31" s="1"/>
  <c r="Q43" i="31"/>
  <c r="B26" i="30"/>
  <c r="B28" i="30" s="1"/>
  <c r="U44" i="30"/>
  <c r="B27" i="30"/>
  <c r="AB37" i="29"/>
  <c r="W37" i="29" s="1"/>
  <c r="AB25" i="29"/>
  <c r="W25" i="29" s="1"/>
  <c r="AB28" i="29"/>
  <c r="W28" i="29" s="1"/>
  <c r="AB16" i="29"/>
  <c r="W16" i="29" s="1"/>
  <c r="AB29" i="29"/>
  <c r="W29" i="29" s="1"/>
  <c r="AB39" i="29"/>
  <c r="W39" i="29" s="1"/>
  <c r="AB36" i="29"/>
  <c r="W36" i="29" s="1"/>
  <c r="AB27" i="29"/>
  <c r="W27" i="29" s="1"/>
  <c r="AB24" i="29"/>
  <c r="W24" i="29" s="1"/>
  <c r="S24" i="29" s="1"/>
  <c r="O48" i="29"/>
  <c r="AB38" i="29"/>
  <c r="W38" i="29" s="1"/>
  <c r="AB35" i="29"/>
  <c r="W35" i="29" s="1"/>
  <c r="AB26" i="29"/>
  <c r="W26" i="29" s="1"/>
  <c r="AB22" i="29"/>
  <c r="W22" i="29" s="1"/>
  <c r="AB44" i="29"/>
  <c r="S27" i="29"/>
  <c r="S22" i="29"/>
  <c r="S39" i="29"/>
  <c r="AD42" i="29"/>
  <c r="Q44" i="29"/>
  <c r="B22" i="29"/>
  <c r="V19" i="29"/>
  <c r="AD22" i="29"/>
  <c r="AD26" i="29"/>
  <c r="AD35" i="29"/>
  <c r="V42" i="29"/>
  <c r="U44" i="29"/>
  <c r="B24" i="29"/>
  <c r="V32" i="29"/>
  <c r="B23" i="29"/>
  <c r="AD27" i="29"/>
  <c r="S36" i="29"/>
  <c r="AD39" i="29"/>
  <c r="AD24" i="29"/>
  <c r="AD16" i="29"/>
  <c r="B25" i="29"/>
  <c r="S16" i="29"/>
  <c r="S19" i="29" s="1"/>
  <c r="V43" i="32" l="1"/>
  <c r="U45" i="32"/>
  <c r="P45" i="32"/>
  <c r="N45" i="32"/>
  <c r="S45" i="32"/>
  <c r="X43" i="32"/>
  <c r="B28" i="32"/>
  <c r="N49" i="32"/>
  <c r="N51" i="32" s="1"/>
  <c r="W45" i="32"/>
  <c r="X47" i="31"/>
  <c r="Z47" i="31" s="1"/>
  <c r="Q47" i="31"/>
  <c r="B29" i="30"/>
  <c r="U48" i="30"/>
  <c r="V44" i="30"/>
  <c r="Y36" i="29"/>
  <c r="Z36" i="29" s="1"/>
  <c r="X36" i="29"/>
  <c r="Y22" i="29"/>
  <c r="Z22" i="29" s="1"/>
  <c r="X22" i="29"/>
  <c r="W32" i="29"/>
  <c r="Y39" i="29"/>
  <c r="Z39" i="29" s="1"/>
  <c r="X39" i="29"/>
  <c r="U48" i="29"/>
  <c r="V44" i="29"/>
  <c r="AF44" i="29"/>
  <c r="Y26" i="29"/>
  <c r="Z26" i="29" s="1"/>
  <c r="X26" i="29"/>
  <c r="Y35" i="29"/>
  <c r="Z35" i="29" s="1"/>
  <c r="X35" i="29"/>
  <c r="W42" i="29"/>
  <c r="B26" i="29"/>
  <c r="S32" i="29"/>
  <c r="X38" i="29"/>
  <c r="Y38" i="29"/>
  <c r="Z38" i="29" s="1"/>
  <c r="S38" i="29"/>
  <c r="S28" i="29"/>
  <c r="Y28" i="29"/>
  <c r="Z28" i="29" s="1"/>
  <c r="X28" i="29"/>
  <c r="S26" i="29"/>
  <c r="Y29" i="29"/>
  <c r="Z29" i="29" s="1"/>
  <c r="S29" i="29"/>
  <c r="X29" i="29"/>
  <c r="W19" i="29"/>
  <c r="Y16" i="29"/>
  <c r="Z16" i="29" s="1"/>
  <c r="X16" i="29"/>
  <c r="S25" i="29"/>
  <c r="Y25" i="29"/>
  <c r="Z25" i="29" s="1"/>
  <c r="X25" i="29"/>
  <c r="Q48" i="29"/>
  <c r="AD48" i="29" s="1"/>
  <c r="AD44" i="29"/>
  <c r="X24" i="29"/>
  <c r="Y24" i="29"/>
  <c r="Z24" i="29" s="1"/>
  <c r="Y37" i="29"/>
  <c r="Z37" i="29" s="1"/>
  <c r="X37" i="29"/>
  <c r="S35" i="29"/>
  <c r="S42" i="29" s="1"/>
  <c r="S37" i="29"/>
  <c r="Y27" i="29"/>
  <c r="Z27" i="29" s="1"/>
  <c r="X27" i="29"/>
  <c r="U49" i="32" l="1"/>
  <c r="U51" i="32" s="1"/>
  <c r="V51" i="32" s="1"/>
  <c r="G15" i="34" s="1"/>
  <c r="V45" i="32"/>
  <c r="V48" i="30"/>
  <c r="E11" i="34" s="1"/>
  <c r="F11" i="34" s="1"/>
  <c r="F10" i="34" s="1"/>
  <c r="U51" i="30"/>
  <c r="V51" i="30" s="1"/>
  <c r="G11" i="34" s="1"/>
  <c r="H11" i="34" s="1"/>
  <c r="S49" i="32"/>
  <c r="X49" i="32" s="1"/>
  <c r="X45" i="32"/>
  <c r="Q45" i="32"/>
  <c r="P49" i="32"/>
  <c r="W49" i="32"/>
  <c r="V49" i="32"/>
  <c r="E15" i="34" s="1"/>
  <c r="B30" i="32"/>
  <c r="AE47" i="31"/>
  <c r="AF47" i="31" s="1"/>
  <c r="B32" i="30"/>
  <c r="X32" i="29"/>
  <c r="Y32" i="29"/>
  <c r="B28" i="29"/>
  <c r="S44" i="29"/>
  <c r="S48" i="29" s="1"/>
  <c r="X19" i="29"/>
  <c r="Y19" i="29"/>
  <c r="Z19" i="29" s="1"/>
  <c r="W44" i="29"/>
  <c r="X42" i="29"/>
  <c r="Y42" i="29"/>
  <c r="Z42" i="29" s="1"/>
  <c r="V48" i="29"/>
  <c r="AF48" i="29"/>
  <c r="B27" i="29"/>
  <c r="Q49" i="32" l="1"/>
  <c r="E14" i="34" s="1"/>
  <c r="F14" i="34" s="1"/>
  <c r="F15" i="34" s="1"/>
  <c r="P51" i="32"/>
  <c r="Q51" i="32" s="1"/>
  <c r="G14" i="34" s="1"/>
  <c r="H14" i="34" s="1"/>
  <c r="H10" i="34"/>
  <c r="C6" i="26" s="1"/>
  <c r="B6" i="26" s="1"/>
  <c r="D6" i="26"/>
  <c r="B33" i="32"/>
  <c r="B36" i="30"/>
  <c r="B35" i="30"/>
  <c r="W48" i="29"/>
  <c r="X48" i="29" s="1"/>
  <c r="X44" i="29"/>
  <c r="Y44" i="29"/>
  <c r="Z44" i="29" s="1"/>
  <c r="B29" i="29"/>
  <c r="G6" i="26" l="1"/>
  <c r="H15" i="34"/>
  <c r="H6" i="26" s="1"/>
  <c r="B36" i="32"/>
  <c r="B37" i="30"/>
  <c r="B38" i="30" s="1"/>
  <c r="B39" i="30" s="1"/>
  <c r="B42" i="30" s="1"/>
  <c r="B44" i="30" s="1"/>
  <c r="B32" i="29"/>
  <c r="I6" i="26" l="1"/>
  <c r="J6" i="26"/>
  <c r="B37" i="32"/>
  <c r="B38" i="32" s="1"/>
  <c r="B39" i="32" s="1"/>
  <c r="B40" i="32" s="1"/>
  <c r="B43" i="32" s="1"/>
  <c r="B45" i="32" s="1"/>
  <c r="B35" i="29"/>
  <c r="B42" i="29" l="1"/>
  <c r="B44" i="29" s="1"/>
  <c r="B36" i="29"/>
  <c r="B37" i="29" s="1"/>
  <c r="B38" i="29" s="1"/>
  <c r="B39" i="29" s="1"/>
  <c r="U1277" i="28" l="1"/>
  <c r="M1277" i="28"/>
  <c r="I1277" i="28"/>
  <c r="F1270" i="28"/>
  <c r="C1270" i="28"/>
  <c r="U1269" i="28"/>
  <c r="U1270" i="28" s="1"/>
  <c r="Q1269" i="28"/>
  <c r="M1269" i="28"/>
  <c r="I1269" i="28"/>
  <c r="U1268" i="28"/>
  <c r="Q1268" i="28"/>
  <c r="Q1270" i="28" s="1"/>
  <c r="M1268" i="28"/>
  <c r="M1270" i="28" s="1"/>
  <c r="I1267" i="28"/>
  <c r="C1267" i="28"/>
  <c r="I1265" i="28"/>
  <c r="F1265" i="28"/>
  <c r="I1263" i="28"/>
  <c r="F1263" i="28"/>
  <c r="I1262" i="28"/>
  <c r="F1262" i="28"/>
  <c r="I1261" i="28"/>
  <c r="F1261" i="28"/>
  <c r="I1259" i="28"/>
  <c r="F1259" i="28"/>
  <c r="I1258" i="28"/>
  <c r="F1258" i="28"/>
  <c r="I1256" i="28"/>
  <c r="F1256" i="28"/>
  <c r="I1255" i="28"/>
  <c r="F1255" i="28"/>
  <c r="I1254" i="28"/>
  <c r="F1254" i="28"/>
  <c r="I1251" i="28"/>
  <c r="F1251" i="28"/>
  <c r="I1250" i="28"/>
  <c r="F1250" i="28"/>
  <c r="I1248" i="28"/>
  <c r="F1248" i="28"/>
  <c r="I1247" i="28"/>
  <c r="F1247" i="28"/>
  <c r="I1246" i="28"/>
  <c r="F1246" i="28"/>
  <c r="I1243" i="28"/>
  <c r="F1243" i="28"/>
  <c r="I1242" i="28"/>
  <c r="F1242" i="28"/>
  <c r="I1240" i="28"/>
  <c r="F1240" i="28"/>
  <c r="I1239" i="28"/>
  <c r="F1239" i="28"/>
  <c r="F1268" i="28" s="1"/>
  <c r="I1238" i="28"/>
  <c r="I1268" i="28" s="1"/>
  <c r="I1270" i="28" s="1"/>
  <c r="F1238" i="28"/>
  <c r="C1230" i="28"/>
  <c r="U1229" i="28"/>
  <c r="U1230" i="28" s="1"/>
  <c r="Q1229" i="28"/>
  <c r="Q1230" i="28" s="1"/>
  <c r="M1229" i="28"/>
  <c r="I1229" i="28"/>
  <c r="U1228" i="28"/>
  <c r="Q1228" i="28"/>
  <c r="M1228" i="28"/>
  <c r="M1230" i="28" s="1"/>
  <c r="I1228" i="28"/>
  <c r="I1230" i="28" s="1"/>
  <c r="C1228" i="28"/>
  <c r="S1227" i="28"/>
  <c r="O1227" i="28"/>
  <c r="K1227" i="28"/>
  <c r="G1227" i="28"/>
  <c r="C1226" i="28"/>
  <c r="I1226" i="28" s="1"/>
  <c r="I1225" i="28"/>
  <c r="F1225" i="28"/>
  <c r="C1224" i="28"/>
  <c r="I1223" i="28"/>
  <c r="F1223" i="28"/>
  <c r="I1222" i="28"/>
  <c r="F1222" i="28"/>
  <c r="W1110" i="28" s="1"/>
  <c r="M1213" i="28"/>
  <c r="M1214" i="28" s="1"/>
  <c r="I1213" i="28"/>
  <c r="U1213" i="28" s="1"/>
  <c r="U1214" i="28" s="1"/>
  <c r="U1212" i="28"/>
  <c r="Q1212" i="28"/>
  <c r="M1212" i="28"/>
  <c r="C1212" i="28"/>
  <c r="C1211" i="28" s="1"/>
  <c r="I1211" i="28" s="1"/>
  <c r="U1211" i="28"/>
  <c r="S1209" i="28"/>
  <c r="O1209" i="28"/>
  <c r="K1209" i="28"/>
  <c r="G1209" i="28"/>
  <c r="I1209" i="28" s="1"/>
  <c r="I1164" i="28" s="1"/>
  <c r="F1209" i="28"/>
  <c r="I1208" i="28"/>
  <c r="F1208" i="28"/>
  <c r="I1207" i="28"/>
  <c r="C1201" i="28"/>
  <c r="I1200" i="28"/>
  <c r="U1200" i="28" s="1"/>
  <c r="U1199" i="28"/>
  <c r="Q1199" i="28"/>
  <c r="Q1168" i="28" s="1"/>
  <c r="M1199" i="28"/>
  <c r="M1168" i="28" s="1"/>
  <c r="C1199" i="28"/>
  <c r="S1198" i="28"/>
  <c r="O1198" i="28"/>
  <c r="K1198" i="28"/>
  <c r="G1198" i="28"/>
  <c r="I1197" i="28"/>
  <c r="C1197" i="28"/>
  <c r="I1194" i="28"/>
  <c r="F1194" i="28"/>
  <c r="I1192" i="28"/>
  <c r="F1192" i="28"/>
  <c r="I1191" i="28"/>
  <c r="F1191" i="28"/>
  <c r="I1190" i="28"/>
  <c r="F1190" i="28"/>
  <c r="I1189" i="28"/>
  <c r="F1189" i="28"/>
  <c r="I1188" i="28"/>
  <c r="F1188" i="28"/>
  <c r="I1185" i="28"/>
  <c r="F1185" i="28"/>
  <c r="I1184" i="28"/>
  <c r="F1184" i="28"/>
  <c r="I1183" i="28"/>
  <c r="F1183" i="28"/>
  <c r="I1182" i="28"/>
  <c r="F1182" i="28"/>
  <c r="I1181" i="28"/>
  <c r="F1181" i="28"/>
  <c r="F1165" i="28" s="1"/>
  <c r="I1180" i="28"/>
  <c r="F1180" i="28"/>
  <c r="U1178" i="28"/>
  <c r="M1178" i="28"/>
  <c r="F1169" i="28"/>
  <c r="I1169" i="28" s="1"/>
  <c r="C1169" i="28"/>
  <c r="C1168" i="28"/>
  <c r="C1170" i="28" s="1"/>
  <c r="S1167" i="28"/>
  <c r="C1166" i="28"/>
  <c r="U1165" i="28"/>
  <c r="Q1165" i="28"/>
  <c r="M1165" i="28"/>
  <c r="C1165" i="28"/>
  <c r="U1164" i="28"/>
  <c r="Q1164" i="28"/>
  <c r="M1164" i="28"/>
  <c r="C1164" i="28"/>
  <c r="U1163" i="28"/>
  <c r="Q1163" i="28"/>
  <c r="M1163" i="28"/>
  <c r="I1163" i="28"/>
  <c r="F1163" i="28"/>
  <c r="M1155" i="28"/>
  <c r="M1156" i="28" s="1"/>
  <c r="I1155" i="28"/>
  <c r="U1155" i="28" s="1"/>
  <c r="U1156" i="28" s="1"/>
  <c r="U1154" i="28"/>
  <c r="Q1154" i="28"/>
  <c r="M1154" i="28"/>
  <c r="C1154" i="28"/>
  <c r="C1156" i="28" s="1"/>
  <c r="S1153" i="28"/>
  <c r="O1153" i="28"/>
  <c r="K1153" i="28"/>
  <c r="G1153" i="28"/>
  <c r="I1150" i="28"/>
  <c r="F1150" i="28"/>
  <c r="I1149" i="28"/>
  <c r="F1149" i="28"/>
  <c r="F1154" i="28" s="1"/>
  <c r="F1156" i="28" s="1"/>
  <c r="U1148" i="28"/>
  <c r="M1148" i="28"/>
  <c r="U1139" i="28"/>
  <c r="C1139" i="28"/>
  <c r="U1138" i="28"/>
  <c r="Q1138" i="28"/>
  <c r="M1138" i="28"/>
  <c r="I1138" i="28"/>
  <c r="U1137" i="28"/>
  <c r="Q1137" i="28"/>
  <c r="Q1139" i="28" s="1"/>
  <c r="M1137" i="28"/>
  <c r="M1139" i="28" s="1"/>
  <c r="I1136" i="28"/>
  <c r="C1136" i="28"/>
  <c r="I1134" i="28"/>
  <c r="F1134" i="28"/>
  <c r="I1133" i="28"/>
  <c r="F1133" i="28"/>
  <c r="I1132" i="28"/>
  <c r="F1132" i="28"/>
  <c r="I1131" i="28"/>
  <c r="F1131" i="28"/>
  <c r="I1130" i="28"/>
  <c r="F1130" i="28"/>
  <c r="I1129" i="28"/>
  <c r="F1129" i="28"/>
  <c r="I1128" i="28"/>
  <c r="F1128" i="28"/>
  <c r="I1126" i="28"/>
  <c r="F1126" i="28"/>
  <c r="I1125" i="28"/>
  <c r="F1125" i="28"/>
  <c r="I1124" i="28"/>
  <c r="F1124" i="28"/>
  <c r="I1123" i="28"/>
  <c r="F1123" i="28"/>
  <c r="I1121" i="28"/>
  <c r="F1121" i="28"/>
  <c r="I1120" i="28"/>
  <c r="F1120" i="28"/>
  <c r="I1119" i="28"/>
  <c r="F1119" i="28"/>
  <c r="I1118" i="28"/>
  <c r="F1118" i="28"/>
  <c r="I1117" i="28"/>
  <c r="F1117" i="28"/>
  <c r="I1116" i="28"/>
  <c r="F1116" i="28"/>
  <c r="I1115" i="28"/>
  <c r="F1115" i="28"/>
  <c r="I1114" i="28"/>
  <c r="F1114" i="28"/>
  <c r="I1113" i="28"/>
  <c r="F1113" i="28"/>
  <c r="I1112" i="28"/>
  <c r="I1137" i="28" s="1"/>
  <c r="I1139" i="28" s="1"/>
  <c r="F1112" i="28"/>
  <c r="F1137" i="28" s="1"/>
  <c r="F1139" i="28" s="1"/>
  <c r="X1111" i="28"/>
  <c r="W1111" i="28"/>
  <c r="X1110" i="28"/>
  <c r="C1104" i="28"/>
  <c r="I1103" i="28"/>
  <c r="U1102" i="28"/>
  <c r="Q1102" i="28"/>
  <c r="M1102" i="28"/>
  <c r="C1102" i="28"/>
  <c r="S1101" i="28"/>
  <c r="O1101" i="28"/>
  <c r="G1101" i="28"/>
  <c r="I1100" i="28"/>
  <c r="C1100" i="28"/>
  <c r="I1099" i="28"/>
  <c r="F1099" i="28"/>
  <c r="I1098" i="28"/>
  <c r="F1098" i="28"/>
  <c r="I1096" i="28"/>
  <c r="F1096" i="28"/>
  <c r="I1095" i="28"/>
  <c r="F1095" i="28"/>
  <c r="I1094" i="28"/>
  <c r="F1094" i="28"/>
  <c r="C1093" i="28"/>
  <c r="I1092" i="28"/>
  <c r="F1092" i="28"/>
  <c r="F1102" i="28" s="1"/>
  <c r="F1104" i="28" s="1"/>
  <c r="I1091" i="28"/>
  <c r="I1102" i="28" s="1"/>
  <c r="I1104" i="28" s="1"/>
  <c r="F1091" i="28"/>
  <c r="U1084" i="28"/>
  <c r="Q1084" i="28"/>
  <c r="M1084" i="28"/>
  <c r="I1084" i="28"/>
  <c r="C1081" i="28"/>
  <c r="C1080" i="28"/>
  <c r="F1078" i="28"/>
  <c r="C1078" i="28"/>
  <c r="C1077" i="28"/>
  <c r="U1076" i="28"/>
  <c r="F1076" i="28"/>
  <c r="C1076" i="28"/>
  <c r="C1075" i="28"/>
  <c r="C1074" i="28"/>
  <c r="C1073" i="28"/>
  <c r="U1065" i="28"/>
  <c r="Q1065" i="28"/>
  <c r="M1065" i="28"/>
  <c r="I1065" i="28"/>
  <c r="C1062" i="28"/>
  <c r="F1061" i="28"/>
  <c r="C1061" i="28"/>
  <c r="F1059" i="28"/>
  <c r="C1059" i="28"/>
  <c r="C1058" i="28"/>
  <c r="C1057" i="28"/>
  <c r="Q1055" i="28"/>
  <c r="C1055" i="28"/>
  <c r="C1054" i="28"/>
  <c r="C1046" i="28"/>
  <c r="U1045" i="28"/>
  <c r="S1045" i="28"/>
  <c r="O1045" i="28"/>
  <c r="Q1045" i="28" s="1"/>
  <c r="M1045" i="28"/>
  <c r="K1045" i="28"/>
  <c r="I1045" i="28"/>
  <c r="G1045" i="28"/>
  <c r="C1045" i="28"/>
  <c r="S1044" i="28"/>
  <c r="U1044" i="28" s="1"/>
  <c r="Q1044" i="28"/>
  <c r="Q1081" i="28" s="1"/>
  <c r="O1044" i="28"/>
  <c r="M1044" i="28"/>
  <c r="K1044" i="28"/>
  <c r="I1044" i="28"/>
  <c r="G1044" i="28"/>
  <c r="F1044" i="28"/>
  <c r="S1043" i="28"/>
  <c r="U1043" i="28" s="1"/>
  <c r="U1080" i="28" s="1"/>
  <c r="Q1043" i="28"/>
  <c r="Q1080" i="28" s="1"/>
  <c r="O1043" i="28"/>
  <c r="M1043" i="28"/>
  <c r="K1043" i="28"/>
  <c r="I1043" i="28"/>
  <c r="G1043" i="28"/>
  <c r="F1043" i="28"/>
  <c r="F1080" i="28" s="1"/>
  <c r="U1041" i="28"/>
  <c r="U1078" i="28" s="1"/>
  <c r="S1041" i="28"/>
  <c r="Q1041" i="28"/>
  <c r="O1041" i="28"/>
  <c r="M1041" i="28"/>
  <c r="K1041" i="28"/>
  <c r="G1041" i="28"/>
  <c r="I1041" i="28" s="1"/>
  <c r="F1041" i="28"/>
  <c r="U1040" i="28"/>
  <c r="U1077" i="28" s="1"/>
  <c r="S1040" i="28"/>
  <c r="Q1040" i="28"/>
  <c r="O1040" i="28"/>
  <c r="M1040" i="28"/>
  <c r="K1040" i="28"/>
  <c r="G1040" i="28"/>
  <c r="I1040" i="28" s="1"/>
  <c r="I1077" i="28" s="1"/>
  <c r="F1040" i="28"/>
  <c r="F1046" i="28" s="1"/>
  <c r="U1039" i="28"/>
  <c r="S1039" i="28"/>
  <c r="Q1039" i="28"/>
  <c r="O1039" i="28"/>
  <c r="K1039" i="28"/>
  <c r="M1039" i="28" s="1"/>
  <c r="I1039" i="28"/>
  <c r="I1076" i="28" s="1"/>
  <c r="G1039" i="28"/>
  <c r="F1039" i="28"/>
  <c r="C1038" i="28"/>
  <c r="U1037" i="28"/>
  <c r="S1037" i="28"/>
  <c r="O1037" i="28"/>
  <c r="Q1037" i="28" s="1"/>
  <c r="M1037" i="28"/>
  <c r="M1074" i="28" s="1"/>
  <c r="K1037" i="28"/>
  <c r="I1037" i="28"/>
  <c r="G1037" i="28"/>
  <c r="F1037" i="28"/>
  <c r="U1036" i="28"/>
  <c r="S1036" i="28"/>
  <c r="O1036" i="28"/>
  <c r="Q1036" i="28" s="1"/>
  <c r="Q1073" i="28" s="1"/>
  <c r="M1036" i="28"/>
  <c r="M1073" i="28" s="1"/>
  <c r="K1036" i="28"/>
  <c r="I1036" i="28"/>
  <c r="G1036" i="28"/>
  <c r="F1036" i="28"/>
  <c r="C1029" i="28"/>
  <c r="C1028" i="28"/>
  <c r="C1064" i="28" s="1"/>
  <c r="C1066" i="28" s="1"/>
  <c r="U1027" i="28"/>
  <c r="U1063" i="28" s="1"/>
  <c r="S1027" i="28"/>
  <c r="O1027" i="28"/>
  <c r="K1027" i="28"/>
  <c r="G1027" i="28"/>
  <c r="I1027" i="28" s="1"/>
  <c r="C1027" i="28"/>
  <c r="U1026" i="28"/>
  <c r="U1062" i="28" s="1"/>
  <c r="S1026" i="28"/>
  <c r="Q1026" i="28"/>
  <c r="O1026" i="28"/>
  <c r="M1026" i="28"/>
  <c r="K1026" i="28"/>
  <c r="G1026" i="28"/>
  <c r="I1026" i="28" s="1"/>
  <c r="I1062" i="28" s="1"/>
  <c r="F1026" i="28"/>
  <c r="F1062" i="28" s="1"/>
  <c r="U1025" i="28"/>
  <c r="S1025" i="28"/>
  <c r="Q1025" i="28"/>
  <c r="O1025" i="28"/>
  <c r="K1025" i="28"/>
  <c r="M1025" i="28" s="1"/>
  <c r="G1025" i="28"/>
  <c r="I1025" i="28" s="1"/>
  <c r="I1061" i="28" s="1"/>
  <c r="F1025" i="28"/>
  <c r="U1023" i="28"/>
  <c r="S1023" i="28"/>
  <c r="Q1023" i="28"/>
  <c r="Q1059" i="28" s="1"/>
  <c r="O1023" i="28"/>
  <c r="K1023" i="28"/>
  <c r="M1023" i="28" s="1"/>
  <c r="M1059" i="28" s="1"/>
  <c r="I1023" i="28"/>
  <c r="I1059" i="28" s="1"/>
  <c r="G1023" i="28"/>
  <c r="F1023" i="28"/>
  <c r="U1022" i="28"/>
  <c r="S1022" i="28"/>
  <c r="O1022" i="28"/>
  <c r="Q1022" i="28" s="1"/>
  <c r="Q1058" i="28" s="1"/>
  <c r="M1022" i="28"/>
  <c r="M1058" i="28" s="1"/>
  <c r="K1022" i="28"/>
  <c r="I1022" i="28"/>
  <c r="G1022" i="28"/>
  <c r="F1022" i="28"/>
  <c r="U1021" i="28"/>
  <c r="S1021" i="28"/>
  <c r="Q1021" i="28"/>
  <c r="Q1057" i="28" s="1"/>
  <c r="O1021" i="28"/>
  <c r="M1021" i="28"/>
  <c r="M1057" i="28" s="1"/>
  <c r="K1021" i="28"/>
  <c r="I1021" i="28"/>
  <c r="G1021" i="28"/>
  <c r="F1021" i="28"/>
  <c r="C1020" i="28"/>
  <c r="U1019" i="28"/>
  <c r="U1055" i="28" s="1"/>
  <c r="S1019" i="28"/>
  <c r="Q1019" i="28"/>
  <c r="O1019" i="28"/>
  <c r="M1019" i="28"/>
  <c r="K1019" i="28"/>
  <c r="I1019" i="28"/>
  <c r="G1019" i="28"/>
  <c r="F1019" i="28"/>
  <c r="F1055" i="28" s="1"/>
  <c r="S1018" i="28"/>
  <c r="U1018" i="28" s="1"/>
  <c r="Q1018" i="28"/>
  <c r="O1018" i="28"/>
  <c r="M1018" i="28"/>
  <c r="M1028" i="28" s="1"/>
  <c r="K1018" i="28"/>
  <c r="G1018" i="28"/>
  <c r="I1018" i="28" s="1"/>
  <c r="F1018" i="28"/>
  <c r="U1010" i="28"/>
  <c r="Q1010" i="28"/>
  <c r="U1008" i="28"/>
  <c r="Q1008" i="28"/>
  <c r="M1008" i="28"/>
  <c r="C1008" i="28"/>
  <c r="S1007" i="28"/>
  <c r="O1007" i="28"/>
  <c r="G1007" i="28"/>
  <c r="C1006" i="28"/>
  <c r="I1006" i="28" s="1"/>
  <c r="I1005" i="28"/>
  <c r="I930" i="28" s="1"/>
  <c r="I911" i="28" s="1"/>
  <c r="F1005" i="28"/>
  <c r="C1005" i="28"/>
  <c r="I1004" i="28"/>
  <c r="F1004" i="28"/>
  <c r="C1004" i="28"/>
  <c r="C1002" i="28"/>
  <c r="I1001" i="28"/>
  <c r="F1001" i="28"/>
  <c r="C1001" i="28"/>
  <c r="I1000" i="28"/>
  <c r="F1000" i="28"/>
  <c r="C1000" i="28"/>
  <c r="C999" i="28"/>
  <c r="I998" i="28"/>
  <c r="F998" i="28"/>
  <c r="C998" i="28"/>
  <c r="I997" i="28"/>
  <c r="F997" i="28"/>
  <c r="C997" i="28"/>
  <c r="C989" i="28"/>
  <c r="C990" i="28" s="1"/>
  <c r="C988" i="28"/>
  <c r="U987" i="28"/>
  <c r="S987" i="28"/>
  <c r="O987" i="28"/>
  <c r="K987" i="28"/>
  <c r="G987" i="28"/>
  <c r="I987" i="28" s="1"/>
  <c r="C987" i="28"/>
  <c r="U986" i="28"/>
  <c r="U1081" i="28" s="1"/>
  <c r="S986" i="28"/>
  <c r="Q986" i="28"/>
  <c r="O986" i="28"/>
  <c r="M986" i="28"/>
  <c r="M1081" i="28" s="1"/>
  <c r="K986" i="28"/>
  <c r="I986" i="28"/>
  <c r="G986" i="28"/>
  <c r="F986" i="28"/>
  <c r="F1081" i="28" s="1"/>
  <c r="U985" i="28"/>
  <c r="S985" i="28"/>
  <c r="Q985" i="28"/>
  <c r="O985" i="28"/>
  <c r="K985" i="28"/>
  <c r="M985" i="28" s="1"/>
  <c r="M1080" i="28" s="1"/>
  <c r="I985" i="28"/>
  <c r="I1080" i="28" s="1"/>
  <c r="G985" i="28"/>
  <c r="F985" i="28"/>
  <c r="U983" i="28"/>
  <c r="S983" i="28"/>
  <c r="Q983" i="28"/>
  <c r="Q1078" i="28" s="1"/>
  <c r="O983" i="28"/>
  <c r="K983" i="28"/>
  <c r="M983" i="28" s="1"/>
  <c r="I983" i="28"/>
  <c r="G983" i="28"/>
  <c r="F983" i="28"/>
  <c r="U982" i="28"/>
  <c r="S982" i="28"/>
  <c r="O982" i="28"/>
  <c r="Q982" i="28" s="1"/>
  <c r="K982" i="28"/>
  <c r="M982" i="28" s="1"/>
  <c r="I982" i="28"/>
  <c r="G982" i="28"/>
  <c r="F982" i="28"/>
  <c r="U981" i="28"/>
  <c r="S981" i="28"/>
  <c r="O981" i="28"/>
  <c r="Q981" i="28" s="1"/>
  <c r="Q1076" i="28" s="1"/>
  <c r="M981" i="28"/>
  <c r="K981" i="28"/>
  <c r="I981" i="28"/>
  <c r="G981" i="28"/>
  <c r="F981" i="28"/>
  <c r="C980" i="28"/>
  <c r="S979" i="28"/>
  <c r="U979" i="28" s="1"/>
  <c r="U1074" i="28" s="1"/>
  <c r="Q979" i="28"/>
  <c r="Q988" i="28" s="1"/>
  <c r="O979" i="28"/>
  <c r="M979" i="28"/>
  <c r="K979" i="28"/>
  <c r="I979" i="28"/>
  <c r="I1074" i="28" s="1"/>
  <c r="G979" i="28"/>
  <c r="F979" i="28"/>
  <c r="F1074" i="28" s="1"/>
  <c r="S978" i="28"/>
  <c r="U978" i="28" s="1"/>
  <c r="U988" i="28" s="1"/>
  <c r="Q978" i="28"/>
  <c r="O978" i="28"/>
  <c r="M978" i="28"/>
  <c r="K978" i="28"/>
  <c r="G978" i="28"/>
  <c r="I978" i="28" s="1"/>
  <c r="F978" i="28"/>
  <c r="F970" i="28"/>
  <c r="C970" i="28"/>
  <c r="U969" i="28"/>
  <c r="S969" i="28"/>
  <c r="Q969" i="28"/>
  <c r="O969" i="28"/>
  <c r="K969" i="28"/>
  <c r="M969" i="28" s="1"/>
  <c r="I969" i="28"/>
  <c r="G969" i="28"/>
  <c r="C969" i="28"/>
  <c r="U968" i="28"/>
  <c r="S968" i="28"/>
  <c r="O968" i="28"/>
  <c r="Q968" i="28" s="1"/>
  <c r="Q1062" i="28" s="1"/>
  <c r="K968" i="28"/>
  <c r="M968" i="28" s="1"/>
  <c r="I968" i="28"/>
  <c r="G968" i="28"/>
  <c r="F968" i="28"/>
  <c r="U967" i="28"/>
  <c r="U1061" i="28" s="1"/>
  <c r="S967" i="28"/>
  <c r="Q967" i="28"/>
  <c r="Q1061" i="28" s="1"/>
  <c r="O967" i="28"/>
  <c r="M967" i="28"/>
  <c r="M1061" i="28" s="1"/>
  <c r="K967" i="28"/>
  <c r="I967" i="28"/>
  <c r="G967" i="28"/>
  <c r="F967" i="28"/>
  <c r="S965" i="28"/>
  <c r="Q965" i="28"/>
  <c r="O965" i="28"/>
  <c r="M965" i="28"/>
  <c r="K965" i="28"/>
  <c r="I965" i="28"/>
  <c r="G965" i="28"/>
  <c r="F965" i="28"/>
  <c r="S964" i="28"/>
  <c r="U964" i="28" s="1"/>
  <c r="Q964" i="28"/>
  <c r="O964" i="28"/>
  <c r="M964" i="28"/>
  <c r="K964" i="28"/>
  <c r="I964" i="28"/>
  <c r="I1058" i="28" s="1"/>
  <c r="G964" i="28"/>
  <c r="F964" i="28"/>
  <c r="F1058" i="28" s="1"/>
  <c r="U963" i="28"/>
  <c r="S963" i="28"/>
  <c r="S884" i="28" s="1"/>
  <c r="Q963" i="28"/>
  <c r="O963" i="28"/>
  <c r="M963" i="28"/>
  <c r="K963" i="28"/>
  <c r="G963" i="28"/>
  <c r="F963" i="28"/>
  <c r="F1057" i="28" s="1"/>
  <c r="C962" i="28"/>
  <c r="U961" i="28"/>
  <c r="S961" i="28"/>
  <c r="Q961" i="28"/>
  <c r="O961" i="28"/>
  <c r="K961" i="28"/>
  <c r="I961" i="28"/>
  <c r="G961" i="28"/>
  <c r="F961" i="28"/>
  <c r="U960" i="28"/>
  <c r="S960" i="28"/>
  <c r="Q960" i="28"/>
  <c r="Q1054" i="28" s="1"/>
  <c r="O960" i="28"/>
  <c r="K960" i="28"/>
  <c r="K881" i="28" s="1"/>
  <c r="I960" i="28"/>
  <c r="G960" i="28"/>
  <c r="F960" i="28"/>
  <c r="U951" i="28"/>
  <c r="Q951" i="28"/>
  <c r="M951" i="28"/>
  <c r="S950" i="28"/>
  <c r="O950" i="28"/>
  <c r="G950" i="28"/>
  <c r="I948" i="28"/>
  <c r="F948" i="28"/>
  <c r="F930" i="28" s="1"/>
  <c r="F911" i="28" s="1"/>
  <c r="C948" i="28"/>
  <c r="F947" i="28"/>
  <c r="F929" i="28" s="1"/>
  <c r="F910" i="28" s="1"/>
  <c r="C947" i="28"/>
  <c r="I945" i="28"/>
  <c r="F945" i="28"/>
  <c r="C945" i="28"/>
  <c r="I944" i="28"/>
  <c r="I926" i="28" s="1"/>
  <c r="I907" i="28" s="1"/>
  <c r="F944" i="28"/>
  <c r="C944" i="28"/>
  <c r="C943" i="28"/>
  <c r="C925" i="28" s="1"/>
  <c r="C906" i="28" s="1"/>
  <c r="I941" i="28"/>
  <c r="F941" i="28"/>
  <c r="C941" i="28"/>
  <c r="F940" i="28"/>
  <c r="C940" i="28"/>
  <c r="I940" i="28" s="1"/>
  <c r="U931" i="28"/>
  <c r="Q931" i="28"/>
  <c r="M931" i="28"/>
  <c r="F931" i="28"/>
  <c r="U930" i="28"/>
  <c r="Q930" i="28"/>
  <c r="M930" i="28"/>
  <c r="C930" i="28"/>
  <c r="U929" i="28"/>
  <c r="U910" i="28" s="1"/>
  <c r="Q929" i="28"/>
  <c r="M929" i="28"/>
  <c r="M910" i="28" s="1"/>
  <c r="U927" i="28"/>
  <c r="Q927" i="28"/>
  <c r="M927" i="28"/>
  <c r="M908" i="28" s="1"/>
  <c r="U926" i="28"/>
  <c r="Q926" i="28"/>
  <c r="M926" i="28"/>
  <c r="F926" i="28"/>
  <c r="F907" i="28" s="1"/>
  <c r="C926" i="28"/>
  <c r="U925" i="28"/>
  <c r="U906" i="28" s="1"/>
  <c r="Q925" i="28"/>
  <c r="M925" i="28"/>
  <c r="U924" i="28"/>
  <c r="Q924" i="28"/>
  <c r="M924" i="28"/>
  <c r="I924" i="28"/>
  <c r="F924" i="28"/>
  <c r="U923" i="28"/>
  <c r="Q923" i="28"/>
  <c r="M923" i="28"/>
  <c r="C923" i="28"/>
  <c r="U922" i="28"/>
  <c r="Q922" i="28"/>
  <c r="M922" i="28"/>
  <c r="C922" i="28"/>
  <c r="U911" i="28"/>
  <c r="Q911" i="28"/>
  <c r="M911" i="28"/>
  <c r="C911" i="28"/>
  <c r="Q910" i="28"/>
  <c r="U908" i="28"/>
  <c r="Q908" i="28"/>
  <c r="U907" i="28"/>
  <c r="Q907" i="28"/>
  <c r="M907" i="28"/>
  <c r="C907" i="28"/>
  <c r="Q906" i="28"/>
  <c r="M906" i="28"/>
  <c r="U904" i="28"/>
  <c r="Q904" i="28"/>
  <c r="M904" i="28"/>
  <c r="C904" i="28"/>
  <c r="U903" i="28"/>
  <c r="Q903" i="28"/>
  <c r="M903" i="28"/>
  <c r="C903" i="28"/>
  <c r="W902" i="28"/>
  <c r="X902" i="28" s="1"/>
  <c r="Q897" i="28"/>
  <c r="U896" i="28"/>
  <c r="U897" i="28" s="1"/>
  <c r="Q896" i="28"/>
  <c r="M896" i="28"/>
  <c r="I896" i="28"/>
  <c r="U895" i="28"/>
  <c r="Q895" i="28"/>
  <c r="M895" i="28"/>
  <c r="M897" i="28" s="1"/>
  <c r="S894" i="28"/>
  <c r="O894" i="28"/>
  <c r="K894" i="28"/>
  <c r="G894" i="28"/>
  <c r="C894" i="28"/>
  <c r="C895" i="28" s="1"/>
  <c r="C897" i="28" s="1"/>
  <c r="S893" i="28"/>
  <c r="F893" i="28"/>
  <c r="O892" i="28"/>
  <c r="K892" i="28"/>
  <c r="F892" i="28"/>
  <c r="K891" i="28"/>
  <c r="G891" i="28"/>
  <c r="I891" i="28" s="1"/>
  <c r="F891" i="28"/>
  <c r="S890" i="28"/>
  <c r="O890" i="28"/>
  <c r="I890" i="28"/>
  <c r="F890" i="28"/>
  <c r="S889" i="28"/>
  <c r="O889" i="28"/>
  <c r="K889" i="28"/>
  <c r="I889" i="28"/>
  <c r="G889" i="28"/>
  <c r="F889" i="28"/>
  <c r="S888" i="28"/>
  <c r="O888" i="28"/>
  <c r="O893" i="28" s="1"/>
  <c r="K888" i="28"/>
  <c r="G888" i="28"/>
  <c r="G893" i="28" s="1"/>
  <c r="I893" i="28" s="1"/>
  <c r="F888" i="28"/>
  <c r="O886" i="28"/>
  <c r="O891" i="28" s="1"/>
  <c r="K886" i="28"/>
  <c r="I886" i="28"/>
  <c r="G886" i="28"/>
  <c r="G892" i="28" s="1"/>
  <c r="I892" i="28" s="1"/>
  <c r="F886" i="28"/>
  <c r="F895" i="28" s="1"/>
  <c r="F897" i="28" s="1"/>
  <c r="S885" i="28"/>
  <c r="O885" i="28"/>
  <c r="K885" i="28"/>
  <c r="I885" i="28"/>
  <c r="G885" i="28"/>
  <c r="F885" i="28"/>
  <c r="O884" i="28"/>
  <c r="K884" i="28"/>
  <c r="F884" i="28"/>
  <c r="S883" i="28"/>
  <c r="O883" i="28"/>
  <c r="K883" i="28"/>
  <c r="G883" i="28"/>
  <c r="C883" i="28"/>
  <c r="S882" i="28"/>
  <c r="O882" i="28"/>
  <c r="G882" i="28"/>
  <c r="I882" i="28" s="1"/>
  <c r="F882" i="28"/>
  <c r="S881" i="28"/>
  <c r="O881" i="28"/>
  <c r="I881" i="28"/>
  <c r="G881" i="28"/>
  <c r="F881" i="28"/>
  <c r="C873" i="28"/>
  <c r="I872" i="28"/>
  <c r="C871" i="28"/>
  <c r="O870" i="28"/>
  <c r="Q870" i="28" s="1"/>
  <c r="M870" i="28"/>
  <c r="C870" i="28"/>
  <c r="U869" i="28"/>
  <c r="S869" i="28"/>
  <c r="O869" i="28"/>
  <c r="Q869" i="28" s="1"/>
  <c r="K869" i="28"/>
  <c r="M869" i="28" s="1"/>
  <c r="G869" i="28"/>
  <c r="I869" i="28" s="1"/>
  <c r="F869" i="28"/>
  <c r="U868" i="28"/>
  <c r="S868" i="28"/>
  <c r="O868" i="28"/>
  <c r="Q868" i="28" s="1"/>
  <c r="M868" i="28"/>
  <c r="K868" i="28"/>
  <c r="I868" i="28"/>
  <c r="G868" i="28"/>
  <c r="F868" i="28"/>
  <c r="O867" i="28"/>
  <c r="Q867" i="28" s="1"/>
  <c r="G867" i="28"/>
  <c r="I867" i="28" s="1"/>
  <c r="F867" i="28"/>
  <c r="S866" i="28"/>
  <c r="U866" i="28" s="1"/>
  <c r="F866" i="28"/>
  <c r="F864" i="28"/>
  <c r="F760" i="28" s="1"/>
  <c r="U863" i="28"/>
  <c r="F863" i="28"/>
  <c r="O861" i="28"/>
  <c r="Q861" i="28" s="1"/>
  <c r="F861" i="28"/>
  <c r="K860" i="28"/>
  <c r="M860" i="28" s="1"/>
  <c r="I860" i="28"/>
  <c r="F860" i="28"/>
  <c r="S859" i="28"/>
  <c r="U859" i="28" s="1"/>
  <c r="K859" i="28"/>
  <c r="M859" i="28" s="1"/>
  <c r="F859" i="28"/>
  <c r="O858" i="28"/>
  <c r="Q858" i="28" s="1"/>
  <c r="F858" i="28"/>
  <c r="G857" i="28"/>
  <c r="I857" i="28" s="1"/>
  <c r="F857" i="28"/>
  <c r="S855" i="28"/>
  <c r="U855" i="28" s="1"/>
  <c r="F855" i="28"/>
  <c r="U854" i="28"/>
  <c r="F854" i="28"/>
  <c r="U853" i="28"/>
  <c r="F853" i="28"/>
  <c r="G852" i="28"/>
  <c r="I852" i="28" s="1"/>
  <c r="F852" i="28"/>
  <c r="F850" i="28"/>
  <c r="S848" i="28"/>
  <c r="U848" i="28" s="1"/>
  <c r="O848" i="28"/>
  <c r="Q848" i="28" s="1"/>
  <c r="Q743" i="28" s="1"/>
  <c r="K848" i="28"/>
  <c r="M848" i="28" s="1"/>
  <c r="G848" i="28"/>
  <c r="I848" i="28" s="1"/>
  <c r="I743" i="28" s="1"/>
  <c r="C848" i="28"/>
  <c r="U847" i="28"/>
  <c r="S847" i="28"/>
  <c r="S867" i="28" s="1"/>
  <c r="U867" i="28" s="1"/>
  <c r="O847" i="28"/>
  <c r="Q847" i="28" s="1"/>
  <c r="M847" i="28"/>
  <c r="K847" i="28"/>
  <c r="K867" i="28" s="1"/>
  <c r="M867" i="28" s="1"/>
  <c r="I847" i="28"/>
  <c r="G847" i="28"/>
  <c r="F847" i="28"/>
  <c r="S846" i="28"/>
  <c r="U846" i="28" s="1"/>
  <c r="O846" i="28"/>
  <c r="O866" i="28" s="1"/>
  <c r="Q866" i="28" s="1"/>
  <c r="K846" i="28"/>
  <c r="K866" i="28" s="1"/>
  <c r="M866" i="28" s="1"/>
  <c r="G846" i="28"/>
  <c r="I846" i="28" s="1"/>
  <c r="F846" i="28"/>
  <c r="S844" i="28"/>
  <c r="F844" i="28"/>
  <c r="S843" i="28"/>
  <c r="S863" i="28" s="1"/>
  <c r="K843" i="28"/>
  <c r="M843" i="28" s="1"/>
  <c r="F843" i="28"/>
  <c r="F738" i="28" s="1"/>
  <c r="U841" i="28"/>
  <c r="S841" i="28"/>
  <c r="S861" i="28" s="1"/>
  <c r="U861" i="28" s="1"/>
  <c r="Q841" i="28"/>
  <c r="O841" i="28"/>
  <c r="M841" i="28"/>
  <c r="K841" i="28"/>
  <c r="K861" i="28" s="1"/>
  <c r="M861" i="28" s="1"/>
  <c r="G841" i="28"/>
  <c r="I841" i="28" s="1"/>
  <c r="F841" i="28"/>
  <c r="S840" i="28"/>
  <c r="S860" i="28" s="1"/>
  <c r="U860" i="28" s="1"/>
  <c r="O840" i="28"/>
  <c r="Q840" i="28" s="1"/>
  <c r="K840" i="28"/>
  <c r="M840" i="28" s="1"/>
  <c r="G840" i="28"/>
  <c r="G860" i="28" s="1"/>
  <c r="F840" i="28"/>
  <c r="U839" i="28"/>
  <c r="S839" i="28"/>
  <c r="Q839" i="28"/>
  <c r="O839" i="28"/>
  <c r="O859" i="28" s="1"/>
  <c r="Q859" i="28" s="1"/>
  <c r="K839" i="28"/>
  <c r="M839" i="28" s="1"/>
  <c r="I839" i="28"/>
  <c r="G839" i="28"/>
  <c r="G859" i="28" s="1"/>
  <c r="I859" i="28" s="1"/>
  <c r="F839" i="28"/>
  <c r="S838" i="28"/>
  <c r="U838" i="28" s="1"/>
  <c r="O838" i="28"/>
  <c r="Q838" i="28" s="1"/>
  <c r="M838" i="28"/>
  <c r="K838" i="28"/>
  <c r="K858" i="28" s="1"/>
  <c r="M858" i="28" s="1"/>
  <c r="G838" i="28"/>
  <c r="G858" i="28" s="1"/>
  <c r="I858" i="28" s="1"/>
  <c r="F838" i="28"/>
  <c r="U837" i="28"/>
  <c r="S837" i="28"/>
  <c r="S857" i="28" s="1"/>
  <c r="U857" i="28" s="1"/>
  <c r="O837" i="28"/>
  <c r="M837" i="28"/>
  <c r="K837" i="28"/>
  <c r="K857" i="28" s="1"/>
  <c r="M857" i="28" s="1"/>
  <c r="I837" i="28"/>
  <c r="G837" i="28"/>
  <c r="G844" i="28" s="1"/>
  <c r="F837" i="28"/>
  <c r="S835" i="28"/>
  <c r="U835" i="28" s="1"/>
  <c r="O835" i="28"/>
  <c r="K835" i="28"/>
  <c r="K855" i="28" s="1"/>
  <c r="M855" i="28" s="1"/>
  <c r="G835" i="28"/>
  <c r="I835" i="28" s="1"/>
  <c r="F835" i="28"/>
  <c r="C831" i="28"/>
  <c r="S830" i="28"/>
  <c r="S854" i="28" s="1"/>
  <c r="O830" i="28"/>
  <c r="O854" i="28" s="1"/>
  <c r="Q854" i="28" s="1"/>
  <c r="K830" i="28"/>
  <c r="M830" i="28" s="1"/>
  <c r="G830" i="28"/>
  <c r="I830" i="28" s="1"/>
  <c r="F830" i="28"/>
  <c r="F725" i="28" s="1"/>
  <c r="U829" i="28"/>
  <c r="S829" i="28"/>
  <c r="S853" i="28" s="1"/>
  <c r="Q829" i="28"/>
  <c r="O829" i="28"/>
  <c r="O853" i="28" s="1"/>
  <c r="Q853" i="28" s="1"/>
  <c r="M829" i="28"/>
  <c r="K829" i="28"/>
  <c r="K853" i="28" s="1"/>
  <c r="M853" i="28" s="1"/>
  <c r="G829" i="28"/>
  <c r="I829" i="28" s="1"/>
  <c r="F829" i="28"/>
  <c r="F724" i="28" s="1"/>
  <c r="S828" i="28"/>
  <c r="S852" i="28" s="1"/>
  <c r="U852" i="28" s="1"/>
  <c r="O828" i="28"/>
  <c r="Q828" i="28" s="1"/>
  <c r="K828" i="28"/>
  <c r="M828" i="28" s="1"/>
  <c r="G828" i="28"/>
  <c r="I828" i="28" s="1"/>
  <c r="F828" i="28"/>
  <c r="U826" i="28"/>
  <c r="S826" i="28"/>
  <c r="S850" i="28" s="1"/>
  <c r="U850" i="28" s="1"/>
  <c r="Q826" i="28"/>
  <c r="O826" i="28"/>
  <c r="O850" i="28" s="1"/>
  <c r="Q850" i="28" s="1"/>
  <c r="K826" i="28"/>
  <c r="M826" i="28" s="1"/>
  <c r="I826" i="28"/>
  <c r="G826" i="28"/>
  <c r="G850" i="28" s="1"/>
  <c r="I850" i="28" s="1"/>
  <c r="F826" i="28"/>
  <c r="C820" i="28"/>
  <c r="I819" i="28"/>
  <c r="C818" i="28"/>
  <c r="S817" i="28"/>
  <c r="U817" i="28" s="1"/>
  <c r="O817" i="28"/>
  <c r="Q817" i="28" s="1"/>
  <c r="K817" i="28"/>
  <c r="M817" i="28" s="1"/>
  <c r="G817" i="28"/>
  <c r="I817" i="28" s="1"/>
  <c r="F817" i="28"/>
  <c r="U816" i="28"/>
  <c r="S816" i="28"/>
  <c r="O816" i="28"/>
  <c r="Q816" i="28" s="1"/>
  <c r="M816" i="28"/>
  <c r="K816" i="28"/>
  <c r="I816" i="28"/>
  <c r="G816" i="28"/>
  <c r="F816" i="28"/>
  <c r="O815" i="28"/>
  <c r="Q815" i="28" s="1"/>
  <c r="G815" i="28"/>
  <c r="I815" i="28" s="1"/>
  <c r="F815" i="28"/>
  <c r="S814" i="28"/>
  <c r="U814" i="28" s="1"/>
  <c r="F814" i="28"/>
  <c r="F812" i="28"/>
  <c r="F811" i="28"/>
  <c r="O809" i="28"/>
  <c r="Q809" i="28" s="1"/>
  <c r="I809" i="28"/>
  <c r="G809" i="28"/>
  <c r="F809" i="28"/>
  <c r="K808" i="28"/>
  <c r="M808" i="28" s="1"/>
  <c r="F808" i="28"/>
  <c r="S807" i="28"/>
  <c r="U807" i="28" s="1"/>
  <c r="M807" i="28"/>
  <c r="K807" i="28"/>
  <c r="F807" i="28"/>
  <c r="O806" i="28"/>
  <c r="Q806" i="28" s="1"/>
  <c r="F806" i="28"/>
  <c r="O805" i="28"/>
  <c r="Q805" i="28" s="1"/>
  <c r="G805" i="28"/>
  <c r="I805" i="28" s="1"/>
  <c r="I753" i="28" s="1"/>
  <c r="F805" i="28"/>
  <c r="S803" i="28"/>
  <c r="U803" i="28" s="1"/>
  <c r="F803" i="28"/>
  <c r="K802" i="28"/>
  <c r="M802" i="28" s="1"/>
  <c r="F802" i="28"/>
  <c r="F750" i="28" s="1"/>
  <c r="U801" i="28"/>
  <c r="G801" i="28"/>
  <c r="I801" i="28" s="1"/>
  <c r="F801" i="28"/>
  <c r="O800" i="28"/>
  <c r="Q800" i="28" s="1"/>
  <c r="F800" i="28"/>
  <c r="K798" i="28"/>
  <c r="M798" i="28" s="1"/>
  <c r="I798" i="28"/>
  <c r="F798" i="28"/>
  <c r="S796" i="28"/>
  <c r="U796" i="28" s="1"/>
  <c r="O796" i="28"/>
  <c r="Q796" i="28" s="1"/>
  <c r="M796" i="28"/>
  <c r="K796" i="28"/>
  <c r="K815" i="28" s="1"/>
  <c r="M815" i="28" s="1"/>
  <c r="G796" i="28"/>
  <c r="I796" i="28" s="1"/>
  <c r="I742" i="28" s="1"/>
  <c r="F796" i="28"/>
  <c r="U795" i="28"/>
  <c r="S795" i="28"/>
  <c r="O795" i="28"/>
  <c r="M795" i="28"/>
  <c r="K795" i="28"/>
  <c r="K814" i="28" s="1"/>
  <c r="M814" i="28" s="1"/>
  <c r="G795" i="28"/>
  <c r="I795" i="28" s="1"/>
  <c r="I741" i="28" s="1"/>
  <c r="F795" i="28"/>
  <c r="F741" i="28" s="1"/>
  <c r="Q793" i="28"/>
  <c r="O793" i="28"/>
  <c r="O812" i="28" s="1"/>
  <c r="Q812" i="28" s="1"/>
  <c r="G793" i="28"/>
  <c r="I793" i="28" s="1"/>
  <c r="F793" i="28"/>
  <c r="S792" i="28"/>
  <c r="F792" i="28"/>
  <c r="S790" i="28"/>
  <c r="O790" i="28"/>
  <c r="Q790" i="28" s="1"/>
  <c r="K790" i="28"/>
  <c r="M790" i="28" s="1"/>
  <c r="G790" i="28"/>
  <c r="I790" i="28" s="1"/>
  <c r="I736" i="28" s="1"/>
  <c r="F790" i="28"/>
  <c r="U789" i="28"/>
  <c r="S789" i="28"/>
  <c r="S808" i="28" s="1"/>
  <c r="U808" i="28" s="1"/>
  <c r="O789" i="28"/>
  <c r="Q789" i="28" s="1"/>
  <c r="M789" i="28"/>
  <c r="K789" i="28"/>
  <c r="G789" i="28"/>
  <c r="F789" i="28"/>
  <c r="S788" i="28"/>
  <c r="U788" i="28" s="1"/>
  <c r="O788" i="28"/>
  <c r="Q788" i="28" s="1"/>
  <c r="K788" i="28"/>
  <c r="M788" i="28" s="1"/>
  <c r="G788" i="28"/>
  <c r="F788" i="28"/>
  <c r="S787" i="28"/>
  <c r="U787" i="28" s="1"/>
  <c r="Q787" i="28"/>
  <c r="O787" i="28"/>
  <c r="K787" i="28"/>
  <c r="I787" i="28"/>
  <c r="G787" i="28"/>
  <c r="G806" i="28" s="1"/>
  <c r="I806" i="28" s="1"/>
  <c r="I754" i="28" s="1"/>
  <c r="F787" i="28"/>
  <c r="S786" i="28"/>
  <c r="U786" i="28" s="1"/>
  <c r="O786" i="28"/>
  <c r="Q786" i="28" s="1"/>
  <c r="K786" i="28"/>
  <c r="G786" i="28"/>
  <c r="I786" i="28" s="1"/>
  <c r="I732" i="28" s="1"/>
  <c r="F786" i="28"/>
  <c r="U784" i="28"/>
  <c r="S784" i="28"/>
  <c r="O784" i="28"/>
  <c r="M784" i="28"/>
  <c r="K784" i="28"/>
  <c r="K803" i="28" s="1"/>
  <c r="M803" i="28" s="1"/>
  <c r="G784" i="28"/>
  <c r="I784" i="28" s="1"/>
  <c r="F784" i="28"/>
  <c r="F730" i="28" s="1"/>
  <c r="C780" i="28"/>
  <c r="S779" i="28"/>
  <c r="U779" i="28" s="1"/>
  <c r="Q779" i="28"/>
  <c r="O779" i="28"/>
  <c r="O802" i="28" s="1"/>
  <c r="Q802" i="28" s="1"/>
  <c r="K779" i="28"/>
  <c r="M779" i="28" s="1"/>
  <c r="I779" i="28"/>
  <c r="G779" i="28"/>
  <c r="G802" i="28" s="1"/>
  <c r="I802" i="28" s="1"/>
  <c r="F779" i="28"/>
  <c r="S778" i="28"/>
  <c r="S801" i="28" s="1"/>
  <c r="O778" i="28"/>
  <c r="O801" i="28" s="1"/>
  <c r="Q801" i="28" s="1"/>
  <c r="K778" i="28"/>
  <c r="M778" i="28" s="1"/>
  <c r="G778" i="28"/>
  <c r="I778" i="28" s="1"/>
  <c r="F778" i="28"/>
  <c r="U777" i="28"/>
  <c r="S777" i="28"/>
  <c r="S800" i="28" s="1"/>
  <c r="U800" i="28" s="1"/>
  <c r="O777" i="28"/>
  <c r="Q777" i="28" s="1"/>
  <c r="M777" i="28"/>
  <c r="K777" i="28"/>
  <c r="K800" i="28" s="1"/>
  <c r="M800" i="28" s="1"/>
  <c r="G777" i="28"/>
  <c r="F777" i="28"/>
  <c r="S775" i="28"/>
  <c r="S798" i="28" s="1"/>
  <c r="U798" i="28" s="1"/>
  <c r="O775" i="28"/>
  <c r="K775" i="28"/>
  <c r="M775" i="28" s="1"/>
  <c r="G775" i="28"/>
  <c r="G798" i="28" s="1"/>
  <c r="F775" i="28"/>
  <c r="F818" i="28" s="1"/>
  <c r="F820" i="28" s="1"/>
  <c r="M769" i="28"/>
  <c r="I768" i="28"/>
  <c r="F768" i="28"/>
  <c r="C768" i="28"/>
  <c r="U767" i="28"/>
  <c r="U769" i="28" s="1"/>
  <c r="Q767" i="28"/>
  <c r="Q769" i="28" s="1"/>
  <c r="M767" i="28"/>
  <c r="C767" i="28"/>
  <c r="C769" i="28" s="1"/>
  <c r="S766" i="28"/>
  <c r="S870" i="28" s="1"/>
  <c r="U870" i="28" s="1"/>
  <c r="O766" i="28"/>
  <c r="K766" i="28"/>
  <c r="K870" i="28" s="1"/>
  <c r="G766" i="28"/>
  <c r="G870" i="28" s="1"/>
  <c r="I870" i="28" s="1"/>
  <c r="I766" i="28" s="1"/>
  <c r="I765" i="28"/>
  <c r="F765" i="28"/>
  <c r="C765" i="28"/>
  <c r="I764" i="28"/>
  <c r="F764" i="28"/>
  <c r="C764" i="28"/>
  <c r="S763" i="28"/>
  <c r="O763" i="28"/>
  <c r="K763" i="28"/>
  <c r="I763" i="28"/>
  <c r="G763" i="28"/>
  <c r="F763" i="28"/>
  <c r="C763" i="28"/>
  <c r="S762" i="28"/>
  <c r="O762" i="28"/>
  <c r="K762" i="28"/>
  <c r="G762" i="28"/>
  <c r="F762" i="28"/>
  <c r="C762" i="28"/>
  <c r="C766" i="28" s="1"/>
  <c r="O760" i="28"/>
  <c r="G760" i="28"/>
  <c r="C760" i="28"/>
  <c r="K759" i="28"/>
  <c r="F759" i="28"/>
  <c r="C759" i="28"/>
  <c r="S757" i="28"/>
  <c r="O757" i="28"/>
  <c r="K757" i="28"/>
  <c r="G757" i="28"/>
  <c r="F757" i="28"/>
  <c r="C757" i="28"/>
  <c r="S756" i="28"/>
  <c r="O756" i="28"/>
  <c r="K756" i="28"/>
  <c r="G756" i="28"/>
  <c r="F756" i="28"/>
  <c r="C756" i="28"/>
  <c r="S755" i="28"/>
  <c r="O755" i="28"/>
  <c r="K755" i="28"/>
  <c r="G755" i="28"/>
  <c r="F755" i="28"/>
  <c r="C755" i="28"/>
  <c r="S754" i="28"/>
  <c r="O754" i="28"/>
  <c r="K754" i="28"/>
  <c r="G754" i="28"/>
  <c r="F754" i="28"/>
  <c r="C754" i="28"/>
  <c r="S753" i="28"/>
  <c r="O753" i="28"/>
  <c r="K753" i="28"/>
  <c r="G753" i="28"/>
  <c r="F753" i="28"/>
  <c r="C753" i="28"/>
  <c r="S751" i="28"/>
  <c r="O751" i="28"/>
  <c r="K751" i="28"/>
  <c r="G751" i="28"/>
  <c r="F751" i="28"/>
  <c r="C751" i="28"/>
  <c r="S750" i="28"/>
  <c r="O750" i="28"/>
  <c r="K750" i="28"/>
  <c r="G750" i="28"/>
  <c r="C750" i="28"/>
  <c r="S749" i="28"/>
  <c r="O749" i="28"/>
  <c r="K749" i="28"/>
  <c r="G749" i="28"/>
  <c r="F749" i="28"/>
  <c r="C749" i="28"/>
  <c r="S748" i="28"/>
  <c r="O748" i="28"/>
  <c r="K748" i="28"/>
  <c r="G748" i="28"/>
  <c r="F748" i="28"/>
  <c r="C748" i="28"/>
  <c r="S746" i="28"/>
  <c r="O746" i="28"/>
  <c r="K746" i="28"/>
  <c r="G746" i="28"/>
  <c r="F746" i="28"/>
  <c r="C746" i="28"/>
  <c r="S744" i="28"/>
  <c r="O744" i="28"/>
  <c r="K744" i="28"/>
  <c r="G744" i="28"/>
  <c r="F742" i="28"/>
  <c r="C742" i="28"/>
  <c r="C741" i="28"/>
  <c r="C743" i="28" s="1"/>
  <c r="C740" i="28"/>
  <c r="S739" i="28"/>
  <c r="S760" i="28" s="1"/>
  <c r="O739" i="28"/>
  <c r="K739" i="28"/>
  <c r="K760" i="28" s="1"/>
  <c r="G739" i="28"/>
  <c r="F739" i="28"/>
  <c r="C739" i="28"/>
  <c r="S738" i="28"/>
  <c r="S759" i="28" s="1"/>
  <c r="O738" i="28"/>
  <c r="O759" i="28" s="1"/>
  <c r="K738" i="28"/>
  <c r="G738" i="28"/>
  <c r="G759" i="28" s="1"/>
  <c r="C738" i="28"/>
  <c r="F736" i="28"/>
  <c r="C736" i="28"/>
  <c r="F735" i="28"/>
  <c r="C735" i="28"/>
  <c r="F734" i="28"/>
  <c r="C734" i="28"/>
  <c r="F733" i="28"/>
  <c r="C733" i="28"/>
  <c r="F732" i="28"/>
  <c r="C732" i="28"/>
  <c r="C730" i="28"/>
  <c r="C728" i="28"/>
  <c r="C727" i="28"/>
  <c r="C726" i="28"/>
  <c r="I725" i="28"/>
  <c r="C725" i="28"/>
  <c r="C724" i="28"/>
  <c r="F723" i="28"/>
  <c r="C723" i="28"/>
  <c r="F721" i="28"/>
  <c r="C721" i="28"/>
  <c r="I714" i="28"/>
  <c r="C713" i="28"/>
  <c r="C715" i="28" s="1"/>
  <c r="C712" i="28"/>
  <c r="C711" i="28"/>
  <c r="S710" i="28"/>
  <c r="U710" i="28" s="1"/>
  <c r="Q710" i="28"/>
  <c r="O710" i="28"/>
  <c r="K710" i="28"/>
  <c r="M710" i="28" s="1"/>
  <c r="I710" i="28"/>
  <c r="G710" i="28"/>
  <c r="F710" i="28"/>
  <c r="S709" i="28"/>
  <c r="U709" i="28" s="1"/>
  <c r="Q709" i="28"/>
  <c r="O709" i="28"/>
  <c r="K709" i="28"/>
  <c r="M709" i="28" s="1"/>
  <c r="G709" i="28"/>
  <c r="I709" i="28" s="1"/>
  <c r="F709" i="28"/>
  <c r="U708" i="28"/>
  <c r="M708" i="28"/>
  <c r="G708" i="28"/>
  <c r="I708" i="28" s="1"/>
  <c r="F708" i="28"/>
  <c r="G707" i="28"/>
  <c r="I707" i="28" s="1"/>
  <c r="F707" i="28"/>
  <c r="K706" i="28"/>
  <c r="M706" i="28" s="1"/>
  <c r="I706" i="28"/>
  <c r="F706" i="28"/>
  <c r="F705" i="28"/>
  <c r="F704" i="28"/>
  <c r="O703" i="28"/>
  <c r="Q703" i="28" s="1"/>
  <c r="M703" i="28"/>
  <c r="F703" i="28"/>
  <c r="O702" i="28"/>
  <c r="Q702" i="28" s="1"/>
  <c r="M702" i="28"/>
  <c r="K702" i="28"/>
  <c r="F702" i="28"/>
  <c r="O701" i="28"/>
  <c r="Q701" i="28" s="1"/>
  <c r="M701" i="28"/>
  <c r="F701" i="28"/>
  <c r="S700" i="28"/>
  <c r="U700" i="28" s="1"/>
  <c r="O700" i="28"/>
  <c r="Q700" i="28" s="1"/>
  <c r="G700" i="28"/>
  <c r="I700" i="28" s="1"/>
  <c r="F700" i="28"/>
  <c r="S699" i="28"/>
  <c r="U699" i="28" s="1"/>
  <c r="Q699" i="28"/>
  <c r="F699" i="28"/>
  <c r="S697" i="28"/>
  <c r="S712" i="28" s="1"/>
  <c r="U712" i="28" s="1"/>
  <c r="O697" i="28"/>
  <c r="O712" i="28" s="1"/>
  <c r="Q712" i="28" s="1"/>
  <c r="K697" i="28"/>
  <c r="K712" i="28" s="1"/>
  <c r="M712" i="28" s="1"/>
  <c r="G697" i="28"/>
  <c r="G712" i="28" s="1"/>
  <c r="I712" i="28" s="1"/>
  <c r="C697" i="28"/>
  <c r="U697" i="28" s="1"/>
  <c r="U696" i="28"/>
  <c r="S696" i="28"/>
  <c r="S711" i="28" s="1"/>
  <c r="U711" i="28" s="1"/>
  <c r="O696" i="28"/>
  <c r="K696" i="28"/>
  <c r="K711" i="28" s="1"/>
  <c r="M711" i="28" s="1"/>
  <c r="G696" i="28"/>
  <c r="C696" i="28"/>
  <c r="M696" i="28" s="1"/>
  <c r="S695" i="28"/>
  <c r="S708" i="28" s="1"/>
  <c r="O695" i="28"/>
  <c r="O708" i="28" s="1"/>
  <c r="Q708" i="28" s="1"/>
  <c r="K695" i="28"/>
  <c r="K708" i="28" s="1"/>
  <c r="G695" i="28"/>
  <c r="I695" i="28" s="1"/>
  <c r="I615" i="28" s="1"/>
  <c r="F695" i="28"/>
  <c r="S694" i="28"/>
  <c r="S707" i="28" s="1"/>
  <c r="U707" i="28" s="1"/>
  <c r="Q694" i="28"/>
  <c r="O694" i="28"/>
  <c r="O707" i="28" s="1"/>
  <c r="Q707" i="28" s="1"/>
  <c r="K694" i="28"/>
  <c r="I694" i="28"/>
  <c r="G694" i="28"/>
  <c r="F694" i="28"/>
  <c r="S693" i="28"/>
  <c r="S706" i="28" s="1"/>
  <c r="U706" i="28" s="1"/>
  <c r="O693" i="28"/>
  <c r="O706" i="28" s="1"/>
  <c r="Q706" i="28" s="1"/>
  <c r="K693" i="28"/>
  <c r="M693" i="28" s="1"/>
  <c r="G693" i="28"/>
  <c r="G706" i="28" s="1"/>
  <c r="F693" i="28"/>
  <c r="F691" i="28"/>
  <c r="S690" i="28"/>
  <c r="S704" i="28" s="1"/>
  <c r="U704" i="28" s="1"/>
  <c r="O690" i="28"/>
  <c r="O691" i="28" s="1"/>
  <c r="K690" i="28"/>
  <c r="K704" i="28" s="1"/>
  <c r="M704" i="28" s="1"/>
  <c r="G690" i="28"/>
  <c r="G704" i="28" s="1"/>
  <c r="I704" i="28" s="1"/>
  <c r="F690" i="28"/>
  <c r="S688" i="28"/>
  <c r="Q688" i="28"/>
  <c r="O688" i="28"/>
  <c r="K688" i="28"/>
  <c r="K703" i="28" s="1"/>
  <c r="I688" i="28"/>
  <c r="G688" i="28"/>
  <c r="G703" i="28" s="1"/>
  <c r="I703" i="28" s="1"/>
  <c r="F688" i="28"/>
  <c r="F608" i="28" s="1"/>
  <c r="S687" i="28"/>
  <c r="S702" i="28" s="1"/>
  <c r="U702" i="28" s="1"/>
  <c r="O687" i="28"/>
  <c r="Q687" i="28" s="1"/>
  <c r="K687" i="28"/>
  <c r="M687" i="28" s="1"/>
  <c r="G687" i="28"/>
  <c r="G702" i="28" s="1"/>
  <c r="I702" i="28" s="1"/>
  <c r="F687" i="28"/>
  <c r="F607" i="28" s="1"/>
  <c r="C686" i="28"/>
  <c r="S685" i="28"/>
  <c r="U685" i="28" s="1"/>
  <c r="O685" i="28"/>
  <c r="Q685" i="28" s="1"/>
  <c r="K685" i="28"/>
  <c r="K701" i="28" s="1"/>
  <c r="G685" i="28"/>
  <c r="G701" i="28" s="1"/>
  <c r="I701" i="28" s="1"/>
  <c r="I623" i="28" s="1"/>
  <c r="F685" i="28"/>
  <c r="S684" i="28"/>
  <c r="U684" i="28" s="1"/>
  <c r="Q684" i="28"/>
  <c r="O684" i="28"/>
  <c r="K684" i="28"/>
  <c r="I684" i="28"/>
  <c r="G684" i="28"/>
  <c r="F684" i="28"/>
  <c r="S683" i="28"/>
  <c r="U683" i="28" s="1"/>
  <c r="O683" i="28"/>
  <c r="O699" i="28" s="1"/>
  <c r="M683" i="28"/>
  <c r="K683" i="28"/>
  <c r="K699" i="28" s="1"/>
  <c r="M699" i="28" s="1"/>
  <c r="G683" i="28"/>
  <c r="I683" i="28" s="1"/>
  <c r="F683" i="28"/>
  <c r="I676" i="28"/>
  <c r="C675" i="28"/>
  <c r="C677" i="28" s="1"/>
  <c r="O674" i="28"/>
  <c r="Q674" i="28" s="1"/>
  <c r="G674" i="28"/>
  <c r="I674" i="28" s="1"/>
  <c r="I634" i="28" s="1"/>
  <c r="C674" i="28"/>
  <c r="S673" i="28"/>
  <c r="U673" i="28" s="1"/>
  <c r="O673" i="28"/>
  <c r="Q673" i="28" s="1"/>
  <c r="C673" i="28"/>
  <c r="S672" i="28"/>
  <c r="U672" i="28" s="1"/>
  <c r="Q672" i="28"/>
  <c r="O672" i="28"/>
  <c r="K672" i="28"/>
  <c r="M672" i="28" s="1"/>
  <c r="I672" i="28"/>
  <c r="G672" i="28"/>
  <c r="F672" i="28"/>
  <c r="U671" i="28"/>
  <c r="S671" i="28"/>
  <c r="O671" i="28"/>
  <c r="Q671" i="28" s="1"/>
  <c r="K671" i="28"/>
  <c r="M671" i="28" s="1"/>
  <c r="G671" i="28"/>
  <c r="I671" i="28" s="1"/>
  <c r="F671" i="28"/>
  <c r="F631" i="28" s="1"/>
  <c r="U670" i="28"/>
  <c r="G670" i="28"/>
  <c r="I670" i="28" s="1"/>
  <c r="I630" i="28" s="1"/>
  <c r="F670" i="28"/>
  <c r="F630" i="28" s="1"/>
  <c r="K669" i="28"/>
  <c r="M669" i="28" s="1"/>
  <c r="I669" i="28"/>
  <c r="I629" i="28" s="1"/>
  <c r="G669" i="28"/>
  <c r="F669" i="28"/>
  <c r="K668" i="28"/>
  <c r="M668" i="28" s="1"/>
  <c r="F668" i="28"/>
  <c r="O667" i="28"/>
  <c r="Q667" i="28" s="1"/>
  <c r="K667" i="28"/>
  <c r="M667" i="28" s="1"/>
  <c r="F667" i="28"/>
  <c r="O666" i="28"/>
  <c r="Q666" i="28" s="1"/>
  <c r="F666" i="28"/>
  <c r="S665" i="28"/>
  <c r="U665" i="28" s="1"/>
  <c r="Q665" i="28"/>
  <c r="O665" i="28"/>
  <c r="F665" i="28"/>
  <c r="S664" i="28"/>
  <c r="U664" i="28" s="1"/>
  <c r="F664" i="28"/>
  <c r="F624" i="28" s="1"/>
  <c r="S663" i="28"/>
  <c r="U663" i="28" s="1"/>
  <c r="K663" i="28"/>
  <c r="M663" i="28" s="1"/>
  <c r="G663" i="28"/>
  <c r="I663" i="28" s="1"/>
  <c r="F663" i="28"/>
  <c r="F623" i="28" s="1"/>
  <c r="G662" i="28"/>
  <c r="I662" i="28" s="1"/>
  <c r="I622" i="28" s="1"/>
  <c r="F662" i="28"/>
  <c r="O661" i="28"/>
  <c r="Q661" i="28" s="1"/>
  <c r="K661" i="28"/>
  <c r="M661" i="28" s="1"/>
  <c r="I661" i="28"/>
  <c r="G661" i="28"/>
  <c r="F661" i="28"/>
  <c r="S659" i="28"/>
  <c r="S674" i="28" s="1"/>
  <c r="U674" i="28" s="1"/>
  <c r="Q659" i="28"/>
  <c r="O659" i="28"/>
  <c r="K659" i="28"/>
  <c r="I659" i="28"/>
  <c r="G659" i="28"/>
  <c r="C659" i="28"/>
  <c r="U659" i="28" s="1"/>
  <c r="S658" i="28"/>
  <c r="U658" i="28" s="1"/>
  <c r="O658" i="28"/>
  <c r="Q658" i="28" s="1"/>
  <c r="M658" i="28"/>
  <c r="K658" i="28"/>
  <c r="K673" i="28" s="1"/>
  <c r="M673" i="28" s="1"/>
  <c r="G658" i="28"/>
  <c r="I658" i="28" s="1"/>
  <c r="C658" i="28"/>
  <c r="U657" i="28"/>
  <c r="S657" i="28"/>
  <c r="S670" i="28" s="1"/>
  <c r="O657" i="28"/>
  <c r="M657" i="28"/>
  <c r="K657" i="28"/>
  <c r="K670" i="28" s="1"/>
  <c r="M670" i="28" s="1"/>
  <c r="I657" i="28"/>
  <c r="G657" i="28"/>
  <c r="F657" i="28"/>
  <c r="S656" i="28"/>
  <c r="S669" i="28" s="1"/>
  <c r="U669" i="28" s="1"/>
  <c r="O656" i="28"/>
  <c r="O669" i="28" s="1"/>
  <c r="Q669" i="28" s="1"/>
  <c r="K656" i="28"/>
  <c r="M656" i="28" s="1"/>
  <c r="G656" i="28"/>
  <c r="I656" i="28" s="1"/>
  <c r="I614" i="28" s="1"/>
  <c r="F656" i="28"/>
  <c r="S655" i="28"/>
  <c r="Q655" i="28"/>
  <c r="O655" i="28"/>
  <c r="O668" i="28" s="1"/>
  <c r="Q668" i="28" s="1"/>
  <c r="M655" i="28"/>
  <c r="K655" i="28"/>
  <c r="I655" i="28"/>
  <c r="G655" i="28"/>
  <c r="G668" i="28" s="1"/>
  <c r="I668" i="28" s="1"/>
  <c r="I628" i="28" s="1"/>
  <c r="F655" i="28"/>
  <c r="F613" i="28" s="1"/>
  <c r="S653" i="28"/>
  <c r="O653" i="28"/>
  <c r="Q653" i="28" s="1"/>
  <c r="K653" i="28"/>
  <c r="M653" i="28" s="1"/>
  <c r="F653" i="28"/>
  <c r="F611" i="28" s="1"/>
  <c r="U652" i="28"/>
  <c r="S652" i="28"/>
  <c r="S666" i="28" s="1"/>
  <c r="U666" i="28" s="1"/>
  <c r="Q652" i="28"/>
  <c r="O652" i="28"/>
  <c r="M652" i="28"/>
  <c r="K652" i="28"/>
  <c r="K666" i="28" s="1"/>
  <c r="M666" i="28" s="1"/>
  <c r="G652" i="28"/>
  <c r="F652" i="28"/>
  <c r="F610" i="28" s="1"/>
  <c r="S650" i="28"/>
  <c r="U650" i="28" s="1"/>
  <c r="O650" i="28"/>
  <c r="Q650" i="28" s="1"/>
  <c r="K650" i="28"/>
  <c r="K665" i="28" s="1"/>
  <c r="M665" i="28" s="1"/>
  <c r="G650" i="28"/>
  <c r="F650" i="28"/>
  <c r="U649" i="28"/>
  <c r="S649" i="28"/>
  <c r="Q649" i="28"/>
  <c r="O649" i="28"/>
  <c r="O664" i="28" s="1"/>
  <c r="Q664" i="28" s="1"/>
  <c r="K649" i="28"/>
  <c r="I649" i="28"/>
  <c r="G649" i="28"/>
  <c r="G664" i="28" s="1"/>
  <c r="I664" i="28" s="1"/>
  <c r="I624" i="28" s="1"/>
  <c r="F649" i="28"/>
  <c r="C648" i="28"/>
  <c r="U647" i="28"/>
  <c r="S647" i="28"/>
  <c r="O647" i="28"/>
  <c r="M647" i="28"/>
  <c r="K647" i="28"/>
  <c r="I647" i="28"/>
  <c r="G647" i="28"/>
  <c r="F647" i="28"/>
  <c r="S646" i="28"/>
  <c r="S662" i="28" s="1"/>
  <c r="U662" i="28" s="1"/>
  <c r="O646" i="28"/>
  <c r="O662" i="28" s="1"/>
  <c r="Q662" i="28" s="1"/>
  <c r="K646" i="28"/>
  <c r="M646" i="28" s="1"/>
  <c r="G646" i="28"/>
  <c r="I646" i="28" s="1"/>
  <c r="I604" i="28" s="1"/>
  <c r="F646" i="28"/>
  <c r="S645" i="28"/>
  <c r="Q645" i="28"/>
  <c r="O645" i="28"/>
  <c r="M645" i="28"/>
  <c r="K645" i="28"/>
  <c r="I645" i="28"/>
  <c r="G645" i="28"/>
  <c r="F645" i="28"/>
  <c r="F675" i="28" s="1"/>
  <c r="M636" i="28"/>
  <c r="I636" i="28"/>
  <c r="F636" i="28"/>
  <c r="C636" i="28"/>
  <c r="U635" i="28"/>
  <c r="Q635" i="28"/>
  <c r="M635" i="28"/>
  <c r="M637" i="28" s="1"/>
  <c r="C635" i="28"/>
  <c r="C637" i="28" s="1"/>
  <c r="S634" i="28"/>
  <c r="O634" i="28"/>
  <c r="K634" i="28"/>
  <c r="G634" i="28"/>
  <c r="S633" i="28"/>
  <c r="O633" i="28"/>
  <c r="K633" i="28"/>
  <c r="G633" i="28"/>
  <c r="I632" i="28"/>
  <c r="F632" i="28"/>
  <c r="C632" i="28"/>
  <c r="I631" i="28"/>
  <c r="C631" i="28"/>
  <c r="S630" i="28"/>
  <c r="O630" i="28"/>
  <c r="K630" i="28"/>
  <c r="G630" i="28"/>
  <c r="C630" i="28"/>
  <c r="S629" i="28"/>
  <c r="O629" i="28"/>
  <c r="K629" i="28"/>
  <c r="G629" i="28"/>
  <c r="F629" i="28"/>
  <c r="C629" i="28"/>
  <c r="C634" i="28" s="1"/>
  <c r="S628" i="28"/>
  <c r="O628" i="28"/>
  <c r="K628" i="28"/>
  <c r="G628" i="28"/>
  <c r="F628" i="28"/>
  <c r="C628" i="28"/>
  <c r="C633" i="28" s="1"/>
  <c r="S627" i="28"/>
  <c r="G627" i="28"/>
  <c r="F627" i="28"/>
  <c r="C627" i="28"/>
  <c r="S626" i="28"/>
  <c r="O626" i="28"/>
  <c r="K626" i="28"/>
  <c r="G626" i="28"/>
  <c r="F626" i="28"/>
  <c r="C626" i="28"/>
  <c r="S625" i="28"/>
  <c r="O625" i="28"/>
  <c r="K625" i="28"/>
  <c r="G625" i="28"/>
  <c r="F625" i="28"/>
  <c r="C625" i="28"/>
  <c r="S624" i="28"/>
  <c r="O624" i="28"/>
  <c r="K624" i="28"/>
  <c r="G624" i="28"/>
  <c r="C624" i="28"/>
  <c r="S623" i="28"/>
  <c r="O623" i="28"/>
  <c r="K623" i="28"/>
  <c r="G623" i="28"/>
  <c r="C623" i="28"/>
  <c r="S622" i="28"/>
  <c r="O622" i="28"/>
  <c r="K622" i="28"/>
  <c r="G622" i="28"/>
  <c r="F622" i="28"/>
  <c r="C622" i="28"/>
  <c r="S621" i="28"/>
  <c r="O621" i="28"/>
  <c r="K621" i="28"/>
  <c r="G621" i="28"/>
  <c r="F621" i="28"/>
  <c r="C621" i="28"/>
  <c r="S619" i="28"/>
  <c r="O619" i="28"/>
  <c r="K619" i="28"/>
  <c r="G619" i="28"/>
  <c r="S618" i="28"/>
  <c r="O618" i="28"/>
  <c r="K618" i="28"/>
  <c r="G618" i="28"/>
  <c r="C616" i="28"/>
  <c r="F615" i="28"/>
  <c r="C615" i="28"/>
  <c r="F614" i="28"/>
  <c r="C614" i="28"/>
  <c r="C617" i="28" s="1"/>
  <c r="C613" i="28"/>
  <c r="S611" i="28"/>
  <c r="O611" i="28"/>
  <c r="O627" i="28" s="1"/>
  <c r="K611" i="28"/>
  <c r="K627" i="28" s="1"/>
  <c r="G611" i="28"/>
  <c r="C611" i="28"/>
  <c r="C610" i="28"/>
  <c r="C608" i="28"/>
  <c r="C607" i="28"/>
  <c r="F605" i="28"/>
  <c r="C605" i="28"/>
  <c r="F604" i="28"/>
  <c r="C604" i="28"/>
  <c r="F603" i="28"/>
  <c r="C603" i="28"/>
  <c r="C606" i="28" s="1"/>
  <c r="U597" i="28"/>
  <c r="U595" i="28"/>
  <c r="Q595" i="28"/>
  <c r="Q597" i="28" s="1"/>
  <c r="M595" i="28"/>
  <c r="M597" i="28" s="1"/>
  <c r="C595" i="28"/>
  <c r="C597" i="28" s="1"/>
  <c r="S594" i="28"/>
  <c r="O594" i="28"/>
  <c r="K594" i="28"/>
  <c r="G594" i="28"/>
  <c r="I594" i="28" s="1"/>
  <c r="C594" i="28"/>
  <c r="S593" i="28"/>
  <c r="O593" i="28"/>
  <c r="K593" i="28"/>
  <c r="G593" i="28"/>
  <c r="C593" i="28"/>
  <c r="S592" i="28"/>
  <c r="O592" i="28"/>
  <c r="K592" i="28"/>
  <c r="G592" i="28"/>
  <c r="I592" i="28" s="1"/>
  <c r="F592" i="28"/>
  <c r="K591" i="28"/>
  <c r="F591" i="28"/>
  <c r="K590" i="28"/>
  <c r="G590" i="28"/>
  <c r="I590" i="28" s="1"/>
  <c r="F590" i="28"/>
  <c r="I589" i="28"/>
  <c r="F589" i="28"/>
  <c r="I588" i="28"/>
  <c r="F588" i="28"/>
  <c r="S587" i="28"/>
  <c r="O587" i="28"/>
  <c r="K587" i="28"/>
  <c r="G587" i="28"/>
  <c r="I587" i="28" s="1"/>
  <c r="F587" i="28"/>
  <c r="S586" i="28"/>
  <c r="O586" i="28"/>
  <c r="K586" i="28"/>
  <c r="I586" i="28"/>
  <c r="G586" i="28"/>
  <c r="F586" i="28"/>
  <c r="S585" i="28"/>
  <c r="O585" i="28"/>
  <c r="K585" i="28"/>
  <c r="G585" i="28"/>
  <c r="I585" i="28" s="1"/>
  <c r="F585" i="28"/>
  <c r="S584" i="28"/>
  <c r="O584" i="28"/>
  <c r="K584" i="28"/>
  <c r="G584" i="28"/>
  <c r="I584" i="28" s="1"/>
  <c r="F584" i="28"/>
  <c r="S583" i="28"/>
  <c r="O583" i="28"/>
  <c r="O590" i="28" s="1"/>
  <c r="K583" i="28"/>
  <c r="G583" i="28"/>
  <c r="I583" i="28" s="1"/>
  <c r="F583" i="28"/>
  <c r="S582" i="28"/>
  <c r="O582" i="28"/>
  <c r="K582" i="28"/>
  <c r="G582" i="28"/>
  <c r="I582" i="28" s="1"/>
  <c r="F582" i="28"/>
  <c r="S581" i="28"/>
  <c r="O581" i="28"/>
  <c r="K581" i="28"/>
  <c r="G581" i="28"/>
  <c r="I581" i="28" s="1"/>
  <c r="F581" i="28"/>
  <c r="S580" i="28"/>
  <c r="O580" i="28"/>
  <c r="K580" i="28"/>
  <c r="G580" i="28"/>
  <c r="I580" i="28" s="1"/>
  <c r="F580" i="28"/>
  <c r="S579" i="28"/>
  <c r="O579" i="28"/>
  <c r="K579" i="28"/>
  <c r="G579" i="28"/>
  <c r="I579" i="28" s="1"/>
  <c r="F579" i="28"/>
  <c r="S578" i="28"/>
  <c r="O578" i="28"/>
  <c r="K578" i="28"/>
  <c r="I578" i="28"/>
  <c r="G578" i="28"/>
  <c r="F578" i="28"/>
  <c r="I576" i="28"/>
  <c r="C576" i="28"/>
  <c r="I575" i="28"/>
  <c r="C575" i="28"/>
  <c r="I574" i="28"/>
  <c r="F574" i="28"/>
  <c r="I573" i="28"/>
  <c r="F573" i="28"/>
  <c r="I572" i="28"/>
  <c r="F572" i="28"/>
  <c r="I571" i="28"/>
  <c r="F571" i="28"/>
  <c r="I569" i="28"/>
  <c r="F569" i="28"/>
  <c r="I567" i="28"/>
  <c r="F567" i="28"/>
  <c r="I566" i="28"/>
  <c r="F566" i="28"/>
  <c r="C565" i="28"/>
  <c r="I564" i="28"/>
  <c r="F564" i="28"/>
  <c r="I563" i="28"/>
  <c r="F563" i="28"/>
  <c r="I562" i="28"/>
  <c r="F562" i="28"/>
  <c r="F595" i="28" s="1"/>
  <c r="F597" i="28" s="1"/>
  <c r="C556" i="28"/>
  <c r="I555" i="28"/>
  <c r="C554" i="28"/>
  <c r="S553" i="28"/>
  <c r="U553" i="28" s="1"/>
  <c r="O553" i="28"/>
  <c r="Q553" i="28" s="1"/>
  <c r="M553" i="28"/>
  <c r="K553" i="28"/>
  <c r="G553" i="28"/>
  <c r="I553" i="28" s="1"/>
  <c r="C553" i="28"/>
  <c r="S552" i="28"/>
  <c r="Q552" i="28"/>
  <c r="O552" i="28"/>
  <c r="M552" i="28"/>
  <c r="K552" i="28"/>
  <c r="G552" i="28"/>
  <c r="C552" i="28"/>
  <c r="I552" i="28" s="1"/>
  <c r="S551" i="28"/>
  <c r="U551" i="28" s="1"/>
  <c r="O551" i="28"/>
  <c r="Q551" i="28" s="1"/>
  <c r="K551" i="28"/>
  <c r="M551" i="28" s="1"/>
  <c r="G551" i="28"/>
  <c r="I551" i="28" s="1"/>
  <c r="C551" i="28"/>
  <c r="S550" i="28"/>
  <c r="U550" i="28" s="1"/>
  <c r="Q550" i="28"/>
  <c r="O550" i="28"/>
  <c r="M550" i="28"/>
  <c r="K550" i="28"/>
  <c r="I550" i="28"/>
  <c r="G550" i="28"/>
  <c r="F550" i="28"/>
  <c r="K549" i="28"/>
  <c r="M549" i="28" s="1"/>
  <c r="G549" i="28"/>
  <c r="I549" i="28" s="1"/>
  <c r="F549" i="28"/>
  <c r="F479" i="28" s="1"/>
  <c r="I548" i="28"/>
  <c r="G548" i="28"/>
  <c r="F548" i="28"/>
  <c r="K547" i="28"/>
  <c r="M547" i="28" s="1"/>
  <c r="G547" i="28"/>
  <c r="I547" i="28" s="1"/>
  <c r="F547" i="28"/>
  <c r="K546" i="28"/>
  <c r="M546" i="28" s="1"/>
  <c r="F546" i="28"/>
  <c r="O545" i="28"/>
  <c r="Q545" i="28" s="1"/>
  <c r="K545" i="28"/>
  <c r="M545" i="28" s="1"/>
  <c r="F545" i="28"/>
  <c r="F544" i="28"/>
  <c r="O543" i="28"/>
  <c r="Q543" i="28" s="1"/>
  <c r="F543" i="28"/>
  <c r="S542" i="28"/>
  <c r="U542" i="28" s="1"/>
  <c r="F542" i="28"/>
  <c r="G541" i="28"/>
  <c r="I541" i="28" s="1"/>
  <c r="F541" i="28"/>
  <c r="F471" i="28" s="1"/>
  <c r="S539" i="28"/>
  <c r="O539" i="28"/>
  <c r="K539" i="28"/>
  <c r="G539" i="28"/>
  <c r="C539" i="28"/>
  <c r="S538" i="28"/>
  <c r="U538" i="28" s="1"/>
  <c r="O538" i="28"/>
  <c r="Q538" i="28" s="1"/>
  <c r="K538" i="28"/>
  <c r="M538" i="28" s="1"/>
  <c r="I538" i="28"/>
  <c r="G538" i="28"/>
  <c r="C538" i="28"/>
  <c r="S537" i="28"/>
  <c r="Q537" i="28"/>
  <c r="O537" i="28"/>
  <c r="M537" i="28"/>
  <c r="K537" i="28"/>
  <c r="I537" i="28"/>
  <c r="G537" i="28"/>
  <c r="C537" i="28"/>
  <c r="U537" i="28" s="1"/>
  <c r="S536" i="28"/>
  <c r="O536" i="28"/>
  <c r="K536" i="28"/>
  <c r="K548" i="28" s="1"/>
  <c r="M548" i="28" s="1"/>
  <c r="G536" i="28"/>
  <c r="I536" i="28" s="1"/>
  <c r="F536" i="28"/>
  <c r="U535" i="28"/>
  <c r="S535" i="28"/>
  <c r="S547" i="28" s="1"/>
  <c r="U547" i="28" s="1"/>
  <c r="Q535" i="28"/>
  <c r="O535" i="28"/>
  <c r="O547" i="28" s="1"/>
  <c r="Q547" i="28" s="1"/>
  <c r="M535" i="28"/>
  <c r="K535" i="28"/>
  <c r="I535" i="28"/>
  <c r="G535" i="28"/>
  <c r="F535" i="28"/>
  <c r="S534" i="28"/>
  <c r="Q534" i="28"/>
  <c r="Q464" i="28" s="1"/>
  <c r="O534" i="28"/>
  <c r="O546" i="28" s="1"/>
  <c r="Q546" i="28" s="1"/>
  <c r="K534" i="28"/>
  <c r="M534" i="28" s="1"/>
  <c r="G534" i="28"/>
  <c r="F534" i="28"/>
  <c r="U533" i="28"/>
  <c r="S533" i="28"/>
  <c r="S545" i="28" s="1"/>
  <c r="U545" i="28" s="1"/>
  <c r="Q533" i="28"/>
  <c r="O533" i="28"/>
  <c r="M533" i="28"/>
  <c r="K533" i="28"/>
  <c r="I533" i="28"/>
  <c r="G533" i="28"/>
  <c r="G545" i="28" s="1"/>
  <c r="I545" i="28" s="1"/>
  <c r="F533" i="28"/>
  <c r="U532" i="28"/>
  <c r="S532" i="28"/>
  <c r="S544" i="28" s="1"/>
  <c r="U544" i="28" s="1"/>
  <c r="O532" i="28"/>
  <c r="K532" i="28"/>
  <c r="G532" i="28"/>
  <c r="G544" i="28" s="1"/>
  <c r="I544" i="28" s="1"/>
  <c r="F532" i="28"/>
  <c r="C530" i="28"/>
  <c r="S529" i="28"/>
  <c r="U529" i="28" s="1"/>
  <c r="O529" i="28"/>
  <c r="Q529" i="28" s="1"/>
  <c r="K529" i="28"/>
  <c r="K543" i="28" s="1"/>
  <c r="M543" i="28" s="1"/>
  <c r="G529" i="28"/>
  <c r="G543" i="28" s="1"/>
  <c r="I543" i="28" s="1"/>
  <c r="F529" i="28"/>
  <c r="U528" i="28"/>
  <c r="S528" i="28"/>
  <c r="O528" i="28"/>
  <c r="M528" i="28"/>
  <c r="K528" i="28"/>
  <c r="K542" i="28" s="1"/>
  <c r="M542" i="28" s="1"/>
  <c r="I528" i="28"/>
  <c r="G528" i="28"/>
  <c r="G542" i="28" s="1"/>
  <c r="I542" i="28" s="1"/>
  <c r="F528" i="28"/>
  <c r="S527" i="28"/>
  <c r="U527" i="28" s="1"/>
  <c r="U554" i="28" s="1"/>
  <c r="Q527" i="28"/>
  <c r="O527" i="28"/>
  <c r="O541" i="28" s="1"/>
  <c r="Q541" i="28" s="1"/>
  <c r="K527" i="28"/>
  <c r="K541" i="28" s="1"/>
  <c r="M541" i="28" s="1"/>
  <c r="G527" i="28"/>
  <c r="I527" i="28" s="1"/>
  <c r="F527" i="28"/>
  <c r="I520" i="28"/>
  <c r="C519" i="28"/>
  <c r="C521" i="28" s="1"/>
  <c r="S518" i="28"/>
  <c r="U518" i="28" s="1"/>
  <c r="Q518" i="28"/>
  <c r="O518" i="28"/>
  <c r="M518" i="28"/>
  <c r="K518" i="28"/>
  <c r="I518" i="28"/>
  <c r="G518" i="28"/>
  <c r="C518" i="28"/>
  <c r="S517" i="28"/>
  <c r="O517" i="28"/>
  <c r="K517" i="28"/>
  <c r="G517" i="28"/>
  <c r="C517" i="28"/>
  <c r="U517" i="28" s="1"/>
  <c r="U516" i="28"/>
  <c r="S516" i="28"/>
  <c r="O516" i="28"/>
  <c r="K516" i="28"/>
  <c r="G516" i="28"/>
  <c r="I516" i="28" s="1"/>
  <c r="C516" i="28"/>
  <c r="S515" i="28"/>
  <c r="U515" i="28" s="1"/>
  <c r="U480" i="28" s="1"/>
  <c r="O515" i="28"/>
  <c r="Q515" i="28" s="1"/>
  <c r="Q480" i="28" s="1"/>
  <c r="K515" i="28"/>
  <c r="M515" i="28" s="1"/>
  <c r="M480" i="28" s="1"/>
  <c r="G515" i="28"/>
  <c r="I515" i="28" s="1"/>
  <c r="I480" i="28" s="1"/>
  <c r="F515" i="28"/>
  <c r="K514" i="28"/>
  <c r="M514" i="28" s="1"/>
  <c r="I514" i="28"/>
  <c r="I479" i="28" s="1"/>
  <c r="G514" i="28"/>
  <c r="F514" i="28"/>
  <c r="O513" i="28"/>
  <c r="Q513" i="28" s="1"/>
  <c r="K513" i="28"/>
  <c r="M513" i="28" s="1"/>
  <c r="M478" i="28" s="1"/>
  <c r="G513" i="28"/>
  <c r="I513" i="28" s="1"/>
  <c r="I478" i="28" s="1"/>
  <c r="F513" i="28"/>
  <c r="O512" i="28"/>
  <c r="Q512" i="28" s="1"/>
  <c r="F512" i="28"/>
  <c r="S511" i="28"/>
  <c r="U511" i="28" s="1"/>
  <c r="O511" i="28"/>
  <c r="Q511" i="28" s="1"/>
  <c r="Q476" i="28" s="1"/>
  <c r="K511" i="28"/>
  <c r="M511" i="28" s="1"/>
  <c r="M476" i="28" s="1"/>
  <c r="F511" i="28"/>
  <c r="S510" i="28"/>
  <c r="U510" i="28" s="1"/>
  <c r="F510" i="28"/>
  <c r="U509" i="28"/>
  <c r="U474" i="28" s="1"/>
  <c r="S509" i="28"/>
  <c r="O509" i="28"/>
  <c r="Q509" i="28" s="1"/>
  <c r="G509" i="28"/>
  <c r="I509" i="28" s="1"/>
  <c r="F509" i="28"/>
  <c r="F474" i="28" s="1"/>
  <c r="G508" i="28"/>
  <c r="I508" i="28" s="1"/>
  <c r="F508" i="28"/>
  <c r="F473" i="28" s="1"/>
  <c r="S507" i="28"/>
  <c r="U507" i="28" s="1"/>
  <c r="U472" i="28" s="1"/>
  <c r="K507" i="28"/>
  <c r="M507" i="28" s="1"/>
  <c r="I507" i="28"/>
  <c r="I472" i="28" s="1"/>
  <c r="G507" i="28"/>
  <c r="F507" i="28"/>
  <c r="K506" i="28"/>
  <c r="M506" i="28" s="1"/>
  <c r="F506" i="28"/>
  <c r="S504" i="28"/>
  <c r="U504" i="28" s="1"/>
  <c r="O504" i="28"/>
  <c r="Q504" i="28" s="1"/>
  <c r="M504" i="28"/>
  <c r="K504" i="28"/>
  <c r="G504" i="28"/>
  <c r="I504" i="28" s="1"/>
  <c r="C504" i="28"/>
  <c r="S503" i="28"/>
  <c r="O503" i="28"/>
  <c r="Q503" i="28" s="1"/>
  <c r="Q468" i="28" s="1"/>
  <c r="M503" i="28"/>
  <c r="M468" i="28" s="1"/>
  <c r="K503" i="28"/>
  <c r="I503" i="28"/>
  <c r="G503" i="28"/>
  <c r="C503" i="28"/>
  <c r="U503" i="28" s="1"/>
  <c r="U468" i="28" s="1"/>
  <c r="S502" i="28"/>
  <c r="U502" i="28" s="1"/>
  <c r="O502" i="28"/>
  <c r="Q502" i="28" s="1"/>
  <c r="Q467" i="28" s="1"/>
  <c r="K502" i="28"/>
  <c r="M502" i="28" s="1"/>
  <c r="M467" i="28" s="1"/>
  <c r="G502" i="28"/>
  <c r="I502" i="28" s="1"/>
  <c r="I467" i="28" s="1"/>
  <c r="C502" i="28"/>
  <c r="S501" i="28"/>
  <c r="Q501" i="28"/>
  <c r="O501" i="28"/>
  <c r="M501" i="28"/>
  <c r="K501" i="28"/>
  <c r="I501" i="28"/>
  <c r="G501" i="28"/>
  <c r="F501" i="28"/>
  <c r="S500" i="28"/>
  <c r="S512" i="28" s="1"/>
  <c r="U512" i="28" s="1"/>
  <c r="U477" i="28" s="1"/>
  <c r="O500" i="28"/>
  <c r="Q500" i="28" s="1"/>
  <c r="Q465" i="28" s="1"/>
  <c r="K500" i="28"/>
  <c r="K512" i="28" s="1"/>
  <c r="M512" i="28" s="1"/>
  <c r="M477" i="28" s="1"/>
  <c r="G500" i="28"/>
  <c r="G512" i="28" s="1"/>
  <c r="I512" i="28" s="1"/>
  <c r="I477" i="28" s="1"/>
  <c r="F500" i="28"/>
  <c r="F465" i="28" s="1"/>
  <c r="F181" i="28" s="1"/>
  <c r="U499" i="28"/>
  <c r="S499" i="28"/>
  <c r="Q499" i="28"/>
  <c r="O499" i="28"/>
  <c r="M499" i="28"/>
  <c r="K499" i="28"/>
  <c r="G499" i="28"/>
  <c r="F499" i="28"/>
  <c r="F464" i="28" s="1"/>
  <c r="S498" i="28"/>
  <c r="U498" i="28" s="1"/>
  <c r="U463" i="28" s="1"/>
  <c r="O498" i="28"/>
  <c r="O510" i="28" s="1"/>
  <c r="Q510" i="28" s="1"/>
  <c r="Q475" i="28" s="1"/>
  <c r="K498" i="28"/>
  <c r="K510" i="28" s="1"/>
  <c r="M510" i="28" s="1"/>
  <c r="M475" i="28" s="1"/>
  <c r="I498" i="28"/>
  <c r="I463" i="28" s="1"/>
  <c r="G498" i="28"/>
  <c r="G510" i="28" s="1"/>
  <c r="I510" i="28" s="1"/>
  <c r="I475" i="28" s="1"/>
  <c r="F498" i="28"/>
  <c r="U497" i="28"/>
  <c r="S497" i="28"/>
  <c r="Q497" i="28"/>
  <c r="O497" i="28"/>
  <c r="K497" i="28"/>
  <c r="I497" i="28"/>
  <c r="G497" i="28"/>
  <c r="F497" i="28"/>
  <c r="S494" i="28"/>
  <c r="S508" i="28" s="1"/>
  <c r="U508" i="28" s="1"/>
  <c r="O494" i="28"/>
  <c r="O508" i="28" s="1"/>
  <c r="Q508" i="28" s="1"/>
  <c r="Q473" i="28" s="1"/>
  <c r="K494" i="28"/>
  <c r="K508" i="28" s="1"/>
  <c r="M508" i="28" s="1"/>
  <c r="M473" i="28" s="1"/>
  <c r="G494" i="28"/>
  <c r="I494" i="28" s="1"/>
  <c r="F494" i="28"/>
  <c r="U493" i="28"/>
  <c r="S493" i="28"/>
  <c r="O493" i="28"/>
  <c r="M493" i="28"/>
  <c r="M458" i="28" s="1"/>
  <c r="K493" i="28"/>
  <c r="I493" i="28"/>
  <c r="G493" i="28"/>
  <c r="F493" i="28"/>
  <c r="S492" i="28"/>
  <c r="S506" i="28" s="1"/>
  <c r="U506" i="28" s="1"/>
  <c r="O492" i="28"/>
  <c r="K492" i="28"/>
  <c r="M492" i="28" s="1"/>
  <c r="G492" i="28"/>
  <c r="G506" i="28" s="1"/>
  <c r="I506" i="28" s="1"/>
  <c r="I471" i="28" s="1"/>
  <c r="F492" i="28"/>
  <c r="F485" i="28"/>
  <c r="I485" i="28" s="1"/>
  <c r="C485" i="28"/>
  <c r="C484" i="28"/>
  <c r="C486" i="28" s="1"/>
  <c r="U483" i="28"/>
  <c r="S483" i="28"/>
  <c r="Q483" i="28"/>
  <c r="O483" i="28"/>
  <c r="M483" i="28"/>
  <c r="K483" i="28"/>
  <c r="I483" i="28"/>
  <c r="G483" i="28"/>
  <c r="C483" i="28"/>
  <c r="U482" i="28"/>
  <c r="S482" i="28"/>
  <c r="Q482" i="28"/>
  <c r="O482" i="28"/>
  <c r="M482" i="28"/>
  <c r="K482" i="28"/>
  <c r="I482" i="28"/>
  <c r="G482" i="28"/>
  <c r="C482" i="28"/>
  <c r="U481" i="28"/>
  <c r="S481" i="28"/>
  <c r="Q481" i="28"/>
  <c r="O481" i="28"/>
  <c r="M481" i="28"/>
  <c r="K481" i="28"/>
  <c r="I481" i="28"/>
  <c r="G481" i="28"/>
  <c r="C481" i="28"/>
  <c r="S480" i="28"/>
  <c r="O480" i="28"/>
  <c r="K480" i="28"/>
  <c r="G480" i="28"/>
  <c r="F480" i="28"/>
  <c r="M479" i="28"/>
  <c r="K479" i="28"/>
  <c r="G479" i="28"/>
  <c r="S478" i="28"/>
  <c r="O478" i="28"/>
  <c r="K478" i="28"/>
  <c r="F478" i="28"/>
  <c r="S477" i="28"/>
  <c r="Q477" i="28"/>
  <c r="G477" i="28"/>
  <c r="F477" i="28"/>
  <c r="S476" i="28"/>
  <c r="K476" i="28"/>
  <c r="G476" i="28"/>
  <c r="F476" i="28"/>
  <c r="U475" i="28"/>
  <c r="K475" i="28"/>
  <c r="G475" i="28"/>
  <c r="F475" i="28"/>
  <c r="S474" i="28"/>
  <c r="O474" i="28"/>
  <c r="I474" i="28"/>
  <c r="K473" i="28"/>
  <c r="I473" i="28"/>
  <c r="O472" i="28"/>
  <c r="M472" i="28"/>
  <c r="K472" i="28"/>
  <c r="G472" i="28"/>
  <c r="F472" i="28"/>
  <c r="S471" i="28"/>
  <c r="O471" i="28"/>
  <c r="M471" i="28"/>
  <c r="S469" i="28"/>
  <c r="O469" i="28"/>
  <c r="K469" i="28"/>
  <c r="G469" i="28"/>
  <c r="C469" i="28"/>
  <c r="S468" i="28"/>
  <c r="O468" i="28"/>
  <c r="K468" i="28"/>
  <c r="I468" i="28"/>
  <c r="G468" i="28"/>
  <c r="C468" i="28"/>
  <c r="U467" i="28"/>
  <c r="S467" i="28"/>
  <c r="O467" i="28"/>
  <c r="K467" i="28"/>
  <c r="G467" i="28"/>
  <c r="C467" i="28"/>
  <c r="S466" i="28"/>
  <c r="O466" i="28"/>
  <c r="K466" i="28"/>
  <c r="I466" i="28"/>
  <c r="G466" i="28"/>
  <c r="G478" i="28" s="1"/>
  <c r="F466" i="28"/>
  <c r="C466" i="28"/>
  <c r="S465" i="28"/>
  <c r="O465" i="28"/>
  <c r="O477" i="28" s="1"/>
  <c r="K465" i="28"/>
  <c r="K477" i="28" s="1"/>
  <c r="G465" i="28"/>
  <c r="C465" i="28"/>
  <c r="S464" i="28"/>
  <c r="O464" i="28"/>
  <c r="O476" i="28" s="1"/>
  <c r="M464" i="28"/>
  <c r="K464" i="28"/>
  <c r="G464" i="28"/>
  <c r="C464" i="28"/>
  <c r="S463" i="28"/>
  <c r="S475" i="28" s="1"/>
  <c r="O463" i="28"/>
  <c r="O475" i="28" s="1"/>
  <c r="K463" i="28"/>
  <c r="G463" i="28"/>
  <c r="F463" i="28"/>
  <c r="C463" i="28"/>
  <c r="U462" i="28"/>
  <c r="S462" i="28"/>
  <c r="O462" i="28"/>
  <c r="K462" i="28"/>
  <c r="K474" i="28" s="1"/>
  <c r="G462" i="28"/>
  <c r="G474" i="28" s="1"/>
  <c r="F462" i="28"/>
  <c r="C462" i="28"/>
  <c r="C461" i="28"/>
  <c r="C460" i="28"/>
  <c r="S459" i="28"/>
  <c r="S473" i="28" s="1"/>
  <c r="O459" i="28"/>
  <c r="O473" i="28" s="1"/>
  <c r="K459" i="28"/>
  <c r="G459" i="28"/>
  <c r="G473" i="28" s="1"/>
  <c r="F459" i="28"/>
  <c r="C459" i="28"/>
  <c r="U458" i="28"/>
  <c r="S458" i="28"/>
  <c r="S472" i="28" s="1"/>
  <c r="O458" i="28"/>
  <c r="K458" i="28"/>
  <c r="I458" i="28"/>
  <c r="G458" i="28"/>
  <c r="F458" i="28"/>
  <c r="C458" i="28"/>
  <c r="S457" i="28"/>
  <c r="O457" i="28"/>
  <c r="K457" i="28"/>
  <c r="K471" i="28" s="1"/>
  <c r="G457" i="28"/>
  <c r="G471" i="28" s="1"/>
  <c r="F457" i="28"/>
  <c r="C457" i="28"/>
  <c r="C450" i="28"/>
  <c r="I449" i="28"/>
  <c r="F448" i="28"/>
  <c r="F450" i="28" s="1"/>
  <c r="C448" i="28"/>
  <c r="S447" i="28"/>
  <c r="O447" i="28"/>
  <c r="K447" i="28"/>
  <c r="M447" i="28" s="1"/>
  <c r="I447" i="28"/>
  <c r="G447" i="28"/>
  <c r="C447" i="28"/>
  <c r="U447" i="28" s="1"/>
  <c r="S446" i="28"/>
  <c r="U446" i="28" s="1"/>
  <c r="U376" i="28" s="1"/>
  <c r="O446" i="28"/>
  <c r="Q446" i="28" s="1"/>
  <c r="M446" i="28"/>
  <c r="K446" i="28"/>
  <c r="G446" i="28"/>
  <c r="I446" i="28" s="1"/>
  <c r="C446" i="28"/>
  <c r="S445" i="28"/>
  <c r="O445" i="28"/>
  <c r="Q445" i="28" s="1"/>
  <c r="M445" i="28"/>
  <c r="K445" i="28"/>
  <c r="I445" i="28"/>
  <c r="G445" i="28"/>
  <c r="C445" i="28"/>
  <c r="U445" i="28" s="1"/>
  <c r="S444" i="28"/>
  <c r="U444" i="28" s="1"/>
  <c r="O444" i="28"/>
  <c r="Q444" i="28" s="1"/>
  <c r="Q374" i="28" s="1"/>
  <c r="K444" i="28"/>
  <c r="M444" i="28" s="1"/>
  <c r="M374" i="28" s="1"/>
  <c r="G444" i="28"/>
  <c r="I444" i="28" s="1"/>
  <c r="F444" i="28"/>
  <c r="M443" i="28"/>
  <c r="K443" i="28"/>
  <c r="I443" i="28"/>
  <c r="G443" i="28"/>
  <c r="F443" i="28"/>
  <c r="U442" i="28"/>
  <c r="S442" i="28"/>
  <c r="O442" i="28"/>
  <c r="Q442" i="28" s="1"/>
  <c r="G442" i="28"/>
  <c r="I442" i="28" s="1"/>
  <c r="F442" i="28"/>
  <c r="G441" i="28"/>
  <c r="I441" i="28" s="1"/>
  <c r="F441" i="28"/>
  <c r="S440" i="28"/>
  <c r="U440" i="28" s="1"/>
  <c r="K440" i="28"/>
  <c r="M440" i="28" s="1"/>
  <c r="I440" i="28"/>
  <c r="G440" i="28"/>
  <c r="F440" i="28"/>
  <c r="K439" i="28"/>
  <c r="M439" i="28" s="1"/>
  <c r="I439" i="28"/>
  <c r="I369" i="28" s="1"/>
  <c r="F439" i="28"/>
  <c r="O438" i="28"/>
  <c r="Q438" i="28" s="1"/>
  <c r="K438" i="28"/>
  <c r="M438" i="28" s="1"/>
  <c r="G438" i="28"/>
  <c r="I438" i="28" s="1"/>
  <c r="F438" i="28"/>
  <c r="U437" i="28"/>
  <c r="S437" i="28"/>
  <c r="O437" i="28"/>
  <c r="Q437" i="28" s="1"/>
  <c r="F437" i="28"/>
  <c r="Q436" i="28"/>
  <c r="O436" i="28"/>
  <c r="K436" i="28"/>
  <c r="M436" i="28" s="1"/>
  <c r="F436" i="28"/>
  <c r="S435" i="28"/>
  <c r="U435" i="28" s="1"/>
  <c r="I435" i="28"/>
  <c r="G435" i="28"/>
  <c r="F435" i="28"/>
  <c r="S433" i="28"/>
  <c r="O433" i="28"/>
  <c r="Q433" i="28" s="1"/>
  <c r="K433" i="28"/>
  <c r="M433" i="28" s="1"/>
  <c r="G433" i="28"/>
  <c r="C433" i="28"/>
  <c r="U433" i="28" s="1"/>
  <c r="S432" i="28"/>
  <c r="O432" i="28"/>
  <c r="K432" i="28"/>
  <c r="G432" i="28"/>
  <c r="C432" i="28"/>
  <c r="S431" i="28"/>
  <c r="U431" i="28" s="1"/>
  <c r="O431" i="28"/>
  <c r="Q431" i="28" s="1"/>
  <c r="K431" i="28"/>
  <c r="M431" i="28" s="1"/>
  <c r="I431" i="28"/>
  <c r="G431" i="28"/>
  <c r="C431" i="28"/>
  <c r="U430" i="28"/>
  <c r="S430" i="28"/>
  <c r="Q430" i="28"/>
  <c r="O430" i="28"/>
  <c r="K430" i="28"/>
  <c r="I430" i="28"/>
  <c r="G430" i="28"/>
  <c r="F430" i="28"/>
  <c r="S429" i="28"/>
  <c r="S441" i="28" s="1"/>
  <c r="U441" i="28" s="1"/>
  <c r="U371" i="28" s="1"/>
  <c r="O429" i="28"/>
  <c r="O441" i="28" s="1"/>
  <c r="Q441" i="28" s="1"/>
  <c r="K429" i="28"/>
  <c r="K441" i="28" s="1"/>
  <c r="M441" i="28" s="1"/>
  <c r="G429" i="28"/>
  <c r="I429" i="28" s="1"/>
  <c r="F429" i="28"/>
  <c r="U428" i="28"/>
  <c r="S428" i="28"/>
  <c r="O428" i="28"/>
  <c r="M428" i="28"/>
  <c r="K428" i="28"/>
  <c r="I428" i="28"/>
  <c r="G428" i="28"/>
  <c r="F428" i="28"/>
  <c r="S427" i="28"/>
  <c r="S439" i="28" s="1"/>
  <c r="U439" i="28" s="1"/>
  <c r="O427" i="28"/>
  <c r="K427" i="28"/>
  <c r="M427" i="28" s="1"/>
  <c r="G427" i="28"/>
  <c r="G439" i="28" s="1"/>
  <c r="F427" i="28"/>
  <c r="S426" i="28"/>
  <c r="Q426" i="28"/>
  <c r="O426" i="28"/>
  <c r="M426" i="28"/>
  <c r="K426" i="28"/>
  <c r="I426" i="28"/>
  <c r="G426" i="28"/>
  <c r="F426" i="28"/>
  <c r="C424" i="28"/>
  <c r="U423" i="28"/>
  <c r="S423" i="28"/>
  <c r="Q423" i="28"/>
  <c r="O423" i="28"/>
  <c r="M423" i="28"/>
  <c r="K423" i="28"/>
  <c r="K437" i="28" s="1"/>
  <c r="M437" i="28" s="1"/>
  <c r="G423" i="28"/>
  <c r="F423" i="28"/>
  <c r="S422" i="28"/>
  <c r="U422" i="28" s="1"/>
  <c r="O422" i="28"/>
  <c r="Q422" i="28" s="1"/>
  <c r="K422" i="28"/>
  <c r="M422" i="28" s="1"/>
  <c r="G422" i="28"/>
  <c r="G436" i="28" s="1"/>
  <c r="I436" i="28" s="1"/>
  <c r="F422" i="28"/>
  <c r="U421" i="28"/>
  <c r="S421" i="28"/>
  <c r="Q421" i="28"/>
  <c r="Q448" i="28" s="1"/>
  <c r="O421" i="28"/>
  <c r="O435" i="28" s="1"/>
  <c r="Q435" i="28" s="1"/>
  <c r="Q365" i="28" s="1"/>
  <c r="K421" i="28"/>
  <c r="I421" i="28"/>
  <c r="G421" i="28"/>
  <c r="F421" i="28"/>
  <c r="C415" i="28"/>
  <c r="I414" i="28"/>
  <c r="C413" i="28"/>
  <c r="S412" i="28"/>
  <c r="U412" i="28" s="1"/>
  <c r="O412" i="28"/>
  <c r="Q412" i="28" s="1"/>
  <c r="M412" i="28"/>
  <c r="K412" i="28"/>
  <c r="G412" i="28"/>
  <c r="I412" i="28" s="1"/>
  <c r="C412" i="28"/>
  <c r="S411" i="28"/>
  <c r="O411" i="28"/>
  <c r="Q411" i="28" s="1"/>
  <c r="Q376" i="28" s="1"/>
  <c r="M411" i="28"/>
  <c r="M376" i="28" s="1"/>
  <c r="K411" i="28"/>
  <c r="I411" i="28"/>
  <c r="G411" i="28"/>
  <c r="C411" i="28"/>
  <c r="U411" i="28" s="1"/>
  <c r="S410" i="28"/>
  <c r="U410" i="28" s="1"/>
  <c r="O410" i="28"/>
  <c r="Q410" i="28" s="1"/>
  <c r="K410" i="28"/>
  <c r="M410" i="28" s="1"/>
  <c r="G410" i="28"/>
  <c r="I410" i="28" s="1"/>
  <c r="C410" i="28"/>
  <c r="S409" i="28"/>
  <c r="U409" i="28" s="1"/>
  <c r="Q409" i="28"/>
  <c r="O409" i="28"/>
  <c r="M409" i="28"/>
  <c r="K409" i="28"/>
  <c r="I409" i="28"/>
  <c r="G409" i="28"/>
  <c r="F409" i="28"/>
  <c r="K408" i="28"/>
  <c r="M408" i="28" s="1"/>
  <c r="M373" i="28" s="1"/>
  <c r="G408" i="28"/>
  <c r="I408" i="28" s="1"/>
  <c r="I373" i="28" s="1"/>
  <c r="F408" i="28"/>
  <c r="F407" i="28"/>
  <c r="S406" i="28"/>
  <c r="U406" i="28" s="1"/>
  <c r="K406" i="28"/>
  <c r="M406" i="28" s="1"/>
  <c r="G406" i="28"/>
  <c r="I406" i="28" s="1"/>
  <c r="I371" i="28" s="1"/>
  <c r="F406" i="28"/>
  <c r="F405" i="28"/>
  <c r="O404" i="28"/>
  <c r="Q404" i="28" s="1"/>
  <c r="M404" i="28"/>
  <c r="M369" i="28" s="1"/>
  <c r="K404" i="28"/>
  <c r="G404" i="28"/>
  <c r="I404" i="28" s="1"/>
  <c r="F404" i="28"/>
  <c r="F403" i="28"/>
  <c r="O402" i="28"/>
  <c r="Q402" i="28" s="1"/>
  <c r="Q367" i="28" s="1"/>
  <c r="F402" i="28"/>
  <c r="S401" i="28"/>
  <c r="U401" i="28" s="1"/>
  <c r="I401" i="28"/>
  <c r="G401" i="28"/>
  <c r="F401" i="28"/>
  <c r="O400" i="28"/>
  <c r="Q400" i="28" s="1"/>
  <c r="F400" i="28"/>
  <c r="U398" i="28"/>
  <c r="S398" i="28"/>
  <c r="O398" i="28"/>
  <c r="K398" i="28"/>
  <c r="G398" i="28"/>
  <c r="C398" i="28"/>
  <c r="Q398" i="28" s="1"/>
  <c r="S397" i="28"/>
  <c r="U397" i="28" s="1"/>
  <c r="O397" i="28"/>
  <c r="Q397" i="28" s="1"/>
  <c r="K397" i="28"/>
  <c r="M397" i="28" s="1"/>
  <c r="I397" i="28"/>
  <c r="G397" i="28"/>
  <c r="C397" i="28"/>
  <c r="S396" i="28"/>
  <c r="Q396" i="28"/>
  <c r="Q361" i="28" s="1"/>
  <c r="O396" i="28"/>
  <c r="K396" i="28"/>
  <c r="M396" i="28" s="1"/>
  <c r="M361" i="28" s="1"/>
  <c r="G396" i="28"/>
  <c r="C396" i="28"/>
  <c r="I396" i="28" s="1"/>
  <c r="I361" i="28" s="1"/>
  <c r="S395" i="28"/>
  <c r="O395" i="28"/>
  <c r="M395" i="28"/>
  <c r="K395" i="28"/>
  <c r="K407" i="28" s="1"/>
  <c r="M407" i="28" s="1"/>
  <c r="G395" i="28"/>
  <c r="I395" i="28" s="1"/>
  <c r="F395" i="28"/>
  <c r="U394" i="28"/>
  <c r="S394" i="28"/>
  <c r="O394" i="28"/>
  <c r="M394" i="28"/>
  <c r="K394" i="28"/>
  <c r="I394" i="28"/>
  <c r="G394" i="28"/>
  <c r="F394" i="28"/>
  <c r="S393" i="28"/>
  <c r="O393" i="28"/>
  <c r="K393" i="28"/>
  <c r="G393" i="28"/>
  <c r="F393" i="28"/>
  <c r="S392" i="28"/>
  <c r="S404" i="28" s="1"/>
  <c r="U404" i="28" s="1"/>
  <c r="U369" i="28" s="1"/>
  <c r="Q392" i="28"/>
  <c r="O392" i="28"/>
  <c r="M392" i="28"/>
  <c r="M357" i="28" s="1"/>
  <c r="K392" i="28"/>
  <c r="I392" i="28"/>
  <c r="G392" i="28"/>
  <c r="F392" i="28"/>
  <c r="U391" i="28"/>
  <c r="S391" i="28"/>
  <c r="S403" i="28" s="1"/>
  <c r="U403" i="28" s="1"/>
  <c r="O391" i="28"/>
  <c r="Q391" i="28" s="1"/>
  <c r="K391" i="28"/>
  <c r="I391" i="28"/>
  <c r="I356" i="28" s="1"/>
  <c r="G391" i="28"/>
  <c r="G403" i="28" s="1"/>
  <c r="I403" i="28" s="1"/>
  <c r="I368" i="28" s="1"/>
  <c r="F391" i="28"/>
  <c r="C389" i="28"/>
  <c r="S388" i="28"/>
  <c r="O388" i="28"/>
  <c r="Q388" i="28" s="1"/>
  <c r="K388" i="28"/>
  <c r="I388" i="28"/>
  <c r="G388" i="28"/>
  <c r="G402" i="28" s="1"/>
  <c r="I402" i="28" s="1"/>
  <c r="F388" i="28"/>
  <c r="U387" i="28"/>
  <c r="S387" i="28"/>
  <c r="O387" i="28"/>
  <c r="O401" i="28" s="1"/>
  <c r="Q401" i="28" s="1"/>
  <c r="K387" i="28"/>
  <c r="K401" i="28" s="1"/>
  <c r="M401" i="28" s="1"/>
  <c r="M366" i="28" s="1"/>
  <c r="I387" i="28"/>
  <c r="G387" i="28"/>
  <c r="F387" i="28"/>
  <c r="S386" i="28"/>
  <c r="U386" i="28" s="1"/>
  <c r="O386" i="28"/>
  <c r="Q386" i="28" s="1"/>
  <c r="K386" i="28"/>
  <c r="K400" i="28" s="1"/>
  <c r="M400" i="28" s="1"/>
  <c r="G386" i="28"/>
  <c r="F386" i="28"/>
  <c r="I379" i="28"/>
  <c r="F379" i="28"/>
  <c r="C379" i="28"/>
  <c r="C378" i="28"/>
  <c r="C380" i="28" s="1"/>
  <c r="S377" i="28"/>
  <c r="O377" i="28"/>
  <c r="M377" i="28"/>
  <c r="K377" i="28"/>
  <c r="I377" i="28"/>
  <c r="G377" i="28"/>
  <c r="S376" i="28"/>
  <c r="O376" i="28"/>
  <c r="K376" i="28"/>
  <c r="I376" i="28"/>
  <c r="G376" i="28"/>
  <c r="U375" i="28"/>
  <c r="S375" i="28"/>
  <c r="O375" i="28"/>
  <c r="K375" i="28"/>
  <c r="I375" i="28"/>
  <c r="G375" i="28"/>
  <c r="U374" i="28"/>
  <c r="S374" i="28"/>
  <c r="O374" i="28"/>
  <c r="K374" i="28"/>
  <c r="I374" i="28"/>
  <c r="G374" i="28"/>
  <c r="F374" i="28"/>
  <c r="K373" i="28"/>
  <c r="G373" i="28"/>
  <c r="F373" i="28"/>
  <c r="G372" i="28"/>
  <c r="F372" i="28"/>
  <c r="M371" i="28"/>
  <c r="G371" i="28"/>
  <c r="F371" i="28"/>
  <c r="K370" i="28"/>
  <c r="F370" i="28"/>
  <c r="S369" i="28"/>
  <c r="K369" i="28"/>
  <c r="F369" i="28"/>
  <c r="O368" i="28"/>
  <c r="F368" i="28"/>
  <c r="O367" i="28"/>
  <c r="G367" i="28"/>
  <c r="F367" i="28"/>
  <c r="S366" i="28"/>
  <c r="Q366" i="28"/>
  <c r="F366" i="28"/>
  <c r="S365" i="28"/>
  <c r="F365" i="28"/>
  <c r="S363" i="28"/>
  <c r="O363" i="28"/>
  <c r="K363" i="28"/>
  <c r="G363" i="28"/>
  <c r="C363" i="28"/>
  <c r="S362" i="28"/>
  <c r="O362" i="28"/>
  <c r="K362" i="28"/>
  <c r="G362" i="28"/>
  <c r="C362" i="28"/>
  <c r="S361" i="28"/>
  <c r="O361" i="28"/>
  <c r="K361" i="28"/>
  <c r="G361" i="28"/>
  <c r="C361" i="28"/>
  <c r="S360" i="28"/>
  <c r="S372" i="28" s="1"/>
  <c r="O360" i="28"/>
  <c r="O372" i="28" s="1"/>
  <c r="K360" i="28"/>
  <c r="K372" i="28" s="1"/>
  <c r="I360" i="28"/>
  <c r="G360" i="28"/>
  <c r="C360" i="28"/>
  <c r="F360" i="28" s="1"/>
  <c r="S359" i="28"/>
  <c r="S371" i="28" s="1"/>
  <c r="O359" i="28"/>
  <c r="O371" i="28" s="1"/>
  <c r="K359" i="28"/>
  <c r="K371" i="28" s="1"/>
  <c r="I359" i="28"/>
  <c r="G359" i="28"/>
  <c r="C359" i="28"/>
  <c r="F359" i="28" s="1"/>
  <c r="S358" i="28"/>
  <c r="S370" i="28" s="1"/>
  <c r="O358" i="28"/>
  <c r="O370" i="28" s="1"/>
  <c r="K358" i="28"/>
  <c r="G358" i="28"/>
  <c r="G370" i="28" s="1"/>
  <c r="F358" i="28"/>
  <c r="C358" i="28"/>
  <c r="S357" i="28"/>
  <c r="O357" i="28"/>
  <c r="O369" i="28" s="1"/>
  <c r="K357" i="28"/>
  <c r="G357" i="28"/>
  <c r="G369" i="28" s="1"/>
  <c r="C357" i="28"/>
  <c r="F357" i="28" s="1"/>
  <c r="S356" i="28"/>
  <c r="S368" i="28" s="1"/>
  <c r="Q356" i="28"/>
  <c r="O356" i="28"/>
  <c r="K356" i="28"/>
  <c r="K368" i="28" s="1"/>
  <c r="G356" i="28"/>
  <c r="G368" i="28" s="1"/>
  <c r="C356" i="28"/>
  <c r="F356" i="28" s="1"/>
  <c r="C355" i="28"/>
  <c r="S353" i="28"/>
  <c r="S367" i="28" s="1"/>
  <c r="Q353" i="28"/>
  <c r="O353" i="28"/>
  <c r="K353" i="28"/>
  <c r="K367" i="28" s="1"/>
  <c r="G353" i="28"/>
  <c r="C353" i="28"/>
  <c r="F353" i="28" s="1"/>
  <c r="U352" i="28"/>
  <c r="S352" i="28"/>
  <c r="O352" i="28"/>
  <c r="O366" i="28" s="1"/>
  <c r="K352" i="28"/>
  <c r="K366" i="28" s="1"/>
  <c r="G352" i="28"/>
  <c r="G366" i="28" s="1"/>
  <c r="C352" i="28"/>
  <c r="F352" i="28" s="1"/>
  <c r="S351" i="28"/>
  <c r="O351" i="28"/>
  <c r="O365" i="28" s="1"/>
  <c r="K351" i="28"/>
  <c r="K365" i="28" s="1"/>
  <c r="G351" i="28"/>
  <c r="G365" i="28" s="1"/>
  <c r="C351" i="28"/>
  <c r="F351" i="28" s="1"/>
  <c r="I344" i="28"/>
  <c r="C343" i="28"/>
  <c r="C345" i="28" s="1"/>
  <c r="S342" i="28"/>
  <c r="U342" i="28" s="1"/>
  <c r="O342" i="28"/>
  <c r="Q342" i="28" s="1"/>
  <c r="K342" i="28"/>
  <c r="M342" i="28" s="1"/>
  <c r="G342" i="28"/>
  <c r="I342" i="28" s="1"/>
  <c r="C342" i="28"/>
  <c r="S341" i="28"/>
  <c r="U341" i="28" s="1"/>
  <c r="Q341" i="28"/>
  <c r="O341" i="28"/>
  <c r="K341" i="28"/>
  <c r="I341" i="28"/>
  <c r="G341" i="28"/>
  <c r="C341" i="28"/>
  <c r="M341" i="28" s="1"/>
  <c r="U340" i="28"/>
  <c r="S340" i="28"/>
  <c r="O340" i="28"/>
  <c r="K340" i="28"/>
  <c r="G340" i="28"/>
  <c r="C340" i="28"/>
  <c r="Q340" i="28" s="1"/>
  <c r="U339" i="28"/>
  <c r="U236" i="28" s="1"/>
  <c r="S339" i="28"/>
  <c r="Q339" i="28"/>
  <c r="O339" i="28"/>
  <c r="M339" i="28"/>
  <c r="K339" i="28"/>
  <c r="G339" i="28"/>
  <c r="I339" i="28" s="1"/>
  <c r="F339" i="28"/>
  <c r="K338" i="28"/>
  <c r="M338" i="28" s="1"/>
  <c r="I338" i="28"/>
  <c r="I235" i="28" s="1"/>
  <c r="I198" i="28" s="1"/>
  <c r="G338" i="28"/>
  <c r="F338" i="28"/>
  <c r="K337" i="28"/>
  <c r="M337" i="28" s="1"/>
  <c r="F337" i="28"/>
  <c r="K336" i="28"/>
  <c r="M336" i="28" s="1"/>
  <c r="M233" i="28" s="1"/>
  <c r="F336" i="28"/>
  <c r="O335" i="28"/>
  <c r="Q335" i="28" s="1"/>
  <c r="F335" i="28"/>
  <c r="O334" i="28"/>
  <c r="Q334" i="28" s="1"/>
  <c r="F334" i="28"/>
  <c r="S333" i="28"/>
  <c r="U333" i="28" s="1"/>
  <c r="Q333" i="28"/>
  <c r="F333" i="28"/>
  <c r="U332" i="28"/>
  <c r="S332" i="28"/>
  <c r="F332" i="28"/>
  <c r="G331" i="28"/>
  <c r="I331" i="28" s="1"/>
  <c r="F331" i="28"/>
  <c r="F228" i="28" s="1"/>
  <c r="G330" i="28"/>
  <c r="I330" i="28" s="1"/>
  <c r="F330" i="28"/>
  <c r="S328" i="28"/>
  <c r="Q328" i="28"/>
  <c r="O328" i="28"/>
  <c r="K328" i="28"/>
  <c r="M328" i="28" s="1"/>
  <c r="I328" i="28"/>
  <c r="G328" i="28"/>
  <c r="C328" i="28"/>
  <c r="U328" i="28" s="1"/>
  <c r="S327" i="28"/>
  <c r="U327" i="28" s="1"/>
  <c r="O327" i="28"/>
  <c r="Q327" i="28" s="1"/>
  <c r="K327" i="28"/>
  <c r="M327" i="28" s="1"/>
  <c r="G327" i="28"/>
  <c r="I327" i="28" s="1"/>
  <c r="C327" i="28"/>
  <c r="S326" i="28"/>
  <c r="O326" i="28"/>
  <c r="Q326" i="28" s="1"/>
  <c r="M326" i="28"/>
  <c r="K326" i="28"/>
  <c r="G326" i="28"/>
  <c r="C326" i="28"/>
  <c r="I326" i="28" s="1"/>
  <c r="S325" i="28"/>
  <c r="S337" i="28" s="1"/>
  <c r="U337" i="28" s="1"/>
  <c r="O325" i="28"/>
  <c r="K325" i="28"/>
  <c r="M325" i="28" s="1"/>
  <c r="G325" i="28"/>
  <c r="G337" i="28" s="1"/>
  <c r="I337" i="28" s="1"/>
  <c r="F325" i="28"/>
  <c r="S324" i="28"/>
  <c r="Q324" i="28"/>
  <c r="O324" i="28"/>
  <c r="O336" i="28" s="1"/>
  <c r="Q336" i="28" s="1"/>
  <c r="M324" i="28"/>
  <c r="K324" i="28"/>
  <c r="I324" i="28"/>
  <c r="G324" i="28"/>
  <c r="G336" i="28" s="1"/>
  <c r="I336" i="28" s="1"/>
  <c r="F324" i="28"/>
  <c r="S323" i="28"/>
  <c r="S335" i="28" s="1"/>
  <c r="U335" i="28" s="1"/>
  <c r="O323" i="28"/>
  <c r="Q323" i="28" s="1"/>
  <c r="K323" i="28"/>
  <c r="K335" i="28" s="1"/>
  <c r="M335" i="28" s="1"/>
  <c r="G323" i="28"/>
  <c r="G335" i="28" s="1"/>
  <c r="I335" i="28" s="1"/>
  <c r="F323" i="28"/>
  <c r="U322" i="28"/>
  <c r="S322" i="28"/>
  <c r="S334" i="28" s="1"/>
  <c r="U334" i="28" s="1"/>
  <c r="Q322" i="28"/>
  <c r="O322" i="28"/>
  <c r="M322" i="28"/>
  <c r="K322" i="28"/>
  <c r="K334" i="28" s="1"/>
  <c r="M334" i="28" s="1"/>
  <c r="G322" i="28"/>
  <c r="F322" i="28"/>
  <c r="F219" i="28" s="1"/>
  <c r="F179" i="28" s="1"/>
  <c r="S321" i="28"/>
  <c r="U321" i="28" s="1"/>
  <c r="O321" i="28"/>
  <c r="O333" i="28" s="1"/>
  <c r="K321" i="28"/>
  <c r="K333" i="28" s="1"/>
  <c r="M333" i="28" s="1"/>
  <c r="G321" i="28"/>
  <c r="G333" i="28" s="1"/>
  <c r="I333" i="28" s="1"/>
  <c r="F321" i="28"/>
  <c r="C320" i="28"/>
  <c r="S319" i="28"/>
  <c r="U319" i="28" s="1"/>
  <c r="O319" i="28"/>
  <c r="O332" i="28" s="1"/>
  <c r="Q332" i="28" s="1"/>
  <c r="M319" i="28"/>
  <c r="K319" i="28"/>
  <c r="K332" i="28" s="1"/>
  <c r="M332" i="28" s="1"/>
  <c r="G319" i="28"/>
  <c r="I319" i="28" s="1"/>
  <c r="F319" i="28"/>
  <c r="U318" i="28"/>
  <c r="S318" i="28"/>
  <c r="S331" i="28" s="1"/>
  <c r="U331" i="28" s="1"/>
  <c r="O318" i="28"/>
  <c r="M318" i="28"/>
  <c r="K318" i="28"/>
  <c r="K331" i="28" s="1"/>
  <c r="M331" i="28" s="1"/>
  <c r="I318" i="28"/>
  <c r="G318" i="28"/>
  <c r="F318" i="28"/>
  <c r="S317" i="28"/>
  <c r="S330" i="28" s="1"/>
  <c r="U330" i="28" s="1"/>
  <c r="O317" i="28"/>
  <c r="O330" i="28" s="1"/>
  <c r="Q330" i="28" s="1"/>
  <c r="K317" i="28"/>
  <c r="M317" i="28" s="1"/>
  <c r="G317" i="28"/>
  <c r="I317" i="28" s="1"/>
  <c r="F317" i="28"/>
  <c r="I310" i="28"/>
  <c r="C309" i="28"/>
  <c r="C311" i="28" s="1"/>
  <c r="S308" i="28"/>
  <c r="U308" i="28" s="1"/>
  <c r="O308" i="28"/>
  <c r="K308" i="28"/>
  <c r="I308" i="28"/>
  <c r="G308" i="28"/>
  <c r="C308" i="28"/>
  <c r="U307" i="28"/>
  <c r="S307" i="28"/>
  <c r="O307" i="28"/>
  <c r="Q307" i="28" s="1"/>
  <c r="K307" i="28"/>
  <c r="G307" i="28"/>
  <c r="C307" i="28"/>
  <c r="U306" i="28"/>
  <c r="U237" i="28" s="1"/>
  <c r="S306" i="28"/>
  <c r="O306" i="28"/>
  <c r="K306" i="28"/>
  <c r="G306" i="28"/>
  <c r="I306" i="28" s="1"/>
  <c r="C306" i="28"/>
  <c r="S305" i="28"/>
  <c r="U305" i="28" s="1"/>
  <c r="O305" i="28"/>
  <c r="Q305" i="28" s="1"/>
  <c r="K305" i="28"/>
  <c r="M305" i="28" s="1"/>
  <c r="G305" i="28"/>
  <c r="I305" i="28" s="1"/>
  <c r="I236" i="28" s="1"/>
  <c r="I199" i="28" s="1"/>
  <c r="F305" i="28"/>
  <c r="K304" i="28"/>
  <c r="M304" i="28" s="1"/>
  <c r="I304" i="28"/>
  <c r="G304" i="28"/>
  <c r="F304" i="28"/>
  <c r="K303" i="28"/>
  <c r="M303" i="28" s="1"/>
  <c r="F303" i="28"/>
  <c r="O302" i="28"/>
  <c r="Q302" i="28" s="1"/>
  <c r="Q233" i="28" s="1"/>
  <c r="M302" i="28"/>
  <c r="F302" i="28"/>
  <c r="O301" i="28"/>
  <c r="Q301" i="28" s="1"/>
  <c r="F301" i="28"/>
  <c r="S300" i="28"/>
  <c r="U300" i="28" s="1"/>
  <c r="Q300" i="28"/>
  <c r="F300" i="28"/>
  <c r="U299" i="28"/>
  <c r="S299" i="28"/>
  <c r="F299" i="28"/>
  <c r="G298" i="28"/>
  <c r="I298" i="28" s="1"/>
  <c r="F298" i="28"/>
  <c r="F229" i="28" s="1"/>
  <c r="I297" i="28"/>
  <c r="I228" i="28" s="1"/>
  <c r="G297" i="28"/>
  <c r="F297" i="28"/>
  <c r="K296" i="28"/>
  <c r="M296" i="28" s="1"/>
  <c r="F296" i="28"/>
  <c r="S294" i="28"/>
  <c r="U294" i="28" s="1"/>
  <c r="O294" i="28"/>
  <c r="Q294" i="28" s="1"/>
  <c r="M294" i="28"/>
  <c r="K294" i="28"/>
  <c r="G294" i="28"/>
  <c r="I294" i="28" s="1"/>
  <c r="C294" i="28"/>
  <c r="S293" i="28"/>
  <c r="O293" i="28"/>
  <c r="Q293" i="28" s="1"/>
  <c r="M293" i="28"/>
  <c r="M224" i="28" s="1"/>
  <c r="K293" i="28"/>
  <c r="G293" i="28"/>
  <c r="C293" i="28"/>
  <c r="I293" i="28" s="1"/>
  <c r="S292" i="28"/>
  <c r="U292" i="28" s="1"/>
  <c r="O292" i="28"/>
  <c r="Q292" i="28" s="1"/>
  <c r="K292" i="28"/>
  <c r="M292" i="28" s="1"/>
  <c r="G292" i="28"/>
  <c r="I292" i="28" s="1"/>
  <c r="C292" i="28"/>
  <c r="S291" i="28"/>
  <c r="Q291" i="28"/>
  <c r="O291" i="28"/>
  <c r="O303" i="28" s="1"/>
  <c r="Q303" i="28" s="1"/>
  <c r="M291" i="28"/>
  <c r="K291" i="28"/>
  <c r="I291" i="28"/>
  <c r="G291" i="28"/>
  <c r="G303" i="28" s="1"/>
  <c r="I303" i="28" s="1"/>
  <c r="F291" i="28"/>
  <c r="U290" i="28"/>
  <c r="S290" i="28"/>
  <c r="S302" i="28" s="1"/>
  <c r="U302" i="28" s="1"/>
  <c r="O290" i="28"/>
  <c r="Q290" i="28" s="1"/>
  <c r="K290" i="28"/>
  <c r="K302" i="28" s="1"/>
  <c r="G290" i="28"/>
  <c r="G302" i="28" s="1"/>
  <c r="I302" i="28" s="1"/>
  <c r="F290" i="28"/>
  <c r="U289" i="28"/>
  <c r="S289" i="28"/>
  <c r="S301" i="28" s="1"/>
  <c r="U301" i="28" s="1"/>
  <c r="U232" i="28" s="1"/>
  <c r="Q289" i="28"/>
  <c r="O289" i="28"/>
  <c r="M289" i="28"/>
  <c r="K289" i="28"/>
  <c r="K301" i="28" s="1"/>
  <c r="M301" i="28" s="1"/>
  <c r="G289" i="28"/>
  <c r="F289" i="28"/>
  <c r="S288" i="28"/>
  <c r="U288" i="28" s="1"/>
  <c r="O288" i="28"/>
  <c r="O300" i="28" s="1"/>
  <c r="K288" i="28"/>
  <c r="K300" i="28" s="1"/>
  <c r="M300" i="28" s="1"/>
  <c r="M231" i="28" s="1"/>
  <c r="I288" i="28"/>
  <c r="G288" i="28"/>
  <c r="G300" i="28" s="1"/>
  <c r="I300" i="28" s="1"/>
  <c r="F288" i="28"/>
  <c r="U287" i="28"/>
  <c r="S287" i="28"/>
  <c r="Q287" i="28"/>
  <c r="O287" i="28"/>
  <c r="O299" i="28" s="1"/>
  <c r="Q299" i="28" s="1"/>
  <c r="K287" i="28"/>
  <c r="I287" i="28"/>
  <c r="G287" i="28"/>
  <c r="G299" i="28" s="1"/>
  <c r="I299" i="28" s="1"/>
  <c r="F287" i="28"/>
  <c r="C286" i="28"/>
  <c r="U285" i="28"/>
  <c r="S285" i="28"/>
  <c r="S298" i="28" s="1"/>
  <c r="U298" i="28" s="1"/>
  <c r="O285" i="28"/>
  <c r="M285" i="28"/>
  <c r="M216" i="28" s="1"/>
  <c r="K285" i="28"/>
  <c r="K298" i="28" s="1"/>
  <c r="M298" i="28" s="1"/>
  <c r="I285" i="28"/>
  <c r="G285" i="28"/>
  <c r="F285" i="28"/>
  <c r="S284" i="28"/>
  <c r="S297" i="28" s="1"/>
  <c r="U297" i="28" s="1"/>
  <c r="O284" i="28"/>
  <c r="K284" i="28"/>
  <c r="M284" i="28" s="1"/>
  <c r="M215" i="28" s="1"/>
  <c r="G284" i="28"/>
  <c r="I284" i="28" s="1"/>
  <c r="F284" i="28"/>
  <c r="S283" i="28"/>
  <c r="Q283" i="28"/>
  <c r="O283" i="28"/>
  <c r="O296" i="28" s="1"/>
  <c r="Q296" i="28" s="1"/>
  <c r="M283" i="28"/>
  <c r="K283" i="28"/>
  <c r="I283" i="28"/>
  <c r="G283" i="28"/>
  <c r="G296" i="28" s="1"/>
  <c r="I296" i="28" s="1"/>
  <c r="F283" i="28"/>
  <c r="I275" i="28"/>
  <c r="C274" i="28"/>
  <c r="C276" i="28" s="1"/>
  <c r="U273" i="28"/>
  <c r="U239" i="28" s="1"/>
  <c r="S273" i="28"/>
  <c r="O273" i="28"/>
  <c r="Q273" i="28" s="1"/>
  <c r="K273" i="28"/>
  <c r="G273" i="28"/>
  <c r="C273" i="28"/>
  <c r="U272" i="28"/>
  <c r="S272" i="28"/>
  <c r="O272" i="28"/>
  <c r="K272" i="28"/>
  <c r="G272" i="28"/>
  <c r="I272" i="28" s="1"/>
  <c r="C272" i="28"/>
  <c r="S271" i="28"/>
  <c r="U271" i="28" s="1"/>
  <c r="O271" i="28"/>
  <c r="Q271" i="28" s="1"/>
  <c r="K271" i="28"/>
  <c r="M271" i="28" s="1"/>
  <c r="G271" i="28"/>
  <c r="I271" i="28" s="1"/>
  <c r="C271" i="28"/>
  <c r="U270" i="28"/>
  <c r="S270" i="28"/>
  <c r="Q270" i="28"/>
  <c r="O270" i="28"/>
  <c r="K270" i="28"/>
  <c r="M270" i="28" s="1"/>
  <c r="I270" i="28"/>
  <c r="G270" i="28"/>
  <c r="F270" i="28"/>
  <c r="M269" i="28"/>
  <c r="K269" i="28"/>
  <c r="G269" i="28"/>
  <c r="I269" i="28" s="1"/>
  <c r="F269" i="28"/>
  <c r="O268" i="28"/>
  <c r="Q268" i="28" s="1"/>
  <c r="F268" i="28"/>
  <c r="Q267" i="28"/>
  <c r="O267" i="28"/>
  <c r="F267" i="28"/>
  <c r="S266" i="28"/>
  <c r="U266" i="28" s="1"/>
  <c r="F266" i="28"/>
  <c r="U265" i="28"/>
  <c r="S265" i="28"/>
  <c r="F265" i="28"/>
  <c r="G264" i="28"/>
  <c r="I264" i="28" s="1"/>
  <c r="F264" i="28"/>
  <c r="C264" i="28"/>
  <c r="K263" i="28"/>
  <c r="M263" i="28" s="1"/>
  <c r="F263" i="28"/>
  <c r="M262" i="28"/>
  <c r="K262" i="28"/>
  <c r="F262" i="28"/>
  <c r="F261" i="28"/>
  <c r="S259" i="28"/>
  <c r="U259" i="28" s="1"/>
  <c r="Q259" i="28"/>
  <c r="Q225" i="28" s="1"/>
  <c r="O259" i="28"/>
  <c r="K259" i="28"/>
  <c r="M259" i="28" s="1"/>
  <c r="M225" i="28" s="1"/>
  <c r="G259" i="28"/>
  <c r="I259" i="28" s="1"/>
  <c r="C259" i="28"/>
  <c r="S258" i="28"/>
  <c r="U258" i="28" s="1"/>
  <c r="Q258" i="28"/>
  <c r="Q224" i="28" s="1"/>
  <c r="O258" i="28"/>
  <c r="M258" i="28"/>
  <c r="K258" i="28"/>
  <c r="I258" i="28"/>
  <c r="G258" i="28"/>
  <c r="C258" i="28"/>
  <c r="S257" i="28"/>
  <c r="U257" i="28" s="1"/>
  <c r="O257" i="28"/>
  <c r="Q257" i="28" s="1"/>
  <c r="Q223" i="28" s="1"/>
  <c r="K257" i="28"/>
  <c r="M257" i="28" s="1"/>
  <c r="M223" i="28" s="1"/>
  <c r="G257" i="28"/>
  <c r="I257" i="28" s="1"/>
  <c r="C257" i="28"/>
  <c r="U256" i="28"/>
  <c r="S256" i="28"/>
  <c r="S268" i="28" s="1"/>
  <c r="U268" i="28" s="1"/>
  <c r="Q256" i="28"/>
  <c r="O256" i="28"/>
  <c r="M256" i="28"/>
  <c r="M222" i="28" s="1"/>
  <c r="K256" i="28"/>
  <c r="K268" i="28" s="1"/>
  <c r="M268" i="28" s="1"/>
  <c r="G256" i="28"/>
  <c r="F256" i="28"/>
  <c r="F222" i="28" s="1"/>
  <c r="F182" i="28" s="1"/>
  <c r="S255" i="28"/>
  <c r="O255" i="28"/>
  <c r="Q255" i="28" s="1"/>
  <c r="K255" i="28"/>
  <c r="K267" i="28" s="1"/>
  <c r="M267" i="28" s="1"/>
  <c r="G255" i="28"/>
  <c r="F255" i="28"/>
  <c r="U254" i="28"/>
  <c r="S254" i="28"/>
  <c r="Q254" i="28"/>
  <c r="O254" i="28"/>
  <c r="O266" i="28" s="1"/>
  <c r="Q266" i="28" s="1"/>
  <c r="K254" i="28"/>
  <c r="I254" i="28"/>
  <c r="G254" i="28"/>
  <c r="G266" i="28" s="1"/>
  <c r="I266" i="28" s="1"/>
  <c r="F254" i="28"/>
  <c r="F220" i="28" s="1"/>
  <c r="F180" i="28" s="1"/>
  <c r="S253" i="28"/>
  <c r="U253" i="28" s="1"/>
  <c r="O253" i="28"/>
  <c r="K253" i="28"/>
  <c r="K265" i="28" s="1"/>
  <c r="M265" i="28" s="1"/>
  <c r="G253" i="28"/>
  <c r="F253" i="28"/>
  <c r="U252" i="28"/>
  <c r="U218" i="28" s="1"/>
  <c r="S252" i="28"/>
  <c r="S264" i="28" s="1"/>
  <c r="U264" i="28" s="1"/>
  <c r="U230" i="28" s="1"/>
  <c r="Q252" i="28"/>
  <c r="O252" i="28"/>
  <c r="O264" i="28" s="1"/>
  <c r="Q264" i="28" s="1"/>
  <c r="M252" i="28"/>
  <c r="K252" i="28"/>
  <c r="K264" i="28" s="1"/>
  <c r="M264" i="28" s="1"/>
  <c r="I252" i="28"/>
  <c r="G252" i="28"/>
  <c r="F252" i="28"/>
  <c r="F218" i="28" s="1"/>
  <c r="S250" i="28"/>
  <c r="Q250" i="28"/>
  <c r="O250" i="28"/>
  <c r="O263" i="28" s="1"/>
  <c r="Q263" i="28" s="1"/>
  <c r="K250" i="28"/>
  <c r="M250" i="28" s="1"/>
  <c r="G250" i="28"/>
  <c r="F250" i="28"/>
  <c r="S249" i="28"/>
  <c r="Q249" i="28"/>
  <c r="O249" i="28"/>
  <c r="O262" i="28" s="1"/>
  <c r="Q262" i="28" s="1"/>
  <c r="M249" i="28"/>
  <c r="K249" i="28"/>
  <c r="I249" i="28"/>
  <c r="G249" i="28"/>
  <c r="G262" i="28" s="1"/>
  <c r="I262" i="28" s="1"/>
  <c r="F249" i="28"/>
  <c r="S248" i="28"/>
  <c r="S261" i="28" s="1"/>
  <c r="U261" i="28" s="1"/>
  <c r="Q248" i="28"/>
  <c r="O248" i="28"/>
  <c r="O261" i="28" s="1"/>
  <c r="Q261" i="28" s="1"/>
  <c r="Q227" i="28" s="1"/>
  <c r="K248" i="28"/>
  <c r="K261" i="28" s="1"/>
  <c r="M261" i="28" s="1"/>
  <c r="G248" i="28"/>
  <c r="F248" i="28"/>
  <c r="I241" i="28"/>
  <c r="F241" i="28"/>
  <c r="C241" i="28"/>
  <c r="C240" i="28"/>
  <c r="S239" i="28"/>
  <c r="O239" i="28"/>
  <c r="K239" i="28"/>
  <c r="G239" i="28"/>
  <c r="C239" i="28"/>
  <c r="S238" i="28"/>
  <c r="O238" i="28"/>
  <c r="K238" i="28"/>
  <c r="G238" i="28"/>
  <c r="C238" i="28"/>
  <c r="S237" i="28"/>
  <c r="O237" i="28"/>
  <c r="K237" i="28"/>
  <c r="G237" i="28"/>
  <c r="S236" i="28"/>
  <c r="Q236" i="28"/>
  <c r="O236" i="28"/>
  <c r="M236" i="28"/>
  <c r="K236" i="28"/>
  <c r="G236" i="28"/>
  <c r="F236" i="28"/>
  <c r="C236" i="28"/>
  <c r="M235" i="28"/>
  <c r="K235" i="28"/>
  <c r="G235" i="28"/>
  <c r="F235" i="28"/>
  <c r="C235" i="28"/>
  <c r="S234" i="28"/>
  <c r="G234" i="28"/>
  <c r="F234" i="28"/>
  <c r="F197" i="28" s="1"/>
  <c r="C234" i="28"/>
  <c r="K233" i="28"/>
  <c r="G233" i="28"/>
  <c r="F233" i="28"/>
  <c r="F196" i="28" s="1"/>
  <c r="C233" i="28"/>
  <c r="O232" i="28"/>
  <c r="K232" i="28"/>
  <c r="F232" i="28"/>
  <c r="C232" i="28"/>
  <c r="S231" i="28"/>
  <c r="O231" i="28"/>
  <c r="F231" i="28"/>
  <c r="F194" i="28" s="1"/>
  <c r="C231" i="28"/>
  <c r="S230" i="28"/>
  <c r="I230" i="28"/>
  <c r="G230" i="28"/>
  <c r="F230" i="28"/>
  <c r="F193" i="28" s="1"/>
  <c r="C230" i="28"/>
  <c r="M229" i="28"/>
  <c r="K229" i="28"/>
  <c r="G229" i="28"/>
  <c r="C229" i="28"/>
  <c r="O228" i="28"/>
  <c r="K228" i="28"/>
  <c r="C228" i="28"/>
  <c r="S227" i="28"/>
  <c r="O227" i="28"/>
  <c r="F227" i="28"/>
  <c r="C227" i="28"/>
  <c r="U225" i="28"/>
  <c r="S225" i="28"/>
  <c r="O225" i="28"/>
  <c r="K225" i="28"/>
  <c r="I225" i="28"/>
  <c r="G225" i="28"/>
  <c r="C225" i="28"/>
  <c r="S224" i="28"/>
  <c r="O224" i="28"/>
  <c r="K224" i="28"/>
  <c r="I224" i="28"/>
  <c r="G224" i="28"/>
  <c r="S223" i="28"/>
  <c r="O223" i="28"/>
  <c r="K223" i="28"/>
  <c r="I223" i="28"/>
  <c r="G223" i="28"/>
  <c r="S222" i="28"/>
  <c r="O222" i="28"/>
  <c r="O234" i="28" s="1"/>
  <c r="K222" i="28"/>
  <c r="K234" i="28" s="1"/>
  <c r="G222" i="28"/>
  <c r="C222" i="28"/>
  <c r="S221" i="28"/>
  <c r="S233" i="28" s="1"/>
  <c r="Q221" i="28"/>
  <c r="O221" i="28"/>
  <c r="O233" i="28" s="1"/>
  <c r="K221" i="28"/>
  <c r="G221" i="28"/>
  <c r="F221" i="28"/>
  <c r="C221" i="28"/>
  <c r="S220" i="28"/>
  <c r="S232" i="28" s="1"/>
  <c r="Q220" i="28"/>
  <c r="O220" i="28"/>
  <c r="K220" i="28"/>
  <c r="G220" i="28"/>
  <c r="G232" i="28" s="1"/>
  <c r="C220" i="28"/>
  <c r="U219" i="28"/>
  <c r="S219" i="28"/>
  <c r="O219" i="28"/>
  <c r="K219" i="28"/>
  <c r="K231" i="28" s="1"/>
  <c r="G219" i="28"/>
  <c r="G231" i="28" s="1"/>
  <c r="C219" i="28"/>
  <c r="C223" i="28" s="1"/>
  <c r="S218" i="28"/>
  <c r="O218" i="28"/>
  <c r="O230" i="28" s="1"/>
  <c r="K218" i="28"/>
  <c r="K230" i="28" s="1"/>
  <c r="G218" i="28"/>
  <c r="C218" i="28"/>
  <c r="S216" i="28"/>
  <c r="S229" i="28" s="1"/>
  <c r="O216" i="28"/>
  <c r="O229" i="28" s="1"/>
  <c r="K216" i="28"/>
  <c r="G216" i="28"/>
  <c r="F216" i="28"/>
  <c r="C216" i="28"/>
  <c r="S215" i="28"/>
  <c r="S228" i="28" s="1"/>
  <c r="O215" i="28"/>
  <c r="K215" i="28"/>
  <c r="I215" i="28"/>
  <c r="G215" i="28"/>
  <c r="G228" i="28" s="1"/>
  <c r="F215" i="28"/>
  <c r="F174" i="28" s="1"/>
  <c r="C215" i="28"/>
  <c r="C174" i="28" s="1"/>
  <c r="S214" i="28"/>
  <c r="O214" i="28"/>
  <c r="K214" i="28"/>
  <c r="K227" i="28" s="1"/>
  <c r="G214" i="28"/>
  <c r="G227" i="28" s="1"/>
  <c r="C214" i="28"/>
  <c r="C217" i="28" s="1"/>
  <c r="F204" i="28"/>
  <c r="I204" i="28" s="1"/>
  <c r="C204" i="28"/>
  <c r="M203" i="28"/>
  <c r="S202" i="28"/>
  <c r="O202" i="28"/>
  <c r="K202" i="28"/>
  <c r="G202" i="28"/>
  <c r="S201" i="28"/>
  <c r="O201" i="28"/>
  <c r="K201" i="28"/>
  <c r="G201" i="28"/>
  <c r="C201" i="28"/>
  <c r="S200" i="28"/>
  <c r="O200" i="28"/>
  <c r="K200" i="28"/>
  <c r="G200" i="28"/>
  <c r="F199" i="28"/>
  <c r="C199" i="28"/>
  <c r="F198" i="28"/>
  <c r="C198" i="28"/>
  <c r="S197" i="28"/>
  <c r="O197" i="28"/>
  <c r="K197" i="28"/>
  <c r="G197" i="28"/>
  <c r="C197" i="28"/>
  <c r="S196" i="28"/>
  <c r="O196" i="28"/>
  <c r="K196" i="28"/>
  <c r="G196" i="28"/>
  <c r="C196" i="28"/>
  <c r="C202" i="28" s="1"/>
  <c r="S195" i="28"/>
  <c r="O195" i="28"/>
  <c r="K195" i="28"/>
  <c r="G195" i="28"/>
  <c r="F195" i="28"/>
  <c r="C195" i="28"/>
  <c r="S194" i="28"/>
  <c r="O194" i="28"/>
  <c r="K194" i="28"/>
  <c r="G194" i="28"/>
  <c r="S193" i="28"/>
  <c r="O193" i="28"/>
  <c r="K193" i="28"/>
  <c r="I193" i="28"/>
  <c r="G193" i="28"/>
  <c r="C193" i="28"/>
  <c r="S192" i="28"/>
  <c r="O192" i="28"/>
  <c r="K192" i="28"/>
  <c r="G192" i="28"/>
  <c r="F192" i="28"/>
  <c r="C192" i="28"/>
  <c r="S191" i="28"/>
  <c r="O191" i="28"/>
  <c r="K191" i="28"/>
  <c r="G191" i="28"/>
  <c r="F191" i="28"/>
  <c r="C191" i="28"/>
  <c r="S190" i="28"/>
  <c r="O190" i="28"/>
  <c r="K190" i="28"/>
  <c r="G190" i="28"/>
  <c r="F190" i="28"/>
  <c r="C190" i="28"/>
  <c r="S188" i="28"/>
  <c r="O188" i="28"/>
  <c r="K188" i="28"/>
  <c r="G188" i="28"/>
  <c r="S187" i="28"/>
  <c r="O187" i="28"/>
  <c r="K187" i="28"/>
  <c r="G187" i="28"/>
  <c r="S186" i="28"/>
  <c r="O186" i="28"/>
  <c r="K186" i="28"/>
  <c r="G186" i="28"/>
  <c r="C185" i="28"/>
  <c r="I183" i="28"/>
  <c r="M182" i="28"/>
  <c r="C182" i="28"/>
  <c r="C181" i="28"/>
  <c r="F178" i="28"/>
  <c r="C178" i="28"/>
  <c r="C177" i="28"/>
  <c r="C175" i="28"/>
  <c r="U174" i="28"/>
  <c r="Q174" i="28"/>
  <c r="C173" i="28"/>
  <c r="U171" i="28"/>
  <c r="Q171" i="28"/>
  <c r="F171" i="28"/>
  <c r="C171" i="28"/>
  <c r="U170" i="28"/>
  <c r="Q170" i="28"/>
  <c r="I170" i="28"/>
  <c r="F170" i="28"/>
  <c r="C170" i="28"/>
  <c r="F169" i="28"/>
  <c r="C169" i="28"/>
  <c r="I162" i="28"/>
  <c r="C161" i="28"/>
  <c r="C163" i="28" s="1"/>
  <c r="C160" i="28"/>
  <c r="C159" i="28"/>
  <c r="Q158" i="28"/>
  <c r="O158" i="28"/>
  <c r="K158" i="28"/>
  <c r="M158" i="28" s="1"/>
  <c r="F158" i="28"/>
  <c r="U157" i="28"/>
  <c r="S157" i="28"/>
  <c r="Q157" i="28"/>
  <c r="M157" i="28"/>
  <c r="G157" i="28"/>
  <c r="I157" i="28" s="1"/>
  <c r="F157" i="28"/>
  <c r="U156" i="28"/>
  <c r="S156" i="28"/>
  <c r="S158" i="28" s="1"/>
  <c r="U158" i="28" s="1"/>
  <c r="Q156" i="28"/>
  <c r="M156" i="28"/>
  <c r="I156" i="28"/>
  <c r="G156" i="28"/>
  <c r="G158" i="28" s="1"/>
  <c r="I158" i="28" s="1"/>
  <c r="F156" i="28"/>
  <c r="F92" i="28" s="1"/>
  <c r="U155" i="28"/>
  <c r="S155" i="28"/>
  <c r="Q155" i="28"/>
  <c r="O155" i="28"/>
  <c r="K155" i="28"/>
  <c r="M155" i="28" s="1"/>
  <c r="I155" i="28"/>
  <c r="G155" i="28"/>
  <c r="F155" i="28"/>
  <c r="U154" i="28"/>
  <c r="U161" i="28" s="1"/>
  <c r="S154" i="28"/>
  <c r="Q154" i="28"/>
  <c r="O154" i="28"/>
  <c r="M154" i="28"/>
  <c r="K154" i="28"/>
  <c r="I154" i="28"/>
  <c r="G154" i="28"/>
  <c r="F154" i="28"/>
  <c r="U153" i="28"/>
  <c r="S153" i="28"/>
  <c r="O153" i="28"/>
  <c r="Q153" i="28" s="1"/>
  <c r="Q161" i="28" s="1"/>
  <c r="M153" i="28"/>
  <c r="K153" i="28"/>
  <c r="I153" i="28"/>
  <c r="G153" i="28"/>
  <c r="F153" i="28"/>
  <c r="C148" i="28"/>
  <c r="I147" i="28"/>
  <c r="M146" i="28"/>
  <c r="C146" i="28"/>
  <c r="C145" i="28"/>
  <c r="C144" i="28"/>
  <c r="Q143" i="28"/>
  <c r="O143" i="28"/>
  <c r="M143" i="28"/>
  <c r="K143" i="28"/>
  <c r="F143" i="28"/>
  <c r="F94" i="28" s="1"/>
  <c r="S142" i="28"/>
  <c r="U142" i="28" s="1"/>
  <c r="Q142" i="28"/>
  <c r="M142" i="28"/>
  <c r="I142" i="28"/>
  <c r="G142" i="28"/>
  <c r="F142" i="28"/>
  <c r="S141" i="28"/>
  <c r="Q141" i="28"/>
  <c r="M141" i="28"/>
  <c r="I141" i="28"/>
  <c r="G141" i="28"/>
  <c r="G143" i="28" s="1"/>
  <c r="I143" i="28" s="1"/>
  <c r="F141" i="28"/>
  <c r="S140" i="28"/>
  <c r="U140" i="28" s="1"/>
  <c r="O140" i="28"/>
  <c r="Q140" i="28" s="1"/>
  <c r="I140" i="28"/>
  <c r="G140" i="28"/>
  <c r="F140" i="28"/>
  <c r="U139" i="28"/>
  <c r="S139" i="28"/>
  <c r="O139" i="28"/>
  <c r="Q139" i="28" s="1"/>
  <c r="M139" i="28"/>
  <c r="K139" i="28"/>
  <c r="I139" i="28"/>
  <c r="G139" i="28"/>
  <c r="F139" i="28"/>
  <c r="S138" i="28"/>
  <c r="U138" i="28" s="1"/>
  <c r="U146" i="28" s="1"/>
  <c r="Q138" i="28"/>
  <c r="O138" i="28"/>
  <c r="M138" i="28"/>
  <c r="K138" i="28"/>
  <c r="G138" i="28"/>
  <c r="I138" i="28" s="1"/>
  <c r="F138" i="28"/>
  <c r="I132" i="28"/>
  <c r="U131" i="28"/>
  <c r="Q131" i="28"/>
  <c r="M131" i="28"/>
  <c r="F131" i="28"/>
  <c r="F133" i="28" s="1"/>
  <c r="C131" i="28"/>
  <c r="C133" i="28" s="1"/>
  <c r="C130" i="28"/>
  <c r="O129" i="28"/>
  <c r="O144" i="28" s="1"/>
  <c r="C129" i="28"/>
  <c r="O128" i="28"/>
  <c r="K128" i="28"/>
  <c r="S127" i="28"/>
  <c r="I127" i="28"/>
  <c r="G127" i="28"/>
  <c r="S126" i="28"/>
  <c r="S128" i="28" s="1"/>
  <c r="G126" i="28"/>
  <c r="S125" i="28"/>
  <c r="O125" i="28"/>
  <c r="K125" i="28"/>
  <c r="I125" i="28"/>
  <c r="G125" i="28"/>
  <c r="F125" i="28"/>
  <c r="S124" i="28"/>
  <c r="O124" i="28"/>
  <c r="K124" i="28"/>
  <c r="I124" i="28"/>
  <c r="G124" i="28"/>
  <c r="F124" i="28"/>
  <c r="S123" i="28"/>
  <c r="O123" i="28"/>
  <c r="I123" i="28"/>
  <c r="G123" i="28"/>
  <c r="K123" i="28" s="1"/>
  <c r="F123" i="28"/>
  <c r="I117" i="28"/>
  <c r="U116" i="28"/>
  <c r="Q116" i="28"/>
  <c r="M116" i="28"/>
  <c r="C116" i="28"/>
  <c r="S115" i="28"/>
  <c r="O115" i="28"/>
  <c r="K115" i="28"/>
  <c r="O114" i="28"/>
  <c r="O130" i="28" s="1"/>
  <c r="O145" i="28" s="1"/>
  <c r="K114" i="28"/>
  <c r="K130" i="28" s="1"/>
  <c r="K145" i="28" s="1"/>
  <c r="K160" i="28" s="1"/>
  <c r="M160" i="28" s="1"/>
  <c r="G114" i="28"/>
  <c r="G130" i="28" s="1"/>
  <c r="C114" i="28"/>
  <c r="O113" i="28"/>
  <c r="K113" i="28"/>
  <c r="K129" i="28" s="1"/>
  <c r="K144" i="28" s="1"/>
  <c r="I113" i="28"/>
  <c r="G113" i="28"/>
  <c r="C113" i="28"/>
  <c r="S112" i="28"/>
  <c r="O112" i="28"/>
  <c r="K112" i="28"/>
  <c r="G112" i="28"/>
  <c r="I112" i="28" s="1"/>
  <c r="I93" i="28" s="1"/>
  <c r="S111" i="28"/>
  <c r="O111" i="28"/>
  <c r="K111" i="28"/>
  <c r="I111" i="28"/>
  <c r="G111" i="28"/>
  <c r="G115" i="28" s="1"/>
  <c r="I115" i="28" s="1"/>
  <c r="S110" i="28"/>
  <c r="O110" i="28"/>
  <c r="K110" i="28"/>
  <c r="K140" i="28" s="1"/>
  <c r="M140" i="28" s="1"/>
  <c r="G110" i="28"/>
  <c r="I110" i="28" s="1"/>
  <c r="I91" i="28" s="1"/>
  <c r="F110" i="28"/>
  <c r="S109" i="28"/>
  <c r="O109" i="28"/>
  <c r="K109" i="28"/>
  <c r="G109" i="28"/>
  <c r="I109" i="28" s="1"/>
  <c r="F109" i="28"/>
  <c r="S108" i="28"/>
  <c r="O108" i="28"/>
  <c r="K108" i="28"/>
  <c r="I108" i="28"/>
  <c r="G108" i="28"/>
  <c r="F108" i="28"/>
  <c r="F100" i="28"/>
  <c r="I100" i="28" s="1"/>
  <c r="C100" i="28"/>
  <c r="S98" i="28"/>
  <c r="O98" i="28"/>
  <c r="K98" i="28"/>
  <c r="G98" i="28"/>
  <c r="S97" i="28"/>
  <c r="O97" i="28"/>
  <c r="K97" i="28"/>
  <c r="G97" i="28"/>
  <c r="U96" i="28"/>
  <c r="G94" i="28"/>
  <c r="C94" i="28"/>
  <c r="U93" i="28"/>
  <c r="F93" i="28"/>
  <c r="C93" i="28"/>
  <c r="U92" i="28"/>
  <c r="Q92" i="28"/>
  <c r="M92" i="28"/>
  <c r="C92" i="28"/>
  <c r="U91" i="28"/>
  <c r="Q91" i="28"/>
  <c r="M91" i="28"/>
  <c r="F91" i="28"/>
  <c r="C91" i="28"/>
  <c r="C96" i="28" s="1"/>
  <c r="M96" i="28" s="1"/>
  <c r="C90" i="28"/>
  <c r="U89" i="28"/>
  <c r="C89" i="28"/>
  <c r="Q89" i="28" s="1"/>
  <c r="C84" i="28"/>
  <c r="I83" i="28"/>
  <c r="Q80" i="28"/>
  <c r="O80" i="28"/>
  <c r="M80" i="28"/>
  <c r="K80" i="28"/>
  <c r="G80" i="28"/>
  <c r="C80" i="28"/>
  <c r="S79" i="28"/>
  <c r="U79" i="28" s="1"/>
  <c r="Q79" i="28"/>
  <c r="O79" i="28"/>
  <c r="M79" i="28"/>
  <c r="K79" i="28"/>
  <c r="G79" i="28"/>
  <c r="I79" i="28" s="1"/>
  <c r="F79" i="28"/>
  <c r="S78" i="28"/>
  <c r="U78" i="28" s="1"/>
  <c r="Q78" i="28"/>
  <c r="O78" i="28"/>
  <c r="K78" i="28"/>
  <c r="M78" i="28" s="1"/>
  <c r="G78" i="28"/>
  <c r="I78" i="28" s="1"/>
  <c r="F78" i="28"/>
  <c r="U77" i="28"/>
  <c r="S77" i="28"/>
  <c r="Q77" i="28"/>
  <c r="O77" i="28"/>
  <c r="M77" i="28"/>
  <c r="K77" i="28"/>
  <c r="I77" i="28"/>
  <c r="G77" i="28"/>
  <c r="F77" i="28"/>
  <c r="U76" i="28"/>
  <c r="S76" i="28"/>
  <c r="O76" i="28"/>
  <c r="Q76" i="28" s="1"/>
  <c r="M76" i="28"/>
  <c r="K76" i="28"/>
  <c r="I76" i="28"/>
  <c r="G76" i="28"/>
  <c r="F76" i="28"/>
  <c r="U74" i="28"/>
  <c r="S74" i="28"/>
  <c r="O74" i="28"/>
  <c r="Q74" i="28" s="1"/>
  <c r="K74" i="28"/>
  <c r="M74" i="28" s="1"/>
  <c r="I74" i="28"/>
  <c r="G74" i="28"/>
  <c r="F74" i="28"/>
  <c r="S73" i="28"/>
  <c r="U73" i="28" s="1"/>
  <c r="O73" i="28"/>
  <c r="Q73" i="28" s="1"/>
  <c r="K73" i="28"/>
  <c r="M73" i="28" s="1"/>
  <c r="I73" i="28"/>
  <c r="G73" i="28"/>
  <c r="F73" i="28"/>
  <c r="U72" i="28"/>
  <c r="U82" i="28" s="1"/>
  <c r="S72" i="28"/>
  <c r="Q72" i="28"/>
  <c r="Q82" i="28" s="1"/>
  <c r="O72" i="28"/>
  <c r="M72" i="28"/>
  <c r="M82" i="28" s="1"/>
  <c r="K72" i="28"/>
  <c r="I72" i="28"/>
  <c r="G72" i="28"/>
  <c r="F72" i="28"/>
  <c r="C66" i="28"/>
  <c r="I65" i="28"/>
  <c r="U64" i="28"/>
  <c r="O62" i="28"/>
  <c r="Q62" i="28" s="1"/>
  <c r="M62" i="28"/>
  <c r="K62" i="28"/>
  <c r="G62" i="28"/>
  <c r="C62" i="28"/>
  <c r="I62" i="28" s="1"/>
  <c r="S61" i="28"/>
  <c r="U61" i="28" s="1"/>
  <c r="O61" i="28"/>
  <c r="Q61" i="28" s="1"/>
  <c r="M61" i="28"/>
  <c r="K61" i="28"/>
  <c r="G61" i="28"/>
  <c r="I61" i="28" s="1"/>
  <c r="I22" i="28" s="1"/>
  <c r="F61" i="28"/>
  <c r="S60" i="28"/>
  <c r="U60" i="28" s="1"/>
  <c r="Q60" i="28"/>
  <c r="O60" i="28"/>
  <c r="K60" i="28"/>
  <c r="M60" i="28" s="1"/>
  <c r="I60" i="28"/>
  <c r="G60" i="28"/>
  <c r="F60" i="28"/>
  <c r="S59" i="28"/>
  <c r="U59" i="28" s="1"/>
  <c r="Q59" i="28"/>
  <c r="O59" i="28"/>
  <c r="K59" i="28"/>
  <c r="M59" i="28" s="1"/>
  <c r="I59" i="28"/>
  <c r="G59" i="28"/>
  <c r="F59" i="28"/>
  <c r="U58" i="28"/>
  <c r="S58" i="28"/>
  <c r="Q58" i="28"/>
  <c r="O58" i="28"/>
  <c r="K58" i="28"/>
  <c r="M58" i="28" s="1"/>
  <c r="G58" i="28"/>
  <c r="I58" i="28" s="1"/>
  <c r="F58" i="28"/>
  <c r="U56" i="28"/>
  <c r="S56" i="28"/>
  <c r="O56" i="28"/>
  <c r="Q56" i="28" s="1"/>
  <c r="K56" i="28"/>
  <c r="M56" i="28" s="1"/>
  <c r="G56" i="28"/>
  <c r="I56" i="28" s="1"/>
  <c r="F56" i="28"/>
  <c r="U55" i="28"/>
  <c r="S55" i="28"/>
  <c r="O55" i="28"/>
  <c r="Q55" i="28" s="1"/>
  <c r="M55" i="28"/>
  <c r="K55" i="28"/>
  <c r="I55" i="28"/>
  <c r="G55" i="28"/>
  <c r="F55" i="28"/>
  <c r="S54" i="28"/>
  <c r="U54" i="28" s="1"/>
  <c r="O54" i="28"/>
  <c r="Q54" i="28" s="1"/>
  <c r="Q64" i="28" s="1"/>
  <c r="M54" i="28"/>
  <c r="M64" i="28" s="1"/>
  <c r="K54" i="28"/>
  <c r="I54" i="28"/>
  <c r="G54" i="28"/>
  <c r="F54" i="28"/>
  <c r="C48" i="28"/>
  <c r="I47" i="28"/>
  <c r="O44" i="28"/>
  <c r="Q44" i="28" s="1"/>
  <c r="K44" i="28"/>
  <c r="M44" i="28" s="1"/>
  <c r="I44" i="28"/>
  <c r="G44" i="28"/>
  <c r="C44" i="28"/>
  <c r="U43" i="28"/>
  <c r="S43" i="28"/>
  <c r="Q43" i="28"/>
  <c r="O43" i="28"/>
  <c r="M43" i="28"/>
  <c r="K43" i="28"/>
  <c r="I43" i="28"/>
  <c r="G43" i="28"/>
  <c r="F43" i="28"/>
  <c r="F22" i="28" s="1"/>
  <c r="S42" i="28"/>
  <c r="U42" i="28" s="1"/>
  <c r="O42" i="28"/>
  <c r="Q42" i="28" s="1"/>
  <c r="M42" i="28"/>
  <c r="K42" i="28"/>
  <c r="G42" i="28"/>
  <c r="I42" i="28" s="1"/>
  <c r="I21" i="28" s="1"/>
  <c r="F42" i="28"/>
  <c r="F21" i="28" s="1"/>
  <c r="S41" i="28"/>
  <c r="U41" i="28" s="1"/>
  <c r="O41" i="28"/>
  <c r="Q41" i="28" s="1"/>
  <c r="M41" i="28"/>
  <c r="K41" i="28"/>
  <c r="G41" i="28"/>
  <c r="I41" i="28" s="1"/>
  <c r="I20" i="28" s="1"/>
  <c r="F41" i="28"/>
  <c r="U40" i="28"/>
  <c r="S40" i="28"/>
  <c r="Q40" i="28"/>
  <c r="O40" i="28"/>
  <c r="K40" i="28"/>
  <c r="M40" i="28" s="1"/>
  <c r="G40" i="28"/>
  <c r="I40" i="28" s="1"/>
  <c r="I19" i="28" s="1"/>
  <c r="F40" i="28"/>
  <c r="F19" i="28" s="1"/>
  <c r="U38" i="28"/>
  <c r="S38" i="28"/>
  <c r="O38" i="28"/>
  <c r="Q38" i="28" s="1"/>
  <c r="K38" i="28"/>
  <c r="M38" i="28" s="1"/>
  <c r="G38" i="28"/>
  <c r="I38" i="28" s="1"/>
  <c r="I17" i="28" s="1"/>
  <c r="F38" i="28"/>
  <c r="U37" i="28"/>
  <c r="S37" i="28"/>
  <c r="Q37" i="28"/>
  <c r="O37" i="28"/>
  <c r="K37" i="28"/>
  <c r="M37" i="28" s="1"/>
  <c r="I37" i="28"/>
  <c r="I16" i="28" s="1"/>
  <c r="G37" i="28"/>
  <c r="F37" i="28"/>
  <c r="F16" i="28" s="1"/>
  <c r="S36" i="28"/>
  <c r="U36" i="28" s="1"/>
  <c r="U46" i="28" s="1"/>
  <c r="O36" i="28"/>
  <c r="Q36" i="28" s="1"/>
  <c r="Q46" i="28" s="1"/>
  <c r="K36" i="28"/>
  <c r="M36" i="28" s="1"/>
  <c r="M46" i="28" s="1"/>
  <c r="G36" i="28"/>
  <c r="I36" i="28" s="1"/>
  <c r="F36" i="28"/>
  <c r="F26" i="28"/>
  <c r="I26" i="28" s="1"/>
  <c r="C26" i="28"/>
  <c r="C27" i="28" s="1"/>
  <c r="U25" i="28"/>
  <c r="Q25" i="28"/>
  <c r="M25" i="28"/>
  <c r="C25" i="28"/>
  <c r="C24" i="28"/>
  <c r="S23" i="28"/>
  <c r="C23" i="28"/>
  <c r="C22" i="28"/>
  <c r="C21" i="28"/>
  <c r="F20" i="28"/>
  <c r="C20" i="28"/>
  <c r="C19" i="28"/>
  <c r="F17" i="28"/>
  <c r="C17" i="28"/>
  <c r="C16" i="28"/>
  <c r="C15" i="28"/>
  <c r="F796" i="27"/>
  <c r="C795" i="27"/>
  <c r="C797" i="27" s="1"/>
  <c r="K794" i="27"/>
  <c r="M794" i="27" s="1"/>
  <c r="G794" i="27"/>
  <c r="I794" i="27" s="1"/>
  <c r="F794" i="27"/>
  <c r="K793" i="27"/>
  <c r="M793" i="27" s="1"/>
  <c r="I793" i="27"/>
  <c r="G793" i="27"/>
  <c r="F793" i="27"/>
  <c r="K792" i="27"/>
  <c r="M792" i="27" s="1"/>
  <c r="G792" i="27"/>
  <c r="I792" i="27" s="1"/>
  <c r="F792" i="27"/>
  <c r="M791" i="27"/>
  <c r="K791" i="27"/>
  <c r="I791" i="27"/>
  <c r="G791" i="27"/>
  <c r="F791" i="27"/>
  <c r="K789" i="27"/>
  <c r="M789" i="27" s="1"/>
  <c r="I789" i="27"/>
  <c r="G789" i="27"/>
  <c r="F789" i="27"/>
  <c r="M788" i="27"/>
  <c r="K788" i="27"/>
  <c r="I788" i="27"/>
  <c r="G788" i="27"/>
  <c r="F788" i="27"/>
  <c r="M786" i="27"/>
  <c r="K786" i="27"/>
  <c r="G786" i="27"/>
  <c r="I786" i="27" s="1"/>
  <c r="F786" i="27"/>
  <c r="M785" i="27"/>
  <c r="K785" i="27"/>
  <c r="G785" i="27"/>
  <c r="I785" i="27" s="1"/>
  <c r="F785" i="27"/>
  <c r="K784" i="27"/>
  <c r="M784" i="27" s="1"/>
  <c r="G784" i="27"/>
  <c r="I784" i="27" s="1"/>
  <c r="F784" i="27"/>
  <c r="K783" i="27"/>
  <c r="M783" i="27" s="1"/>
  <c r="I783" i="27"/>
  <c r="G783" i="27"/>
  <c r="F783" i="27"/>
  <c r="K782" i="27"/>
  <c r="M782" i="27" s="1"/>
  <c r="G782" i="27"/>
  <c r="I782" i="27" s="1"/>
  <c r="F782" i="27"/>
  <c r="M780" i="27"/>
  <c r="K780" i="27"/>
  <c r="I780" i="27"/>
  <c r="G780" i="27"/>
  <c r="F780" i="27"/>
  <c r="K779" i="27"/>
  <c r="M779" i="27" s="1"/>
  <c r="I779" i="27"/>
  <c r="G779" i="27"/>
  <c r="F779" i="27"/>
  <c r="M778" i="27"/>
  <c r="K778" i="27"/>
  <c r="I778" i="27"/>
  <c r="G778" i="27"/>
  <c r="F778" i="27"/>
  <c r="M777" i="27"/>
  <c r="K777" i="27"/>
  <c r="G777" i="27"/>
  <c r="I777" i="27" s="1"/>
  <c r="F777" i="27"/>
  <c r="M775" i="27"/>
  <c r="K775" i="27"/>
  <c r="G775" i="27"/>
  <c r="I775" i="27" s="1"/>
  <c r="F775" i="27"/>
  <c r="K773" i="27"/>
  <c r="M773" i="27" s="1"/>
  <c r="G773" i="27"/>
  <c r="I773" i="27" s="1"/>
  <c r="F773" i="27"/>
  <c r="K772" i="27"/>
  <c r="M772" i="27" s="1"/>
  <c r="I772" i="27"/>
  <c r="G772" i="27"/>
  <c r="F772" i="27"/>
  <c r="K770" i="27"/>
  <c r="M770" i="27" s="1"/>
  <c r="G770" i="27"/>
  <c r="I770" i="27" s="1"/>
  <c r="F770" i="27"/>
  <c r="M769" i="27"/>
  <c r="K769" i="27"/>
  <c r="I769" i="27"/>
  <c r="G769" i="27"/>
  <c r="F769" i="27"/>
  <c r="K767" i="27"/>
  <c r="M767" i="27" s="1"/>
  <c r="M662" i="27" s="1"/>
  <c r="I767" i="27"/>
  <c r="G767" i="27"/>
  <c r="F767" i="27"/>
  <c r="M766" i="27"/>
  <c r="K766" i="27"/>
  <c r="I766" i="27"/>
  <c r="G766" i="27"/>
  <c r="F766" i="27"/>
  <c r="M765" i="27"/>
  <c r="K765" i="27"/>
  <c r="G765" i="27"/>
  <c r="I765" i="27" s="1"/>
  <c r="F765" i="27"/>
  <c r="M764" i="27"/>
  <c r="K764" i="27"/>
  <c r="G764" i="27"/>
  <c r="I764" i="27" s="1"/>
  <c r="F764" i="27"/>
  <c r="K763" i="27"/>
  <c r="M763" i="27" s="1"/>
  <c r="G763" i="27"/>
  <c r="I763" i="27" s="1"/>
  <c r="F763" i="27"/>
  <c r="K761" i="27"/>
  <c r="M761" i="27" s="1"/>
  <c r="I761" i="27"/>
  <c r="G761" i="27"/>
  <c r="F761" i="27"/>
  <c r="C757" i="27"/>
  <c r="M756" i="27"/>
  <c r="K756" i="27"/>
  <c r="G756" i="27"/>
  <c r="I756" i="27" s="1"/>
  <c r="F756" i="27"/>
  <c r="K755" i="27"/>
  <c r="M755" i="27" s="1"/>
  <c r="G755" i="27"/>
  <c r="I755" i="27" s="1"/>
  <c r="F755" i="27"/>
  <c r="K754" i="27"/>
  <c r="M754" i="27" s="1"/>
  <c r="M649" i="27" s="1"/>
  <c r="I754" i="27"/>
  <c r="I649" i="27" s="1"/>
  <c r="G754" i="27"/>
  <c r="F754" i="27"/>
  <c r="K752" i="27"/>
  <c r="M752" i="27" s="1"/>
  <c r="G752" i="27"/>
  <c r="I752" i="27" s="1"/>
  <c r="F752" i="27"/>
  <c r="F795" i="27" s="1"/>
  <c r="F797" i="27" s="1"/>
  <c r="F745" i="27"/>
  <c r="F744" i="27"/>
  <c r="C744" i="27"/>
  <c r="K743" i="27"/>
  <c r="M743" i="27" s="1"/>
  <c r="G743" i="27"/>
  <c r="I743" i="27" s="1"/>
  <c r="I691" i="27" s="1"/>
  <c r="F743" i="27"/>
  <c r="K742" i="27"/>
  <c r="M742" i="27" s="1"/>
  <c r="I742" i="27"/>
  <c r="G742" i="27"/>
  <c r="F742" i="27"/>
  <c r="F690" i="27" s="1"/>
  <c r="K741" i="27"/>
  <c r="M741" i="27" s="1"/>
  <c r="G741" i="27"/>
  <c r="I741" i="27" s="1"/>
  <c r="F741" i="27"/>
  <c r="M740" i="27"/>
  <c r="M688" i="27" s="1"/>
  <c r="K740" i="27"/>
  <c r="I740" i="27"/>
  <c r="G740" i="27"/>
  <c r="F740" i="27"/>
  <c r="F688" i="27" s="1"/>
  <c r="K738" i="27"/>
  <c r="M738" i="27" s="1"/>
  <c r="G738" i="27"/>
  <c r="I738" i="27" s="1"/>
  <c r="I686" i="27" s="1"/>
  <c r="F738" i="27"/>
  <c r="M737" i="27"/>
  <c r="M685" i="27" s="1"/>
  <c r="K737" i="27"/>
  <c r="I737" i="27"/>
  <c r="G737" i="27"/>
  <c r="F737" i="27"/>
  <c r="F685" i="27" s="1"/>
  <c r="K735" i="27"/>
  <c r="M735" i="27" s="1"/>
  <c r="M683" i="27" s="1"/>
  <c r="G735" i="27"/>
  <c r="I735" i="27" s="1"/>
  <c r="I683" i="27" s="1"/>
  <c r="F735" i="27"/>
  <c r="M734" i="27"/>
  <c r="M682" i="27" s="1"/>
  <c r="K734" i="27"/>
  <c r="G734" i="27"/>
  <c r="I734" i="27" s="1"/>
  <c r="I682" i="27" s="1"/>
  <c r="F734" i="27"/>
  <c r="K733" i="27"/>
  <c r="M733" i="27" s="1"/>
  <c r="G733" i="27"/>
  <c r="I733" i="27" s="1"/>
  <c r="I681" i="27" s="1"/>
  <c r="F733" i="27"/>
  <c r="K732" i="27"/>
  <c r="M732" i="27" s="1"/>
  <c r="I732" i="27"/>
  <c r="G732" i="27"/>
  <c r="F732" i="27"/>
  <c r="F680" i="27" s="1"/>
  <c r="K731" i="27"/>
  <c r="M731" i="27" s="1"/>
  <c r="G731" i="27"/>
  <c r="I731" i="27" s="1"/>
  <c r="F731" i="27"/>
  <c r="M729" i="27"/>
  <c r="M677" i="27" s="1"/>
  <c r="K729" i="27"/>
  <c r="I729" i="27"/>
  <c r="G729" i="27"/>
  <c r="F729" i="27"/>
  <c r="F677" i="27" s="1"/>
  <c r="K728" i="27"/>
  <c r="M728" i="27" s="1"/>
  <c r="G728" i="27"/>
  <c r="I728" i="27" s="1"/>
  <c r="I676" i="27" s="1"/>
  <c r="F728" i="27"/>
  <c r="M727" i="27"/>
  <c r="M675" i="27" s="1"/>
  <c r="K727" i="27"/>
  <c r="I727" i="27"/>
  <c r="G727" i="27"/>
  <c r="F727" i="27"/>
  <c r="F675" i="27" s="1"/>
  <c r="K726" i="27"/>
  <c r="M726" i="27" s="1"/>
  <c r="M674" i="27" s="1"/>
  <c r="G726" i="27"/>
  <c r="I726" i="27" s="1"/>
  <c r="I674" i="27" s="1"/>
  <c r="F726" i="27"/>
  <c r="M724" i="27"/>
  <c r="M672" i="27" s="1"/>
  <c r="K724" i="27"/>
  <c r="G724" i="27"/>
  <c r="I724" i="27" s="1"/>
  <c r="I672" i="27" s="1"/>
  <c r="F724" i="27"/>
  <c r="K722" i="27"/>
  <c r="M722" i="27" s="1"/>
  <c r="G722" i="27"/>
  <c r="I722" i="27" s="1"/>
  <c r="I668" i="27" s="1"/>
  <c r="F722" i="27"/>
  <c r="K721" i="27"/>
  <c r="M721" i="27" s="1"/>
  <c r="I721" i="27"/>
  <c r="G721" i="27"/>
  <c r="F721" i="27"/>
  <c r="F667" i="27" s="1"/>
  <c r="K719" i="27"/>
  <c r="M719" i="27" s="1"/>
  <c r="G719" i="27"/>
  <c r="I719" i="27" s="1"/>
  <c r="F719" i="27"/>
  <c r="F665" i="27" s="1"/>
  <c r="M718" i="27"/>
  <c r="M664" i="27" s="1"/>
  <c r="K718" i="27"/>
  <c r="I718" i="27"/>
  <c r="I664" i="27" s="1"/>
  <c r="G718" i="27"/>
  <c r="F718" i="27"/>
  <c r="F664" i="27" s="1"/>
  <c r="K716" i="27"/>
  <c r="M716" i="27" s="1"/>
  <c r="G716" i="27"/>
  <c r="I716" i="27" s="1"/>
  <c r="I662" i="27" s="1"/>
  <c r="F716" i="27"/>
  <c r="M715" i="27"/>
  <c r="M661" i="27" s="1"/>
  <c r="K715" i="27"/>
  <c r="I715" i="27"/>
  <c r="G715" i="27"/>
  <c r="F715" i="27"/>
  <c r="F661" i="27" s="1"/>
  <c r="K714" i="27"/>
  <c r="M714" i="27" s="1"/>
  <c r="M660" i="27" s="1"/>
  <c r="G714" i="27"/>
  <c r="I714" i="27" s="1"/>
  <c r="I660" i="27" s="1"/>
  <c r="F714" i="27"/>
  <c r="M713" i="27"/>
  <c r="M659" i="27" s="1"/>
  <c r="K713" i="27"/>
  <c r="G713" i="27"/>
  <c r="I713" i="27" s="1"/>
  <c r="I659" i="27" s="1"/>
  <c r="F713" i="27"/>
  <c r="K712" i="27"/>
  <c r="M712" i="27" s="1"/>
  <c r="M658" i="27" s="1"/>
  <c r="G712" i="27"/>
  <c r="I712" i="27" s="1"/>
  <c r="F712" i="27"/>
  <c r="K710" i="27"/>
  <c r="M710" i="27" s="1"/>
  <c r="I710" i="27"/>
  <c r="I656" i="27" s="1"/>
  <c r="G710" i="27"/>
  <c r="F710" i="27"/>
  <c r="F656" i="27" s="1"/>
  <c r="C706" i="27"/>
  <c r="M705" i="27"/>
  <c r="K705" i="27"/>
  <c r="G705" i="27"/>
  <c r="I705" i="27" s="1"/>
  <c r="I651" i="27" s="1"/>
  <c r="F705" i="27"/>
  <c r="K704" i="27"/>
  <c r="M704" i="27" s="1"/>
  <c r="M650" i="27" s="1"/>
  <c r="G704" i="27"/>
  <c r="I704" i="27" s="1"/>
  <c r="I650" i="27" s="1"/>
  <c r="F704" i="27"/>
  <c r="K703" i="27"/>
  <c r="M703" i="27" s="1"/>
  <c r="I703" i="27"/>
  <c r="G703" i="27"/>
  <c r="F703" i="27"/>
  <c r="F649" i="27" s="1"/>
  <c r="K701" i="27"/>
  <c r="M701" i="27" s="1"/>
  <c r="G701" i="27"/>
  <c r="I701" i="27" s="1"/>
  <c r="F701" i="27"/>
  <c r="M694" i="27"/>
  <c r="I694" i="27"/>
  <c r="F694" i="27"/>
  <c r="C694" i="27"/>
  <c r="F691" i="27"/>
  <c r="C691" i="27"/>
  <c r="C690" i="27"/>
  <c r="F689" i="27"/>
  <c r="C689" i="27"/>
  <c r="I688" i="27"/>
  <c r="C688" i="27"/>
  <c r="C692" i="27" s="1"/>
  <c r="F686" i="27"/>
  <c r="C686" i="27"/>
  <c r="I685" i="27"/>
  <c r="C685" i="27"/>
  <c r="F683" i="27"/>
  <c r="C683" i="27"/>
  <c r="C682" i="27"/>
  <c r="F681" i="27"/>
  <c r="C681" i="27"/>
  <c r="C680" i="27"/>
  <c r="F679" i="27"/>
  <c r="C679" i="27"/>
  <c r="I677" i="27"/>
  <c r="C677" i="27"/>
  <c r="F676" i="27"/>
  <c r="C676" i="27"/>
  <c r="I675" i="27"/>
  <c r="C675" i="27"/>
  <c r="F674" i="27"/>
  <c r="C674" i="27"/>
  <c r="C672" i="27"/>
  <c r="F668" i="27"/>
  <c r="C668" i="27"/>
  <c r="C667" i="27"/>
  <c r="C669" i="27" s="1"/>
  <c r="C666" i="27"/>
  <c r="M665" i="27"/>
  <c r="I665" i="27"/>
  <c r="C665" i="27"/>
  <c r="C664" i="27"/>
  <c r="F662" i="27"/>
  <c r="C662" i="27"/>
  <c r="I661" i="27"/>
  <c r="C661" i="27"/>
  <c r="F660" i="27"/>
  <c r="C660" i="27"/>
  <c r="C659" i="27"/>
  <c r="I658" i="27"/>
  <c r="F658" i="27"/>
  <c r="C658" i="27"/>
  <c r="C656" i="27"/>
  <c r="C654" i="27"/>
  <c r="C653" i="27"/>
  <c r="C652" i="27"/>
  <c r="P648" i="27" s="1"/>
  <c r="M651" i="27"/>
  <c r="C651" i="27"/>
  <c r="F650" i="27"/>
  <c r="C650" i="27"/>
  <c r="C649" i="27"/>
  <c r="I647" i="27"/>
  <c r="F647" i="27"/>
  <c r="C647" i="27"/>
  <c r="Q646" i="27"/>
  <c r="P646" i="27"/>
  <c r="F640" i="27"/>
  <c r="C639" i="27"/>
  <c r="C641" i="27" s="1"/>
  <c r="K638" i="27"/>
  <c r="M638" i="27" s="1"/>
  <c r="G638" i="27"/>
  <c r="I638" i="27" s="1"/>
  <c r="F638" i="27"/>
  <c r="K637" i="27"/>
  <c r="M637" i="27" s="1"/>
  <c r="I637" i="27"/>
  <c r="G637" i="27"/>
  <c r="F637" i="27"/>
  <c r="K636" i="27"/>
  <c r="M636" i="27" s="1"/>
  <c r="G636" i="27"/>
  <c r="I636" i="27" s="1"/>
  <c r="I564" i="27" s="1"/>
  <c r="F636" i="27"/>
  <c r="M635" i="27"/>
  <c r="K635" i="27"/>
  <c r="I635" i="27"/>
  <c r="G635" i="27"/>
  <c r="F635" i="27"/>
  <c r="K634" i="27"/>
  <c r="M634" i="27" s="1"/>
  <c r="I634" i="27"/>
  <c r="I562" i="27" s="1"/>
  <c r="G634" i="27"/>
  <c r="F634" i="27"/>
  <c r="M633" i="27"/>
  <c r="K633" i="27"/>
  <c r="I633" i="27"/>
  <c r="G633" i="27"/>
  <c r="F633" i="27"/>
  <c r="M632" i="27"/>
  <c r="K632" i="27"/>
  <c r="G632" i="27"/>
  <c r="I632" i="27" s="1"/>
  <c r="F632" i="27"/>
  <c r="M631" i="27"/>
  <c r="K631" i="27"/>
  <c r="G631" i="27"/>
  <c r="I631" i="27" s="1"/>
  <c r="F631" i="27"/>
  <c r="K630" i="27"/>
  <c r="M630" i="27" s="1"/>
  <c r="G630" i="27"/>
  <c r="I630" i="27" s="1"/>
  <c r="F630" i="27"/>
  <c r="K629" i="27"/>
  <c r="M629" i="27" s="1"/>
  <c r="I629" i="27"/>
  <c r="G629" i="27"/>
  <c r="F629" i="27"/>
  <c r="K628" i="27"/>
  <c r="M628" i="27" s="1"/>
  <c r="G628" i="27"/>
  <c r="I628" i="27" s="1"/>
  <c r="F628" i="27"/>
  <c r="M627" i="27"/>
  <c r="K627" i="27"/>
  <c r="I627" i="27"/>
  <c r="G627" i="27"/>
  <c r="F627" i="27"/>
  <c r="K625" i="27"/>
  <c r="M625" i="27" s="1"/>
  <c r="I625" i="27"/>
  <c r="G625" i="27"/>
  <c r="F625" i="27"/>
  <c r="M624" i="27"/>
  <c r="K624" i="27"/>
  <c r="I624" i="27"/>
  <c r="G624" i="27"/>
  <c r="F624" i="27"/>
  <c r="M623" i="27"/>
  <c r="K623" i="27"/>
  <c r="G623" i="27"/>
  <c r="I623" i="27" s="1"/>
  <c r="F623" i="27"/>
  <c r="M621" i="27"/>
  <c r="K621" i="27"/>
  <c r="G621" i="27"/>
  <c r="I621" i="27" s="1"/>
  <c r="F621" i="27"/>
  <c r="K620" i="27"/>
  <c r="M620" i="27" s="1"/>
  <c r="M544" i="27" s="1"/>
  <c r="G620" i="27"/>
  <c r="I620" i="27" s="1"/>
  <c r="F620" i="27"/>
  <c r="K618" i="27"/>
  <c r="M618" i="27" s="1"/>
  <c r="I618" i="27"/>
  <c r="G618" i="27"/>
  <c r="F618" i="27"/>
  <c r="K617" i="27"/>
  <c r="M617" i="27" s="1"/>
  <c r="G617" i="27"/>
  <c r="I617" i="27" s="1"/>
  <c r="F617" i="27"/>
  <c r="C616" i="27"/>
  <c r="K615" i="27"/>
  <c r="M615" i="27" s="1"/>
  <c r="G615" i="27"/>
  <c r="I615" i="27" s="1"/>
  <c r="F615" i="27"/>
  <c r="K614" i="27"/>
  <c r="M614" i="27" s="1"/>
  <c r="I614" i="27"/>
  <c r="G614" i="27"/>
  <c r="F614" i="27"/>
  <c r="K613" i="27"/>
  <c r="M613" i="27" s="1"/>
  <c r="G613" i="27"/>
  <c r="I613" i="27" s="1"/>
  <c r="F613" i="27"/>
  <c r="F639" i="27" s="1"/>
  <c r="F641" i="27" s="1"/>
  <c r="F606" i="27"/>
  <c r="C605" i="27"/>
  <c r="K604" i="27"/>
  <c r="M604" i="27" s="1"/>
  <c r="G604" i="27"/>
  <c r="I604" i="27" s="1"/>
  <c r="I566" i="27" s="1"/>
  <c r="F604" i="27"/>
  <c r="K603" i="27"/>
  <c r="M603" i="27" s="1"/>
  <c r="M565" i="27" s="1"/>
  <c r="I603" i="27"/>
  <c r="G603" i="27"/>
  <c r="F603" i="27"/>
  <c r="K602" i="27"/>
  <c r="M602" i="27" s="1"/>
  <c r="M564" i="27" s="1"/>
  <c r="G602" i="27"/>
  <c r="I602" i="27" s="1"/>
  <c r="F602" i="27"/>
  <c r="M601" i="27"/>
  <c r="M563" i="27" s="1"/>
  <c r="K601" i="27"/>
  <c r="I601" i="27"/>
  <c r="I563" i="27" s="1"/>
  <c r="G601" i="27"/>
  <c r="F601" i="27"/>
  <c r="K600" i="27"/>
  <c r="M600" i="27" s="1"/>
  <c r="M562" i="27" s="1"/>
  <c r="I600" i="27"/>
  <c r="G600" i="27"/>
  <c r="F600" i="27"/>
  <c r="M599" i="27"/>
  <c r="K599" i="27"/>
  <c r="I599" i="27"/>
  <c r="I561" i="27" s="1"/>
  <c r="G599" i="27"/>
  <c r="F599" i="27"/>
  <c r="M598" i="27"/>
  <c r="K598" i="27"/>
  <c r="G598" i="27"/>
  <c r="I598" i="27" s="1"/>
  <c r="I560" i="27" s="1"/>
  <c r="F598" i="27"/>
  <c r="M597" i="27"/>
  <c r="M559" i="27" s="1"/>
  <c r="K597" i="27"/>
  <c r="G597" i="27"/>
  <c r="I597" i="27" s="1"/>
  <c r="I559" i="27" s="1"/>
  <c r="F597" i="27"/>
  <c r="F559" i="27" s="1"/>
  <c r="K596" i="27"/>
  <c r="M596" i="27" s="1"/>
  <c r="G596" i="27"/>
  <c r="I596" i="27" s="1"/>
  <c r="F596" i="27"/>
  <c r="K595" i="27"/>
  <c r="M595" i="27" s="1"/>
  <c r="M557" i="27" s="1"/>
  <c r="I595" i="27"/>
  <c r="G595" i="27"/>
  <c r="F595" i="27"/>
  <c r="K594" i="27"/>
  <c r="M594" i="27" s="1"/>
  <c r="M556" i="27" s="1"/>
  <c r="G594" i="27"/>
  <c r="I594" i="27" s="1"/>
  <c r="I556" i="27" s="1"/>
  <c r="F594" i="27"/>
  <c r="M593" i="27"/>
  <c r="M555" i="27" s="1"/>
  <c r="K593" i="27"/>
  <c r="I593" i="27"/>
  <c r="I555" i="27" s="1"/>
  <c r="G593" i="27"/>
  <c r="F593" i="27"/>
  <c r="K591" i="27"/>
  <c r="M591" i="27" s="1"/>
  <c r="M549" i="27" s="1"/>
  <c r="I591" i="27"/>
  <c r="G591" i="27"/>
  <c r="F591" i="27"/>
  <c r="M590" i="27"/>
  <c r="K590" i="27"/>
  <c r="I590" i="27"/>
  <c r="I548" i="27" s="1"/>
  <c r="G590" i="27"/>
  <c r="F590" i="27"/>
  <c r="M589" i="27"/>
  <c r="M547" i="27" s="1"/>
  <c r="K589" i="27"/>
  <c r="G589" i="27"/>
  <c r="I589" i="27" s="1"/>
  <c r="I547" i="27" s="1"/>
  <c r="F589" i="27"/>
  <c r="M587" i="27"/>
  <c r="K587" i="27"/>
  <c r="G587" i="27"/>
  <c r="I587" i="27" s="1"/>
  <c r="I545" i="27" s="1"/>
  <c r="F587" i="27"/>
  <c r="F545" i="27" s="1"/>
  <c r="K586" i="27"/>
  <c r="M586" i="27" s="1"/>
  <c r="G586" i="27"/>
  <c r="I586" i="27" s="1"/>
  <c r="I544" i="27" s="1"/>
  <c r="F586" i="27"/>
  <c r="K584" i="27"/>
  <c r="M584" i="27" s="1"/>
  <c r="M542" i="27" s="1"/>
  <c r="I584" i="27"/>
  <c r="G584" i="27"/>
  <c r="F584" i="27"/>
  <c r="F542" i="27" s="1"/>
  <c r="K583" i="27"/>
  <c r="M583" i="27" s="1"/>
  <c r="M541" i="27" s="1"/>
  <c r="G583" i="27"/>
  <c r="I583" i="27" s="1"/>
  <c r="F583" i="27"/>
  <c r="F541" i="27" s="1"/>
  <c r="C582" i="27"/>
  <c r="K581" i="27"/>
  <c r="M581" i="27" s="1"/>
  <c r="M539" i="27" s="1"/>
  <c r="G581" i="27"/>
  <c r="I581" i="27" s="1"/>
  <c r="F581" i="27"/>
  <c r="K580" i="27"/>
  <c r="M580" i="27" s="1"/>
  <c r="M538" i="27" s="1"/>
  <c r="I580" i="27"/>
  <c r="I538" i="27" s="1"/>
  <c r="G580" i="27"/>
  <c r="F580" i="27"/>
  <c r="F538" i="27" s="1"/>
  <c r="K579" i="27"/>
  <c r="M579" i="27" s="1"/>
  <c r="G579" i="27"/>
  <c r="I579" i="27" s="1"/>
  <c r="F579" i="27"/>
  <c r="M570" i="27"/>
  <c r="I570" i="27"/>
  <c r="F570" i="27"/>
  <c r="C570" i="27"/>
  <c r="C568" i="27"/>
  <c r="F566" i="27"/>
  <c r="C566" i="27"/>
  <c r="F565" i="27"/>
  <c r="C565" i="27"/>
  <c r="F564" i="27"/>
  <c r="C564" i="27"/>
  <c r="F563" i="27"/>
  <c r="C563" i="27"/>
  <c r="F562" i="27"/>
  <c r="C562" i="27"/>
  <c r="C567" i="27" s="1"/>
  <c r="M561" i="27"/>
  <c r="F561" i="27"/>
  <c r="C561" i="27"/>
  <c r="F560" i="27"/>
  <c r="C560" i="27"/>
  <c r="C559" i="27"/>
  <c r="I558" i="27"/>
  <c r="F558" i="27"/>
  <c r="C558" i="27"/>
  <c r="F557" i="27"/>
  <c r="C557" i="27"/>
  <c r="F556" i="27"/>
  <c r="C556" i="27"/>
  <c r="F555" i="27"/>
  <c r="C555" i="27"/>
  <c r="C550" i="27"/>
  <c r="F549" i="27"/>
  <c r="C549" i="27"/>
  <c r="M548" i="27"/>
  <c r="F548" i="27"/>
  <c r="C548" i="27"/>
  <c r="C551" i="27" s="1"/>
  <c r="F547" i="27"/>
  <c r="C547" i="27"/>
  <c r="M545" i="27"/>
  <c r="C545" i="27"/>
  <c r="F544" i="27"/>
  <c r="C544" i="27"/>
  <c r="C542" i="27"/>
  <c r="C541" i="27"/>
  <c r="C540" i="27"/>
  <c r="P538" i="27" s="1"/>
  <c r="F539" i="27"/>
  <c r="C539" i="27"/>
  <c r="C538" i="27"/>
  <c r="F537" i="27"/>
  <c r="C537" i="27"/>
  <c r="P536" i="27"/>
  <c r="Q536" i="27" s="1"/>
  <c r="C531" i="27"/>
  <c r="C529" i="27"/>
  <c r="C528" i="27"/>
  <c r="C527" i="27"/>
  <c r="I526" i="27"/>
  <c r="M526" i="27" s="1"/>
  <c r="F526" i="27"/>
  <c r="M523" i="27"/>
  <c r="I523" i="27"/>
  <c r="F523" i="27"/>
  <c r="I522" i="27"/>
  <c r="M522" i="27" s="1"/>
  <c r="F522" i="27"/>
  <c r="M521" i="27"/>
  <c r="I521" i="27"/>
  <c r="F521" i="27"/>
  <c r="M520" i="27"/>
  <c r="I520" i="27"/>
  <c r="F520" i="27"/>
  <c r="M519" i="27"/>
  <c r="I519" i="27"/>
  <c r="F519" i="27"/>
  <c r="I518" i="27"/>
  <c r="M518" i="27" s="1"/>
  <c r="F518" i="27"/>
  <c r="I517" i="27"/>
  <c r="M517" i="27" s="1"/>
  <c r="F517" i="27"/>
  <c r="I516" i="27"/>
  <c r="M516" i="27" s="1"/>
  <c r="F516" i="27"/>
  <c r="M515" i="27"/>
  <c r="I515" i="27"/>
  <c r="F515" i="27"/>
  <c r="I514" i="27"/>
  <c r="M514" i="27" s="1"/>
  <c r="F514" i="27"/>
  <c r="M513" i="27"/>
  <c r="I513" i="27"/>
  <c r="F513" i="27"/>
  <c r="M512" i="27"/>
  <c r="I512" i="27"/>
  <c r="F512" i="27"/>
  <c r="C510" i="27"/>
  <c r="C509" i="27"/>
  <c r="M508" i="27"/>
  <c r="I508" i="27"/>
  <c r="F508" i="27"/>
  <c r="M507" i="27"/>
  <c r="I507" i="27"/>
  <c r="F507" i="27"/>
  <c r="M506" i="27"/>
  <c r="I506" i="27"/>
  <c r="F506" i="27"/>
  <c r="I505" i="27"/>
  <c r="M505" i="27" s="1"/>
  <c r="F505" i="27"/>
  <c r="I503" i="27"/>
  <c r="M503" i="27" s="1"/>
  <c r="F503" i="27"/>
  <c r="I501" i="27"/>
  <c r="M501" i="27" s="1"/>
  <c r="F501" i="27"/>
  <c r="M500" i="27"/>
  <c r="I500" i="27"/>
  <c r="F500" i="27"/>
  <c r="C499" i="27"/>
  <c r="M498" i="27"/>
  <c r="I498" i="27"/>
  <c r="F498" i="27"/>
  <c r="I497" i="27"/>
  <c r="M497" i="27" s="1"/>
  <c r="F497" i="27"/>
  <c r="I496" i="27"/>
  <c r="F496" i="27"/>
  <c r="C490" i="27"/>
  <c r="F489" i="27"/>
  <c r="F488" i="27"/>
  <c r="F490" i="27" s="1"/>
  <c r="C488" i="27"/>
  <c r="M487" i="27"/>
  <c r="K487" i="27"/>
  <c r="I487" i="27"/>
  <c r="G487" i="27"/>
  <c r="F487" i="27"/>
  <c r="K486" i="27"/>
  <c r="M486" i="27" s="1"/>
  <c r="G486" i="27"/>
  <c r="I486" i="27" s="1"/>
  <c r="F486" i="27"/>
  <c r="F485" i="27"/>
  <c r="F425" i="27" s="1"/>
  <c r="K484" i="27"/>
  <c r="M484" i="27" s="1"/>
  <c r="G484" i="27"/>
  <c r="I484" i="27" s="1"/>
  <c r="F484" i="27"/>
  <c r="K483" i="27"/>
  <c r="M483" i="27" s="1"/>
  <c r="I483" i="27"/>
  <c r="G483" i="27"/>
  <c r="F483" i="27"/>
  <c r="K482" i="27"/>
  <c r="M482" i="27" s="1"/>
  <c r="G482" i="27"/>
  <c r="I482" i="27" s="1"/>
  <c r="F482" i="27"/>
  <c r="F422" i="27" s="1"/>
  <c r="M481" i="27"/>
  <c r="K481" i="27"/>
  <c r="I481" i="27"/>
  <c r="G481" i="27"/>
  <c r="F481" i="27"/>
  <c r="K480" i="27"/>
  <c r="M480" i="27" s="1"/>
  <c r="I480" i="27"/>
  <c r="G480" i="27"/>
  <c r="F480" i="27"/>
  <c r="M479" i="27"/>
  <c r="K479" i="27"/>
  <c r="I479" i="27"/>
  <c r="G479" i="27"/>
  <c r="F479" i="27"/>
  <c r="M478" i="27"/>
  <c r="K478" i="27"/>
  <c r="G478" i="27"/>
  <c r="I478" i="27" s="1"/>
  <c r="F478" i="27"/>
  <c r="M476" i="27"/>
  <c r="K476" i="27"/>
  <c r="G476" i="27"/>
  <c r="I476" i="27" s="1"/>
  <c r="F476" i="27"/>
  <c r="F416" i="27" s="1"/>
  <c r="K475" i="27"/>
  <c r="M475" i="27" s="1"/>
  <c r="G475" i="27"/>
  <c r="I475" i="27" s="1"/>
  <c r="F475" i="27"/>
  <c r="K474" i="27"/>
  <c r="M474" i="27" s="1"/>
  <c r="I474" i="27"/>
  <c r="G474" i="27"/>
  <c r="F474" i="27"/>
  <c r="K473" i="27"/>
  <c r="M473" i="27" s="1"/>
  <c r="G473" i="27"/>
  <c r="I473" i="27" s="1"/>
  <c r="F473" i="27"/>
  <c r="F413" i="27" s="1"/>
  <c r="M472" i="27"/>
  <c r="K472" i="27"/>
  <c r="I472" i="27"/>
  <c r="G472" i="27"/>
  <c r="F472" i="27"/>
  <c r="C470" i="27"/>
  <c r="M469" i="27"/>
  <c r="I469" i="27"/>
  <c r="F469" i="27"/>
  <c r="M468" i="27"/>
  <c r="I468" i="27"/>
  <c r="F468" i="27"/>
  <c r="M467" i="27"/>
  <c r="I467" i="27"/>
  <c r="F467" i="27"/>
  <c r="F460" i="27"/>
  <c r="C459" i="27"/>
  <c r="M458" i="27"/>
  <c r="M427" i="27" s="1"/>
  <c r="K458" i="27"/>
  <c r="I458" i="27"/>
  <c r="G458" i="27"/>
  <c r="F458" i="27"/>
  <c r="F427" i="27" s="1"/>
  <c r="K457" i="27"/>
  <c r="M457" i="27" s="1"/>
  <c r="I457" i="27"/>
  <c r="I426" i="27" s="1"/>
  <c r="G457" i="27"/>
  <c r="F457" i="27"/>
  <c r="F456" i="27"/>
  <c r="K455" i="27"/>
  <c r="M455" i="27" s="1"/>
  <c r="M424" i="27" s="1"/>
  <c r="G455" i="27"/>
  <c r="I455" i="27" s="1"/>
  <c r="I424" i="27" s="1"/>
  <c r="F455" i="27"/>
  <c r="M454" i="27"/>
  <c r="K454" i="27"/>
  <c r="G454" i="27"/>
  <c r="I454" i="27" s="1"/>
  <c r="F454" i="27"/>
  <c r="F423" i="27" s="1"/>
  <c r="K453" i="27"/>
  <c r="M453" i="27" s="1"/>
  <c r="G453" i="27"/>
  <c r="I453" i="27" s="1"/>
  <c r="F453" i="27"/>
  <c r="K452" i="27"/>
  <c r="M452" i="27" s="1"/>
  <c r="M421" i="27" s="1"/>
  <c r="I452" i="27"/>
  <c r="I421" i="27" s="1"/>
  <c r="G452" i="27"/>
  <c r="F452" i="27"/>
  <c r="K451" i="27"/>
  <c r="M451" i="27" s="1"/>
  <c r="M420" i="27" s="1"/>
  <c r="G451" i="27"/>
  <c r="I451" i="27" s="1"/>
  <c r="F451" i="27"/>
  <c r="M450" i="27"/>
  <c r="M419" i="27" s="1"/>
  <c r="K450" i="27"/>
  <c r="I450" i="27"/>
  <c r="G450" i="27"/>
  <c r="F450" i="27"/>
  <c r="F419" i="27" s="1"/>
  <c r="K449" i="27"/>
  <c r="M449" i="27" s="1"/>
  <c r="M418" i="27" s="1"/>
  <c r="G449" i="27"/>
  <c r="I449" i="27" s="1"/>
  <c r="I418" i="27" s="1"/>
  <c r="I182" i="27" s="1"/>
  <c r="F449" i="27"/>
  <c r="M447" i="27"/>
  <c r="K447" i="27"/>
  <c r="I447" i="27"/>
  <c r="I416" i="27" s="1"/>
  <c r="G447" i="27"/>
  <c r="F447" i="27"/>
  <c r="K446" i="27"/>
  <c r="M446" i="27" s="1"/>
  <c r="M415" i="27" s="1"/>
  <c r="G446" i="27"/>
  <c r="I446" i="27" s="1"/>
  <c r="I415" i="27" s="1"/>
  <c r="F446" i="27"/>
  <c r="M445" i="27"/>
  <c r="K445" i="27"/>
  <c r="G445" i="27"/>
  <c r="I445" i="27" s="1"/>
  <c r="F445" i="27"/>
  <c r="K444" i="27"/>
  <c r="M444" i="27" s="1"/>
  <c r="G444" i="27"/>
  <c r="I444" i="27" s="1"/>
  <c r="F444" i="27"/>
  <c r="K443" i="27"/>
  <c r="M443" i="27" s="1"/>
  <c r="I443" i="27"/>
  <c r="I412" i="27" s="1"/>
  <c r="G443" i="27"/>
  <c r="F443" i="27"/>
  <c r="F412" i="27" s="1"/>
  <c r="K440" i="27"/>
  <c r="M440" i="27" s="1"/>
  <c r="G440" i="27"/>
  <c r="I440" i="27" s="1"/>
  <c r="I409" i="27" s="1"/>
  <c r="F440" i="27"/>
  <c r="F409" i="27" s="1"/>
  <c r="M439" i="27"/>
  <c r="M408" i="27" s="1"/>
  <c r="M162" i="27" s="1"/>
  <c r="K439" i="27"/>
  <c r="I439" i="27"/>
  <c r="G439" i="27"/>
  <c r="F439" i="27"/>
  <c r="F408" i="27" s="1"/>
  <c r="K438" i="27"/>
  <c r="M438" i="27" s="1"/>
  <c r="M407" i="27" s="1"/>
  <c r="G438" i="27"/>
  <c r="I438" i="27" s="1"/>
  <c r="F438" i="27"/>
  <c r="F459" i="27" s="1"/>
  <c r="F461" i="27" s="1"/>
  <c r="M432" i="27"/>
  <c r="I432" i="27"/>
  <c r="F432" i="27"/>
  <c r="C432" i="27"/>
  <c r="C430" i="27"/>
  <c r="C429" i="27"/>
  <c r="C428" i="27"/>
  <c r="K427" i="27"/>
  <c r="I427" i="27"/>
  <c r="G427" i="27"/>
  <c r="K426" i="27"/>
  <c r="G426" i="27"/>
  <c r="F426" i="27"/>
  <c r="K424" i="27"/>
  <c r="G424" i="27"/>
  <c r="F424" i="27"/>
  <c r="K423" i="27"/>
  <c r="G423" i="27"/>
  <c r="K422" i="27"/>
  <c r="I422" i="27"/>
  <c r="G422" i="27"/>
  <c r="K421" i="27"/>
  <c r="G421" i="27"/>
  <c r="F421" i="27"/>
  <c r="K420" i="27"/>
  <c r="G420" i="27"/>
  <c r="F420" i="27"/>
  <c r="K419" i="27"/>
  <c r="I419" i="27"/>
  <c r="G419" i="27"/>
  <c r="K418" i="27"/>
  <c r="G418" i="27"/>
  <c r="F418" i="27"/>
  <c r="M416" i="27"/>
  <c r="K416" i="27"/>
  <c r="G416" i="27"/>
  <c r="C416" i="27"/>
  <c r="K415" i="27"/>
  <c r="G415" i="27"/>
  <c r="F415" i="27"/>
  <c r="C415" i="27"/>
  <c r="K414" i="27"/>
  <c r="G414" i="27"/>
  <c r="F414" i="27"/>
  <c r="C414" i="27"/>
  <c r="K413" i="27"/>
  <c r="G413" i="27"/>
  <c r="C413" i="27"/>
  <c r="K412" i="27"/>
  <c r="G412" i="27"/>
  <c r="C412" i="27"/>
  <c r="C411" i="27"/>
  <c r="C410" i="27"/>
  <c r="M409" i="27"/>
  <c r="M163" i="27" s="1"/>
  <c r="K409" i="27"/>
  <c r="G409" i="27"/>
  <c r="C409" i="27"/>
  <c r="K408" i="27"/>
  <c r="I408" i="27"/>
  <c r="G408" i="27"/>
  <c r="C408" i="27"/>
  <c r="K407" i="27"/>
  <c r="G407" i="27"/>
  <c r="F407" i="27"/>
  <c r="C407" i="27"/>
  <c r="C400" i="27"/>
  <c r="F399" i="27"/>
  <c r="C398" i="27"/>
  <c r="M397" i="27"/>
  <c r="K397" i="27"/>
  <c r="I397" i="27"/>
  <c r="G397" i="27"/>
  <c r="F397" i="27"/>
  <c r="K396" i="27"/>
  <c r="M396" i="27" s="1"/>
  <c r="G396" i="27"/>
  <c r="I396" i="27" s="1"/>
  <c r="F396" i="27"/>
  <c r="F395" i="27"/>
  <c r="K394" i="27"/>
  <c r="M394" i="27" s="1"/>
  <c r="G394" i="27"/>
  <c r="I394" i="27" s="1"/>
  <c r="F394" i="27"/>
  <c r="K393" i="27"/>
  <c r="M393" i="27" s="1"/>
  <c r="I393" i="27"/>
  <c r="G393" i="27"/>
  <c r="F393" i="27"/>
  <c r="F335" i="27" s="1"/>
  <c r="K392" i="27"/>
  <c r="M392" i="27" s="1"/>
  <c r="G392" i="27"/>
  <c r="I392" i="27" s="1"/>
  <c r="F392" i="27"/>
  <c r="F334" i="27" s="1"/>
  <c r="M391" i="27"/>
  <c r="K391" i="27"/>
  <c r="I391" i="27"/>
  <c r="G391" i="27"/>
  <c r="F391" i="27"/>
  <c r="K390" i="27"/>
  <c r="M390" i="27" s="1"/>
  <c r="I390" i="27"/>
  <c r="G390" i="27"/>
  <c r="F390" i="27"/>
  <c r="M389" i="27"/>
  <c r="K389" i="27"/>
  <c r="I389" i="27"/>
  <c r="G389" i="27"/>
  <c r="F389" i="27"/>
  <c r="M388" i="27"/>
  <c r="K388" i="27"/>
  <c r="G388" i="27"/>
  <c r="I388" i="27" s="1"/>
  <c r="F388" i="27"/>
  <c r="M386" i="27"/>
  <c r="K386" i="27"/>
  <c r="G386" i="27"/>
  <c r="I386" i="27" s="1"/>
  <c r="F386" i="27"/>
  <c r="K385" i="27"/>
  <c r="M385" i="27" s="1"/>
  <c r="G385" i="27"/>
  <c r="I385" i="27" s="1"/>
  <c r="F385" i="27"/>
  <c r="K384" i="27"/>
  <c r="M384" i="27" s="1"/>
  <c r="I384" i="27"/>
  <c r="G384" i="27"/>
  <c r="F384" i="27"/>
  <c r="K383" i="27"/>
  <c r="M383" i="27" s="1"/>
  <c r="G383" i="27"/>
  <c r="I383" i="27" s="1"/>
  <c r="F383" i="27"/>
  <c r="F325" i="27" s="1"/>
  <c r="M382" i="27"/>
  <c r="K382" i="27"/>
  <c r="I382" i="27"/>
  <c r="G382" i="27"/>
  <c r="F382" i="27"/>
  <c r="C380" i="27"/>
  <c r="K379" i="27"/>
  <c r="M379" i="27" s="1"/>
  <c r="I379" i="27"/>
  <c r="G379" i="27"/>
  <c r="F379" i="27"/>
  <c r="F321" i="27" s="1"/>
  <c r="K378" i="27"/>
  <c r="M378" i="27" s="1"/>
  <c r="G378" i="27"/>
  <c r="I378" i="27" s="1"/>
  <c r="F378" i="27"/>
  <c r="F320" i="27" s="1"/>
  <c r="M377" i="27"/>
  <c r="K377" i="27"/>
  <c r="I377" i="27"/>
  <c r="G377" i="27"/>
  <c r="F377" i="27"/>
  <c r="F398" i="27" s="1"/>
  <c r="F400" i="27" s="1"/>
  <c r="C371" i="27"/>
  <c r="F370" i="27"/>
  <c r="C369" i="27"/>
  <c r="K368" i="27"/>
  <c r="M368" i="27" s="1"/>
  <c r="I368" i="27"/>
  <c r="G368" i="27"/>
  <c r="F368" i="27"/>
  <c r="F339" i="27" s="1"/>
  <c r="K367" i="27"/>
  <c r="M367" i="27" s="1"/>
  <c r="G367" i="27"/>
  <c r="I367" i="27" s="1"/>
  <c r="F367" i="27"/>
  <c r="F338" i="27" s="1"/>
  <c r="F366" i="27"/>
  <c r="K365" i="27"/>
  <c r="M365" i="27" s="1"/>
  <c r="G365" i="27"/>
  <c r="I365" i="27" s="1"/>
  <c r="F365" i="27"/>
  <c r="M364" i="27"/>
  <c r="K364" i="27"/>
  <c r="I364" i="27"/>
  <c r="G364" i="27"/>
  <c r="F364" i="27"/>
  <c r="K363" i="27"/>
  <c r="M363" i="27" s="1"/>
  <c r="G363" i="27"/>
  <c r="I363" i="27" s="1"/>
  <c r="F363" i="27"/>
  <c r="M362" i="27"/>
  <c r="K362" i="27"/>
  <c r="G362" i="27"/>
  <c r="I362" i="27" s="1"/>
  <c r="F362" i="27"/>
  <c r="K361" i="27"/>
  <c r="M361" i="27" s="1"/>
  <c r="G361" i="27"/>
  <c r="I361" i="27" s="1"/>
  <c r="F361" i="27"/>
  <c r="K360" i="27"/>
  <c r="M360" i="27" s="1"/>
  <c r="I360" i="27"/>
  <c r="G360" i="27"/>
  <c r="F360" i="27"/>
  <c r="F331" i="27" s="1"/>
  <c r="K359" i="27"/>
  <c r="M359" i="27" s="1"/>
  <c r="G359" i="27"/>
  <c r="I359" i="27" s="1"/>
  <c r="F359" i="27"/>
  <c r="F330" i="27" s="1"/>
  <c r="M357" i="27"/>
  <c r="K357" i="27"/>
  <c r="I357" i="27"/>
  <c r="G357" i="27"/>
  <c r="F357" i="27"/>
  <c r="K356" i="27"/>
  <c r="M356" i="27" s="1"/>
  <c r="G356" i="27"/>
  <c r="I356" i="27" s="1"/>
  <c r="F356" i="27"/>
  <c r="M355" i="27"/>
  <c r="K355" i="27"/>
  <c r="I355" i="27"/>
  <c r="G355" i="27"/>
  <c r="F355" i="27"/>
  <c r="K354" i="27"/>
  <c r="M354" i="27" s="1"/>
  <c r="G354" i="27"/>
  <c r="I354" i="27" s="1"/>
  <c r="F354" i="27"/>
  <c r="M353" i="27"/>
  <c r="K353" i="27"/>
  <c r="G353" i="27"/>
  <c r="I353" i="27" s="1"/>
  <c r="F353" i="27"/>
  <c r="F324" i="27" s="1"/>
  <c r="C351" i="27"/>
  <c r="M350" i="27"/>
  <c r="K350" i="27"/>
  <c r="I350" i="27"/>
  <c r="G350" i="27"/>
  <c r="F350" i="27"/>
  <c r="K349" i="27"/>
  <c r="M349" i="27" s="1"/>
  <c r="G349" i="27"/>
  <c r="I349" i="27" s="1"/>
  <c r="F349" i="27"/>
  <c r="M348" i="27"/>
  <c r="K348" i="27"/>
  <c r="G348" i="27"/>
  <c r="I348" i="27" s="1"/>
  <c r="F348" i="27"/>
  <c r="F369" i="27" s="1"/>
  <c r="M341" i="27"/>
  <c r="I341" i="27"/>
  <c r="F341" i="27"/>
  <c r="C341" i="27"/>
  <c r="C340" i="27"/>
  <c r="C342" i="27" s="1"/>
  <c r="K339" i="27"/>
  <c r="M339" i="27" s="1"/>
  <c r="I339" i="27"/>
  <c r="G339" i="27"/>
  <c r="M338" i="27"/>
  <c r="K338" i="27"/>
  <c r="I338" i="27"/>
  <c r="G338" i="27"/>
  <c r="M337" i="27"/>
  <c r="I337" i="27"/>
  <c r="K336" i="27"/>
  <c r="G336" i="27"/>
  <c r="I335" i="27" s="1"/>
  <c r="F336" i="27"/>
  <c r="M335" i="27"/>
  <c r="K335" i="27"/>
  <c r="M334" i="27" s="1"/>
  <c r="G335" i="27"/>
  <c r="I334" i="27" s="1"/>
  <c r="K334" i="27"/>
  <c r="M333" i="27" s="1"/>
  <c r="G334" i="27"/>
  <c r="I333" i="27" s="1"/>
  <c r="K333" i="27"/>
  <c r="M332" i="27" s="1"/>
  <c r="G333" i="27"/>
  <c r="F333" i="27"/>
  <c r="K332" i="27"/>
  <c r="M331" i="27" s="1"/>
  <c r="I332" i="27"/>
  <c r="G332" i="27"/>
  <c r="F332" i="27"/>
  <c r="K331" i="27"/>
  <c r="I331" i="27"/>
  <c r="G331" i="27"/>
  <c r="M330" i="27"/>
  <c r="K330" i="27"/>
  <c r="I330" i="27"/>
  <c r="G330" i="27"/>
  <c r="K328" i="27"/>
  <c r="M327" i="27" s="1"/>
  <c r="G328" i="27"/>
  <c r="I328" i="27" s="1"/>
  <c r="C328" i="27"/>
  <c r="K327" i="27"/>
  <c r="G327" i="27"/>
  <c r="F327" i="27"/>
  <c r="C327" i="27"/>
  <c r="K326" i="27"/>
  <c r="M326" i="27" s="1"/>
  <c r="G326" i="27"/>
  <c r="I326" i="27" s="1"/>
  <c r="F326" i="27"/>
  <c r="C326" i="27"/>
  <c r="K325" i="27"/>
  <c r="M325" i="27" s="1"/>
  <c r="G325" i="27"/>
  <c r="C325" i="27"/>
  <c r="K324" i="27"/>
  <c r="G324" i="27"/>
  <c r="C324" i="27"/>
  <c r="C323" i="27"/>
  <c r="K321" i="27"/>
  <c r="M321" i="27" s="1"/>
  <c r="G321" i="27"/>
  <c r="C321" i="27"/>
  <c r="K320" i="27"/>
  <c r="M320" i="27" s="1"/>
  <c r="I320" i="27"/>
  <c r="G320" i="27"/>
  <c r="C320" i="27"/>
  <c r="K319" i="27"/>
  <c r="M319" i="27" s="1"/>
  <c r="G319" i="27"/>
  <c r="I319" i="27" s="1"/>
  <c r="C319" i="27"/>
  <c r="C322" i="27" s="1"/>
  <c r="C313" i="27"/>
  <c r="F312" i="27"/>
  <c r="C311" i="27"/>
  <c r="M310" i="27"/>
  <c r="K310" i="27"/>
  <c r="I310" i="27"/>
  <c r="G310" i="27"/>
  <c r="F310" i="27"/>
  <c r="K309" i="27"/>
  <c r="M309" i="27" s="1"/>
  <c r="G309" i="27"/>
  <c r="I309" i="27" s="1"/>
  <c r="F309" i="27"/>
  <c r="G308" i="27"/>
  <c r="I308" i="27" s="1"/>
  <c r="F308" i="27"/>
  <c r="F223" i="27" s="1"/>
  <c r="K307" i="27"/>
  <c r="M307" i="27" s="1"/>
  <c r="G307" i="27"/>
  <c r="I307" i="27" s="1"/>
  <c r="F307" i="27"/>
  <c r="K306" i="27"/>
  <c r="M306" i="27" s="1"/>
  <c r="I306" i="27"/>
  <c r="G306" i="27"/>
  <c r="F306" i="27"/>
  <c r="K305" i="27"/>
  <c r="M305" i="27" s="1"/>
  <c r="G305" i="27"/>
  <c r="I305" i="27" s="1"/>
  <c r="F305" i="27"/>
  <c r="M304" i="27"/>
  <c r="K304" i="27"/>
  <c r="I304" i="27"/>
  <c r="G304" i="27"/>
  <c r="F304" i="27"/>
  <c r="F219" i="27" s="1"/>
  <c r="F185" i="27" s="1"/>
  <c r="K303" i="27"/>
  <c r="M303" i="27" s="1"/>
  <c r="M218" i="27" s="1"/>
  <c r="I303" i="27"/>
  <c r="G303" i="27"/>
  <c r="F303" i="27"/>
  <c r="M302" i="27"/>
  <c r="K302" i="27"/>
  <c r="I302" i="27"/>
  <c r="G302" i="27"/>
  <c r="F302" i="27"/>
  <c r="M301" i="27"/>
  <c r="K301" i="27"/>
  <c r="G301" i="27"/>
  <c r="I301" i="27" s="1"/>
  <c r="F301" i="27"/>
  <c r="M299" i="27"/>
  <c r="K299" i="27"/>
  <c r="G299" i="27"/>
  <c r="I299" i="27" s="1"/>
  <c r="F299" i="27"/>
  <c r="K298" i="27"/>
  <c r="M298" i="27" s="1"/>
  <c r="G298" i="27"/>
  <c r="I298" i="27" s="1"/>
  <c r="F298" i="27"/>
  <c r="K297" i="27"/>
  <c r="M297" i="27" s="1"/>
  <c r="I297" i="27"/>
  <c r="G297" i="27"/>
  <c r="F297" i="27"/>
  <c r="K296" i="27"/>
  <c r="M296" i="27" s="1"/>
  <c r="G296" i="27"/>
  <c r="I296" i="27" s="1"/>
  <c r="F296" i="27"/>
  <c r="M295" i="27"/>
  <c r="K295" i="27"/>
  <c r="I295" i="27"/>
  <c r="G295" i="27"/>
  <c r="F295" i="27"/>
  <c r="F210" i="27" s="1"/>
  <c r="F170" i="27" s="1"/>
  <c r="C294" i="27"/>
  <c r="K293" i="27"/>
  <c r="M293" i="27" s="1"/>
  <c r="I293" i="27"/>
  <c r="G293" i="27"/>
  <c r="F293" i="27"/>
  <c r="F208" i="27" s="1"/>
  <c r="F167" i="27" s="1"/>
  <c r="K292" i="27"/>
  <c r="M292" i="27" s="1"/>
  <c r="G292" i="27"/>
  <c r="I292" i="27" s="1"/>
  <c r="F292" i="27"/>
  <c r="M291" i="27"/>
  <c r="K291" i="27"/>
  <c r="I291" i="27"/>
  <c r="I311" i="27" s="1"/>
  <c r="I313" i="27" s="1"/>
  <c r="G291" i="27"/>
  <c r="F291" i="27"/>
  <c r="F311" i="27" s="1"/>
  <c r="F313" i="27" s="1"/>
  <c r="C285" i="27"/>
  <c r="F284" i="27"/>
  <c r="C283" i="27"/>
  <c r="K282" i="27"/>
  <c r="M282" i="27" s="1"/>
  <c r="I282" i="27"/>
  <c r="I225" i="27" s="1"/>
  <c r="I191" i="27" s="1"/>
  <c r="G282" i="27"/>
  <c r="F282" i="27"/>
  <c r="K281" i="27"/>
  <c r="M281" i="27" s="1"/>
  <c r="M224" i="27" s="1"/>
  <c r="G281" i="27"/>
  <c r="I281" i="27" s="1"/>
  <c r="F281" i="27"/>
  <c r="F224" i="27" s="1"/>
  <c r="F190" i="27" s="1"/>
  <c r="F280" i="27"/>
  <c r="K279" i="27"/>
  <c r="M279" i="27" s="1"/>
  <c r="G279" i="27"/>
  <c r="I279" i="27" s="1"/>
  <c r="I222" i="27" s="1"/>
  <c r="F279" i="27"/>
  <c r="M278" i="27"/>
  <c r="K278" i="27"/>
  <c r="I278" i="27"/>
  <c r="I221" i="27" s="1"/>
  <c r="G278" i="27"/>
  <c r="F278" i="27"/>
  <c r="K277" i="27"/>
  <c r="M277" i="27" s="1"/>
  <c r="M220" i="27" s="1"/>
  <c r="G277" i="27"/>
  <c r="I277" i="27" s="1"/>
  <c r="I220" i="27" s="1"/>
  <c r="I186" i="27" s="1"/>
  <c r="F277" i="27"/>
  <c r="M276" i="27"/>
  <c r="K276" i="27"/>
  <c r="G276" i="27"/>
  <c r="I276" i="27" s="1"/>
  <c r="F276" i="27"/>
  <c r="K275" i="27"/>
  <c r="M275" i="27" s="1"/>
  <c r="G275" i="27"/>
  <c r="I275" i="27" s="1"/>
  <c r="F275" i="27"/>
  <c r="K274" i="27"/>
  <c r="M274" i="27" s="1"/>
  <c r="I274" i="27"/>
  <c r="G274" i="27"/>
  <c r="F274" i="27"/>
  <c r="K273" i="27"/>
  <c r="M273" i="27" s="1"/>
  <c r="G273" i="27"/>
  <c r="I273" i="27" s="1"/>
  <c r="F273" i="27"/>
  <c r="F216" i="27" s="1"/>
  <c r="F182" i="27" s="1"/>
  <c r="M271" i="27"/>
  <c r="M214" i="27" s="1"/>
  <c r="K271" i="27"/>
  <c r="I271" i="27"/>
  <c r="G271" i="27"/>
  <c r="F271" i="27"/>
  <c r="F214" i="27" s="1"/>
  <c r="K270" i="27"/>
  <c r="M270" i="27" s="1"/>
  <c r="G270" i="27"/>
  <c r="I270" i="27" s="1"/>
  <c r="I213" i="27" s="1"/>
  <c r="F270" i="27"/>
  <c r="M269" i="27"/>
  <c r="K269" i="27"/>
  <c r="I269" i="27"/>
  <c r="I212" i="27" s="1"/>
  <c r="G269" i="27"/>
  <c r="F269" i="27"/>
  <c r="K268" i="27"/>
  <c r="M268" i="27" s="1"/>
  <c r="G268" i="27"/>
  <c r="I268" i="27" s="1"/>
  <c r="I211" i="27" s="1"/>
  <c r="F268" i="27"/>
  <c r="M267" i="27"/>
  <c r="K267" i="27"/>
  <c r="G267" i="27"/>
  <c r="I267" i="27" s="1"/>
  <c r="F267" i="27"/>
  <c r="C266" i="27"/>
  <c r="M265" i="27"/>
  <c r="M208" i="27" s="1"/>
  <c r="K265" i="27"/>
  <c r="I265" i="27"/>
  <c r="G265" i="27"/>
  <c r="F265" i="27"/>
  <c r="M264" i="27"/>
  <c r="K264" i="27"/>
  <c r="G264" i="27"/>
  <c r="I264" i="27" s="1"/>
  <c r="I207" i="27" s="1"/>
  <c r="I166" i="27" s="1"/>
  <c r="F264" i="27"/>
  <c r="M263" i="27"/>
  <c r="M206" i="27" s="1"/>
  <c r="M165" i="27" s="1"/>
  <c r="K263" i="27"/>
  <c r="G263" i="27"/>
  <c r="I263" i="27" s="1"/>
  <c r="F263" i="27"/>
  <c r="F206" i="27" s="1"/>
  <c r="C256" i="27"/>
  <c r="F255" i="27"/>
  <c r="C254" i="27"/>
  <c r="C226" i="27" s="1"/>
  <c r="M253" i="27"/>
  <c r="M225" i="27" s="1"/>
  <c r="M191" i="27" s="1"/>
  <c r="K253" i="27"/>
  <c r="I253" i="27"/>
  <c r="G253" i="27"/>
  <c r="F253" i="27"/>
  <c r="F225" i="27" s="1"/>
  <c r="F191" i="27" s="1"/>
  <c r="M252" i="27"/>
  <c r="K252" i="27"/>
  <c r="G252" i="27"/>
  <c r="I252" i="27" s="1"/>
  <c r="F252" i="27"/>
  <c r="G251" i="27"/>
  <c r="I251" i="27" s="1"/>
  <c r="F251" i="27"/>
  <c r="K250" i="27"/>
  <c r="M250" i="27" s="1"/>
  <c r="M222" i="27" s="1"/>
  <c r="G250" i="27"/>
  <c r="I250" i="27" s="1"/>
  <c r="F250" i="27"/>
  <c r="K249" i="27"/>
  <c r="M249" i="27" s="1"/>
  <c r="M221" i="27" s="1"/>
  <c r="I249" i="27"/>
  <c r="G249" i="27"/>
  <c r="F249" i="27"/>
  <c r="K248" i="27"/>
  <c r="M248" i="27" s="1"/>
  <c r="G248" i="27"/>
  <c r="I248" i="27" s="1"/>
  <c r="F248" i="27"/>
  <c r="K247" i="27"/>
  <c r="M247" i="27" s="1"/>
  <c r="M219" i="27" s="1"/>
  <c r="M185" i="27" s="1"/>
  <c r="I247" i="27"/>
  <c r="I219" i="27" s="1"/>
  <c r="I185" i="27" s="1"/>
  <c r="G247" i="27"/>
  <c r="F247" i="27"/>
  <c r="C247" i="27"/>
  <c r="M246" i="27"/>
  <c r="K246" i="27"/>
  <c r="G246" i="27"/>
  <c r="I246" i="27" s="1"/>
  <c r="I218" i="27" s="1"/>
  <c r="F246" i="27"/>
  <c r="F218" i="27" s="1"/>
  <c r="F184" i="27" s="1"/>
  <c r="K245" i="27"/>
  <c r="M245" i="27" s="1"/>
  <c r="M217" i="27" s="1"/>
  <c r="M183" i="27" s="1"/>
  <c r="G245" i="27"/>
  <c r="I245" i="27" s="1"/>
  <c r="I217" i="27" s="1"/>
  <c r="I183" i="27" s="1"/>
  <c r="F245" i="27"/>
  <c r="M244" i="27"/>
  <c r="K244" i="27"/>
  <c r="I244" i="27"/>
  <c r="G244" i="27"/>
  <c r="F244" i="27"/>
  <c r="K242" i="27"/>
  <c r="M242" i="27" s="1"/>
  <c r="G242" i="27"/>
  <c r="I242" i="27" s="1"/>
  <c r="F242" i="27"/>
  <c r="M241" i="27"/>
  <c r="K241" i="27"/>
  <c r="I241" i="27"/>
  <c r="G241" i="27"/>
  <c r="F241" i="27"/>
  <c r="K240" i="27"/>
  <c r="M240" i="27" s="1"/>
  <c r="M212" i="27" s="1"/>
  <c r="I240" i="27"/>
  <c r="G240" i="27"/>
  <c r="F240" i="27"/>
  <c r="M239" i="27"/>
  <c r="K239" i="27"/>
  <c r="I239" i="27"/>
  <c r="G239" i="27"/>
  <c r="F239" i="27"/>
  <c r="F211" i="27" s="1"/>
  <c r="F171" i="27" s="1"/>
  <c r="M238" i="27"/>
  <c r="K238" i="27"/>
  <c r="G238" i="27"/>
  <c r="I238" i="27" s="1"/>
  <c r="F238" i="27"/>
  <c r="M236" i="27"/>
  <c r="K236" i="27"/>
  <c r="G236" i="27"/>
  <c r="I236" i="27" s="1"/>
  <c r="I208" i="27" s="1"/>
  <c r="F236" i="27"/>
  <c r="K235" i="27"/>
  <c r="M235" i="27" s="1"/>
  <c r="M207" i="27" s="1"/>
  <c r="M166" i="27" s="1"/>
  <c r="G235" i="27"/>
  <c r="I235" i="27" s="1"/>
  <c r="F235" i="27"/>
  <c r="K234" i="27"/>
  <c r="M234" i="27" s="1"/>
  <c r="I234" i="27"/>
  <c r="G234" i="27"/>
  <c r="F234" i="27"/>
  <c r="F254" i="27" s="1"/>
  <c r="F256" i="27" s="1"/>
  <c r="M227" i="27"/>
  <c r="I227" i="27"/>
  <c r="F227" i="27" s="1"/>
  <c r="C227" i="27"/>
  <c r="K225" i="27"/>
  <c r="G225" i="27"/>
  <c r="C225" i="27"/>
  <c r="C191" i="27" s="1"/>
  <c r="K224" i="27"/>
  <c r="G224" i="27"/>
  <c r="C224" i="27"/>
  <c r="C223" i="27"/>
  <c r="C189" i="27" s="1"/>
  <c r="K222" i="27"/>
  <c r="G222" i="27"/>
  <c r="F222" i="27"/>
  <c r="F188" i="27" s="1"/>
  <c r="C222" i="27"/>
  <c r="K221" i="27"/>
  <c r="G221" i="27"/>
  <c r="F221" i="27"/>
  <c r="F187" i="27" s="1"/>
  <c r="C221" i="27"/>
  <c r="C187" i="27" s="1"/>
  <c r="C193" i="27" s="1"/>
  <c r="K220" i="27"/>
  <c r="G220" i="27"/>
  <c r="F220" i="27"/>
  <c r="C220" i="27"/>
  <c r="K219" i="27"/>
  <c r="G219" i="27"/>
  <c r="C219" i="27"/>
  <c r="C185" i="27" s="1"/>
  <c r="K218" i="27"/>
  <c r="G218" i="27"/>
  <c r="C218" i="27"/>
  <c r="K217" i="27"/>
  <c r="G217" i="27"/>
  <c r="F217" i="27"/>
  <c r="F183" i="27" s="1"/>
  <c r="C217" i="27"/>
  <c r="C183" i="27" s="1"/>
  <c r="M216" i="27"/>
  <c r="M182" i="27" s="1"/>
  <c r="K216" i="27"/>
  <c r="I216" i="27"/>
  <c r="G216" i="27"/>
  <c r="C216" i="27"/>
  <c r="K214" i="27"/>
  <c r="K223" i="27" s="1"/>
  <c r="G214" i="27"/>
  <c r="C214" i="27"/>
  <c r="C174" i="27" s="1"/>
  <c r="M213" i="27"/>
  <c r="K213" i="27"/>
  <c r="G213" i="27"/>
  <c r="F213" i="27"/>
  <c r="C213" i="27"/>
  <c r="K212" i="27"/>
  <c r="G212" i="27"/>
  <c r="F212" i="27"/>
  <c r="F172" i="27" s="1"/>
  <c r="C212" i="27"/>
  <c r="C172" i="27" s="1"/>
  <c r="C176" i="27" s="1"/>
  <c r="K211" i="27"/>
  <c r="G211" i="27"/>
  <c r="C211" i="27"/>
  <c r="M210" i="27"/>
  <c r="K210" i="27"/>
  <c r="I210" i="27"/>
  <c r="G210" i="27"/>
  <c r="C210" i="27"/>
  <c r="C170" i="27" s="1"/>
  <c r="K208" i="27"/>
  <c r="G208" i="27"/>
  <c r="C208" i="27"/>
  <c r="K207" i="27"/>
  <c r="G207" i="27"/>
  <c r="F207" i="27"/>
  <c r="F166" i="27" s="1"/>
  <c r="C207" i="27"/>
  <c r="K206" i="27"/>
  <c r="I206" i="27"/>
  <c r="I165" i="27" s="1"/>
  <c r="G206" i="27"/>
  <c r="C206" i="27"/>
  <c r="C209" i="27" s="1"/>
  <c r="C169" i="27" s="1"/>
  <c r="P162" i="27" s="1"/>
  <c r="M196" i="27"/>
  <c r="C196" i="27"/>
  <c r="C194" i="27"/>
  <c r="C190" i="27"/>
  <c r="C188" i="27"/>
  <c r="F186" i="27"/>
  <c r="C186" i="27"/>
  <c r="C192" i="27" s="1"/>
  <c r="C184" i="27"/>
  <c r="C182" i="27"/>
  <c r="C177" i="27"/>
  <c r="F173" i="27"/>
  <c r="C173" i="27"/>
  <c r="C171" i="27"/>
  <c r="C175" i="27" s="1"/>
  <c r="C167" i="27"/>
  <c r="C166" i="27"/>
  <c r="I163" i="27"/>
  <c r="F163" i="27"/>
  <c r="C163" i="27"/>
  <c r="I162" i="27"/>
  <c r="F162" i="27"/>
  <c r="C162" i="27"/>
  <c r="M161" i="27"/>
  <c r="Q159" i="27" s="1"/>
  <c r="F161" i="27"/>
  <c r="C161" i="27"/>
  <c r="P160" i="27"/>
  <c r="Q160" i="27" s="1"/>
  <c r="C155" i="27"/>
  <c r="F154" i="27"/>
  <c r="C153" i="27"/>
  <c r="K152" i="27"/>
  <c r="M152" i="27" s="1"/>
  <c r="I152" i="27"/>
  <c r="G152" i="27"/>
  <c r="F152" i="27"/>
  <c r="M151" i="27"/>
  <c r="K151" i="27"/>
  <c r="G151" i="27"/>
  <c r="I151" i="27" s="1"/>
  <c r="F151" i="27"/>
  <c r="M150" i="27"/>
  <c r="K150" i="27"/>
  <c r="G150" i="27"/>
  <c r="I150" i="27" s="1"/>
  <c r="F150" i="27"/>
  <c r="K149" i="27"/>
  <c r="M149" i="27" s="1"/>
  <c r="I149" i="27"/>
  <c r="G149" i="27"/>
  <c r="F149" i="27"/>
  <c r="K148" i="27"/>
  <c r="M148" i="27" s="1"/>
  <c r="G148" i="27"/>
  <c r="I148" i="27" s="1"/>
  <c r="F148" i="27"/>
  <c r="M147" i="27"/>
  <c r="K147" i="27"/>
  <c r="G147" i="27"/>
  <c r="I147" i="27" s="1"/>
  <c r="F147" i="27"/>
  <c r="F153" i="27" s="1"/>
  <c r="F155" i="27" s="1"/>
  <c r="C142" i="27"/>
  <c r="F141" i="27"/>
  <c r="C140" i="27"/>
  <c r="K139" i="27"/>
  <c r="M139" i="27" s="1"/>
  <c r="I139" i="27"/>
  <c r="I94" i="27" s="1"/>
  <c r="G139" i="27"/>
  <c r="F139" i="27"/>
  <c r="K138" i="27"/>
  <c r="M138" i="27" s="1"/>
  <c r="M93" i="27" s="1"/>
  <c r="G138" i="27"/>
  <c r="I138" i="27" s="1"/>
  <c r="F138" i="27"/>
  <c r="M137" i="27"/>
  <c r="M92" i="27" s="1"/>
  <c r="K137" i="27"/>
  <c r="G137" i="27"/>
  <c r="I137" i="27" s="1"/>
  <c r="F137" i="27"/>
  <c r="F92" i="27" s="1"/>
  <c r="K136" i="27"/>
  <c r="M136" i="27" s="1"/>
  <c r="G136" i="27"/>
  <c r="I136" i="27" s="1"/>
  <c r="F136" i="27"/>
  <c r="F140" i="27" s="1"/>
  <c r="F142" i="27" s="1"/>
  <c r="K135" i="27"/>
  <c r="M135" i="27" s="1"/>
  <c r="I135" i="27"/>
  <c r="G135" i="27"/>
  <c r="F135" i="27"/>
  <c r="K134" i="27"/>
  <c r="M134" i="27" s="1"/>
  <c r="I134" i="27"/>
  <c r="G134" i="27"/>
  <c r="F134" i="27"/>
  <c r="C129" i="27"/>
  <c r="F128" i="27"/>
  <c r="C127" i="27"/>
  <c r="K126" i="27"/>
  <c r="G126" i="27"/>
  <c r="F126" i="27"/>
  <c r="K125" i="27"/>
  <c r="G125" i="27"/>
  <c r="F125" i="27"/>
  <c r="K124" i="27"/>
  <c r="G124" i="27"/>
  <c r="F124" i="27"/>
  <c r="K123" i="27"/>
  <c r="M123" i="27" s="1"/>
  <c r="I123" i="27"/>
  <c r="G123" i="27"/>
  <c r="F123" i="27"/>
  <c r="K122" i="27"/>
  <c r="M122" i="27" s="1"/>
  <c r="M90" i="27" s="1"/>
  <c r="G122" i="27"/>
  <c r="I122" i="27" s="1"/>
  <c r="F122" i="27"/>
  <c r="M121" i="27"/>
  <c r="K121" i="27"/>
  <c r="G121" i="27"/>
  <c r="I121" i="27" s="1"/>
  <c r="I127" i="27" s="1"/>
  <c r="I129" i="27" s="1"/>
  <c r="F121" i="27"/>
  <c r="F127" i="27" s="1"/>
  <c r="F129" i="27" s="1"/>
  <c r="C116" i="27"/>
  <c r="F115" i="27"/>
  <c r="C114" i="27"/>
  <c r="K113" i="27"/>
  <c r="G113" i="27"/>
  <c r="F113" i="27"/>
  <c r="K112" i="27"/>
  <c r="G112" i="27"/>
  <c r="F112" i="27"/>
  <c r="F93" i="27" s="1"/>
  <c r="K111" i="27"/>
  <c r="G111" i="27"/>
  <c r="F111" i="27"/>
  <c r="K110" i="27"/>
  <c r="M110" i="27" s="1"/>
  <c r="I110" i="27"/>
  <c r="G110" i="27"/>
  <c r="F110" i="27"/>
  <c r="M109" i="27"/>
  <c r="K109" i="27"/>
  <c r="G109" i="27"/>
  <c r="I109" i="27" s="1"/>
  <c r="I90" i="27" s="1"/>
  <c r="F109" i="27"/>
  <c r="F114" i="27" s="1"/>
  <c r="M108" i="27"/>
  <c r="M114" i="27" s="1"/>
  <c r="K108" i="27"/>
  <c r="G108" i="27"/>
  <c r="I108" i="27" s="1"/>
  <c r="F108" i="27"/>
  <c r="M100" i="27"/>
  <c r="I100" i="27"/>
  <c r="F100" i="27"/>
  <c r="C100" i="27"/>
  <c r="C99" i="27"/>
  <c r="C101" i="27" s="1"/>
  <c r="P92" i="27" s="1"/>
  <c r="F94" i="27"/>
  <c r="C94" i="27"/>
  <c r="C93" i="27"/>
  <c r="C92" i="27"/>
  <c r="F91" i="27"/>
  <c r="C91" i="27"/>
  <c r="C96" i="27" s="1"/>
  <c r="C90" i="27"/>
  <c r="C95" i="27" s="1"/>
  <c r="P89" i="27"/>
  <c r="Q89" i="27" s="1"/>
  <c r="F89" i="27"/>
  <c r="C89" i="27"/>
  <c r="P91" i="27" s="1"/>
  <c r="C84" i="27"/>
  <c r="F83" i="27"/>
  <c r="C80" i="27"/>
  <c r="C23" i="27" s="1"/>
  <c r="I79" i="27"/>
  <c r="I22" i="27" s="1"/>
  <c r="F79" i="27"/>
  <c r="I78" i="27"/>
  <c r="F78" i="27"/>
  <c r="I77" i="27"/>
  <c r="F77" i="27"/>
  <c r="I76" i="27"/>
  <c r="F76" i="27"/>
  <c r="F82" i="27" s="1"/>
  <c r="F84" i="27" s="1"/>
  <c r="I74" i="27"/>
  <c r="F74" i="27"/>
  <c r="I73" i="27"/>
  <c r="F73" i="27"/>
  <c r="I72" i="27"/>
  <c r="I82" i="27" s="1"/>
  <c r="I84" i="27" s="1"/>
  <c r="F72" i="27"/>
  <c r="C66" i="27"/>
  <c r="F65" i="27"/>
  <c r="C62" i="27"/>
  <c r="I61" i="27"/>
  <c r="F61" i="27"/>
  <c r="I60" i="27"/>
  <c r="I21" i="27" s="1"/>
  <c r="F60" i="27"/>
  <c r="I59" i="27"/>
  <c r="F59" i="27"/>
  <c r="I58" i="27"/>
  <c r="F58" i="27"/>
  <c r="I56" i="27"/>
  <c r="F56" i="27"/>
  <c r="F17" i="27" s="1"/>
  <c r="I55" i="27"/>
  <c r="I64" i="27" s="1"/>
  <c r="I66" i="27" s="1"/>
  <c r="F55" i="27"/>
  <c r="F64" i="27" s="1"/>
  <c r="F66" i="27" s="1"/>
  <c r="I54" i="27"/>
  <c r="F54" i="27"/>
  <c r="C48" i="27"/>
  <c r="F47" i="27"/>
  <c r="F26" i="27" s="1"/>
  <c r="I46" i="27"/>
  <c r="I48" i="27" s="1"/>
  <c r="C44" i="27"/>
  <c r="I43" i="27"/>
  <c r="F43" i="27"/>
  <c r="F22" i="27" s="1"/>
  <c r="I42" i="27"/>
  <c r="F42" i="27"/>
  <c r="I41" i="27"/>
  <c r="I20" i="27" s="1"/>
  <c r="F41" i="27"/>
  <c r="F20" i="27" s="1"/>
  <c r="I40" i="27"/>
  <c r="I19" i="27" s="1"/>
  <c r="F40" i="27"/>
  <c r="I38" i="27"/>
  <c r="F38" i="27"/>
  <c r="I37" i="27"/>
  <c r="F37" i="27"/>
  <c r="I36" i="27"/>
  <c r="I15" i="27" s="1"/>
  <c r="F36" i="27"/>
  <c r="F15" i="27" s="1"/>
  <c r="I26" i="27"/>
  <c r="C26" i="27"/>
  <c r="C25" i="27"/>
  <c r="C27" i="27" s="1"/>
  <c r="C24" i="27"/>
  <c r="C22" i="27"/>
  <c r="F21" i="27"/>
  <c r="C21" i="27"/>
  <c r="C20" i="27"/>
  <c r="C19" i="27"/>
  <c r="I17" i="27"/>
  <c r="C17" i="27"/>
  <c r="C16" i="27"/>
  <c r="C15" i="27"/>
  <c r="F340" i="27" l="1"/>
  <c r="F342" i="27" s="1"/>
  <c r="F371" i="27"/>
  <c r="I153" i="27"/>
  <c r="I155" i="27" s="1"/>
  <c r="I488" i="27"/>
  <c r="I490" i="27" s="1"/>
  <c r="M140" i="27"/>
  <c r="M142" i="27" s="1"/>
  <c r="M116" i="27"/>
  <c r="M91" i="27"/>
  <c r="M127" i="27"/>
  <c r="M129" i="27" s="1"/>
  <c r="I92" i="27"/>
  <c r="M153" i="27"/>
  <c r="M155" i="27" s="1"/>
  <c r="M184" i="27"/>
  <c r="M173" i="27"/>
  <c r="I167" i="27"/>
  <c r="I172" i="27"/>
  <c r="I114" i="27"/>
  <c r="I89" i="27"/>
  <c r="I91" i="27"/>
  <c r="F116" i="27"/>
  <c r="F99" i="27"/>
  <c r="F101" i="27" s="1"/>
  <c r="M94" i="27"/>
  <c r="I171" i="27"/>
  <c r="I214" i="27"/>
  <c r="I174" i="27" s="1"/>
  <c r="I254" i="27"/>
  <c r="I256" i="27" s="1"/>
  <c r="M167" i="27"/>
  <c r="M283" i="27"/>
  <c r="M211" i="27"/>
  <c r="M171" i="27" s="1"/>
  <c r="O160" i="28"/>
  <c r="Q160" i="28" s="1"/>
  <c r="Q145" i="28"/>
  <c r="C228" i="27"/>
  <c r="I224" i="27"/>
  <c r="I190" i="27" s="1"/>
  <c r="I140" i="27"/>
  <c r="I142" i="27" s="1"/>
  <c r="I93" i="27"/>
  <c r="M172" i="27"/>
  <c r="M187" i="27"/>
  <c r="I407" i="27"/>
  <c r="I161" i="27" s="1"/>
  <c r="P159" i="27" s="1"/>
  <c r="U26" i="28"/>
  <c r="Q26" i="28"/>
  <c r="M26" i="28"/>
  <c r="F46" i="27"/>
  <c r="F283" i="27"/>
  <c r="M369" i="27"/>
  <c r="M412" i="27"/>
  <c r="M170" i="27" s="1"/>
  <c r="K425" i="27"/>
  <c r="M414" i="27"/>
  <c r="M423" i="27"/>
  <c r="C431" i="27"/>
  <c r="C195" i="27" s="1"/>
  <c r="C197" i="27" s="1"/>
  <c r="P163" i="27" s="1"/>
  <c r="C461" i="27"/>
  <c r="I541" i="27"/>
  <c r="I549" i="27"/>
  <c r="M558" i="27"/>
  <c r="M560" i="27"/>
  <c r="M566" i="27"/>
  <c r="F659" i="27"/>
  <c r="F672" i="27"/>
  <c r="M676" i="27"/>
  <c r="M679" i="27"/>
  <c r="F682" i="27"/>
  <c r="M686" i="27"/>
  <c r="M689" i="27"/>
  <c r="C746" i="27"/>
  <c r="C693" i="27"/>
  <c r="C695" i="27" s="1"/>
  <c r="P649" i="27" s="1"/>
  <c r="Q147" i="28"/>
  <c r="M147" i="28"/>
  <c r="M148" i="28" s="1"/>
  <c r="U100" i="28"/>
  <c r="U132" i="28" s="1"/>
  <c r="U133" i="28" s="1"/>
  <c r="Q100" i="28"/>
  <c r="Q132" i="28" s="1"/>
  <c r="Q133" i="28" s="1"/>
  <c r="M100" i="28"/>
  <c r="M162" i="28" s="1"/>
  <c r="C99" i="28"/>
  <c r="C101" i="28" s="1"/>
  <c r="I89" i="28"/>
  <c r="O705" i="28"/>
  <c r="Q705" i="28" s="1"/>
  <c r="Q691" i="28"/>
  <c r="C607" i="27"/>
  <c r="C569" i="27"/>
  <c r="F746" i="27"/>
  <c r="F693" i="27"/>
  <c r="F695" i="27" s="1"/>
  <c r="U175" i="28"/>
  <c r="Q175" i="28"/>
  <c r="S62" i="28"/>
  <c r="U62" i="28" s="1"/>
  <c r="S80" i="28"/>
  <c r="U80" i="28" s="1"/>
  <c r="I90" i="28"/>
  <c r="S263" i="28"/>
  <c r="U263" i="28" s="1"/>
  <c r="U229" i="28" s="1"/>
  <c r="U250" i="28"/>
  <c r="F19" i="27"/>
  <c r="F90" i="27"/>
  <c r="M324" i="27"/>
  <c r="M328" i="27"/>
  <c r="M174" i="27" s="1"/>
  <c r="I413" i="27"/>
  <c r="P645" i="27"/>
  <c r="I744" i="27"/>
  <c r="I667" i="27"/>
  <c r="I680" i="27"/>
  <c r="I690" i="27"/>
  <c r="U169" i="28"/>
  <c r="Q169" i="28"/>
  <c r="Q203" i="28" s="1"/>
  <c r="Q205" i="28" s="1"/>
  <c r="M311" i="27"/>
  <c r="M313" i="27" s="1"/>
  <c r="F677" i="28"/>
  <c r="M426" i="27"/>
  <c r="M190" i="27" s="1"/>
  <c r="S198" i="28"/>
  <c r="O198" i="28"/>
  <c r="G267" i="28"/>
  <c r="I267" i="28" s="1"/>
  <c r="I233" i="28" s="1"/>
  <c r="I196" i="28" s="1"/>
  <c r="I255" i="28"/>
  <c r="C165" i="27"/>
  <c r="C168" i="27" s="1"/>
  <c r="I196" i="27"/>
  <c r="F196" i="27" s="1"/>
  <c r="F319" i="27"/>
  <c r="F165" i="27" s="1"/>
  <c r="I321" i="27"/>
  <c r="F328" i="27"/>
  <c r="F174" i="27" s="1"/>
  <c r="F337" i="27"/>
  <c r="F189" i="27" s="1"/>
  <c r="F431" i="27"/>
  <c r="M413" i="27"/>
  <c r="I420" i="27"/>
  <c r="I184" i="27" s="1"/>
  <c r="M422" i="27"/>
  <c r="M186" i="27" s="1"/>
  <c r="I539" i="27"/>
  <c r="I542" i="27"/>
  <c r="I557" i="27"/>
  <c r="I565" i="27"/>
  <c r="M744" i="27"/>
  <c r="M647" i="27"/>
  <c r="Q645" i="27" s="1"/>
  <c r="F651" i="27"/>
  <c r="M656" i="27"/>
  <c r="M667" i="27"/>
  <c r="M680" i="27"/>
  <c r="M690" i="27"/>
  <c r="S44" i="28"/>
  <c r="U44" i="28" s="1"/>
  <c r="I23" i="28"/>
  <c r="U117" i="28"/>
  <c r="U118" i="28" s="1"/>
  <c r="Q117" i="28"/>
  <c r="Q118" i="28" s="1"/>
  <c r="S143" i="28"/>
  <c r="U143" i="28" s="1"/>
  <c r="U141" i="28"/>
  <c r="M145" i="28"/>
  <c r="M393" i="28"/>
  <c r="M358" i="28" s="1"/>
  <c r="K405" i="28"/>
  <c r="M405" i="28" s="1"/>
  <c r="M370" i="28" s="1"/>
  <c r="O406" i="28"/>
  <c r="Q406" i="28" s="1"/>
  <c r="Q371" i="28" s="1"/>
  <c r="Q394" i="28"/>
  <c r="K366" i="27"/>
  <c r="M366" i="27" s="1"/>
  <c r="K280" i="27"/>
  <c r="M280" i="27" s="1"/>
  <c r="K456" i="27"/>
  <c r="M456" i="27" s="1"/>
  <c r="K485" i="27"/>
  <c r="M485" i="27" s="1"/>
  <c r="M488" i="27" s="1"/>
  <c r="M490" i="27" s="1"/>
  <c r="K395" i="27"/>
  <c r="M395" i="27" s="1"/>
  <c r="M398" i="27" s="1"/>
  <c r="M400" i="27" s="1"/>
  <c r="K308" i="27"/>
  <c r="M308" i="27" s="1"/>
  <c r="K251" i="27"/>
  <c r="M251" i="27" s="1"/>
  <c r="M254" i="27" s="1"/>
  <c r="M256" i="27" s="1"/>
  <c r="F16" i="27"/>
  <c r="I324" i="27"/>
  <c r="I170" i="27" s="1"/>
  <c r="I325" i="27"/>
  <c r="I605" i="27"/>
  <c r="I537" i="27"/>
  <c r="P535" i="27" s="1"/>
  <c r="I795" i="27"/>
  <c r="I797" i="27" s="1"/>
  <c r="I46" i="28"/>
  <c r="I15" i="28"/>
  <c r="F82" i="28"/>
  <c r="F84" i="28" s="1"/>
  <c r="F15" i="28"/>
  <c r="Q90" i="28"/>
  <c r="C95" i="28"/>
  <c r="M90" i="28"/>
  <c r="M117" i="28"/>
  <c r="M118" i="28" s="1"/>
  <c r="U204" i="28"/>
  <c r="Q204" i="28"/>
  <c r="M204" i="28"/>
  <c r="I25" i="27"/>
  <c r="I27" i="27" s="1"/>
  <c r="I16" i="27"/>
  <c r="I327" i="27"/>
  <c r="I173" i="27" s="1"/>
  <c r="K337" i="27"/>
  <c r="M336" i="27" s="1"/>
  <c r="M188" i="27" s="1"/>
  <c r="I414" i="27"/>
  <c r="I423" i="27"/>
  <c r="I187" i="27" s="1"/>
  <c r="F529" i="27"/>
  <c r="F531" i="27" s="1"/>
  <c r="M605" i="27"/>
  <c r="M537" i="27"/>
  <c r="Q535" i="27" s="1"/>
  <c r="I639" i="27"/>
  <c r="I641" i="27" s="1"/>
  <c r="M795" i="27"/>
  <c r="M797" i="27" s="1"/>
  <c r="Q27" i="28"/>
  <c r="M161" i="28"/>
  <c r="M89" i="28"/>
  <c r="C237" i="28"/>
  <c r="C194" i="28"/>
  <c r="C200" i="28" s="1"/>
  <c r="O297" i="28"/>
  <c r="Q284" i="28"/>
  <c r="F116" i="28"/>
  <c r="F90" i="28"/>
  <c r="F605" i="27"/>
  <c r="M89" i="27"/>
  <c r="Q88" i="27" s="1"/>
  <c r="G425" i="27"/>
  <c r="G337" i="27"/>
  <c r="I336" i="27" s="1"/>
  <c r="I188" i="27" s="1"/>
  <c r="G366" i="27"/>
  <c r="I366" i="27" s="1"/>
  <c r="I369" i="27" s="1"/>
  <c r="G280" i="27"/>
  <c r="I280" i="27" s="1"/>
  <c r="I223" i="27" s="1"/>
  <c r="G456" i="27"/>
  <c r="I456" i="27" s="1"/>
  <c r="I425" i="27" s="1"/>
  <c r="G223" i="27"/>
  <c r="G395" i="27"/>
  <c r="I395" i="27" s="1"/>
  <c r="I398" i="27" s="1"/>
  <c r="I400" i="27" s="1"/>
  <c r="G485" i="27"/>
  <c r="I485" i="27" s="1"/>
  <c r="I529" i="27"/>
  <c r="I531" i="27" s="1"/>
  <c r="M496" i="27"/>
  <c r="M529" i="27" s="1"/>
  <c r="M531" i="27" s="1"/>
  <c r="C571" i="27"/>
  <c r="P539" i="27" s="1"/>
  <c r="M639" i="27"/>
  <c r="M641" i="27" s="1"/>
  <c r="M668" i="27"/>
  <c r="I679" i="27"/>
  <c r="M681" i="27"/>
  <c r="I689" i="27"/>
  <c r="M691" i="27"/>
  <c r="U27" i="28"/>
  <c r="K159" i="28"/>
  <c r="M159" i="28" s="1"/>
  <c r="M144" i="28"/>
  <c r="I126" i="28"/>
  <c r="I92" i="28" s="1"/>
  <c r="G128" i="28"/>
  <c r="I128" i="28" s="1"/>
  <c r="I94" i="28" s="1"/>
  <c r="O159" i="28"/>
  <c r="Q159" i="28" s="1"/>
  <c r="Q144" i="28"/>
  <c r="M132" i="28"/>
  <c r="M133" i="28" s="1"/>
  <c r="Q146" i="28"/>
  <c r="Q148" i="28" s="1"/>
  <c r="I82" i="28"/>
  <c r="I84" i="28" s="1"/>
  <c r="U94" i="28"/>
  <c r="Q94" i="28"/>
  <c r="M94" i="28"/>
  <c r="G145" i="28"/>
  <c r="I130" i="28"/>
  <c r="I367" i="28"/>
  <c r="O405" i="28"/>
  <c r="Q405" i="28" s="1"/>
  <c r="Q370" i="28" s="1"/>
  <c r="Q393" i="28"/>
  <c r="Q96" i="28"/>
  <c r="I114" i="28"/>
  <c r="I116" i="28" s="1"/>
  <c r="F161" i="28"/>
  <c r="F163" i="28" s="1"/>
  <c r="U248" i="28"/>
  <c r="S262" i="28"/>
  <c r="U262" i="28" s="1"/>
  <c r="U249" i="28"/>
  <c r="M234" i="28"/>
  <c r="F64" i="28"/>
  <c r="F66" i="28" s="1"/>
  <c r="C118" i="28"/>
  <c r="F146" i="28"/>
  <c r="F148" i="28" s="1"/>
  <c r="C176" i="28"/>
  <c r="U173" i="28"/>
  <c r="Q173" i="28"/>
  <c r="F175" i="28"/>
  <c r="U238" i="28"/>
  <c r="U231" i="28"/>
  <c r="F46" i="28"/>
  <c r="I80" i="28"/>
  <c r="G129" i="28"/>
  <c r="S113" i="28"/>
  <c r="S129" i="28" s="1"/>
  <c r="S144" i="28" s="1"/>
  <c r="Q185" i="28"/>
  <c r="M185" i="28"/>
  <c r="C242" i="28"/>
  <c r="C203" i="28"/>
  <c r="C205" i="28" s="1"/>
  <c r="O337" i="28"/>
  <c r="Q337" i="28" s="1"/>
  <c r="Q234" i="28" s="1"/>
  <c r="Q325" i="28"/>
  <c r="Q222" i="28" s="1"/>
  <c r="I64" i="28"/>
  <c r="I66" i="28" s="1"/>
  <c r="Q99" i="28"/>
  <c r="Q101" i="28" s="1"/>
  <c r="S114" i="28"/>
  <c r="S130" i="28" s="1"/>
  <c r="S145" i="28" s="1"/>
  <c r="K299" i="28"/>
  <c r="M299" i="28" s="1"/>
  <c r="M230" i="28" s="1"/>
  <c r="M287" i="28"/>
  <c r="M218" i="28" s="1"/>
  <c r="U221" i="28"/>
  <c r="S303" i="28"/>
  <c r="U303" i="28" s="1"/>
  <c r="U234" i="28" s="1"/>
  <c r="U291" i="28"/>
  <c r="Q232" i="28"/>
  <c r="O331" i="28"/>
  <c r="Q331" i="28" s="1"/>
  <c r="Q318" i="28"/>
  <c r="U216" i="28"/>
  <c r="G334" i="28"/>
  <c r="I334" i="28" s="1"/>
  <c r="I231" i="28" s="1"/>
  <c r="I194" i="28" s="1"/>
  <c r="I322" i="28"/>
  <c r="I219" i="28" s="1"/>
  <c r="I179" i="28" s="1"/>
  <c r="Q432" i="28"/>
  <c r="Q362" i="28" s="1"/>
  <c r="M432" i="28"/>
  <c r="M362" i="28" s="1"/>
  <c r="U432" i="28"/>
  <c r="F89" i="28"/>
  <c r="Q93" i="28"/>
  <c r="M93" i="28"/>
  <c r="C224" i="28"/>
  <c r="C180" i="28"/>
  <c r="C184" i="28" s="1"/>
  <c r="O298" i="28"/>
  <c r="Q298" i="28" s="1"/>
  <c r="Q229" i="28" s="1"/>
  <c r="Q285" i="28"/>
  <c r="Q216" i="28" s="1"/>
  <c r="Q230" i="28"/>
  <c r="Q317" i="28"/>
  <c r="U228" i="28"/>
  <c r="I432" i="28"/>
  <c r="I362" i="28" s="1"/>
  <c r="I184" i="28" s="1"/>
  <c r="F274" i="28"/>
  <c r="F276" i="28" s="1"/>
  <c r="K403" i="28"/>
  <c r="M403" i="28" s="1"/>
  <c r="M368" i="28" s="1"/>
  <c r="M391" i="28"/>
  <c r="M356" i="28" s="1"/>
  <c r="O440" i="28"/>
  <c r="Q440" i="28" s="1"/>
  <c r="Q428" i="28"/>
  <c r="U473" i="28"/>
  <c r="G511" i="28"/>
  <c r="I511" i="28" s="1"/>
  <c r="I476" i="28" s="1"/>
  <c r="I499" i="28"/>
  <c r="G261" i="28"/>
  <c r="I261" i="28" s="1"/>
  <c r="I227" i="28" s="1"/>
  <c r="I190" i="28" s="1"/>
  <c r="I248" i="28"/>
  <c r="I253" i="28"/>
  <c r="G265" i="28"/>
  <c r="I265" i="28" s="1"/>
  <c r="K266" i="28"/>
  <c r="M266" i="28" s="1"/>
  <c r="M232" i="28" s="1"/>
  <c r="M254" i="28"/>
  <c r="K402" i="28"/>
  <c r="M402" i="28" s="1"/>
  <c r="M367" i="28" s="1"/>
  <c r="M388" i="28"/>
  <c r="M353" i="28" s="1"/>
  <c r="I422" i="28"/>
  <c r="O439" i="28"/>
  <c r="Q439" i="28" s="1"/>
  <c r="Q369" i="28" s="1"/>
  <c r="Q427" i="28"/>
  <c r="Q357" i="28" s="1"/>
  <c r="M519" i="28"/>
  <c r="M457" i="28"/>
  <c r="O507" i="28"/>
  <c r="Q507" i="28" s="1"/>
  <c r="Q472" i="28" s="1"/>
  <c r="Q493" i="28"/>
  <c r="C179" i="28"/>
  <c r="C183" i="28" s="1"/>
  <c r="G263" i="28"/>
  <c r="I263" i="28" s="1"/>
  <c r="I250" i="28"/>
  <c r="I216" i="28" s="1"/>
  <c r="I273" i="28"/>
  <c r="I239" i="28" s="1"/>
  <c r="I202" i="28" s="1"/>
  <c r="Q309" i="28"/>
  <c r="G301" i="28"/>
  <c r="I301" i="28" s="1"/>
  <c r="I232" i="28" s="1"/>
  <c r="I195" i="28" s="1"/>
  <c r="I289" i="28"/>
  <c r="I220" i="28" s="1"/>
  <c r="I307" i="28"/>
  <c r="I238" i="28" s="1"/>
  <c r="I201" i="28" s="1"/>
  <c r="I321" i="28"/>
  <c r="I218" i="28" s="1"/>
  <c r="I340" i="28"/>
  <c r="I237" i="28" s="1"/>
  <c r="I200" i="28" s="1"/>
  <c r="M387" i="28"/>
  <c r="M352" i="28" s="1"/>
  <c r="U362" i="28"/>
  <c r="O506" i="28"/>
  <c r="Q506" i="28" s="1"/>
  <c r="Q471" i="28" s="1"/>
  <c r="Q492" i="28"/>
  <c r="O591" i="28"/>
  <c r="M248" i="28"/>
  <c r="M253" i="28"/>
  <c r="U255" i="28"/>
  <c r="S267" i="28"/>
  <c r="U267" i="28" s="1"/>
  <c r="Q272" i="28"/>
  <c r="Q238" i="28" s="1"/>
  <c r="M272" i="28"/>
  <c r="M238" i="28" s="1"/>
  <c r="M273" i="28"/>
  <c r="S296" i="28"/>
  <c r="U296" i="28" s="1"/>
  <c r="U227" i="28" s="1"/>
  <c r="U283" i="28"/>
  <c r="Q306" i="28"/>
  <c r="Q237" i="28" s="1"/>
  <c r="M306" i="28"/>
  <c r="M307" i="28"/>
  <c r="F343" i="28"/>
  <c r="F345" i="28" s="1"/>
  <c r="U323" i="28"/>
  <c r="U220" i="28" s="1"/>
  <c r="S336" i="28"/>
  <c r="U336" i="28" s="1"/>
  <c r="U233" i="28" s="1"/>
  <c r="U324" i="28"/>
  <c r="M340" i="28"/>
  <c r="M386" i="28"/>
  <c r="Q363" i="28"/>
  <c r="U377" i="28"/>
  <c r="F214" i="28"/>
  <c r="F173" i="28" s="1"/>
  <c r="O265" i="28"/>
  <c r="Q265" i="28" s="1"/>
  <c r="Q231" i="28" s="1"/>
  <c r="Q253" i="28"/>
  <c r="F309" i="28"/>
  <c r="Q351" i="28"/>
  <c r="M375" i="28"/>
  <c r="Q274" i="28"/>
  <c r="G268" i="28"/>
  <c r="I268" i="28" s="1"/>
  <c r="I234" i="28" s="1"/>
  <c r="I197" i="28" s="1"/>
  <c r="I256" i="28"/>
  <c r="O407" i="28"/>
  <c r="Q407" i="28" s="1"/>
  <c r="Q372" i="28" s="1"/>
  <c r="Q395" i="28"/>
  <c r="Q360" i="28" s="1"/>
  <c r="I366" i="28"/>
  <c r="I191" i="28" s="1"/>
  <c r="Q375" i="28"/>
  <c r="K297" i="28"/>
  <c r="K330" i="28"/>
  <c r="M330" i="28" s="1"/>
  <c r="M227" i="28" s="1"/>
  <c r="G332" i="28"/>
  <c r="I332" i="28" s="1"/>
  <c r="C354" i="28"/>
  <c r="S407" i="28"/>
  <c r="U407" i="28" s="1"/>
  <c r="U372" i="28" s="1"/>
  <c r="U395" i="28"/>
  <c r="U360" i="28" s="1"/>
  <c r="K435" i="28"/>
  <c r="M435" i="28" s="1"/>
  <c r="M365" i="28" s="1"/>
  <c r="M421" i="28"/>
  <c r="M448" i="28" s="1"/>
  <c r="I517" i="28"/>
  <c r="O548" i="28"/>
  <c r="Q548" i="28" s="1"/>
  <c r="Q478" i="28" s="1"/>
  <c r="Q536" i="28"/>
  <c r="Q466" i="28" s="1"/>
  <c r="Q539" i="28"/>
  <c r="Q469" i="28" s="1"/>
  <c r="U539" i="28"/>
  <c r="U469" i="28" s="1"/>
  <c r="M539" i="28"/>
  <c r="S590" i="28"/>
  <c r="S591" i="28"/>
  <c r="M255" i="28"/>
  <c r="U284" i="28"/>
  <c r="M288" i="28"/>
  <c r="I290" i="28"/>
  <c r="I221" i="28" s="1"/>
  <c r="U317" i="28"/>
  <c r="U343" i="28" s="1"/>
  <c r="Q319" i="28"/>
  <c r="M321" i="28"/>
  <c r="M343" i="28" s="1"/>
  <c r="I323" i="28"/>
  <c r="U325" i="28"/>
  <c r="Q387" i="28"/>
  <c r="Q352" i="28" s="1"/>
  <c r="S405" i="28"/>
  <c r="U405" i="28" s="1"/>
  <c r="U370" i="28" s="1"/>
  <c r="U393" i="28"/>
  <c r="U358" i="28" s="1"/>
  <c r="U396" i="28"/>
  <c r="U361" i="28" s="1"/>
  <c r="I398" i="28"/>
  <c r="Q516" i="28"/>
  <c r="M516" i="28"/>
  <c r="M517" i="28"/>
  <c r="K544" i="28"/>
  <c r="M544" i="28" s="1"/>
  <c r="M532" i="28"/>
  <c r="S548" i="28"/>
  <c r="U548" i="28" s="1"/>
  <c r="U536" i="28"/>
  <c r="I539" i="28"/>
  <c r="K707" i="28"/>
  <c r="M707" i="28" s="1"/>
  <c r="M694" i="28"/>
  <c r="U293" i="28"/>
  <c r="U224" i="28" s="1"/>
  <c r="U326" i="28"/>
  <c r="U223" i="28" s="1"/>
  <c r="U413" i="28"/>
  <c r="U388" i="28"/>
  <c r="U353" i="28" s="1"/>
  <c r="S402" i="28"/>
  <c r="U402" i="28" s="1"/>
  <c r="U367" i="28" s="1"/>
  <c r="I462" i="28"/>
  <c r="I469" i="28"/>
  <c r="Q517" i="28"/>
  <c r="Q532" i="28"/>
  <c r="Q462" i="28" s="1"/>
  <c r="O544" i="28"/>
  <c r="Q544" i="28" s="1"/>
  <c r="Q288" i="28"/>
  <c r="Q219" i="28" s="1"/>
  <c r="M290" i="28"/>
  <c r="M221" i="28" s="1"/>
  <c r="Q321" i="28"/>
  <c r="Q218" i="28" s="1"/>
  <c r="M323" i="28"/>
  <c r="I325" i="28"/>
  <c r="I222" i="28" s="1"/>
  <c r="I182" i="28" s="1"/>
  <c r="U351" i="28"/>
  <c r="U392" i="28"/>
  <c r="U357" i="28" s="1"/>
  <c r="M398" i="28"/>
  <c r="M363" i="28" s="1"/>
  <c r="S400" i="28"/>
  <c r="U400" i="28" s="1"/>
  <c r="U365" i="28" s="1"/>
  <c r="O403" i="28"/>
  <c r="Q403" i="28" s="1"/>
  <c r="Q368" i="28" s="1"/>
  <c r="G407" i="28"/>
  <c r="I407" i="28" s="1"/>
  <c r="I372" i="28" s="1"/>
  <c r="S438" i="28"/>
  <c r="U438" i="28" s="1"/>
  <c r="U368" i="28" s="1"/>
  <c r="U426" i="28"/>
  <c r="U448" i="28" s="1"/>
  <c r="K442" i="28"/>
  <c r="M442" i="28" s="1"/>
  <c r="M372" i="28" s="1"/>
  <c r="M430" i="28"/>
  <c r="M360" i="28" s="1"/>
  <c r="K509" i="28"/>
  <c r="M509" i="28" s="1"/>
  <c r="M474" i="28" s="1"/>
  <c r="M497" i="28"/>
  <c r="U500" i="28"/>
  <c r="U465" i="28" s="1"/>
  <c r="S513" i="28"/>
  <c r="U513" i="28" s="1"/>
  <c r="U501" i="28"/>
  <c r="U466" i="28" s="1"/>
  <c r="I554" i="28"/>
  <c r="I556" i="28" s="1"/>
  <c r="M529" i="28"/>
  <c r="F413" i="28"/>
  <c r="G437" i="28"/>
  <c r="I437" i="28" s="1"/>
  <c r="I423" i="28"/>
  <c r="I353" i="28" s="1"/>
  <c r="F519" i="28"/>
  <c r="M469" i="28"/>
  <c r="Q474" i="28"/>
  <c r="S667" i="28"/>
  <c r="U667" i="28" s="1"/>
  <c r="U653" i="28"/>
  <c r="U844" i="28"/>
  <c r="S864" i="28"/>
  <c r="U864" i="28" s="1"/>
  <c r="I386" i="28"/>
  <c r="G400" i="28"/>
  <c r="I400" i="28" s="1"/>
  <c r="I365" i="28" s="1"/>
  <c r="G405" i="28"/>
  <c r="I405" i="28" s="1"/>
  <c r="I370" i="28" s="1"/>
  <c r="I393" i="28"/>
  <c r="I358" i="28" s="1"/>
  <c r="M429" i="28"/>
  <c r="M359" i="28" s="1"/>
  <c r="I433" i="28"/>
  <c r="M494" i="28"/>
  <c r="O542" i="28"/>
  <c r="Q542" i="28" s="1"/>
  <c r="Q528" i="28"/>
  <c r="I593" i="28"/>
  <c r="I595" i="28" s="1"/>
  <c r="I597" i="28" s="1"/>
  <c r="S661" i="28"/>
  <c r="U661" i="28" s="1"/>
  <c r="U645" i="28"/>
  <c r="G665" i="28"/>
  <c r="I665" i="28" s="1"/>
  <c r="I625" i="28" s="1"/>
  <c r="I650" i="28"/>
  <c r="I608" i="28" s="1"/>
  <c r="S436" i="28"/>
  <c r="U436" i="28" s="1"/>
  <c r="U366" i="28" s="1"/>
  <c r="S546" i="28"/>
  <c r="U546" i="28" s="1"/>
  <c r="U476" i="28" s="1"/>
  <c r="U534" i="28"/>
  <c r="U464" i="28" s="1"/>
  <c r="S541" i="28"/>
  <c r="U541" i="28" s="1"/>
  <c r="U471" i="28" s="1"/>
  <c r="S668" i="28"/>
  <c r="U668" i="28" s="1"/>
  <c r="U655" i="28"/>
  <c r="K674" i="28"/>
  <c r="M674" i="28" s="1"/>
  <c r="M659" i="28"/>
  <c r="S809" i="28"/>
  <c r="U809" i="28" s="1"/>
  <c r="U790" i="28"/>
  <c r="U427" i="28"/>
  <c r="Q429" i="28"/>
  <c r="U492" i="28"/>
  <c r="Q494" i="28"/>
  <c r="Q459" i="28" s="1"/>
  <c r="M498" i="28"/>
  <c r="M463" i="28" s="1"/>
  <c r="I500" i="28"/>
  <c r="I465" i="28" s="1"/>
  <c r="F554" i="28"/>
  <c r="F556" i="28" s="1"/>
  <c r="S543" i="28"/>
  <c r="U543" i="28" s="1"/>
  <c r="K664" i="28"/>
  <c r="M664" i="28" s="1"/>
  <c r="M649" i="28"/>
  <c r="M675" i="28" s="1"/>
  <c r="M677" i="28" s="1"/>
  <c r="Q690" i="28"/>
  <c r="Q784" i="28"/>
  <c r="O803" i="28"/>
  <c r="Q803" i="28" s="1"/>
  <c r="O792" i="28"/>
  <c r="G807" i="28"/>
  <c r="I807" i="28" s="1"/>
  <c r="I755" i="28" s="1"/>
  <c r="I788" i="28"/>
  <c r="I734" i="28" s="1"/>
  <c r="Q447" i="28"/>
  <c r="Q377" i="28" s="1"/>
  <c r="O663" i="28"/>
  <c r="Q663" i="28" s="1"/>
  <c r="Q647" i="28"/>
  <c r="G711" i="28"/>
  <c r="I711" i="28" s="1"/>
  <c r="I696" i="28"/>
  <c r="I616" i="28" s="1"/>
  <c r="O704" i="28"/>
  <c r="Q704" i="28" s="1"/>
  <c r="I777" i="28"/>
  <c r="I723" i="28" s="1"/>
  <c r="G800" i="28"/>
  <c r="I800" i="28" s="1"/>
  <c r="I748" i="28" s="1"/>
  <c r="I923" i="28"/>
  <c r="I904" i="28" s="1"/>
  <c r="I1008" i="28"/>
  <c r="C927" i="28"/>
  <c r="C908" i="28" s="1"/>
  <c r="I1002" i="28"/>
  <c r="I927" i="28" s="1"/>
  <c r="I908" i="28" s="1"/>
  <c r="F1002" i="28"/>
  <c r="F927" i="28" s="1"/>
  <c r="F908" i="28" s="1"/>
  <c r="I427" i="28"/>
  <c r="I357" i="28" s="1"/>
  <c r="U429" i="28"/>
  <c r="U359" i="28" s="1"/>
  <c r="I492" i="28"/>
  <c r="U494" i="28"/>
  <c r="U459" i="28" s="1"/>
  <c r="Q498" i="28"/>
  <c r="Q463" i="28" s="1"/>
  <c r="M500" i="28"/>
  <c r="M465" i="28" s="1"/>
  <c r="U636" i="28"/>
  <c r="Q636" i="28"/>
  <c r="Q646" i="28"/>
  <c r="Q675" i="28" s="1"/>
  <c r="I685" i="28"/>
  <c r="I605" i="28" s="1"/>
  <c r="F922" i="28"/>
  <c r="F903" i="28" s="1"/>
  <c r="W901" i="28" s="1"/>
  <c r="F1028" i="28"/>
  <c r="F1054" i="28"/>
  <c r="G546" i="28"/>
  <c r="I546" i="28" s="1"/>
  <c r="I534" i="28"/>
  <c r="M714" i="28"/>
  <c r="M676" i="28"/>
  <c r="O670" i="28"/>
  <c r="Q670" i="28" s="1"/>
  <c r="Q657" i="28"/>
  <c r="S703" i="28"/>
  <c r="U703" i="28" s="1"/>
  <c r="U688" i="28"/>
  <c r="Q696" i="28"/>
  <c r="M527" i="28"/>
  <c r="I529" i="28"/>
  <c r="I459" i="28" s="1"/>
  <c r="I171" i="28" s="1"/>
  <c r="I532" i="28"/>
  <c r="M536" i="28"/>
  <c r="M466" i="28" s="1"/>
  <c r="G666" i="28"/>
  <c r="I666" i="28" s="1"/>
  <c r="I626" i="28" s="1"/>
  <c r="G653" i="28"/>
  <c r="I652" i="28"/>
  <c r="I610" i="28" s="1"/>
  <c r="Q656" i="28"/>
  <c r="K700" i="28"/>
  <c r="M700" i="28" s="1"/>
  <c r="M684" i="28"/>
  <c r="M713" i="28" s="1"/>
  <c r="M715" i="28" s="1"/>
  <c r="U687" i="28"/>
  <c r="I746" i="28"/>
  <c r="I757" i="28"/>
  <c r="I1028" i="28"/>
  <c r="I1054" i="28"/>
  <c r="I603" i="28"/>
  <c r="U646" i="28"/>
  <c r="M650" i="28"/>
  <c r="U656" i="28"/>
  <c r="K662" i="28"/>
  <c r="M662" i="28" s="1"/>
  <c r="Q683" i="28"/>
  <c r="Q713" i="28" s="1"/>
  <c r="M685" i="28"/>
  <c r="I687" i="28"/>
  <c r="I607" i="28" s="1"/>
  <c r="U690" i="28"/>
  <c r="S691" i="28"/>
  <c r="Q693" i="28"/>
  <c r="M695" i="28"/>
  <c r="I697" i="28"/>
  <c r="I617" i="28" s="1"/>
  <c r="G699" i="28"/>
  <c r="I699" i="28" s="1"/>
  <c r="I621" i="28" s="1"/>
  <c r="S701" i="28"/>
  <c r="U701" i="28" s="1"/>
  <c r="O711" i="28"/>
  <c r="Q711" i="28" s="1"/>
  <c r="I775" i="28"/>
  <c r="U778" i="28"/>
  <c r="S802" i="28"/>
  <c r="U802" i="28" s="1"/>
  <c r="F871" i="28"/>
  <c r="O843" i="28"/>
  <c r="O855" i="28"/>
  <c r="Q855" i="28" s="1"/>
  <c r="Q837" i="28"/>
  <c r="O844" i="28"/>
  <c r="G861" i="28"/>
  <c r="I861" i="28" s="1"/>
  <c r="G884" i="28"/>
  <c r="I884" i="28" s="1"/>
  <c r="I963" i="28"/>
  <c r="I1057" i="28" s="1"/>
  <c r="U552" i="28"/>
  <c r="G673" i="28"/>
  <c r="I673" i="28" s="1"/>
  <c r="M787" i="28"/>
  <c r="K806" i="28"/>
  <c r="M806" i="28" s="1"/>
  <c r="Q835" i="28"/>
  <c r="G853" i="28"/>
  <c r="I853" i="28" s="1"/>
  <c r="M960" i="28"/>
  <c r="M961" i="28"/>
  <c r="M1055" i="28" s="1"/>
  <c r="K882" i="28"/>
  <c r="M1010" i="28"/>
  <c r="M932" i="28"/>
  <c r="U1104" i="28"/>
  <c r="F713" i="28"/>
  <c r="F715" i="28" s="1"/>
  <c r="I690" i="28"/>
  <c r="G691" i="28"/>
  <c r="U693" i="28"/>
  <c r="Q695" i="28"/>
  <c r="M697" i="28"/>
  <c r="Q775" i="28"/>
  <c r="O798" i="28"/>
  <c r="Q798" i="28" s="1"/>
  <c r="I730" i="28"/>
  <c r="K805" i="28"/>
  <c r="M805" i="28" s="1"/>
  <c r="K793" i="28"/>
  <c r="U792" i="28"/>
  <c r="S811" i="28"/>
  <c r="U811" i="28" s="1"/>
  <c r="U843" i="28"/>
  <c r="Q846" i="28"/>
  <c r="I1081" i="28"/>
  <c r="I1082" i="28"/>
  <c r="Q1074" i="28"/>
  <c r="U1169" i="28"/>
  <c r="G591" i="28"/>
  <c r="I591" i="28" s="1"/>
  <c r="M688" i="28"/>
  <c r="U694" i="28"/>
  <c r="Q819" i="28"/>
  <c r="U872" i="28"/>
  <c r="M819" i="28"/>
  <c r="Q872" i="28"/>
  <c r="M872" i="28"/>
  <c r="U819" i="28"/>
  <c r="M786" i="28"/>
  <c r="Q795" i="28"/>
  <c r="O814" i="28"/>
  <c r="Q814" i="28" s="1"/>
  <c r="U830" i="28"/>
  <c r="I840" i="28"/>
  <c r="O857" i="28"/>
  <c r="Q857" i="28" s="1"/>
  <c r="U932" i="28"/>
  <c r="M1076" i="28"/>
  <c r="M1077" i="28"/>
  <c r="M1078" i="28"/>
  <c r="I1165" i="28"/>
  <c r="I1199" i="28"/>
  <c r="M690" i="28"/>
  <c r="K691" i="28"/>
  <c r="I693" i="28"/>
  <c r="I613" i="28" s="1"/>
  <c r="U695" i="28"/>
  <c r="Q697" i="28"/>
  <c r="I724" i="28"/>
  <c r="I789" i="28"/>
  <c r="G808" i="28"/>
  <c r="I808" i="28" s="1"/>
  <c r="I756" i="28" s="1"/>
  <c r="I749" i="28"/>
  <c r="I844" i="28"/>
  <c r="I739" i="28" s="1"/>
  <c r="G864" i="28"/>
  <c r="I864" i="28" s="1"/>
  <c r="K850" i="28"/>
  <c r="M850" i="28" s="1"/>
  <c r="F1008" i="28"/>
  <c r="F923" i="28"/>
  <c r="F904" i="28" s="1"/>
  <c r="U1028" i="28"/>
  <c r="U1054" i="28"/>
  <c r="U775" i="28"/>
  <c r="Q778" i="28"/>
  <c r="U828" i="28"/>
  <c r="Q830" i="28"/>
  <c r="M835" i="28"/>
  <c r="I838" i="28"/>
  <c r="I733" i="28" s="1"/>
  <c r="U840" i="28"/>
  <c r="M846" i="28"/>
  <c r="I922" i="28"/>
  <c r="I903" i="28" s="1"/>
  <c r="Q932" i="28"/>
  <c r="S886" i="28"/>
  <c r="U965" i="28"/>
  <c r="Q987" i="28"/>
  <c r="C949" i="28"/>
  <c r="M987" i="28"/>
  <c r="C1082" i="28"/>
  <c r="I1046" i="28"/>
  <c r="I1078" i="28"/>
  <c r="Q1046" i="28"/>
  <c r="U1168" i="28"/>
  <c r="U1201" i="28"/>
  <c r="S793" i="28"/>
  <c r="S805" i="28"/>
  <c r="U805" i="28" s="1"/>
  <c r="O807" i="28"/>
  <c r="Q807" i="28" s="1"/>
  <c r="K809" i="28"/>
  <c r="M809" i="28" s="1"/>
  <c r="G812" i="28"/>
  <c r="I812" i="28" s="1"/>
  <c r="I760" i="28" s="1"/>
  <c r="S815" i="28"/>
  <c r="U815" i="28" s="1"/>
  <c r="G843" i="28"/>
  <c r="K852" i="28"/>
  <c r="M852" i="28" s="1"/>
  <c r="G854" i="28"/>
  <c r="I854" i="28" s="1"/>
  <c r="I750" i="28" s="1"/>
  <c r="I894" i="28"/>
  <c r="F988" i="28"/>
  <c r="F1073" i="28"/>
  <c r="I1055" i="28"/>
  <c r="U1058" i="28"/>
  <c r="U1059" i="28"/>
  <c r="C1030" i="28"/>
  <c r="M1082" i="28"/>
  <c r="U1103" i="28"/>
  <c r="Q1103" i="28"/>
  <c r="Q1104" i="28" s="1"/>
  <c r="M1103" i="28"/>
  <c r="M1104" i="28" s="1"/>
  <c r="G792" i="28"/>
  <c r="K801" i="28"/>
  <c r="M801" i="28" s="1"/>
  <c r="G803" i="28"/>
  <c r="I803" i="28" s="1"/>
  <c r="I751" i="28" s="1"/>
  <c r="S806" i="28"/>
  <c r="U806" i="28" s="1"/>
  <c r="O808" i="28"/>
  <c r="Q808" i="28" s="1"/>
  <c r="G814" i="28"/>
  <c r="I814" i="28" s="1"/>
  <c r="G855" i="28"/>
  <c r="I855" i="28" s="1"/>
  <c r="S858" i="28"/>
  <c r="U858" i="28" s="1"/>
  <c r="O860" i="28"/>
  <c r="Q860" i="28" s="1"/>
  <c r="K863" i="28"/>
  <c r="M863" i="28" s="1"/>
  <c r="G866" i="28"/>
  <c r="I866" i="28" s="1"/>
  <c r="F971" i="28"/>
  <c r="I988" i="28"/>
  <c r="Q1027" i="28"/>
  <c r="Q1063" i="28" s="1"/>
  <c r="M1027" i="28"/>
  <c r="M1063" i="28" s="1"/>
  <c r="C1063" i="28"/>
  <c r="Q1077" i="28"/>
  <c r="Q1082" i="28"/>
  <c r="O852" i="28"/>
  <c r="Q852" i="28" s="1"/>
  <c r="K854" i="28"/>
  <c r="M854" i="28" s="1"/>
  <c r="I1063" i="28"/>
  <c r="U1073" i="28"/>
  <c r="K792" i="28"/>
  <c r="K844" i="28"/>
  <c r="I888" i="28"/>
  <c r="I895" i="28" s="1"/>
  <c r="I897" i="28" s="1"/>
  <c r="F943" i="28"/>
  <c r="F925" i="28" s="1"/>
  <c r="F906" i="28" s="1"/>
  <c r="C929" i="28"/>
  <c r="C910" i="28" s="1"/>
  <c r="C951" i="28"/>
  <c r="C932" i="28" s="1"/>
  <c r="I947" i="28"/>
  <c r="I929" i="28" s="1"/>
  <c r="I910" i="28" s="1"/>
  <c r="M988" i="28"/>
  <c r="C1083" i="28"/>
  <c r="C1085" i="28" s="1"/>
  <c r="C1047" i="28"/>
  <c r="C1048" i="28" s="1"/>
  <c r="U1082" i="28"/>
  <c r="I1212" i="28"/>
  <c r="I1214" i="28" s="1"/>
  <c r="I943" i="28"/>
  <c r="I925" i="28" s="1"/>
  <c r="I906" i="28" s="1"/>
  <c r="C942" i="28"/>
  <c r="C1056" i="28"/>
  <c r="C924" i="28" s="1"/>
  <c r="C905" i="28" s="1"/>
  <c r="U970" i="28"/>
  <c r="Q1028" i="28"/>
  <c r="M1062" i="28"/>
  <c r="F1047" i="28"/>
  <c r="I1047" i="28" s="1"/>
  <c r="F1083" i="28"/>
  <c r="F1085" i="28" s="1"/>
  <c r="U1057" i="28"/>
  <c r="I1073" i="28"/>
  <c r="F1212" i="28"/>
  <c r="F1214" i="28" s="1"/>
  <c r="F1164" i="28"/>
  <c r="M1046" i="28"/>
  <c r="F1228" i="28"/>
  <c r="F1230" i="28" s="1"/>
  <c r="U1046" i="28"/>
  <c r="Q1155" i="28"/>
  <c r="Q1156" i="28" s="1"/>
  <c r="Q1213" i="28"/>
  <c r="Q1214" i="28" s="1"/>
  <c r="Q970" i="28"/>
  <c r="F1077" i="28"/>
  <c r="M1200" i="28"/>
  <c r="C1152" i="28"/>
  <c r="I1152" i="28" s="1"/>
  <c r="I1154" i="28" s="1"/>
  <c r="I1156" i="28" s="1"/>
  <c r="C1167" i="28"/>
  <c r="Q1200" i="28"/>
  <c r="Q1169" i="28" s="1"/>
  <c r="Q1170" i="28" s="1"/>
  <c r="C1214" i="28"/>
  <c r="C971" i="28"/>
  <c r="F1199" i="28"/>
  <c r="M871" i="28" l="1"/>
  <c r="M873" i="28" s="1"/>
  <c r="U90" i="28"/>
  <c r="U99" i="28" s="1"/>
  <c r="U101" i="28" s="1"/>
  <c r="I340" i="27"/>
  <c r="I342" i="27" s="1"/>
  <c r="I371" i="27"/>
  <c r="I118" i="28"/>
  <c r="U363" i="28"/>
  <c r="I971" i="28"/>
  <c r="U793" i="28"/>
  <c r="U818" i="28" s="1"/>
  <c r="U820" i="28" s="1"/>
  <c r="S812" i="28"/>
  <c r="U812" i="28" s="1"/>
  <c r="Q554" i="28"/>
  <c r="G144" i="28"/>
  <c r="I129" i="28"/>
  <c r="M693" i="27"/>
  <c r="M695" i="27" s="1"/>
  <c r="Q644" i="27" s="1"/>
  <c r="Q647" i="27" s="1"/>
  <c r="M746" i="27"/>
  <c r="M792" i="28"/>
  <c r="K811" i="28"/>
  <c r="M811" i="28" s="1"/>
  <c r="C913" i="28"/>
  <c r="C912" i="28"/>
  <c r="M1169" i="28"/>
  <c r="M1170" i="28" s="1"/>
  <c r="M1201" i="28"/>
  <c r="M1083" i="28"/>
  <c r="M1085" i="28" s="1"/>
  <c r="Q1047" i="28"/>
  <c r="M1047" i="28"/>
  <c r="M1048" i="28" s="1"/>
  <c r="U1047" i="28"/>
  <c r="F972" i="28"/>
  <c r="I633" i="28"/>
  <c r="I1064" i="28"/>
  <c r="I1066" i="28" s="1"/>
  <c r="O811" i="28"/>
  <c r="Q811" i="28" s="1"/>
  <c r="Q792" i="28"/>
  <c r="U675" i="28"/>
  <c r="Q519" i="28"/>
  <c r="Q457" i="28"/>
  <c r="M184" i="28"/>
  <c r="Q184" i="28"/>
  <c r="S159" i="28"/>
  <c r="U159" i="28" s="1"/>
  <c r="U144" i="28"/>
  <c r="I25" i="28"/>
  <c r="I27" i="28" s="1"/>
  <c r="I48" i="28"/>
  <c r="I746" i="27"/>
  <c r="I693" i="27"/>
  <c r="I695" i="27" s="1"/>
  <c r="P644" i="27" s="1"/>
  <c r="P647" i="27" s="1"/>
  <c r="U47" i="28"/>
  <c r="U48" i="28" s="1"/>
  <c r="U65" i="28"/>
  <c r="U66" i="28" s="1"/>
  <c r="U83" i="28"/>
  <c r="U84" i="28" s="1"/>
  <c r="I99" i="27"/>
  <c r="I101" i="27" s="1"/>
  <c r="P87" i="27" s="1"/>
  <c r="I116" i="27"/>
  <c r="M844" i="28"/>
  <c r="K864" i="28"/>
  <c r="M864" i="28" s="1"/>
  <c r="C1009" i="28"/>
  <c r="C1010" i="28" s="1"/>
  <c r="G667" i="28"/>
  <c r="I667" i="28" s="1"/>
  <c r="I627" i="28" s="1"/>
  <c r="I653" i="28"/>
  <c r="F1201" i="28"/>
  <c r="F1168" i="28"/>
  <c r="F1170" i="28" s="1"/>
  <c r="Q1064" i="28"/>
  <c r="Q1066" i="28" s="1"/>
  <c r="G705" i="28"/>
  <c r="I705" i="28" s="1"/>
  <c r="I691" i="28"/>
  <c r="I713" i="28" s="1"/>
  <c r="I715" i="28" s="1"/>
  <c r="I181" i="28"/>
  <c r="Q240" i="28"/>
  <c r="Q242" i="28" s="1"/>
  <c r="I189" i="27"/>
  <c r="F118" i="28"/>
  <c r="F99" i="28"/>
  <c r="F101" i="28" s="1"/>
  <c r="M99" i="28"/>
  <c r="M101" i="28" s="1"/>
  <c r="M569" i="27"/>
  <c r="M571" i="27" s="1"/>
  <c r="Q534" i="27" s="1"/>
  <c r="Q537" i="27" s="1"/>
  <c r="M607" i="27"/>
  <c r="I283" i="27"/>
  <c r="U95" i="28"/>
  <c r="Q95" i="28"/>
  <c r="M95" i="28"/>
  <c r="O549" i="28"/>
  <c r="Q549" i="28" s="1"/>
  <c r="O443" i="28"/>
  <c r="Q443" i="28" s="1"/>
  <c r="O514" i="28"/>
  <c r="Q514" i="28" s="1"/>
  <c r="O479" i="28"/>
  <c r="O373" i="28"/>
  <c r="O338" i="28"/>
  <c r="Q338" i="28" s="1"/>
  <c r="O408" i="28"/>
  <c r="Q408" i="28" s="1"/>
  <c r="Q373" i="28" s="1"/>
  <c r="O304" i="28"/>
  <c r="Q304" i="28" s="1"/>
  <c r="O269" i="28"/>
  <c r="Q269" i="28" s="1"/>
  <c r="O235" i="28"/>
  <c r="M340" i="27"/>
  <c r="M342" i="27" s="1"/>
  <c r="M371" i="27"/>
  <c r="I459" i="27"/>
  <c r="M285" i="27"/>
  <c r="M226" i="27"/>
  <c r="C972" i="28"/>
  <c r="C952" i="28"/>
  <c r="I843" i="28"/>
  <c r="G863" i="28"/>
  <c r="I863" i="28" s="1"/>
  <c r="U1170" i="28"/>
  <c r="M1054" i="28"/>
  <c r="M970" i="28"/>
  <c r="F951" i="28"/>
  <c r="I519" i="28"/>
  <c r="I457" i="28"/>
  <c r="I169" i="28" s="1"/>
  <c r="F521" i="28"/>
  <c r="F484" i="28"/>
  <c r="F486" i="28" s="1"/>
  <c r="U478" i="28"/>
  <c r="M220" i="28"/>
  <c r="M219" i="28"/>
  <c r="I229" i="28"/>
  <c r="I192" i="28" s="1"/>
  <c r="Q413" i="28"/>
  <c r="Q343" i="28"/>
  <c r="Q214" i="28"/>
  <c r="F48" i="28"/>
  <c r="F25" i="28"/>
  <c r="F27" i="28" s="1"/>
  <c r="U274" i="28"/>
  <c r="M163" i="28"/>
  <c r="I607" i="27"/>
  <c r="I569" i="27"/>
  <c r="I571" i="27" s="1"/>
  <c r="P534" i="27" s="1"/>
  <c r="P537" i="27" s="1"/>
  <c r="M425" i="27"/>
  <c r="S514" i="28"/>
  <c r="U514" i="28" s="1"/>
  <c r="U479" i="28" s="1"/>
  <c r="S549" i="28"/>
  <c r="U549" i="28" s="1"/>
  <c r="S479" i="28"/>
  <c r="S338" i="28"/>
  <c r="U338" i="28" s="1"/>
  <c r="S443" i="28"/>
  <c r="U443" i="28" s="1"/>
  <c r="S373" i="28"/>
  <c r="S304" i="28"/>
  <c r="U304" i="28" s="1"/>
  <c r="S408" i="28"/>
  <c r="U408" i="28" s="1"/>
  <c r="S269" i="28"/>
  <c r="U269" i="28" s="1"/>
  <c r="S235" i="28"/>
  <c r="U203" i="28"/>
  <c r="U205" i="28" s="1"/>
  <c r="U147" i="28"/>
  <c r="U148" i="28" s="1"/>
  <c r="F285" i="27"/>
  <c r="F226" i="27"/>
  <c r="C931" i="28"/>
  <c r="I949" i="28"/>
  <c r="I931" i="28" s="1"/>
  <c r="K812" i="28"/>
  <c r="M812" i="28" s="1"/>
  <c r="M793" i="28"/>
  <c r="O863" i="28"/>
  <c r="Q863" i="28" s="1"/>
  <c r="Q843" i="28"/>
  <c r="Q871" i="28" s="1"/>
  <c r="Q873" i="28" s="1"/>
  <c r="F1030" i="28"/>
  <c r="F1064" i="28"/>
  <c r="F1066" i="28" s="1"/>
  <c r="F1029" i="28"/>
  <c r="U345" i="28"/>
  <c r="Q1201" i="28"/>
  <c r="I792" i="28"/>
  <c r="G811" i="28"/>
  <c r="I811" i="28" s="1"/>
  <c r="Q1048" i="28"/>
  <c r="Q1083" i="28"/>
  <c r="Q1085" i="28" s="1"/>
  <c r="S892" i="28"/>
  <c r="S891" i="28"/>
  <c r="I970" i="28"/>
  <c r="I972" i="28" s="1"/>
  <c r="S705" i="28"/>
  <c r="U705" i="28" s="1"/>
  <c r="U691" i="28"/>
  <c r="U713" i="28" s="1"/>
  <c r="U715" i="28" s="1"/>
  <c r="I351" i="28"/>
  <c r="I413" i="28"/>
  <c r="U215" i="28"/>
  <c r="I343" i="28"/>
  <c r="I345" i="28" s="1"/>
  <c r="U356" i="28"/>
  <c r="M237" i="28"/>
  <c r="I175" i="28"/>
  <c r="M223" i="27"/>
  <c r="F48" i="27"/>
  <c r="F25" i="27"/>
  <c r="F27" i="27" s="1"/>
  <c r="I145" i="28"/>
  <c r="I96" i="28" s="1"/>
  <c r="G160" i="28"/>
  <c r="I160" i="28" s="1"/>
  <c r="Q215" i="28"/>
  <c r="M555" i="28"/>
  <c r="M449" i="28"/>
  <c r="M450" i="28" s="1"/>
  <c r="M414" i="28"/>
  <c r="M520" i="28"/>
  <c r="M521" i="28" s="1"/>
  <c r="M485" i="28"/>
  <c r="M379" i="28"/>
  <c r="M344" i="28"/>
  <c r="M345" i="28" s="1"/>
  <c r="M310" i="28"/>
  <c r="M275" i="28"/>
  <c r="M205" i="28"/>
  <c r="M241" i="28"/>
  <c r="U415" i="28"/>
  <c r="U378" i="28"/>
  <c r="U1064" i="28"/>
  <c r="U1066" i="28" s="1"/>
  <c r="F873" i="28"/>
  <c r="F767" i="28"/>
  <c r="F769" i="28" s="1"/>
  <c r="Q913" i="28"/>
  <c r="Q912" i="28"/>
  <c r="I721" i="28"/>
  <c r="I818" i="28"/>
  <c r="U457" i="28"/>
  <c r="U519" i="28"/>
  <c r="M462" i="28"/>
  <c r="I274" i="28"/>
  <c r="I276" i="28" s="1"/>
  <c r="I214" i="28"/>
  <c r="I173" i="28" s="1"/>
  <c r="Q1167" i="28"/>
  <c r="M1167" i="28"/>
  <c r="I1167" i="28"/>
  <c r="U1167" i="28" s="1"/>
  <c r="U1048" i="28"/>
  <c r="U1083" i="28"/>
  <c r="U1085" i="28" s="1"/>
  <c r="I1048" i="28"/>
  <c r="I1083" i="28"/>
  <c r="I1085" i="28" s="1"/>
  <c r="U871" i="28"/>
  <c r="U873" i="28" s="1"/>
  <c r="U912" i="28"/>
  <c r="U913" i="28"/>
  <c r="I871" i="28"/>
  <c r="I873" i="28" s="1"/>
  <c r="Q818" i="28"/>
  <c r="Q820" i="28" s="1"/>
  <c r="M912" i="28"/>
  <c r="M913" i="28"/>
  <c r="O864" i="28"/>
  <c r="Q864" i="28" s="1"/>
  <c r="Q844" i="28"/>
  <c r="M554" i="28"/>
  <c r="M556" i="28" s="1"/>
  <c r="Q714" i="28"/>
  <c r="Q715" i="28" s="1"/>
  <c r="Q676" i="28"/>
  <c r="Q677" i="28" s="1"/>
  <c r="Q637" i="28"/>
  <c r="M459" i="28"/>
  <c r="U214" i="28"/>
  <c r="U309" i="28"/>
  <c r="M274" i="28"/>
  <c r="M276" i="28" s="1"/>
  <c r="M214" i="28"/>
  <c r="I178" i="28"/>
  <c r="Q183" i="28"/>
  <c r="M183" i="28"/>
  <c r="S160" i="28"/>
  <c r="U160" i="28" s="1"/>
  <c r="U145" i="28"/>
  <c r="Q297" i="28"/>
  <c r="Q228" i="28" s="1"/>
  <c r="Q308" i="28"/>
  <c r="Q239" i="28" s="1"/>
  <c r="Q555" i="28"/>
  <c r="Q449" i="28"/>
  <c r="Q450" i="28" s="1"/>
  <c r="Q414" i="28"/>
  <c r="Q379" i="28"/>
  <c r="Q520" i="28"/>
  <c r="Q485" i="28"/>
  <c r="Q344" i="28"/>
  <c r="Q310" i="28"/>
  <c r="Q311" i="28" s="1"/>
  <c r="Q275" i="28"/>
  <c r="Q241" i="28"/>
  <c r="Q359" i="28"/>
  <c r="F635" i="28"/>
  <c r="F637" i="28" s="1"/>
  <c r="Q162" i="28"/>
  <c r="Q163" i="28" s="1"/>
  <c r="M83" i="28"/>
  <c r="M84" i="28" s="1"/>
  <c r="M47" i="28"/>
  <c r="M48" i="28" s="1"/>
  <c r="M65" i="28"/>
  <c r="M66" i="28" s="1"/>
  <c r="M27" i="28"/>
  <c r="M459" i="27"/>
  <c r="M99" i="27"/>
  <c r="M101" i="27" s="1"/>
  <c r="Q87" i="27" s="1"/>
  <c r="Q90" i="27" s="1"/>
  <c r="I1168" i="28"/>
  <c r="I1170" i="28" s="1"/>
  <c r="I1201" i="28"/>
  <c r="I735" i="28"/>
  <c r="M308" i="28"/>
  <c r="M239" i="28" s="1"/>
  <c r="M297" i="28"/>
  <c r="M228" i="28" s="1"/>
  <c r="F311" i="28"/>
  <c r="F240" i="28"/>
  <c r="M413" i="28"/>
  <c r="M351" i="28"/>
  <c r="I352" i="28"/>
  <c r="I174" i="28" s="1"/>
  <c r="I448" i="28"/>
  <c r="F1048" i="28"/>
  <c r="I990" i="28"/>
  <c r="I762" i="28"/>
  <c r="F989" i="28"/>
  <c r="I989" i="28" s="1"/>
  <c r="X901" i="28"/>
  <c r="K705" i="28"/>
  <c r="M705" i="28" s="1"/>
  <c r="M691" i="28"/>
  <c r="U714" i="28"/>
  <c r="U676" i="28"/>
  <c r="U637" i="28"/>
  <c r="F415" i="28"/>
  <c r="F378" i="28"/>
  <c r="F380" i="28" s="1"/>
  <c r="Q276" i="28"/>
  <c r="Q458" i="28"/>
  <c r="I464" i="28"/>
  <c r="I180" i="28" s="1"/>
  <c r="M309" i="28"/>
  <c r="I309" i="28"/>
  <c r="U222" i="28"/>
  <c r="Q358" i="28"/>
  <c r="F607" i="27"/>
  <c r="F569" i="27"/>
  <c r="F571" i="27" s="1"/>
  <c r="U555" i="28"/>
  <c r="U556" i="28" s="1"/>
  <c r="U414" i="28"/>
  <c r="U520" i="28"/>
  <c r="U485" i="28"/>
  <c r="U344" i="28"/>
  <c r="U310" i="28"/>
  <c r="U449" i="28"/>
  <c r="U450" i="28" s="1"/>
  <c r="U275" i="28"/>
  <c r="U241" i="28"/>
  <c r="U379" i="28"/>
  <c r="U162" i="28"/>
  <c r="U163" i="28" s="1"/>
  <c r="Q47" i="28"/>
  <c r="Q48" i="28" s="1"/>
  <c r="Q65" i="28"/>
  <c r="Q66" i="28" s="1"/>
  <c r="Q83" i="28"/>
  <c r="Q84" i="28" s="1"/>
  <c r="P88" i="27"/>
  <c r="I311" i="28" l="1"/>
  <c r="I240" i="28"/>
  <c r="I450" i="28"/>
  <c r="I363" i="28"/>
  <c r="I185" i="28" s="1"/>
  <c r="U311" i="28"/>
  <c r="U240" i="28"/>
  <c r="U242" i="28" s="1"/>
  <c r="U380" i="28"/>
  <c r="F195" i="27"/>
  <c r="F197" i="27" s="1"/>
  <c r="F228" i="27"/>
  <c r="Q378" i="28"/>
  <c r="Q380" i="28" s="1"/>
  <c r="Q415" i="28"/>
  <c r="I521" i="28"/>
  <c r="I484" i="28"/>
  <c r="I486" i="28" s="1"/>
  <c r="I611" i="28"/>
  <c r="C915" i="28"/>
  <c r="C1275" i="28" s="1"/>
  <c r="C1278" i="28" s="1"/>
  <c r="I378" i="28"/>
  <c r="I380" i="28" s="1"/>
  <c r="I415" i="28"/>
  <c r="M1064" i="28"/>
  <c r="M1066" i="28" s="1"/>
  <c r="Q235" i="28"/>
  <c r="M1282" i="28"/>
  <c r="P650" i="27"/>
  <c r="P651" i="27"/>
  <c r="M818" i="28"/>
  <c r="M820" i="28" s="1"/>
  <c r="F952" i="28"/>
  <c r="U989" i="28"/>
  <c r="U990" i="28" s="1"/>
  <c r="Q989" i="28"/>
  <c r="Q990" i="28" s="1"/>
  <c r="M989" i="28"/>
  <c r="M990" i="28" s="1"/>
  <c r="Q93" i="27"/>
  <c r="Q94" i="27"/>
  <c r="M189" i="27"/>
  <c r="I759" i="28"/>
  <c r="U276" i="28"/>
  <c r="M228" i="27"/>
  <c r="Q1282" i="28"/>
  <c r="M971" i="28"/>
  <c r="M972" i="28" s="1"/>
  <c r="Q971" i="28"/>
  <c r="Q972" i="28" s="1"/>
  <c r="U971" i="28"/>
  <c r="U972" i="28" s="1"/>
  <c r="F953" i="28"/>
  <c r="F932" i="28"/>
  <c r="F913" i="28" s="1"/>
  <c r="C933" i="28"/>
  <c r="C914" i="28" s="1"/>
  <c r="C953" i="28"/>
  <c r="C934" i="28" s="1"/>
  <c r="M415" i="28"/>
  <c r="M378" i="28"/>
  <c r="M380" i="28" s="1"/>
  <c r="I675" i="28"/>
  <c r="F990" i="28"/>
  <c r="F242" i="28"/>
  <c r="F203" i="28"/>
  <c r="F205" i="28" s="1"/>
  <c r="M431" i="27"/>
  <c r="M195" i="27" s="1"/>
  <c r="M197" i="27" s="1"/>
  <c r="Q158" i="27" s="1"/>
  <c r="Q161" i="27" s="1"/>
  <c r="M461" i="27"/>
  <c r="U484" i="28"/>
  <c r="U486" i="28" s="1"/>
  <c r="U521" i="28"/>
  <c r="I738" i="28"/>
  <c r="W1109" i="28"/>
  <c r="W1112" i="28" s="1"/>
  <c r="U1282" i="28"/>
  <c r="Q484" i="28"/>
  <c r="Q486" i="28" s="1"/>
  <c r="Q521" i="28"/>
  <c r="Q651" i="27"/>
  <c r="Q650" i="27"/>
  <c r="I431" i="27"/>
  <c r="I461" i="27"/>
  <c r="I285" i="27"/>
  <c r="I226" i="27"/>
  <c r="M484" i="28"/>
  <c r="M486" i="28" s="1"/>
  <c r="X1109" i="28"/>
  <c r="X1112" i="28" s="1"/>
  <c r="U30" i="28"/>
  <c r="U1203" i="28"/>
  <c r="U1204" i="28" s="1"/>
  <c r="I95" i="28"/>
  <c r="I131" i="28"/>
  <c r="U373" i="28"/>
  <c r="P90" i="27"/>
  <c r="U677" i="28"/>
  <c r="I951" i="28"/>
  <c r="I144" i="28"/>
  <c r="I146" i="28" s="1"/>
  <c r="I148" i="28" s="1"/>
  <c r="G159" i="28"/>
  <c r="I159" i="28" s="1"/>
  <c r="I161" i="28" s="1"/>
  <c r="I163" i="28" s="1"/>
  <c r="M311" i="28"/>
  <c r="M240" i="28"/>
  <c r="M242" i="28" s="1"/>
  <c r="I820" i="28"/>
  <c r="I769" i="28" s="1"/>
  <c r="I767" i="28"/>
  <c r="F1009" i="28"/>
  <c r="I1029" i="28"/>
  <c r="U235" i="28"/>
  <c r="P541" i="27"/>
  <c r="P540" i="27"/>
  <c r="Q345" i="28"/>
  <c r="Q479" i="28"/>
  <c r="Q540" i="27"/>
  <c r="Q541" i="27"/>
  <c r="Q556" i="28"/>
  <c r="Q165" i="27" l="1"/>
  <c r="Q164" i="27"/>
  <c r="I1009" i="28"/>
  <c r="F1010" i="28"/>
  <c r="P93" i="27"/>
  <c r="P94" i="27"/>
  <c r="I195" i="27"/>
  <c r="I197" i="27" s="1"/>
  <c r="P158" i="27" s="1"/>
  <c r="P161" i="27" s="1"/>
  <c r="I228" i="27"/>
  <c r="I133" i="28"/>
  <c r="I99" i="28"/>
  <c r="I101" i="28" s="1"/>
  <c r="I932" i="28"/>
  <c r="F934" i="28"/>
  <c r="F933" i="28"/>
  <c r="F914" i="28" s="1"/>
  <c r="F915" i="28" s="1"/>
  <c r="I952" i="28"/>
  <c r="I953" i="28" s="1"/>
  <c r="I242" i="28"/>
  <c r="I203" i="28"/>
  <c r="I205" i="28" s="1"/>
  <c r="U1029" i="28"/>
  <c r="U1030" i="28" s="1"/>
  <c r="Q1029" i="28"/>
  <c r="Q1030" i="28" s="1"/>
  <c r="M1029" i="28"/>
  <c r="M1030" i="28" s="1"/>
  <c r="I1030" i="28"/>
  <c r="I635" i="28"/>
  <c r="I637" i="28" s="1"/>
  <c r="I677" i="28"/>
  <c r="I934" i="28" l="1"/>
  <c r="W900" i="28"/>
  <c r="W903" i="28" s="1"/>
  <c r="F1275" i="28"/>
  <c r="F1278" i="28" s="1"/>
  <c r="P164" i="27"/>
  <c r="P165" i="27"/>
  <c r="I912" i="28"/>
  <c r="I913" i="28"/>
  <c r="U1009" i="28"/>
  <c r="Q1009" i="28"/>
  <c r="M1009" i="28"/>
  <c r="I1010" i="28"/>
  <c r="U103" i="28"/>
  <c r="I1275" i="28"/>
  <c r="I1278" i="28" s="1"/>
  <c r="U952" i="28"/>
  <c r="I933" i="28"/>
  <c r="I914" i="28" s="1"/>
  <c r="Q952" i="28"/>
  <c r="M952" i="28"/>
  <c r="Q933" i="28" l="1"/>
  <c r="Q914" i="28" s="1"/>
  <c r="Q915" i="28" s="1"/>
  <c r="Q953" i="28"/>
  <c r="M953" i="28"/>
  <c r="M933" i="28"/>
  <c r="M914" i="28" s="1"/>
  <c r="M915" i="28" s="1"/>
  <c r="I915" i="28"/>
  <c r="X900" i="28" s="1"/>
  <c r="X903" i="28" s="1"/>
  <c r="U933" i="28"/>
  <c r="U914" i="28" s="1"/>
  <c r="U915" i="28" s="1"/>
  <c r="U953" i="28"/>
  <c r="U934" i="28" l="1"/>
  <c r="U1275" i="28"/>
  <c r="U1278" i="28" s="1"/>
  <c r="Q934" i="28"/>
  <c r="Q1275" i="28"/>
  <c r="Q1278" i="28" s="1"/>
  <c r="M934" i="28"/>
  <c r="M1275" i="28"/>
  <c r="M1278" i="28" s="1"/>
  <c r="J43" i="26" l="1"/>
  <c r="J44" i="26" s="1"/>
  <c r="J12" i="26"/>
  <c r="J42" i="26"/>
  <c r="J3" i="26"/>
  <c r="I43" i="26"/>
  <c r="I12" i="26"/>
  <c r="I42" i="26"/>
  <c r="I44" i="26" s="1"/>
  <c r="I3" i="26"/>
  <c r="H43" i="26"/>
  <c r="H12" i="26"/>
  <c r="H42" i="26"/>
  <c r="H3" i="26"/>
  <c r="G43" i="26"/>
  <c r="G12" i="26"/>
  <c r="G42" i="26"/>
  <c r="G44" i="26" s="1"/>
  <c r="G3" i="26"/>
  <c r="F43" i="26"/>
  <c r="F12" i="26"/>
  <c r="F42" i="26"/>
  <c r="F3" i="26"/>
  <c r="E43" i="26"/>
  <c r="E12" i="26"/>
  <c r="E42" i="26"/>
  <c r="E44" i="26" s="1"/>
  <c r="E3" i="26"/>
  <c r="D43" i="26"/>
  <c r="D12" i="26"/>
  <c r="D42" i="26"/>
  <c r="D3" i="26"/>
  <c r="C43" i="26"/>
  <c r="C12" i="26"/>
  <c r="C42" i="26"/>
  <c r="C44" i="26" s="1"/>
  <c r="C3" i="26"/>
  <c r="B43" i="26"/>
  <c r="B12" i="26"/>
  <c r="B42" i="26"/>
  <c r="B3" i="26"/>
  <c r="J19" i="26"/>
  <c r="I19" i="26"/>
  <c r="H19" i="26"/>
  <c r="G19" i="26"/>
  <c r="F19" i="26"/>
  <c r="E19" i="26"/>
  <c r="D19" i="26"/>
  <c r="C19" i="26"/>
  <c r="B19" i="26"/>
  <c r="J18" i="26"/>
  <c r="I18" i="26"/>
  <c r="H18" i="26"/>
  <c r="G18" i="26"/>
  <c r="G20" i="26" s="1"/>
  <c r="F18" i="26"/>
  <c r="E18" i="26"/>
  <c r="D18" i="26"/>
  <c r="C18" i="26"/>
  <c r="B18" i="26"/>
  <c r="J14" i="26"/>
  <c r="I14" i="26"/>
  <c r="H14" i="26"/>
  <c r="G14" i="26"/>
  <c r="F14" i="26"/>
  <c r="E14" i="26"/>
  <c r="D14" i="26"/>
  <c r="C14" i="26"/>
  <c r="B14" i="26"/>
  <c r="J13" i="26"/>
  <c r="H13" i="26"/>
  <c r="G13" i="26"/>
  <c r="G15" i="26" s="1"/>
  <c r="F13" i="26"/>
  <c r="D13" i="26"/>
  <c r="C13" i="26"/>
  <c r="B13" i="26"/>
  <c r="J5" i="26"/>
  <c r="I5" i="26"/>
  <c r="H5" i="26"/>
  <c r="F5" i="26"/>
  <c r="E5" i="26"/>
  <c r="D5" i="26"/>
  <c r="C5" i="26"/>
  <c r="B5" i="26"/>
  <c r="J4" i="26"/>
  <c r="H4" i="26"/>
  <c r="G4" i="26"/>
  <c r="F4" i="26"/>
  <c r="D4" i="26"/>
  <c r="C4" i="26"/>
  <c r="B4" i="26"/>
  <c r="G3" i="1"/>
  <c r="G10" i="1"/>
  <c r="G11" i="1"/>
  <c r="G25" i="26" l="1"/>
  <c r="I20" i="26"/>
  <c r="D20" i="26"/>
  <c r="J20" i="26"/>
  <c r="E20" i="26"/>
  <c r="B44" i="26"/>
  <c r="D44" i="26"/>
  <c r="F44" i="26"/>
  <c r="H44" i="26"/>
  <c r="B7" i="26"/>
  <c r="B2" i="35" s="1"/>
  <c r="H20" i="26"/>
  <c r="C15" i="26"/>
  <c r="F20" i="26"/>
  <c r="D7" i="26"/>
  <c r="D2" i="35" s="1"/>
  <c r="H7" i="26"/>
  <c r="H2" i="35" s="1"/>
  <c r="J7" i="26"/>
  <c r="J2" i="35" s="1"/>
  <c r="D15" i="26"/>
  <c r="F15" i="26"/>
  <c r="H15" i="26"/>
  <c r="H25" i="26" s="1"/>
  <c r="B20" i="26"/>
  <c r="C20" i="26"/>
  <c r="C7" i="26"/>
  <c r="C2" i="35" s="1"/>
  <c r="J15" i="26"/>
  <c r="F7" i="26"/>
  <c r="B15" i="26"/>
  <c r="C8" i="35" l="1"/>
  <c r="C14" i="35"/>
  <c r="D8" i="35"/>
  <c r="D14" i="35"/>
  <c r="J14" i="35"/>
  <c r="J8" i="35"/>
  <c r="H8" i="35"/>
  <c r="H14" i="35"/>
  <c r="B14" i="35"/>
  <c r="B8" i="35"/>
  <c r="B25" i="26"/>
  <c r="F25" i="26"/>
  <c r="B22" i="26"/>
  <c r="H22" i="26"/>
  <c r="D22" i="26"/>
  <c r="J22" i="26"/>
  <c r="F22" i="26"/>
  <c r="F24" i="26" s="1"/>
  <c r="C22" i="26"/>
  <c r="D25" i="26"/>
  <c r="J25" i="26"/>
  <c r="C25" i="26"/>
  <c r="D29" i="26"/>
  <c r="H23" i="26" l="1"/>
  <c r="D24" i="26"/>
  <c r="D36" i="26"/>
  <c r="B29" i="26"/>
  <c r="B31" i="26" s="1"/>
  <c r="B36" i="26"/>
  <c r="J24" i="26"/>
  <c r="C29" i="26"/>
  <c r="C36" i="26"/>
  <c r="C30" i="26"/>
  <c r="D31" i="26"/>
  <c r="D23" i="26"/>
  <c r="B30" i="26"/>
  <c r="C23" i="26"/>
  <c r="F29" i="26"/>
  <c r="H24" i="26"/>
  <c r="J23" i="26"/>
  <c r="F23" i="26"/>
  <c r="C31" i="26"/>
  <c r="C24" i="26"/>
  <c r="B24" i="26"/>
  <c r="B23" i="26"/>
  <c r="D30" i="26"/>
  <c r="F30" i="26"/>
  <c r="D37" i="26" l="1"/>
  <c r="D38" i="26"/>
  <c r="C38" i="26"/>
  <c r="C37" i="26"/>
  <c r="F31" i="26"/>
  <c r="U16" i="25"/>
  <c r="O16" i="25"/>
  <c r="J16" i="25"/>
  <c r="M16" i="25" s="1"/>
  <c r="H16" i="25"/>
  <c r="F16" i="25"/>
  <c r="E16" i="25"/>
  <c r="U15" i="25"/>
  <c r="O15" i="25"/>
  <c r="J15" i="25"/>
  <c r="H15" i="25"/>
  <c r="F15" i="25"/>
  <c r="E15" i="25"/>
  <c r="U14" i="25"/>
  <c r="O14" i="25"/>
  <c r="J14" i="25"/>
  <c r="M14" i="25" s="1"/>
  <c r="H14" i="25"/>
  <c r="F14" i="25"/>
  <c r="E14" i="25"/>
  <c r="U13" i="25"/>
  <c r="O13" i="25"/>
  <c r="J13" i="25"/>
  <c r="M13" i="25" s="1"/>
  <c r="P13" i="25" s="1"/>
  <c r="H13" i="25"/>
  <c r="F13" i="25"/>
  <c r="E13" i="25"/>
  <c r="M15" i="25" l="1"/>
  <c r="P15" i="25" s="1"/>
  <c r="R15" i="25" s="1"/>
  <c r="T15" i="25" s="1"/>
  <c r="V15" i="25" s="1"/>
  <c r="F38" i="26"/>
  <c r="F37" i="26"/>
  <c r="R13" i="25"/>
  <c r="P16" i="25"/>
  <c r="T13" i="25"/>
  <c r="P14" i="25"/>
  <c r="R14" i="25" s="1"/>
  <c r="V13" i="25" l="1"/>
  <c r="R16" i="25"/>
  <c r="T16" i="25" s="1"/>
  <c r="V16" i="25" s="1"/>
  <c r="T14" i="25"/>
  <c r="V14" i="25" s="1"/>
  <c r="J27" i="26" l="1"/>
  <c r="J24" i="1"/>
  <c r="L16" i="24"/>
  <c r="I16" i="24"/>
  <c r="F16" i="24"/>
  <c r="J16" i="24" s="1"/>
  <c r="K16" i="24" s="1"/>
  <c r="M16" i="24" s="1"/>
  <c r="E16" i="24"/>
  <c r="D16" i="24"/>
  <c r="C16" i="24"/>
  <c r="L15" i="24"/>
  <c r="I15" i="24"/>
  <c r="F15" i="24"/>
  <c r="J15" i="24" s="1"/>
  <c r="K15" i="24" s="1"/>
  <c r="M15" i="24" s="1"/>
  <c r="E15" i="24"/>
  <c r="D15" i="24"/>
  <c r="C15" i="24"/>
  <c r="L14" i="24"/>
  <c r="I14" i="24"/>
  <c r="J14" i="24" s="1"/>
  <c r="K14" i="24" s="1"/>
  <c r="M14" i="24" s="1"/>
  <c r="F14" i="24"/>
  <c r="H14" i="24" s="1"/>
  <c r="E14" i="24"/>
  <c r="D14" i="24"/>
  <c r="C14" i="24"/>
  <c r="L13" i="24"/>
  <c r="I13" i="24"/>
  <c r="J13" i="24" s="1"/>
  <c r="K13" i="24" s="1"/>
  <c r="F13" i="24"/>
  <c r="H13" i="24" s="1"/>
  <c r="E13" i="24"/>
  <c r="D13" i="24"/>
  <c r="C13" i="24"/>
  <c r="A2" i="24"/>
  <c r="A1" i="24"/>
  <c r="M13" i="24" l="1"/>
  <c r="I27" i="26"/>
  <c r="I34" i="26" s="1"/>
  <c r="I24" i="1"/>
  <c r="J34" i="26"/>
  <c r="J36" i="26" s="1"/>
  <c r="J29" i="26"/>
  <c r="H15" i="24"/>
  <c r="H16" i="24"/>
  <c r="J3" i="35" l="1"/>
  <c r="J37" i="26"/>
  <c r="J38" i="26"/>
  <c r="J4" i="35"/>
  <c r="J31" i="26"/>
  <c r="J30" i="26"/>
  <c r="G22" i="23"/>
  <c r="K17" i="23"/>
  <c r="E17" i="23"/>
  <c r="C17" i="23"/>
  <c r="K16" i="23"/>
  <c r="E16" i="23"/>
  <c r="C16" i="23"/>
  <c r="K15" i="23"/>
  <c r="E15" i="23"/>
  <c r="C15" i="23"/>
  <c r="U14" i="23"/>
  <c r="K14" i="23"/>
  <c r="E14" i="23"/>
  <c r="C14" i="23"/>
  <c r="C18" i="23" s="1"/>
  <c r="J16" i="35" l="1"/>
  <c r="J10" i="35"/>
  <c r="E18" i="23"/>
  <c r="G16" i="23"/>
  <c r="I16" i="23" s="1"/>
  <c r="G17" i="23"/>
  <c r="I17" i="23" s="1"/>
  <c r="J15" i="35"/>
  <c r="J9" i="35"/>
  <c r="G15" i="23"/>
  <c r="I15" i="23" s="1"/>
  <c r="G14" i="23"/>
  <c r="Q17" i="23" l="1"/>
  <c r="S17" i="23" s="1"/>
  <c r="U17" i="23" s="1"/>
  <c r="M17" i="23"/>
  <c r="Q16" i="23"/>
  <c r="S16" i="23" s="1"/>
  <c r="U16" i="23" s="1"/>
  <c r="M16" i="23"/>
  <c r="M15" i="23"/>
  <c r="Q15" i="23"/>
  <c r="S15" i="23" s="1"/>
  <c r="W17" i="23"/>
  <c r="W16" i="23"/>
  <c r="I14" i="23"/>
  <c r="G18" i="23"/>
  <c r="U15" i="23" l="1"/>
  <c r="H24" i="1"/>
  <c r="H27" i="26"/>
  <c r="H34" i="26" s="1"/>
  <c r="H36" i="26" s="1"/>
  <c r="H3" i="35" s="1"/>
  <c r="W15" i="23"/>
  <c r="W14" i="23"/>
  <c r="Q14" i="23"/>
  <c r="M14" i="23"/>
  <c r="I18" i="23"/>
  <c r="H9" i="35" l="1"/>
  <c r="H15" i="35"/>
  <c r="H29" i="26"/>
  <c r="H4" i="35" s="1"/>
  <c r="H31" i="26"/>
  <c r="H30" i="26"/>
  <c r="G23" i="22"/>
  <c r="G22" i="22"/>
  <c r="G24" i="22" s="1"/>
  <c r="G25" i="22" s="1"/>
  <c r="K17" i="22"/>
  <c r="E17" i="22"/>
  <c r="C17" i="22"/>
  <c r="K16" i="22"/>
  <c r="E16" i="22"/>
  <c r="C16" i="22"/>
  <c r="K15" i="22"/>
  <c r="E15" i="22"/>
  <c r="C15" i="22"/>
  <c r="K14" i="22"/>
  <c r="E14" i="22"/>
  <c r="C14" i="22"/>
  <c r="H16" i="35" l="1"/>
  <c r="H10" i="35"/>
  <c r="E18" i="22"/>
  <c r="G17" i="22"/>
  <c r="I17" i="22" s="1"/>
  <c r="Q17" i="22" s="1"/>
  <c r="S17" i="22" s="1"/>
  <c r="U17" i="22" s="1"/>
  <c r="H38" i="26"/>
  <c r="H37" i="26"/>
  <c r="G15" i="22"/>
  <c r="I15" i="22" s="1"/>
  <c r="G16" i="22"/>
  <c r="I16" i="22" s="1"/>
  <c r="W16" i="22" s="1"/>
  <c r="G14" i="22"/>
  <c r="M17" i="22" l="1"/>
  <c r="M16" i="22"/>
  <c r="Q16" i="22"/>
  <c r="Q15" i="22"/>
  <c r="W15" i="22"/>
  <c r="M15" i="22"/>
  <c r="W17" i="22"/>
  <c r="G18" i="22"/>
  <c r="I14" i="22"/>
  <c r="M14" i="22" l="1"/>
  <c r="Q14" i="22"/>
  <c r="S14" i="22" s="1"/>
  <c r="U14" i="22" l="1"/>
  <c r="G24" i="1"/>
  <c r="G27" i="26"/>
  <c r="G34" i="26" s="1"/>
  <c r="W14" i="22"/>
  <c r="J17" i="1" l="1"/>
  <c r="I17" i="1"/>
  <c r="H17" i="1"/>
  <c r="I16" i="1"/>
  <c r="I12" i="1"/>
  <c r="I5" i="1"/>
  <c r="K142" i="21"/>
  <c r="I140" i="21"/>
  <c r="J138" i="21"/>
  <c r="I138" i="21"/>
  <c r="F138" i="21"/>
  <c r="L137" i="21"/>
  <c r="M137" i="21" s="1"/>
  <c r="P137" i="21" s="1"/>
  <c r="Q137" i="21" s="1"/>
  <c r="J137" i="21"/>
  <c r="I137" i="21"/>
  <c r="F137" i="21"/>
  <c r="P136" i="21"/>
  <c r="Q136" i="21" s="1"/>
  <c r="M136" i="21"/>
  <c r="N136" i="21" s="1"/>
  <c r="L136" i="21"/>
  <c r="J136" i="21"/>
  <c r="I136" i="21"/>
  <c r="F136" i="21"/>
  <c r="Q134" i="21"/>
  <c r="N134" i="21"/>
  <c r="M134" i="21"/>
  <c r="P134" i="21" s="1"/>
  <c r="L134" i="21"/>
  <c r="J134" i="21"/>
  <c r="I134" i="21"/>
  <c r="H132" i="21"/>
  <c r="H142" i="21" s="1"/>
  <c r="F132" i="21"/>
  <c r="F142" i="21" s="1"/>
  <c r="D132" i="21"/>
  <c r="D142" i="21" s="1"/>
  <c r="S131" i="21"/>
  <c r="M130" i="21"/>
  <c r="S130" i="21"/>
  <c r="M129" i="21"/>
  <c r="S129" i="21"/>
  <c r="M128" i="21"/>
  <c r="S128" i="21"/>
  <c r="M127" i="21"/>
  <c r="S127" i="21"/>
  <c r="M126" i="21"/>
  <c r="K122" i="21"/>
  <c r="H122" i="21"/>
  <c r="D122" i="21"/>
  <c r="I120" i="21"/>
  <c r="J120" i="21" s="1"/>
  <c r="I118" i="21"/>
  <c r="G118" i="21"/>
  <c r="F117" i="21"/>
  <c r="I117" i="21" s="1"/>
  <c r="I116" i="21"/>
  <c r="F116" i="21"/>
  <c r="J115" i="21"/>
  <c r="I115" i="21"/>
  <c r="G115" i="21"/>
  <c r="N114" i="21"/>
  <c r="L114" i="21"/>
  <c r="M114" i="21" s="1"/>
  <c r="P114" i="21" s="1"/>
  <c r="Q114" i="21" s="1"/>
  <c r="J114" i="21"/>
  <c r="I114" i="21"/>
  <c r="F114" i="21"/>
  <c r="J113" i="21"/>
  <c r="L113" i="21" s="1"/>
  <c r="M113" i="21" s="1"/>
  <c r="P113" i="21" s="1"/>
  <c r="Q113" i="21" s="1"/>
  <c r="I113" i="21"/>
  <c r="F113" i="21"/>
  <c r="F111" i="21"/>
  <c r="I111" i="21" s="1"/>
  <c r="J111" i="21" s="1"/>
  <c r="I110" i="21"/>
  <c r="F110" i="21"/>
  <c r="F161" i="21" s="1"/>
  <c r="J108" i="21"/>
  <c r="I108" i="21"/>
  <c r="M106" i="21"/>
  <c r="L106" i="21"/>
  <c r="H106" i="21"/>
  <c r="G106" i="21"/>
  <c r="G122" i="21" s="1"/>
  <c r="D106" i="21"/>
  <c r="S105" i="21"/>
  <c r="M105" i="21"/>
  <c r="K105" i="21"/>
  <c r="I105" i="21"/>
  <c r="J105" i="21" s="1"/>
  <c r="N105" i="21" s="1"/>
  <c r="M104" i="21"/>
  <c r="K104" i="21"/>
  <c r="E106" i="21"/>
  <c r="E122" i="21" s="1"/>
  <c r="K100" i="21"/>
  <c r="F96" i="21"/>
  <c r="I96" i="21" s="1"/>
  <c r="N96" i="20" s="1"/>
  <c r="M95" i="20"/>
  <c r="F93" i="21"/>
  <c r="I93" i="21" s="1"/>
  <c r="F92" i="21"/>
  <c r="I92" i="21" s="1"/>
  <c r="F91" i="21"/>
  <c r="I91" i="21" s="1"/>
  <c r="F90" i="21"/>
  <c r="I90" i="21" s="1"/>
  <c r="I88" i="21"/>
  <c r="J88" i="21"/>
  <c r="L86" i="21"/>
  <c r="H86" i="21"/>
  <c r="F86" i="21"/>
  <c r="M85" i="21"/>
  <c r="M86" i="21" s="1"/>
  <c r="G86" i="21"/>
  <c r="D86" i="21"/>
  <c r="M83" i="21"/>
  <c r="L83" i="21"/>
  <c r="H83" i="21"/>
  <c r="H100" i="21" s="1"/>
  <c r="F83" i="21"/>
  <c r="M82" i="21"/>
  <c r="K82" i="21"/>
  <c r="S82" i="21"/>
  <c r="M81" i="21"/>
  <c r="K81" i="21"/>
  <c r="S81" i="21"/>
  <c r="M80" i="21"/>
  <c r="M78" i="21"/>
  <c r="L78" i="21"/>
  <c r="H78" i="21"/>
  <c r="F78" i="21"/>
  <c r="M77" i="21"/>
  <c r="K77" i="21"/>
  <c r="G78" i="21"/>
  <c r="D78" i="21"/>
  <c r="H75" i="21"/>
  <c r="M74" i="21"/>
  <c r="K74" i="21"/>
  <c r="M74" i="20"/>
  <c r="M73" i="21"/>
  <c r="K73" i="21"/>
  <c r="K72" i="21"/>
  <c r="K69" i="21"/>
  <c r="I67" i="21"/>
  <c r="J67" i="21" s="1"/>
  <c r="L67" i="21" s="1"/>
  <c r="M67" i="21" s="1"/>
  <c r="P65" i="21"/>
  <c r="Q65" i="21" s="1"/>
  <c r="N65" i="21"/>
  <c r="L65" i="21"/>
  <c r="M65" i="21" s="1"/>
  <c r="J65" i="21"/>
  <c r="I65" i="21"/>
  <c r="F65" i="21"/>
  <c r="F64" i="21"/>
  <c r="I64" i="21" s="1"/>
  <c r="G63" i="21"/>
  <c r="I63" i="21" s="1"/>
  <c r="F62" i="21"/>
  <c r="I62" i="21" s="1"/>
  <c r="Q61" i="21"/>
  <c r="P61" i="21"/>
  <c r="J61" i="21"/>
  <c r="L61" i="21" s="1"/>
  <c r="M61" i="21" s="1"/>
  <c r="I61" i="21"/>
  <c r="F61" i="21"/>
  <c r="F60" i="21"/>
  <c r="I60" i="21" s="1"/>
  <c r="J60" i="21"/>
  <c r="I59" i="21"/>
  <c r="F59" i="21"/>
  <c r="I58" i="21"/>
  <c r="F58" i="21"/>
  <c r="P56" i="21"/>
  <c r="Q56" i="21" s="1"/>
  <c r="L56" i="21"/>
  <c r="M56" i="21" s="1"/>
  <c r="J56" i="21"/>
  <c r="N56" i="21" s="1"/>
  <c r="I56" i="21"/>
  <c r="H54" i="21"/>
  <c r="G54" i="21"/>
  <c r="D54" i="21"/>
  <c r="S53" i="21"/>
  <c r="L54" i="21"/>
  <c r="S52" i="21"/>
  <c r="S54" i="21" s="1"/>
  <c r="M52" i="21"/>
  <c r="F54" i="21"/>
  <c r="L50" i="21"/>
  <c r="G50" i="21"/>
  <c r="F50" i="21"/>
  <c r="D50" i="21"/>
  <c r="S49" i="21"/>
  <c r="M49" i="21"/>
  <c r="M50" i="21" s="1"/>
  <c r="K49" i="21"/>
  <c r="H50" i="21"/>
  <c r="L47" i="21"/>
  <c r="H47" i="21"/>
  <c r="D47" i="21"/>
  <c r="M46" i="21"/>
  <c r="M47" i="21" s="1"/>
  <c r="K46" i="21"/>
  <c r="G47" i="21"/>
  <c r="L44" i="21"/>
  <c r="M43" i="21"/>
  <c r="K43" i="21"/>
  <c r="M42" i="21"/>
  <c r="K42" i="21"/>
  <c r="G44" i="21"/>
  <c r="G69" i="21" s="1"/>
  <c r="M41" i="21"/>
  <c r="M44" i="21" s="1"/>
  <c r="K41" i="21"/>
  <c r="H44" i="21"/>
  <c r="H69" i="21" s="1"/>
  <c r="K38" i="21"/>
  <c r="I36" i="21"/>
  <c r="J36" i="21" s="1"/>
  <c r="I31" i="21"/>
  <c r="F31" i="21"/>
  <c r="F160" i="21" s="1"/>
  <c r="F30" i="21"/>
  <c r="F29" i="21"/>
  <c r="F28" i="21"/>
  <c r="F27" i="21"/>
  <c r="I25" i="21"/>
  <c r="M23" i="21"/>
  <c r="L23" i="21"/>
  <c r="H23" i="21"/>
  <c r="D23" i="21"/>
  <c r="M22" i="21"/>
  <c r="G23" i="21"/>
  <c r="F23" i="21"/>
  <c r="D20" i="21"/>
  <c r="M19" i="21"/>
  <c r="K19" i="21"/>
  <c r="I19" i="21"/>
  <c r="P19" i="21" s="1"/>
  <c r="Q19" i="21"/>
  <c r="M18" i="21"/>
  <c r="M20" i="21" s="1"/>
  <c r="K18" i="21"/>
  <c r="S17" i="21"/>
  <c r="M17" i="21"/>
  <c r="K17" i="21"/>
  <c r="M16" i="21"/>
  <c r="K16" i="21"/>
  <c r="M15" i="21"/>
  <c r="K15" i="21"/>
  <c r="S14" i="21"/>
  <c r="M14" i="21"/>
  <c r="L20" i="21"/>
  <c r="K14" i="21"/>
  <c r="M13" i="21"/>
  <c r="H20" i="21"/>
  <c r="H38" i="21" s="1"/>
  <c r="G20" i="21"/>
  <c r="F20" i="21"/>
  <c r="J142" i="20"/>
  <c r="N140" i="20"/>
  <c r="M140" i="20"/>
  <c r="K140" i="20"/>
  <c r="L140" i="20" s="1"/>
  <c r="N138" i="20"/>
  <c r="M138" i="20"/>
  <c r="K138" i="20"/>
  <c r="L138" i="20"/>
  <c r="Q137" i="20"/>
  <c r="P137" i="20"/>
  <c r="O137" i="20"/>
  <c r="N137" i="20"/>
  <c r="M137" i="20"/>
  <c r="K137" i="20"/>
  <c r="O136" i="20"/>
  <c r="P136" i="20" s="1"/>
  <c r="Q136" i="20" s="1"/>
  <c r="N136" i="20"/>
  <c r="M136" i="20"/>
  <c r="K136" i="20"/>
  <c r="O134" i="20"/>
  <c r="N134" i="20"/>
  <c r="P134" i="20" s="1"/>
  <c r="Q134" i="20" s="1"/>
  <c r="M134" i="20"/>
  <c r="L134" i="20"/>
  <c r="K134" i="20"/>
  <c r="J132" i="20"/>
  <c r="F132" i="20"/>
  <c r="F142" i="20" s="1"/>
  <c r="M131" i="20"/>
  <c r="E131" i="20"/>
  <c r="O130" i="20"/>
  <c r="M130" i="20"/>
  <c r="O129" i="20"/>
  <c r="M129" i="20"/>
  <c r="E129" i="20"/>
  <c r="O128" i="20"/>
  <c r="M128" i="20"/>
  <c r="O127" i="20"/>
  <c r="M127" i="20"/>
  <c r="E127" i="20"/>
  <c r="O126" i="20"/>
  <c r="M126" i="20"/>
  <c r="M132" i="20" s="1"/>
  <c r="M120" i="20"/>
  <c r="K120" i="20"/>
  <c r="L120" i="20" s="1"/>
  <c r="O118" i="20"/>
  <c r="N118" i="20"/>
  <c r="P118" i="20" s="1"/>
  <c r="Q118" i="20" s="1"/>
  <c r="M118" i="20"/>
  <c r="K118" i="20"/>
  <c r="L118" i="20"/>
  <c r="N117" i="20"/>
  <c r="M117" i="20"/>
  <c r="L117" i="20"/>
  <c r="K117" i="20"/>
  <c r="N116" i="20"/>
  <c r="M116" i="20"/>
  <c r="K116" i="20"/>
  <c r="L116" i="20"/>
  <c r="N115" i="20"/>
  <c r="M115" i="20"/>
  <c r="K115" i="20"/>
  <c r="L115" i="20"/>
  <c r="O114" i="20"/>
  <c r="N114" i="20"/>
  <c r="P114" i="20" s="1"/>
  <c r="Q114" i="20" s="1"/>
  <c r="M114" i="20"/>
  <c r="K114" i="20"/>
  <c r="L114" i="20"/>
  <c r="O113" i="20"/>
  <c r="P113" i="20" s="1"/>
  <c r="N113" i="20"/>
  <c r="M113" i="20"/>
  <c r="K113" i="20"/>
  <c r="L113" i="20"/>
  <c r="M112" i="20"/>
  <c r="K112" i="20"/>
  <c r="N111" i="20"/>
  <c r="M111" i="20"/>
  <c r="K111" i="20"/>
  <c r="N110" i="20"/>
  <c r="M110" i="20"/>
  <c r="K110" i="20"/>
  <c r="N108" i="20"/>
  <c r="M108" i="20"/>
  <c r="M122" i="20" s="1"/>
  <c r="K108" i="20"/>
  <c r="L108" i="20"/>
  <c r="M106" i="20"/>
  <c r="J106" i="20"/>
  <c r="J122" i="20" s="1"/>
  <c r="I106" i="20"/>
  <c r="I122" i="20" s="1"/>
  <c r="D106" i="20"/>
  <c r="D122" i="20" s="1"/>
  <c r="P105" i="20"/>
  <c r="Q105" i="20" s="1"/>
  <c r="O105" i="20"/>
  <c r="N105" i="20"/>
  <c r="M105" i="20"/>
  <c r="E105" i="20"/>
  <c r="O104" i="20"/>
  <c r="O106" i="20" s="1"/>
  <c r="M104" i="20"/>
  <c r="F106" i="20"/>
  <c r="F122" i="20" s="1"/>
  <c r="E104" i="20"/>
  <c r="E106" i="20" s="1"/>
  <c r="E122" i="20" s="1"/>
  <c r="M98" i="20"/>
  <c r="M96" i="20"/>
  <c r="K96" i="20"/>
  <c r="L96" i="20"/>
  <c r="K95" i="20"/>
  <c r="L95" i="20"/>
  <c r="M94" i="20"/>
  <c r="K94" i="20"/>
  <c r="M93" i="20"/>
  <c r="K93" i="20"/>
  <c r="L93" i="20"/>
  <c r="M92" i="20"/>
  <c r="K92" i="20"/>
  <c r="M91" i="20"/>
  <c r="K91" i="20"/>
  <c r="M90" i="20"/>
  <c r="K90" i="20"/>
  <c r="N88" i="20"/>
  <c r="M88" i="20"/>
  <c r="K88" i="20"/>
  <c r="L88" i="20"/>
  <c r="J86" i="20"/>
  <c r="I86" i="20"/>
  <c r="O85" i="20"/>
  <c r="O86" i="20" s="1"/>
  <c r="M85" i="20"/>
  <c r="M86" i="20" s="1"/>
  <c r="D86" i="20"/>
  <c r="J83" i="20"/>
  <c r="J100" i="20" s="1"/>
  <c r="F83" i="20"/>
  <c r="O82" i="20"/>
  <c r="M82" i="20"/>
  <c r="E82" i="20"/>
  <c r="O81" i="20"/>
  <c r="M81" i="20"/>
  <c r="O80" i="20"/>
  <c r="O83" i="20" s="1"/>
  <c r="J78" i="20"/>
  <c r="I78" i="20"/>
  <c r="O77" i="20"/>
  <c r="O78" i="20" s="1"/>
  <c r="M77" i="20"/>
  <c r="M78" i="20" s="1"/>
  <c r="G78" i="20"/>
  <c r="F78" i="20"/>
  <c r="D78" i="20"/>
  <c r="J75" i="20"/>
  <c r="O74" i="20"/>
  <c r="E74" i="20"/>
  <c r="O73" i="20"/>
  <c r="M73" i="20"/>
  <c r="M72" i="20"/>
  <c r="I75" i="20"/>
  <c r="N67" i="20"/>
  <c r="M67" i="20"/>
  <c r="K67" i="20"/>
  <c r="L67" i="20" s="1"/>
  <c r="Q65" i="20"/>
  <c r="P65" i="20"/>
  <c r="O65" i="20"/>
  <c r="N65" i="20"/>
  <c r="M65" i="20"/>
  <c r="K65" i="20"/>
  <c r="L65" i="20"/>
  <c r="N64" i="20"/>
  <c r="M64" i="20"/>
  <c r="K64" i="20"/>
  <c r="L64" i="20"/>
  <c r="M63" i="20"/>
  <c r="K63" i="20"/>
  <c r="L63" i="20"/>
  <c r="M62" i="20"/>
  <c r="K62" i="20"/>
  <c r="O61" i="20"/>
  <c r="N61" i="20"/>
  <c r="P61" i="20" s="1"/>
  <c r="Q61" i="20" s="1"/>
  <c r="M61" i="20"/>
  <c r="K61" i="20"/>
  <c r="N60" i="20"/>
  <c r="M60" i="20"/>
  <c r="K60" i="20"/>
  <c r="L60" i="20"/>
  <c r="M59" i="20"/>
  <c r="K59" i="20"/>
  <c r="N58" i="20"/>
  <c r="M58" i="20"/>
  <c r="K58" i="20"/>
  <c r="O56" i="20"/>
  <c r="N56" i="20"/>
  <c r="P56" i="20" s="1"/>
  <c r="Q56" i="20" s="1"/>
  <c r="M56" i="20"/>
  <c r="K56" i="20"/>
  <c r="L56" i="20"/>
  <c r="M54" i="20"/>
  <c r="J54" i="20"/>
  <c r="I54" i="20"/>
  <c r="D54" i="20"/>
  <c r="M53" i="20"/>
  <c r="E53" i="20"/>
  <c r="O52" i="20"/>
  <c r="M52" i="20"/>
  <c r="G54" i="20"/>
  <c r="F54" i="20"/>
  <c r="E52" i="20"/>
  <c r="E54" i="20" s="1"/>
  <c r="M50" i="20"/>
  <c r="I50" i="20"/>
  <c r="D50" i="20"/>
  <c r="O49" i="20"/>
  <c r="O50" i="20" s="1"/>
  <c r="M49" i="20"/>
  <c r="J50" i="20"/>
  <c r="E49" i="20"/>
  <c r="E50" i="20" s="1"/>
  <c r="O47" i="20"/>
  <c r="M47" i="20"/>
  <c r="I47" i="20"/>
  <c r="G47" i="20"/>
  <c r="O46" i="20"/>
  <c r="M46" i="20"/>
  <c r="J47" i="20"/>
  <c r="F47" i="20"/>
  <c r="E46" i="20"/>
  <c r="E47" i="20" s="1"/>
  <c r="D47" i="20"/>
  <c r="O43" i="20"/>
  <c r="M43" i="20"/>
  <c r="E43" i="20"/>
  <c r="O42" i="20"/>
  <c r="M42" i="20"/>
  <c r="E42" i="20"/>
  <c r="O41" i="20"/>
  <c r="M41" i="20"/>
  <c r="M44" i="20" s="1"/>
  <c r="J44" i="20"/>
  <c r="J69" i="20" s="1"/>
  <c r="I44" i="20"/>
  <c r="I69" i="20" s="1"/>
  <c r="F44" i="20"/>
  <c r="E41" i="20"/>
  <c r="D44" i="20"/>
  <c r="M36" i="20"/>
  <c r="M34" i="20"/>
  <c r="K34" i="20"/>
  <c r="L34" i="20"/>
  <c r="M33" i="20"/>
  <c r="K33" i="20"/>
  <c r="L33" i="20"/>
  <c r="M32" i="20"/>
  <c r="K32" i="20"/>
  <c r="L32" i="20"/>
  <c r="N31" i="20"/>
  <c r="M31" i="20"/>
  <c r="K31" i="20"/>
  <c r="L31" i="20"/>
  <c r="M30" i="20"/>
  <c r="K30" i="20"/>
  <c r="L30" i="20"/>
  <c r="M29" i="20"/>
  <c r="K29" i="20"/>
  <c r="L29" i="20"/>
  <c r="M28" i="20"/>
  <c r="M27" i="20"/>
  <c r="N25" i="20"/>
  <c r="M25" i="20"/>
  <c r="K25" i="20"/>
  <c r="L25" i="20"/>
  <c r="M23" i="20"/>
  <c r="J23" i="20"/>
  <c r="F23" i="20"/>
  <c r="E23" i="20"/>
  <c r="D23" i="20"/>
  <c r="O22" i="20"/>
  <c r="O23" i="20" s="1"/>
  <c r="M22" i="20"/>
  <c r="I23" i="20"/>
  <c r="E22" i="20"/>
  <c r="O19" i="20"/>
  <c r="N19" i="20"/>
  <c r="P19" i="20" s="1"/>
  <c r="Q19" i="20" s="1"/>
  <c r="M19" i="20"/>
  <c r="K19" i="20"/>
  <c r="L19" i="20" s="1"/>
  <c r="E19" i="20"/>
  <c r="O18" i="20"/>
  <c r="M18" i="20"/>
  <c r="E18" i="20"/>
  <c r="O17" i="20"/>
  <c r="M17" i="20"/>
  <c r="O16" i="20"/>
  <c r="M16" i="20"/>
  <c r="E16" i="20"/>
  <c r="O15" i="20"/>
  <c r="O20" i="20" s="1"/>
  <c r="M15" i="20"/>
  <c r="G20" i="20"/>
  <c r="F20" i="20"/>
  <c r="F38" i="20" s="1"/>
  <c r="E15" i="20"/>
  <c r="O14" i="20"/>
  <c r="M14" i="20"/>
  <c r="M20" i="20" s="1"/>
  <c r="M38" i="20" s="1"/>
  <c r="E14" i="20"/>
  <c r="O13" i="20"/>
  <c r="M13" i="20"/>
  <c r="J20" i="20"/>
  <c r="J38" i="20" s="1"/>
  <c r="J145" i="20" s="1"/>
  <c r="D20" i="20"/>
  <c r="D38" i="20" s="1"/>
  <c r="N120" i="20" l="1"/>
  <c r="N36" i="20"/>
  <c r="G83" i="21"/>
  <c r="S72" i="21"/>
  <c r="J91" i="21"/>
  <c r="L91" i="21" s="1"/>
  <c r="M91" i="21" s="1"/>
  <c r="P91" i="21" s="1"/>
  <c r="Q91" i="21" s="1"/>
  <c r="N91" i="20"/>
  <c r="D75" i="20"/>
  <c r="E73" i="20"/>
  <c r="E77" i="20"/>
  <c r="E78" i="20" s="1"/>
  <c r="J90" i="21"/>
  <c r="L90" i="21" s="1"/>
  <c r="M90" i="21" s="1"/>
  <c r="P90" i="21" s="1"/>
  <c r="Q90" i="21" s="1"/>
  <c r="N90" i="20"/>
  <c r="E81" i="20"/>
  <c r="E128" i="20"/>
  <c r="L88" i="21"/>
  <c r="M88" i="21" s="1"/>
  <c r="G94" i="21"/>
  <c r="I94" i="21" s="1"/>
  <c r="N94" i="20" s="1"/>
  <c r="M75" i="20"/>
  <c r="D83" i="20"/>
  <c r="G75" i="21"/>
  <c r="I130" i="21"/>
  <c r="L61" i="20"/>
  <c r="L94" i="20"/>
  <c r="E126" i="20"/>
  <c r="G132" i="21"/>
  <c r="G142" i="21" s="1"/>
  <c r="I128" i="21"/>
  <c r="D75" i="21"/>
  <c r="S85" i="21"/>
  <c r="K17" i="20"/>
  <c r="L17" i="20" s="1"/>
  <c r="N63" i="20"/>
  <c r="G23" i="20"/>
  <c r="G38" i="20" s="1"/>
  <c r="L92" i="20"/>
  <c r="K98" i="20"/>
  <c r="L98" i="20" s="1"/>
  <c r="G50" i="20"/>
  <c r="Q113" i="20"/>
  <c r="J59" i="21"/>
  <c r="N59" i="20"/>
  <c r="N67" i="21"/>
  <c r="O67" i="20"/>
  <c r="P67" i="20" s="1"/>
  <c r="Q67" i="20" s="1"/>
  <c r="D83" i="21"/>
  <c r="S80" i="21"/>
  <c r="S83" i="21" s="1"/>
  <c r="M80" i="20"/>
  <c r="M83" i="20" s="1"/>
  <c r="M100" i="20" s="1"/>
  <c r="M145" i="20" s="1"/>
  <c r="E17" i="20"/>
  <c r="M69" i="20"/>
  <c r="E23" i="21"/>
  <c r="I22" i="21"/>
  <c r="J22" i="21" s="1"/>
  <c r="K15" i="20"/>
  <c r="L15" i="20" s="1"/>
  <c r="I20" i="20"/>
  <c r="I38" i="20" s="1"/>
  <c r="K18" i="20"/>
  <c r="L18" i="20" s="1"/>
  <c r="D69" i="20"/>
  <c r="O44" i="20"/>
  <c r="J62" i="21"/>
  <c r="N62" i="20"/>
  <c r="K14" i="20"/>
  <c r="L14" i="20" s="1"/>
  <c r="K16" i="20"/>
  <c r="L16" i="20" s="1"/>
  <c r="E44" i="20"/>
  <c r="E69" i="20" s="1"/>
  <c r="F86" i="20"/>
  <c r="E85" i="20"/>
  <c r="E86" i="20" s="1"/>
  <c r="I13" i="21"/>
  <c r="J13" i="21" s="1"/>
  <c r="E130" i="20"/>
  <c r="G132" i="20"/>
  <c r="F38" i="21"/>
  <c r="F158" i="21"/>
  <c r="I27" i="21"/>
  <c r="I29" i="21"/>
  <c r="F47" i="21"/>
  <c r="S46" i="21"/>
  <c r="E80" i="20"/>
  <c r="E83" i="20" s="1"/>
  <c r="G86" i="20"/>
  <c r="H145" i="21"/>
  <c r="I15" i="21"/>
  <c r="S16" i="21"/>
  <c r="S19" i="21"/>
  <c r="L60" i="21"/>
  <c r="M60" i="21" s="1"/>
  <c r="N60" i="21" s="1"/>
  <c r="N92" i="20"/>
  <c r="J92" i="21"/>
  <c r="I14" i="21"/>
  <c r="D38" i="21"/>
  <c r="J31" i="21"/>
  <c r="G83" i="20"/>
  <c r="G106" i="20"/>
  <c r="I132" i="20"/>
  <c r="I142" i="20" s="1"/>
  <c r="I16" i="21"/>
  <c r="I17" i="21"/>
  <c r="S18" i="21"/>
  <c r="I18" i="21"/>
  <c r="J18" i="21" s="1"/>
  <c r="N18" i="21" s="1"/>
  <c r="G34" i="21"/>
  <c r="I34" i="21" s="1"/>
  <c r="J34" i="21"/>
  <c r="S73" i="21"/>
  <c r="N138" i="21"/>
  <c r="L138" i="21"/>
  <c r="M138" i="21" s="1"/>
  <c r="O138" i="20" s="1"/>
  <c r="P138" i="20" s="1"/>
  <c r="Q138" i="20" s="1"/>
  <c r="E13" i="20"/>
  <c r="E20" i="20" s="1"/>
  <c r="E38" i="20" s="1"/>
  <c r="K36" i="20"/>
  <c r="L36" i="20" s="1"/>
  <c r="F50" i="20"/>
  <c r="F69" i="20" s="1"/>
  <c r="F145" i="20" s="1"/>
  <c r="F75" i="20"/>
  <c r="F100" i="20" s="1"/>
  <c r="I28" i="21"/>
  <c r="F164" i="21"/>
  <c r="I30" i="21"/>
  <c r="J58" i="21"/>
  <c r="N93" i="20"/>
  <c r="G44" i="20"/>
  <c r="G75" i="20"/>
  <c r="I83" i="20"/>
  <c r="I100" i="20" s="1"/>
  <c r="J19" i="21"/>
  <c r="N19" i="21" s="1"/>
  <c r="S22" i="21"/>
  <c r="S43" i="21"/>
  <c r="J110" i="21"/>
  <c r="J117" i="21"/>
  <c r="M142" i="20"/>
  <c r="D132" i="20"/>
  <c r="D142" i="20" s="1"/>
  <c r="S13" i="21"/>
  <c r="L36" i="21"/>
  <c r="M36" i="21" s="1"/>
  <c r="N36" i="21" s="1"/>
  <c r="S15" i="21"/>
  <c r="J25" i="21"/>
  <c r="F44" i="21"/>
  <c r="F69" i="21" s="1"/>
  <c r="S42" i="21"/>
  <c r="F75" i="21"/>
  <c r="F95" i="21"/>
  <c r="I95" i="21" s="1"/>
  <c r="J95" i="21" s="1"/>
  <c r="N115" i="21"/>
  <c r="L115" i="21"/>
  <c r="M115" i="21" s="1"/>
  <c r="P138" i="21"/>
  <c r="Q138" i="21" s="1"/>
  <c r="E72" i="20"/>
  <c r="E75" i="20" s="1"/>
  <c r="S41" i="21"/>
  <c r="S44" i="21" s="1"/>
  <c r="P67" i="21"/>
  <c r="Q67" i="21" s="1"/>
  <c r="J96" i="21"/>
  <c r="J118" i="21"/>
  <c r="F33" i="21"/>
  <c r="P105" i="21"/>
  <c r="Q105" i="21" s="1"/>
  <c r="N111" i="21"/>
  <c r="L111" i="21"/>
  <c r="M111" i="21" s="1"/>
  <c r="O111" i="20" s="1"/>
  <c r="P111" i="20" s="1"/>
  <c r="Q111" i="20" s="1"/>
  <c r="J116" i="21"/>
  <c r="S126" i="21"/>
  <c r="S132" i="21" s="1"/>
  <c r="F32" i="21"/>
  <c r="D44" i="21"/>
  <c r="M53" i="21"/>
  <c r="N61" i="21"/>
  <c r="J64" i="21"/>
  <c r="M72" i="21"/>
  <c r="L75" i="21"/>
  <c r="F106" i="21"/>
  <c r="F122" i="21" s="1"/>
  <c r="S104" i="21"/>
  <c r="S106" i="21" s="1"/>
  <c r="I104" i="21"/>
  <c r="P111" i="21"/>
  <c r="Q111" i="21" s="1"/>
  <c r="N137" i="21"/>
  <c r="J140" i="21"/>
  <c r="J63" i="21"/>
  <c r="I98" i="21"/>
  <c r="N108" i="21"/>
  <c r="L108" i="21"/>
  <c r="M108" i="21" s="1"/>
  <c r="J112" i="21"/>
  <c r="F112" i="21"/>
  <c r="I112" i="21" s="1"/>
  <c r="L120" i="21"/>
  <c r="M120" i="21" s="1"/>
  <c r="I126" i="21"/>
  <c r="S74" i="21"/>
  <c r="J93" i="21"/>
  <c r="N113" i="21"/>
  <c r="S77" i="21"/>
  <c r="I127" i="21"/>
  <c r="I129" i="21"/>
  <c r="I131" i="21"/>
  <c r="O91" i="20" l="1"/>
  <c r="P91" i="20" s="1"/>
  <c r="Q91" i="20" s="1"/>
  <c r="N91" i="21"/>
  <c r="I73" i="21"/>
  <c r="J73" i="21" s="1"/>
  <c r="N73" i="21" s="1"/>
  <c r="D100" i="21"/>
  <c r="D100" i="20"/>
  <c r="D145" i="20"/>
  <c r="G100" i="21"/>
  <c r="J94" i="21"/>
  <c r="L94" i="21" s="1"/>
  <c r="M94" i="21" s="1"/>
  <c r="O94" i="20" s="1"/>
  <c r="P94" i="20" s="1"/>
  <c r="Q94" i="20" s="1"/>
  <c r="K81" i="20"/>
  <c r="L81" i="20" s="1"/>
  <c r="S75" i="21"/>
  <c r="I77" i="21"/>
  <c r="F100" i="21"/>
  <c r="F145" i="21" s="1"/>
  <c r="E100" i="20"/>
  <c r="E132" i="20"/>
  <c r="E142" i="20" s="1"/>
  <c r="J130" i="21"/>
  <c r="N130" i="21" s="1"/>
  <c r="N130" i="20"/>
  <c r="P130" i="20" s="1"/>
  <c r="Q130" i="20" s="1"/>
  <c r="P130" i="21"/>
  <c r="Q130" i="21" s="1"/>
  <c r="O90" i="20"/>
  <c r="P90" i="20" s="1"/>
  <c r="Q90" i="20" s="1"/>
  <c r="P88" i="21"/>
  <c r="Q88" i="21" s="1"/>
  <c r="O88" i="20"/>
  <c r="P88" i="20" s="1"/>
  <c r="Q88" i="20" s="1"/>
  <c r="N90" i="21"/>
  <c r="J128" i="21"/>
  <c r="N128" i="21" s="1"/>
  <c r="N128" i="20"/>
  <c r="P128" i="20" s="1"/>
  <c r="Q128" i="20" s="1"/>
  <c r="P128" i="21"/>
  <c r="Q128" i="21" s="1"/>
  <c r="N88" i="21"/>
  <c r="E78" i="21"/>
  <c r="K41" i="20"/>
  <c r="L41" i="20" s="1"/>
  <c r="K104" i="20"/>
  <c r="P17" i="21"/>
  <c r="Q17" i="21" s="1"/>
  <c r="N17" i="20"/>
  <c r="P17" i="20" s="1"/>
  <c r="Q17" i="20" s="1"/>
  <c r="E20" i="21"/>
  <c r="E38" i="21" s="1"/>
  <c r="I72" i="21"/>
  <c r="J126" i="21"/>
  <c r="I132" i="21"/>
  <c r="I142" i="21" s="1"/>
  <c r="N126" i="20"/>
  <c r="P126" i="21"/>
  <c r="N98" i="20"/>
  <c r="F162" i="21"/>
  <c r="I32" i="21"/>
  <c r="F163" i="21"/>
  <c r="I33" i="21"/>
  <c r="G100" i="20"/>
  <c r="K82" i="20"/>
  <c r="L82" i="20" s="1"/>
  <c r="L58" i="21"/>
  <c r="K74" i="20"/>
  <c r="L74" i="20" s="1"/>
  <c r="N34" i="20"/>
  <c r="P16" i="21"/>
  <c r="Q16" i="21" s="1"/>
  <c r="N16" i="20"/>
  <c r="P16" i="20" s="1"/>
  <c r="Q16" i="20" s="1"/>
  <c r="L31" i="21"/>
  <c r="M31" i="21" s="1"/>
  <c r="N31" i="21"/>
  <c r="G142" i="20"/>
  <c r="K131" i="20"/>
  <c r="L131" i="20" s="1"/>
  <c r="K129" i="20"/>
  <c r="L129" i="20" s="1"/>
  <c r="K128" i="20"/>
  <c r="L128" i="20" s="1"/>
  <c r="I20" i="21"/>
  <c r="P13" i="21"/>
  <c r="N13" i="20"/>
  <c r="I81" i="21"/>
  <c r="H23" i="20"/>
  <c r="K22" i="20"/>
  <c r="E132" i="21"/>
  <c r="E142" i="21" s="1"/>
  <c r="J98" i="21"/>
  <c r="L140" i="21"/>
  <c r="M140" i="21" s="1"/>
  <c r="G69" i="20"/>
  <c r="K43" i="20"/>
  <c r="L43" i="20" s="1"/>
  <c r="K53" i="20"/>
  <c r="L53" i="20" s="1"/>
  <c r="J30" i="21"/>
  <c r="N30" i="20"/>
  <c r="L62" i="21"/>
  <c r="M62" i="21" s="1"/>
  <c r="N62" i="21" s="1"/>
  <c r="N22" i="20"/>
  <c r="P22" i="21"/>
  <c r="I23" i="21"/>
  <c r="I41" i="21"/>
  <c r="L95" i="21"/>
  <c r="M95" i="21" s="1"/>
  <c r="O95" i="20" s="1"/>
  <c r="I145" i="20"/>
  <c r="L34" i="21"/>
  <c r="M34" i="21" s="1"/>
  <c r="O34" i="20" s="1"/>
  <c r="H47" i="20"/>
  <c r="K46" i="20"/>
  <c r="O72" i="20"/>
  <c r="O75" i="20" s="1"/>
  <c r="M75" i="21"/>
  <c r="L118" i="21"/>
  <c r="M118" i="21" s="1"/>
  <c r="H20" i="20"/>
  <c r="K13" i="20"/>
  <c r="J17" i="21"/>
  <c r="N17" i="21" s="1"/>
  <c r="J29" i="21"/>
  <c r="N29" i="20"/>
  <c r="K130" i="20"/>
  <c r="L130" i="20" s="1"/>
  <c r="L59" i="21"/>
  <c r="M59" i="21" s="1"/>
  <c r="P129" i="21"/>
  <c r="Q129" i="21" s="1"/>
  <c r="J129" i="21"/>
  <c r="N129" i="21" s="1"/>
  <c r="N129" i="20"/>
  <c r="P129" i="20" s="1"/>
  <c r="Q129" i="20" s="1"/>
  <c r="N112" i="20"/>
  <c r="I74" i="21"/>
  <c r="L96" i="21"/>
  <c r="M96" i="21" s="1"/>
  <c r="P115" i="21"/>
  <c r="Q115" i="21" s="1"/>
  <c r="O115" i="20"/>
  <c r="P115" i="20" s="1"/>
  <c r="Q115" i="20" s="1"/>
  <c r="N22" i="21"/>
  <c r="N23" i="21" s="1"/>
  <c r="J23" i="21"/>
  <c r="F159" i="21"/>
  <c r="P18" i="21"/>
  <c r="Q18" i="21" s="1"/>
  <c r="N18" i="20"/>
  <c r="P18" i="20" s="1"/>
  <c r="Q18" i="20" s="1"/>
  <c r="K105" i="20"/>
  <c r="L105" i="20" s="1"/>
  <c r="G122" i="20"/>
  <c r="L92" i="21"/>
  <c r="M92" i="21" s="1"/>
  <c r="N92" i="21" s="1"/>
  <c r="F157" i="21"/>
  <c r="K73" i="20"/>
  <c r="L73" i="20" s="1"/>
  <c r="K42" i="20"/>
  <c r="L42" i="20" s="1"/>
  <c r="P60" i="21"/>
  <c r="Q60" i="21" s="1"/>
  <c r="O60" i="20"/>
  <c r="P60" i="20" s="1"/>
  <c r="Q60" i="20" s="1"/>
  <c r="L110" i="21"/>
  <c r="J27" i="21"/>
  <c r="N27" i="20"/>
  <c r="I82" i="21"/>
  <c r="P15" i="21"/>
  <c r="Q15" i="21" s="1"/>
  <c r="J15" i="21"/>
  <c r="N15" i="21" s="1"/>
  <c r="N15" i="20"/>
  <c r="P15" i="20" s="1"/>
  <c r="Q15" i="20" s="1"/>
  <c r="O120" i="20"/>
  <c r="P120" i="20" s="1"/>
  <c r="Q120" i="20" s="1"/>
  <c r="P120" i="21"/>
  <c r="Q120" i="21" s="1"/>
  <c r="N116" i="21"/>
  <c r="L116" i="21"/>
  <c r="M116" i="21" s="1"/>
  <c r="O36" i="20"/>
  <c r="P36" i="20" s="1"/>
  <c r="Q36" i="20" s="1"/>
  <c r="P36" i="21"/>
  <c r="Q36" i="21" s="1"/>
  <c r="H54" i="20"/>
  <c r="K52" i="20"/>
  <c r="I46" i="21"/>
  <c r="E47" i="21"/>
  <c r="N13" i="21"/>
  <c r="J131" i="21"/>
  <c r="N131" i="20"/>
  <c r="N120" i="21"/>
  <c r="N64" i="21"/>
  <c r="L64" i="21"/>
  <c r="M64" i="21" s="1"/>
  <c r="L25" i="21"/>
  <c r="L117" i="21"/>
  <c r="M117" i="21" s="1"/>
  <c r="P117" i="21" s="1"/>
  <c r="Q117" i="21" s="1"/>
  <c r="J28" i="21"/>
  <c r="N28" i="20"/>
  <c r="P14" i="21"/>
  <c r="Q14" i="21" s="1"/>
  <c r="N14" i="20"/>
  <c r="P14" i="20" s="1"/>
  <c r="Q14" i="20" s="1"/>
  <c r="G38" i="21"/>
  <c r="P127" i="21"/>
  <c r="Q127" i="21" s="1"/>
  <c r="J127" i="21"/>
  <c r="N127" i="21" s="1"/>
  <c r="N127" i="20"/>
  <c r="P127" i="20" s="1"/>
  <c r="Q127" i="20" s="1"/>
  <c r="L93" i="21"/>
  <c r="M93" i="21" s="1"/>
  <c r="N93" i="21" s="1"/>
  <c r="L112" i="21"/>
  <c r="M112" i="21" s="1"/>
  <c r="O112" i="20" s="1"/>
  <c r="N112" i="21"/>
  <c r="J104" i="21"/>
  <c r="P104" i="21"/>
  <c r="I106" i="21"/>
  <c r="I122" i="21" s="1"/>
  <c r="N104" i="20"/>
  <c r="M54" i="21"/>
  <c r="O53" i="20"/>
  <c r="O54" i="20" s="1"/>
  <c r="P108" i="21"/>
  <c r="Q108" i="21" s="1"/>
  <c r="O108" i="20"/>
  <c r="L63" i="21"/>
  <c r="M63" i="21" s="1"/>
  <c r="N63" i="21" s="1"/>
  <c r="D69" i="21"/>
  <c r="I53" i="21"/>
  <c r="I43" i="21"/>
  <c r="I42" i="21"/>
  <c r="P95" i="21"/>
  <c r="Q95" i="21" s="1"/>
  <c r="N95" i="20"/>
  <c r="S20" i="21"/>
  <c r="K127" i="20"/>
  <c r="L127" i="20" s="1"/>
  <c r="J16" i="21"/>
  <c r="N16" i="21" s="1"/>
  <c r="J14" i="21"/>
  <c r="N14" i="21" s="1"/>
  <c r="N73" i="20" l="1"/>
  <c r="P73" i="20" s="1"/>
  <c r="Q73" i="20" s="1"/>
  <c r="P73" i="21"/>
  <c r="Q73" i="21" s="1"/>
  <c r="N20" i="21"/>
  <c r="D145" i="21"/>
  <c r="G145" i="21"/>
  <c r="P94" i="21"/>
  <c r="Q94" i="21" s="1"/>
  <c r="N94" i="21"/>
  <c r="S145" i="21"/>
  <c r="E145" i="20"/>
  <c r="G145" i="20"/>
  <c r="I38" i="21"/>
  <c r="H106" i="20"/>
  <c r="H122" i="20" s="1"/>
  <c r="O117" i="20"/>
  <c r="P117" i="20" s="1"/>
  <c r="Q117" i="20" s="1"/>
  <c r="P118" i="21"/>
  <c r="Q118" i="21" s="1"/>
  <c r="N23" i="20"/>
  <c r="P22" i="20"/>
  <c r="N132" i="20"/>
  <c r="P126" i="20"/>
  <c r="Q126" i="20" s="1"/>
  <c r="I52" i="21"/>
  <c r="E54" i="21"/>
  <c r="I85" i="21"/>
  <c r="E86" i="21"/>
  <c r="P64" i="21"/>
  <c r="Q64" i="21" s="1"/>
  <c r="O64" i="20"/>
  <c r="P64" i="20" s="1"/>
  <c r="Q64" i="20" s="1"/>
  <c r="N118" i="21"/>
  <c r="H50" i="20"/>
  <c r="K49" i="20"/>
  <c r="N33" i="20"/>
  <c r="J33" i="21"/>
  <c r="K106" i="20"/>
  <c r="K122" i="20" s="1"/>
  <c r="L104" i="20"/>
  <c r="L106" i="20" s="1"/>
  <c r="L122" i="20" s="1"/>
  <c r="E50" i="21"/>
  <c r="I49" i="21"/>
  <c r="N27" i="21"/>
  <c r="L27" i="21"/>
  <c r="M27" i="21" s="1"/>
  <c r="L28" i="21"/>
  <c r="M28" i="21" s="1"/>
  <c r="K54" i="20"/>
  <c r="L52" i="20"/>
  <c r="L54" i="20" s="1"/>
  <c r="O96" i="20"/>
  <c r="P96" i="20" s="1"/>
  <c r="Q96" i="20" s="1"/>
  <c r="P96" i="21"/>
  <c r="Q96" i="21" s="1"/>
  <c r="O59" i="20"/>
  <c r="P59" i="20" s="1"/>
  <c r="Q59" i="20" s="1"/>
  <c r="P59" i="21"/>
  <c r="Q59" i="21" s="1"/>
  <c r="N95" i="21"/>
  <c r="H132" i="20"/>
  <c r="H142" i="20" s="1"/>
  <c r="K126" i="20"/>
  <c r="O140" i="20"/>
  <c r="P140" i="20" s="1"/>
  <c r="Q140" i="20" s="1"/>
  <c r="P140" i="21"/>
  <c r="Q140" i="21" s="1"/>
  <c r="P13" i="20"/>
  <c r="N20" i="20"/>
  <c r="O31" i="20"/>
  <c r="P31" i="20" s="1"/>
  <c r="Q31" i="20" s="1"/>
  <c r="P31" i="21"/>
  <c r="Q31" i="21" s="1"/>
  <c r="N32" i="20"/>
  <c r="J32" i="21"/>
  <c r="P72" i="21"/>
  <c r="J72" i="21"/>
  <c r="N72" i="20"/>
  <c r="I75" i="21"/>
  <c r="L44" i="20"/>
  <c r="O92" i="20"/>
  <c r="P92" i="20" s="1"/>
  <c r="Q92" i="20" s="1"/>
  <c r="P92" i="21"/>
  <c r="Q92" i="21" s="1"/>
  <c r="O62" i="20"/>
  <c r="P62" i="20" s="1"/>
  <c r="Q62" i="20" s="1"/>
  <c r="P62" i="21"/>
  <c r="Q62" i="21" s="1"/>
  <c r="P81" i="21"/>
  <c r="Q81" i="21" s="1"/>
  <c r="J81" i="21"/>
  <c r="N81" i="21" s="1"/>
  <c r="N81" i="20"/>
  <c r="P81" i="20" s="1"/>
  <c r="Q81" i="20" s="1"/>
  <c r="N126" i="21"/>
  <c r="J132" i="21"/>
  <c r="J142" i="21" s="1"/>
  <c r="P95" i="20"/>
  <c r="Q95" i="20" s="1"/>
  <c r="N106" i="20"/>
  <c r="N122" i="20" s="1"/>
  <c r="P104" i="20"/>
  <c r="N96" i="21"/>
  <c r="N59" i="21"/>
  <c r="K20" i="20"/>
  <c r="K38" i="20" s="1"/>
  <c r="L13" i="20"/>
  <c r="L20" i="20" s="1"/>
  <c r="K47" i="20"/>
  <c r="L46" i="20"/>
  <c r="L47" i="20" s="1"/>
  <c r="E44" i="21"/>
  <c r="N140" i="21"/>
  <c r="P20" i="21"/>
  <c r="Q13" i="21"/>
  <c r="Q20" i="21" s="1"/>
  <c r="M58" i="21"/>
  <c r="L69" i="21"/>
  <c r="E75" i="21"/>
  <c r="H44" i="20"/>
  <c r="P53" i="21"/>
  <c r="Q53" i="21" s="1"/>
  <c r="J53" i="21"/>
  <c r="N53" i="21" s="1"/>
  <c r="N53" i="20"/>
  <c r="P53" i="20" s="1"/>
  <c r="Q53" i="20" s="1"/>
  <c r="K85" i="20"/>
  <c r="H86" i="20"/>
  <c r="P74" i="21"/>
  <c r="Q74" i="21" s="1"/>
  <c r="J74" i="21"/>
  <c r="N74" i="21" s="1"/>
  <c r="N74" i="20"/>
  <c r="P74" i="20" s="1"/>
  <c r="Q74" i="20" s="1"/>
  <c r="H38" i="20"/>
  <c r="I44" i="21"/>
  <c r="P41" i="21"/>
  <c r="N41" i="20"/>
  <c r="J41" i="21"/>
  <c r="L30" i="21"/>
  <c r="M30" i="21" s="1"/>
  <c r="L98" i="21"/>
  <c r="M98" i="21" s="1"/>
  <c r="M100" i="21" s="1"/>
  <c r="P42" i="21"/>
  <c r="Q42" i="21" s="1"/>
  <c r="J42" i="21"/>
  <c r="N42" i="21" s="1"/>
  <c r="N42" i="20"/>
  <c r="P42" i="20" s="1"/>
  <c r="Q42" i="20" s="1"/>
  <c r="P108" i="20"/>
  <c r="Q108" i="20" s="1"/>
  <c r="P106" i="21"/>
  <c r="Q104" i="21"/>
  <c r="Q106" i="21" s="1"/>
  <c r="N117" i="21"/>
  <c r="L131" i="21"/>
  <c r="P112" i="20"/>
  <c r="Q112" i="20" s="1"/>
  <c r="N34" i="21"/>
  <c r="P34" i="20"/>
  <c r="Q34" i="20" s="1"/>
  <c r="H83" i="20"/>
  <c r="K83" i="20" s="1"/>
  <c r="K80" i="20"/>
  <c r="L80" i="20" s="1"/>
  <c r="L83" i="20" s="1"/>
  <c r="I78" i="21"/>
  <c r="P77" i="21"/>
  <c r="N77" i="20"/>
  <c r="J77" i="21"/>
  <c r="K77" i="20"/>
  <c r="H78" i="20"/>
  <c r="O93" i="20"/>
  <c r="P93" i="20" s="1"/>
  <c r="Q93" i="20" s="1"/>
  <c r="P93" i="21"/>
  <c r="Q93" i="21" s="1"/>
  <c r="J46" i="21"/>
  <c r="I47" i="21"/>
  <c r="N46" i="20"/>
  <c r="P46" i="21"/>
  <c r="O63" i="20"/>
  <c r="P63" i="20" s="1"/>
  <c r="Q63" i="20" s="1"/>
  <c r="P63" i="21"/>
  <c r="Q63" i="21" s="1"/>
  <c r="E83" i="21"/>
  <c r="I80" i="21"/>
  <c r="P43" i="21"/>
  <c r="Q43" i="21" s="1"/>
  <c r="N43" i="20"/>
  <c r="P43" i="20" s="1"/>
  <c r="Q43" i="20" s="1"/>
  <c r="J43" i="21"/>
  <c r="N43" i="21" s="1"/>
  <c r="J106" i="21"/>
  <c r="J122" i="21" s="1"/>
  <c r="N104" i="21"/>
  <c r="N106" i="21" s="1"/>
  <c r="M25" i="21"/>
  <c r="J20" i="21"/>
  <c r="J38" i="21" s="1"/>
  <c r="O116" i="20"/>
  <c r="P116" i="20" s="1"/>
  <c r="Q116" i="20" s="1"/>
  <c r="P116" i="21"/>
  <c r="Q116" i="21" s="1"/>
  <c r="J82" i="21"/>
  <c r="N82" i="21" s="1"/>
  <c r="P82" i="21"/>
  <c r="Q82" i="21" s="1"/>
  <c r="N82" i="20"/>
  <c r="P82" i="20" s="1"/>
  <c r="Q82" i="20" s="1"/>
  <c r="M110" i="21"/>
  <c r="L122" i="21"/>
  <c r="F165" i="21"/>
  <c r="P112" i="21"/>
  <c r="Q112" i="21" s="1"/>
  <c r="L29" i="21"/>
  <c r="M29" i="21" s="1"/>
  <c r="P23" i="21"/>
  <c r="Q22" i="21"/>
  <c r="Q23" i="21" s="1"/>
  <c r="K23" i="20"/>
  <c r="L22" i="20"/>
  <c r="P34" i="21"/>
  <c r="Q34" i="21" s="1"/>
  <c r="H75" i="20"/>
  <c r="K72" i="20"/>
  <c r="L72" i="20" s="1"/>
  <c r="L75" i="20" s="1"/>
  <c r="Q126" i="21"/>
  <c r="L23" i="20" l="1"/>
  <c r="L38" i="20" s="1"/>
  <c r="N98" i="21"/>
  <c r="H100" i="20"/>
  <c r="K75" i="20"/>
  <c r="P41" i="20"/>
  <c r="N44" i="20"/>
  <c r="O58" i="20"/>
  <c r="P58" i="21"/>
  <c r="Q58" i="21" s="1"/>
  <c r="N58" i="21"/>
  <c r="K50" i="20"/>
  <c r="L49" i="20"/>
  <c r="L50" i="20" s="1"/>
  <c r="L32" i="21"/>
  <c r="I54" i="21"/>
  <c r="J52" i="21"/>
  <c r="P52" i="21"/>
  <c r="N52" i="20"/>
  <c r="O110" i="20"/>
  <c r="P110" i="21"/>
  <c r="Q110" i="21" s="1"/>
  <c r="M122" i="21"/>
  <c r="N110" i="21"/>
  <c r="Q122" i="21"/>
  <c r="N122" i="21"/>
  <c r="K78" i="20"/>
  <c r="L77" i="20"/>
  <c r="L78" i="20" s="1"/>
  <c r="O98" i="20"/>
  <c r="P98" i="20" s="1"/>
  <c r="Q98" i="20" s="1"/>
  <c r="P98" i="21"/>
  <c r="Q98" i="21" s="1"/>
  <c r="L69" i="20"/>
  <c r="O28" i="20"/>
  <c r="P28" i="20" s="1"/>
  <c r="Q28" i="20" s="1"/>
  <c r="P28" i="21"/>
  <c r="Q28" i="21" s="1"/>
  <c r="P23" i="20"/>
  <c r="Q22" i="20"/>
  <c r="J47" i="21"/>
  <c r="N46" i="21"/>
  <c r="N47" i="21" s="1"/>
  <c r="M69" i="21"/>
  <c r="J49" i="21"/>
  <c r="I50" i="21"/>
  <c r="P49" i="21"/>
  <c r="N49" i="20"/>
  <c r="K132" i="20"/>
  <c r="K142" i="20" s="1"/>
  <c r="L126" i="20"/>
  <c r="L132" i="20" s="1"/>
  <c r="L142" i="20" s="1"/>
  <c r="O25" i="20"/>
  <c r="P25" i="21"/>
  <c r="Q25" i="21" s="1"/>
  <c r="N25" i="21"/>
  <c r="P47" i="21"/>
  <c r="Q46" i="21"/>
  <c r="Q47" i="21" s="1"/>
  <c r="N77" i="21"/>
  <c r="N78" i="21" s="1"/>
  <c r="J78" i="21"/>
  <c r="O30" i="20"/>
  <c r="P30" i="20" s="1"/>
  <c r="Q30" i="20" s="1"/>
  <c r="P30" i="21"/>
  <c r="Q30" i="21" s="1"/>
  <c r="H69" i="20"/>
  <c r="K44" i="20"/>
  <c r="E69" i="21"/>
  <c r="P106" i="20"/>
  <c r="Q104" i="20"/>
  <c r="Q106" i="20" s="1"/>
  <c r="N28" i="21"/>
  <c r="L33" i="21"/>
  <c r="M33" i="21" s="1"/>
  <c r="N33" i="21"/>
  <c r="P75" i="21"/>
  <c r="Q72" i="21"/>
  <c r="Q75" i="21" s="1"/>
  <c r="O29" i="20"/>
  <c r="P29" i="20" s="1"/>
  <c r="Q29" i="20" s="1"/>
  <c r="P29" i="21"/>
  <c r="Q29" i="21" s="1"/>
  <c r="P46" i="20"/>
  <c r="N47" i="20"/>
  <c r="N78" i="20"/>
  <c r="P77" i="20"/>
  <c r="N30" i="21"/>
  <c r="E100" i="21"/>
  <c r="N75" i="20"/>
  <c r="P72" i="20"/>
  <c r="N38" i="20"/>
  <c r="L100" i="21"/>
  <c r="L132" i="21"/>
  <c r="L142" i="21" s="1"/>
  <c r="M131" i="21"/>
  <c r="K86" i="20"/>
  <c r="L85" i="20"/>
  <c r="L86" i="20" s="1"/>
  <c r="I83" i="21"/>
  <c r="P80" i="21"/>
  <c r="N80" i="20"/>
  <c r="J80" i="21"/>
  <c r="P44" i="21"/>
  <c r="Q41" i="21"/>
  <c r="Q44" i="21" s="1"/>
  <c r="N142" i="20"/>
  <c r="N29" i="21"/>
  <c r="P78" i="21"/>
  <c r="Q77" i="21"/>
  <c r="Q78" i="21" s="1"/>
  <c r="N41" i="21"/>
  <c r="N44" i="21" s="1"/>
  <c r="J44" i="21"/>
  <c r="N72" i="21"/>
  <c r="N75" i="21" s="1"/>
  <c r="J75" i="21"/>
  <c r="P20" i="20"/>
  <c r="Q13" i="20"/>
  <c r="Q20" i="20" s="1"/>
  <c r="O27" i="20"/>
  <c r="P27" i="20" s="1"/>
  <c r="Q27" i="20" s="1"/>
  <c r="P27" i="21"/>
  <c r="Q27" i="21" s="1"/>
  <c r="I86" i="21"/>
  <c r="P85" i="21"/>
  <c r="J85" i="21"/>
  <c r="N85" i="20"/>
  <c r="I69" i="21" l="1"/>
  <c r="Q23" i="20"/>
  <c r="K69" i="20"/>
  <c r="I11" i="1"/>
  <c r="I13" i="26"/>
  <c r="H145" i="20"/>
  <c r="L100" i="20"/>
  <c r="L145" i="20" s="1"/>
  <c r="O100" i="20"/>
  <c r="I100" i="21"/>
  <c r="I145" i="21" s="1"/>
  <c r="N54" i="20"/>
  <c r="P52" i="20"/>
  <c r="Q52" i="21"/>
  <c r="Q54" i="21" s="1"/>
  <c r="P54" i="21"/>
  <c r="P69" i="21" s="1"/>
  <c r="N49" i="21"/>
  <c r="N50" i="21" s="1"/>
  <c r="J50" i="21"/>
  <c r="N52" i="21"/>
  <c r="N54" i="21" s="1"/>
  <c r="J54" i="21"/>
  <c r="O131" i="20"/>
  <c r="M132" i="21"/>
  <c r="M142" i="21" s="1"/>
  <c r="P131" i="21"/>
  <c r="N131" i="21"/>
  <c r="N132" i="21" s="1"/>
  <c r="N142" i="21" s="1"/>
  <c r="P58" i="20"/>
  <c r="Q58" i="20" s="1"/>
  <c r="O69" i="20"/>
  <c r="Q85" i="21"/>
  <c r="Q86" i="21" s="1"/>
  <c r="P86" i="21"/>
  <c r="O33" i="20"/>
  <c r="P33" i="20" s="1"/>
  <c r="Q33" i="20" s="1"/>
  <c r="P33" i="21"/>
  <c r="Q33" i="21" s="1"/>
  <c r="Q77" i="20"/>
  <c r="Q78" i="20" s="1"/>
  <c r="P78" i="20"/>
  <c r="P25" i="20"/>
  <c r="Q25" i="20" s="1"/>
  <c r="M32" i="21"/>
  <c r="L38" i="21"/>
  <c r="L145" i="21" s="1"/>
  <c r="J83" i="21"/>
  <c r="N80" i="21"/>
  <c r="N83" i="21" s="1"/>
  <c r="P44" i="20"/>
  <c r="Q41" i="20"/>
  <c r="Q44" i="20" s="1"/>
  <c r="J86" i="21"/>
  <c r="N85" i="21"/>
  <c r="N86" i="21" s="1"/>
  <c r="N100" i="21" s="1"/>
  <c r="P75" i="20"/>
  <c r="Q72" i="20"/>
  <c r="Q75" i="20" s="1"/>
  <c r="P80" i="20"/>
  <c r="N83" i="20"/>
  <c r="P122" i="21"/>
  <c r="P110" i="20"/>
  <c r="Q110" i="20" s="1"/>
  <c r="Q122" i="20" s="1"/>
  <c r="O122" i="20"/>
  <c r="K100" i="20"/>
  <c r="K145" i="20" s="1"/>
  <c r="P50" i="21"/>
  <c r="Q49" i="21"/>
  <c r="Q50" i="21" s="1"/>
  <c r="N86" i="20"/>
  <c r="P85" i="20"/>
  <c r="P83" i="21"/>
  <c r="Q80" i="21"/>
  <c r="Q83" i="21" s="1"/>
  <c r="Q46" i="20"/>
  <c r="Q47" i="20" s="1"/>
  <c r="P47" i="20"/>
  <c r="E145" i="21"/>
  <c r="N50" i="20"/>
  <c r="P49" i="20"/>
  <c r="J69" i="21" l="1"/>
  <c r="N69" i="21"/>
  <c r="N69" i="20"/>
  <c r="Q69" i="21"/>
  <c r="I15" i="26"/>
  <c r="I10" i="1"/>
  <c r="P100" i="21"/>
  <c r="J100" i="21"/>
  <c r="J145" i="21" s="1"/>
  <c r="N100" i="20"/>
  <c r="Q100" i="21"/>
  <c r="Q131" i="21"/>
  <c r="Q132" i="21" s="1"/>
  <c r="Q142" i="21" s="1"/>
  <c r="P132" i="21"/>
  <c r="P142" i="21" s="1"/>
  <c r="O32" i="20"/>
  <c r="P32" i="21"/>
  <c r="N32" i="21"/>
  <c r="N38" i="21" s="1"/>
  <c r="N145" i="21" s="1"/>
  <c r="M38" i="21"/>
  <c r="M145" i="21" s="1"/>
  <c r="O132" i="20"/>
  <c r="P131" i="20"/>
  <c r="Q131" i="20" s="1"/>
  <c r="P83" i="20"/>
  <c r="P100" i="20" s="1"/>
  <c r="Q80" i="20"/>
  <c r="Q83" i="20" s="1"/>
  <c r="P122" i="20"/>
  <c r="P50" i="20"/>
  <c r="Q49" i="20"/>
  <c r="P54" i="20"/>
  <c r="Q52" i="20"/>
  <c r="Q54" i="20" s="1"/>
  <c r="P86" i="20"/>
  <c r="Q85" i="20"/>
  <c r="Q86" i="20" s="1"/>
  <c r="I25" i="26" l="1"/>
  <c r="Q100" i="20"/>
  <c r="N145" i="20"/>
  <c r="P69" i="20"/>
  <c r="Q50" i="20"/>
  <c r="Q69" i="20" s="1"/>
  <c r="O142" i="20"/>
  <c r="P132" i="20"/>
  <c r="Q32" i="21"/>
  <c r="Q38" i="21" s="1"/>
  <c r="Q145" i="21" s="1"/>
  <c r="P38" i="21"/>
  <c r="P145" i="21" s="1"/>
  <c r="P32" i="20"/>
  <c r="O38" i="20"/>
  <c r="O145" i="20" l="1"/>
  <c r="Q132" i="20"/>
  <c r="Q142" i="20" s="1"/>
  <c r="P142" i="20"/>
  <c r="Q32" i="20"/>
  <c r="Q38" i="20" s="1"/>
  <c r="P38" i="20"/>
  <c r="I4" i="26" l="1"/>
  <c r="I4" i="1"/>
  <c r="P145" i="20"/>
  <c r="Q145" i="20"/>
  <c r="I3" i="1" l="1"/>
  <c r="I7" i="26"/>
  <c r="I2" i="35" s="1"/>
  <c r="J16" i="1"/>
  <c r="J12" i="1"/>
  <c r="J11" i="1"/>
  <c r="J10" i="1"/>
  <c r="J5" i="1"/>
  <c r="J4" i="1"/>
  <c r="J3" i="1"/>
  <c r="G151" i="19"/>
  <c r="H136" i="19"/>
  <c r="G136" i="19"/>
  <c r="E136" i="19"/>
  <c r="Q134" i="19"/>
  <c r="M134" i="19"/>
  <c r="T134" i="19" s="1"/>
  <c r="U134" i="19" s="1"/>
  <c r="J134" i="19"/>
  <c r="I134" i="19"/>
  <c r="M132" i="19"/>
  <c r="T132" i="19" s="1"/>
  <c r="U132" i="19" s="1"/>
  <c r="J132" i="19"/>
  <c r="I132" i="19"/>
  <c r="F132" i="19"/>
  <c r="Q131" i="19"/>
  <c r="M131" i="19"/>
  <c r="F131" i="19"/>
  <c r="I131" i="19" s="1"/>
  <c r="Q130" i="19"/>
  <c r="M130" i="19"/>
  <c r="Q128" i="19"/>
  <c r="M128" i="19"/>
  <c r="I128" i="19"/>
  <c r="J128" i="19" s="1"/>
  <c r="N128" i="19" s="1"/>
  <c r="R128" i="19" s="1"/>
  <c r="H126" i="19"/>
  <c r="G126" i="19"/>
  <c r="E126" i="19"/>
  <c r="J125" i="19"/>
  <c r="I125" i="19"/>
  <c r="I124" i="19"/>
  <c r="J123" i="19"/>
  <c r="I123" i="19"/>
  <c r="O122" i="19"/>
  <c r="J122" i="19"/>
  <c r="I122" i="19"/>
  <c r="J120" i="19"/>
  <c r="I120" i="19"/>
  <c r="O116" i="19"/>
  <c r="K116" i="19"/>
  <c r="H116" i="19"/>
  <c r="T114" i="19"/>
  <c r="U114" i="19" s="1"/>
  <c r="Q114" i="19"/>
  <c r="N114" i="19"/>
  <c r="R114" i="19" s="1"/>
  <c r="M114" i="19"/>
  <c r="J114" i="19"/>
  <c r="I114" i="19"/>
  <c r="M112" i="19"/>
  <c r="M111" i="19"/>
  <c r="F111" i="19"/>
  <c r="I111" i="19" s="1"/>
  <c r="J111" i="19" s="1"/>
  <c r="N111" i="19" s="1"/>
  <c r="R111" i="19" s="1"/>
  <c r="U110" i="19"/>
  <c r="T110" i="19"/>
  <c r="Q110" i="19"/>
  <c r="M110" i="19"/>
  <c r="J110" i="19"/>
  <c r="N110" i="19" s="1"/>
  <c r="R110" i="19" s="1"/>
  <c r="I110" i="19"/>
  <c r="G110" i="19"/>
  <c r="Q109" i="19"/>
  <c r="M109" i="19"/>
  <c r="J109" i="19"/>
  <c r="N109" i="19" s="1"/>
  <c r="R109" i="19" s="1"/>
  <c r="I109" i="19"/>
  <c r="T109" i="19" s="1"/>
  <c r="U109" i="19" s="1"/>
  <c r="G109" i="19"/>
  <c r="Q108" i="19"/>
  <c r="M108" i="19"/>
  <c r="F108" i="19"/>
  <c r="I108" i="19" s="1"/>
  <c r="Q107" i="19"/>
  <c r="M107" i="19"/>
  <c r="F107" i="19"/>
  <c r="I107" i="19" s="1"/>
  <c r="U106" i="19"/>
  <c r="T106" i="19"/>
  <c r="Q106" i="19"/>
  <c r="M106" i="19"/>
  <c r="J106" i="19"/>
  <c r="N106" i="19" s="1"/>
  <c r="R106" i="19" s="1"/>
  <c r="I106" i="19"/>
  <c r="F106" i="19"/>
  <c r="Q105" i="19"/>
  <c r="M105" i="19"/>
  <c r="J105" i="19"/>
  <c r="N105" i="19" s="1"/>
  <c r="R105" i="19" s="1"/>
  <c r="I105" i="19"/>
  <c r="T105" i="19" s="1"/>
  <c r="U105" i="19" s="1"/>
  <c r="F105" i="19"/>
  <c r="U103" i="19"/>
  <c r="T103" i="19"/>
  <c r="R103" i="19"/>
  <c r="Q103" i="19"/>
  <c r="N103" i="19"/>
  <c r="M103" i="19"/>
  <c r="J103" i="19"/>
  <c r="I103" i="19"/>
  <c r="H101" i="19"/>
  <c r="F101" i="19"/>
  <c r="O100" i="19"/>
  <c r="I99" i="19"/>
  <c r="O95" i="19"/>
  <c r="K95" i="19"/>
  <c r="Q93" i="19"/>
  <c r="M93" i="19"/>
  <c r="I93" i="19"/>
  <c r="J93" i="19" s="1"/>
  <c r="N93" i="19" s="1"/>
  <c r="R93" i="19" s="1"/>
  <c r="M91" i="19"/>
  <c r="M90" i="19"/>
  <c r="N90" i="19" s="1"/>
  <c r="R90" i="19" s="1"/>
  <c r="J90" i="19"/>
  <c r="F90" i="19"/>
  <c r="I90" i="19" s="1"/>
  <c r="T90" i="19" s="1"/>
  <c r="U90" i="19" s="1"/>
  <c r="Q89" i="19"/>
  <c r="M89" i="19"/>
  <c r="J89" i="19"/>
  <c r="N89" i="19" s="1"/>
  <c r="I89" i="19"/>
  <c r="T89" i="19" s="1"/>
  <c r="U89" i="19" s="1"/>
  <c r="G89" i="19"/>
  <c r="Q88" i="19"/>
  <c r="M88" i="19"/>
  <c r="Q87" i="19"/>
  <c r="M87" i="19"/>
  <c r="F87" i="19"/>
  <c r="I87" i="19" s="1"/>
  <c r="Q86" i="19"/>
  <c r="M86" i="19"/>
  <c r="F86" i="19"/>
  <c r="I86" i="19" s="1"/>
  <c r="T86" i="19" s="1"/>
  <c r="U86" i="19" s="1"/>
  <c r="Q84" i="19"/>
  <c r="M84" i="19"/>
  <c r="J84" i="19"/>
  <c r="N84" i="19" s="1"/>
  <c r="I84" i="19"/>
  <c r="H82" i="19"/>
  <c r="G82" i="19"/>
  <c r="E82" i="19"/>
  <c r="O81" i="19"/>
  <c r="K81" i="19"/>
  <c r="H79" i="19"/>
  <c r="F79" i="19"/>
  <c r="O78" i="19"/>
  <c r="K78" i="19"/>
  <c r="J78" i="19"/>
  <c r="I78" i="19"/>
  <c r="O77" i="19"/>
  <c r="K77" i="19"/>
  <c r="I77" i="19"/>
  <c r="I76" i="19"/>
  <c r="G79" i="19"/>
  <c r="E79" i="19"/>
  <c r="I74" i="19"/>
  <c r="H74" i="19"/>
  <c r="G74" i="19"/>
  <c r="F74" i="19"/>
  <c r="O73" i="19"/>
  <c r="K73" i="19"/>
  <c r="I73" i="19"/>
  <c r="H71" i="19"/>
  <c r="H95" i="19" s="1"/>
  <c r="O70" i="19"/>
  <c r="K70" i="19"/>
  <c r="O69" i="19"/>
  <c r="K69" i="19"/>
  <c r="F71" i="19"/>
  <c r="O68" i="19"/>
  <c r="K68" i="19"/>
  <c r="I68" i="19"/>
  <c r="O65" i="19"/>
  <c r="K65" i="19"/>
  <c r="Q63" i="19"/>
  <c r="N63" i="19"/>
  <c r="R63" i="19" s="1"/>
  <c r="M63" i="19"/>
  <c r="I63" i="19"/>
  <c r="T63" i="19" s="1"/>
  <c r="J63" i="19"/>
  <c r="M61" i="19"/>
  <c r="I61" i="19"/>
  <c r="F61" i="19"/>
  <c r="N60" i="19"/>
  <c r="R60" i="19" s="1"/>
  <c r="M60" i="19"/>
  <c r="J60" i="19"/>
  <c r="I60" i="19"/>
  <c r="T60" i="19" s="1"/>
  <c r="U60" i="19" s="1"/>
  <c r="F60" i="19"/>
  <c r="Q59" i="19"/>
  <c r="M59" i="19"/>
  <c r="Q58" i="19"/>
  <c r="M58" i="19"/>
  <c r="F58" i="19"/>
  <c r="I58" i="19" s="1"/>
  <c r="Q57" i="19"/>
  <c r="M57" i="19"/>
  <c r="Q56" i="19"/>
  <c r="M56" i="19"/>
  <c r="I56" i="19"/>
  <c r="F56" i="19"/>
  <c r="T54" i="19"/>
  <c r="U54" i="19" s="1"/>
  <c r="Q54" i="19"/>
  <c r="N54" i="19"/>
  <c r="R54" i="19" s="1"/>
  <c r="M54" i="19"/>
  <c r="J54" i="19"/>
  <c r="I54" i="19"/>
  <c r="H52" i="19"/>
  <c r="G52" i="19"/>
  <c r="O50" i="19"/>
  <c r="K50" i="19"/>
  <c r="I50" i="19"/>
  <c r="H48" i="19"/>
  <c r="E48" i="19"/>
  <c r="I47" i="19"/>
  <c r="I48" i="19" s="1"/>
  <c r="G48" i="19"/>
  <c r="F48" i="19"/>
  <c r="H45" i="19"/>
  <c r="G45" i="19"/>
  <c r="E45" i="19"/>
  <c r="H42" i="19"/>
  <c r="H65" i="19" s="1"/>
  <c r="O41" i="19"/>
  <c r="K41" i="19"/>
  <c r="I41" i="19"/>
  <c r="O40" i="19"/>
  <c r="K40" i="19"/>
  <c r="O39" i="19"/>
  <c r="K39" i="19"/>
  <c r="O36" i="19"/>
  <c r="K36" i="19"/>
  <c r="Q34" i="19"/>
  <c r="M34" i="19"/>
  <c r="J34" i="19"/>
  <c r="I34" i="19"/>
  <c r="T34" i="19" s="1"/>
  <c r="U34" i="19" s="1"/>
  <c r="M32" i="19"/>
  <c r="F32" i="19"/>
  <c r="M31" i="19"/>
  <c r="F31" i="19"/>
  <c r="G154" i="19" s="1"/>
  <c r="Q30" i="19"/>
  <c r="M30" i="19"/>
  <c r="Q29" i="19"/>
  <c r="M29" i="19"/>
  <c r="Q28" i="19"/>
  <c r="M28" i="19"/>
  <c r="F28" i="19"/>
  <c r="Q27" i="19"/>
  <c r="M27" i="19"/>
  <c r="I27" i="19"/>
  <c r="T27" i="19" s="1"/>
  <c r="U27" i="19" s="1"/>
  <c r="F27" i="19"/>
  <c r="R25" i="19"/>
  <c r="Q25" i="19"/>
  <c r="M25" i="19"/>
  <c r="N25" i="19" s="1"/>
  <c r="J25" i="19"/>
  <c r="I25" i="19"/>
  <c r="H23" i="19"/>
  <c r="G23" i="19"/>
  <c r="F23" i="19"/>
  <c r="E23" i="19"/>
  <c r="J22" i="19"/>
  <c r="L22" i="19" s="1"/>
  <c r="I22" i="19"/>
  <c r="H20" i="19"/>
  <c r="I18" i="19"/>
  <c r="X17" i="19"/>
  <c r="O17" i="19"/>
  <c r="I17" i="19"/>
  <c r="O16" i="19"/>
  <c r="I16" i="19"/>
  <c r="O15" i="19"/>
  <c r="I15" i="19"/>
  <c r="X14" i="19"/>
  <c r="O14" i="19"/>
  <c r="I14" i="19"/>
  <c r="F20" i="19"/>
  <c r="X10" i="19"/>
  <c r="X7" i="19"/>
  <c r="L78" i="19" s="1"/>
  <c r="M78" i="19" s="1"/>
  <c r="N78" i="19" s="1"/>
  <c r="P78" i="19" s="1"/>
  <c r="Q78" i="19" s="1"/>
  <c r="R78" i="19" s="1"/>
  <c r="G136" i="18"/>
  <c r="F136" i="18"/>
  <c r="M134" i="18"/>
  <c r="L134" i="18"/>
  <c r="K134" i="18"/>
  <c r="N134" i="18" s="1"/>
  <c r="O134" i="18" s="1"/>
  <c r="J134" i="18"/>
  <c r="I134" i="18"/>
  <c r="H134" i="18"/>
  <c r="M132" i="18"/>
  <c r="L132" i="18"/>
  <c r="K132" i="18"/>
  <c r="J132" i="18"/>
  <c r="I132" i="18"/>
  <c r="H132" i="18"/>
  <c r="M131" i="18"/>
  <c r="L131" i="18"/>
  <c r="K131" i="18"/>
  <c r="N131" i="18" s="1"/>
  <c r="O131" i="18" s="1"/>
  <c r="J131" i="18"/>
  <c r="H131" i="18"/>
  <c r="I131" i="18" s="1"/>
  <c r="M130" i="18"/>
  <c r="L130" i="18"/>
  <c r="J130" i="18"/>
  <c r="H130" i="18"/>
  <c r="I130" i="18"/>
  <c r="M128" i="18"/>
  <c r="L128" i="18"/>
  <c r="K128" i="18"/>
  <c r="N128" i="18" s="1"/>
  <c r="O128" i="18" s="1"/>
  <c r="J128" i="18"/>
  <c r="I128" i="18"/>
  <c r="H128" i="18"/>
  <c r="G126" i="18"/>
  <c r="K125" i="18"/>
  <c r="J125" i="18"/>
  <c r="H125" i="18"/>
  <c r="I125" i="18" s="1"/>
  <c r="K124" i="18"/>
  <c r="J124" i="18"/>
  <c r="H124" i="18"/>
  <c r="I124" i="18" s="1"/>
  <c r="K123" i="18"/>
  <c r="J123" i="18"/>
  <c r="I123" i="18"/>
  <c r="H123" i="18"/>
  <c r="K122" i="18"/>
  <c r="J122" i="18"/>
  <c r="I122" i="18"/>
  <c r="H122" i="18"/>
  <c r="J121" i="18"/>
  <c r="H121" i="18"/>
  <c r="I121" i="18" s="1"/>
  <c r="E126" i="18"/>
  <c r="E136" i="18" s="1"/>
  <c r="K120" i="18"/>
  <c r="J120" i="18"/>
  <c r="H120" i="18"/>
  <c r="F126" i="18"/>
  <c r="M114" i="18"/>
  <c r="L114" i="18"/>
  <c r="K114" i="18"/>
  <c r="J114" i="18"/>
  <c r="I114" i="18"/>
  <c r="M112" i="18"/>
  <c r="L112" i="18"/>
  <c r="I112" i="18"/>
  <c r="O111" i="18"/>
  <c r="N111" i="18"/>
  <c r="M111" i="18"/>
  <c r="L111" i="18"/>
  <c r="K111" i="18"/>
  <c r="J111" i="18"/>
  <c r="I111" i="18"/>
  <c r="N110" i="18"/>
  <c r="M110" i="18"/>
  <c r="L110" i="18"/>
  <c r="K110" i="18"/>
  <c r="J110" i="18"/>
  <c r="O110" i="18" s="1"/>
  <c r="I110" i="18"/>
  <c r="N109" i="18"/>
  <c r="M109" i="18"/>
  <c r="L109" i="18"/>
  <c r="K109" i="18"/>
  <c r="J109" i="18"/>
  <c r="O109" i="18" s="1"/>
  <c r="I109" i="18"/>
  <c r="M108" i="18"/>
  <c r="L108" i="18"/>
  <c r="K108" i="18"/>
  <c r="N108" i="18" s="1"/>
  <c r="O108" i="18" s="1"/>
  <c r="J108" i="18"/>
  <c r="I108" i="18"/>
  <c r="M107" i="18"/>
  <c r="L107" i="18"/>
  <c r="K107" i="18"/>
  <c r="N107" i="18" s="1"/>
  <c r="O107" i="18" s="1"/>
  <c r="J107" i="18"/>
  <c r="I107" i="18"/>
  <c r="M106" i="18"/>
  <c r="L106" i="18"/>
  <c r="K106" i="18"/>
  <c r="J106" i="18"/>
  <c r="I106" i="18"/>
  <c r="N105" i="18"/>
  <c r="O105" i="18" s="1"/>
  <c r="M105" i="18"/>
  <c r="L105" i="18"/>
  <c r="K105" i="18"/>
  <c r="J105" i="18"/>
  <c r="I105" i="18"/>
  <c r="M103" i="18"/>
  <c r="L103" i="18"/>
  <c r="K103" i="18"/>
  <c r="J103" i="18"/>
  <c r="I103" i="18"/>
  <c r="G101" i="18"/>
  <c r="G116" i="18" s="1"/>
  <c r="F101" i="18"/>
  <c r="J100" i="18"/>
  <c r="I100" i="18"/>
  <c r="H100" i="18"/>
  <c r="H101" i="18" s="1"/>
  <c r="H116" i="18" s="1"/>
  <c r="K99" i="18"/>
  <c r="J99" i="18"/>
  <c r="J101" i="18" s="1"/>
  <c r="I99" i="18"/>
  <c r="I101" i="18" s="1"/>
  <c r="H99" i="18"/>
  <c r="E101" i="18"/>
  <c r="E116" i="18" s="1"/>
  <c r="M93" i="18"/>
  <c r="L93" i="18"/>
  <c r="K93" i="18"/>
  <c r="N93" i="18" s="1"/>
  <c r="O93" i="18" s="1"/>
  <c r="J93" i="18"/>
  <c r="I93" i="18"/>
  <c r="H93" i="18"/>
  <c r="M91" i="18"/>
  <c r="L91" i="18"/>
  <c r="J91" i="18"/>
  <c r="I91" i="18"/>
  <c r="H91" i="18"/>
  <c r="M90" i="18"/>
  <c r="L90" i="18"/>
  <c r="K90" i="18"/>
  <c r="J90" i="18"/>
  <c r="H90" i="18"/>
  <c r="M89" i="18"/>
  <c r="N89" i="18" s="1"/>
  <c r="O89" i="18" s="1"/>
  <c r="L89" i="18"/>
  <c r="K89" i="18"/>
  <c r="J89" i="18"/>
  <c r="H89" i="18"/>
  <c r="I89" i="18"/>
  <c r="M88" i="18"/>
  <c r="L88" i="18"/>
  <c r="J88" i="18"/>
  <c r="H88" i="18"/>
  <c r="I88" i="18" s="1"/>
  <c r="M87" i="18"/>
  <c r="L87" i="18"/>
  <c r="K87" i="18"/>
  <c r="N87" i="18" s="1"/>
  <c r="J87" i="18"/>
  <c r="I87" i="18"/>
  <c r="H87" i="18"/>
  <c r="M86" i="18"/>
  <c r="L86" i="18"/>
  <c r="K86" i="18"/>
  <c r="J86" i="18"/>
  <c r="H86" i="18"/>
  <c r="I86" i="18" s="1"/>
  <c r="N84" i="18"/>
  <c r="O84" i="18" s="1"/>
  <c r="M84" i="18"/>
  <c r="L84" i="18"/>
  <c r="K84" i="18"/>
  <c r="J84" i="18"/>
  <c r="H84" i="18"/>
  <c r="I84" i="18"/>
  <c r="F82" i="18"/>
  <c r="E82" i="18"/>
  <c r="J81" i="18"/>
  <c r="J82" i="18" s="1"/>
  <c r="I81" i="18"/>
  <c r="I82" i="18" s="1"/>
  <c r="H81" i="18"/>
  <c r="G79" i="18"/>
  <c r="F79" i="18"/>
  <c r="L78" i="18"/>
  <c r="K78" i="18"/>
  <c r="J78" i="18"/>
  <c r="I78" i="18"/>
  <c r="H78" i="18"/>
  <c r="K77" i="18"/>
  <c r="J77" i="18"/>
  <c r="H77" i="18"/>
  <c r="I77" i="18" s="1"/>
  <c r="K76" i="18"/>
  <c r="K79" i="18" s="1"/>
  <c r="J76" i="18"/>
  <c r="J79" i="18" s="1"/>
  <c r="I76" i="18"/>
  <c r="I79" i="18" s="1"/>
  <c r="H76" i="18"/>
  <c r="F74" i="18"/>
  <c r="K73" i="18"/>
  <c r="K74" i="18" s="1"/>
  <c r="H73" i="18"/>
  <c r="I73" i="18" s="1"/>
  <c r="I74" i="18" s="1"/>
  <c r="E74" i="18"/>
  <c r="G71" i="18"/>
  <c r="G95" i="18" s="1"/>
  <c r="J70" i="18"/>
  <c r="H70" i="18"/>
  <c r="I70" i="18" s="1"/>
  <c r="E71" i="18"/>
  <c r="J69" i="18"/>
  <c r="H69" i="18"/>
  <c r="I69" i="18" s="1"/>
  <c r="J68" i="18"/>
  <c r="J71" i="18" s="1"/>
  <c r="H68" i="18"/>
  <c r="I68" i="18" s="1"/>
  <c r="F71" i="18"/>
  <c r="F95" i="18" s="1"/>
  <c r="M63" i="18"/>
  <c r="L63" i="18"/>
  <c r="K63" i="18"/>
  <c r="N63" i="18" s="1"/>
  <c r="O63" i="18" s="1"/>
  <c r="J63" i="18"/>
  <c r="H63" i="18"/>
  <c r="I63" i="18"/>
  <c r="M61" i="18"/>
  <c r="L61" i="18"/>
  <c r="K61" i="18"/>
  <c r="N61" i="18" s="1"/>
  <c r="O61" i="18" s="1"/>
  <c r="J61" i="18"/>
  <c r="I61" i="18"/>
  <c r="H61" i="18"/>
  <c r="M60" i="18"/>
  <c r="L60" i="18"/>
  <c r="K60" i="18"/>
  <c r="N60" i="18" s="1"/>
  <c r="O60" i="18" s="1"/>
  <c r="J60" i="18"/>
  <c r="H60" i="18"/>
  <c r="I60" i="18"/>
  <c r="M59" i="18"/>
  <c r="L59" i="18"/>
  <c r="J59" i="18"/>
  <c r="H59" i="18"/>
  <c r="I59" i="18"/>
  <c r="M58" i="18"/>
  <c r="L58" i="18"/>
  <c r="K58" i="18"/>
  <c r="N58" i="18" s="1"/>
  <c r="O58" i="18" s="1"/>
  <c r="J58" i="18"/>
  <c r="H58" i="18"/>
  <c r="I58" i="18"/>
  <c r="M57" i="18"/>
  <c r="L57" i="18"/>
  <c r="J57" i="18"/>
  <c r="H57" i="18"/>
  <c r="I57" i="18" s="1"/>
  <c r="M56" i="18"/>
  <c r="L56" i="18"/>
  <c r="N56" i="18" s="1"/>
  <c r="O56" i="18" s="1"/>
  <c r="K56" i="18"/>
  <c r="J56" i="18"/>
  <c r="H56" i="18"/>
  <c r="I56" i="18" s="1"/>
  <c r="M54" i="18"/>
  <c r="L54" i="18"/>
  <c r="N54" i="18" s="1"/>
  <c r="O54" i="18" s="1"/>
  <c r="K54" i="18"/>
  <c r="J54" i="18"/>
  <c r="H54" i="18"/>
  <c r="I54" i="18" s="1"/>
  <c r="J52" i="18"/>
  <c r="H52" i="18"/>
  <c r="G52" i="18"/>
  <c r="F52" i="18"/>
  <c r="J51" i="18"/>
  <c r="I51" i="18"/>
  <c r="H51" i="18"/>
  <c r="E52" i="18"/>
  <c r="K50" i="18"/>
  <c r="J50" i="18"/>
  <c r="H50" i="18"/>
  <c r="I50" i="18"/>
  <c r="I52" i="18" s="1"/>
  <c r="K48" i="18"/>
  <c r="G48" i="18"/>
  <c r="E48" i="18"/>
  <c r="K47" i="18"/>
  <c r="J47" i="18"/>
  <c r="J48" i="18" s="1"/>
  <c r="H47" i="18"/>
  <c r="H48" i="18" s="1"/>
  <c r="F48" i="18"/>
  <c r="G45" i="18"/>
  <c r="E45" i="18"/>
  <c r="J44" i="18"/>
  <c r="J45" i="18" s="1"/>
  <c r="H44" i="18"/>
  <c r="H45" i="18" s="1"/>
  <c r="F45" i="18"/>
  <c r="G42" i="18"/>
  <c r="G65" i="18" s="1"/>
  <c r="K41" i="18"/>
  <c r="J41" i="18"/>
  <c r="H41" i="18"/>
  <c r="I41" i="18" s="1"/>
  <c r="J40" i="18"/>
  <c r="H40" i="18"/>
  <c r="I40" i="18" s="1"/>
  <c r="J39" i="18"/>
  <c r="J42" i="18" s="1"/>
  <c r="J65" i="18" s="1"/>
  <c r="H39" i="18"/>
  <c r="H42" i="18" s="1"/>
  <c r="F42" i="18"/>
  <c r="E42" i="18"/>
  <c r="E65" i="18" s="1"/>
  <c r="N34" i="18"/>
  <c r="O34" i="18" s="1"/>
  <c r="M34" i="18"/>
  <c r="L34" i="18"/>
  <c r="K34" i="18"/>
  <c r="J34" i="18"/>
  <c r="H34" i="18"/>
  <c r="I34" i="18" s="1"/>
  <c r="M32" i="18"/>
  <c r="L32" i="18"/>
  <c r="J32" i="18"/>
  <c r="H32" i="18"/>
  <c r="I32" i="18" s="1"/>
  <c r="M31" i="18"/>
  <c r="L31" i="18"/>
  <c r="J31" i="18"/>
  <c r="H31" i="18"/>
  <c r="I31" i="18" s="1"/>
  <c r="M30" i="18"/>
  <c r="L30" i="18"/>
  <c r="J30" i="18"/>
  <c r="I30" i="18"/>
  <c r="H30" i="18"/>
  <c r="M29" i="18"/>
  <c r="L29" i="18"/>
  <c r="J29" i="18"/>
  <c r="H29" i="18"/>
  <c r="I29" i="18" s="1"/>
  <c r="M28" i="18"/>
  <c r="L28" i="18"/>
  <c r="J28" i="18"/>
  <c r="H28" i="18"/>
  <c r="I28" i="18" s="1"/>
  <c r="M27" i="18"/>
  <c r="L27" i="18"/>
  <c r="N27" i="18" s="1"/>
  <c r="O27" i="18" s="1"/>
  <c r="K27" i="18"/>
  <c r="J27" i="18"/>
  <c r="H27" i="18"/>
  <c r="I27" i="18" s="1"/>
  <c r="M25" i="18"/>
  <c r="L25" i="18"/>
  <c r="N25" i="18" s="1"/>
  <c r="O25" i="18" s="1"/>
  <c r="K25" i="18"/>
  <c r="J25" i="18"/>
  <c r="I25" i="18"/>
  <c r="H25" i="18"/>
  <c r="K23" i="18"/>
  <c r="J23" i="18"/>
  <c r="H23" i="18"/>
  <c r="G23" i="18"/>
  <c r="F23" i="18"/>
  <c r="K22" i="18"/>
  <c r="J22" i="18"/>
  <c r="I22" i="18"/>
  <c r="I23" i="18" s="1"/>
  <c r="H22" i="18"/>
  <c r="E23" i="18"/>
  <c r="J19" i="18"/>
  <c r="H19" i="18"/>
  <c r="I19" i="18" s="1"/>
  <c r="K18" i="18"/>
  <c r="J18" i="18"/>
  <c r="H18" i="18"/>
  <c r="I18" i="18" s="1"/>
  <c r="K17" i="18"/>
  <c r="J17" i="18"/>
  <c r="H17" i="18"/>
  <c r="I17" i="18" s="1"/>
  <c r="K16" i="18"/>
  <c r="J16" i="18"/>
  <c r="I16" i="18"/>
  <c r="H16" i="18"/>
  <c r="K15" i="18"/>
  <c r="J15" i="18"/>
  <c r="H15" i="18"/>
  <c r="I15" i="18" s="1"/>
  <c r="K14" i="18"/>
  <c r="J14" i="18"/>
  <c r="H14" i="18"/>
  <c r="I14" i="18" s="1"/>
  <c r="J13" i="18"/>
  <c r="J20" i="18" s="1"/>
  <c r="J36" i="18" s="1"/>
  <c r="G20" i="18"/>
  <c r="G36" i="18" s="1"/>
  <c r="G139" i="18" s="1"/>
  <c r="F20" i="18"/>
  <c r="F36" i="18" s="1"/>
  <c r="E20" i="18"/>
  <c r="I8" i="35" l="1"/>
  <c r="I14" i="35"/>
  <c r="I22" i="26"/>
  <c r="H65" i="18"/>
  <c r="E36" i="18"/>
  <c r="I71" i="18"/>
  <c r="I95" i="18" s="1"/>
  <c r="F65" i="18"/>
  <c r="F139" i="18" s="1"/>
  <c r="I116" i="18"/>
  <c r="U25" i="19"/>
  <c r="I39" i="18"/>
  <c r="I42" i="18" s="1"/>
  <c r="I47" i="18"/>
  <c r="I48" i="18" s="1"/>
  <c r="K68" i="18"/>
  <c r="M78" i="18"/>
  <c r="N78" i="18" s="1"/>
  <c r="O78" i="18" s="1"/>
  <c r="F36" i="19"/>
  <c r="J18" i="19"/>
  <c r="L18" i="19" s="1"/>
  <c r="M18" i="19" s="1"/>
  <c r="M22" i="19"/>
  <c r="L23" i="19"/>
  <c r="J77" i="19"/>
  <c r="L77" i="19" s="1"/>
  <c r="M77" i="19" s="1"/>
  <c r="J87" i="19"/>
  <c r="N87" i="19" s="1"/>
  <c r="R87" i="19" s="1"/>
  <c r="T87" i="19"/>
  <c r="U87" i="19" s="1"/>
  <c r="I100" i="19"/>
  <c r="G101" i="19"/>
  <c r="G116" i="19" s="1"/>
  <c r="E20" i="19"/>
  <c r="E36" i="19" s="1"/>
  <c r="F116" i="18"/>
  <c r="G20" i="19"/>
  <c r="J15" i="19"/>
  <c r="L15" i="19" s="1"/>
  <c r="M15" i="19" s="1"/>
  <c r="J108" i="19"/>
  <c r="N108" i="19" s="1"/>
  <c r="R108" i="19" s="1"/>
  <c r="T108" i="19"/>
  <c r="U108" i="19" s="1"/>
  <c r="H13" i="18"/>
  <c r="I44" i="18"/>
  <c r="I45" i="18" s="1"/>
  <c r="E79" i="18"/>
  <c r="E95" i="18" s="1"/>
  <c r="N103" i="18"/>
  <c r="O103" i="18" s="1"/>
  <c r="N106" i="18"/>
  <c r="O106" i="18" s="1"/>
  <c r="N132" i="18"/>
  <c r="O132" i="18" s="1"/>
  <c r="I32" i="19"/>
  <c r="N86" i="18"/>
  <c r="O86" i="18" s="1"/>
  <c r="J17" i="19"/>
  <c r="L17" i="19" s="1"/>
  <c r="M17" i="19" s="1"/>
  <c r="G30" i="19"/>
  <c r="I30" i="19" s="1"/>
  <c r="J41" i="19"/>
  <c r="L41" i="19" s="1"/>
  <c r="M41" i="19" s="1"/>
  <c r="H71" i="18"/>
  <c r="H79" i="18"/>
  <c r="O87" i="18"/>
  <c r="I90" i="18"/>
  <c r="N114" i="18"/>
  <c r="O114" i="18" s="1"/>
  <c r="J58" i="19"/>
  <c r="N58" i="19" s="1"/>
  <c r="T58" i="19"/>
  <c r="U58" i="19" s="1"/>
  <c r="I79" i="19"/>
  <c r="I120" i="18"/>
  <c r="I126" i="18" s="1"/>
  <c r="I136" i="18" s="1"/>
  <c r="H126" i="18"/>
  <c r="H136" i="18" s="1"/>
  <c r="F42" i="19"/>
  <c r="I39" i="19"/>
  <c r="T56" i="19"/>
  <c r="U56" i="19" s="1"/>
  <c r="J56" i="19"/>
  <c r="N56" i="19" s="1"/>
  <c r="J112" i="19"/>
  <c r="N112" i="19" s="1"/>
  <c r="R112" i="19" s="1"/>
  <c r="F112" i="19"/>
  <c r="I112" i="19" s="1"/>
  <c r="J112" i="18"/>
  <c r="J116" i="18" s="1"/>
  <c r="N90" i="18"/>
  <c r="O90" i="18" s="1"/>
  <c r="J126" i="18"/>
  <c r="J136" i="18" s="1"/>
  <c r="J16" i="19"/>
  <c r="L16" i="19" s="1"/>
  <c r="M16" i="19" s="1"/>
  <c r="I19" i="19"/>
  <c r="J47" i="19"/>
  <c r="R58" i="19"/>
  <c r="J73" i="19"/>
  <c r="E74" i="19"/>
  <c r="J73" i="18"/>
  <c r="J74" i="18" s="1"/>
  <c r="J95" i="18" s="1"/>
  <c r="J139" i="18" s="1"/>
  <c r="J14" i="19"/>
  <c r="L14" i="19" s="1"/>
  <c r="M14" i="19" s="1"/>
  <c r="I23" i="19"/>
  <c r="T25" i="19"/>
  <c r="N34" i="19"/>
  <c r="R34" i="19" s="1"/>
  <c r="G42" i="19"/>
  <c r="I69" i="19"/>
  <c r="I71" i="19" s="1"/>
  <c r="I70" i="19"/>
  <c r="G71" i="19"/>
  <c r="G95" i="19" s="1"/>
  <c r="J88" i="19"/>
  <c r="N88" i="19" s="1"/>
  <c r="R88" i="19" s="1"/>
  <c r="F91" i="19"/>
  <c r="I91" i="19" s="1"/>
  <c r="J91" i="19" s="1"/>
  <c r="N91" i="19" s="1"/>
  <c r="R91" i="19" s="1"/>
  <c r="T93" i="19"/>
  <c r="U93" i="19" s="1"/>
  <c r="F126" i="19"/>
  <c r="I121" i="19"/>
  <c r="L122" i="19"/>
  <c r="M122" i="19" s="1"/>
  <c r="L123" i="19"/>
  <c r="M123" i="19" s="1"/>
  <c r="R131" i="19"/>
  <c r="I13" i="19"/>
  <c r="J19" i="19"/>
  <c r="L19" i="19" s="1"/>
  <c r="M19" i="19" s="1"/>
  <c r="J23" i="19"/>
  <c r="I31" i="19"/>
  <c r="T61" i="19"/>
  <c r="U61" i="19" s="1"/>
  <c r="J61" i="19"/>
  <c r="N61" i="19" s="1"/>
  <c r="R61" i="19" s="1"/>
  <c r="U63" i="19"/>
  <c r="T78" i="19"/>
  <c r="U78" i="19" s="1"/>
  <c r="I81" i="19"/>
  <c r="F82" i="19"/>
  <c r="F95" i="19" s="1"/>
  <c r="J107" i="19"/>
  <c r="N107" i="19" s="1"/>
  <c r="R107" i="19" s="1"/>
  <c r="T107" i="19"/>
  <c r="U107" i="19" s="1"/>
  <c r="T128" i="19"/>
  <c r="U128" i="19" s="1"/>
  <c r="I40" i="19"/>
  <c r="G59" i="19"/>
  <c r="I59" i="19" s="1"/>
  <c r="T84" i="19"/>
  <c r="U84" i="19" s="1"/>
  <c r="R84" i="19"/>
  <c r="F116" i="19"/>
  <c r="G150" i="19"/>
  <c r="R56" i="19"/>
  <c r="E71" i="19"/>
  <c r="E95" i="19" s="1"/>
  <c r="J68" i="19"/>
  <c r="R89" i="19"/>
  <c r="I126" i="19"/>
  <c r="I44" i="19"/>
  <c r="F45" i="19"/>
  <c r="E52" i="19"/>
  <c r="J50" i="19"/>
  <c r="F52" i="19"/>
  <c r="J76" i="19"/>
  <c r="L120" i="19"/>
  <c r="J124" i="19"/>
  <c r="L124" i="19" s="1"/>
  <c r="M124" i="19" s="1"/>
  <c r="L125" i="19"/>
  <c r="M125" i="19" s="1"/>
  <c r="H36" i="19"/>
  <c r="H139" i="19" s="1"/>
  <c r="J27" i="19"/>
  <c r="N27" i="19" s="1"/>
  <c r="R27" i="19" s="1"/>
  <c r="I28" i="19"/>
  <c r="F57" i="19"/>
  <c r="I57" i="19" s="1"/>
  <c r="J57" i="19" s="1"/>
  <c r="N57" i="19" s="1"/>
  <c r="R57" i="19" s="1"/>
  <c r="J86" i="19"/>
  <c r="F29" i="19"/>
  <c r="I51" i="19"/>
  <c r="N86" i="19"/>
  <c r="R86" i="19" s="1"/>
  <c r="J99" i="19"/>
  <c r="E101" i="19"/>
  <c r="E116" i="19" s="1"/>
  <c r="T111" i="19"/>
  <c r="U111" i="19" s="1"/>
  <c r="J131" i="19"/>
  <c r="N131" i="19" s="1"/>
  <c r="T131" i="19"/>
  <c r="U131" i="19" s="1"/>
  <c r="F130" i="19"/>
  <c r="I130" i="19" s="1"/>
  <c r="N132" i="19"/>
  <c r="R132" i="19" s="1"/>
  <c r="N134" i="19"/>
  <c r="R134" i="19" s="1"/>
  <c r="E42" i="19"/>
  <c r="F88" i="19"/>
  <c r="I88" i="19" s="1"/>
  <c r="I24" i="26" l="1"/>
  <c r="I36" i="26"/>
  <c r="I3" i="35" s="1"/>
  <c r="I23" i="26"/>
  <c r="I29" i="26"/>
  <c r="I4" i="35" s="1"/>
  <c r="F65" i="19"/>
  <c r="J28" i="19"/>
  <c r="N28" i="19" s="1"/>
  <c r="R28" i="19" s="1"/>
  <c r="T28" i="19"/>
  <c r="U28" i="19" s="1"/>
  <c r="K28" i="18"/>
  <c r="N28" i="18" s="1"/>
  <c r="O28" i="18" s="1"/>
  <c r="T130" i="19"/>
  <c r="U130" i="19" s="1"/>
  <c r="K130" i="18"/>
  <c r="N130" i="18" s="1"/>
  <c r="O130" i="18" s="1"/>
  <c r="I136" i="19"/>
  <c r="J130" i="19"/>
  <c r="N130" i="19" s="1"/>
  <c r="R130" i="19" s="1"/>
  <c r="N123" i="19"/>
  <c r="P123" i="19" s="1"/>
  <c r="Q123" i="19" s="1"/>
  <c r="L123" i="18"/>
  <c r="L47" i="19"/>
  <c r="J48" i="19"/>
  <c r="E139" i="19"/>
  <c r="J51" i="19"/>
  <c r="L51" i="19" s="1"/>
  <c r="M51" i="19" s="1"/>
  <c r="I52" i="19"/>
  <c r="K51" i="18"/>
  <c r="J40" i="19"/>
  <c r="L40" i="19" s="1"/>
  <c r="M40" i="19" s="1"/>
  <c r="K40" i="18"/>
  <c r="N122" i="19"/>
  <c r="P122" i="19" s="1"/>
  <c r="Q122" i="19" s="1"/>
  <c r="T122" i="19"/>
  <c r="U122" i="19" s="1"/>
  <c r="L122" i="18"/>
  <c r="J70" i="19"/>
  <c r="L70" i="19" s="1"/>
  <c r="M70" i="19" s="1"/>
  <c r="K70" i="18"/>
  <c r="N14" i="19"/>
  <c r="P14" i="19" s="1"/>
  <c r="Q14" i="19" s="1"/>
  <c r="L14" i="18"/>
  <c r="T112" i="19"/>
  <c r="U112" i="19" s="1"/>
  <c r="K112" i="18"/>
  <c r="N112" i="18" s="1"/>
  <c r="O112" i="18" s="1"/>
  <c r="T32" i="19"/>
  <c r="U32" i="19" s="1"/>
  <c r="J32" i="19"/>
  <c r="N32" i="19" s="1"/>
  <c r="K32" i="18"/>
  <c r="N32" i="18" s="1"/>
  <c r="O32" i="18" s="1"/>
  <c r="N15" i="19"/>
  <c r="P15" i="19" s="1"/>
  <c r="Q15" i="19" s="1"/>
  <c r="L15" i="18"/>
  <c r="I65" i="18"/>
  <c r="E139" i="18"/>
  <c r="M120" i="19"/>
  <c r="T91" i="19"/>
  <c r="U91" i="19" s="1"/>
  <c r="K91" i="18"/>
  <c r="N91" i="18" s="1"/>
  <c r="O91" i="18" s="1"/>
  <c r="J81" i="19"/>
  <c r="I82" i="19"/>
  <c r="I95" i="19" s="1"/>
  <c r="K81" i="18"/>
  <c r="L50" i="19"/>
  <c r="K59" i="18"/>
  <c r="N59" i="18" s="1"/>
  <c r="O59" i="18" s="1"/>
  <c r="T59" i="19"/>
  <c r="U59" i="19" s="1"/>
  <c r="T57" i="19"/>
  <c r="U57" i="19" s="1"/>
  <c r="K57" i="18"/>
  <c r="N57" i="18" s="1"/>
  <c r="O57" i="18" s="1"/>
  <c r="N17" i="19"/>
  <c r="P17" i="19" s="1"/>
  <c r="Q17" i="19" s="1"/>
  <c r="L17" i="18"/>
  <c r="T17" i="19"/>
  <c r="U17" i="19" s="1"/>
  <c r="J121" i="19"/>
  <c r="K121" i="18"/>
  <c r="K19" i="18"/>
  <c r="G149" i="19"/>
  <c r="G155" i="19" s="1"/>
  <c r="J156" i="19" s="1"/>
  <c r="L68" i="19"/>
  <c r="T31" i="19"/>
  <c r="U31" i="19" s="1"/>
  <c r="J31" i="19"/>
  <c r="N31" i="19" s="1"/>
  <c r="K31" i="18"/>
  <c r="N31" i="18" s="1"/>
  <c r="O31" i="18" s="1"/>
  <c r="G65" i="19"/>
  <c r="N16" i="19"/>
  <c r="P16" i="19" s="1"/>
  <c r="Q16" i="19" s="1"/>
  <c r="L16" i="18"/>
  <c r="T30" i="19"/>
  <c r="U30" i="19" s="1"/>
  <c r="K30" i="18"/>
  <c r="N30" i="18" s="1"/>
  <c r="O30" i="18" s="1"/>
  <c r="H20" i="18"/>
  <c r="H36" i="18" s="1"/>
  <c r="I13" i="18"/>
  <c r="I20" i="18" s="1"/>
  <c r="I36" i="18" s="1"/>
  <c r="I139" i="18" s="1"/>
  <c r="T14" i="19"/>
  <c r="U14" i="19" s="1"/>
  <c r="J100" i="19"/>
  <c r="L100" i="19" s="1"/>
  <c r="M100" i="19" s="1"/>
  <c r="I101" i="19"/>
  <c r="I116" i="19" s="1"/>
  <c r="K100" i="18"/>
  <c r="N18" i="19"/>
  <c r="P18" i="19" s="1"/>
  <c r="Q18" i="19" s="1"/>
  <c r="L18" i="18"/>
  <c r="N19" i="19"/>
  <c r="P19" i="19" s="1"/>
  <c r="Q19" i="19" s="1"/>
  <c r="T19" i="19" s="1"/>
  <c r="U19" i="19" s="1"/>
  <c r="L19" i="18"/>
  <c r="L73" i="19"/>
  <c r="J74" i="19"/>
  <c r="I42" i="19"/>
  <c r="J39" i="19"/>
  <c r="K39" i="18"/>
  <c r="F139" i="19"/>
  <c r="G152" i="19"/>
  <c r="I20" i="19"/>
  <c r="K13" i="18"/>
  <c r="J13" i="19"/>
  <c r="J59" i="19"/>
  <c r="N59" i="19" s="1"/>
  <c r="R59" i="19" s="1"/>
  <c r="N125" i="19"/>
  <c r="P125" i="19" s="1"/>
  <c r="Q125" i="19" s="1"/>
  <c r="L125" i="18"/>
  <c r="J69" i="19"/>
  <c r="L69" i="19" s="1"/>
  <c r="M69" i="19" s="1"/>
  <c r="K69" i="18"/>
  <c r="N41" i="19"/>
  <c r="P41" i="19" s="1"/>
  <c r="Q41" i="19" s="1"/>
  <c r="L41" i="18"/>
  <c r="M23" i="19"/>
  <c r="L22" i="18"/>
  <c r="N22" i="19"/>
  <c r="T88" i="19"/>
  <c r="U88" i="19" s="1"/>
  <c r="K88" i="18"/>
  <c r="N88" i="18" s="1"/>
  <c r="O88" i="18" s="1"/>
  <c r="G153" i="19"/>
  <c r="I29" i="19"/>
  <c r="F136" i="19"/>
  <c r="E65" i="19"/>
  <c r="N124" i="19"/>
  <c r="P124" i="19" s="1"/>
  <c r="Q124" i="19" s="1"/>
  <c r="L124" i="18"/>
  <c r="J30" i="19"/>
  <c r="N30" i="19" s="1"/>
  <c r="R30" i="19" s="1"/>
  <c r="G36" i="19"/>
  <c r="G139" i="19" s="1"/>
  <c r="J101" i="19"/>
  <c r="J116" i="19" s="1"/>
  <c r="L99" i="19"/>
  <c r="I45" i="19"/>
  <c r="J44" i="19"/>
  <c r="K44" i="18"/>
  <c r="L76" i="19"/>
  <c r="J79" i="19"/>
  <c r="H95" i="18"/>
  <c r="N77" i="19"/>
  <c r="P77" i="19" s="1"/>
  <c r="Q77" i="19" s="1"/>
  <c r="L77" i="18"/>
  <c r="I16" i="35" l="1"/>
  <c r="I10" i="35"/>
  <c r="I9" i="35"/>
  <c r="I15" i="35"/>
  <c r="I31" i="26"/>
  <c r="I30" i="26"/>
  <c r="T100" i="19"/>
  <c r="U100" i="19" s="1"/>
  <c r="T29" i="19"/>
  <c r="U29" i="19" s="1"/>
  <c r="K29" i="18"/>
  <c r="N29" i="18" s="1"/>
  <c r="O29" i="18" s="1"/>
  <c r="J29" i="19"/>
  <c r="N29" i="19" s="1"/>
  <c r="R29" i="19" s="1"/>
  <c r="K82" i="18"/>
  <c r="R41" i="19"/>
  <c r="M41" i="18"/>
  <c r="N41" i="18" s="1"/>
  <c r="O41" i="18" s="1"/>
  <c r="R122" i="19"/>
  <c r="M122" i="18"/>
  <c r="M76" i="19"/>
  <c r="L79" i="19"/>
  <c r="N69" i="19"/>
  <c r="P69" i="19" s="1"/>
  <c r="Q69" i="19" s="1"/>
  <c r="L69" i="18"/>
  <c r="I36" i="19"/>
  <c r="I139" i="19" s="1"/>
  <c r="M73" i="19"/>
  <c r="L74" i="19"/>
  <c r="R17" i="19"/>
  <c r="M17" i="18"/>
  <c r="N51" i="19"/>
  <c r="P51" i="19" s="1"/>
  <c r="Q51" i="19" s="1"/>
  <c r="L51" i="18"/>
  <c r="R16" i="19"/>
  <c r="M16" i="18"/>
  <c r="K45" i="18"/>
  <c r="T16" i="19"/>
  <c r="U16" i="19" s="1"/>
  <c r="K126" i="18"/>
  <c r="K136" i="18" s="1"/>
  <c r="L81" i="19"/>
  <c r="J82" i="19"/>
  <c r="R14" i="19"/>
  <c r="M14" i="18"/>
  <c r="N14" i="18" s="1"/>
  <c r="O14" i="18" s="1"/>
  <c r="M47" i="19"/>
  <c r="L48" i="19"/>
  <c r="N17" i="18"/>
  <c r="O17" i="18" s="1"/>
  <c r="J45" i="19"/>
  <c r="L44" i="19"/>
  <c r="N23" i="19"/>
  <c r="P22" i="19"/>
  <c r="M19" i="18"/>
  <c r="N19" i="18" s="1"/>
  <c r="O19" i="18" s="1"/>
  <c r="R19" i="19"/>
  <c r="M15" i="18"/>
  <c r="N15" i="18" s="1"/>
  <c r="O15" i="18" s="1"/>
  <c r="R15" i="19"/>
  <c r="T15" i="19"/>
  <c r="U15" i="19" s="1"/>
  <c r="N40" i="19"/>
  <c r="P40" i="19" s="1"/>
  <c r="Q40" i="19" s="1"/>
  <c r="L40" i="18"/>
  <c r="N123" i="18"/>
  <c r="O123" i="18" s="1"/>
  <c r="R125" i="19"/>
  <c r="M125" i="18"/>
  <c r="N125" i="18" s="1"/>
  <c r="O125" i="18" s="1"/>
  <c r="T125" i="19"/>
  <c r="U125" i="19" s="1"/>
  <c r="K42" i="18"/>
  <c r="K65" i="18" s="1"/>
  <c r="H139" i="18"/>
  <c r="L121" i="19"/>
  <c r="J126" i="19"/>
  <c r="J136" i="19" s="1"/>
  <c r="K52" i="18"/>
  <c r="R123" i="19"/>
  <c r="M123" i="18"/>
  <c r="T123" i="19"/>
  <c r="U123" i="19" s="1"/>
  <c r="K20" i="18"/>
  <c r="K36" i="18" s="1"/>
  <c r="N16" i="18"/>
  <c r="O16" i="18" s="1"/>
  <c r="J52" i="19"/>
  <c r="L23" i="18"/>
  <c r="N77" i="18"/>
  <c r="O77" i="18" s="1"/>
  <c r="L39" i="19"/>
  <c r="J42" i="19"/>
  <c r="R18" i="19"/>
  <c r="M18" i="18"/>
  <c r="N18" i="18" s="1"/>
  <c r="O18" i="18" s="1"/>
  <c r="T18" i="19"/>
  <c r="U18" i="19" s="1"/>
  <c r="J71" i="19"/>
  <c r="J95" i="19" s="1"/>
  <c r="K71" i="18"/>
  <c r="N70" i="19"/>
  <c r="P70" i="19" s="1"/>
  <c r="Q70" i="19" s="1"/>
  <c r="L70" i="18"/>
  <c r="T41" i="19"/>
  <c r="U41" i="19" s="1"/>
  <c r="N100" i="19"/>
  <c r="P100" i="19" s="1"/>
  <c r="Q100" i="19" s="1"/>
  <c r="L100" i="18"/>
  <c r="R124" i="19"/>
  <c r="M124" i="18"/>
  <c r="N124" i="18" s="1"/>
  <c r="O124" i="18" s="1"/>
  <c r="T124" i="19"/>
  <c r="U124" i="19" s="1"/>
  <c r="R77" i="19"/>
  <c r="M77" i="18"/>
  <c r="T77" i="19"/>
  <c r="U77" i="19" s="1"/>
  <c r="L101" i="19"/>
  <c r="L116" i="19" s="1"/>
  <c r="M99" i="19"/>
  <c r="L13" i="19"/>
  <c r="J20" i="19"/>
  <c r="J36" i="19" s="1"/>
  <c r="I65" i="19"/>
  <c r="K101" i="18"/>
  <c r="K116" i="18" s="1"/>
  <c r="L71" i="19"/>
  <c r="M68" i="19"/>
  <c r="L52" i="19"/>
  <c r="M50" i="19"/>
  <c r="N120" i="19"/>
  <c r="L120" i="18"/>
  <c r="N122" i="18"/>
  <c r="O122" i="18" s="1"/>
  <c r="T51" i="19"/>
  <c r="U51" i="19" s="1"/>
  <c r="I37" i="26" l="1"/>
  <c r="I38" i="26"/>
  <c r="M71" i="19"/>
  <c r="N68" i="19"/>
  <c r="L68" i="18"/>
  <c r="J65" i="19"/>
  <c r="J139" i="19" s="1"/>
  <c r="R69" i="19"/>
  <c r="M69" i="18"/>
  <c r="N69" i="18" s="1"/>
  <c r="O69" i="18" s="1"/>
  <c r="T69" i="19"/>
  <c r="U69" i="19" s="1"/>
  <c r="M39" i="19"/>
  <c r="L42" i="19"/>
  <c r="K139" i="18"/>
  <c r="N47" i="19"/>
  <c r="M48" i="19"/>
  <c r="L47" i="18"/>
  <c r="M121" i="19"/>
  <c r="L126" i="19"/>
  <c r="L136" i="19" s="1"/>
  <c r="R40" i="19"/>
  <c r="M40" i="18"/>
  <c r="N40" i="18" s="1"/>
  <c r="O40" i="18" s="1"/>
  <c r="P23" i="19"/>
  <c r="Q22" i="19"/>
  <c r="L76" i="18"/>
  <c r="M79" i="19"/>
  <c r="N76" i="19"/>
  <c r="M101" i="19"/>
  <c r="M116" i="19" s="1"/>
  <c r="L99" i="18"/>
  <c r="N99" i="19"/>
  <c r="R100" i="19"/>
  <c r="M100" i="18"/>
  <c r="N100" i="18" s="1"/>
  <c r="O100" i="18" s="1"/>
  <c r="R51" i="19"/>
  <c r="M51" i="18"/>
  <c r="N51" i="18" s="1"/>
  <c r="O51" i="18" s="1"/>
  <c r="R70" i="19"/>
  <c r="M70" i="18"/>
  <c r="N70" i="18" s="1"/>
  <c r="O70" i="18" s="1"/>
  <c r="T70" i="19"/>
  <c r="U70" i="19" s="1"/>
  <c r="P120" i="19"/>
  <c r="K95" i="18"/>
  <c r="L82" i="19"/>
  <c r="M81" i="19"/>
  <c r="L95" i="19"/>
  <c r="M52" i="19"/>
  <c r="N50" i="19"/>
  <c r="L50" i="18"/>
  <c r="M13" i="19"/>
  <c r="L20" i="19"/>
  <c r="L36" i="19" s="1"/>
  <c r="L45" i="19"/>
  <c r="M44" i="19"/>
  <c r="M74" i="19"/>
  <c r="N73" i="19"/>
  <c r="L73" i="18"/>
  <c r="T40" i="19"/>
  <c r="U40" i="19" s="1"/>
  <c r="N39" i="19" l="1"/>
  <c r="M42" i="19"/>
  <c r="L39" i="18"/>
  <c r="L71" i="18"/>
  <c r="L139" i="19"/>
  <c r="M20" i="19"/>
  <c r="M36" i="19" s="1"/>
  <c r="L13" i="18"/>
  <c r="N13" i="19"/>
  <c r="N79" i="19"/>
  <c r="P76" i="19"/>
  <c r="L121" i="18"/>
  <c r="N121" i="19"/>
  <c r="M126" i="19"/>
  <c r="M136" i="19" s="1"/>
  <c r="N71" i="19"/>
  <c r="P68" i="19"/>
  <c r="N44" i="19"/>
  <c r="L44" i="18"/>
  <c r="M45" i="19"/>
  <c r="M82" i="19"/>
  <c r="M95" i="19" s="1"/>
  <c r="N81" i="19"/>
  <c r="L81" i="18"/>
  <c r="L48" i="18"/>
  <c r="L52" i="18"/>
  <c r="P73" i="19"/>
  <c r="N74" i="19"/>
  <c r="N52" i="19"/>
  <c r="P50" i="19"/>
  <c r="Q23" i="19"/>
  <c r="R22" i="19"/>
  <c r="R23" i="19" s="1"/>
  <c r="M22" i="18"/>
  <c r="T22" i="19"/>
  <c r="L101" i="18"/>
  <c r="L116" i="18" s="1"/>
  <c r="L65" i="19"/>
  <c r="L74" i="18"/>
  <c r="L79" i="18"/>
  <c r="Q120" i="19"/>
  <c r="N101" i="19"/>
  <c r="N116" i="19" s="1"/>
  <c r="P99" i="19"/>
  <c r="N48" i="19"/>
  <c r="P47" i="19"/>
  <c r="L126" i="18" l="1"/>
  <c r="L136" i="18" s="1"/>
  <c r="P48" i="19"/>
  <c r="Q47" i="19"/>
  <c r="P44" i="19"/>
  <c r="N45" i="19"/>
  <c r="P79" i="19"/>
  <c r="Q76" i="19"/>
  <c r="L95" i="18"/>
  <c r="L45" i="18"/>
  <c r="Q50" i="19"/>
  <c r="P52" i="19"/>
  <c r="T23" i="19"/>
  <c r="U22" i="19"/>
  <c r="U23" i="19" s="1"/>
  <c r="P71" i="19"/>
  <c r="Q68" i="19"/>
  <c r="L42" i="18"/>
  <c r="L65" i="18" s="1"/>
  <c r="R120" i="19"/>
  <c r="M120" i="18"/>
  <c r="T120" i="19"/>
  <c r="M23" i="18"/>
  <c r="N22" i="18"/>
  <c r="P121" i="19"/>
  <c r="N126" i="19"/>
  <c r="N136" i="19" s="1"/>
  <c r="P101" i="19"/>
  <c r="P116" i="19" s="1"/>
  <c r="Q99" i="19"/>
  <c r="L82" i="18"/>
  <c r="P81" i="19"/>
  <c r="N82" i="19"/>
  <c r="N95" i="19"/>
  <c r="P13" i="19"/>
  <c r="N20" i="19"/>
  <c r="N36" i="19" s="1"/>
  <c r="M65" i="19"/>
  <c r="M139" i="19" s="1"/>
  <c r="Q73" i="19"/>
  <c r="P74" i="19"/>
  <c r="L20" i="18"/>
  <c r="L36" i="18" s="1"/>
  <c r="N42" i="19"/>
  <c r="N65" i="19" s="1"/>
  <c r="P39" i="19"/>
  <c r="L139" i="18" l="1"/>
  <c r="R68" i="19"/>
  <c r="R71" i="19" s="1"/>
  <c r="Q71" i="19"/>
  <c r="M68" i="18"/>
  <c r="T68" i="19"/>
  <c r="Q81" i="19"/>
  <c r="P82" i="19"/>
  <c r="Q74" i="19"/>
  <c r="R73" i="19"/>
  <c r="R74" i="19" s="1"/>
  <c r="M73" i="18"/>
  <c r="T73" i="19"/>
  <c r="U120" i="19"/>
  <c r="P95" i="19"/>
  <c r="N120" i="18"/>
  <c r="Q121" i="19"/>
  <c r="P126" i="19"/>
  <c r="P136" i="19" s="1"/>
  <c r="R99" i="19"/>
  <c r="R101" i="19" s="1"/>
  <c r="R116" i="19" s="1"/>
  <c r="Q101" i="19"/>
  <c r="Q116" i="19" s="1"/>
  <c r="M99" i="18"/>
  <c r="T99" i="19"/>
  <c r="Q44" i="19"/>
  <c r="P45" i="19"/>
  <c r="Q79" i="19"/>
  <c r="R76" i="19"/>
  <c r="R79" i="19" s="1"/>
  <c r="M76" i="18"/>
  <c r="T76" i="19"/>
  <c r="P42" i="19"/>
  <c r="Q39" i="19"/>
  <c r="N139" i="19"/>
  <c r="R50" i="19"/>
  <c r="R52" i="19" s="1"/>
  <c r="Q52" i="19"/>
  <c r="M50" i="18"/>
  <c r="T50" i="19"/>
  <c r="Q48" i="19"/>
  <c r="R47" i="19"/>
  <c r="R48" i="19" s="1"/>
  <c r="M47" i="18"/>
  <c r="T47" i="19"/>
  <c r="O22" i="18"/>
  <c r="O23" i="18" s="1"/>
  <c r="N23" i="18"/>
  <c r="P20" i="19"/>
  <c r="P36" i="19" s="1"/>
  <c r="Q13" i="19"/>
  <c r="M74" i="18" l="1"/>
  <c r="N73" i="18"/>
  <c r="R121" i="19"/>
  <c r="R126" i="19" s="1"/>
  <c r="R136" i="19" s="1"/>
  <c r="M121" i="18"/>
  <c r="T121" i="19"/>
  <c r="Q126" i="19"/>
  <c r="Q136" i="19" s="1"/>
  <c r="U47" i="19"/>
  <c r="U48" i="19" s="1"/>
  <c r="T48" i="19"/>
  <c r="O120" i="18"/>
  <c r="M48" i="18"/>
  <c r="N47" i="18"/>
  <c r="R44" i="19"/>
  <c r="R45" i="19" s="1"/>
  <c r="Q45" i="19"/>
  <c r="M44" i="18"/>
  <c r="T44" i="19"/>
  <c r="P65" i="19"/>
  <c r="M101" i="18"/>
  <c r="M116" i="18" s="1"/>
  <c r="N99" i="18"/>
  <c r="T71" i="19"/>
  <c r="U68" i="19"/>
  <c r="U71" i="19" s="1"/>
  <c r="Q20" i="19"/>
  <c r="Q36" i="19" s="1"/>
  <c r="R13" i="19"/>
  <c r="R20" i="19" s="1"/>
  <c r="R36" i="19" s="1"/>
  <c r="M13" i="18"/>
  <c r="T13" i="19"/>
  <c r="T52" i="19"/>
  <c r="U50" i="19"/>
  <c r="U52" i="19" s="1"/>
  <c r="T79" i="19"/>
  <c r="U76" i="19"/>
  <c r="U79" i="19" s="1"/>
  <c r="M71" i="18"/>
  <c r="N68" i="18"/>
  <c r="Q42" i="19"/>
  <c r="R39" i="19"/>
  <c r="R42" i="19" s="1"/>
  <c r="R65" i="19" s="1"/>
  <c r="M39" i="18"/>
  <c r="T39" i="19"/>
  <c r="T101" i="19"/>
  <c r="T116" i="19" s="1"/>
  <c r="U99" i="19"/>
  <c r="U101" i="19" s="1"/>
  <c r="U116" i="19" s="1"/>
  <c r="R81" i="19"/>
  <c r="R82" i="19" s="1"/>
  <c r="R95" i="19" s="1"/>
  <c r="Q82" i="19"/>
  <c r="M81" i="18"/>
  <c r="T81" i="19"/>
  <c r="P139" i="19"/>
  <c r="M52" i="18"/>
  <c r="N50" i="18"/>
  <c r="M79" i="18"/>
  <c r="N76" i="18"/>
  <c r="T74" i="19"/>
  <c r="U73" i="19"/>
  <c r="U74" i="19" s="1"/>
  <c r="Q95" i="19"/>
  <c r="Q139" i="19" l="1"/>
  <c r="U95" i="19"/>
  <c r="T42" i="19"/>
  <c r="U39" i="19"/>
  <c r="U42" i="19" s="1"/>
  <c r="U121" i="19"/>
  <c r="U126" i="19" s="1"/>
  <c r="U136" i="19" s="1"/>
  <c r="T126" i="19"/>
  <c r="T136" i="19" s="1"/>
  <c r="M42" i="18"/>
  <c r="M65" i="18" s="1"/>
  <c r="N39" i="18"/>
  <c r="O47" i="18"/>
  <c r="O48" i="18" s="1"/>
  <c r="N48" i="18"/>
  <c r="N121" i="18"/>
  <c r="M126" i="18"/>
  <c r="M136" i="18" s="1"/>
  <c r="O76" i="18"/>
  <c r="O79" i="18" s="1"/>
  <c r="N79" i="18"/>
  <c r="T45" i="19"/>
  <c r="U44" i="19"/>
  <c r="U45" i="19" s="1"/>
  <c r="T20" i="19"/>
  <c r="T36" i="19" s="1"/>
  <c r="U13" i="19"/>
  <c r="U20" i="19" s="1"/>
  <c r="U36" i="19" s="1"/>
  <c r="O99" i="18"/>
  <c r="O101" i="18" s="1"/>
  <c r="O116" i="18" s="1"/>
  <c r="N101" i="18"/>
  <c r="N116" i="18" s="1"/>
  <c r="O50" i="18"/>
  <c r="O52" i="18" s="1"/>
  <c r="N52" i="18"/>
  <c r="M20" i="18"/>
  <c r="M36" i="18" s="1"/>
  <c r="N13" i="18"/>
  <c r="N74" i="18"/>
  <c r="O73" i="18"/>
  <c r="O74" i="18" s="1"/>
  <c r="M45" i="18"/>
  <c r="N44" i="18"/>
  <c r="U81" i="19"/>
  <c r="U82" i="19" s="1"/>
  <c r="T82" i="19"/>
  <c r="T95" i="19" s="1"/>
  <c r="M82" i="18"/>
  <c r="M95" i="18" s="1"/>
  <c r="N81" i="18"/>
  <c r="Q65" i="19"/>
  <c r="O68" i="18"/>
  <c r="O71" i="18" s="1"/>
  <c r="N71" i="18"/>
  <c r="R139" i="19"/>
  <c r="N45" i="18" l="1"/>
  <c r="O44" i="18"/>
  <c r="O45" i="18" s="1"/>
  <c r="N20" i="18"/>
  <c r="N36" i="18" s="1"/>
  <c r="O13" i="18"/>
  <c r="O20" i="18" s="1"/>
  <c r="O36" i="18" s="1"/>
  <c r="O39" i="18"/>
  <c r="O42" i="18" s="1"/>
  <c r="O65" i="18" s="1"/>
  <c r="N42" i="18"/>
  <c r="N65" i="18" s="1"/>
  <c r="O121" i="18"/>
  <c r="O126" i="18" s="1"/>
  <c r="O136" i="18" s="1"/>
  <c r="N126" i="18"/>
  <c r="N136" i="18" s="1"/>
  <c r="M139" i="18"/>
  <c r="U65" i="19"/>
  <c r="U139" i="19" s="1"/>
  <c r="N82" i="18"/>
  <c r="N95" i="18" s="1"/>
  <c r="O81" i="18"/>
  <c r="O82" i="18" s="1"/>
  <c r="O95" i="18" s="1"/>
  <c r="T139" i="19"/>
  <c r="T65" i="19"/>
  <c r="O139" i="18" l="1"/>
  <c r="N139" i="18"/>
  <c r="J18" i="1" l="1"/>
  <c r="J13" i="1"/>
  <c r="J7" i="1"/>
  <c r="J20" i="1" s="1"/>
  <c r="I18" i="1"/>
  <c r="I13" i="1"/>
  <c r="I7" i="1"/>
  <c r="I20" i="1" s="1"/>
  <c r="H16" i="1"/>
  <c r="H12" i="1"/>
  <c r="H11" i="1"/>
  <c r="H10" i="1"/>
  <c r="H5" i="1"/>
  <c r="H4" i="1"/>
  <c r="H3" i="1"/>
  <c r="G148" i="17"/>
  <c r="H136" i="17"/>
  <c r="T134" i="17"/>
  <c r="U134" i="17" s="1"/>
  <c r="Q134" i="17"/>
  <c r="N134" i="17"/>
  <c r="R134" i="17" s="1"/>
  <c r="M134" i="17"/>
  <c r="J134" i="17"/>
  <c r="I134" i="17"/>
  <c r="M132" i="17"/>
  <c r="I132" i="17"/>
  <c r="T132" i="17" s="1"/>
  <c r="U132" i="17" s="1"/>
  <c r="F132" i="17"/>
  <c r="Q131" i="17"/>
  <c r="M131" i="17"/>
  <c r="I131" i="17"/>
  <c r="F131" i="17"/>
  <c r="Q130" i="17"/>
  <c r="M130" i="17"/>
  <c r="F130" i="17"/>
  <c r="I130" i="17" s="1"/>
  <c r="T128" i="17"/>
  <c r="Q128" i="17"/>
  <c r="M128" i="17"/>
  <c r="I128" i="17"/>
  <c r="J128" i="17"/>
  <c r="N128" i="17" s="1"/>
  <c r="R128" i="17" s="1"/>
  <c r="H126" i="17"/>
  <c r="G126" i="17"/>
  <c r="G136" i="17" s="1"/>
  <c r="I125" i="17"/>
  <c r="J125" i="17" s="1"/>
  <c r="I124" i="17"/>
  <c r="L123" i="17"/>
  <c r="M123" i="17" s="1"/>
  <c r="N123" i="17" s="1"/>
  <c r="P123" i="17" s="1"/>
  <c r="Q123" i="17" s="1"/>
  <c r="J123" i="17"/>
  <c r="I123" i="17"/>
  <c r="O122" i="17"/>
  <c r="K122" i="17"/>
  <c r="J122" i="17"/>
  <c r="I122" i="17"/>
  <c r="J120" i="17"/>
  <c r="I120" i="17"/>
  <c r="O116" i="17"/>
  <c r="K116" i="17"/>
  <c r="H116" i="17"/>
  <c r="T114" i="17"/>
  <c r="U114" i="17" s="1"/>
  <c r="R114" i="17"/>
  <c r="Q114" i="17"/>
  <c r="N114" i="17"/>
  <c r="M114" i="17"/>
  <c r="J114" i="17"/>
  <c r="I114" i="17"/>
  <c r="M112" i="17"/>
  <c r="M111" i="17"/>
  <c r="F111" i="17"/>
  <c r="I111" i="17" s="1"/>
  <c r="T110" i="17"/>
  <c r="U110" i="17" s="1"/>
  <c r="Q110" i="17"/>
  <c r="M110" i="17"/>
  <c r="J110" i="17"/>
  <c r="N110" i="17" s="1"/>
  <c r="R110" i="17" s="1"/>
  <c r="I110" i="17"/>
  <c r="G110" i="17"/>
  <c r="T109" i="17"/>
  <c r="U109" i="17" s="1"/>
  <c r="Q109" i="17"/>
  <c r="N109" i="17"/>
  <c r="R109" i="17" s="1"/>
  <c r="M109" i="17"/>
  <c r="J109" i="17"/>
  <c r="I109" i="17"/>
  <c r="G109" i="17"/>
  <c r="Q108" i="17"/>
  <c r="M108" i="17"/>
  <c r="F108" i="17"/>
  <c r="I108" i="17" s="1"/>
  <c r="Q107" i="17"/>
  <c r="M107" i="17"/>
  <c r="F107" i="17"/>
  <c r="I107" i="17" s="1"/>
  <c r="T106" i="17"/>
  <c r="U106" i="17" s="1"/>
  <c r="Q106" i="17"/>
  <c r="M106" i="17"/>
  <c r="J106" i="17"/>
  <c r="N106" i="17" s="1"/>
  <c r="R106" i="17" s="1"/>
  <c r="I106" i="17"/>
  <c r="F106" i="17"/>
  <c r="T105" i="17"/>
  <c r="U105" i="17" s="1"/>
  <c r="Q105" i="17"/>
  <c r="N105" i="17"/>
  <c r="R105" i="17" s="1"/>
  <c r="M105" i="17"/>
  <c r="J105" i="17"/>
  <c r="I105" i="17"/>
  <c r="F105" i="17"/>
  <c r="U103" i="17"/>
  <c r="T103" i="17"/>
  <c r="R103" i="17"/>
  <c r="Q103" i="17"/>
  <c r="N103" i="17"/>
  <c r="M103" i="17"/>
  <c r="J103" i="17"/>
  <c r="I103" i="17"/>
  <c r="I101" i="17"/>
  <c r="H101" i="17"/>
  <c r="G101" i="17"/>
  <c r="G116" i="17" s="1"/>
  <c r="E101" i="17"/>
  <c r="O100" i="17"/>
  <c r="K100" i="17"/>
  <c r="I100" i="17"/>
  <c r="I99" i="17"/>
  <c r="O95" i="17"/>
  <c r="K95" i="17"/>
  <c r="T93" i="17"/>
  <c r="U93" i="17" s="1"/>
  <c r="Q93" i="17"/>
  <c r="M93" i="17"/>
  <c r="J93" i="17"/>
  <c r="N93" i="17" s="1"/>
  <c r="R93" i="17" s="1"/>
  <c r="I93" i="17"/>
  <c r="U91" i="17"/>
  <c r="M91" i="17"/>
  <c r="J91" i="17"/>
  <c r="N91" i="17" s="1"/>
  <c r="R91" i="17" s="1"/>
  <c r="I91" i="17"/>
  <c r="T91" i="17" s="1"/>
  <c r="F91" i="17"/>
  <c r="M90" i="17"/>
  <c r="J90" i="17"/>
  <c r="I90" i="17"/>
  <c r="F90" i="17"/>
  <c r="Q89" i="17"/>
  <c r="N89" i="17"/>
  <c r="M89" i="17"/>
  <c r="J89" i="17"/>
  <c r="I89" i="17"/>
  <c r="G89" i="17"/>
  <c r="Q88" i="17"/>
  <c r="M88" i="17"/>
  <c r="Q87" i="17"/>
  <c r="M87" i="17"/>
  <c r="I87" i="17"/>
  <c r="F87" i="17"/>
  <c r="Q86" i="17"/>
  <c r="M86" i="17"/>
  <c r="N86" i="17" s="1"/>
  <c r="R86" i="17" s="1"/>
  <c r="J86" i="17"/>
  <c r="I86" i="17"/>
  <c r="T86" i="17" s="1"/>
  <c r="U86" i="17" s="1"/>
  <c r="F86" i="17"/>
  <c r="Q84" i="17"/>
  <c r="N84" i="17"/>
  <c r="M84" i="17"/>
  <c r="J84" i="17"/>
  <c r="I84" i="17"/>
  <c r="H82" i="17"/>
  <c r="H95" i="17" s="1"/>
  <c r="F82" i="17"/>
  <c r="E82" i="17"/>
  <c r="O81" i="17"/>
  <c r="K81" i="17"/>
  <c r="H79" i="17"/>
  <c r="G79" i="17"/>
  <c r="F79" i="17"/>
  <c r="E79" i="17"/>
  <c r="O78" i="17"/>
  <c r="K78" i="17"/>
  <c r="J78" i="17"/>
  <c r="I78" i="17"/>
  <c r="O77" i="17"/>
  <c r="K77" i="17"/>
  <c r="J77" i="17"/>
  <c r="I77" i="17"/>
  <c r="I76" i="17"/>
  <c r="H74" i="17"/>
  <c r="G74" i="17"/>
  <c r="F74" i="17"/>
  <c r="O73" i="17"/>
  <c r="K73" i="17"/>
  <c r="I73" i="17"/>
  <c r="I74" i="17" s="1"/>
  <c r="H71" i="17"/>
  <c r="G71" i="17"/>
  <c r="O70" i="17"/>
  <c r="K70" i="17"/>
  <c r="J70" i="17"/>
  <c r="I70" i="17"/>
  <c r="O69" i="17"/>
  <c r="K69" i="17"/>
  <c r="O68" i="17"/>
  <c r="K68" i="17"/>
  <c r="I68" i="17"/>
  <c r="O65" i="17"/>
  <c r="K65" i="17"/>
  <c r="H65" i="17"/>
  <c r="Q63" i="17"/>
  <c r="M63" i="17"/>
  <c r="I63" i="17"/>
  <c r="M61" i="17"/>
  <c r="I61" i="17"/>
  <c r="F61" i="17"/>
  <c r="U60" i="17"/>
  <c r="T60" i="17"/>
  <c r="M60" i="17"/>
  <c r="J60" i="17"/>
  <c r="N60" i="17" s="1"/>
  <c r="R60" i="17" s="1"/>
  <c r="I60" i="17"/>
  <c r="F60" i="17"/>
  <c r="Q59" i="17"/>
  <c r="M59" i="17"/>
  <c r="Q58" i="17"/>
  <c r="M58" i="17"/>
  <c r="I58" i="17"/>
  <c r="F58" i="17"/>
  <c r="Q57" i="17"/>
  <c r="M57" i="17"/>
  <c r="F57" i="17"/>
  <c r="I57" i="17" s="1"/>
  <c r="Q56" i="17"/>
  <c r="M56" i="17"/>
  <c r="F56" i="17"/>
  <c r="I56" i="17" s="1"/>
  <c r="T56" i="17" s="1"/>
  <c r="U56" i="17" s="1"/>
  <c r="T54" i="17"/>
  <c r="U54" i="17" s="1"/>
  <c r="Q54" i="17"/>
  <c r="N54" i="17"/>
  <c r="R54" i="17" s="1"/>
  <c r="M54" i="17"/>
  <c r="J54" i="17"/>
  <c r="I54" i="17"/>
  <c r="H52" i="17"/>
  <c r="G52" i="17"/>
  <c r="O50" i="17"/>
  <c r="K50" i="17"/>
  <c r="E52" i="17"/>
  <c r="H48" i="17"/>
  <c r="F48" i="17"/>
  <c r="E48" i="17"/>
  <c r="G48" i="17"/>
  <c r="H45" i="17"/>
  <c r="G45" i="17"/>
  <c r="H42" i="17"/>
  <c r="O41" i="17"/>
  <c r="K41" i="17"/>
  <c r="I41" i="17"/>
  <c r="J41" i="17" s="1"/>
  <c r="O40" i="17"/>
  <c r="K40" i="17"/>
  <c r="O39" i="17"/>
  <c r="K39" i="17"/>
  <c r="F42" i="17"/>
  <c r="O36" i="17"/>
  <c r="K36" i="17"/>
  <c r="Q34" i="17"/>
  <c r="M34" i="17"/>
  <c r="J34" i="17"/>
  <c r="I34" i="17"/>
  <c r="M32" i="17"/>
  <c r="F32" i="17"/>
  <c r="M31" i="17"/>
  <c r="Q30" i="17"/>
  <c r="M30" i="17"/>
  <c r="Q29" i="17"/>
  <c r="M29" i="17"/>
  <c r="I29" i="17"/>
  <c r="F29" i="17"/>
  <c r="Q28" i="17"/>
  <c r="M28" i="17"/>
  <c r="F28" i="17"/>
  <c r="Q27" i="17"/>
  <c r="M27" i="17"/>
  <c r="F27" i="17"/>
  <c r="G147" i="17" s="1"/>
  <c r="Q25" i="17"/>
  <c r="M25" i="17"/>
  <c r="N25" i="17" s="1"/>
  <c r="R25" i="17" s="1"/>
  <c r="I25" i="17"/>
  <c r="J25" i="17" s="1"/>
  <c r="H23" i="17"/>
  <c r="E23" i="17"/>
  <c r="I22" i="17"/>
  <c r="G23" i="17"/>
  <c r="F23" i="17"/>
  <c r="J19" i="17"/>
  <c r="L19" i="17" s="1"/>
  <c r="M19" i="17" s="1"/>
  <c r="I19" i="17"/>
  <c r="I18" i="17"/>
  <c r="X17" i="17"/>
  <c r="R17" i="17"/>
  <c r="O17" i="17"/>
  <c r="K17" i="17"/>
  <c r="J17" i="17"/>
  <c r="L17" i="17" s="1"/>
  <c r="M17" i="17" s="1"/>
  <c r="N17" i="17" s="1"/>
  <c r="P17" i="17" s="1"/>
  <c r="Q17" i="17" s="1"/>
  <c r="I17" i="17"/>
  <c r="O16" i="17"/>
  <c r="K16" i="17"/>
  <c r="I16" i="17"/>
  <c r="O15" i="17"/>
  <c r="K15" i="17"/>
  <c r="I15" i="17"/>
  <c r="X14" i="17"/>
  <c r="O14" i="17"/>
  <c r="K14" i="17"/>
  <c r="H20" i="17"/>
  <c r="H36" i="17" s="1"/>
  <c r="H139" i="17" s="1"/>
  <c r="I14" i="17"/>
  <c r="X10" i="17"/>
  <c r="L41" i="17" s="1"/>
  <c r="M41" i="17" s="1"/>
  <c r="X7" i="17"/>
  <c r="G136" i="16"/>
  <c r="M134" i="16"/>
  <c r="L134" i="16"/>
  <c r="K134" i="16"/>
  <c r="N134" i="16" s="1"/>
  <c r="O134" i="16" s="1"/>
  <c r="J134" i="16"/>
  <c r="I134" i="16"/>
  <c r="H134" i="16"/>
  <c r="M132" i="16"/>
  <c r="L132" i="16"/>
  <c r="K132" i="16"/>
  <c r="J132" i="16"/>
  <c r="I132" i="16"/>
  <c r="H132" i="16"/>
  <c r="O131" i="16"/>
  <c r="M131" i="16"/>
  <c r="L131" i="16"/>
  <c r="N131" i="16" s="1"/>
  <c r="K131" i="16"/>
  <c r="J131" i="16"/>
  <c r="H131" i="16"/>
  <c r="I131" i="16"/>
  <c r="O130" i="16"/>
  <c r="N130" i="16"/>
  <c r="M130" i="16"/>
  <c r="L130" i="16"/>
  <c r="K130" i="16"/>
  <c r="J130" i="16"/>
  <c r="H130" i="16"/>
  <c r="I130" i="16"/>
  <c r="M128" i="16"/>
  <c r="L128" i="16"/>
  <c r="K128" i="16"/>
  <c r="N128" i="16" s="1"/>
  <c r="O128" i="16" s="1"/>
  <c r="J128" i="16"/>
  <c r="I128" i="16"/>
  <c r="H128" i="16"/>
  <c r="G126" i="16"/>
  <c r="E126" i="16"/>
  <c r="E136" i="16" s="1"/>
  <c r="K125" i="16"/>
  <c r="J125" i="16"/>
  <c r="H125" i="16"/>
  <c r="I125" i="16" s="1"/>
  <c r="K124" i="16"/>
  <c r="J124" i="16"/>
  <c r="H124" i="16"/>
  <c r="I124" i="16" s="1"/>
  <c r="K123" i="16"/>
  <c r="J123" i="16"/>
  <c r="I123" i="16"/>
  <c r="H123" i="16"/>
  <c r="K122" i="16"/>
  <c r="J122" i="16"/>
  <c r="H122" i="16"/>
  <c r="I122" i="16" s="1"/>
  <c r="J121" i="16"/>
  <c r="H121" i="16"/>
  <c r="I121" i="16" s="1"/>
  <c r="K120" i="16"/>
  <c r="J120" i="16"/>
  <c r="J126" i="16" s="1"/>
  <c r="J136" i="16" s="1"/>
  <c r="H120" i="16"/>
  <c r="F126" i="16"/>
  <c r="F136" i="16" s="1"/>
  <c r="M114" i="16"/>
  <c r="L114" i="16"/>
  <c r="K114" i="16"/>
  <c r="N114" i="16" s="1"/>
  <c r="O114" i="16" s="1"/>
  <c r="J114" i="16"/>
  <c r="I114" i="16"/>
  <c r="M112" i="16"/>
  <c r="L112" i="16"/>
  <c r="J112" i="16"/>
  <c r="I112" i="16"/>
  <c r="N111" i="16"/>
  <c r="O111" i="16" s="1"/>
  <c r="M111" i="16"/>
  <c r="L111" i="16"/>
  <c r="K111" i="16"/>
  <c r="J111" i="16"/>
  <c r="I111" i="16"/>
  <c r="O110" i="16"/>
  <c r="N110" i="16"/>
  <c r="M110" i="16"/>
  <c r="L110" i="16"/>
  <c r="K110" i="16"/>
  <c r="J110" i="16"/>
  <c r="I110" i="16"/>
  <c r="O109" i="16"/>
  <c r="N109" i="16"/>
  <c r="M109" i="16"/>
  <c r="L109" i="16"/>
  <c r="K109" i="16"/>
  <c r="J109" i="16"/>
  <c r="I109" i="16"/>
  <c r="M108" i="16"/>
  <c r="L108" i="16"/>
  <c r="K108" i="16"/>
  <c r="N108" i="16" s="1"/>
  <c r="O108" i="16" s="1"/>
  <c r="J108" i="16"/>
  <c r="I108" i="16"/>
  <c r="M107" i="16"/>
  <c r="L107" i="16"/>
  <c r="K107" i="16"/>
  <c r="J107" i="16"/>
  <c r="I107" i="16"/>
  <c r="M106" i="16"/>
  <c r="L106" i="16"/>
  <c r="K106" i="16"/>
  <c r="N106" i="16" s="1"/>
  <c r="O106" i="16" s="1"/>
  <c r="J106" i="16"/>
  <c r="I106" i="16"/>
  <c r="M105" i="16"/>
  <c r="L105" i="16"/>
  <c r="K105" i="16"/>
  <c r="N105" i="16" s="1"/>
  <c r="O105" i="16" s="1"/>
  <c r="J105" i="16"/>
  <c r="I105" i="16"/>
  <c r="M103" i="16"/>
  <c r="L103" i="16"/>
  <c r="K103" i="16"/>
  <c r="J103" i="16"/>
  <c r="I103" i="16"/>
  <c r="G101" i="16"/>
  <c r="G116" i="16" s="1"/>
  <c r="F101" i="16"/>
  <c r="F116" i="16" s="1"/>
  <c r="K100" i="16"/>
  <c r="J100" i="16"/>
  <c r="I100" i="16"/>
  <c r="H100" i="16"/>
  <c r="K99" i="16"/>
  <c r="J99" i="16"/>
  <c r="J101" i="16" s="1"/>
  <c r="J116" i="16" s="1"/>
  <c r="H99" i="16"/>
  <c r="H101" i="16" s="1"/>
  <c r="H116" i="16" s="1"/>
  <c r="E101" i="16"/>
  <c r="E116" i="16" s="1"/>
  <c r="M93" i="16"/>
  <c r="L93" i="16"/>
  <c r="K93" i="16"/>
  <c r="N93" i="16" s="1"/>
  <c r="O93" i="16" s="1"/>
  <c r="J93" i="16"/>
  <c r="H93" i="16"/>
  <c r="I93" i="16"/>
  <c r="M91" i="16"/>
  <c r="L91" i="16"/>
  <c r="K91" i="16"/>
  <c r="N91" i="16" s="1"/>
  <c r="O91" i="16" s="1"/>
  <c r="J91" i="16"/>
  <c r="I91" i="16"/>
  <c r="H91" i="16"/>
  <c r="M90" i="16"/>
  <c r="L90" i="16"/>
  <c r="K90" i="16"/>
  <c r="J90" i="16"/>
  <c r="H90" i="16"/>
  <c r="I90" i="16"/>
  <c r="M89" i="16"/>
  <c r="N89" i="16" s="1"/>
  <c r="O89" i="16" s="1"/>
  <c r="L89" i="16"/>
  <c r="K89" i="16"/>
  <c r="J89" i="16"/>
  <c r="I89" i="16"/>
  <c r="H89" i="16"/>
  <c r="M88" i="16"/>
  <c r="L88" i="16"/>
  <c r="J88" i="16"/>
  <c r="H88" i="16"/>
  <c r="I88" i="16" s="1"/>
  <c r="M87" i="16"/>
  <c r="L87" i="16"/>
  <c r="K87" i="16"/>
  <c r="N87" i="16" s="1"/>
  <c r="J87" i="16"/>
  <c r="I87" i="16"/>
  <c r="H87" i="16"/>
  <c r="M86" i="16"/>
  <c r="L86" i="16"/>
  <c r="K86" i="16"/>
  <c r="N86" i="16" s="1"/>
  <c r="O86" i="16" s="1"/>
  <c r="J86" i="16"/>
  <c r="H86" i="16"/>
  <c r="I86" i="16"/>
  <c r="N84" i="16"/>
  <c r="O84" i="16" s="1"/>
  <c r="M84" i="16"/>
  <c r="L84" i="16"/>
  <c r="K84" i="16"/>
  <c r="J84" i="16"/>
  <c r="H84" i="16"/>
  <c r="I84" i="16" s="1"/>
  <c r="J82" i="16"/>
  <c r="F82" i="16"/>
  <c r="E82" i="16"/>
  <c r="J81" i="16"/>
  <c r="I81" i="16"/>
  <c r="I82" i="16" s="1"/>
  <c r="H81" i="16"/>
  <c r="J79" i="16"/>
  <c r="G79" i="16"/>
  <c r="K78" i="16"/>
  <c r="J78" i="16"/>
  <c r="H78" i="16"/>
  <c r="I78" i="16" s="1"/>
  <c r="E79" i="16"/>
  <c r="K77" i="16"/>
  <c r="J77" i="16"/>
  <c r="I77" i="16"/>
  <c r="H77" i="16"/>
  <c r="F79" i="16"/>
  <c r="K76" i="16"/>
  <c r="K79" i="16" s="1"/>
  <c r="J76" i="16"/>
  <c r="I76" i="16"/>
  <c r="H76" i="16"/>
  <c r="K74" i="16"/>
  <c r="K73" i="16"/>
  <c r="J73" i="16"/>
  <c r="J74" i="16" s="1"/>
  <c r="H73" i="16"/>
  <c r="F74" i="16"/>
  <c r="E74" i="16"/>
  <c r="H71" i="16"/>
  <c r="G71" i="16"/>
  <c r="G95" i="16" s="1"/>
  <c r="K70" i="16"/>
  <c r="J70" i="16"/>
  <c r="J71" i="16" s="1"/>
  <c r="J95" i="16" s="1"/>
  <c r="H70" i="16"/>
  <c r="I70" i="16"/>
  <c r="J69" i="16"/>
  <c r="I69" i="16"/>
  <c r="H69" i="16"/>
  <c r="K68" i="16"/>
  <c r="J68" i="16"/>
  <c r="H68" i="16"/>
  <c r="F71" i="16"/>
  <c r="N63" i="16"/>
  <c r="O63" i="16" s="1"/>
  <c r="M63" i="16"/>
  <c r="L63" i="16"/>
  <c r="K63" i="16"/>
  <c r="J63" i="16"/>
  <c r="H63" i="16"/>
  <c r="I63" i="16" s="1"/>
  <c r="M61" i="16"/>
  <c r="L61" i="16"/>
  <c r="N61" i="16" s="1"/>
  <c r="O61" i="16" s="1"/>
  <c r="K61" i="16"/>
  <c r="J61" i="16"/>
  <c r="H61" i="16"/>
  <c r="I61" i="16" s="1"/>
  <c r="N60" i="16"/>
  <c r="O60" i="16" s="1"/>
  <c r="M60" i="16"/>
  <c r="L60" i="16"/>
  <c r="K60" i="16"/>
  <c r="J60" i="16"/>
  <c r="H60" i="16"/>
  <c r="I60" i="16" s="1"/>
  <c r="M59" i="16"/>
  <c r="L59" i="16"/>
  <c r="J59" i="16"/>
  <c r="I59" i="16"/>
  <c r="H59" i="16"/>
  <c r="M58" i="16"/>
  <c r="L58" i="16"/>
  <c r="K58" i="16"/>
  <c r="N58" i="16" s="1"/>
  <c r="O58" i="16" s="1"/>
  <c r="J58" i="16"/>
  <c r="H58" i="16"/>
  <c r="I58" i="16" s="1"/>
  <c r="M57" i="16"/>
  <c r="L57" i="16"/>
  <c r="K57" i="16"/>
  <c r="N57" i="16" s="1"/>
  <c r="O57" i="16" s="1"/>
  <c r="J57" i="16"/>
  <c r="H57" i="16"/>
  <c r="I57" i="16"/>
  <c r="N56" i="16"/>
  <c r="O56" i="16" s="1"/>
  <c r="M56" i="16"/>
  <c r="L56" i="16"/>
  <c r="K56" i="16"/>
  <c r="J56" i="16"/>
  <c r="I56" i="16"/>
  <c r="H56" i="16"/>
  <c r="M54" i="16"/>
  <c r="L54" i="16"/>
  <c r="K54" i="16"/>
  <c r="J54" i="16"/>
  <c r="H54" i="16"/>
  <c r="I54" i="16"/>
  <c r="G52" i="16"/>
  <c r="J51" i="16"/>
  <c r="H51" i="16"/>
  <c r="J50" i="16"/>
  <c r="J52" i="16" s="1"/>
  <c r="H50" i="16"/>
  <c r="H52" i="16" s="1"/>
  <c r="E52" i="16"/>
  <c r="J48" i="16"/>
  <c r="F48" i="16"/>
  <c r="J47" i="16"/>
  <c r="G48" i="16"/>
  <c r="E48" i="16"/>
  <c r="J45" i="16"/>
  <c r="F45" i="16"/>
  <c r="J44" i="16"/>
  <c r="H44" i="16"/>
  <c r="H45" i="16" s="1"/>
  <c r="E45" i="16"/>
  <c r="F42" i="16"/>
  <c r="L41" i="16"/>
  <c r="K41" i="16"/>
  <c r="J41" i="16"/>
  <c r="H41" i="16"/>
  <c r="I41" i="16" s="1"/>
  <c r="J40" i="16"/>
  <c r="H40" i="16"/>
  <c r="I40" i="16" s="1"/>
  <c r="E42" i="16"/>
  <c r="E65" i="16" s="1"/>
  <c r="J39" i="16"/>
  <c r="J42" i="16" s="1"/>
  <c r="H39" i="16"/>
  <c r="I39" i="16" s="1"/>
  <c r="G42" i="16"/>
  <c r="N34" i="16"/>
  <c r="O34" i="16" s="1"/>
  <c r="M34" i="16"/>
  <c r="L34" i="16"/>
  <c r="K34" i="16"/>
  <c r="J34" i="16"/>
  <c r="H34" i="16"/>
  <c r="I34" i="16" s="1"/>
  <c r="M32" i="16"/>
  <c r="L32" i="16"/>
  <c r="J32" i="16"/>
  <c r="H32" i="16"/>
  <c r="I32" i="16" s="1"/>
  <c r="M31" i="16"/>
  <c r="L31" i="16"/>
  <c r="J31" i="16"/>
  <c r="I31" i="16"/>
  <c r="H31" i="16"/>
  <c r="M30" i="16"/>
  <c r="L30" i="16"/>
  <c r="J30" i="16"/>
  <c r="H30" i="16"/>
  <c r="I30" i="16" s="1"/>
  <c r="N29" i="16"/>
  <c r="O29" i="16" s="1"/>
  <c r="M29" i="16"/>
  <c r="L29" i="16"/>
  <c r="K29" i="16"/>
  <c r="J29" i="16"/>
  <c r="H29" i="16"/>
  <c r="I29" i="16" s="1"/>
  <c r="M28" i="16"/>
  <c r="L28" i="16"/>
  <c r="J28" i="16"/>
  <c r="H28" i="16"/>
  <c r="I28" i="16" s="1"/>
  <c r="M27" i="16"/>
  <c r="L27" i="16"/>
  <c r="J27" i="16"/>
  <c r="I27" i="16"/>
  <c r="H27" i="16"/>
  <c r="M25" i="16"/>
  <c r="K25" i="16"/>
  <c r="J25" i="16"/>
  <c r="H25" i="16"/>
  <c r="I25" i="16" s="1"/>
  <c r="J23" i="16"/>
  <c r="H23" i="16"/>
  <c r="G23" i="16"/>
  <c r="E23" i="16"/>
  <c r="K22" i="16"/>
  <c r="K23" i="16" s="1"/>
  <c r="J22" i="16"/>
  <c r="H22" i="16"/>
  <c r="F23" i="16"/>
  <c r="K19" i="16"/>
  <c r="J19" i="16"/>
  <c r="H19" i="16"/>
  <c r="I19" i="16" s="1"/>
  <c r="K18" i="16"/>
  <c r="J18" i="16"/>
  <c r="H18" i="16"/>
  <c r="I18" i="16" s="1"/>
  <c r="M17" i="16"/>
  <c r="L17" i="16"/>
  <c r="K17" i="16"/>
  <c r="N17" i="16" s="1"/>
  <c r="O17" i="16" s="1"/>
  <c r="J17" i="16"/>
  <c r="I17" i="16"/>
  <c r="H17" i="16"/>
  <c r="J16" i="16"/>
  <c r="H16" i="16"/>
  <c r="I16" i="16"/>
  <c r="K15" i="16"/>
  <c r="J15" i="16"/>
  <c r="H15" i="16"/>
  <c r="I15" i="16" s="1"/>
  <c r="J14" i="16"/>
  <c r="J20" i="16" s="1"/>
  <c r="J36" i="16" s="1"/>
  <c r="H14" i="16"/>
  <c r="I14" i="16" s="1"/>
  <c r="J13" i="16"/>
  <c r="G20" i="16"/>
  <c r="G36" i="16" s="1"/>
  <c r="F20" i="16"/>
  <c r="F36" i="16" s="1"/>
  <c r="E20" i="16"/>
  <c r="E36" i="16" s="1"/>
  <c r="J26" i="1" l="1"/>
  <c r="J22" i="1"/>
  <c r="J21" i="1"/>
  <c r="I26" i="1"/>
  <c r="I22" i="1"/>
  <c r="I21" i="1"/>
  <c r="K16" i="16"/>
  <c r="F95" i="16"/>
  <c r="I42" i="16"/>
  <c r="K14" i="16"/>
  <c r="E139" i="16"/>
  <c r="J65" i="16"/>
  <c r="J139" i="16" s="1"/>
  <c r="N19" i="17"/>
  <c r="P19" i="17" s="1"/>
  <c r="Q19" i="17" s="1"/>
  <c r="L19" i="16"/>
  <c r="H47" i="16"/>
  <c r="E71" i="16"/>
  <c r="E95" i="16" s="1"/>
  <c r="O87" i="16"/>
  <c r="I99" i="16"/>
  <c r="I101" i="16" s="1"/>
  <c r="I116" i="16" s="1"/>
  <c r="I120" i="16"/>
  <c r="I126" i="16" s="1"/>
  <c r="I136" i="16" s="1"/>
  <c r="H126" i="16"/>
  <c r="H136" i="16" s="1"/>
  <c r="N41" i="17"/>
  <c r="P41" i="17" s="1"/>
  <c r="Q41" i="17" s="1"/>
  <c r="T41" i="17"/>
  <c r="U41" i="17" s="1"/>
  <c r="T17" i="17"/>
  <c r="U17" i="17" s="1"/>
  <c r="I23" i="17"/>
  <c r="J22" i="17"/>
  <c r="T63" i="17"/>
  <c r="U63" i="17" s="1"/>
  <c r="J63" i="17"/>
  <c r="N63" i="17" s="1"/>
  <c r="R63" i="17" s="1"/>
  <c r="H13" i="16"/>
  <c r="F52" i="16"/>
  <c r="F65" i="16" s="1"/>
  <c r="F139" i="16" s="1"/>
  <c r="E20" i="17"/>
  <c r="E36" i="17" s="1"/>
  <c r="J13" i="17"/>
  <c r="I51" i="16"/>
  <c r="N90" i="16"/>
  <c r="O90" i="16" s="1"/>
  <c r="K101" i="16"/>
  <c r="N107" i="16"/>
  <c r="O107" i="16" s="1"/>
  <c r="I13" i="17"/>
  <c r="H42" i="16"/>
  <c r="I50" i="16"/>
  <c r="I52" i="16" s="1"/>
  <c r="I68" i="16"/>
  <c r="I71" i="16" s="1"/>
  <c r="G20" i="17"/>
  <c r="G36" i="17" s="1"/>
  <c r="F20" i="17"/>
  <c r="N103" i="16"/>
  <c r="O103" i="16" s="1"/>
  <c r="N132" i="16"/>
  <c r="O132" i="16" s="1"/>
  <c r="J29" i="17"/>
  <c r="N29" i="17" s="1"/>
  <c r="T29" i="17"/>
  <c r="U29" i="17" s="1"/>
  <c r="I79" i="16"/>
  <c r="R123" i="17"/>
  <c r="M123" i="16"/>
  <c r="I22" i="16"/>
  <c r="I23" i="16" s="1"/>
  <c r="L25" i="16"/>
  <c r="N25" i="16" s="1"/>
  <c r="O25" i="16" s="1"/>
  <c r="I44" i="16"/>
  <c r="I45" i="16" s="1"/>
  <c r="G45" i="16"/>
  <c r="G65" i="16" s="1"/>
  <c r="G139" i="16" s="1"/>
  <c r="N54" i="16"/>
  <c r="O54" i="16" s="1"/>
  <c r="L123" i="16"/>
  <c r="N123" i="16" s="1"/>
  <c r="O123" i="16" s="1"/>
  <c r="I73" i="16"/>
  <c r="I74" i="16" s="1"/>
  <c r="H79" i="16"/>
  <c r="H95" i="16" s="1"/>
  <c r="G149" i="17"/>
  <c r="I28" i="17"/>
  <c r="R29" i="17"/>
  <c r="R34" i="17"/>
  <c r="E45" i="17"/>
  <c r="J14" i="17"/>
  <c r="L14" i="17" s="1"/>
  <c r="M14" i="17" s="1"/>
  <c r="J16" i="17"/>
  <c r="L16" i="17" s="1"/>
  <c r="M16" i="17" s="1"/>
  <c r="J18" i="17"/>
  <c r="L18" i="17" s="1"/>
  <c r="M18" i="17" s="1"/>
  <c r="I39" i="17"/>
  <c r="I40" i="17"/>
  <c r="I44" i="17"/>
  <c r="F45" i="17"/>
  <c r="I47" i="17"/>
  <c r="R56" i="17"/>
  <c r="J58" i="17"/>
  <c r="N58" i="17" s="1"/>
  <c r="R58" i="17" s="1"/>
  <c r="T58" i="17"/>
  <c r="U58" i="17" s="1"/>
  <c r="J15" i="17"/>
  <c r="L15" i="17" s="1"/>
  <c r="M15" i="17" s="1"/>
  <c r="E71" i="17"/>
  <c r="J68" i="17"/>
  <c r="F88" i="17"/>
  <c r="I88" i="17" s="1"/>
  <c r="T90" i="17"/>
  <c r="U90" i="17" s="1"/>
  <c r="N90" i="17"/>
  <c r="R90" i="17" s="1"/>
  <c r="J107" i="17"/>
  <c r="N107" i="17" s="1"/>
  <c r="R107" i="17" s="1"/>
  <c r="T107" i="17"/>
  <c r="U107" i="17" s="1"/>
  <c r="L125" i="17"/>
  <c r="M125" i="17" s="1"/>
  <c r="T131" i="17"/>
  <c r="U131" i="17" s="1"/>
  <c r="J131" i="17"/>
  <c r="N131" i="17" s="1"/>
  <c r="R131" i="17" s="1"/>
  <c r="T57" i="17"/>
  <c r="U57" i="17" s="1"/>
  <c r="J57" i="17"/>
  <c r="N57" i="17" s="1"/>
  <c r="R57" i="17" s="1"/>
  <c r="F71" i="17"/>
  <c r="I69" i="17"/>
  <c r="F101" i="17"/>
  <c r="F116" i="17" s="1"/>
  <c r="J111" i="17"/>
  <c r="N111" i="17" s="1"/>
  <c r="R111" i="17" s="1"/>
  <c r="T111" i="17"/>
  <c r="U111" i="17" s="1"/>
  <c r="L120" i="17"/>
  <c r="T25" i="17"/>
  <c r="U34" i="17"/>
  <c r="T61" i="17"/>
  <c r="U61" i="17" s="1"/>
  <c r="J61" i="17"/>
  <c r="N61" i="17" s="1"/>
  <c r="R61" i="17" s="1"/>
  <c r="T84" i="17"/>
  <c r="U84" i="17" s="1"/>
  <c r="R84" i="17"/>
  <c r="U25" i="17"/>
  <c r="T34" i="17"/>
  <c r="I51" i="17"/>
  <c r="G59" i="17"/>
  <c r="I59" i="17" s="1"/>
  <c r="I71" i="17"/>
  <c r="L70" i="17"/>
  <c r="M70" i="17" s="1"/>
  <c r="I81" i="17"/>
  <c r="G82" i="17"/>
  <c r="G95" i="17" s="1"/>
  <c r="T89" i="17"/>
  <c r="U89" i="17" s="1"/>
  <c r="R89" i="17"/>
  <c r="J99" i="17"/>
  <c r="J100" i="17"/>
  <c r="L100" i="17" s="1"/>
  <c r="M100" i="17" s="1"/>
  <c r="J130" i="17"/>
  <c r="N130" i="17" s="1"/>
  <c r="R130" i="17" s="1"/>
  <c r="T130" i="17"/>
  <c r="U130" i="17" s="1"/>
  <c r="G30" i="17"/>
  <c r="I30" i="17" s="1"/>
  <c r="F52" i="17"/>
  <c r="F65" i="17" s="1"/>
  <c r="I50" i="17"/>
  <c r="J73" i="17"/>
  <c r="E74" i="17"/>
  <c r="I79" i="17"/>
  <c r="J76" i="17"/>
  <c r="J87" i="17"/>
  <c r="N87" i="17" s="1"/>
  <c r="R87" i="17" s="1"/>
  <c r="T87" i="17"/>
  <c r="U87" i="17" s="1"/>
  <c r="I116" i="17"/>
  <c r="J112" i="17"/>
  <c r="N112" i="17" s="1"/>
  <c r="R112" i="17" s="1"/>
  <c r="E116" i="17"/>
  <c r="F112" i="17"/>
  <c r="I112" i="17" s="1"/>
  <c r="T123" i="17"/>
  <c r="U123" i="17" s="1"/>
  <c r="I27" i="17"/>
  <c r="F31" i="17"/>
  <c r="I32" i="17"/>
  <c r="N34" i="17"/>
  <c r="G42" i="17"/>
  <c r="J56" i="17"/>
  <c r="N56" i="17" s="1"/>
  <c r="L77" i="17"/>
  <c r="M77" i="17" s="1"/>
  <c r="L78" i="17"/>
  <c r="M78" i="17" s="1"/>
  <c r="J108" i="17"/>
  <c r="N108" i="17" s="1"/>
  <c r="R108" i="17" s="1"/>
  <c r="T108" i="17"/>
  <c r="U108" i="17" s="1"/>
  <c r="F126" i="17"/>
  <c r="F136" i="17" s="1"/>
  <c r="I121" i="17"/>
  <c r="L122" i="17"/>
  <c r="M122" i="17" s="1"/>
  <c r="U128" i="17"/>
  <c r="J132" i="17"/>
  <c r="N132" i="17" s="1"/>
  <c r="R132" i="17" s="1"/>
  <c r="E42" i="17"/>
  <c r="E65" i="17" s="1"/>
  <c r="E126" i="17"/>
  <c r="E136" i="17" s="1"/>
  <c r="J50" i="17"/>
  <c r="J124" i="17"/>
  <c r="L124" i="17" s="1"/>
  <c r="M124" i="17" s="1"/>
  <c r="J28" i="1" l="1"/>
  <c r="J27" i="1"/>
  <c r="I28" i="1"/>
  <c r="I27" i="1"/>
  <c r="N15" i="17"/>
  <c r="P15" i="17" s="1"/>
  <c r="Q15" i="17" s="1"/>
  <c r="L15" i="16"/>
  <c r="T88" i="17"/>
  <c r="U88" i="17" s="1"/>
  <c r="K88" i="16"/>
  <c r="N88" i="16" s="1"/>
  <c r="O88" i="16" s="1"/>
  <c r="J51" i="17"/>
  <c r="L51" i="17" s="1"/>
  <c r="M51" i="17" s="1"/>
  <c r="K51" i="16"/>
  <c r="N125" i="17"/>
  <c r="P125" i="17" s="1"/>
  <c r="Q125" i="17" s="1"/>
  <c r="L125" i="16"/>
  <c r="N77" i="17"/>
  <c r="P77" i="17" s="1"/>
  <c r="Q77" i="17" s="1"/>
  <c r="T77" i="17" s="1"/>
  <c r="U77" i="17" s="1"/>
  <c r="L77" i="16"/>
  <c r="J81" i="17"/>
  <c r="I82" i="17"/>
  <c r="I95" i="17" s="1"/>
  <c r="K81" i="16"/>
  <c r="J69" i="17"/>
  <c r="L69" i="17" s="1"/>
  <c r="M69" i="17" s="1"/>
  <c r="K69" i="16"/>
  <c r="J47" i="17"/>
  <c r="I48" i="17"/>
  <c r="K47" i="16"/>
  <c r="N14" i="17"/>
  <c r="P14" i="17" s="1"/>
  <c r="Q14" i="17" s="1"/>
  <c r="L14" i="16"/>
  <c r="J23" i="17"/>
  <c r="L22" i="17"/>
  <c r="R41" i="17"/>
  <c r="M41" i="16"/>
  <c r="N41" i="16" s="1"/>
  <c r="O41" i="16" s="1"/>
  <c r="N19" i="16"/>
  <c r="O19" i="16" s="1"/>
  <c r="J74" i="17"/>
  <c r="L73" i="17"/>
  <c r="N16" i="17"/>
  <c r="P16" i="17" s="1"/>
  <c r="Q16" i="17" s="1"/>
  <c r="L16" i="16"/>
  <c r="H48" i="16"/>
  <c r="H65" i="16" s="1"/>
  <c r="I47" i="16"/>
  <c r="I48" i="16" s="1"/>
  <c r="I65" i="16" s="1"/>
  <c r="L76" i="17"/>
  <c r="J79" i="17"/>
  <c r="G152" i="17"/>
  <c r="N100" i="17"/>
  <c r="P100" i="17" s="1"/>
  <c r="Q100" i="17" s="1"/>
  <c r="L100" i="16"/>
  <c r="N70" i="17"/>
  <c r="P70" i="17" s="1"/>
  <c r="Q70" i="17" s="1"/>
  <c r="T70" i="17"/>
  <c r="U70" i="17" s="1"/>
  <c r="L70" i="16"/>
  <c r="F95" i="17"/>
  <c r="L68" i="17"/>
  <c r="J71" i="17"/>
  <c r="R19" i="17"/>
  <c r="M19" i="16"/>
  <c r="J52" i="17"/>
  <c r="L50" i="17"/>
  <c r="N78" i="17"/>
  <c r="P78" i="17" s="1"/>
  <c r="Q78" i="17" s="1"/>
  <c r="L78" i="16"/>
  <c r="N122" i="17"/>
  <c r="P122" i="17" s="1"/>
  <c r="Q122" i="17" s="1"/>
  <c r="L122" i="16"/>
  <c r="T112" i="17"/>
  <c r="U112" i="17" s="1"/>
  <c r="K112" i="16"/>
  <c r="N112" i="16" s="1"/>
  <c r="O112" i="16" s="1"/>
  <c r="E95" i="17"/>
  <c r="I45" i="17"/>
  <c r="K44" i="16"/>
  <c r="J44" i="17"/>
  <c r="I20" i="17"/>
  <c r="K13" i="16"/>
  <c r="M120" i="17"/>
  <c r="G151" i="17"/>
  <c r="I31" i="17"/>
  <c r="T27" i="17"/>
  <c r="U27" i="17" s="1"/>
  <c r="K27" i="16"/>
  <c r="N27" i="16" s="1"/>
  <c r="O27" i="16" s="1"/>
  <c r="J27" i="17"/>
  <c r="N27" i="17" s="1"/>
  <c r="R27" i="17" s="1"/>
  <c r="J88" i="17"/>
  <c r="N88" i="17" s="1"/>
  <c r="R88" i="17" s="1"/>
  <c r="G65" i="17"/>
  <c r="N124" i="17"/>
  <c r="P124" i="17" s="1"/>
  <c r="Q124" i="17" s="1"/>
  <c r="L124" i="16"/>
  <c r="J121" i="17"/>
  <c r="I126" i="17"/>
  <c r="I136" i="17" s="1"/>
  <c r="K121" i="16"/>
  <c r="T30" i="17"/>
  <c r="U30" i="17" s="1"/>
  <c r="K30" i="16"/>
  <c r="N30" i="16" s="1"/>
  <c r="O30" i="16" s="1"/>
  <c r="J30" i="17"/>
  <c r="N30" i="17" s="1"/>
  <c r="R30" i="17" s="1"/>
  <c r="J40" i="17"/>
  <c r="L40" i="17" s="1"/>
  <c r="M40" i="17" s="1"/>
  <c r="K40" i="16"/>
  <c r="T19" i="17"/>
  <c r="U19" i="17" s="1"/>
  <c r="T32" i="17"/>
  <c r="U32" i="17" s="1"/>
  <c r="J32" i="17"/>
  <c r="N32" i="17" s="1"/>
  <c r="K32" i="16"/>
  <c r="N32" i="16" s="1"/>
  <c r="O32" i="16" s="1"/>
  <c r="J101" i="17"/>
  <c r="J116" i="17" s="1"/>
  <c r="L99" i="17"/>
  <c r="F36" i="17"/>
  <c r="J20" i="17"/>
  <c r="L13" i="17"/>
  <c r="H20" i="16"/>
  <c r="H36" i="16" s="1"/>
  <c r="I13" i="16"/>
  <c r="I20" i="16" s="1"/>
  <c r="I36" i="16" s="1"/>
  <c r="T16" i="17"/>
  <c r="U16" i="17" s="1"/>
  <c r="K116" i="16"/>
  <c r="T59" i="17"/>
  <c r="U59" i="17" s="1"/>
  <c r="K59" i="16"/>
  <c r="N59" i="16" s="1"/>
  <c r="O59" i="16" s="1"/>
  <c r="I42" i="17"/>
  <c r="J39" i="17"/>
  <c r="K39" i="16"/>
  <c r="G139" i="17"/>
  <c r="G150" i="17"/>
  <c r="I52" i="17"/>
  <c r="K50" i="16"/>
  <c r="J59" i="17"/>
  <c r="N59" i="17" s="1"/>
  <c r="R59" i="17" s="1"/>
  <c r="N18" i="17"/>
  <c r="P18" i="17" s="1"/>
  <c r="Q18" i="17" s="1"/>
  <c r="T18" i="17"/>
  <c r="U18" i="17" s="1"/>
  <c r="L18" i="16"/>
  <c r="T28" i="17"/>
  <c r="U28" i="17" s="1"/>
  <c r="J28" i="17"/>
  <c r="N28" i="17" s="1"/>
  <c r="R28" i="17" s="1"/>
  <c r="K28" i="16"/>
  <c r="N28" i="16" s="1"/>
  <c r="O28" i="16" s="1"/>
  <c r="I95" i="16"/>
  <c r="E139" i="17"/>
  <c r="N18" i="16" l="1"/>
  <c r="O18" i="16" s="1"/>
  <c r="L121" i="17"/>
  <c r="J126" i="17"/>
  <c r="J136" i="17" s="1"/>
  <c r="M122" i="16"/>
  <c r="N122" i="16" s="1"/>
  <c r="O122" i="16" s="1"/>
  <c r="R122" i="17"/>
  <c r="R14" i="17"/>
  <c r="M14" i="16"/>
  <c r="N14" i="16" s="1"/>
  <c r="O14" i="16" s="1"/>
  <c r="M76" i="17"/>
  <c r="L79" i="17"/>
  <c r="K48" i="16"/>
  <c r="I139" i="16"/>
  <c r="N120" i="17"/>
  <c r="L120" i="16"/>
  <c r="L39" i="17"/>
  <c r="J42" i="17"/>
  <c r="J65" i="17" s="1"/>
  <c r="L52" i="17"/>
  <c r="M50" i="17"/>
  <c r="L47" i="17"/>
  <c r="J48" i="17"/>
  <c r="L20" i="17"/>
  <c r="M13" i="17"/>
  <c r="L23" i="17"/>
  <c r="M22" i="17"/>
  <c r="N51" i="17"/>
  <c r="P51" i="17" s="1"/>
  <c r="Q51" i="17" s="1"/>
  <c r="L51" i="16"/>
  <c r="K126" i="16"/>
  <c r="K136" i="16" s="1"/>
  <c r="K71" i="16"/>
  <c r="K95" i="16" s="1"/>
  <c r="M68" i="17"/>
  <c r="L71" i="17"/>
  <c r="R15" i="17"/>
  <c r="M15" i="16"/>
  <c r="N15" i="16" s="1"/>
  <c r="O15" i="16" s="1"/>
  <c r="N40" i="17"/>
  <c r="P40" i="17" s="1"/>
  <c r="Q40" i="17" s="1"/>
  <c r="L40" i="16"/>
  <c r="R125" i="17"/>
  <c r="M125" i="16"/>
  <c r="N125" i="16" s="1"/>
  <c r="O125" i="16" s="1"/>
  <c r="R18" i="17"/>
  <c r="M18" i="16"/>
  <c r="R124" i="17"/>
  <c r="M124" i="16"/>
  <c r="N70" i="16"/>
  <c r="O70" i="16" s="1"/>
  <c r="T124" i="17"/>
  <c r="U124" i="17" s="1"/>
  <c r="H139" i="16"/>
  <c r="K52" i="16"/>
  <c r="R70" i="17"/>
  <c r="M70" i="16"/>
  <c r="F139" i="17"/>
  <c r="T15" i="17"/>
  <c r="U15" i="17" s="1"/>
  <c r="I36" i="17"/>
  <c r="I139" i="17" s="1"/>
  <c r="R100" i="17"/>
  <c r="M100" i="16"/>
  <c r="N100" i="16" s="1"/>
  <c r="O100" i="16" s="1"/>
  <c r="T100" i="17"/>
  <c r="U100" i="17" s="1"/>
  <c r="R16" i="17"/>
  <c r="M16" i="16"/>
  <c r="N16" i="16" s="1"/>
  <c r="O16" i="16" s="1"/>
  <c r="N69" i="17"/>
  <c r="P69" i="17" s="1"/>
  <c r="Q69" i="17" s="1"/>
  <c r="L69" i="16"/>
  <c r="R77" i="17"/>
  <c r="M77" i="16"/>
  <c r="N77" i="16" s="1"/>
  <c r="O77" i="16" s="1"/>
  <c r="T31" i="17"/>
  <c r="U31" i="17" s="1"/>
  <c r="K31" i="16"/>
  <c r="N31" i="16" s="1"/>
  <c r="O31" i="16" s="1"/>
  <c r="J31" i="17"/>
  <c r="N31" i="17" s="1"/>
  <c r="K45" i="16"/>
  <c r="K82" i="16"/>
  <c r="N124" i="16"/>
  <c r="O124" i="16" s="1"/>
  <c r="N78" i="16"/>
  <c r="O78" i="16" s="1"/>
  <c r="T122" i="17"/>
  <c r="U122" i="17" s="1"/>
  <c r="T14" i="17"/>
  <c r="U14" i="17" s="1"/>
  <c r="K42" i="16"/>
  <c r="R78" i="17"/>
  <c r="M78" i="16"/>
  <c r="T125" i="17"/>
  <c r="U125" i="17" s="1"/>
  <c r="L81" i="17"/>
  <c r="J82" i="17"/>
  <c r="T78" i="17"/>
  <c r="U78" i="17" s="1"/>
  <c r="I65" i="17"/>
  <c r="K20" i="16"/>
  <c r="K36" i="16" s="1"/>
  <c r="G154" i="17"/>
  <c r="J155" i="17" s="1"/>
  <c r="L101" i="17"/>
  <c r="L116" i="17" s="1"/>
  <c r="M99" i="17"/>
  <c r="J45" i="17"/>
  <c r="L44" i="17"/>
  <c r="J95" i="17"/>
  <c r="M73" i="17"/>
  <c r="L74" i="17"/>
  <c r="R40" i="17" l="1"/>
  <c r="M40" i="16"/>
  <c r="N40" i="16" s="1"/>
  <c r="O40" i="16" s="1"/>
  <c r="T40" i="17"/>
  <c r="U40" i="17" s="1"/>
  <c r="L45" i="17"/>
  <c r="M44" i="17"/>
  <c r="K65" i="16"/>
  <c r="K139" i="16" s="1"/>
  <c r="J36" i="17"/>
  <c r="J139" i="17" s="1"/>
  <c r="M47" i="17"/>
  <c r="L48" i="17"/>
  <c r="P120" i="17"/>
  <c r="M39" i="17"/>
  <c r="L42" i="17"/>
  <c r="L65" i="17" s="1"/>
  <c r="M20" i="17"/>
  <c r="N13" i="17"/>
  <c r="L13" i="16"/>
  <c r="L36" i="17"/>
  <c r="N76" i="17"/>
  <c r="M79" i="17"/>
  <c r="L76" i="16"/>
  <c r="R69" i="17"/>
  <c r="M69" i="16"/>
  <c r="N69" i="16" s="1"/>
  <c r="O69" i="16" s="1"/>
  <c r="M52" i="17"/>
  <c r="N50" i="17"/>
  <c r="L50" i="16"/>
  <c r="L82" i="17"/>
  <c r="L95" i="17" s="1"/>
  <c r="M81" i="17"/>
  <c r="M23" i="17"/>
  <c r="N22" i="17"/>
  <c r="L22" i="16"/>
  <c r="M74" i="17"/>
  <c r="N73" i="17"/>
  <c r="L73" i="16"/>
  <c r="M121" i="17"/>
  <c r="L126" i="17"/>
  <c r="L136" i="17" s="1"/>
  <c r="T69" i="17"/>
  <c r="U69" i="17" s="1"/>
  <c r="M101" i="17"/>
  <c r="M116" i="17" s="1"/>
  <c r="N99" i="17"/>
  <c r="L99" i="16"/>
  <c r="M71" i="17"/>
  <c r="N68" i="17"/>
  <c r="L68" i="16"/>
  <c r="M51" i="16"/>
  <c r="N51" i="16" s="1"/>
  <c r="O51" i="16" s="1"/>
  <c r="R51" i="17"/>
  <c r="T51" i="17"/>
  <c r="U51" i="17" s="1"/>
  <c r="N121" i="17" l="1"/>
  <c r="L121" i="16"/>
  <c r="M126" i="17"/>
  <c r="M136" i="17" s="1"/>
  <c r="L20" i="16"/>
  <c r="M82" i="17"/>
  <c r="M95" i="17" s="1"/>
  <c r="N81" i="17"/>
  <c r="L81" i="16"/>
  <c r="P73" i="17"/>
  <c r="N74" i="17"/>
  <c r="M36" i="17"/>
  <c r="L79" i="16"/>
  <c r="M45" i="17"/>
  <c r="N44" i="17"/>
  <c r="L44" i="16"/>
  <c r="N101" i="17"/>
  <c r="N116" i="17" s="1"/>
  <c r="P99" i="17"/>
  <c r="N52" i="17"/>
  <c r="P50" i="17"/>
  <c r="P76" i="17"/>
  <c r="N79" i="17"/>
  <c r="Q120" i="17"/>
  <c r="N71" i="17"/>
  <c r="P68" i="17"/>
  <c r="N47" i="17"/>
  <c r="M48" i="17"/>
  <c r="L47" i="16"/>
  <c r="L101" i="16"/>
  <c r="L116" i="16" s="1"/>
  <c r="L52" i="16"/>
  <c r="M42" i="17"/>
  <c r="N39" i="17"/>
  <c r="L39" i="16"/>
  <c r="L23" i="16"/>
  <c r="L139" i="17"/>
  <c r="L74" i="16"/>
  <c r="N20" i="17"/>
  <c r="N36" i="17" s="1"/>
  <c r="P13" i="17"/>
  <c r="L71" i="16"/>
  <c r="P22" i="17"/>
  <c r="N23" i="17"/>
  <c r="P79" i="17" l="1"/>
  <c r="Q76" i="17"/>
  <c r="N82" i="17"/>
  <c r="P81" i="17"/>
  <c r="N42" i="17"/>
  <c r="P39" i="17"/>
  <c r="M65" i="17"/>
  <c r="P47" i="17"/>
  <c r="N48" i="17"/>
  <c r="L48" i="16"/>
  <c r="P52" i="17"/>
  <c r="Q50" i="17"/>
  <c r="P71" i="17"/>
  <c r="Q68" i="17"/>
  <c r="Q99" i="17"/>
  <c r="P101" i="17"/>
  <c r="P116" i="17" s="1"/>
  <c r="M139" i="17"/>
  <c r="Q13" i="17"/>
  <c r="P20" i="17"/>
  <c r="N95" i="17"/>
  <c r="L36" i="16"/>
  <c r="Q22" i="17"/>
  <c r="P23" i="17"/>
  <c r="Q73" i="17"/>
  <c r="P74" i="17"/>
  <c r="L45" i="16"/>
  <c r="L42" i="16"/>
  <c r="P121" i="17"/>
  <c r="N126" i="17"/>
  <c r="N136" i="17" s="1"/>
  <c r="R120" i="17"/>
  <c r="M120" i="16"/>
  <c r="T120" i="17"/>
  <c r="P44" i="17"/>
  <c r="N45" i="17"/>
  <c r="L82" i="16"/>
  <c r="L95" i="16" s="1"/>
  <c r="L126" i="16"/>
  <c r="L136" i="16" s="1"/>
  <c r="R73" i="17" l="1"/>
  <c r="R74" i="17" s="1"/>
  <c r="Q74" i="17"/>
  <c r="M73" i="16"/>
  <c r="T73" i="17"/>
  <c r="R22" i="17"/>
  <c r="R23" i="17" s="1"/>
  <c r="Q23" i="17"/>
  <c r="M22" i="16"/>
  <c r="T22" i="17"/>
  <c r="P48" i="17"/>
  <c r="Q47" i="17"/>
  <c r="Q79" i="17"/>
  <c r="R76" i="17"/>
  <c r="R79" i="17" s="1"/>
  <c r="M76" i="16"/>
  <c r="T76" i="17"/>
  <c r="Q121" i="17"/>
  <c r="P126" i="17"/>
  <c r="P136" i="17" s="1"/>
  <c r="R99" i="17"/>
  <c r="R101" i="17" s="1"/>
  <c r="R116" i="17" s="1"/>
  <c r="Q101" i="17"/>
  <c r="Q116" i="17" s="1"/>
  <c r="M99" i="16"/>
  <c r="T99" i="17"/>
  <c r="Q44" i="17"/>
  <c r="P45" i="17"/>
  <c r="L65" i="16"/>
  <c r="L139" i="16"/>
  <c r="Q71" i="17"/>
  <c r="R68" i="17"/>
  <c r="R71" i="17" s="1"/>
  <c r="M68" i="16"/>
  <c r="T68" i="17"/>
  <c r="P42" i="17"/>
  <c r="Q39" i="17"/>
  <c r="N120" i="16"/>
  <c r="R50" i="17"/>
  <c r="R52" i="17" s="1"/>
  <c r="Q52" i="17"/>
  <c r="M50" i="16"/>
  <c r="T50" i="17"/>
  <c r="N65" i="17"/>
  <c r="N139" i="17" s="1"/>
  <c r="U120" i="17"/>
  <c r="P36" i="17"/>
  <c r="Q81" i="17"/>
  <c r="P82" i="17"/>
  <c r="P95" i="17" s="1"/>
  <c r="Q20" i="17"/>
  <c r="Q36" i="17" s="1"/>
  <c r="R13" i="17"/>
  <c r="R20" i="17" s="1"/>
  <c r="R36" i="17" s="1"/>
  <c r="M13" i="16"/>
  <c r="T13" i="17"/>
  <c r="T52" i="17" l="1"/>
  <c r="U50" i="17"/>
  <c r="U52" i="17" s="1"/>
  <c r="U99" i="17"/>
  <c r="U101" i="17" s="1"/>
  <c r="U116" i="17" s="1"/>
  <c r="T101" i="17"/>
  <c r="T116" i="17" s="1"/>
  <c r="R81" i="17"/>
  <c r="R82" i="17" s="1"/>
  <c r="Q82" i="17"/>
  <c r="Q95" i="17" s="1"/>
  <c r="Q139" i="17" s="1"/>
  <c r="M81" i="16"/>
  <c r="T81" i="17"/>
  <c r="M71" i="16"/>
  <c r="N68" i="16"/>
  <c r="M74" i="16"/>
  <c r="N73" i="16"/>
  <c r="T20" i="17"/>
  <c r="U13" i="17"/>
  <c r="U20" i="17" s="1"/>
  <c r="U36" i="17" s="1"/>
  <c r="T23" i="17"/>
  <c r="U22" i="17"/>
  <c r="U23" i="17" s="1"/>
  <c r="M20" i="16"/>
  <c r="M36" i="16" s="1"/>
  <c r="N13" i="16"/>
  <c r="R121" i="17"/>
  <c r="R126" i="17" s="1"/>
  <c r="R136" i="17" s="1"/>
  <c r="M121" i="16"/>
  <c r="T121" i="17"/>
  <c r="Q126" i="17"/>
  <c r="Q136" i="17" s="1"/>
  <c r="M23" i="16"/>
  <c r="N22" i="16"/>
  <c r="T71" i="17"/>
  <c r="U68" i="17"/>
  <c r="U71" i="17" s="1"/>
  <c r="T74" i="17"/>
  <c r="U73" i="17"/>
  <c r="U74" i="17" s="1"/>
  <c r="M101" i="16"/>
  <c r="M116" i="16" s="1"/>
  <c r="N99" i="16"/>
  <c r="Q48" i="17"/>
  <c r="R47" i="17"/>
  <c r="R48" i="17" s="1"/>
  <c r="M47" i="16"/>
  <c r="T47" i="17"/>
  <c r="O120" i="16"/>
  <c r="Q42" i="17"/>
  <c r="Q65" i="17" s="1"/>
  <c r="R39" i="17"/>
  <c r="R42" i="17" s="1"/>
  <c r="M39" i="16"/>
  <c r="T39" i="17"/>
  <c r="T79" i="17"/>
  <c r="U76" i="17"/>
  <c r="U79" i="17" s="1"/>
  <c r="M52" i="16"/>
  <c r="N50" i="16"/>
  <c r="R95" i="17"/>
  <c r="P65" i="17"/>
  <c r="P139" i="17" s="1"/>
  <c r="R44" i="17"/>
  <c r="R45" i="17" s="1"/>
  <c r="Q45" i="17"/>
  <c r="M44" i="16"/>
  <c r="T44" i="17"/>
  <c r="M79" i="16"/>
  <c r="N76" i="16"/>
  <c r="T42" i="17" l="1"/>
  <c r="U39" i="17"/>
  <c r="U42" i="17" s="1"/>
  <c r="M48" i="16"/>
  <c r="N47" i="16"/>
  <c r="R65" i="17"/>
  <c r="R139" i="17" s="1"/>
  <c r="T95" i="17"/>
  <c r="O13" i="16"/>
  <c r="O20" i="16" s="1"/>
  <c r="N20" i="16"/>
  <c r="N71" i="16"/>
  <c r="O68" i="16"/>
  <c r="O71" i="16" s="1"/>
  <c r="O76" i="16"/>
  <c r="O79" i="16" s="1"/>
  <c r="N79" i="16"/>
  <c r="N23" i="16"/>
  <c r="O22" i="16"/>
  <c r="O23" i="16" s="1"/>
  <c r="M95" i="16"/>
  <c r="N52" i="16"/>
  <c r="O50" i="16"/>
  <c r="O52" i="16" s="1"/>
  <c r="U81" i="17"/>
  <c r="U82" i="17" s="1"/>
  <c r="U95" i="17" s="1"/>
  <c r="T82" i="17"/>
  <c r="U47" i="17"/>
  <c r="U48" i="17" s="1"/>
  <c r="T48" i="17"/>
  <c r="O73" i="16"/>
  <c r="O74" i="16" s="1"/>
  <c r="N74" i="16"/>
  <c r="M42" i="16"/>
  <c r="N39" i="16"/>
  <c r="T45" i="17"/>
  <c r="U44" i="17"/>
  <c r="U45" i="17" s="1"/>
  <c r="O99" i="16"/>
  <c r="O101" i="16" s="1"/>
  <c r="O116" i="16" s="1"/>
  <c r="N101" i="16"/>
  <c r="N116" i="16" s="1"/>
  <c r="M82" i="16"/>
  <c r="N81" i="16"/>
  <c r="M45" i="16"/>
  <c r="N44" i="16"/>
  <c r="U121" i="17"/>
  <c r="U126" i="17" s="1"/>
  <c r="U136" i="17" s="1"/>
  <c r="T126" i="17"/>
  <c r="T136" i="17" s="1"/>
  <c r="N121" i="16"/>
  <c r="M126" i="16"/>
  <c r="M136" i="16" s="1"/>
  <c r="T36" i="17"/>
  <c r="O39" i="16" l="1"/>
  <c r="O42" i="16" s="1"/>
  <c r="N42" i="16"/>
  <c r="T139" i="17"/>
  <c r="U65" i="17"/>
  <c r="U139" i="17" s="1"/>
  <c r="N82" i="16"/>
  <c r="O81" i="16"/>
  <c r="O82" i="16" s="1"/>
  <c r="O121" i="16"/>
  <c r="O126" i="16" s="1"/>
  <c r="O136" i="16" s="1"/>
  <c r="N126" i="16"/>
  <c r="N136" i="16" s="1"/>
  <c r="O36" i="16"/>
  <c r="N48" i="16"/>
  <c r="O47" i="16"/>
  <c r="O48" i="16" s="1"/>
  <c r="N45" i="16"/>
  <c r="O44" i="16"/>
  <c r="O45" i="16" s="1"/>
  <c r="O95" i="16"/>
  <c r="M65" i="16"/>
  <c r="M139" i="16" s="1"/>
  <c r="N95" i="16"/>
  <c r="N36" i="16"/>
  <c r="T65" i="17"/>
  <c r="N139" i="16" l="1"/>
  <c r="N65" i="16"/>
  <c r="O65" i="16"/>
  <c r="O139" i="16" s="1"/>
  <c r="H18" i="1" l="1"/>
  <c r="H13" i="1"/>
  <c r="H7" i="1"/>
  <c r="H20" i="1" s="1"/>
  <c r="B17" i="1"/>
  <c r="B16" i="1"/>
  <c r="B12" i="1"/>
  <c r="B11" i="1"/>
  <c r="B10" i="1"/>
  <c r="B5" i="1"/>
  <c r="B4" i="1"/>
  <c r="B3" i="1"/>
  <c r="L137" i="15"/>
  <c r="I137" i="15"/>
  <c r="J135" i="15"/>
  <c r="K135" i="15"/>
  <c r="E133" i="15"/>
  <c r="J133" i="15" s="1"/>
  <c r="K133" i="15" s="1"/>
  <c r="E132" i="15"/>
  <c r="K132" i="14" s="1"/>
  <c r="J129" i="15"/>
  <c r="K129" i="15"/>
  <c r="I127" i="15"/>
  <c r="H127" i="15"/>
  <c r="J126" i="15"/>
  <c r="F127" i="15"/>
  <c r="F137" i="15" s="1"/>
  <c r="G127" i="15"/>
  <c r="G137" i="15" s="1"/>
  <c r="L117" i="15"/>
  <c r="I117" i="15"/>
  <c r="H117" i="15"/>
  <c r="J115" i="15"/>
  <c r="K115" i="15"/>
  <c r="G112" i="15"/>
  <c r="J112" i="15" s="1"/>
  <c r="K112" i="15" s="1"/>
  <c r="E111" i="15"/>
  <c r="J111" i="15" s="1"/>
  <c r="E108" i="15"/>
  <c r="J108" i="15" s="1"/>
  <c r="E107" i="15"/>
  <c r="G157" i="15" s="1"/>
  <c r="K105" i="15"/>
  <c r="J105" i="15"/>
  <c r="I103" i="15"/>
  <c r="H103" i="15"/>
  <c r="F103" i="15"/>
  <c r="F117" i="15" s="1"/>
  <c r="L102" i="15"/>
  <c r="L101" i="15"/>
  <c r="G103" i="15"/>
  <c r="L97" i="15"/>
  <c r="H97" i="15"/>
  <c r="O95" i="15"/>
  <c r="J95" i="15"/>
  <c r="K95" i="15"/>
  <c r="M95" i="15" s="1"/>
  <c r="N95" i="15" s="1"/>
  <c r="Q95" i="15" s="1"/>
  <c r="E93" i="15"/>
  <c r="J93" i="15" s="1"/>
  <c r="E90" i="15"/>
  <c r="J90" i="15" s="1"/>
  <c r="E89" i="15"/>
  <c r="J89" i="15" s="1"/>
  <c r="K89" i="14" s="1"/>
  <c r="K87" i="15"/>
  <c r="J87" i="15"/>
  <c r="I85" i="15"/>
  <c r="G85" i="15"/>
  <c r="F85" i="15"/>
  <c r="I82" i="15"/>
  <c r="H82" i="15"/>
  <c r="L81" i="15"/>
  <c r="F82" i="15"/>
  <c r="L80" i="15"/>
  <c r="G82" i="15"/>
  <c r="I77" i="15"/>
  <c r="I97" i="15" s="1"/>
  <c r="H77" i="15"/>
  <c r="L76" i="15"/>
  <c r="G77" i="15"/>
  <c r="F77" i="15"/>
  <c r="I74" i="15"/>
  <c r="H74" i="15"/>
  <c r="L73" i="15"/>
  <c r="L72" i="15"/>
  <c r="L71" i="15"/>
  <c r="G74" i="15"/>
  <c r="F74" i="15"/>
  <c r="L68" i="15"/>
  <c r="J66" i="15"/>
  <c r="E64" i="15"/>
  <c r="J64" i="15" s="1"/>
  <c r="G63" i="15"/>
  <c r="J63" i="15" s="1"/>
  <c r="E62" i="15"/>
  <c r="J62" i="15" s="1"/>
  <c r="E61" i="15"/>
  <c r="J61" i="15" s="1"/>
  <c r="E60" i="15"/>
  <c r="J60" i="15" s="1"/>
  <c r="J56" i="15"/>
  <c r="K56" i="15"/>
  <c r="I54" i="15"/>
  <c r="H54" i="15"/>
  <c r="H68" i="15" s="1"/>
  <c r="E54" i="15"/>
  <c r="J53" i="15"/>
  <c r="G54" i="15"/>
  <c r="I50" i="15"/>
  <c r="H50" i="15"/>
  <c r="F50" i="15"/>
  <c r="E50" i="15"/>
  <c r="D50" i="15"/>
  <c r="L49" i="15"/>
  <c r="G50" i="15"/>
  <c r="I47" i="15"/>
  <c r="H47" i="15"/>
  <c r="G47" i="15"/>
  <c r="F47" i="15"/>
  <c r="E47" i="15"/>
  <c r="D47" i="15"/>
  <c r="L46" i="15"/>
  <c r="K46" i="15"/>
  <c r="J46" i="15"/>
  <c r="I44" i="15"/>
  <c r="F44" i="15"/>
  <c r="L43" i="15"/>
  <c r="J43" i="15"/>
  <c r="L42" i="15"/>
  <c r="J42" i="15"/>
  <c r="L41" i="15"/>
  <c r="J41" i="15"/>
  <c r="G44" i="15"/>
  <c r="K41" i="15"/>
  <c r="L38" i="15"/>
  <c r="H38" i="15"/>
  <c r="H140" i="15" s="1"/>
  <c r="K36" i="15"/>
  <c r="J36" i="15"/>
  <c r="E34" i="15"/>
  <c r="E32" i="15"/>
  <c r="E28" i="15"/>
  <c r="G152" i="15" s="1"/>
  <c r="E26" i="15"/>
  <c r="J26" i="15" s="1"/>
  <c r="K26" i="14" s="1"/>
  <c r="J24" i="15"/>
  <c r="I22" i="15"/>
  <c r="H22" i="15"/>
  <c r="F22" i="15"/>
  <c r="E22" i="15"/>
  <c r="D22" i="15"/>
  <c r="G22" i="15"/>
  <c r="J21" i="15"/>
  <c r="H19" i="15"/>
  <c r="L18" i="15"/>
  <c r="J18" i="15"/>
  <c r="K18" i="15" s="1"/>
  <c r="M18" i="15" s="1"/>
  <c r="N18" i="15" s="1"/>
  <c r="L18" i="14" s="1"/>
  <c r="L17" i="15"/>
  <c r="J17" i="15"/>
  <c r="K17" i="15" s="1"/>
  <c r="L16" i="15"/>
  <c r="J16" i="15"/>
  <c r="L15" i="15"/>
  <c r="L14" i="15"/>
  <c r="I19" i="15"/>
  <c r="I38" i="15" s="1"/>
  <c r="J13" i="15"/>
  <c r="G137" i="14"/>
  <c r="K135" i="14"/>
  <c r="J135" i="14"/>
  <c r="H135" i="14"/>
  <c r="I135" i="14" s="1"/>
  <c r="K133" i="14"/>
  <c r="J133" i="14"/>
  <c r="H133" i="14"/>
  <c r="I133" i="14" s="1"/>
  <c r="J132" i="14"/>
  <c r="H132" i="14"/>
  <c r="J131" i="14"/>
  <c r="H131" i="14"/>
  <c r="K129" i="14"/>
  <c r="J129" i="14"/>
  <c r="H129" i="14"/>
  <c r="I129" i="14" s="1"/>
  <c r="G127" i="14"/>
  <c r="F127" i="14"/>
  <c r="F137" i="14" s="1"/>
  <c r="E127" i="14"/>
  <c r="E137" i="14" s="1"/>
  <c r="K126" i="14"/>
  <c r="J126" i="14"/>
  <c r="I126" i="14"/>
  <c r="J125" i="14"/>
  <c r="I125" i="14"/>
  <c r="H125" i="14"/>
  <c r="H127" i="14" s="1"/>
  <c r="H137" i="14" s="1"/>
  <c r="J124" i="14"/>
  <c r="I124" i="14"/>
  <c r="H124" i="14"/>
  <c r="J123" i="14"/>
  <c r="I123" i="14"/>
  <c r="H123" i="14"/>
  <c r="J122" i="14"/>
  <c r="H122" i="14"/>
  <c r="I122" i="14"/>
  <c r="D127" i="14"/>
  <c r="D137" i="14" s="1"/>
  <c r="J121" i="14"/>
  <c r="H121" i="14"/>
  <c r="I121" i="14"/>
  <c r="F117" i="14"/>
  <c r="K115" i="14"/>
  <c r="J115" i="14"/>
  <c r="H115" i="14"/>
  <c r="I115" i="14" s="1"/>
  <c r="J113" i="14"/>
  <c r="H113" i="14"/>
  <c r="I113" i="14" s="1"/>
  <c r="K112" i="14"/>
  <c r="J112" i="14"/>
  <c r="H112" i="14"/>
  <c r="H117" i="14" s="1"/>
  <c r="J111" i="14"/>
  <c r="H111" i="14"/>
  <c r="I111" i="14" s="1"/>
  <c r="J110" i="14"/>
  <c r="H110" i="14"/>
  <c r="I110" i="14" s="1"/>
  <c r="J109" i="14"/>
  <c r="H109" i="14"/>
  <c r="K108" i="14"/>
  <c r="J108" i="14"/>
  <c r="H108" i="14"/>
  <c r="J107" i="14"/>
  <c r="H107" i="14"/>
  <c r="K105" i="14"/>
  <c r="J105" i="14"/>
  <c r="I105" i="14"/>
  <c r="H105" i="14"/>
  <c r="H103" i="14"/>
  <c r="G103" i="14"/>
  <c r="G117" i="14" s="1"/>
  <c r="F103" i="14"/>
  <c r="J102" i="14"/>
  <c r="H102" i="14"/>
  <c r="I102" i="14"/>
  <c r="J101" i="14"/>
  <c r="J103" i="14" s="1"/>
  <c r="H101" i="14"/>
  <c r="F97" i="14"/>
  <c r="L95" i="14"/>
  <c r="K95" i="14"/>
  <c r="J95" i="14"/>
  <c r="H95" i="14"/>
  <c r="I95" i="14"/>
  <c r="J93" i="14"/>
  <c r="H93" i="14"/>
  <c r="I93" i="14"/>
  <c r="J92" i="14"/>
  <c r="H92" i="14"/>
  <c r="I92" i="14" s="1"/>
  <c r="J91" i="14"/>
  <c r="H91" i="14"/>
  <c r="I91" i="14"/>
  <c r="K90" i="14"/>
  <c r="J90" i="14"/>
  <c r="H90" i="14"/>
  <c r="J89" i="14"/>
  <c r="H89" i="14"/>
  <c r="K87" i="14"/>
  <c r="J87" i="14"/>
  <c r="H87" i="14"/>
  <c r="I87" i="14"/>
  <c r="H85" i="14"/>
  <c r="G85" i="14"/>
  <c r="F85" i="14"/>
  <c r="E85" i="14"/>
  <c r="J84" i="14"/>
  <c r="J85" i="14" s="1"/>
  <c r="H84" i="14"/>
  <c r="I84" i="14"/>
  <c r="I85" i="14" s="1"/>
  <c r="D85" i="14"/>
  <c r="G82" i="14"/>
  <c r="H82" i="14" s="1"/>
  <c r="F82" i="14"/>
  <c r="E82" i="14"/>
  <c r="J81" i="14"/>
  <c r="H81" i="14"/>
  <c r="D82" i="14"/>
  <c r="J80" i="14"/>
  <c r="I80" i="14"/>
  <c r="H80" i="14"/>
  <c r="J79" i="14"/>
  <c r="J82" i="14" s="1"/>
  <c r="H79" i="14"/>
  <c r="I79" i="14" s="1"/>
  <c r="G77" i="14"/>
  <c r="F77" i="14"/>
  <c r="E77" i="14"/>
  <c r="J76" i="14"/>
  <c r="J77" i="14" s="1"/>
  <c r="H76" i="14"/>
  <c r="H77" i="14" s="1"/>
  <c r="D77" i="14"/>
  <c r="G74" i="14"/>
  <c r="F74" i="14"/>
  <c r="E74" i="14"/>
  <c r="J73" i="14"/>
  <c r="I73" i="14"/>
  <c r="H73" i="14"/>
  <c r="J72" i="14"/>
  <c r="I72" i="14"/>
  <c r="H72" i="14"/>
  <c r="J71" i="14"/>
  <c r="H71" i="14"/>
  <c r="I71" i="14"/>
  <c r="D74" i="14"/>
  <c r="K66" i="14"/>
  <c r="J66" i="14"/>
  <c r="H66" i="14"/>
  <c r="I66" i="14"/>
  <c r="K64" i="14"/>
  <c r="J64" i="14"/>
  <c r="H64" i="14"/>
  <c r="I64" i="14"/>
  <c r="J63" i="14"/>
  <c r="H63" i="14"/>
  <c r="I63" i="14"/>
  <c r="K62" i="14"/>
  <c r="J62" i="14"/>
  <c r="H62" i="14"/>
  <c r="J61" i="14"/>
  <c r="I61" i="14"/>
  <c r="H61" i="14"/>
  <c r="K60" i="14"/>
  <c r="J60" i="14"/>
  <c r="I60" i="14"/>
  <c r="H60" i="14"/>
  <c r="J59" i="14"/>
  <c r="H59" i="14"/>
  <c r="J58" i="14"/>
  <c r="H58" i="14"/>
  <c r="K56" i="14"/>
  <c r="J56" i="14"/>
  <c r="H56" i="14"/>
  <c r="I56" i="14"/>
  <c r="G54" i="14"/>
  <c r="F54" i="14"/>
  <c r="K53" i="14"/>
  <c r="J53" i="14"/>
  <c r="H53" i="14"/>
  <c r="I53" i="14" s="1"/>
  <c r="J52" i="14"/>
  <c r="H52" i="14"/>
  <c r="E54" i="14"/>
  <c r="D54" i="14"/>
  <c r="H50" i="14"/>
  <c r="G50" i="14"/>
  <c r="F50" i="14"/>
  <c r="J49" i="14"/>
  <c r="J50" i="14" s="1"/>
  <c r="H49" i="14"/>
  <c r="E50" i="14"/>
  <c r="D50" i="14"/>
  <c r="G47" i="14"/>
  <c r="G68" i="14" s="1"/>
  <c r="F47" i="14"/>
  <c r="E47" i="14"/>
  <c r="D47" i="14"/>
  <c r="K46" i="14"/>
  <c r="K47" i="14" s="1"/>
  <c r="J46" i="14"/>
  <c r="J47" i="14" s="1"/>
  <c r="H46" i="14"/>
  <c r="H47" i="14" s="1"/>
  <c r="I46" i="14"/>
  <c r="I47" i="14" s="1"/>
  <c r="H44" i="14"/>
  <c r="G44" i="14"/>
  <c r="F44" i="14"/>
  <c r="F68" i="14" s="1"/>
  <c r="K43" i="14"/>
  <c r="J43" i="14"/>
  <c r="I43" i="14"/>
  <c r="H43" i="14"/>
  <c r="K42" i="14"/>
  <c r="J42" i="14"/>
  <c r="J44" i="14" s="1"/>
  <c r="H42" i="14"/>
  <c r="K41" i="14"/>
  <c r="K44" i="14" s="1"/>
  <c r="J41" i="14"/>
  <c r="I41" i="14"/>
  <c r="H41" i="14"/>
  <c r="E44" i="14"/>
  <c r="E68" i="14" s="1"/>
  <c r="D44" i="14"/>
  <c r="K36" i="14"/>
  <c r="J36" i="14"/>
  <c r="I36" i="14"/>
  <c r="H36" i="14"/>
  <c r="J34" i="14"/>
  <c r="H34" i="14"/>
  <c r="I34" i="14"/>
  <c r="J33" i="14"/>
  <c r="I33" i="14"/>
  <c r="H33" i="14"/>
  <c r="J32" i="14"/>
  <c r="H32" i="14"/>
  <c r="I32" i="14" s="1"/>
  <c r="J31" i="14"/>
  <c r="H31" i="14"/>
  <c r="I31" i="14"/>
  <c r="J30" i="14"/>
  <c r="H30" i="14"/>
  <c r="I30" i="14"/>
  <c r="J29" i="14"/>
  <c r="H29" i="14"/>
  <c r="I29" i="14"/>
  <c r="J28" i="14"/>
  <c r="I28" i="14"/>
  <c r="H28" i="14"/>
  <c r="J27" i="14"/>
  <c r="J26" i="14"/>
  <c r="K24" i="14"/>
  <c r="J24" i="14"/>
  <c r="I24" i="14"/>
  <c r="H24" i="14"/>
  <c r="H22" i="14"/>
  <c r="G22" i="14"/>
  <c r="F22" i="14"/>
  <c r="K21" i="14"/>
  <c r="K22" i="14" s="1"/>
  <c r="J21" i="14"/>
  <c r="J22" i="14" s="1"/>
  <c r="I21" i="14"/>
  <c r="I22" i="14" s="1"/>
  <c r="H21" i="14"/>
  <c r="E22" i="14"/>
  <c r="D22" i="14"/>
  <c r="G19" i="14"/>
  <c r="G38" i="14" s="1"/>
  <c r="F19" i="14"/>
  <c r="F38" i="14" s="1"/>
  <c r="F140" i="14" s="1"/>
  <c r="J18" i="14"/>
  <c r="H18" i="14"/>
  <c r="I18" i="14"/>
  <c r="K17" i="14"/>
  <c r="J17" i="14"/>
  <c r="H17" i="14"/>
  <c r="I17" i="14"/>
  <c r="J16" i="14"/>
  <c r="H16" i="14"/>
  <c r="I16" i="14" s="1"/>
  <c r="J15" i="14"/>
  <c r="H15" i="14"/>
  <c r="I15" i="14"/>
  <c r="J14" i="14"/>
  <c r="H14" i="14"/>
  <c r="E19" i="14"/>
  <c r="E38" i="14" s="1"/>
  <c r="J13" i="14"/>
  <c r="J19" i="14" s="1"/>
  <c r="H13" i="14"/>
  <c r="I13" i="14"/>
  <c r="D19" i="14"/>
  <c r="H26" i="1" l="1"/>
  <c r="H22" i="1"/>
  <c r="H21" i="1"/>
  <c r="K93" i="14"/>
  <c r="K93" i="15"/>
  <c r="K111" i="15"/>
  <c r="M111" i="15" s="1"/>
  <c r="N111" i="15" s="1"/>
  <c r="K111" i="14"/>
  <c r="K61" i="15"/>
  <c r="M61" i="15" s="1"/>
  <c r="N61" i="15" s="1"/>
  <c r="L61" i="14" s="1"/>
  <c r="K61" i="14"/>
  <c r="D97" i="14"/>
  <c r="J132" i="15"/>
  <c r="K132" i="15" s="1"/>
  <c r="M132" i="15" s="1"/>
  <c r="N132" i="15" s="1"/>
  <c r="M95" i="14"/>
  <c r="N95" i="14" s="1"/>
  <c r="I74" i="14"/>
  <c r="J107" i="15"/>
  <c r="K107" i="14" s="1"/>
  <c r="E97" i="14"/>
  <c r="J117" i="14"/>
  <c r="J28" i="15"/>
  <c r="K28" i="14" s="1"/>
  <c r="K16" i="14"/>
  <c r="I44" i="14"/>
  <c r="D68" i="14"/>
  <c r="G140" i="14"/>
  <c r="D38" i="14"/>
  <c r="D140" i="14" s="1"/>
  <c r="J38" i="14"/>
  <c r="K16" i="15"/>
  <c r="K63" i="15"/>
  <c r="K63" i="14"/>
  <c r="H54" i="14"/>
  <c r="J74" i="14"/>
  <c r="J97" i="14" s="1"/>
  <c r="I76" i="14"/>
  <c r="I77" i="14" s="1"/>
  <c r="I112" i="14"/>
  <c r="F19" i="15"/>
  <c r="F38" i="15" s="1"/>
  <c r="J14" i="15"/>
  <c r="J15" i="15"/>
  <c r="E19" i="15"/>
  <c r="M115" i="15"/>
  <c r="N115" i="15" s="1"/>
  <c r="O115" i="15" s="1"/>
  <c r="H68" i="14"/>
  <c r="I49" i="14"/>
  <c r="I50" i="14" s="1"/>
  <c r="I52" i="14"/>
  <c r="I54" i="14" s="1"/>
  <c r="D82" i="15"/>
  <c r="K13" i="14"/>
  <c r="I14" i="14"/>
  <c r="I19" i="14" s="1"/>
  <c r="I38" i="14" s="1"/>
  <c r="K18" i="14"/>
  <c r="M18" i="14" s="1"/>
  <c r="N18" i="14" s="1"/>
  <c r="H19" i="14"/>
  <c r="H38" i="14" s="1"/>
  <c r="J54" i="14"/>
  <c r="J68" i="14" s="1"/>
  <c r="I81" i="14"/>
  <c r="I82" i="14" s="1"/>
  <c r="J22" i="15"/>
  <c r="K21" i="15"/>
  <c r="F54" i="15"/>
  <c r="F68" i="15" s="1"/>
  <c r="J52" i="15"/>
  <c r="G97" i="14"/>
  <c r="H74" i="14"/>
  <c r="H97" i="14" s="1"/>
  <c r="I127" i="14"/>
  <c r="I137" i="14" s="1"/>
  <c r="J127" i="14"/>
  <c r="J137" i="14" s="1"/>
  <c r="E27" i="15"/>
  <c r="M135" i="15"/>
  <c r="N135" i="15" s="1"/>
  <c r="O135" i="15"/>
  <c r="M17" i="15"/>
  <c r="N17" i="15" s="1"/>
  <c r="L17" i="14" s="1"/>
  <c r="M17" i="14" s="1"/>
  <c r="N17" i="14" s="1"/>
  <c r="O18" i="15"/>
  <c r="E31" i="15"/>
  <c r="M41" i="15"/>
  <c r="M87" i="15"/>
  <c r="N87" i="15" s="1"/>
  <c r="O87" i="15" s="1"/>
  <c r="D103" i="14"/>
  <c r="D117" i="14" s="1"/>
  <c r="Q18" i="15"/>
  <c r="R18" i="15" s="1"/>
  <c r="E44" i="15"/>
  <c r="K107" i="15"/>
  <c r="I42" i="14"/>
  <c r="E103" i="14"/>
  <c r="E117" i="14" s="1"/>
  <c r="I101" i="14"/>
  <c r="I103" i="14" s="1"/>
  <c r="I117" i="14" s="1"/>
  <c r="K13" i="15"/>
  <c r="D19" i="15"/>
  <c r="D38" i="15" s="1"/>
  <c r="K28" i="15"/>
  <c r="G159" i="15"/>
  <c r="J32" i="15"/>
  <c r="F97" i="15"/>
  <c r="G68" i="15"/>
  <c r="I68" i="15"/>
  <c r="I140" i="15" s="1"/>
  <c r="J47" i="15"/>
  <c r="J49" i="15"/>
  <c r="O61" i="15"/>
  <c r="K64" i="15"/>
  <c r="K108" i="15"/>
  <c r="O111" i="15"/>
  <c r="J44" i="15"/>
  <c r="K47" i="15"/>
  <c r="M46" i="15"/>
  <c r="K66" i="15"/>
  <c r="K89" i="15"/>
  <c r="E109" i="15"/>
  <c r="J109" i="15" s="1"/>
  <c r="M112" i="15"/>
  <c r="N112" i="15" s="1"/>
  <c r="L112" i="14" s="1"/>
  <c r="M112" i="14" s="1"/>
  <c r="N112" i="14" s="1"/>
  <c r="O112" i="15"/>
  <c r="G19" i="15"/>
  <c r="K24" i="15"/>
  <c r="K26" i="15"/>
  <c r="E30" i="15"/>
  <c r="G151" i="15"/>
  <c r="J34" i="15"/>
  <c r="M36" i="15"/>
  <c r="N36" i="15" s="1"/>
  <c r="K53" i="15"/>
  <c r="O129" i="15"/>
  <c r="M129" i="15"/>
  <c r="N129" i="15" s="1"/>
  <c r="G33" i="15"/>
  <c r="J33" i="15" s="1"/>
  <c r="K33" i="15" s="1"/>
  <c r="K43" i="15"/>
  <c r="M105" i="15"/>
  <c r="N105" i="15" s="1"/>
  <c r="O105" i="15" s="1"/>
  <c r="K110" i="15"/>
  <c r="K126" i="15"/>
  <c r="M133" i="15"/>
  <c r="N133" i="15" s="1"/>
  <c r="L133" i="14" s="1"/>
  <c r="M133" i="14" s="1"/>
  <c r="N133" i="14" s="1"/>
  <c r="E29" i="15"/>
  <c r="D54" i="15"/>
  <c r="K60" i="15"/>
  <c r="K62" i="15"/>
  <c r="E91" i="15"/>
  <c r="J91" i="15" s="1"/>
  <c r="K113" i="15"/>
  <c r="K42" i="15"/>
  <c r="K44" i="15" s="1"/>
  <c r="D44" i="15"/>
  <c r="O56" i="15"/>
  <c r="M56" i="15"/>
  <c r="N56" i="15" s="1"/>
  <c r="D103" i="15"/>
  <c r="D117" i="15" s="1"/>
  <c r="E58" i="15"/>
  <c r="J58" i="15" s="1"/>
  <c r="D74" i="15"/>
  <c r="D85" i="15"/>
  <c r="K90" i="15"/>
  <c r="G92" i="15"/>
  <c r="J92" i="15" s="1"/>
  <c r="R95" i="15"/>
  <c r="E110" i="15"/>
  <c r="J110" i="15" s="1"/>
  <c r="E131" i="15"/>
  <c r="E59" i="15"/>
  <c r="J59" i="15" s="1"/>
  <c r="K59" i="15" s="1"/>
  <c r="Q61" i="15"/>
  <c r="R61" i="15" s="1"/>
  <c r="D77" i="15"/>
  <c r="D127" i="15"/>
  <c r="D137" i="15" s="1"/>
  <c r="G113" i="15"/>
  <c r="J113" i="15" s="1"/>
  <c r="H28" i="1" l="1"/>
  <c r="H27" i="1"/>
  <c r="G97" i="15"/>
  <c r="E140" i="14"/>
  <c r="M61" i="14"/>
  <c r="N61" i="14" s="1"/>
  <c r="Q17" i="15"/>
  <c r="R17" i="15" s="1"/>
  <c r="Q132" i="15"/>
  <c r="R132" i="15" s="1"/>
  <c r="L132" i="14"/>
  <c r="M132" i="14" s="1"/>
  <c r="N132" i="14" s="1"/>
  <c r="M111" i="14"/>
  <c r="N111" i="14" s="1"/>
  <c r="E68" i="15"/>
  <c r="Q111" i="15"/>
  <c r="R111" i="15" s="1"/>
  <c r="L111" i="14"/>
  <c r="O132" i="15"/>
  <c r="M93" i="15"/>
  <c r="N93" i="15" s="1"/>
  <c r="O93" i="15" s="1"/>
  <c r="Q133" i="15"/>
  <c r="R133" i="15" s="1"/>
  <c r="O17" i="15"/>
  <c r="I97" i="14"/>
  <c r="M59" i="15"/>
  <c r="N59" i="15" s="1"/>
  <c r="L59" i="14" s="1"/>
  <c r="M110" i="15"/>
  <c r="N110" i="15" s="1"/>
  <c r="L110" i="14" s="1"/>
  <c r="K92" i="14"/>
  <c r="Q56" i="15"/>
  <c r="R56" i="15" s="1"/>
  <c r="L56" i="14"/>
  <c r="M56" i="14" s="1"/>
  <c r="N56" i="14" s="1"/>
  <c r="M60" i="15"/>
  <c r="N60" i="15" s="1"/>
  <c r="O60" i="15" s="1"/>
  <c r="Q105" i="15"/>
  <c r="R105" i="15" s="1"/>
  <c r="L105" i="14"/>
  <c r="M105" i="14" s="1"/>
  <c r="N105" i="14" s="1"/>
  <c r="Q36" i="15"/>
  <c r="R36" i="15" s="1"/>
  <c r="L36" i="14"/>
  <c r="M36" i="14" s="1"/>
  <c r="N36" i="14" s="1"/>
  <c r="M108" i="15"/>
  <c r="N108" i="15" s="1"/>
  <c r="O108" i="15" s="1"/>
  <c r="J54" i="15"/>
  <c r="K52" i="14"/>
  <c r="M21" i="15"/>
  <c r="K22" i="15"/>
  <c r="H140" i="14"/>
  <c r="I68" i="14"/>
  <c r="M113" i="15"/>
  <c r="N113" i="15" s="1"/>
  <c r="L113" i="14" s="1"/>
  <c r="K109" i="14"/>
  <c r="I140" i="14"/>
  <c r="K52" i="15"/>
  <c r="D68" i="15"/>
  <c r="Q129" i="15"/>
  <c r="R129" i="15" s="1"/>
  <c r="L129" i="14"/>
  <c r="M129" i="14" s="1"/>
  <c r="N129" i="14" s="1"/>
  <c r="K109" i="15"/>
  <c r="Q135" i="15"/>
  <c r="R135" i="15" s="1"/>
  <c r="L135" i="14"/>
  <c r="M135" i="14" s="1"/>
  <c r="N135" i="14" s="1"/>
  <c r="E38" i="15"/>
  <c r="M16" i="15"/>
  <c r="N16" i="15" s="1"/>
  <c r="M33" i="15"/>
  <c r="N33" i="15" s="1"/>
  <c r="L33" i="14" s="1"/>
  <c r="N41" i="15"/>
  <c r="J131" i="15"/>
  <c r="K131" i="14"/>
  <c r="D97" i="15"/>
  <c r="K91" i="14"/>
  <c r="G153" i="15"/>
  <c r="J29" i="15"/>
  <c r="J30" i="15"/>
  <c r="G154" i="15"/>
  <c r="M89" i="15"/>
  <c r="N89" i="15" s="1"/>
  <c r="O89" i="15" s="1"/>
  <c r="M64" i="15"/>
  <c r="N64" i="15" s="1"/>
  <c r="G158" i="15"/>
  <c r="J31" i="15"/>
  <c r="K15" i="14"/>
  <c r="K15" i="15"/>
  <c r="K19" i="15" s="1"/>
  <c r="J19" i="15"/>
  <c r="G156" i="15"/>
  <c r="J27" i="15"/>
  <c r="M90" i="15"/>
  <c r="N90" i="15" s="1"/>
  <c r="O90" i="15" s="1"/>
  <c r="Q113" i="15"/>
  <c r="R113" i="15" s="1"/>
  <c r="K113" i="14"/>
  <c r="M113" i="14" s="1"/>
  <c r="N113" i="14" s="1"/>
  <c r="M42" i="15"/>
  <c r="N42" i="15" s="1"/>
  <c r="O42" i="15"/>
  <c r="K91" i="15"/>
  <c r="O133" i="15"/>
  <c r="M26" i="15"/>
  <c r="N26" i="15" s="1"/>
  <c r="O26" i="15" s="1"/>
  <c r="O36" i="15"/>
  <c r="G155" i="15"/>
  <c r="M107" i="15"/>
  <c r="N107" i="15" s="1"/>
  <c r="O107" i="15" s="1"/>
  <c r="K92" i="15"/>
  <c r="K14" i="14"/>
  <c r="K14" i="15"/>
  <c r="Q59" i="15"/>
  <c r="R59" i="15" s="1"/>
  <c r="K59" i="14"/>
  <c r="M59" i="14" s="1"/>
  <c r="N59" i="14" s="1"/>
  <c r="K34" i="15"/>
  <c r="K34" i="14"/>
  <c r="M28" i="15"/>
  <c r="N28" i="15" s="1"/>
  <c r="O28" i="15" s="1"/>
  <c r="Q110" i="15"/>
  <c r="R110" i="15" s="1"/>
  <c r="K110" i="14"/>
  <c r="M110" i="14" s="1"/>
  <c r="N110" i="14" s="1"/>
  <c r="K58" i="14"/>
  <c r="M43" i="15"/>
  <c r="N43" i="15" s="1"/>
  <c r="Q112" i="15"/>
  <c r="R112" i="15" s="1"/>
  <c r="M24" i="15"/>
  <c r="N24" i="15" s="1"/>
  <c r="O24" i="15" s="1"/>
  <c r="M66" i="15"/>
  <c r="N66" i="15" s="1"/>
  <c r="M13" i="15"/>
  <c r="Q87" i="15"/>
  <c r="R87" i="15" s="1"/>
  <c r="L87" i="14"/>
  <c r="M87" i="14" s="1"/>
  <c r="N87" i="14" s="1"/>
  <c r="F140" i="15"/>
  <c r="G117" i="15"/>
  <c r="N46" i="15"/>
  <c r="M47" i="15"/>
  <c r="J50" i="15"/>
  <c r="J68" i="15" s="1"/>
  <c r="K49" i="15"/>
  <c r="K49" i="14"/>
  <c r="K32" i="14"/>
  <c r="K32" i="15"/>
  <c r="M63" i="15"/>
  <c r="N63" i="15" s="1"/>
  <c r="O63" i="15" s="1"/>
  <c r="O62" i="15"/>
  <c r="M62" i="15"/>
  <c r="N62" i="15" s="1"/>
  <c r="M126" i="15"/>
  <c r="N126" i="15" s="1"/>
  <c r="Q33" i="15"/>
  <c r="R33" i="15" s="1"/>
  <c r="K33" i="14"/>
  <c r="M33" i="14" s="1"/>
  <c r="N33" i="14" s="1"/>
  <c r="M53" i="15"/>
  <c r="N53" i="15" s="1"/>
  <c r="O53" i="15"/>
  <c r="G38" i="15"/>
  <c r="G140" i="15" s="1"/>
  <c r="K58" i="15"/>
  <c r="Q115" i="15"/>
  <c r="R115" i="15" s="1"/>
  <c r="L115" i="14"/>
  <c r="M115" i="14" s="1"/>
  <c r="N115" i="14" s="1"/>
  <c r="J140" i="14"/>
  <c r="Q93" i="15" l="1"/>
  <c r="R93" i="15" s="1"/>
  <c r="L93" i="14"/>
  <c r="M93" i="14" s="1"/>
  <c r="N93" i="14" s="1"/>
  <c r="O33" i="15"/>
  <c r="O59" i="15"/>
  <c r="D140" i="15"/>
  <c r="M58" i="15"/>
  <c r="N58" i="15" s="1"/>
  <c r="O58" i="15" s="1"/>
  <c r="L62" i="14"/>
  <c r="M62" i="14" s="1"/>
  <c r="N62" i="14" s="1"/>
  <c r="Q62" i="15"/>
  <c r="R62" i="15" s="1"/>
  <c r="M49" i="15"/>
  <c r="K50" i="15"/>
  <c r="M52" i="15"/>
  <c r="K54" i="15"/>
  <c r="K131" i="15"/>
  <c r="M22" i="15"/>
  <c r="N21" i="15"/>
  <c r="L16" i="14"/>
  <c r="M16" i="14" s="1"/>
  <c r="N16" i="14" s="1"/>
  <c r="Q16" i="15"/>
  <c r="R16" i="15" s="1"/>
  <c r="M91" i="15"/>
  <c r="N91" i="15" s="1"/>
  <c r="K31" i="14"/>
  <c r="K31" i="15"/>
  <c r="K30" i="14"/>
  <c r="K30" i="15"/>
  <c r="N44" i="15"/>
  <c r="L41" i="14"/>
  <c r="Q41" i="15"/>
  <c r="O41" i="15"/>
  <c r="L126" i="14"/>
  <c r="M126" i="14" s="1"/>
  <c r="N126" i="14" s="1"/>
  <c r="Q126" i="15"/>
  <c r="R126" i="15" s="1"/>
  <c r="L43" i="14"/>
  <c r="M43" i="14" s="1"/>
  <c r="N43" i="14" s="1"/>
  <c r="Q43" i="15"/>
  <c r="R43" i="15" s="1"/>
  <c r="K19" i="14"/>
  <c r="Q53" i="15"/>
  <c r="R53" i="15" s="1"/>
  <c r="L53" i="14"/>
  <c r="M53" i="14" s="1"/>
  <c r="N53" i="14" s="1"/>
  <c r="M34" i="15"/>
  <c r="N34" i="15" s="1"/>
  <c r="L42" i="14"/>
  <c r="M42" i="14" s="1"/>
  <c r="N42" i="14" s="1"/>
  <c r="Q42" i="15"/>
  <c r="R42" i="15" s="1"/>
  <c r="K29" i="14"/>
  <c r="K29" i="15"/>
  <c r="M44" i="15"/>
  <c r="K54" i="14"/>
  <c r="O110" i="15"/>
  <c r="L28" i="14"/>
  <c r="M28" i="14" s="1"/>
  <c r="N28" i="14" s="1"/>
  <c r="Q28" i="15"/>
  <c r="R28" i="15" s="1"/>
  <c r="L89" i="14"/>
  <c r="M89" i="14" s="1"/>
  <c r="N89" i="14" s="1"/>
  <c r="Q89" i="15"/>
  <c r="R89" i="15" s="1"/>
  <c r="K27" i="14"/>
  <c r="K27" i="15"/>
  <c r="K38" i="15" s="1"/>
  <c r="L63" i="14"/>
  <c r="M63" i="14" s="1"/>
  <c r="N63" i="14" s="1"/>
  <c r="Q63" i="15"/>
  <c r="R63" i="15" s="1"/>
  <c r="O43" i="15"/>
  <c r="M32" i="15"/>
  <c r="N32" i="15" s="1"/>
  <c r="O32" i="15" s="1"/>
  <c r="N47" i="15"/>
  <c r="L46" i="14"/>
  <c r="Q46" i="15"/>
  <c r="O46" i="15"/>
  <c r="O47" i="15" s="1"/>
  <c r="L66" i="14"/>
  <c r="M66" i="14" s="1"/>
  <c r="N66" i="14" s="1"/>
  <c r="Q66" i="15"/>
  <c r="R66" i="15" s="1"/>
  <c r="J38" i="15"/>
  <c r="M109" i="15"/>
  <c r="N109" i="15" s="1"/>
  <c r="L107" i="14"/>
  <c r="M107" i="14" s="1"/>
  <c r="N107" i="14" s="1"/>
  <c r="Q107" i="15"/>
  <c r="R107" i="15" s="1"/>
  <c r="O66" i="15"/>
  <c r="M15" i="15"/>
  <c r="N15" i="15" s="1"/>
  <c r="O15" i="15" s="1"/>
  <c r="L64" i="14"/>
  <c r="M64" i="14" s="1"/>
  <c r="N64" i="14" s="1"/>
  <c r="Q64" i="15"/>
  <c r="R64" i="15" s="1"/>
  <c r="O113" i="15"/>
  <c r="L60" i="14"/>
  <c r="M60" i="14" s="1"/>
  <c r="N60" i="14" s="1"/>
  <c r="Q60" i="15"/>
  <c r="R60" i="15" s="1"/>
  <c r="K50" i="14"/>
  <c r="K68" i="14" s="1"/>
  <c r="L90" i="14"/>
  <c r="M90" i="14" s="1"/>
  <c r="N90" i="14" s="1"/>
  <c r="Q90" i="15"/>
  <c r="R90" i="15" s="1"/>
  <c r="M92" i="15"/>
  <c r="N92" i="15" s="1"/>
  <c r="M19" i="15"/>
  <c r="N13" i="15"/>
  <c r="O126" i="15"/>
  <c r="L24" i="14"/>
  <c r="M24" i="14" s="1"/>
  <c r="N24" i="14" s="1"/>
  <c r="Q24" i="15"/>
  <c r="R24" i="15" s="1"/>
  <c r="M14" i="15"/>
  <c r="N14" i="15" s="1"/>
  <c r="L26" i="14"/>
  <c r="M26" i="14" s="1"/>
  <c r="N26" i="14" s="1"/>
  <c r="Q26" i="15"/>
  <c r="R26" i="15" s="1"/>
  <c r="O64" i="15"/>
  <c r="O16" i="15"/>
  <c r="L108" i="14"/>
  <c r="M108" i="14" s="1"/>
  <c r="N108" i="14" s="1"/>
  <c r="Q108" i="15"/>
  <c r="R108" i="15" s="1"/>
  <c r="O44" i="15" l="1"/>
  <c r="K68" i="15"/>
  <c r="L44" i="14"/>
  <c r="M41" i="14"/>
  <c r="L91" i="14"/>
  <c r="M91" i="14" s="1"/>
  <c r="N91" i="14" s="1"/>
  <c r="Q91" i="15"/>
  <c r="R91" i="15" s="1"/>
  <c r="N49" i="15"/>
  <c r="M50" i="15"/>
  <c r="M68" i="15" s="1"/>
  <c r="N19" i="15"/>
  <c r="L13" i="14"/>
  <c r="Q13" i="15"/>
  <c r="O13" i="15"/>
  <c r="K38" i="14"/>
  <c r="O91" i="15"/>
  <c r="L32" i="14"/>
  <c r="M32" i="14" s="1"/>
  <c r="N32" i="14" s="1"/>
  <c r="Q32" i="15"/>
  <c r="R32" i="15" s="1"/>
  <c r="Q44" i="15"/>
  <c r="R41" i="15"/>
  <c r="R44" i="15" s="1"/>
  <c r="L92" i="14"/>
  <c r="M92" i="14" s="1"/>
  <c r="N92" i="14" s="1"/>
  <c r="Q92" i="15"/>
  <c r="R92" i="15" s="1"/>
  <c r="L14" i="14"/>
  <c r="M14" i="14" s="1"/>
  <c r="N14" i="14" s="1"/>
  <c r="Q14" i="15"/>
  <c r="R14" i="15" s="1"/>
  <c r="O92" i="15"/>
  <c r="M30" i="15"/>
  <c r="N30" i="15" s="1"/>
  <c r="M29" i="15"/>
  <c r="N29" i="15" s="1"/>
  <c r="O14" i="15"/>
  <c r="Q47" i="15"/>
  <c r="R46" i="15"/>
  <c r="R47" i="15" s="1"/>
  <c r="M27" i="15"/>
  <c r="N27" i="15" s="1"/>
  <c r="L34" i="14"/>
  <c r="M34" i="14" s="1"/>
  <c r="N34" i="14" s="1"/>
  <c r="Q34" i="15"/>
  <c r="R34" i="15" s="1"/>
  <c r="N52" i="15"/>
  <c r="M54" i="15"/>
  <c r="M131" i="15"/>
  <c r="N131" i="15" s="1"/>
  <c r="L109" i="14"/>
  <c r="M109" i="14" s="1"/>
  <c r="N109" i="14" s="1"/>
  <c r="Q109" i="15"/>
  <c r="R109" i="15" s="1"/>
  <c r="M46" i="14"/>
  <c r="L47" i="14"/>
  <c r="O34" i="15"/>
  <c r="L58" i="14"/>
  <c r="M58" i="14" s="1"/>
  <c r="N58" i="14" s="1"/>
  <c r="Q58" i="15"/>
  <c r="R58" i="15" s="1"/>
  <c r="L15" i="14"/>
  <c r="M15" i="14" s="1"/>
  <c r="N15" i="14" s="1"/>
  <c r="Q15" i="15"/>
  <c r="R15" i="15" s="1"/>
  <c r="O109" i="15"/>
  <c r="M31" i="15"/>
  <c r="N31" i="15" s="1"/>
  <c r="O31" i="15" s="1"/>
  <c r="N22" i="15"/>
  <c r="L21" i="14"/>
  <c r="Q21" i="15"/>
  <c r="O21" i="15"/>
  <c r="O22" i="15" s="1"/>
  <c r="L49" i="14" l="1"/>
  <c r="N50" i="15"/>
  <c r="Q49" i="15"/>
  <c r="O49" i="15"/>
  <c r="O50" i="15" s="1"/>
  <c r="N54" i="15"/>
  <c r="L52" i="14"/>
  <c r="Q52" i="15"/>
  <c r="O52" i="15"/>
  <c r="O54" i="15" s="1"/>
  <c r="M47" i="14"/>
  <c r="N46" i="14"/>
  <c r="N47" i="14" s="1"/>
  <c r="L29" i="14"/>
  <c r="M29" i="14" s="1"/>
  <c r="N29" i="14" s="1"/>
  <c r="Q29" i="15"/>
  <c r="R29" i="15" s="1"/>
  <c r="Q22" i="15"/>
  <c r="R21" i="15"/>
  <c r="R22" i="15" s="1"/>
  <c r="O29" i="15"/>
  <c r="O19" i="15"/>
  <c r="M44" i="14"/>
  <c r="N41" i="14"/>
  <c r="N44" i="14" s="1"/>
  <c r="L22" i="14"/>
  <c r="M21" i="14"/>
  <c r="Q19" i="15"/>
  <c r="R13" i="15"/>
  <c r="R19" i="15" s="1"/>
  <c r="R38" i="15" s="1"/>
  <c r="L131" i="14"/>
  <c r="M131" i="14" s="1"/>
  <c r="N131" i="14" s="1"/>
  <c r="Q131" i="15"/>
  <c r="R131" i="15" s="1"/>
  <c r="L27" i="14"/>
  <c r="M27" i="14" s="1"/>
  <c r="N27" i="14" s="1"/>
  <c r="Q27" i="15"/>
  <c r="R27" i="15" s="1"/>
  <c r="L30" i="14"/>
  <c r="M30" i="14" s="1"/>
  <c r="N30" i="14" s="1"/>
  <c r="Q30" i="15"/>
  <c r="R30" i="15" s="1"/>
  <c r="L19" i="14"/>
  <c r="M13" i="14"/>
  <c r="M38" i="15"/>
  <c r="L31" i="14"/>
  <c r="M31" i="14" s="1"/>
  <c r="N31" i="14" s="1"/>
  <c r="Q31" i="15"/>
  <c r="R31" i="15" s="1"/>
  <c r="O131" i="15"/>
  <c r="O27" i="15"/>
  <c r="O30" i="15"/>
  <c r="N38" i="15"/>
  <c r="Q38" i="15" l="1"/>
  <c r="L54" i="14"/>
  <c r="M52" i="14"/>
  <c r="Q54" i="15"/>
  <c r="R52" i="15"/>
  <c r="R54" i="15" s="1"/>
  <c r="M22" i="14"/>
  <c r="N21" i="14"/>
  <c r="N22" i="14" s="1"/>
  <c r="O68" i="15"/>
  <c r="Q50" i="15"/>
  <c r="Q68" i="15" s="1"/>
  <c r="R49" i="15"/>
  <c r="R50" i="15" s="1"/>
  <c r="N13" i="14"/>
  <c r="N19" i="14" s="1"/>
  <c r="M19" i="14"/>
  <c r="N68" i="15"/>
  <c r="L38" i="14"/>
  <c r="O38" i="15"/>
  <c r="L50" i="14"/>
  <c r="L68" i="14" s="1"/>
  <c r="M49" i="14"/>
  <c r="N38" i="14" l="1"/>
  <c r="R68" i="15"/>
  <c r="M38" i="14"/>
  <c r="M50" i="14"/>
  <c r="N49" i="14"/>
  <c r="N50" i="14" s="1"/>
  <c r="N52" i="14"/>
  <c r="N54" i="14" s="1"/>
  <c r="M54" i="14"/>
  <c r="M68" i="14" l="1"/>
  <c r="N68" i="14"/>
  <c r="J123" i="15" l="1"/>
  <c r="J81" i="15"/>
  <c r="J122" i="15"/>
  <c r="J73" i="15"/>
  <c r="J72" i="15"/>
  <c r="J124" i="15"/>
  <c r="J71" i="15"/>
  <c r="J102" i="15"/>
  <c r="J80" i="15"/>
  <c r="J125" i="15"/>
  <c r="K80" i="15" l="1"/>
  <c r="K80" i="14"/>
  <c r="K124" i="15"/>
  <c r="K124" i="14"/>
  <c r="E77" i="15"/>
  <c r="J76" i="15"/>
  <c r="K72" i="14"/>
  <c r="K72" i="15"/>
  <c r="K125" i="15"/>
  <c r="K125" i="14"/>
  <c r="K102" i="14"/>
  <c r="K102" i="15"/>
  <c r="K81" i="14"/>
  <c r="K81" i="15"/>
  <c r="J121" i="15"/>
  <c r="E127" i="15"/>
  <c r="E137" i="15" s="1"/>
  <c r="J74" i="15"/>
  <c r="K71" i="14"/>
  <c r="K71" i="15"/>
  <c r="K73" i="14"/>
  <c r="K73" i="15"/>
  <c r="K123" i="14"/>
  <c r="K123" i="15"/>
  <c r="E74" i="15"/>
  <c r="E85" i="15"/>
  <c r="J84" i="15"/>
  <c r="J101" i="15"/>
  <c r="E103" i="15"/>
  <c r="E117" i="15" s="1"/>
  <c r="K122" i="15"/>
  <c r="K122" i="14"/>
  <c r="J79" i="15"/>
  <c r="E82" i="15"/>
  <c r="J77" i="15" l="1"/>
  <c r="K76" i="14"/>
  <c r="K76" i="15"/>
  <c r="M81" i="15"/>
  <c r="N81" i="15" s="1"/>
  <c r="M125" i="15"/>
  <c r="N125" i="15" s="1"/>
  <c r="J103" i="15"/>
  <c r="J117" i="15" s="1"/>
  <c r="K101" i="14"/>
  <c r="K101" i="15"/>
  <c r="M124" i="15"/>
  <c r="N124" i="15" s="1"/>
  <c r="M123" i="15"/>
  <c r="N123" i="15" s="1"/>
  <c r="O123" i="15"/>
  <c r="J85" i="15"/>
  <c r="K84" i="14"/>
  <c r="K84" i="15"/>
  <c r="J127" i="15"/>
  <c r="J137" i="15" s="1"/>
  <c r="K121" i="14"/>
  <c r="K121" i="15"/>
  <c r="M71" i="15"/>
  <c r="K74" i="15"/>
  <c r="M73" i="15"/>
  <c r="N73" i="15" s="1"/>
  <c r="O73" i="15" s="1"/>
  <c r="J82" i="15"/>
  <c r="J97" i="15" s="1"/>
  <c r="J140" i="15" s="1"/>
  <c r="K79" i="14"/>
  <c r="K79" i="15"/>
  <c r="M72" i="15"/>
  <c r="N72" i="15" s="1"/>
  <c r="O72" i="15" s="1"/>
  <c r="M122" i="15"/>
  <c r="N122" i="15" s="1"/>
  <c r="O122" i="15" s="1"/>
  <c r="E97" i="15"/>
  <c r="E140" i="15" s="1"/>
  <c r="K74" i="14"/>
  <c r="M102" i="15"/>
  <c r="N102" i="15" s="1"/>
  <c r="M80" i="15"/>
  <c r="N80" i="15" s="1"/>
  <c r="O80" i="15" s="1"/>
  <c r="L80" i="14" l="1"/>
  <c r="M80" i="14" s="1"/>
  <c r="N80" i="14" s="1"/>
  <c r="Q80" i="15"/>
  <c r="R80" i="15" s="1"/>
  <c r="L122" i="14"/>
  <c r="M122" i="14" s="1"/>
  <c r="N122" i="14" s="1"/>
  <c r="Q122" i="15"/>
  <c r="R122" i="15" s="1"/>
  <c r="L73" i="14"/>
  <c r="M73" i="14" s="1"/>
  <c r="N73" i="14" s="1"/>
  <c r="Q73" i="15"/>
  <c r="R73" i="15" s="1"/>
  <c r="K103" i="14"/>
  <c r="K117" i="14" s="1"/>
  <c r="L72" i="14"/>
  <c r="M72" i="14" s="1"/>
  <c r="N72" i="14" s="1"/>
  <c r="Q72" i="15"/>
  <c r="R72" i="15" s="1"/>
  <c r="K127" i="15"/>
  <c r="K137" i="15" s="1"/>
  <c r="M121" i="15"/>
  <c r="M76" i="15"/>
  <c r="K77" i="15"/>
  <c r="K85" i="14"/>
  <c r="L102" i="14"/>
  <c r="M102" i="14" s="1"/>
  <c r="N102" i="14" s="1"/>
  <c r="Q102" i="15"/>
  <c r="R102" i="15" s="1"/>
  <c r="K127" i="14"/>
  <c r="L125" i="14"/>
  <c r="M125" i="14" s="1"/>
  <c r="N125" i="14" s="1"/>
  <c r="Q125" i="15"/>
  <c r="R125" i="15" s="1"/>
  <c r="K77" i="14"/>
  <c r="O102" i="15"/>
  <c r="M79" i="15"/>
  <c r="K82" i="15"/>
  <c r="L123" i="14"/>
  <c r="M123" i="14" s="1"/>
  <c r="N123" i="14" s="1"/>
  <c r="Q123" i="15"/>
  <c r="R123" i="15" s="1"/>
  <c r="O125" i="15"/>
  <c r="K103" i="15"/>
  <c r="K117" i="15" s="1"/>
  <c r="M101" i="15"/>
  <c r="K82" i="14"/>
  <c r="L124" i="14"/>
  <c r="M124" i="14" s="1"/>
  <c r="N124" i="14" s="1"/>
  <c r="Q124" i="15"/>
  <c r="R124" i="15" s="1"/>
  <c r="L81" i="14"/>
  <c r="M81" i="14" s="1"/>
  <c r="N81" i="14" s="1"/>
  <c r="Q81" i="15"/>
  <c r="R81" i="15" s="1"/>
  <c r="N71" i="15"/>
  <c r="M74" i="15"/>
  <c r="M84" i="15"/>
  <c r="K85" i="15"/>
  <c r="O124" i="15"/>
  <c r="O81" i="15"/>
  <c r="K97" i="15" l="1"/>
  <c r="K140" i="15" s="1"/>
  <c r="K97" i="14"/>
  <c r="K140" i="14"/>
  <c r="N84" i="15"/>
  <c r="M85" i="15"/>
  <c r="N76" i="15"/>
  <c r="M77" i="15"/>
  <c r="N74" i="15"/>
  <c r="L71" i="14"/>
  <c r="Q71" i="15"/>
  <c r="O71" i="15"/>
  <c r="O74" i="15" s="1"/>
  <c r="K137" i="14"/>
  <c r="M127" i="15"/>
  <c r="M137" i="15" s="1"/>
  <c r="N121" i="15"/>
  <c r="M103" i="15"/>
  <c r="M117" i="15" s="1"/>
  <c r="N101" i="15"/>
  <c r="N79" i="15"/>
  <c r="M82" i="15"/>
  <c r="M97" i="15" l="1"/>
  <c r="M140" i="15" s="1"/>
  <c r="N97" i="15"/>
  <c r="N127" i="15"/>
  <c r="N137" i="15" s="1"/>
  <c r="L121" i="14"/>
  <c r="Q121" i="15"/>
  <c r="O121" i="15"/>
  <c r="O127" i="15" s="1"/>
  <c r="O137" i="15" s="1"/>
  <c r="L74" i="14"/>
  <c r="M71" i="14"/>
  <c r="N77" i="15"/>
  <c r="L76" i="14"/>
  <c r="Q76" i="15"/>
  <c r="O76" i="15"/>
  <c r="O77" i="15" s="1"/>
  <c r="Q74" i="15"/>
  <c r="R71" i="15"/>
  <c r="R74" i="15" s="1"/>
  <c r="N103" i="15"/>
  <c r="N117" i="15" s="1"/>
  <c r="L101" i="14"/>
  <c r="Q101" i="15"/>
  <c r="O101" i="15"/>
  <c r="O103" i="15" s="1"/>
  <c r="O117" i="15" s="1"/>
  <c r="N85" i="15"/>
  <c r="L84" i="14"/>
  <c r="Q84" i="15"/>
  <c r="O84" i="15"/>
  <c r="O85" i="15" s="1"/>
  <c r="N82" i="15"/>
  <c r="L79" i="14"/>
  <c r="Q79" i="15"/>
  <c r="O79" i="15"/>
  <c r="O82" i="15" s="1"/>
  <c r="O97" i="15" l="1"/>
  <c r="O140" i="15" s="1"/>
  <c r="Q82" i="15"/>
  <c r="R79" i="15"/>
  <c r="R82" i="15" s="1"/>
  <c r="L77" i="14"/>
  <c r="M76" i="14"/>
  <c r="N140" i="15"/>
  <c r="L82" i="14"/>
  <c r="M79" i="14"/>
  <c r="Q103" i="15"/>
  <c r="Q117" i="15" s="1"/>
  <c r="R101" i="15"/>
  <c r="R103" i="15" s="1"/>
  <c r="R117" i="15" s="1"/>
  <c r="L103" i="14"/>
  <c r="L117" i="14" s="1"/>
  <c r="M101" i="14"/>
  <c r="M74" i="14"/>
  <c r="N71" i="14"/>
  <c r="N74" i="14" s="1"/>
  <c r="L97" i="14"/>
  <c r="L85" i="14"/>
  <c r="M84" i="14"/>
  <c r="Q127" i="15"/>
  <c r="Q137" i="15" s="1"/>
  <c r="R121" i="15"/>
  <c r="R127" i="15" s="1"/>
  <c r="R137" i="15" s="1"/>
  <c r="Q85" i="15"/>
  <c r="R84" i="15"/>
  <c r="R85" i="15" s="1"/>
  <c r="R97" i="15"/>
  <c r="R140" i="15" s="1"/>
  <c r="L127" i="14"/>
  <c r="M121" i="14"/>
  <c r="N121" i="14" s="1"/>
  <c r="Q77" i="15"/>
  <c r="R76" i="15"/>
  <c r="R77" i="15" s="1"/>
  <c r="Q97" i="15" l="1"/>
  <c r="Q140" i="15" s="1"/>
  <c r="M85" i="14"/>
  <c r="N84" i="14"/>
  <c r="N85" i="14" s="1"/>
  <c r="L137" i="14"/>
  <c r="L140" i="14" s="1"/>
  <c r="M127" i="14"/>
  <c r="N79" i="14"/>
  <c r="N82" i="14" s="1"/>
  <c r="M82" i="14"/>
  <c r="N76" i="14"/>
  <c r="N77" i="14" s="1"/>
  <c r="M77" i="14"/>
  <c r="M103" i="14"/>
  <c r="M117" i="14" s="1"/>
  <c r="N101" i="14"/>
  <c r="N103" i="14" s="1"/>
  <c r="N117" i="14" s="1"/>
  <c r="N97" i="14" l="1"/>
  <c r="N140" i="14" s="1"/>
  <c r="M97" i="14"/>
  <c r="N127" i="14"/>
  <c r="N137" i="14" s="1"/>
  <c r="M137" i="14"/>
  <c r="M140" i="14" s="1"/>
  <c r="B18" i="1" l="1"/>
  <c r="B13" i="1"/>
  <c r="B7" i="1"/>
  <c r="B20" i="1" s="1"/>
  <c r="C17" i="1"/>
  <c r="C16" i="1"/>
  <c r="C12" i="1"/>
  <c r="C11" i="1"/>
  <c r="C10" i="1"/>
  <c r="C5" i="1"/>
  <c r="C4" i="1"/>
  <c r="C3" i="1"/>
  <c r="L137" i="13"/>
  <c r="J135" i="13"/>
  <c r="K135" i="13"/>
  <c r="M135" i="13" s="1"/>
  <c r="N135" i="13" s="1"/>
  <c r="Q135" i="13" s="1"/>
  <c r="E132" i="13"/>
  <c r="K132" i="12" s="1"/>
  <c r="J129" i="13"/>
  <c r="K129" i="13"/>
  <c r="I127" i="13"/>
  <c r="I137" i="13" s="1"/>
  <c r="H127" i="13"/>
  <c r="J126" i="13"/>
  <c r="J126" i="12"/>
  <c r="J124" i="13"/>
  <c r="K124" i="12" s="1"/>
  <c r="J121" i="13"/>
  <c r="L117" i="13"/>
  <c r="I117" i="13"/>
  <c r="H117" i="13"/>
  <c r="K115" i="13"/>
  <c r="J115" i="13"/>
  <c r="J115" i="12"/>
  <c r="G113" i="13"/>
  <c r="J113" i="13" s="1"/>
  <c r="J111" i="12"/>
  <c r="E109" i="13"/>
  <c r="J109" i="13" s="1"/>
  <c r="J108" i="12"/>
  <c r="E107" i="13"/>
  <c r="J105" i="13"/>
  <c r="I103" i="13"/>
  <c r="H103" i="13"/>
  <c r="L102" i="13"/>
  <c r="J102" i="12"/>
  <c r="L101" i="13"/>
  <c r="F103" i="13"/>
  <c r="F117" i="13" s="1"/>
  <c r="D103" i="13"/>
  <c r="L97" i="13"/>
  <c r="I97" i="13"/>
  <c r="J95" i="13"/>
  <c r="K95" i="13"/>
  <c r="M95" i="13" s="1"/>
  <c r="N95" i="13" s="1"/>
  <c r="Q95" i="13" s="1"/>
  <c r="E93" i="13"/>
  <c r="J93" i="13" s="1"/>
  <c r="K93" i="12" s="1"/>
  <c r="J92" i="12"/>
  <c r="E91" i="13"/>
  <c r="J91" i="13" s="1"/>
  <c r="K91" i="12" s="1"/>
  <c r="E90" i="13"/>
  <c r="J90" i="13" s="1"/>
  <c r="E89" i="13"/>
  <c r="J89" i="13" s="1"/>
  <c r="K89" i="12" s="1"/>
  <c r="J87" i="13"/>
  <c r="K87" i="13"/>
  <c r="I85" i="13"/>
  <c r="F85" i="13"/>
  <c r="E85" i="13"/>
  <c r="G85" i="13"/>
  <c r="D85" i="13"/>
  <c r="I82" i="13"/>
  <c r="H82" i="13"/>
  <c r="F82" i="13"/>
  <c r="E82" i="13"/>
  <c r="L81" i="13"/>
  <c r="J81" i="13"/>
  <c r="K81" i="13"/>
  <c r="L80" i="13"/>
  <c r="J80" i="13"/>
  <c r="K80" i="13" s="1"/>
  <c r="J79" i="13"/>
  <c r="J79" i="12"/>
  <c r="I77" i="13"/>
  <c r="H77" i="13"/>
  <c r="F77" i="13"/>
  <c r="F97" i="13" s="1"/>
  <c r="L76" i="13"/>
  <c r="G77" i="13"/>
  <c r="J76" i="12"/>
  <c r="J77" i="12" s="1"/>
  <c r="I74" i="13"/>
  <c r="H74" i="13"/>
  <c r="H97" i="13" s="1"/>
  <c r="F74" i="13"/>
  <c r="L73" i="13"/>
  <c r="L72" i="13"/>
  <c r="L71" i="13"/>
  <c r="J71" i="12"/>
  <c r="L68" i="13"/>
  <c r="I68" i="13"/>
  <c r="J66" i="13"/>
  <c r="K66" i="13"/>
  <c r="J64" i="12"/>
  <c r="E62" i="13"/>
  <c r="J62" i="13" s="1"/>
  <c r="K62" i="12" s="1"/>
  <c r="E61" i="13"/>
  <c r="J61" i="13" s="1"/>
  <c r="K61" i="13" s="1"/>
  <c r="E60" i="13"/>
  <c r="J60" i="13" s="1"/>
  <c r="K60" i="12" s="1"/>
  <c r="E59" i="13"/>
  <c r="J59" i="13" s="1"/>
  <c r="K59" i="12" s="1"/>
  <c r="J58" i="12"/>
  <c r="J56" i="13"/>
  <c r="K56" i="13"/>
  <c r="M56" i="13" s="1"/>
  <c r="N56" i="13" s="1"/>
  <c r="I54" i="13"/>
  <c r="H54" i="13"/>
  <c r="F54" i="13"/>
  <c r="E54" i="13"/>
  <c r="J53" i="13"/>
  <c r="K53" i="13"/>
  <c r="J52" i="13"/>
  <c r="J52" i="12"/>
  <c r="I50" i="13"/>
  <c r="H50" i="13"/>
  <c r="G50" i="13"/>
  <c r="F50" i="13"/>
  <c r="L49" i="13"/>
  <c r="D50" i="13"/>
  <c r="G47" i="13"/>
  <c r="E47" i="13"/>
  <c r="L46" i="13"/>
  <c r="I47" i="13"/>
  <c r="H47" i="13"/>
  <c r="H68" i="13" s="1"/>
  <c r="I44" i="13"/>
  <c r="L43" i="13"/>
  <c r="J43" i="12"/>
  <c r="L42" i="13"/>
  <c r="L41" i="13"/>
  <c r="G44" i="13"/>
  <c r="L38" i="13"/>
  <c r="J36" i="13"/>
  <c r="K36" i="13"/>
  <c r="M36" i="13" s="1"/>
  <c r="N36" i="13" s="1"/>
  <c r="L36" i="12" s="1"/>
  <c r="M36" i="12" s="1"/>
  <c r="G33" i="13"/>
  <c r="J33" i="13" s="1"/>
  <c r="K33" i="12" s="1"/>
  <c r="E32" i="13"/>
  <c r="E31" i="13"/>
  <c r="E30" i="13"/>
  <c r="E29" i="13"/>
  <c r="G153" i="13" s="1"/>
  <c r="E28" i="13"/>
  <c r="G152" i="13" s="1"/>
  <c r="E27" i="13"/>
  <c r="E26" i="13"/>
  <c r="J24" i="13"/>
  <c r="J24" i="12"/>
  <c r="I22" i="13"/>
  <c r="H22" i="13"/>
  <c r="H38" i="13" s="1"/>
  <c r="E22" i="13"/>
  <c r="G22" i="13"/>
  <c r="F22" i="13"/>
  <c r="H19" i="13"/>
  <c r="L18" i="13"/>
  <c r="F19" i="13"/>
  <c r="F38" i="13" s="1"/>
  <c r="J18" i="12"/>
  <c r="L17" i="13"/>
  <c r="J17" i="12"/>
  <c r="L16" i="13"/>
  <c r="J15" i="12"/>
  <c r="I19" i="13"/>
  <c r="I38" i="13" s="1"/>
  <c r="I140" i="13" s="1"/>
  <c r="J14" i="13"/>
  <c r="J14" i="12"/>
  <c r="F137" i="12"/>
  <c r="K135" i="12"/>
  <c r="H135" i="12"/>
  <c r="I135" i="12"/>
  <c r="I133" i="12"/>
  <c r="H133" i="12"/>
  <c r="J132" i="12"/>
  <c r="H132" i="12"/>
  <c r="H131" i="12"/>
  <c r="K129" i="12"/>
  <c r="H129" i="12"/>
  <c r="I129" i="12"/>
  <c r="G127" i="12"/>
  <c r="G137" i="12" s="1"/>
  <c r="F127" i="12"/>
  <c r="I126" i="12"/>
  <c r="J125" i="12"/>
  <c r="H125" i="12"/>
  <c r="I125" i="12" s="1"/>
  <c r="J124" i="12"/>
  <c r="I124" i="12"/>
  <c r="H124" i="12"/>
  <c r="J123" i="12"/>
  <c r="H123" i="12"/>
  <c r="J122" i="12"/>
  <c r="H122" i="12"/>
  <c r="J121" i="12"/>
  <c r="H121" i="12"/>
  <c r="F117" i="12"/>
  <c r="K115" i="12"/>
  <c r="H115" i="12"/>
  <c r="I115" i="12" s="1"/>
  <c r="K113" i="12"/>
  <c r="J113" i="12"/>
  <c r="H113" i="12"/>
  <c r="I113" i="12"/>
  <c r="J112" i="12"/>
  <c r="I112" i="12"/>
  <c r="H112" i="12"/>
  <c r="H111" i="12"/>
  <c r="I111" i="12"/>
  <c r="H110" i="12"/>
  <c r="J109" i="12"/>
  <c r="H109" i="12"/>
  <c r="H108" i="12"/>
  <c r="J107" i="12"/>
  <c r="H107" i="12"/>
  <c r="K105" i="12"/>
  <c r="J105" i="12"/>
  <c r="H105" i="12"/>
  <c r="I105" i="12"/>
  <c r="G103" i="12"/>
  <c r="G117" i="12" s="1"/>
  <c r="F103" i="12"/>
  <c r="I102" i="12"/>
  <c r="H102" i="12"/>
  <c r="J101" i="12"/>
  <c r="H101" i="12"/>
  <c r="F97" i="12"/>
  <c r="K95" i="12"/>
  <c r="J95" i="12"/>
  <c r="H95" i="12"/>
  <c r="I95" i="12"/>
  <c r="J93" i="12"/>
  <c r="H93" i="12"/>
  <c r="I92" i="12"/>
  <c r="H92" i="12"/>
  <c r="J91" i="12"/>
  <c r="H91" i="12"/>
  <c r="I91" i="12"/>
  <c r="J90" i="12"/>
  <c r="H90" i="12"/>
  <c r="J89" i="12"/>
  <c r="H89" i="12"/>
  <c r="K87" i="12"/>
  <c r="H87" i="12"/>
  <c r="I87" i="12"/>
  <c r="G85" i="12"/>
  <c r="F85" i="12"/>
  <c r="H84" i="12"/>
  <c r="H85" i="12" s="1"/>
  <c r="E85" i="12"/>
  <c r="D85" i="12"/>
  <c r="H82" i="12"/>
  <c r="G82" i="12"/>
  <c r="F82" i="12"/>
  <c r="K81" i="12"/>
  <c r="H81" i="12"/>
  <c r="K80" i="12"/>
  <c r="H80" i="12"/>
  <c r="I80" i="12"/>
  <c r="K79" i="12"/>
  <c r="H79" i="12"/>
  <c r="H77" i="12"/>
  <c r="G77" i="12"/>
  <c r="F77" i="12"/>
  <c r="H76" i="12"/>
  <c r="E77" i="12"/>
  <c r="D77" i="12"/>
  <c r="G74" i="12"/>
  <c r="H74" i="12" s="1"/>
  <c r="F74" i="12"/>
  <c r="J73" i="12"/>
  <c r="H73" i="12"/>
  <c r="J72" i="12"/>
  <c r="H72" i="12"/>
  <c r="H71" i="12"/>
  <c r="I71" i="12"/>
  <c r="K66" i="12"/>
  <c r="J66" i="12"/>
  <c r="H66" i="12"/>
  <c r="I66" i="12" s="1"/>
  <c r="H64" i="12"/>
  <c r="J63" i="12"/>
  <c r="H63" i="12"/>
  <c r="I63" i="12"/>
  <c r="J62" i="12"/>
  <c r="H62" i="12"/>
  <c r="J61" i="12"/>
  <c r="H61" i="12"/>
  <c r="I61" i="12"/>
  <c r="H60" i="12"/>
  <c r="I60" i="12"/>
  <c r="H59" i="12"/>
  <c r="H58" i="12"/>
  <c r="K56" i="12"/>
  <c r="J56" i="12"/>
  <c r="H56" i="12"/>
  <c r="I56" i="12"/>
  <c r="G54" i="12"/>
  <c r="F54" i="12"/>
  <c r="D54" i="12"/>
  <c r="K53" i="12"/>
  <c r="J53" i="12"/>
  <c r="H53" i="12"/>
  <c r="K52" i="12"/>
  <c r="H52" i="12"/>
  <c r="F50" i="12"/>
  <c r="D50" i="12"/>
  <c r="J49" i="12"/>
  <c r="J50" i="12" s="1"/>
  <c r="G50" i="12"/>
  <c r="G47" i="12"/>
  <c r="F47" i="12"/>
  <c r="E47" i="12"/>
  <c r="J46" i="12"/>
  <c r="J47" i="12" s="1"/>
  <c r="H46" i="12"/>
  <c r="H47" i="12" s="1"/>
  <c r="D47" i="12"/>
  <c r="G44" i="12"/>
  <c r="G68" i="12" s="1"/>
  <c r="F44" i="12"/>
  <c r="F68" i="12" s="1"/>
  <c r="H43" i="12"/>
  <c r="J42" i="12"/>
  <c r="H42" i="12"/>
  <c r="I42" i="12" s="1"/>
  <c r="J41" i="12"/>
  <c r="I41" i="12"/>
  <c r="H41" i="12"/>
  <c r="D44" i="12"/>
  <c r="F38" i="12"/>
  <c r="K36" i="12"/>
  <c r="H36" i="12"/>
  <c r="I36" i="12"/>
  <c r="H34" i="12"/>
  <c r="I34" i="12"/>
  <c r="J33" i="12"/>
  <c r="H33" i="12"/>
  <c r="I33" i="12"/>
  <c r="J32" i="12"/>
  <c r="H32" i="12"/>
  <c r="I32" i="12"/>
  <c r="J31" i="12"/>
  <c r="H31" i="12"/>
  <c r="I31" i="12"/>
  <c r="J30" i="12"/>
  <c r="H30" i="12"/>
  <c r="I30" i="12"/>
  <c r="J29" i="12"/>
  <c r="H29" i="12"/>
  <c r="I29" i="12"/>
  <c r="H28" i="12"/>
  <c r="I28" i="12"/>
  <c r="J27" i="12"/>
  <c r="J26" i="12"/>
  <c r="K24" i="12"/>
  <c r="H24" i="12"/>
  <c r="I24" i="12"/>
  <c r="G22" i="12"/>
  <c r="F22" i="12"/>
  <c r="J21" i="12"/>
  <c r="J22" i="12" s="1"/>
  <c r="H21" i="12"/>
  <c r="H22" i="12" s="1"/>
  <c r="D22" i="12"/>
  <c r="F19" i="12"/>
  <c r="H18" i="12"/>
  <c r="H17" i="12"/>
  <c r="J16" i="12"/>
  <c r="H16" i="12"/>
  <c r="J16" i="13"/>
  <c r="H15" i="12"/>
  <c r="I14" i="12"/>
  <c r="H14" i="12"/>
  <c r="G19" i="12"/>
  <c r="G38" i="12" s="1"/>
  <c r="H13" i="12"/>
  <c r="B26" i="1" l="1"/>
  <c r="B22" i="1"/>
  <c r="B21" i="1"/>
  <c r="Q56" i="13"/>
  <c r="R56" i="13" s="1"/>
  <c r="L56" i="12"/>
  <c r="M56" i="12" s="1"/>
  <c r="N56" i="12" s="1"/>
  <c r="J60" i="12"/>
  <c r="J122" i="13"/>
  <c r="K122" i="13" s="1"/>
  <c r="G92" i="13"/>
  <c r="J92" i="13" s="1"/>
  <c r="K92" i="12" s="1"/>
  <c r="J81" i="12"/>
  <c r="J84" i="12"/>
  <c r="J85" i="12" s="1"/>
  <c r="I110" i="12"/>
  <c r="K82" i="12"/>
  <c r="I81" i="12"/>
  <c r="L95" i="12"/>
  <c r="M95" i="12" s="1"/>
  <c r="N95" i="12" s="1"/>
  <c r="J123" i="13"/>
  <c r="K123" i="12" s="1"/>
  <c r="G74" i="13"/>
  <c r="O95" i="13"/>
  <c r="O135" i="13"/>
  <c r="J29" i="13"/>
  <c r="K29" i="13" s="1"/>
  <c r="D74" i="12"/>
  <c r="J59" i="12"/>
  <c r="I123" i="12"/>
  <c r="R95" i="13"/>
  <c r="E64" i="13"/>
  <c r="J64" i="13" s="1"/>
  <c r="J28" i="12"/>
  <c r="J80" i="12"/>
  <c r="J82" i="12" s="1"/>
  <c r="K121" i="12"/>
  <c r="K121" i="13"/>
  <c r="M121" i="13" s="1"/>
  <c r="J103" i="12"/>
  <c r="J117" i="12" s="1"/>
  <c r="I16" i="12"/>
  <c r="K61" i="12"/>
  <c r="D82" i="12"/>
  <c r="J87" i="12"/>
  <c r="D103" i="12"/>
  <c r="D117" i="12" s="1"/>
  <c r="E127" i="12"/>
  <c r="E137" i="12" s="1"/>
  <c r="E58" i="13"/>
  <c r="J58" i="13" s="1"/>
  <c r="K58" i="12" s="1"/>
  <c r="J84" i="13"/>
  <c r="K84" i="12" s="1"/>
  <c r="K85" i="12" s="1"/>
  <c r="J132" i="13"/>
  <c r="K132" i="13" s="1"/>
  <c r="D127" i="12"/>
  <c r="D137" i="12" s="1"/>
  <c r="I122" i="12"/>
  <c r="J15" i="13"/>
  <c r="K15" i="13" s="1"/>
  <c r="J44" i="12"/>
  <c r="I76" i="12"/>
  <c r="I77" i="12" s="1"/>
  <c r="J28" i="13"/>
  <c r="K28" i="12" s="1"/>
  <c r="I64" i="12"/>
  <c r="J36" i="12"/>
  <c r="N36" i="12" s="1"/>
  <c r="J74" i="12"/>
  <c r="G103" i="13"/>
  <c r="J54" i="12"/>
  <c r="G19" i="13"/>
  <c r="G38" i="13" s="1"/>
  <c r="I72" i="12"/>
  <c r="I93" i="12"/>
  <c r="D127" i="13"/>
  <c r="D137" i="13" s="1"/>
  <c r="K15" i="12"/>
  <c r="K16" i="13"/>
  <c r="K16" i="12"/>
  <c r="I21" i="12"/>
  <c r="I22" i="12" s="1"/>
  <c r="E22" i="12"/>
  <c r="J43" i="13"/>
  <c r="I43" i="12"/>
  <c r="I44" i="12" s="1"/>
  <c r="E44" i="12"/>
  <c r="I53" i="12"/>
  <c r="E54" i="12"/>
  <c r="I73" i="12"/>
  <c r="E74" i="12"/>
  <c r="J73" i="13"/>
  <c r="E82" i="12"/>
  <c r="I79" i="12"/>
  <c r="I82" i="12" s="1"/>
  <c r="K14" i="12"/>
  <c r="I13" i="12"/>
  <c r="E19" i="12"/>
  <c r="D68" i="12"/>
  <c r="I46" i="12"/>
  <c r="I47" i="12" s="1"/>
  <c r="H54" i="12"/>
  <c r="I52" i="12"/>
  <c r="I54" i="12" s="1"/>
  <c r="J13" i="12"/>
  <c r="J19" i="12" s="1"/>
  <c r="D19" i="13"/>
  <c r="D19" i="12"/>
  <c r="D38" i="12" s="1"/>
  <c r="H19" i="12"/>
  <c r="H38" i="12" s="1"/>
  <c r="F140" i="12"/>
  <c r="H97" i="12"/>
  <c r="K29" i="12"/>
  <c r="J18" i="13"/>
  <c r="I18" i="12"/>
  <c r="J42" i="13"/>
  <c r="K54" i="12"/>
  <c r="K90" i="13"/>
  <c r="E103" i="12"/>
  <c r="E117" i="12" s="1"/>
  <c r="I101" i="12"/>
  <c r="I103" i="12" s="1"/>
  <c r="I117" i="12" s="1"/>
  <c r="D22" i="13"/>
  <c r="H140" i="13"/>
  <c r="K33" i="13"/>
  <c r="D54" i="13"/>
  <c r="J125" i="13"/>
  <c r="J133" i="12"/>
  <c r="E133" i="13"/>
  <c r="J133" i="13" s="1"/>
  <c r="I15" i="12"/>
  <c r="J17" i="13"/>
  <c r="G97" i="12"/>
  <c r="G140" i="12" s="1"/>
  <c r="J102" i="13"/>
  <c r="E127" i="13"/>
  <c r="K14" i="13"/>
  <c r="M61" i="13"/>
  <c r="N61" i="13" s="1"/>
  <c r="M80" i="13"/>
  <c r="N80" i="13" s="1"/>
  <c r="L80" i="12" s="1"/>
  <c r="M80" i="12" s="1"/>
  <c r="K109" i="13"/>
  <c r="K109" i="12"/>
  <c r="K79" i="13"/>
  <c r="D82" i="13"/>
  <c r="M87" i="13"/>
  <c r="N87" i="13" s="1"/>
  <c r="O87" i="13" s="1"/>
  <c r="E110" i="13"/>
  <c r="J110" i="13" s="1"/>
  <c r="K110" i="13" s="1"/>
  <c r="M129" i="13"/>
  <c r="N129" i="13" s="1"/>
  <c r="L129" i="12" s="1"/>
  <c r="M129" i="12" s="1"/>
  <c r="I17" i="12"/>
  <c r="H44" i="12"/>
  <c r="H49" i="12"/>
  <c r="H50" i="12" s="1"/>
  <c r="E50" i="12"/>
  <c r="K90" i="12"/>
  <c r="H103" i="12"/>
  <c r="H117" i="12" s="1"/>
  <c r="J127" i="12"/>
  <c r="K17" i="13"/>
  <c r="J30" i="13"/>
  <c r="G154" i="13"/>
  <c r="J32" i="13"/>
  <c r="M53" i="13"/>
  <c r="N53" i="13" s="1"/>
  <c r="L53" i="12" s="1"/>
  <c r="M53" i="12" s="1"/>
  <c r="N53" i="12" s="1"/>
  <c r="K59" i="13"/>
  <c r="G127" i="13"/>
  <c r="G137" i="13" s="1"/>
  <c r="E131" i="13"/>
  <c r="J131" i="12"/>
  <c r="J26" i="13"/>
  <c r="E34" i="13"/>
  <c r="J34" i="12"/>
  <c r="I84" i="12"/>
  <c r="I85" i="12" s="1"/>
  <c r="J110" i="12"/>
  <c r="J21" i="13"/>
  <c r="K21" i="13" s="1"/>
  <c r="E50" i="13"/>
  <c r="J49" i="13"/>
  <c r="K52" i="13"/>
  <c r="J82" i="13"/>
  <c r="K89" i="13"/>
  <c r="K92" i="13"/>
  <c r="M115" i="13"/>
  <c r="N115" i="13" s="1"/>
  <c r="O115" i="13"/>
  <c r="K126" i="12"/>
  <c r="I121" i="12"/>
  <c r="H127" i="12"/>
  <c r="H137" i="12" s="1"/>
  <c r="K64" i="12"/>
  <c r="J27" i="13"/>
  <c r="G156" i="13"/>
  <c r="O36" i="13"/>
  <c r="M81" i="13"/>
  <c r="N81" i="13" s="1"/>
  <c r="E108" i="13"/>
  <c r="J108" i="13" s="1"/>
  <c r="K108" i="13" s="1"/>
  <c r="J72" i="13"/>
  <c r="K24" i="13"/>
  <c r="K27" i="13"/>
  <c r="J31" i="13"/>
  <c r="K60" i="13"/>
  <c r="M66" i="13"/>
  <c r="N66" i="13" s="1"/>
  <c r="O66" i="13" s="1"/>
  <c r="L135" i="12"/>
  <c r="M135" i="12" s="1"/>
  <c r="F44" i="13"/>
  <c r="D44" i="13"/>
  <c r="F47" i="13"/>
  <c r="J46" i="13"/>
  <c r="K46" i="13" s="1"/>
  <c r="J54" i="13"/>
  <c r="K62" i="13"/>
  <c r="K64" i="13"/>
  <c r="D74" i="13"/>
  <c r="D117" i="13"/>
  <c r="K105" i="13"/>
  <c r="K123" i="13"/>
  <c r="R135" i="13"/>
  <c r="Q36" i="13"/>
  <c r="R36" i="13" s="1"/>
  <c r="D77" i="13"/>
  <c r="E111" i="13"/>
  <c r="J111" i="13" s="1"/>
  <c r="K111" i="13" s="1"/>
  <c r="F127" i="13"/>
  <c r="F137" i="13" s="1"/>
  <c r="K26" i="13"/>
  <c r="K28" i="13"/>
  <c r="K43" i="13"/>
  <c r="G63" i="13"/>
  <c r="J63" i="13" s="1"/>
  <c r="K63" i="13" s="1"/>
  <c r="E77" i="13"/>
  <c r="J76" i="13"/>
  <c r="K76" i="13" s="1"/>
  <c r="K93" i="13"/>
  <c r="G157" i="13"/>
  <c r="J107" i="13"/>
  <c r="K113" i="13"/>
  <c r="K126" i="13"/>
  <c r="J129" i="12"/>
  <c r="J135" i="12"/>
  <c r="O56" i="13"/>
  <c r="K73" i="13"/>
  <c r="K91" i="13"/>
  <c r="J127" i="13"/>
  <c r="K124" i="13"/>
  <c r="D47" i="13"/>
  <c r="G54" i="13"/>
  <c r="G82" i="13"/>
  <c r="G112" i="13"/>
  <c r="J112" i="13" s="1"/>
  <c r="K112" i="13" s="1"/>
  <c r="B28" i="1" l="1"/>
  <c r="B27" i="1"/>
  <c r="Q80" i="13"/>
  <c r="R80" i="13" s="1"/>
  <c r="K122" i="12"/>
  <c r="K127" i="12" s="1"/>
  <c r="O53" i="13"/>
  <c r="J85" i="13"/>
  <c r="K84" i="13"/>
  <c r="Q53" i="13"/>
  <c r="R53" i="13" s="1"/>
  <c r="E38" i="12"/>
  <c r="D97" i="12"/>
  <c r="K58" i="13"/>
  <c r="Q129" i="13"/>
  <c r="R129" i="13" s="1"/>
  <c r="I127" i="12"/>
  <c r="I137" i="12" s="1"/>
  <c r="O80" i="13"/>
  <c r="N135" i="12"/>
  <c r="G97" i="13"/>
  <c r="I74" i="12"/>
  <c r="J97" i="12"/>
  <c r="G68" i="13"/>
  <c r="N80" i="12"/>
  <c r="G158" i="13"/>
  <c r="G117" i="13"/>
  <c r="D68" i="13"/>
  <c r="E97" i="12"/>
  <c r="D97" i="13"/>
  <c r="J38" i="12"/>
  <c r="J68" i="12"/>
  <c r="M46" i="13"/>
  <c r="K47" i="13"/>
  <c r="M111" i="13"/>
  <c r="N111" i="13" s="1"/>
  <c r="L111" i="12" s="1"/>
  <c r="M108" i="13"/>
  <c r="N108" i="13" s="1"/>
  <c r="L108" i="12" s="1"/>
  <c r="M112" i="13"/>
  <c r="N112" i="13" s="1"/>
  <c r="L112" i="12" s="1"/>
  <c r="M73" i="13"/>
  <c r="N73" i="13" s="1"/>
  <c r="L73" i="12" s="1"/>
  <c r="O73" i="13"/>
  <c r="G151" i="13"/>
  <c r="J34" i="13"/>
  <c r="Q61" i="13"/>
  <c r="R61" i="13" s="1"/>
  <c r="L61" i="12"/>
  <c r="M61" i="12" s="1"/>
  <c r="N61" i="12" s="1"/>
  <c r="M43" i="13"/>
  <c r="N43" i="13" s="1"/>
  <c r="L43" i="12" s="1"/>
  <c r="M123" i="13"/>
  <c r="N123" i="13" s="1"/>
  <c r="O123" i="13" s="1"/>
  <c r="M64" i="13"/>
  <c r="N64" i="13" s="1"/>
  <c r="O64" i="13"/>
  <c r="N121" i="13"/>
  <c r="K21" i="12"/>
  <c r="J22" i="13"/>
  <c r="J131" i="13"/>
  <c r="K131" i="12"/>
  <c r="K110" i="12"/>
  <c r="K82" i="13"/>
  <c r="M79" i="13"/>
  <c r="O61" i="13"/>
  <c r="K133" i="12"/>
  <c r="M84" i="13"/>
  <c r="K85" i="13"/>
  <c r="E19" i="13"/>
  <c r="E38" i="13" s="1"/>
  <c r="J13" i="13"/>
  <c r="N129" i="12"/>
  <c r="M91" i="13"/>
  <c r="N91" i="13" s="1"/>
  <c r="M93" i="13"/>
  <c r="N93" i="13" s="1"/>
  <c r="O93" i="13" s="1"/>
  <c r="M28" i="13"/>
  <c r="N28" i="13" s="1"/>
  <c r="M105" i="13"/>
  <c r="N105" i="13" s="1"/>
  <c r="O105" i="13" s="1"/>
  <c r="M62" i="13"/>
  <c r="N62" i="13" s="1"/>
  <c r="O62" i="13" s="1"/>
  <c r="K31" i="12"/>
  <c r="K31" i="13"/>
  <c r="K27" i="12"/>
  <c r="K30" i="13"/>
  <c r="K30" i="12"/>
  <c r="H68" i="12"/>
  <c r="K18" i="13"/>
  <c r="K18" i="12"/>
  <c r="H140" i="12"/>
  <c r="M63" i="13"/>
  <c r="N63" i="13" s="1"/>
  <c r="L63" i="12" s="1"/>
  <c r="K42" i="12"/>
  <c r="M113" i="13"/>
  <c r="N113" i="13" s="1"/>
  <c r="O113" i="13" s="1"/>
  <c r="M29" i="13"/>
  <c r="N29" i="13" s="1"/>
  <c r="O29" i="13" s="1"/>
  <c r="J77" i="13"/>
  <c r="K76" i="12"/>
  <c r="K42" i="13"/>
  <c r="K108" i="12"/>
  <c r="G155" i="13"/>
  <c r="M110" i="13"/>
  <c r="N110" i="13" s="1"/>
  <c r="L110" i="12" s="1"/>
  <c r="J101" i="13"/>
  <c r="E103" i="13"/>
  <c r="E117" i="13" s="1"/>
  <c r="F68" i="13"/>
  <c r="F140" i="13" s="1"/>
  <c r="M27" i="13"/>
  <c r="N27" i="13" s="1"/>
  <c r="L27" i="12" s="1"/>
  <c r="L81" i="12"/>
  <c r="M81" i="12" s="1"/>
  <c r="N81" i="12" s="1"/>
  <c r="Q81" i="13"/>
  <c r="R81" i="13" s="1"/>
  <c r="K26" i="12"/>
  <c r="M17" i="13"/>
  <c r="N17" i="13" s="1"/>
  <c r="L17" i="12" s="1"/>
  <c r="E137" i="13"/>
  <c r="K133" i="13"/>
  <c r="M33" i="13"/>
  <c r="N33" i="13" s="1"/>
  <c r="O33" i="13"/>
  <c r="K77" i="13"/>
  <c r="M76" i="13"/>
  <c r="J137" i="13"/>
  <c r="M89" i="13"/>
  <c r="N89" i="13" s="1"/>
  <c r="G159" i="13"/>
  <c r="M58" i="13"/>
  <c r="N58" i="13" s="1"/>
  <c r="O58" i="13" s="1"/>
  <c r="Q73" i="13"/>
  <c r="R73" i="13" s="1"/>
  <c r="K73" i="12"/>
  <c r="M73" i="12" s="1"/>
  <c r="N73" i="12" s="1"/>
  <c r="K112" i="12"/>
  <c r="M26" i="13"/>
  <c r="N26" i="13" s="1"/>
  <c r="L26" i="12" s="1"/>
  <c r="M59" i="13"/>
  <c r="N59" i="13" s="1"/>
  <c r="O59" i="13" s="1"/>
  <c r="M14" i="13"/>
  <c r="N14" i="13" s="1"/>
  <c r="D140" i="12"/>
  <c r="I49" i="12"/>
  <c r="I50" i="12" s="1"/>
  <c r="I68" i="12" s="1"/>
  <c r="I19" i="12"/>
  <c r="I38" i="12" s="1"/>
  <c r="I97" i="12"/>
  <c r="M124" i="13"/>
  <c r="N124" i="13" s="1"/>
  <c r="M132" i="13"/>
  <c r="N132" i="13" s="1"/>
  <c r="M126" i="13"/>
  <c r="N126" i="13" s="1"/>
  <c r="O126" i="13" s="1"/>
  <c r="K63" i="12"/>
  <c r="L66" i="12"/>
  <c r="M66" i="12" s="1"/>
  <c r="N66" i="12" s="1"/>
  <c r="Q66" i="13"/>
  <c r="R66" i="13" s="1"/>
  <c r="M24" i="13"/>
  <c r="N24" i="13" s="1"/>
  <c r="O24" i="13" s="1"/>
  <c r="O81" i="13"/>
  <c r="Q115" i="13"/>
  <c r="R115" i="13" s="1"/>
  <c r="L115" i="12"/>
  <c r="M115" i="12" s="1"/>
  <c r="N115" i="12" s="1"/>
  <c r="M15" i="13"/>
  <c r="N15" i="13" s="1"/>
  <c r="O15" i="13" s="1"/>
  <c r="J137" i="12"/>
  <c r="O129" i="13"/>
  <c r="Q87" i="13"/>
  <c r="R87" i="13" s="1"/>
  <c r="L87" i="12"/>
  <c r="M87" i="12" s="1"/>
  <c r="N87" i="12" s="1"/>
  <c r="M109" i="13"/>
  <c r="N109" i="13" s="1"/>
  <c r="O109" i="13" s="1"/>
  <c r="K102" i="12"/>
  <c r="K102" i="13"/>
  <c r="D38" i="13"/>
  <c r="E68" i="12"/>
  <c r="E140" i="12" s="1"/>
  <c r="J47" i="13"/>
  <c r="K46" i="12"/>
  <c r="J71" i="13"/>
  <c r="E74" i="13"/>
  <c r="E97" i="13" s="1"/>
  <c r="M52" i="13"/>
  <c r="K54" i="13"/>
  <c r="M122" i="13"/>
  <c r="N122" i="13" s="1"/>
  <c r="O122" i="13" s="1"/>
  <c r="M60" i="13"/>
  <c r="N60" i="13" s="1"/>
  <c r="O60" i="13" s="1"/>
  <c r="K125" i="12"/>
  <c r="M16" i="13"/>
  <c r="N16" i="13" s="1"/>
  <c r="O16" i="13" s="1"/>
  <c r="K125" i="13"/>
  <c r="K107" i="12"/>
  <c r="K107" i="13"/>
  <c r="K72" i="13"/>
  <c r="K72" i="12"/>
  <c r="M92" i="13"/>
  <c r="N92" i="13" s="1"/>
  <c r="O92" i="13" s="1"/>
  <c r="K49" i="13"/>
  <c r="J50" i="13"/>
  <c r="K49" i="12"/>
  <c r="K32" i="13"/>
  <c r="K32" i="12"/>
  <c r="K17" i="12"/>
  <c r="M90" i="13"/>
  <c r="N90" i="13" s="1"/>
  <c r="E44" i="13"/>
  <c r="E68" i="13" s="1"/>
  <c r="J41" i="13"/>
  <c r="K43" i="12"/>
  <c r="Q43" i="13"/>
  <c r="R43" i="13" s="1"/>
  <c r="K111" i="12"/>
  <c r="M21" i="13"/>
  <c r="K22" i="13"/>
  <c r="G140" i="13" l="1"/>
  <c r="Q111" i="13"/>
  <c r="R111" i="13" s="1"/>
  <c r="M111" i="12"/>
  <c r="N111" i="12" s="1"/>
  <c r="O111" i="13"/>
  <c r="J140" i="12"/>
  <c r="M43" i="12"/>
  <c r="N43" i="12" s="1"/>
  <c r="D140" i="13"/>
  <c r="Q112" i="13"/>
  <c r="R112" i="13" s="1"/>
  <c r="O17" i="13"/>
  <c r="M112" i="12"/>
  <c r="N112" i="12" s="1"/>
  <c r="M26" i="12"/>
  <c r="N26" i="12" s="1"/>
  <c r="O110" i="13"/>
  <c r="Q110" i="13"/>
  <c r="R110" i="13" s="1"/>
  <c r="O112" i="13"/>
  <c r="M63" i="12"/>
  <c r="N63" i="12" s="1"/>
  <c r="O27" i="13"/>
  <c r="Q17" i="13"/>
  <c r="R17" i="13" s="1"/>
  <c r="M17" i="12"/>
  <c r="N17" i="12" s="1"/>
  <c r="O63" i="13"/>
  <c r="M27" i="12"/>
  <c r="N27" i="12" s="1"/>
  <c r="M42" i="13"/>
  <c r="N42" i="13" s="1"/>
  <c r="O42" i="13" s="1"/>
  <c r="M18" i="13"/>
  <c r="N18" i="13" s="1"/>
  <c r="O18" i="13" s="1"/>
  <c r="M31" i="13"/>
  <c r="N31" i="13" s="1"/>
  <c r="O31" i="13" s="1"/>
  <c r="L28" i="12"/>
  <c r="M28" i="12" s="1"/>
  <c r="N28" i="12" s="1"/>
  <c r="Q28" i="13"/>
  <c r="R28" i="13" s="1"/>
  <c r="Q121" i="13"/>
  <c r="L121" i="12"/>
  <c r="O121" i="13"/>
  <c r="J44" i="13"/>
  <c r="J68" i="13" s="1"/>
  <c r="K41" i="13"/>
  <c r="K41" i="12"/>
  <c r="M32" i="13"/>
  <c r="N32" i="13" s="1"/>
  <c r="O32" i="13" s="1"/>
  <c r="L16" i="12"/>
  <c r="M16" i="12" s="1"/>
  <c r="N16" i="12" s="1"/>
  <c r="Q16" i="13"/>
  <c r="R16" i="13" s="1"/>
  <c r="L122" i="12"/>
  <c r="M122" i="12" s="1"/>
  <c r="N122" i="12" s="1"/>
  <c r="Q122" i="13"/>
  <c r="R122" i="13" s="1"/>
  <c r="L109" i="12"/>
  <c r="M109" i="12" s="1"/>
  <c r="N109" i="12" s="1"/>
  <c r="Q109" i="13"/>
  <c r="R109" i="13" s="1"/>
  <c r="Q63" i="13"/>
  <c r="R63" i="13" s="1"/>
  <c r="I140" i="12"/>
  <c r="L58" i="12"/>
  <c r="M58" i="12" s="1"/>
  <c r="N58" i="12" s="1"/>
  <c r="Q58" i="13"/>
  <c r="R58" i="13" s="1"/>
  <c r="Q26" i="13"/>
  <c r="R26" i="13" s="1"/>
  <c r="K77" i="12"/>
  <c r="N84" i="13"/>
  <c r="M85" i="13"/>
  <c r="M110" i="12"/>
  <c r="N110" i="12" s="1"/>
  <c r="O108" i="13"/>
  <c r="J103" i="13"/>
  <c r="J117" i="13" s="1"/>
  <c r="K101" i="12"/>
  <c r="K101" i="13"/>
  <c r="K34" i="12"/>
  <c r="K34" i="13"/>
  <c r="K50" i="12"/>
  <c r="M30" i="13"/>
  <c r="N30" i="13" s="1"/>
  <c r="O30" i="13" s="1"/>
  <c r="L91" i="12"/>
  <c r="M91" i="12" s="1"/>
  <c r="N91" i="12" s="1"/>
  <c r="Q91" i="13"/>
  <c r="R91" i="13" s="1"/>
  <c r="L64" i="12"/>
  <c r="M64" i="12" s="1"/>
  <c r="N64" i="12" s="1"/>
  <c r="Q64" i="13"/>
  <c r="R64" i="13" s="1"/>
  <c r="G160" i="13"/>
  <c r="M125" i="13"/>
  <c r="N125" i="13" s="1"/>
  <c r="K127" i="13"/>
  <c r="M77" i="13"/>
  <c r="N76" i="13"/>
  <c r="L93" i="12"/>
  <c r="M93" i="12" s="1"/>
  <c r="N93" i="12" s="1"/>
  <c r="Q93" i="13"/>
  <c r="R93" i="13" s="1"/>
  <c r="L90" i="12"/>
  <c r="M90" i="12" s="1"/>
  <c r="N90" i="12" s="1"/>
  <c r="Q90" i="13"/>
  <c r="R90" i="13" s="1"/>
  <c r="O90" i="13"/>
  <c r="L132" i="12"/>
  <c r="M132" i="12" s="1"/>
  <c r="N132" i="12" s="1"/>
  <c r="Q132" i="13"/>
  <c r="R132" i="13" s="1"/>
  <c r="L14" i="12"/>
  <c r="M14" i="12" s="1"/>
  <c r="N14" i="12" s="1"/>
  <c r="Q14" i="13"/>
  <c r="R14" i="13" s="1"/>
  <c r="O26" i="13"/>
  <c r="L89" i="12"/>
  <c r="M89" i="12" s="1"/>
  <c r="N89" i="12" s="1"/>
  <c r="Q89" i="13"/>
  <c r="R89" i="13" s="1"/>
  <c r="L33" i="12"/>
  <c r="M33" i="12" s="1"/>
  <c r="N33" i="12" s="1"/>
  <c r="Q33" i="13"/>
  <c r="R33" i="13" s="1"/>
  <c r="L29" i="12"/>
  <c r="M29" i="12" s="1"/>
  <c r="N29" i="12" s="1"/>
  <c r="Q29" i="13"/>
  <c r="R29" i="13" s="1"/>
  <c r="L62" i="12"/>
  <c r="M62" i="12" s="1"/>
  <c r="N62" i="12" s="1"/>
  <c r="Q62" i="13"/>
  <c r="R62" i="13" s="1"/>
  <c r="O91" i="13"/>
  <c r="K131" i="13"/>
  <c r="K137" i="12"/>
  <c r="M22" i="13"/>
  <c r="N21" i="13"/>
  <c r="M72" i="13"/>
  <c r="N72" i="13" s="1"/>
  <c r="L126" i="12"/>
  <c r="M126" i="12" s="1"/>
  <c r="N126" i="12" s="1"/>
  <c r="Q126" i="13"/>
  <c r="R126" i="13" s="1"/>
  <c r="M107" i="13"/>
  <c r="N107" i="13" s="1"/>
  <c r="M54" i="13"/>
  <c r="N52" i="13"/>
  <c r="L24" i="12"/>
  <c r="M24" i="12" s="1"/>
  <c r="N24" i="12" s="1"/>
  <c r="Q24" i="13"/>
  <c r="R24" i="13" s="1"/>
  <c r="O132" i="13"/>
  <c r="O14" i="13"/>
  <c r="O89" i="13"/>
  <c r="M133" i="13"/>
  <c r="N133" i="13" s="1"/>
  <c r="O133" i="13" s="1"/>
  <c r="L105" i="12"/>
  <c r="M105" i="12" s="1"/>
  <c r="N105" i="12" s="1"/>
  <c r="Q105" i="13"/>
  <c r="R105" i="13" s="1"/>
  <c r="L123" i="12"/>
  <c r="M123" i="12" s="1"/>
  <c r="N123" i="12" s="1"/>
  <c r="Q123" i="13"/>
  <c r="R123" i="13" s="1"/>
  <c r="K47" i="12"/>
  <c r="M102" i="13"/>
  <c r="N102" i="13" s="1"/>
  <c r="M108" i="12"/>
  <c r="N108" i="12" s="1"/>
  <c r="N79" i="13"/>
  <c r="M82" i="13"/>
  <c r="K50" i="13"/>
  <c r="M49" i="13"/>
  <c r="L124" i="12"/>
  <c r="M124" i="12" s="1"/>
  <c r="N124" i="12" s="1"/>
  <c r="Q124" i="13"/>
  <c r="R124" i="13" s="1"/>
  <c r="J19" i="13"/>
  <c r="J38" i="13" s="1"/>
  <c r="K13" i="12"/>
  <c r="K13" i="13"/>
  <c r="K22" i="12"/>
  <c r="L92" i="12"/>
  <c r="M92" i="12" s="1"/>
  <c r="N92" i="12" s="1"/>
  <c r="Q92" i="13"/>
  <c r="R92" i="13" s="1"/>
  <c r="L60" i="12"/>
  <c r="M60" i="12" s="1"/>
  <c r="N60" i="12" s="1"/>
  <c r="Q60" i="13"/>
  <c r="R60" i="13" s="1"/>
  <c r="K71" i="13"/>
  <c r="K71" i="12"/>
  <c r="J74" i="13"/>
  <c r="J97" i="13" s="1"/>
  <c r="L15" i="12"/>
  <c r="M15" i="12" s="1"/>
  <c r="N15" i="12" s="1"/>
  <c r="Q15" i="13"/>
  <c r="R15" i="13" s="1"/>
  <c r="O124" i="13"/>
  <c r="L59" i="12"/>
  <c r="M59" i="12" s="1"/>
  <c r="N59" i="12" s="1"/>
  <c r="Q59" i="13"/>
  <c r="R59" i="13" s="1"/>
  <c r="Q108" i="13"/>
  <c r="R108" i="13" s="1"/>
  <c r="L113" i="12"/>
  <c r="M113" i="12" s="1"/>
  <c r="N113" i="12" s="1"/>
  <c r="Q113" i="13"/>
  <c r="R113" i="13" s="1"/>
  <c r="Q27" i="13"/>
  <c r="R27" i="13" s="1"/>
  <c r="O28" i="13"/>
  <c r="E140" i="13"/>
  <c r="O43" i="13"/>
  <c r="M47" i="13"/>
  <c r="N46" i="13"/>
  <c r="K137" i="13" l="1"/>
  <c r="L133" i="12"/>
  <c r="M133" i="12" s="1"/>
  <c r="N133" i="12" s="1"/>
  <c r="Q133" i="13"/>
  <c r="R133" i="13" s="1"/>
  <c r="N77" i="13"/>
  <c r="L76" i="12"/>
  <c r="O76" i="13"/>
  <c r="O77" i="13" s="1"/>
  <c r="Q76" i="13"/>
  <c r="M34" i="13"/>
  <c r="N34" i="13" s="1"/>
  <c r="O34" i="13" s="1"/>
  <c r="J140" i="13"/>
  <c r="M127" i="13"/>
  <c r="L102" i="12"/>
  <c r="M102" i="12" s="1"/>
  <c r="N102" i="12" s="1"/>
  <c r="Q102" i="13"/>
  <c r="R102" i="13" s="1"/>
  <c r="M121" i="12"/>
  <c r="N121" i="12" s="1"/>
  <c r="L18" i="12"/>
  <c r="M18" i="12" s="1"/>
  <c r="N18" i="12" s="1"/>
  <c r="Q18" i="13"/>
  <c r="R18" i="13" s="1"/>
  <c r="N47" i="13"/>
  <c r="L46" i="12"/>
  <c r="O46" i="13"/>
  <c r="O47" i="13" s="1"/>
  <c r="Q46" i="13"/>
  <c r="K19" i="12"/>
  <c r="K38" i="12" s="1"/>
  <c r="N82" i="13"/>
  <c r="L79" i="12"/>
  <c r="Q79" i="13"/>
  <c r="O79" i="13"/>
  <c r="O82" i="13" s="1"/>
  <c r="L72" i="12"/>
  <c r="M72" i="12" s="1"/>
  <c r="N72" i="12" s="1"/>
  <c r="Q72" i="13"/>
  <c r="R72" i="13" s="1"/>
  <c r="M131" i="13"/>
  <c r="N131" i="13" s="1"/>
  <c r="O131" i="13" s="1"/>
  <c r="L125" i="12"/>
  <c r="M125" i="12" s="1"/>
  <c r="N125" i="12" s="1"/>
  <c r="Q125" i="13"/>
  <c r="R125" i="13" s="1"/>
  <c r="K103" i="13"/>
  <c r="K117" i="13" s="1"/>
  <c r="M101" i="13"/>
  <c r="R121" i="13"/>
  <c r="K19" i="13"/>
  <c r="K38" i="13" s="1"/>
  <c r="M13" i="13"/>
  <c r="L107" i="12"/>
  <c r="M107" i="12" s="1"/>
  <c r="N107" i="12" s="1"/>
  <c r="Q107" i="13"/>
  <c r="R107" i="13" s="1"/>
  <c r="L31" i="12"/>
  <c r="M31" i="12" s="1"/>
  <c r="N31" i="12" s="1"/>
  <c r="Q31" i="13"/>
  <c r="R31" i="13" s="1"/>
  <c r="O72" i="13"/>
  <c r="O125" i="13"/>
  <c r="O127" i="13" s="1"/>
  <c r="L30" i="12"/>
  <c r="M30" i="12" s="1"/>
  <c r="N30" i="12" s="1"/>
  <c r="Q30" i="13"/>
  <c r="R30" i="13" s="1"/>
  <c r="K103" i="12"/>
  <c r="K117" i="12" s="1"/>
  <c r="L84" i="12"/>
  <c r="N85" i="13"/>
  <c r="Q84" i="13"/>
  <c r="O84" i="13"/>
  <c r="O85" i="13" s="1"/>
  <c r="L32" i="12"/>
  <c r="M32" i="12" s="1"/>
  <c r="N32" i="12" s="1"/>
  <c r="Q32" i="13"/>
  <c r="R32" i="13" s="1"/>
  <c r="N127" i="13"/>
  <c r="K74" i="13"/>
  <c r="K97" i="13" s="1"/>
  <c r="M71" i="13"/>
  <c r="M50" i="13"/>
  <c r="N49" i="13"/>
  <c r="O102" i="13"/>
  <c r="M41" i="13"/>
  <c r="K44" i="13"/>
  <c r="K68" i="13" s="1"/>
  <c r="O107" i="13"/>
  <c r="K74" i="12"/>
  <c r="K97" i="12" s="1"/>
  <c r="N54" i="13"/>
  <c r="L52" i="12"/>
  <c r="Q52" i="13"/>
  <c r="O52" i="13"/>
  <c r="O54" i="13" s="1"/>
  <c r="L21" i="12"/>
  <c r="N22" i="13"/>
  <c r="Q21" i="13"/>
  <c r="O21" i="13"/>
  <c r="O22" i="13" s="1"/>
  <c r="K44" i="12"/>
  <c r="K68" i="12" s="1"/>
  <c r="L42" i="12"/>
  <c r="M42" i="12" s="1"/>
  <c r="N42" i="12" s="1"/>
  <c r="Q42" i="13"/>
  <c r="R42" i="13" s="1"/>
  <c r="O137" i="13" l="1"/>
  <c r="L127" i="12"/>
  <c r="M127" i="12" s="1"/>
  <c r="K140" i="13"/>
  <c r="R127" i="13"/>
  <c r="K140" i="12"/>
  <c r="M74" i="13"/>
  <c r="M97" i="13" s="1"/>
  <c r="N71" i="13"/>
  <c r="Q127" i="13"/>
  <c r="Q47" i="13"/>
  <c r="R46" i="13"/>
  <c r="R47" i="13" s="1"/>
  <c r="Q77" i="13"/>
  <c r="R76" i="13"/>
  <c r="R77" i="13" s="1"/>
  <c r="L85" i="12"/>
  <c r="M84" i="12"/>
  <c r="N50" i="13"/>
  <c r="L49" i="12"/>
  <c r="Q49" i="13"/>
  <c r="O49" i="13"/>
  <c r="O50" i="13" s="1"/>
  <c r="L131" i="12"/>
  <c r="M131" i="12" s="1"/>
  <c r="N131" i="12" s="1"/>
  <c r="Q131" i="13"/>
  <c r="R131" i="13" s="1"/>
  <c r="R137" i="13" s="1"/>
  <c r="Q22" i="13"/>
  <c r="R21" i="13"/>
  <c r="R22" i="13" s="1"/>
  <c r="L22" i="12"/>
  <c r="M21" i="12"/>
  <c r="M103" i="13"/>
  <c r="M117" i="13" s="1"/>
  <c r="N101" i="13"/>
  <c r="L47" i="12"/>
  <c r="M46" i="12"/>
  <c r="L77" i="12"/>
  <c r="M76" i="12"/>
  <c r="L34" i="12"/>
  <c r="M34" i="12" s="1"/>
  <c r="N34" i="12" s="1"/>
  <c r="Q34" i="13"/>
  <c r="R34" i="13" s="1"/>
  <c r="M44" i="13"/>
  <c r="M68" i="13" s="1"/>
  <c r="N41" i="13"/>
  <c r="N137" i="13"/>
  <c r="Q82" i="13"/>
  <c r="R79" i="13"/>
  <c r="R82" i="13" s="1"/>
  <c r="M137" i="13"/>
  <c r="Q85" i="13"/>
  <c r="R84" i="13"/>
  <c r="R85" i="13" s="1"/>
  <c r="Q54" i="13"/>
  <c r="R52" i="13"/>
  <c r="R54" i="13" s="1"/>
  <c r="M79" i="12"/>
  <c r="L82" i="12"/>
  <c r="L54" i="12"/>
  <c r="M52" i="12"/>
  <c r="M19" i="13"/>
  <c r="M38" i="13" s="1"/>
  <c r="N13" i="13"/>
  <c r="Q137" i="13" l="1"/>
  <c r="L50" i="12"/>
  <c r="M49" i="12"/>
  <c r="N21" i="12"/>
  <c r="N22" i="12" s="1"/>
  <c r="M22" i="12"/>
  <c r="N74" i="13"/>
  <c r="N97" i="13" s="1"/>
  <c r="L71" i="12"/>
  <c r="Q71" i="13"/>
  <c r="O71" i="13"/>
  <c r="O74" i="13" s="1"/>
  <c r="O97" i="13" s="1"/>
  <c r="N84" i="12"/>
  <c r="N85" i="12" s="1"/>
  <c r="M85" i="12"/>
  <c r="R49" i="13"/>
  <c r="R50" i="13" s="1"/>
  <c r="Q50" i="13"/>
  <c r="M47" i="12"/>
  <c r="N46" i="12"/>
  <c r="N47" i="12" s="1"/>
  <c r="M137" i="12"/>
  <c r="N127" i="12"/>
  <c r="N137" i="12" s="1"/>
  <c r="N19" i="13"/>
  <c r="N38" i="13" s="1"/>
  <c r="L13" i="12"/>
  <c r="Q13" i="13"/>
  <c r="O13" i="13"/>
  <c r="O19" i="13" s="1"/>
  <c r="O38" i="13" s="1"/>
  <c r="N52" i="12"/>
  <c r="N54" i="12" s="1"/>
  <c r="M54" i="12"/>
  <c r="N79" i="12"/>
  <c r="N82" i="12" s="1"/>
  <c r="M82" i="12"/>
  <c r="L137" i="12"/>
  <c r="M140" i="13"/>
  <c r="M77" i="12"/>
  <c r="N76" i="12"/>
  <c r="N77" i="12" s="1"/>
  <c r="N44" i="13"/>
  <c r="N68" i="13" s="1"/>
  <c r="L41" i="12"/>
  <c r="Q41" i="13"/>
  <c r="O41" i="13"/>
  <c r="O44" i="13" s="1"/>
  <c r="O68" i="13" s="1"/>
  <c r="N103" i="13"/>
  <c r="N117" i="13" s="1"/>
  <c r="L101" i="12"/>
  <c r="Q101" i="13"/>
  <c r="O101" i="13"/>
  <c r="O103" i="13" s="1"/>
  <c r="O117" i="13" s="1"/>
  <c r="Q44" i="13" l="1"/>
  <c r="Q68" i="13" s="1"/>
  <c r="R41" i="13"/>
  <c r="R44" i="13" s="1"/>
  <c r="R68" i="13" s="1"/>
  <c r="Q74" i="13"/>
  <c r="Q97" i="13" s="1"/>
  <c r="R71" i="13"/>
  <c r="R74" i="13" s="1"/>
  <c r="R97" i="13" s="1"/>
  <c r="L44" i="12"/>
  <c r="L68" i="12" s="1"/>
  <c r="M41" i="12"/>
  <c r="L74" i="12"/>
  <c r="L97" i="12" s="1"/>
  <c r="M71" i="12"/>
  <c r="O140" i="13"/>
  <c r="Q103" i="13"/>
  <c r="Q117" i="13" s="1"/>
  <c r="R101" i="13"/>
  <c r="R103" i="13" s="1"/>
  <c r="R117" i="13" s="1"/>
  <c r="Q19" i="13"/>
  <c r="Q38" i="13" s="1"/>
  <c r="R13" i="13"/>
  <c r="R19" i="13" s="1"/>
  <c r="R38" i="13" s="1"/>
  <c r="R140" i="13" s="1"/>
  <c r="N140" i="13"/>
  <c r="L103" i="12"/>
  <c r="L117" i="12" s="1"/>
  <c r="M101" i="12"/>
  <c r="L19" i="12"/>
  <c r="L38" i="12" s="1"/>
  <c r="M13" i="12"/>
  <c r="M50" i="12"/>
  <c r="N49" i="12"/>
  <c r="N50" i="12" s="1"/>
  <c r="L140" i="12" l="1"/>
  <c r="M103" i="12"/>
  <c r="M117" i="12" s="1"/>
  <c r="N101" i="12"/>
  <c r="N103" i="12" s="1"/>
  <c r="N117" i="12" s="1"/>
  <c r="N71" i="12"/>
  <c r="N74" i="12" s="1"/>
  <c r="N97" i="12" s="1"/>
  <c r="M74" i="12"/>
  <c r="M97" i="12" s="1"/>
  <c r="N41" i="12"/>
  <c r="N44" i="12" s="1"/>
  <c r="N68" i="12" s="1"/>
  <c r="M44" i="12"/>
  <c r="M68" i="12" s="1"/>
  <c r="Q140" i="13"/>
  <c r="M19" i="12"/>
  <c r="M38" i="12" s="1"/>
  <c r="N13" i="12"/>
  <c r="N19" i="12" s="1"/>
  <c r="N38" i="12" s="1"/>
  <c r="N140" i="12" l="1"/>
  <c r="M140" i="12"/>
  <c r="C18" i="1" l="1"/>
  <c r="C13" i="1"/>
  <c r="C7" i="1"/>
  <c r="C20" i="1" s="1"/>
  <c r="D17" i="1"/>
  <c r="D16" i="1"/>
  <c r="D12" i="1"/>
  <c r="D11" i="1"/>
  <c r="D10" i="1"/>
  <c r="D5" i="1"/>
  <c r="D4" i="1"/>
  <c r="D3" i="1"/>
  <c r="K137" i="11"/>
  <c r="H137" i="11"/>
  <c r="I135" i="11"/>
  <c r="J135" i="11"/>
  <c r="L135" i="11" s="1"/>
  <c r="M135" i="11" s="1"/>
  <c r="P135" i="11" s="1"/>
  <c r="E133" i="11"/>
  <c r="I133" i="11" s="1"/>
  <c r="J133" i="10" s="1"/>
  <c r="I132" i="10"/>
  <c r="I129" i="11"/>
  <c r="J129" i="11"/>
  <c r="H127" i="11"/>
  <c r="I126" i="11"/>
  <c r="I125" i="11"/>
  <c r="J125" i="10" s="1"/>
  <c r="I124" i="11"/>
  <c r="K117" i="11"/>
  <c r="I115" i="11"/>
  <c r="I115" i="10"/>
  <c r="F113" i="11"/>
  <c r="I113" i="11" s="1"/>
  <c r="J113" i="10" s="1"/>
  <c r="I112" i="10"/>
  <c r="E111" i="11"/>
  <c r="I111" i="11" s="1"/>
  <c r="J111" i="10" s="1"/>
  <c r="E110" i="11"/>
  <c r="I110" i="11" s="1"/>
  <c r="J110" i="10" s="1"/>
  <c r="E109" i="11"/>
  <c r="I109" i="11" s="1"/>
  <c r="J109" i="10" s="1"/>
  <c r="I108" i="10"/>
  <c r="I105" i="11"/>
  <c r="H103" i="11"/>
  <c r="H117" i="11" s="1"/>
  <c r="F103" i="11"/>
  <c r="K102" i="11"/>
  <c r="K101" i="11"/>
  <c r="K97" i="11"/>
  <c r="I95" i="11"/>
  <c r="I95" i="10"/>
  <c r="I93" i="10"/>
  <c r="F92" i="11"/>
  <c r="I92" i="11" s="1"/>
  <c r="J92" i="10" s="1"/>
  <c r="I91" i="10"/>
  <c r="I87" i="11"/>
  <c r="J87" i="11"/>
  <c r="H85" i="11"/>
  <c r="F85" i="11"/>
  <c r="E85" i="11"/>
  <c r="D85" i="11"/>
  <c r="H82" i="11"/>
  <c r="F82" i="11"/>
  <c r="E82" i="11"/>
  <c r="K81" i="11"/>
  <c r="K80" i="11"/>
  <c r="I80" i="10"/>
  <c r="H77" i="11"/>
  <c r="E77" i="11"/>
  <c r="K76" i="11"/>
  <c r="D77" i="11"/>
  <c r="H74" i="11"/>
  <c r="H97" i="11" s="1"/>
  <c r="K73" i="11"/>
  <c r="K72" i="11"/>
  <c r="K71" i="11"/>
  <c r="F74" i="11"/>
  <c r="I71" i="10"/>
  <c r="K68" i="11"/>
  <c r="N66" i="11"/>
  <c r="I66" i="11"/>
  <c r="J66" i="11"/>
  <c r="L66" i="11" s="1"/>
  <c r="M66" i="11" s="1"/>
  <c r="P66" i="11" s="1"/>
  <c r="I64" i="10"/>
  <c r="I63" i="10"/>
  <c r="E62" i="11"/>
  <c r="I62" i="11" s="1"/>
  <c r="J62" i="10" s="1"/>
  <c r="E61" i="11"/>
  <c r="I61" i="11" s="1"/>
  <c r="J61" i="10" s="1"/>
  <c r="I60" i="10"/>
  <c r="E59" i="11"/>
  <c r="I59" i="11" s="1"/>
  <c r="J59" i="10" s="1"/>
  <c r="I58" i="10"/>
  <c r="I56" i="11"/>
  <c r="J56" i="11"/>
  <c r="H54" i="11"/>
  <c r="F54" i="11"/>
  <c r="I53" i="11"/>
  <c r="J53" i="11"/>
  <c r="I52" i="10"/>
  <c r="D50" i="11"/>
  <c r="K49" i="11"/>
  <c r="H50" i="11"/>
  <c r="F50" i="11"/>
  <c r="E47" i="11"/>
  <c r="K46" i="11"/>
  <c r="H47" i="11"/>
  <c r="F47" i="11"/>
  <c r="D47" i="11"/>
  <c r="H44" i="11"/>
  <c r="H68" i="11" s="1"/>
  <c r="K43" i="11"/>
  <c r="F44" i="11"/>
  <c r="I43" i="10"/>
  <c r="K42" i="11"/>
  <c r="I42" i="10"/>
  <c r="K41" i="11"/>
  <c r="K38" i="11"/>
  <c r="I36" i="11"/>
  <c r="I36" i="10"/>
  <c r="E34" i="11"/>
  <c r="F33" i="11"/>
  <c r="I33" i="11" s="1"/>
  <c r="J33" i="11" s="1"/>
  <c r="E32" i="11"/>
  <c r="E31" i="11"/>
  <c r="E30" i="11"/>
  <c r="F152" i="11" s="1"/>
  <c r="E29" i="11"/>
  <c r="E27" i="11"/>
  <c r="E26" i="11"/>
  <c r="I24" i="11"/>
  <c r="J24" i="11"/>
  <c r="H22" i="11"/>
  <c r="F22" i="11"/>
  <c r="I21" i="10"/>
  <c r="I22" i="10" s="1"/>
  <c r="K18" i="11"/>
  <c r="I18" i="10"/>
  <c r="K17" i="11"/>
  <c r="K16" i="11"/>
  <c r="K15" i="11"/>
  <c r="K14" i="11"/>
  <c r="H19" i="11"/>
  <c r="H38" i="11" s="1"/>
  <c r="H140" i="11" s="1"/>
  <c r="I13" i="10"/>
  <c r="K135" i="10"/>
  <c r="J135" i="10"/>
  <c r="I135" i="10"/>
  <c r="G135" i="10"/>
  <c r="H135" i="10"/>
  <c r="G133" i="10"/>
  <c r="H133" i="10"/>
  <c r="G132" i="10"/>
  <c r="I131" i="10"/>
  <c r="G131" i="10"/>
  <c r="J129" i="10"/>
  <c r="I129" i="10"/>
  <c r="G129" i="10"/>
  <c r="H129" i="10"/>
  <c r="F127" i="10"/>
  <c r="F137" i="10" s="1"/>
  <c r="J126" i="10"/>
  <c r="I126" i="10"/>
  <c r="H126" i="10"/>
  <c r="G125" i="10"/>
  <c r="H125" i="10"/>
  <c r="J124" i="10"/>
  <c r="I124" i="10"/>
  <c r="G124" i="10"/>
  <c r="H124" i="10"/>
  <c r="G123" i="10"/>
  <c r="I122" i="10"/>
  <c r="G122" i="10"/>
  <c r="I121" i="10"/>
  <c r="G121" i="10"/>
  <c r="J115" i="10"/>
  <c r="G115" i="10"/>
  <c r="G113" i="10"/>
  <c r="H113" i="10" s="1"/>
  <c r="G112" i="10"/>
  <c r="I111" i="10"/>
  <c r="G111" i="10"/>
  <c r="I110" i="10"/>
  <c r="G110" i="10"/>
  <c r="I109" i="10"/>
  <c r="G109" i="10"/>
  <c r="G108" i="10"/>
  <c r="I107" i="10"/>
  <c r="G107" i="10"/>
  <c r="J105" i="10"/>
  <c r="G105" i="10"/>
  <c r="I102" i="10"/>
  <c r="G102" i="10"/>
  <c r="D103" i="10"/>
  <c r="I101" i="10"/>
  <c r="G101" i="10"/>
  <c r="F103" i="10"/>
  <c r="F117" i="10" s="1"/>
  <c r="J95" i="10"/>
  <c r="G95" i="10"/>
  <c r="H95" i="10"/>
  <c r="G93" i="10"/>
  <c r="H93" i="10"/>
  <c r="G92" i="10"/>
  <c r="H92" i="10"/>
  <c r="G91" i="10"/>
  <c r="H91" i="10"/>
  <c r="I90" i="10"/>
  <c r="G90" i="10"/>
  <c r="I89" i="10"/>
  <c r="G89" i="10"/>
  <c r="J87" i="10"/>
  <c r="I87" i="10"/>
  <c r="G87" i="10"/>
  <c r="G85" i="10"/>
  <c r="F85" i="10"/>
  <c r="I84" i="10"/>
  <c r="I85" i="10" s="1"/>
  <c r="G84" i="10"/>
  <c r="E85" i="10"/>
  <c r="D85" i="10"/>
  <c r="F82" i="10"/>
  <c r="G82" i="10" s="1"/>
  <c r="I81" i="10"/>
  <c r="G81" i="10"/>
  <c r="H81" i="10"/>
  <c r="G80" i="10"/>
  <c r="H80" i="10"/>
  <c r="I79" i="10"/>
  <c r="G79" i="10"/>
  <c r="G77" i="10"/>
  <c r="F77" i="10"/>
  <c r="I76" i="10"/>
  <c r="I77" i="10" s="1"/>
  <c r="G76" i="10"/>
  <c r="E77" i="10"/>
  <c r="D77" i="10"/>
  <c r="G74" i="10"/>
  <c r="G97" i="10" s="1"/>
  <c r="F74" i="10"/>
  <c r="I73" i="10"/>
  <c r="G73" i="10"/>
  <c r="H73" i="10"/>
  <c r="I72" i="10"/>
  <c r="G72" i="10"/>
  <c r="G71" i="10"/>
  <c r="H71" i="10"/>
  <c r="K66" i="10"/>
  <c r="J66" i="10"/>
  <c r="I66" i="10"/>
  <c r="G66" i="10"/>
  <c r="H66" i="10"/>
  <c r="G64" i="10"/>
  <c r="H64" i="10"/>
  <c r="G63" i="10"/>
  <c r="H63" i="10"/>
  <c r="G62" i="10"/>
  <c r="I61" i="10"/>
  <c r="G61" i="10"/>
  <c r="H61" i="10"/>
  <c r="G60" i="10"/>
  <c r="H60" i="10"/>
  <c r="I59" i="10"/>
  <c r="G59" i="10"/>
  <c r="G58" i="10"/>
  <c r="J56" i="10"/>
  <c r="I56" i="10"/>
  <c r="G56" i="10"/>
  <c r="H56" i="10"/>
  <c r="F54" i="10"/>
  <c r="J53" i="10"/>
  <c r="G53" i="10"/>
  <c r="H53" i="10"/>
  <c r="G52" i="10"/>
  <c r="G54" i="10" s="1"/>
  <c r="E54" i="10"/>
  <c r="D54" i="10"/>
  <c r="E50" i="10"/>
  <c r="D50" i="10"/>
  <c r="I49" i="10"/>
  <c r="I50" i="10" s="1"/>
  <c r="G49" i="10"/>
  <c r="G50" i="10" s="1"/>
  <c r="F50" i="10"/>
  <c r="I47" i="10"/>
  <c r="I46" i="10"/>
  <c r="F47" i="10"/>
  <c r="D47" i="10"/>
  <c r="G44" i="10"/>
  <c r="F44" i="10"/>
  <c r="F68" i="10" s="1"/>
  <c r="E44" i="10"/>
  <c r="G43" i="10"/>
  <c r="G42" i="10"/>
  <c r="H42" i="10" s="1"/>
  <c r="I41" i="10"/>
  <c r="G41" i="10"/>
  <c r="H41" i="10" s="1"/>
  <c r="D44" i="10"/>
  <c r="J36" i="10"/>
  <c r="H36" i="10"/>
  <c r="G36" i="10"/>
  <c r="I34" i="10"/>
  <c r="G34" i="10"/>
  <c r="H34" i="10"/>
  <c r="I33" i="10"/>
  <c r="G33" i="10"/>
  <c r="H33" i="10"/>
  <c r="I32" i="10"/>
  <c r="G32" i="10"/>
  <c r="H32" i="10"/>
  <c r="H31" i="10"/>
  <c r="G31" i="10"/>
  <c r="G30" i="10"/>
  <c r="H30" i="10"/>
  <c r="I29" i="10"/>
  <c r="G29" i="10"/>
  <c r="H29" i="10"/>
  <c r="I28" i="10"/>
  <c r="G28" i="10"/>
  <c r="H28" i="10"/>
  <c r="I27" i="10"/>
  <c r="J24" i="10"/>
  <c r="I24" i="10"/>
  <c r="G24" i="10"/>
  <c r="H24" i="10"/>
  <c r="F22" i="10"/>
  <c r="H21" i="10"/>
  <c r="H22" i="10" s="1"/>
  <c r="G21" i="10"/>
  <c r="G22" i="10" s="1"/>
  <c r="E22" i="10"/>
  <c r="D22" i="10"/>
  <c r="G18" i="10"/>
  <c r="H18" i="10" s="1"/>
  <c r="I17" i="10"/>
  <c r="G17" i="10"/>
  <c r="H17" i="10"/>
  <c r="I16" i="10"/>
  <c r="G16" i="10"/>
  <c r="I15" i="10"/>
  <c r="G15" i="10"/>
  <c r="I14" i="10"/>
  <c r="F19" i="10"/>
  <c r="G13" i="10"/>
  <c r="H13" i="10" s="1"/>
  <c r="C26" i="1" l="1"/>
  <c r="C22" i="1"/>
  <c r="C21" i="1"/>
  <c r="L66" i="10"/>
  <c r="M66" i="10" s="1"/>
  <c r="I82" i="10"/>
  <c r="I92" i="10"/>
  <c r="I53" i="10"/>
  <c r="I54" i="10" s="1"/>
  <c r="F63" i="11"/>
  <c r="I63" i="11" s="1"/>
  <c r="J63" i="10" s="1"/>
  <c r="I62" i="10"/>
  <c r="I113" i="10"/>
  <c r="I30" i="10"/>
  <c r="H84" i="10"/>
  <c r="H85" i="10" s="1"/>
  <c r="H111" i="10"/>
  <c r="D117" i="10"/>
  <c r="I26" i="10"/>
  <c r="I31" i="10"/>
  <c r="J33" i="10"/>
  <c r="I133" i="10"/>
  <c r="J93" i="11"/>
  <c r="L93" i="11" s="1"/>
  <c r="M93" i="11" s="1"/>
  <c r="L53" i="11"/>
  <c r="M53" i="11" s="1"/>
  <c r="K53" i="10" s="1"/>
  <c r="I74" i="10"/>
  <c r="H123" i="10"/>
  <c r="E60" i="11"/>
  <c r="I60" i="11" s="1"/>
  <c r="J60" i="10" s="1"/>
  <c r="E91" i="11"/>
  <c r="I91" i="11" s="1"/>
  <c r="J91" i="10" s="1"/>
  <c r="J109" i="11"/>
  <c r="L109" i="11" s="1"/>
  <c r="M109" i="11" s="1"/>
  <c r="P109" i="11" s="1"/>
  <c r="Q109" i="11" s="1"/>
  <c r="F112" i="11"/>
  <c r="L53" i="10"/>
  <c r="M53" i="10" s="1"/>
  <c r="I123" i="10"/>
  <c r="I19" i="10"/>
  <c r="J95" i="11"/>
  <c r="D82" i="10"/>
  <c r="H105" i="10"/>
  <c r="H110" i="10"/>
  <c r="H112" i="10"/>
  <c r="H115" i="10"/>
  <c r="G22" i="11"/>
  <c r="J92" i="11"/>
  <c r="L92" i="11" s="1"/>
  <c r="M92" i="11" s="1"/>
  <c r="K92" i="10" s="1"/>
  <c r="L92" i="10" s="1"/>
  <c r="E82" i="10"/>
  <c r="I103" i="10"/>
  <c r="D22" i="11"/>
  <c r="H122" i="10"/>
  <c r="E93" i="11"/>
  <c r="I93" i="11" s="1"/>
  <c r="J93" i="10" s="1"/>
  <c r="D74" i="10"/>
  <c r="D127" i="10"/>
  <c r="D137" i="10" s="1"/>
  <c r="J59" i="11"/>
  <c r="L59" i="11" s="1"/>
  <c r="M59" i="11" s="1"/>
  <c r="K59" i="10" s="1"/>
  <c r="L59" i="10" s="1"/>
  <c r="M59" i="10" s="1"/>
  <c r="E90" i="11"/>
  <c r="I90" i="11" s="1"/>
  <c r="J90" i="10" s="1"/>
  <c r="D19" i="10"/>
  <c r="D38" i="10" s="1"/>
  <c r="I44" i="10"/>
  <c r="E127" i="10"/>
  <c r="E137" i="10" s="1"/>
  <c r="G77" i="11"/>
  <c r="J111" i="11"/>
  <c r="L111" i="11" s="1"/>
  <c r="M111" i="11" s="1"/>
  <c r="K111" i="10" s="1"/>
  <c r="L111" i="10" s="1"/>
  <c r="M111" i="10" s="1"/>
  <c r="D68" i="10"/>
  <c r="H46" i="10"/>
  <c r="H47" i="10" s="1"/>
  <c r="F38" i="10"/>
  <c r="G19" i="10"/>
  <c r="G38" i="10" s="1"/>
  <c r="I97" i="10"/>
  <c r="H44" i="10"/>
  <c r="E19" i="11"/>
  <c r="H16" i="10"/>
  <c r="L135" i="10"/>
  <c r="M135" i="10" s="1"/>
  <c r="E19" i="10"/>
  <c r="E38" i="10" s="1"/>
  <c r="I29" i="11"/>
  <c r="F151" i="11"/>
  <c r="J105" i="11"/>
  <c r="I105" i="10"/>
  <c r="G14" i="10"/>
  <c r="H14" i="10" s="1"/>
  <c r="H19" i="10" s="1"/>
  <c r="H38" i="10" s="1"/>
  <c r="H43" i="10"/>
  <c r="H49" i="10"/>
  <c r="H50" i="10" s="1"/>
  <c r="G103" i="10"/>
  <c r="G117" i="10" s="1"/>
  <c r="G127" i="10"/>
  <c r="G137" i="10" s="1"/>
  <c r="H121" i="10"/>
  <c r="F19" i="11"/>
  <c r="F38" i="11" s="1"/>
  <c r="I121" i="11"/>
  <c r="D19" i="11"/>
  <c r="I13" i="11"/>
  <c r="J13" i="11" s="1"/>
  <c r="J63" i="11"/>
  <c r="J125" i="11"/>
  <c r="I125" i="10"/>
  <c r="H79" i="10"/>
  <c r="H82" i="10" s="1"/>
  <c r="E22" i="11"/>
  <c r="I21" i="11"/>
  <c r="I16" i="11"/>
  <c r="H15" i="10"/>
  <c r="G46" i="10"/>
  <c r="G47" i="10" s="1"/>
  <c r="G68" i="10" s="1"/>
  <c r="E47" i="10"/>
  <c r="H52" i="10"/>
  <c r="H54" i="10" s="1"/>
  <c r="F97" i="10"/>
  <c r="H87" i="10"/>
  <c r="H102" i="10"/>
  <c r="I27" i="11"/>
  <c r="E54" i="11"/>
  <c r="J61" i="11"/>
  <c r="F77" i="11"/>
  <c r="F97" i="11" s="1"/>
  <c r="I76" i="11"/>
  <c r="J76" i="11" s="1"/>
  <c r="K109" i="10"/>
  <c r="L109" i="10" s="1"/>
  <c r="M109" i="10" s="1"/>
  <c r="E131" i="11"/>
  <c r="E68" i="10"/>
  <c r="E74" i="10"/>
  <c r="E97" i="10" s="1"/>
  <c r="H72" i="10"/>
  <c r="H74" i="10" s="1"/>
  <c r="H76" i="10"/>
  <c r="H77" i="10" s="1"/>
  <c r="E103" i="10"/>
  <c r="E117" i="10" s="1"/>
  <c r="H101" i="10"/>
  <c r="E28" i="11"/>
  <c r="L33" i="11"/>
  <c r="M33" i="11" s="1"/>
  <c r="D82" i="11"/>
  <c r="I80" i="11" s="1"/>
  <c r="I123" i="11"/>
  <c r="I14" i="11"/>
  <c r="E50" i="11"/>
  <c r="D54" i="11"/>
  <c r="L56" i="11"/>
  <c r="M56" i="11" s="1"/>
  <c r="D103" i="11"/>
  <c r="J110" i="11"/>
  <c r="I122" i="11"/>
  <c r="J36" i="11"/>
  <c r="J60" i="11"/>
  <c r="D74" i="11"/>
  <c r="D97" i="11" s="1"/>
  <c r="I26" i="11"/>
  <c r="J27" i="11"/>
  <c r="I34" i="11"/>
  <c r="G54" i="11"/>
  <c r="P53" i="11"/>
  <c r="Q53" i="11" s="1"/>
  <c r="L87" i="11"/>
  <c r="M87" i="11" s="1"/>
  <c r="N87" i="11" s="1"/>
  <c r="F157" i="11"/>
  <c r="I32" i="11"/>
  <c r="L95" i="11"/>
  <c r="M95" i="11" s="1"/>
  <c r="K95" i="10" s="1"/>
  <c r="L95" i="10" s="1"/>
  <c r="M95" i="10" s="1"/>
  <c r="E107" i="11"/>
  <c r="D127" i="11"/>
  <c r="D137" i="11" s="1"/>
  <c r="J124" i="11"/>
  <c r="L129" i="11"/>
  <c r="M129" i="11" s="1"/>
  <c r="N135" i="11"/>
  <c r="L24" i="11"/>
  <c r="M24" i="11" s="1"/>
  <c r="N24" i="11" s="1"/>
  <c r="F68" i="11"/>
  <c r="D44" i="11"/>
  <c r="D68" i="11" s="1"/>
  <c r="J62" i="11"/>
  <c r="Q66" i="11"/>
  <c r="J115" i="11"/>
  <c r="J133" i="11"/>
  <c r="I30" i="11"/>
  <c r="I31" i="11"/>
  <c r="E58" i="11"/>
  <c r="I58" i="11" s="1"/>
  <c r="N59" i="11"/>
  <c r="E64" i="11"/>
  <c r="I64" i="11" s="1"/>
  <c r="J64" i="11" s="1"/>
  <c r="F127" i="11"/>
  <c r="F137" i="11" s="1"/>
  <c r="J126" i="11"/>
  <c r="J113" i="11"/>
  <c r="E89" i="11"/>
  <c r="I89" i="11" s="1"/>
  <c r="J89" i="11" s="1"/>
  <c r="E108" i="11"/>
  <c r="I108" i="11" s="1"/>
  <c r="J108" i="11" s="1"/>
  <c r="E132" i="11"/>
  <c r="Q135" i="11"/>
  <c r="C28" i="1" l="1"/>
  <c r="C27" i="1"/>
  <c r="H127" i="10"/>
  <c r="H137" i="10" s="1"/>
  <c r="I68" i="10"/>
  <c r="E127" i="11"/>
  <c r="E137" i="11" s="1"/>
  <c r="M92" i="10"/>
  <c r="D97" i="10"/>
  <c r="D140" i="10" s="1"/>
  <c r="I117" i="10"/>
  <c r="E38" i="11"/>
  <c r="P95" i="11"/>
  <c r="Q95" i="11" s="1"/>
  <c r="I127" i="10"/>
  <c r="I137" i="10" s="1"/>
  <c r="J90" i="11"/>
  <c r="I38" i="10"/>
  <c r="I140" i="10" s="1"/>
  <c r="H97" i="10"/>
  <c r="N109" i="11"/>
  <c r="K93" i="10"/>
  <c r="L93" i="10" s="1"/>
  <c r="M93" i="10" s="1"/>
  <c r="P93" i="11"/>
  <c r="Q93" i="11" s="1"/>
  <c r="J91" i="11"/>
  <c r="L91" i="11" s="1"/>
  <c r="M91" i="11" s="1"/>
  <c r="N91" i="11" s="1"/>
  <c r="I17" i="11"/>
  <c r="J17" i="11" s="1"/>
  <c r="G127" i="11"/>
  <c r="G137" i="11" s="1"/>
  <c r="N111" i="11"/>
  <c r="F156" i="11"/>
  <c r="G47" i="11"/>
  <c r="I46" i="11"/>
  <c r="N95" i="11"/>
  <c r="I15" i="11"/>
  <c r="J15" i="11" s="1"/>
  <c r="P59" i="11"/>
  <c r="Q59" i="11" s="1"/>
  <c r="H103" i="10"/>
  <c r="H117" i="10" s="1"/>
  <c r="D38" i="11"/>
  <c r="F117" i="11"/>
  <c r="F140" i="11" s="1"/>
  <c r="I112" i="11"/>
  <c r="N53" i="11"/>
  <c r="E140" i="10"/>
  <c r="L64" i="11"/>
  <c r="M64" i="11" s="1"/>
  <c r="K64" i="10" s="1"/>
  <c r="J14" i="10"/>
  <c r="J14" i="11"/>
  <c r="J80" i="10"/>
  <c r="J80" i="11"/>
  <c r="L108" i="11"/>
  <c r="M108" i="11" s="1"/>
  <c r="K108" i="10" s="1"/>
  <c r="J122" i="10"/>
  <c r="J122" i="11"/>
  <c r="L89" i="11"/>
  <c r="M89" i="11" s="1"/>
  <c r="K89" i="10" s="1"/>
  <c r="L113" i="11"/>
  <c r="M113" i="11" s="1"/>
  <c r="L124" i="11"/>
  <c r="M124" i="11" s="1"/>
  <c r="E74" i="11"/>
  <c r="E97" i="11" s="1"/>
  <c r="J16" i="10"/>
  <c r="J29" i="11"/>
  <c r="J29" i="10"/>
  <c r="P56" i="11"/>
  <c r="Q56" i="11" s="1"/>
  <c r="K56" i="10"/>
  <c r="L56" i="10" s="1"/>
  <c r="M56" i="10" s="1"/>
  <c r="J27" i="10"/>
  <c r="L13" i="11"/>
  <c r="I18" i="11"/>
  <c r="J13" i="10"/>
  <c r="J58" i="10"/>
  <c r="N92" i="11"/>
  <c r="J34" i="11"/>
  <c r="J34" i="10"/>
  <c r="P33" i="11"/>
  <c r="Q33" i="11" s="1"/>
  <c r="K33" i="10"/>
  <c r="L33" i="10" s="1"/>
  <c r="M33" i="10" s="1"/>
  <c r="I132" i="11"/>
  <c r="J132" i="10"/>
  <c r="P111" i="11"/>
  <c r="Q111" i="11" s="1"/>
  <c r="G103" i="11"/>
  <c r="G117" i="11" s="1"/>
  <c r="D117" i="11"/>
  <c r="N56" i="11"/>
  <c r="N33" i="11"/>
  <c r="I77" i="11"/>
  <c r="J76" i="10"/>
  <c r="F154" i="11"/>
  <c r="I127" i="11"/>
  <c r="J121" i="11"/>
  <c r="J121" i="10"/>
  <c r="I84" i="11"/>
  <c r="G85" i="11"/>
  <c r="J31" i="11"/>
  <c r="J31" i="10"/>
  <c r="K24" i="10"/>
  <c r="L24" i="10" s="1"/>
  <c r="M24" i="10" s="1"/>
  <c r="P24" i="11"/>
  <c r="Q24" i="11" s="1"/>
  <c r="I73" i="11"/>
  <c r="I42" i="11"/>
  <c r="L27" i="11"/>
  <c r="M27" i="11" s="1"/>
  <c r="K27" i="10" s="1"/>
  <c r="L60" i="11"/>
  <c r="M60" i="11" s="1"/>
  <c r="F150" i="11"/>
  <c r="I28" i="11"/>
  <c r="E103" i="11"/>
  <c r="E117" i="11" s="1"/>
  <c r="L105" i="11"/>
  <c r="M105" i="11" s="1"/>
  <c r="N105" i="11" s="1"/>
  <c r="I81" i="11"/>
  <c r="J30" i="10"/>
  <c r="J30" i="11"/>
  <c r="P92" i="11"/>
  <c r="Q92" i="11" s="1"/>
  <c r="J26" i="11"/>
  <c r="J26" i="10"/>
  <c r="L36" i="11"/>
  <c r="M36" i="11" s="1"/>
  <c r="J123" i="11"/>
  <c r="J123" i="10"/>
  <c r="I43" i="11"/>
  <c r="J108" i="10"/>
  <c r="I71" i="11"/>
  <c r="F155" i="11"/>
  <c r="I107" i="11"/>
  <c r="P87" i="11"/>
  <c r="Q87" i="11" s="1"/>
  <c r="K87" i="10"/>
  <c r="L87" i="10" s="1"/>
  <c r="M87" i="10" s="1"/>
  <c r="F149" i="11"/>
  <c r="I131" i="11"/>
  <c r="J131" i="10"/>
  <c r="L61" i="11"/>
  <c r="M61" i="11" s="1"/>
  <c r="I102" i="11"/>
  <c r="E44" i="11"/>
  <c r="E68" i="11" s="1"/>
  <c r="I41" i="11"/>
  <c r="L125" i="11"/>
  <c r="M125" i="11" s="1"/>
  <c r="N93" i="11"/>
  <c r="H68" i="10"/>
  <c r="G140" i="10"/>
  <c r="L126" i="11"/>
  <c r="M126" i="11" s="1"/>
  <c r="N126" i="11" s="1"/>
  <c r="L133" i="11"/>
  <c r="M133" i="11" s="1"/>
  <c r="N133" i="11"/>
  <c r="L62" i="11"/>
  <c r="M62" i="11" s="1"/>
  <c r="J32" i="11"/>
  <c r="J32" i="10"/>
  <c r="F153" i="11"/>
  <c r="F140" i="10"/>
  <c r="L115" i="11"/>
  <c r="M115" i="11" s="1"/>
  <c r="N115" i="11" s="1"/>
  <c r="J89" i="10"/>
  <c r="L89" i="10" s="1"/>
  <c r="M89" i="10" s="1"/>
  <c r="J64" i="10"/>
  <c r="P129" i="11"/>
  <c r="Q129" i="11" s="1"/>
  <c r="K129" i="10"/>
  <c r="L129" i="10" s="1"/>
  <c r="M129" i="10" s="1"/>
  <c r="I72" i="11"/>
  <c r="J77" i="11"/>
  <c r="L76" i="11"/>
  <c r="J16" i="11"/>
  <c r="J58" i="11"/>
  <c r="N129" i="11"/>
  <c r="L110" i="11"/>
  <c r="M110" i="11" s="1"/>
  <c r="I52" i="11"/>
  <c r="I22" i="11"/>
  <c r="J21" i="11"/>
  <c r="J21" i="10"/>
  <c r="L63" i="11"/>
  <c r="M63" i="11" s="1"/>
  <c r="N63" i="11" s="1"/>
  <c r="J17" i="10" l="1"/>
  <c r="J19" i="10" s="1"/>
  <c r="D140" i="11"/>
  <c r="L90" i="11"/>
  <c r="M90" i="11" s="1"/>
  <c r="P108" i="11"/>
  <c r="Q108" i="11" s="1"/>
  <c r="E140" i="11"/>
  <c r="J15" i="10"/>
  <c r="L27" i="10"/>
  <c r="M27" i="10" s="1"/>
  <c r="J112" i="10"/>
  <c r="J112" i="11"/>
  <c r="J46" i="10"/>
  <c r="J47" i="10" s="1"/>
  <c r="J46" i="11"/>
  <c r="I47" i="11"/>
  <c r="P27" i="11"/>
  <c r="Q27" i="11" s="1"/>
  <c r="H140" i="10"/>
  <c r="I101" i="11"/>
  <c r="J101" i="11" s="1"/>
  <c r="N89" i="11"/>
  <c r="L15" i="11"/>
  <c r="M15" i="11" s="1"/>
  <c r="K15" i="10" s="1"/>
  <c r="G19" i="11"/>
  <c r="G38" i="11" s="1"/>
  <c r="F158" i="11"/>
  <c r="J18" i="10"/>
  <c r="J18" i="11"/>
  <c r="I19" i="11"/>
  <c r="I38" i="11" s="1"/>
  <c r="J42" i="10"/>
  <c r="J42" i="11"/>
  <c r="J73" i="10"/>
  <c r="J73" i="11"/>
  <c r="I74" i="11"/>
  <c r="J71" i="10"/>
  <c r="J71" i="11"/>
  <c r="K110" i="10"/>
  <c r="L110" i="10" s="1"/>
  <c r="M110" i="10" s="1"/>
  <c r="P110" i="11"/>
  <c r="Q110" i="11" s="1"/>
  <c r="K62" i="10"/>
  <c r="L62" i="10" s="1"/>
  <c r="M62" i="10" s="1"/>
  <c r="P62" i="11"/>
  <c r="Q62" i="11" s="1"/>
  <c r="K36" i="10"/>
  <c r="L36" i="10" s="1"/>
  <c r="M36" i="10" s="1"/>
  <c r="P36" i="11"/>
  <c r="Q36" i="11" s="1"/>
  <c r="J28" i="10"/>
  <c r="J28" i="11"/>
  <c r="K60" i="10"/>
  <c r="L60" i="10" s="1"/>
  <c r="M60" i="10" s="1"/>
  <c r="P60" i="11"/>
  <c r="Q60" i="11" s="1"/>
  <c r="L34" i="11"/>
  <c r="M34" i="11" s="1"/>
  <c r="L58" i="11"/>
  <c r="M58" i="11" s="1"/>
  <c r="N58" i="11" s="1"/>
  <c r="L64" i="10"/>
  <c r="M64" i="10" s="1"/>
  <c r="I44" i="11"/>
  <c r="J41" i="11"/>
  <c r="J41" i="10"/>
  <c r="J43" i="10"/>
  <c r="J43" i="11"/>
  <c r="N60" i="11"/>
  <c r="J22" i="11"/>
  <c r="L21" i="11"/>
  <c r="L17" i="11"/>
  <c r="M17" i="11" s="1"/>
  <c r="N17" i="11" s="1"/>
  <c r="P64" i="11"/>
  <c r="Q64" i="11" s="1"/>
  <c r="K126" i="10"/>
  <c r="L126" i="10" s="1"/>
  <c r="M126" i="10" s="1"/>
  <c r="P126" i="11"/>
  <c r="Q126" i="11" s="1"/>
  <c r="L26" i="11"/>
  <c r="M26" i="11" s="1"/>
  <c r="N26" i="11" s="1"/>
  <c r="N27" i="11"/>
  <c r="L31" i="11"/>
  <c r="M31" i="11" s="1"/>
  <c r="N31" i="11" s="1"/>
  <c r="J77" i="10"/>
  <c r="L122" i="11"/>
  <c r="M122" i="11" s="1"/>
  <c r="L14" i="11"/>
  <c r="M14" i="11" s="1"/>
  <c r="N14" i="11" s="1"/>
  <c r="L32" i="11"/>
  <c r="M32" i="11" s="1"/>
  <c r="N32" i="11" s="1"/>
  <c r="M76" i="11"/>
  <c r="L77" i="11"/>
  <c r="G50" i="11"/>
  <c r="I49" i="11"/>
  <c r="G74" i="11"/>
  <c r="J127" i="11"/>
  <c r="L121" i="11"/>
  <c r="K125" i="10"/>
  <c r="L125" i="10" s="1"/>
  <c r="M125" i="10" s="1"/>
  <c r="P125" i="11"/>
  <c r="Q125" i="11" s="1"/>
  <c r="J81" i="10"/>
  <c r="J81" i="11"/>
  <c r="J22" i="10"/>
  <c r="K133" i="10"/>
  <c r="L133" i="10" s="1"/>
  <c r="M133" i="10" s="1"/>
  <c r="P133" i="11"/>
  <c r="Q133" i="11" s="1"/>
  <c r="P105" i="11"/>
  <c r="Q105" i="11" s="1"/>
  <c r="K105" i="10"/>
  <c r="L105" i="10" s="1"/>
  <c r="M105" i="10" s="1"/>
  <c r="L16" i="11"/>
  <c r="M16" i="11" s="1"/>
  <c r="N16" i="11" s="1"/>
  <c r="P89" i="11"/>
  <c r="Q89" i="11" s="1"/>
  <c r="J102" i="10"/>
  <c r="J102" i="11"/>
  <c r="L123" i="11"/>
  <c r="M123" i="11" s="1"/>
  <c r="N123" i="11" s="1"/>
  <c r="G44" i="11"/>
  <c r="J132" i="11"/>
  <c r="J72" i="10"/>
  <c r="J72" i="11"/>
  <c r="K61" i="10"/>
  <c r="L61" i="10" s="1"/>
  <c r="M61" i="10" s="1"/>
  <c r="P61" i="11"/>
  <c r="Q61" i="11" s="1"/>
  <c r="J107" i="10"/>
  <c r="J107" i="11"/>
  <c r="I103" i="11"/>
  <c r="I117" i="11" s="1"/>
  <c r="J101" i="10"/>
  <c r="I85" i="11"/>
  <c r="J84" i="10"/>
  <c r="J84" i="11"/>
  <c r="K124" i="10"/>
  <c r="L124" i="10" s="1"/>
  <c r="M124" i="10" s="1"/>
  <c r="P124" i="11"/>
  <c r="Q124" i="11" s="1"/>
  <c r="I54" i="11"/>
  <c r="J52" i="10"/>
  <c r="J52" i="11"/>
  <c r="K91" i="10"/>
  <c r="L91" i="10" s="1"/>
  <c r="M91" i="10" s="1"/>
  <c r="P91" i="11"/>
  <c r="Q91" i="11" s="1"/>
  <c r="G82" i="11"/>
  <c r="I79" i="11"/>
  <c r="N61" i="11"/>
  <c r="L30" i="11"/>
  <c r="M30" i="11" s="1"/>
  <c r="N30" i="11" s="1"/>
  <c r="J127" i="10"/>
  <c r="M13" i="11"/>
  <c r="N124" i="11"/>
  <c r="N108" i="11"/>
  <c r="L29" i="11"/>
  <c r="M29" i="11" s="1"/>
  <c r="N29" i="11" s="1"/>
  <c r="K113" i="10"/>
  <c r="L113" i="10" s="1"/>
  <c r="M113" i="10" s="1"/>
  <c r="P113" i="11"/>
  <c r="Q113" i="11" s="1"/>
  <c r="K63" i="10"/>
  <c r="L63" i="10" s="1"/>
  <c r="M63" i="10" s="1"/>
  <c r="P63" i="11"/>
  <c r="Q63" i="11" s="1"/>
  <c r="N110" i="11"/>
  <c r="P115" i="11"/>
  <c r="Q115" i="11" s="1"/>
  <c r="K115" i="10"/>
  <c r="L115" i="10" s="1"/>
  <c r="M115" i="10" s="1"/>
  <c r="N62" i="11"/>
  <c r="N125" i="11"/>
  <c r="J131" i="11"/>
  <c r="L108" i="10"/>
  <c r="M108" i="10" s="1"/>
  <c r="N36" i="11"/>
  <c r="I137" i="11"/>
  <c r="N113" i="11"/>
  <c r="L80" i="11"/>
  <c r="M80" i="11" s="1"/>
  <c r="N80" i="11" s="1"/>
  <c r="N64" i="11"/>
  <c r="P90" i="11" l="1"/>
  <c r="Q90" i="11" s="1"/>
  <c r="K90" i="10"/>
  <c r="L90" i="10" s="1"/>
  <c r="M90" i="10" s="1"/>
  <c r="N90" i="11"/>
  <c r="J47" i="11"/>
  <c r="L46" i="11"/>
  <c r="L112" i="11"/>
  <c r="M112" i="11" s="1"/>
  <c r="N112" i="11" s="1"/>
  <c r="P15" i="11"/>
  <c r="Q15" i="11" s="1"/>
  <c r="L15" i="10"/>
  <c r="M15" i="10" s="1"/>
  <c r="N15" i="11"/>
  <c r="K122" i="10"/>
  <c r="L122" i="10" s="1"/>
  <c r="M122" i="10" s="1"/>
  <c r="P122" i="11"/>
  <c r="Q122" i="11" s="1"/>
  <c r="K13" i="10"/>
  <c r="P13" i="11"/>
  <c r="N13" i="11"/>
  <c r="I82" i="11"/>
  <c r="J79" i="10"/>
  <c r="J79" i="11"/>
  <c r="G97" i="11"/>
  <c r="K14" i="10"/>
  <c r="L14" i="10" s="1"/>
  <c r="M14" i="10" s="1"/>
  <c r="P14" i="11"/>
  <c r="Q14" i="11" s="1"/>
  <c r="J44" i="10"/>
  <c r="J38" i="10"/>
  <c r="K29" i="10"/>
  <c r="L29" i="10" s="1"/>
  <c r="M29" i="10" s="1"/>
  <c r="P29" i="11"/>
  <c r="Q29" i="11" s="1"/>
  <c r="L102" i="11"/>
  <c r="M102" i="11" s="1"/>
  <c r="N102" i="11" s="1"/>
  <c r="J49" i="11"/>
  <c r="I50" i="11"/>
  <c r="I68" i="11" s="1"/>
  <c r="J49" i="10"/>
  <c r="N122" i="11"/>
  <c r="K26" i="10"/>
  <c r="L26" i="10" s="1"/>
  <c r="M26" i="10" s="1"/>
  <c r="P26" i="11"/>
  <c r="Q26" i="11" s="1"/>
  <c r="L22" i="11"/>
  <c r="M21" i="11"/>
  <c r="L28" i="11"/>
  <c r="M28" i="11" s="1"/>
  <c r="L42" i="11"/>
  <c r="M42" i="11" s="1"/>
  <c r="L41" i="11"/>
  <c r="J44" i="11"/>
  <c r="K34" i="10"/>
  <c r="L34" i="10" s="1"/>
  <c r="M34" i="10" s="1"/>
  <c r="P34" i="11"/>
  <c r="Q34" i="11" s="1"/>
  <c r="J74" i="10"/>
  <c r="J85" i="11"/>
  <c r="L84" i="11"/>
  <c r="J137" i="10"/>
  <c r="J54" i="11"/>
  <c r="L52" i="11"/>
  <c r="L132" i="11"/>
  <c r="M132" i="11" s="1"/>
  <c r="L127" i="11"/>
  <c r="M121" i="11"/>
  <c r="M77" i="11"/>
  <c r="K76" i="10"/>
  <c r="N76" i="11"/>
  <c r="N77" i="11" s="1"/>
  <c r="P76" i="11"/>
  <c r="N34" i="11"/>
  <c r="J85" i="10"/>
  <c r="J54" i="10"/>
  <c r="J137" i="11"/>
  <c r="I97" i="11"/>
  <c r="L18" i="11"/>
  <c r="J19" i="11"/>
  <c r="J38" i="11" s="1"/>
  <c r="L71" i="11"/>
  <c r="J74" i="11"/>
  <c r="K80" i="10"/>
  <c r="L80" i="10" s="1"/>
  <c r="M80" i="10" s="1"/>
  <c r="P80" i="11"/>
  <c r="Q80" i="11" s="1"/>
  <c r="L131" i="11"/>
  <c r="M131" i="11" s="1"/>
  <c r="N131" i="11" s="1"/>
  <c r="K30" i="10"/>
  <c r="L30" i="10" s="1"/>
  <c r="M30" i="10" s="1"/>
  <c r="P30" i="11"/>
  <c r="Q30" i="11" s="1"/>
  <c r="J103" i="10"/>
  <c r="J117" i="10" s="1"/>
  <c r="G68" i="11"/>
  <c r="K32" i="10"/>
  <c r="L32" i="10" s="1"/>
  <c r="M32" i="10" s="1"/>
  <c r="P32" i="11"/>
  <c r="Q32" i="11" s="1"/>
  <c r="K31" i="10"/>
  <c r="L31" i="10" s="1"/>
  <c r="M31" i="10" s="1"/>
  <c r="P31" i="11"/>
  <c r="Q31" i="11" s="1"/>
  <c r="L73" i="11"/>
  <c r="M73" i="11" s="1"/>
  <c r="L107" i="11"/>
  <c r="M107" i="11" s="1"/>
  <c r="L101" i="11"/>
  <c r="J103" i="11"/>
  <c r="J117" i="11" s="1"/>
  <c r="L72" i="11"/>
  <c r="M72" i="11" s="1"/>
  <c r="K123" i="10"/>
  <c r="L123" i="10" s="1"/>
  <c r="M123" i="10" s="1"/>
  <c r="P123" i="11"/>
  <c r="Q123" i="11" s="1"/>
  <c r="K16" i="10"/>
  <c r="L16" i="10" s="1"/>
  <c r="M16" i="10" s="1"/>
  <c r="P16" i="11"/>
  <c r="Q16" i="11" s="1"/>
  <c r="L81" i="11"/>
  <c r="M81" i="11" s="1"/>
  <c r="K17" i="10"/>
  <c r="L17" i="10" s="1"/>
  <c r="M17" i="10" s="1"/>
  <c r="P17" i="11"/>
  <c r="Q17" i="11" s="1"/>
  <c r="L43" i="11"/>
  <c r="M43" i="11" s="1"/>
  <c r="N43" i="11" s="1"/>
  <c r="K58" i="10"/>
  <c r="L58" i="10" s="1"/>
  <c r="M58" i="10" s="1"/>
  <c r="P58" i="11"/>
  <c r="Q58" i="11" s="1"/>
  <c r="I140" i="11" l="1"/>
  <c r="K112" i="10"/>
  <c r="L112" i="10" s="1"/>
  <c r="M112" i="10" s="1"/>
  <c r="P112" i="11"/>
  <c r="Q112" i="11" s="1"/>
  <c r="M46" i="11"/>
  <c r="L47" i="11"/>
  <c r="K81" i="10"/>
  <c r="L81" i="10" s="1"/>
  <c r="M81" i="10" s="1"/>
  <c r="P81" i="11"/>
  <c r="Q81" i="11" s="1"/>
  <c r="K132" i="10"/>
  <c r="L132" i="10" s="1"/>
  <c r="M132" i="10" s="1"/>
  <c r="P132" i="11"/>
  <c r="Q132" i="11" s="1"/>
  <c r="L85" i="11"/>
  <c r="M84" i="11"/>
  <c r="M41" i="11"/>
  <c r="L44" i="11"/>
  <c r="N81" i="11"/>
  <c r="M101" i="11"/>
  <c r="L103" i="11"/>
  <c r="L117" i="11" s="1"/>
  <c r="K131" i="10"/>
  <c r="L131" i="10" s="1"/>
  <c r="M131" i="10" s="1"/>
  <c r="P131" i="11"/>
  <c r="Q131" i="11" s="1"/>
  <c r="P77" i="11"/>
  <c r="Q76" i="11"/>
  <c r="Q77" i="11" s="1"/>
  <c r="M52" i="11"/>
  <c r="L54" i="11"/>
  <c r="K42" i="10"/>
  <c r="L42" i="10" s="1"/>
  <c r="M42" i="10" s="1"/>
  <c r="P42" i="11"/>
  <c r="Q42" i="11" s="1"/>
  <c r="K107" i="10"/>
  <c r="L107" i="10" s="1"/>
  <c r="M107" i="10" s="1"/>
  <c r="P107" i="11"/>
  <c r="Q107" i="11" s="1"/>
  <c r="K77" i="10"/>
  <c r="L76" i="10"/>
  <c r="N42" i="11"/>
  <c r="L13" i="10"/>
  <c r="K43" i="10"/>
  <c r="L43" i="10" s="1"/>
  <c r="M43" i="10" s="1"/>
  <c r="P43" i="11"/>
  <c r="Q43" i="11" s="1"/>
  <c r="N107" i="11"/>
  <c r="G140" i="11"/>
  <c r="K28" i="10"/>
  <c r="L28" i="10" s="1"/>
  <c r="M28" i="10" s="1"/>
  <c r="P28" i="11"/>
  <c r="Q28" i="11" s="1"/>
  <c r="J50" i="10"/>
  <c r="M18" i="11"/>
  <c r="L19" i="11"/>
  <c r="L38" i="11" s="1"/>
  <c r="M127" i="11"/>
  <c r="M137" i="11" s="1"/>
  <c r="K121" i="10"/>
  <c r="P121" i="11"/>
  <c r="N121" i="11"/>
  <c r="N127" i="11" s="1"/>
  <c r="N28" i="11"/>
  <c r="J68" i="10"/>
  <c r="J82" i="11"/>
  <c r="J97" i="11" s="1"/>
  <c r="L79" i="11"/>
  <c r="Q13" i="11"/>
  <c r="K72" i="10"/>
  <c r="L72" i="10" s="1"/>
  <c r="M72" i="10" s="1"/>
  <c r="P72" i="11"/>
  <c r="Q72" i="11" s="1"/>
  <c r="L74" i="11"/>
  <c r="M71" i="11"/>
  <c r="L49" i="11"/>
  <c r="J50" i="11"/>
  <c r="J68" i="11" s="1"/>
  <c r="J140" i="11" s="1"/>
  <c r="J82" i="10"/>
  <c r="J97" i="10" s="1"/>
  <c r="K73" i="10"/>
  <c r="L73" i="10" s="1"/>
  <c r="M73" i="10" s="1"/>
  <c r="P73" i="11"/>
  <c r="Q73" i="11" s="1"/>
  <c r="L137" i="11"/>
  <c r="M22" i="11"/>
  <c r="K21" i="10"/>
  <c r="P21" i="11"/>
  <c r="N21" i="11"/>
  <c r="N22" i="11" s="1"/>
  <c r="N72" i="11"/>
  <c r="N73" i="11"/>
  <c r="N132" i="11"/>
  <c r="K102" i="10"/>
  <c r="L102" i="10" s="1"/>
  <c r="M102" i="10" s="1"/>
  <c r="P102" i="11"/>
  <c r="Q102" i="11" s="1"/>
  <c r="K46" i="10" l="1"/>
  <c r="P46" i="11"/>
  <c r="M47" i="11"/>
  <c r="N46" i="11"/>
  <c r="N47" i="11" s="1"/>
  <c r="J140" i="10"/>
  <c r="M44" i="11"/>
  <c r="K41" i="10"/>
  <c r="P41" i="11"/>
  <c r="N41" i="11"/>
  <c r="N44" i="11" s="1"/>
  <c r="M13" i="10"/>
  <c r="M85" i="11"/>
  <c r="K84" i="10"/>
  <c r="P84" i="11"/>
  <c r="N84" i="11"/>
  <c r="N85" i="11" s="1"/>
  <c r="N137" i="11"/>
  <c r="K22" i="10"/>
  <c r="L21" i="10"/>
  <c r="L82" i="11"/>
  <c r="L97" i="11" s="1"/>
  <c r="M79" i="11"/>
  <c r="M103" i="11"/>
  <c r="M117" i="11" s="1"/>
  <c r="K101" i="10"/>
  <c r="P101" i="11"/>
  <c r="N101" i="11"/>
  <c r="N103" i="11" s="1"/>
  <c r="N117" i="11" s="1"/>
  <c r="M74" i="11"/>
  <c r="K71" i="10"/>
  <c r="P71" i="11"/>
  <c r="N71" i="11"/>
  <c r="N74" i="11" s="1"/>
  <c r="K18" i="10"/>
  <c r="P18" i="11"/>
  <c r="M19" i="11"/>
  <c r="M38" i="11" s="1"/>
  <c r="N18" i="11"/>
  <c r="N19" i="11" s="1"/>
  <c r="N38" i="11" s="1"/>
  <c r="P127" i="11"/>
  <c r="P137" i="11" s="1"/>
  <c r="Q121" i="11"/>
  <c r="Q127" i="11" s="1"/>
  <c r="Q137" i="11" s="1"/>
  <c r="P22" i="11"/>
  <c r="Q21" i="11"/>
  <c r="Q22" i="11" s="1"/>
  <c r="K127" i="10"/>
  <c r="L121" i="10"/>
  <c r="M121" i="10" s="1"/>
  <c r="L50" i="11"/>
  <c r="L68" i="11" s="1"/>
  <c r="M49" i="11"/>
  <c r="L77" i="10"/>
  <c r="M76" i="10"/>
  <c r="M77" i="10" s="1"/>
  <c r="M54" i="11"/>
  <c r="K52" i="10"/>
  <c r="P52" i="11"/>
  <c r="N52" i="11"/>
  <c r="N54" i="11" s="1"/>
  <c r="L140" i="11" l="1"/>
  <c r="L46" i="10"/>
  <c r="K47" i="10"/>
  <c r="Q46" i="11"/>
  <c r="Q47" i="11" s="1"/>
  <c r="P47" i="11"/>
  <c r="Q18" i="11"/>
  <c r="Q19" i="11" s="1"/>
  <c r="Q38" i="11" s="1"/>
  <c r="P19" i="11"/>
  <c r="P38" i="11" s="1"/>
  <c r="L18" i="10"/>
  <c r="K19" i="10"/>
  <c r="K38" i="10" s="1"/>
  <c r="K54" i="10"/>
  <c r="L52" i="10"/>
  <c r="K103" i="10"/>
  <c r="K117" i="10" s="1"/>
  <c r="L101" i="10"/>
  <c r="P54" i="11"/>
  <c r="Q52" i="11"/>
  <c r="Q54" i="11" s="1"/>
  <c r="P44" i="11"/>
  <c r="Q41" i="11"/>
  <c r="Q44" i="11" s="1"/>
  <c r="P74" i="11"/>
  <c r="Q71" i="11"/>
  <c r="Q74" i="11" s="1"/>
  <c r="K74" i="10"/>
  <c r="L71" i="10"/>
  <c r="M82" i="11"/>
  <c r="M97" i="11" s="1"/>
  <c r="K79" i="10"/>
  <c r="P79" i="11"/>
  <c r="N79" i="11"/>
  <c r="N82" i="11" s="1"/>
  <c r="N97" i="11" s="1"/>
  <c r="K44" i="10"/>
  <c r="L41" i="10"/>
  <c r="K137" i="10"/>
  <c r="L127" i="10"/>
  <c r="P103" i="11"/>
  <c r="P117" i="11" s="1"/>
  <c r="Q101" i="11"/>
  <c r="Q103" i="11" s="1"/>
  <c r="Q117" i="11" s="1"/>
  <c r="M50" i="11"/>
  <c r="M68" i="11" s="1"/>
  <c r="K49" i="10"/>
  <c r="P49" i="11"/>
  <c r="N49" i="11"/>
  <c r="N50" i="11" s="1"/>
  <c r="N68" i="11" s="1"/>
  <c r="Q84" i="11"/>
  <c r="Q85" i="11" s="1"/>
  <c r="P85" i="11"/>
  <c r="M21" i="10"/>
  <c r="M22" i="10" s="1"/>
  <c r="L22" i="10"/>
  <c r="K85" i="10"/>
  <c r="L84" i="10"/>
  <c r="M46" i="10" l="1"/>
  <c r="M47" i="10" s="1"/>
  <c r="L47" i="10"/>
  <c r="M140" i="11"/>
  <c r="N140" i="11"/>
  <c r="K50" i="10"/>
  <c r="L49" i="10"/>
  <c r="L54" i="10"/>
  <c r="M52" i="10"/>
  <c r="M54" i="10" s="1"/>
  <c r="L103" i="10"/>
  <c r="L117" i="10" s="1"/>
  <c r="M101" i="10"/>
  <c r="M103" i="10" s="1"/>
  <c r="M117" i="10" s="1"/>
  <c r="K82" i="10"/>
  <c r="K97" i="10" s="1"/>
  <c r="L79" i="10"/>
  <c r="M41" i="10"/>
  <c r="M44" i="10" s="1"/>
  <c r="L44" i="10"/>
  <c r="Q49" i="11"/>
  <c r="Q50" i="11" s="1"/>
  <c r="Q68" i="11" s="1"/>
  <c r="P50" i="11"/>
  <c r="P68" i="11" s="1"/>
  <c r="Q79" i="11"/>
  <c r="Q82" i="11" s="1"/>
  <c r="Q97" i="11" s="1"/>
  <c r="P82" i="11"/>
  <c r="P97" i="11" s="1"/>
  <c r="M18" i="10"/>
  <c r="M19" i="10" s="1"/>
  <c r="M38" i="10" s="1"/>
  <c r="L19" i="10"/>
  <c r="L38" i="10" s="1"/>
  <c r="L85" i="10"/>
  <c r="M84" i="10"/>
  <c r="M85" i="10" s="1"/>
  <c r="M127" i="10"/>
  <c r="M137" i="10" s="1"/>
  <c r="L137" i="10"/>
  <c r="M71" i="10"/>
  <c r="M74" i="10" s="1"/>
  <c r="L74" i="10"/>
  <c r="K68" i="10" l="1"/>
  <c r="P140" i="11"/>
  <c r="Q140" i="11"/>
  <c r="K140" i="10"/>
  <c r="L50" i="10"/>
  <c r="L68" i="10" s="1"/>
  <c r="M49" i="10"/>
  <c r="M50" i="10" s="1"/>
  <c r="M68" i="10" s="1"/>
  <c r="L82" i="10"/>
  <c r="L97" i="10" s="1"/>
  <c r="M79" i="10"/>
  <c r="M82" i="10" s="1"/>
  <c r="M97" i="10" s="1"/>
  <c r="L140" i="10" l="1"/>
  <c r="M140" i="10"/>
  <c r="D18" i="1" l="1"/>
  <c r="D13" i="1"/>
  <c r="D7" i="1"/>
  <c r="D20" i="1" s="1"/>
  <c r="E17" i="1"/>
  <c r="E16" i="1"/>
  <c r="E12" i="1"/>
  <c r="E5" i="1"/>
  <c r="D22" i="1" l="1"/>
  <c r="D21" i="1"/>
  <c r="D26" i="1"/>
  <c r="K137" i="9"/>
  <c r="H137" i="9"/>
  <c r="I135" i="9"/>
  <c r="N135" i="8" s="1"/>
  <c r="F133" i="9"/>
  <c r="I133" i="9" s="1"/>
  <c r="F132" i="9"/>
  <c r="I131" i="9"/>
  <c r="F131" i="9"/>
  <c r="M129" i="9"/>
  <c r="J129" i="9"/>
  <c r="L129" i="9" s="1"/>
  <c r="I129" i="9"/>
  <c r="H127" i="9"/>
  <c r="F127" i="9"/>
  <c r="D127" i="9"/>
  <c r="M125" i="9"/>
  <c r="I125" i="9"/>
  <c r="S124" i="9"/>
  <c r="M124" i="9"/>
  <c r="M123" i="9"/>
  <c r="I123" i="9"/>
  <c r="P123" i="9" s="1"/>
  <c r="Q123" i="9" s="1"/>
  <c r="M122" i="9"/>
  <c r="S122" i="9"/>
  <c r="M121" i="9"/>
  <c r="I121" i="9"/>
  <c r="K117" i="9"/>
  <c r="H117" i="9"/>
  <c r="I115" i="9"/>
  <c r="N115" i="8" s="1"/>
  <c r="M110" i="8"/>
  <c r="F108" i="9"/>
  <c r="I108" i="9" s="1"/>
  <c r="N108" i="8" s="1"/>
  <c r="F107" i="9"/>
  <c r="I105" i="9"/>
  <c r="J105" i="9"/>
  <c r="L105" i="9" s="1"/>
  <c r="M105" i="9" s="1"/>
  <c r="M103" i="9"/>
  <c r="L103" i="9"/>
  <c r="D103" i="9"/>
  <c r="S102" i="9"/>
  <c r="M102" i="9"/>
  <c r="K102" i="9"/>
  <c r="M101" i="9"/>
  <c r="K101" i="9"/>
  <c r="H103" i="9"/>
  <c r="G103" i="9"/>
  <c r="K97" i="9"/>
  <c r="F93" i="9"/>
  <c r="I93" i="9" s="1"/>
  <c r="I92" i="9"/>
  <c r="G92" i="9"/>
  <c r="F91" i="9"/>
  <c r="I91" i="9" s="1"/>
  <c r="P90" i="9"/>
  <c r="Q90" i="9" s="1"/>
  <c r="N90" i="9"/>
  <c r="L90" i="9"/>
  <c r="M90" i="9" s="1"/>
  <c r="I90" i="9"/>
  <c r="J90" i="9" s="1"/>
  <c r="F90" i="9"/>
  <c r="F89" i="9"/>
  <c r="I89" i="9" s="1"/>
  <c r="J89" i="9" s="1"/>
  <c r="L87" i="9"/>
  <c r="M87" i="9" s="1"/>
  <c r="P87" i="9" s="1"/>
  <c r="Q87" i="9" s="1"/>
  <c r="J87" i="9"/>
  <c r="I87" i="9"/>
  <c r="H85" i="9"/>
  <c r="F85" i="9"/>
  <c r="D85" i="9"/>
  <c r="M84" i="9"/>
  <c r="M85" i="9" s="1"/>
  <c r="L85" i="9"/>
  <c r="S84" i="9"/>
  <c r="H82" i="9"/>
  <c r="M81" i="9"/>
  <c r="K81" i="9"/>
  <c r="M80" i="9"/>
  <c r="K80" i="9"/>
  <c r="S80" i="9"/>
  <c r="M79" i="9"/>
  <c r="F82" i="9"/>
  <c r="L77" i="9"/>
  <c r="H77" i="9"/>
  <c r="F77" i="9"/>
  <c r="D77" i="9"/>
  <c r="M76" i="9"/>
  <c r="M77" i="9" s="1"/>
  <c r="K76" i="9"/>
  <c r="G77" i="9"/>
  <c r="H74" i="9"/>
  <c r="H97" i="9" s="1"/>
  <c r="D74" i="9"/>
  <c r="M73" i="9"/>
  <c r="K73" i="9"/>
  <c r="S73" i="9"/>
  <c r="M72" i="9"/>
  <c r="K72" i="9"/>
  <c r="F74" i="9"/>
  <c r="F97" i="9" s="1"/>
  <c r="K71" i="9"/>
  <c r="S71" i="9"/>
  <c r="K68" i="9"/>
  <c r="I66" i="9"/>
  <c r="J66" i="9" s="1"/>
  <c r="I64" i="9"/>
  <c r="J64" i="9" s="1"/>
  <c r="F64" i="9"/>
  <c r="I61" i="9"/>
  <c r="F61" i="9"/>
  <c r="J59" i="9"/>
  <c r="F59" i="9"/>
  <c r="I59" i="9" s="1"/>
  <c r="F58" i="9"/>
  <c r="I58" i="9" s="1"/>
  <c r="M56" i="9"/>
  <c r="N56" i="9" s="1"/>
  <c r="J56" i="9"/>
  <c r="L56" i="9" s="1"/>
  <c r="I56" i="9"/>
  <c r="L54" i="9"/>
  <c r="H54" i="9"/>
  <c r="M53" i="9"/>
  <c r="G54" i="9"/>
  <c r="M52" i="9"/>
  <c r="M54" i="9" s="1"/>
  <c r="F54" i="9"/>
  <c r="H50" i="9"/>
  <c r="G50" i="9"/>
  <c r="M49" i="9"/>
  <c r="M50" i="9" s="1"/>
  <c r="L50" i="9"/>
  <c r="K49" i="9"/>
  <c r="F50" i="9"/>
  <c r="D50" i="9"/>
  <c r="L47" i="9"/>
  <c r="D47" i="9"/>
  <c r="M46" i="9"/>
  <c r="K46" i="9"/>
  <c r="H47" i="9"/>
  <c r="H68" i="9" s="1"/>
  <c r="F47" i="9"/>
  <c r="H44" i="9"/>
  <c r="M43" i="9"/>
  <c r="K43" i="9"/>
  <c r="I43" i="9"/>
  <c r="M42" i="9"/>
  <c r="K42" i="9"/>
  <c r="S42" i="9"/>
  <c r="M41" i="9"/>
  <c r="K41" i="9"/>
  <c r="G44" i="9"/>
  <c r="F44" i="9"/>
  <c r="K38" i="9"/>
  <c r="I36" i="9"/>
  <c r="F32" i="9"/>
  <c r="F31" i="9"/>
  <c r="I31" i="9" s="1"/>
  <c r="J30" i="9"/>
  <c r="F30" i="9"/>
  <c r="I30" i="9" s="1"/>
  <c r="F29" i="9"/>
  <c r="I29" i="9" s="1"/>
  <c r="F27" i="9"/>
  <c r="I24" i="9"/>
  <c r="J24" i="9"/>
  <c r="M22" i="9"/>
  <c r="H22" i="9"/>
  <c r="M21" i="9"/>
  <c r="L22" i="9"/>
  <c r="G22" i="9"/>
  <c r="F22" i="9"/>
  <c r="H19" i="9"/>
  <c r="H38" i="9" s="1"/>
  <c r="H140" i="9" s="1"/>
  <c r="M18" i="9"/>
  <c r="K18" i="9"/>
  <c r="I18" i="9"/>
  <c r="P18" i="9" s="1"/>
  <c r="M17" i="9"/>
  <c r="K17" i="9"/>
  <c r="M16" i="9"/>
  <c r="K16" i="9"/>
  <c r="M15" i="9"/>
  <c r="K15" i="9"/>
  <c r="M14" i="9"/>
  <c r="K14" i="9"/>
  <c r="I14" i="9"/>
  <c r="L19" i="9"/>
  <c r="M135" i="8"/>
  <c r="K135" i="8"/>
  <c r="L135" i="8" s="1"/>
  <c r="N133" i="8"/>
  <c r="M133" i="8"/>
  <c r="K133" i="8"/>
  <c r="L133" i="8"/>
  <c r="M132" i="8"/>
  <c r="K132" i="8"/>
  <c r="N131" i="8"/>
  <c r="M131" i="8"/>
  <c r="K131" i="8"/>
  <c r="N129" i="8"/>
  <c r="M129" i="8"/>
  <c r="K129" i="8"/>
  <c r="L129" i="8"/>
  <c r="J127" i="8"/>
  <c r="J137" i="8" s="1"/>
  <c r="M126" i="8"/>
  <c r="K126" i="8"/>
  <c r="L126" i="8"/>
  <c r="E126" i="8"/>
  <c r="O125" i="8"/>
  <c r="N125" i="8"/>
  <c r="P125" i="8" s="1"/>
  <c r="Q125" i="8" s="1"/>
  <c r="M125" i="8"/>
  <c r="E125" i="8"/>
  <c r="O124" i="8"/>
  <c r="M124" i="8"/>
  <c r="O123" i="8"/>
  <c r="M123" i="8"/>
  <c r="F127" i="8"/>
  <c r="F137" i="8" s="1"/>
  <c r="O122" i="8"/>
  <c r="M122" i="8"/>
  <c r="M127" i="8" s="1"/>
  <c r="O121" i="8"/>
  <c r="M121" i="8"/>
  <c r="M115" i="8"/>
  <c r="K115" i="8"/>
  <c r="L115" i="8" s="1"/>
  <c r="M113" i="8"/>
  <c r="K113" i="8"/>
  <c r="L113" i="8"/>
  <c r="M112" i="8"/>
  <c r="K112" i="8"/>
  <c r="L112" i="8"/>
  <c r="K111" i="8"/>
  <c r="L111" i="8"/>
  <c r="K110" i="8"/>
  <c r="L110" i="8"/>
  <c r="M109" i="8"/>
  <c r="K109" i="8"/>
  <c r="K108" i="8"/>
  <c r="M107" i="8"/>
  <c r="K107" i="8"/>
  <c r="N105" i="8"/>
  <c r="M105" i="8"/>
  <c r="K105" i="8"/>
  <c r="L105" i="8"/>
  <c r="J103" i="8"/>
  <c r="J117" i="8" s="1"/>
  <c r="O102" i="8"/>
  <c r="M102" i="8"/>
  <c r="F103" i="8"/>
  <c r="F117" i="8" s="1"/>
  <c r="E102" i="8"/>
  <c r="O101" i="8"/>
  <c r="M101" i="8"/>
  <c r="M103" i="8" s="1"/>
  <c r="G103" i="8"/>
  <c r="I97" i="8"/>
  <c r="M95" i="8"/>
  <c r="K95" i="8"/>
  <c r="L95" i="8" s="1"/>
  <c r="N93" i="8"/>
  <c r="M93" i="8"/>
  <c r="K93" i="8"/>
  <c r="L93" i="8"/>
  <c r="N92" i="8"/>
  <c r="M92" i="8"/>
  <c r="K92" i="8"/>
  <c r="N91" i="8"/>
  <c r="M91" i="8"/>
  <c r="K91" i="8"/>
  <c r="L91" i="8"/>
  <c r="O90" i="8"/>
  <c r="N90" i="8"/>
  <c r="P90" i="8" s="1"/>
  <c r="Q90" i="8" s="1"/>
  <c r="M90" i="8"/>
  <c r="K90" i="8"/>
  <c r="N89" i="8"/>
  <c r="M89" i="8"/>
  <c r="K89" i="8"/>
  <c r="O87" i="8"/>
  <c r="N87" i="8"/>
  <c r="P87" i="8" s="1"/>
  <c r="Q87" i="8" s="1"/>
  <c r="M87" i="8"/>
  <c r="K87" i="8"/>
  <c r="L87" i="8"/>
  <c r="M85" i="8"/>
  <c r="J85" i="8"/>
  <c r="F85" i="8"/>
  <c r="D85" i="8"/>
  <c r="M84" i="8"/>
  <c r="I85" i="8"/>
  <c r="E84" i="8"/>
  <c r="E85" i="8" s="1"/>
  <c r="J82" i="8"/>
  <c r="I82" i="8"/>
  <c r="F82" i="8"/>
  <c r="O81" i="8"/>
  <c r="M81" i="8"/>
  <c r="E81" i="8"/>
  <c r="O80" i="8"/>
  <c r="M80" i="8"/>
  <c r="E80" i="8"/>
  <c r="M79" i="8"/>
  <c r="M82" i="8" s="1"/>
  <c r="D82" i="8"/>
  <c r="M77" i="8"/>
  <c r="J77" i="8"/>
  <c r="F77" i="8"/>
  <c r="O76" i="8"/>
  <c r="O77" i="8" s="1"/>
  <c r="M76" i="8"/>
  <c r="I77" i="8"/>
  <c r="E76" i="8"/>
  <c r="E77" i="8" s="1"/>
  <c r="D77" i="8"/>
  <c r="J74" i="8"/>
  <c r="I74" i="8"/>
  <c r="F74" i="8"/>
  <c r="E74" i="8"/>
  <c r="O73" i="8"/>
  <c r="M73" i="8"/>
  <c r="E73" i="8"/>
  <c r="O72" i="8"/>
  <c r="M72" i="8"/>
  <c r="E72" i="8"/>
  <c r="M71" i="8"/>
  <c r="M74" i="8" s="1"/>
  <c r="M97" i="8" s="1"/>
  <c r="E71" i="8"/>
  <c r="D74" i="8"/>
  <c r="J68" i="8"/>
  <c r="N66" i="8"/>
  <c r="M66" i="8"/>
  <c r="N64" i="8"/>
  <c r="M64" i="8"/>
  <c r="K64" i="8"/>
  <c r="L64" i="8"/>
  <c r="M63" i="8"/>
  <c r="K63" i="8"/>
  <c r="L63" i="8"/>
  <c r="M62" i="8"/>
  <c r="K62" i="8"/>
  <c r="N61" i="8"/>
  <c r="M61" i="8"/>
  <c r="L61" i="8"/>
  <c r="K61" i="8"/>
  <c r="M60" i="8"/>
  <c r="L60" i="8"/>
  <c r="K60" i="8"/>
  <c r="N59" i="8"/>
  <c r="M59" i="8"/>
  <c r="K59" i="8"/>
  <c r="N58" i="8"/>
  <c r="M58" i="8"/>
  <c r="K58" i="8"/>
  <c r="P56" i="8"/>
  <c r="Q56" i="8" s="1"/>
  <c r="O56" i="8"/>
  <c r="N56" i="8"/>
  <c r="M56" i="8"/>
  <c r="K56" i="8"/>
  <c r="L56" i="8"/>
  <c r="J54" i="8"/>
  <c r="I54" i="8"/>
  <c r="H54" i="8"/>
  <c r="O53" i="8"/>
  <c r="M53" i="8"/>
  <c r="K53" i="8"/>
  <c r="L53" i="8" s="1"/>
  <c r="E53" i="8"/>
  <c r="O52" i="8"/>
  <c r="O54" i="8" s="1"/>
  <c r="M52" i="8"/>
  <c r="M54" i="8" s="1"/>
  <c r="K52" i="8"/>
  <c r="K54" i="8" s="1"/>
  <c r="G54" i="8"/>
  <c r="D54" i="8"/>
  <c r="M50" i="8"/>
  <c r="J50" i="8"/>
  <c r="I50" i="8"/>
  <c r="H50" i="8"/>
  <c r="D50" i="8"/>
  <c r="O49" i="8"/>
  <c r="O50" i="8" s="1"/>
  <c r="M49" i="8"/>
  <c r="K49" i="8"/>
  <c r="K50" i="8" s="1"/>
  <c r="M47" i="8"/>
  <c r="I47" i="8"/>
  <c r="H47" i="8"/>
  <c r="F47" i="8"/>
  <c r="E47" i="8"/>
  <c r="D47" i="8"/>
  <c r="M46" i="8"/>
  <c r="J47" i="8"/>
  <c r="G47" i="8"/>
  <c r="E46" i="8"/>
  <c r="O43" i="8"/>
  <c r="N43" i="8"/>
  <c r="P43" i="8" s="1"/>
  <c r="K43" i="8"/>
  <c r="L43" i="8" s="1"/>
  <c r="E43" i="8"/>
  <c r="O42" i="8"/>
  <c r="M42" i="8"/>
  <c r="K42" i="8"/>
  <c r="L42" i="8" s="1"/>
  <c r="E42" i="8"/>
  <c r="M41" i="8"/>
  <c r="J44" i="8"/>
  <c r="I44" i="8"/>
  <c r="I68" i="8" s="1"/>
  <c r="G44" i="8"/>
  <c r="F44" i="8"/>
  <c r="E41" i="8"/>
  <c r="N36" i="8"/>
  <c r="M36" i="8"/>
  <c r="K36" i="8"/>
  <c r="L36" i="8" s="1"/>
  <c r="M34" i="8"/>
  <c r="K34" i="8"/>
  <c r="L34" i="8"/>
  <c r="M33" i="8"/>
  <c r="K33" i="8"/>
  <c r="L33" i="8"/>
  <c r="M32" i="8"/>
  <c r="K32" i="8"/>
  <c r="L32" i="8"/>
  <c r="M31" i="8"/>
  <c r="K31" i="8"/>
  <c r="L31" i="8"/>
  <c r="N30" i="8"/>
  <c r="M30" i="8"/>
  <c r="K30" i="8"/>
  <c r="L30" i="8"/>
  <c r="N29" i="8"/>
  <c r="M29" i="8"/>
  <c r="K29" i="8"/>
  <c r="L29" i="8"/>
  <c r="M28" i="8"/>
  <c r="K28" i="8"/>
  <c r="L28" i="8"/>
  <c r="M27" i="8"/>
  <c r="M26" i="8"/>
  <c r="N24" i="8"/>
  <c r="M24" i="8"/>
  <c r="L24" i="8"/>
  <c r="K24" i="8"/>
  <c r="O22" i="8"/>
  <c r="M22" i="8"/>
  <c r="J22" i="8"/>
  <c r="E22" i="8"/>
  <c r="D22" i="8"/>
  <c r="O21" i="8"/>
  <c r="M21" i="8"/>
  <c r="I22" i="8"/>
  <c r="H22" i="8"/>
  <c r="G22" i="8"/>
  <c r="F22" i="8"/>
  <c r="E21" i="8"/>
  <c r="F19" i="8"/>
  <c r="F38" i="8" s="1"/>
  <c r="O18" i="8"/>
  <c r="N18" i="8"/>
  <c r="P18" i="8" s="1"/>
  <c r="M18" i="8"/>
  <c r="K18" i="8"/>
  <c r="L18" i="8" s="1"/>
  <c r="E18" i="8"/>
  <c r="O17" i="8"/>
  <c r="M17" i="8"/>
  <c r="I17" i="8"/>
  <c r="K17" i="8" s="1"/>
  <c r="L17" i="8" s="1"/>
  <c r="F17" i="8"/>
  <c r="E17" i="8"/>
  <c r="O16" i="8"/>
  <c r="K16" i="8"/>
  <c r="E16" i="8"/>
  <c r="O15" i="8"/>
  <c r="M15" i="8"/>
  <c r="K15" i="8"/>
  <c r="L15" i="8" s="1"/>
  <c r="E15" i="8"/>
  <c r="O14" i="8"/>
  <c r="M14" i="8"/>
  <c r="H19" i="8"/>
  <c r="E14" i="8"/>
  <c r="M13" i="8"/>
  <c r="J19" i="8"/>
  <c r="J38" i="8" s="1"/>
  <c r="K13" i="8"/>
  <c r="L13" i="8" s="1"/>
  <c r="E13" i="8"/>
  <c r="E18" i="1"/>
  <c r="P43" i="9" l="1"/>
  <c r="L52" i="8"/>
  <c r="H38" i="8"/>
  <c r="D27" i="1"/>
  <c r="D28" i="1"/>
  <c r="E124" i="8"/>
  <c r="I16" i="9"/>
  <c r="P16" i="9" s="1"/>
  <c r="Q16" i="9" s="1"/>
  <c r="S76" i="9"/>
  <c r="M108" i="8"/>
  <c r="E121" i="8"/>
  <c r="I13" i="9"/>
  <c r="S13" i="9"/>
  <c r="F17" i="9"/>
  <c r="F19" i="9" s="1"/>
  <c r="F38" i="9" s="1"/>
  <c r="G85" i="9"/>
  <c r="F110" i="9"/>
  <c r="I110" i="9" s="1"/>
  <c r="N110" i="8" s="1"/>
  <c r="D127" i="8"/>
  <c r="D137" i="8" s="1"/>
  <c r="D103" i="8"/>
  <c r="D117" i="8" s="1"/>
  <c r="G82" i="9"/>
  <c r="S81" i="9"/>
  <c r="I124" i="9"/>
  <c r="P124" i="9" s="1"/>
  <c r="Q124" i="9" s="1"/>
  <c r="G117" i="8"/>
  <c r="N123" i="8"/>
  <c r="P123" i="8" s="1"/>
  <c r="Q123" i="8" s="1"/>
  <c r="L92" i="8"/>
  <c r="Q43" i="8"/>
  <c r="E79" i="8"/>
  <c r="E82" i="8" s="1"/>
  <c r="E97" i="8" s="1"/>
  <c r="F152" i="9"/>
  <c r="I107" i="9"/>
  <c r="G68" i="8"/>
  <c r="G85" i="8"/>
  <c r="P14" i="9"/>
  <c r="N14" i="8"/>
  <c r="P14" i="8" s="1"/>
  <c r="Q14" i="8" s="1"/>
  <c r="F34" i="9"/>
  <c r="E19" i="8"/>
  <c r="E38" i="8" s="1"/>
  <c r="K21" i="8"/>
  <c r="K22" i="8" s="1"/>
  <c r="K41" i="8"/>
  <c r="H44" i="8"/>
  <c r="D97" i="8"/>
  <c r="E101" i="8"/>
  <c r="E103" i="8" s="1"/>
  <c r="E117" i="8" s="1"/>
  <c r="G50" i="8"/>
  <c r="L49" i="8"/>
  <c r="L50" i="8" s="1"/>
  <c r="P105" i="9"/>
  <c r="Q105" i="9" s="1"/>
  <c r="N105" i="9"/>
  <c r="O105" i="8"/>
  <c r="S16" i="9"/>
  <c r="M16" i="8"/>
  <c r="K14" i="8"/>
  <c r="L14" i="8" s="1"/>
  <c r="L19" i="8" s="1"/>
  <c r="L54" i="8"/>
  <c r="I132" i="9"/>
  <c r="N132" i="8"/>
  <c r="M19" i="8"/>
  <c r="M38" i="8" s="1"/>
  <c r="K46" i="8"/>
  <c r="F97" i="8"/>
  <c r="M47" i="9"/>
  <c r="O46" i="8"/>
  <c r="O47" i="8" s="1"/>
  <c r="E44" i="8"/>
  <c r="L24" i="9"/>
  <c r="M24" i="9" s="1"/>
  <c r="O24" i="8" s="1"/>
  <c r="P24" i="8" s="1"/>
  <c r="Q24" i="8" s="1"/>
  <c r="D19" i="8"/>
  <c r="D38" i="8" s="1"/>
  <c r="K66" i="8"/>
  <c r="L66" i="8" s="1"/>
  <c r="G77" i="8"/>
  <c r="I19" i="8"/>
  <c r="I38" i="8" s="1"/>
  <c r="Q18" i="8"/>
  <c r="N31" i="8"/>
  <c r="M44" i="8"/>
  <c r="M68" i="8" s="1"/>
  <c r="F28" i="9"/>
  <c r="I28" i="9" s="1"/>
  <c r="M44" i="9"/>
  <c r="O41" i="8"/>
  <c r="O44" i="8" s="1"/>
  <c r="S43" i="9"/>
  <c r="J43" i="9"/>
  <c r="N43" i="9" s="1"/>
  <c r="Q43" i="9"/>
  <c r="M43" i="8"/>
  <c r="M82" i="9"/>
  <c r="O79" i="8"/>
  <c r="O82" i="8" s="1"/>
  <c r="I17" i="9"/>
  <c r="J17" i="9" s="1"/>
  <c r="N17" i="9" s="1"/>
  <c r="N64" i="9"/>
  <c r="G19" i="8"/>
  <c r="G38" i="8" s="1"/>
  <c r="N16" i="8"/>
  <c r="P16" i="8" s="1"/>
  <c r="Q16" i="8" s="1"/>
  <c r="J140" i="8"/>
  <c r="L16" i="8"/>
  <c r="E49" i="8"/>
  <c r="E50" i="8" s="1"/>
  <c r="F50" i="8"/>
  <c r="F68" i="8" s="1"/>
  <c r="F140" i="8" s="1"/>
  <c r="F54" i="8"/>
  <c r="J97" i="8"/>
  <c r="M137" i="8"/>
  <c r="J28" i="9"/>
  <c r="F111" i="9"/>
  <c r="I111" i="9" s="1"/>
  <c r="M111" i="8"/>
  <c r="G74" i="8"/>
  <c r="G82" i="8"/>
  <c r="P105" i="8"/>
  <c r="Q105" i="8" s="1"/>
  <c r="S21" i="9"/>
  <c r="D22" i="9"/>
  <c r="I41" i="9"/>
  <c r="J41" i="9" s="1"/>
  <c r="E44" i="9"/>
  <c r="L74" i="9"/>
  <c r="M71" i="9"/>
  <c r="E127" i="9"/>
  <c r="E137" i="9" s="1"/>
  <c r="I122" i="9"/>
  <c r="E52" i="8"/>
  <c r="E54" i="8" s="1"/>
  <c r="G127" i="8"/>
  <c r="G137" i="8" s="1"/>
  <c r="E122" i="8"/>
  <c r="E123" i="8"/>
  <c r="E22" i="9"/>
  <c r="I21" i="9"/>
  <c r="J29" i="9"/>
  <c r="F68" i="9"/>
  <c r="E47" i="9"/>
  <c r="I46" i="9"/>
  <c r="J62" i="9"/>
  <c r="F62" i="9"/>
  <c r="I62" i="9" s="1"/>
  <c r="L66" i="9"/>
  <c r="M66" i="9" s="1"/>
  <c r="O66" i="8" s="1"/>
  <c r="P66" i="8" s="1"/>
  <c r="Q66" i="8" s="1"/>
  <c r="S72" i="9"/>
  <c r="S74" i="9" s="1"/>
  <c r="L41" i="8"/>
  <c r="L44" i="8" s="1"/>
  <c r="D44" i="8"/>
  <c r="D68" i="8" s="1"/>
  <c r="O103" i="8"/>
  <c r="F26" i="9"/>
  <c r="G68" i="9"/>
  <c r="F103" i="9"/>
  <c r="S101" i="9"/>
  <c r="S103" i="9" s="1"/>
  <c r="I126" i="9"/>
  <c r="S126" i="9"/>
  <c r="P129" i="9"/>
  <c r="Q129" i="9" s="1"/>
  <c r="O129" i="8"/>
  <c r="P129" i="8" s="1"/>
  <c r="Q129" i="8" s="1"/>
  <c r="N129" i="9"/>
  <c r="I127" i="8"/>
  <c r="I137" i="8" s="1"/>
  <c r="P30" i="9"/>
  <c r="I42" i="9"/>
  <c r="G47" i="9"/>
  <c r="S46" i="9"/>
  <c r="S79" i="9"/>
  <c r="F109" i="9"/>
  <c r="I109" i="9" s="1"/>
  <c r="I103" i="8"/>
  <c r="I117" i="8" s="1"/>
  <c r="L30" i="9"/>
  <c r="M30" i="9" s="1"/>
  <c r="O30" i="8" s="1"/>
  <c r="P30" i="8" s="1"/>
  <c r="Q30" i="8" s="1"/>
  <c r="L59" i="9"/>
  <c r="M59" i="9" s="1"/>
  <c r="O59" i="8" s="1"/>
  <c r="P59" i="8" s="1"/>
  <c r="Q59" i="8" s="1"/>
  <c r="P121" i="9"/>
  <c r="N121" i="8"/>
  <c r="J121" i="9"/>
  <c r="F137" i="9"/>
  <c r="O84" i="8"/>
  <c r="O85" i="8" s="1"/>
  <c r="E19" i="9"/>
  <c r="J14" i="9"/>
  <c r="N14" i="9" s="1"/>
  <c r="S14" i="9"/>
  <c r="Q14" i="9"/>
  <c r="J18" i="9"/>
  <c r="N18" i="9" s="1"/>
  <c r="S18" i="9"/>
  <c r="Q18" i="9"/>
  <c r="I27" i="9"/>
  <c r="J33" i="9"/>
  <c r="F60" i="9"/>
  <c r="I60" i="9" s="1"/>
  <c r="J60" i="9" s="1"/>
  <c r="L89" i="9"/>
  <c r="M89" i="9" s="1"/>
  <c r="N89" i="9"/>
  <c r="I95" i="9"/>
  <c r="L44" i="9"/>
  <c r="J92" i="9"/>
  <c r="J27" i="9"/>
  <c r="J36" i="9"/>
  <c r="D137" i="9"/>
  <c r="D19" i="9"/>
  <c r="D38" i="9" s="1"/>
  <c r="M13" i="9"/>
  <c r="Q30" i="9"/>
  <c r="G33" i="9"/>
  <c r="I33" i="9" s="1"/>
  <c r="D44" i="9"/>
  <c r="I49" i="9"/>
  <c r="J49" i="9" s="1"/>
  <c r="J91" i="9"/>
  <c r="D117" i="9"/>
  <c r="G112" i="9"/>
  <c r="I112" i="9" s="1"/>
  <c r="J123" i="9"/>
  <c r="N123" i="9" s="1"/>
  <c r="P125" i="9"/>
  <c r="Q125" i="9" s="1"/>
  <c r="J131" i="9"/>
  <c r="P24" i="9"/>
  <c r="Q24" i="9" s="1"/>
  <c r="F154" i="9"/>
  <c r="S41" i="9"/>
  <c r="S44" i="9" s="1"/>
  <c r="S52" i="9"/>
  <c r="S53" i="9"/>
  <c r="L64" i="9"/>
  <c r="M64" i="9" s="1"/>
  <c r="N87" i="9"/>
  <c r="J125" i="9"/>
  <c r="N125" i="9" s="1"/>
  <c r="J133" i="9"/>
  <c r="S15" i="9"/>
  <c r="I32" i="9"/>
  <c r="E50" i="9"/>
  <c r="I52" i="9"/>
  <c r="E54" i="9"/>
  <c r="P56" i="9"/>
  <c r="Q56" i="9" s="1"/>
  <c r="J61" i="9"/>
  <c r="J63" i="9"/>
  <c r="G63" i="9"/>
  <c r="I63" i="9" s="1"/>
  <c r="J93" i="9"/>
  <c r="J108" i="9"/>
  <c r="J115" i="9"/>
  <c r="G19" i="9"/>
  <c r="G38" i="9" s="1"/>
  <c r="I15" i="9"/>
  <c r="J15" i="9" s="1"/>
  <c r="N15" i="9" s="1"/>
  <c r="J31" i="9"/>
  <c r="I53" i="9"/>
  <c r="P59" i="9"/>
  <c r="Q59" i="9" s="1"/>
  <c r="D82" i="9"/>
  <c r="D97" i="9" s="1"/>
  <c r="J135" i="9"/>
  <c r="D54" i="9"/>
  <c r="J58" i="9"/>
  <c r="S49" i="9"/>
  <c r="G127" i="9"/>
  <c r="G137" i="9" s="1"/>
  <c r="G74" i="9"/>
  <c r="L82" i="9"/>
  <c r="G113" i="9"/>
  <c r="I113" i="9" s="1"/>
  <c r="J113" i="9" s="1"/>
  <c r="S121" i="9"/>
  <c r="S123" i="9"/>
  <c r="S125" i="9"/>
  <c r="J124" i="9" l="1"/>
  <c r="N124" i="9" s="1"/>
  <c r="I127" i="9"/>
  <c r="N66" i="9"/>
  <c r="P66" i="9"/>
  <c r="Q66" i="9" s="1"/>
  <c r="E38" i="9"/>
  <c r="L21" i="8"/>
  <c r="L22" i="8" s="1"/>
  <c r="K19" i="8"/>
  <c r="K38" i="8" s="1"/>
  <c r="S82" i="9"/>
  <c r="P13" i="9"/>
  <c r="Q13" i="9" s="1"/>
  <c r="S17" i="9"/>
  <c r="S19" i="9" s="1"/>
  <c r="J16" i="9"/>
  <c r="N16" i="9" s="1"/>
  <c r="N124" i="8"/>
  <c r="P124" i="8" s="1"/>
  <c r="Q124" i="8" s="1"/>
  <c r="M117" i="8"/>
  <c r="M140" i="8" s="1"/>
  <c r="G97" i="9"/>
  <c r="J110" i="9"/>
  <c r="L110" i="9" s="1"/>
  <c r="M110" i="9" s="1"/>
  <c r="F153" i="9"/>
  <c r="F117" i="9"/>
  <c r="F140" i="9" s="1"/>
  <c r="G97" i="8"/>
  <c r="G140" i="8" s="1"/>
  <c r="E127" i="8"/>
  <c r="E137" i="8" s="1"/>
  <c r="E140" i="8" s="1"/>
  <c r="J13" i="9"/>
  <c r="N13" i="9" s="1"/>
  <c r="N13" i="8"/>
  <c r="L113" i="9"/>
  <c r="M113" i="9" s="1"/>
  <c r="O113" i="8" s="1"/>
  <c r="N49" i="9"/>
  <c r="N50" i="9" s="1"/>
  <c r="J50" i="9"/>
  <c r="L60" i="9"/>
  <c r="M60" i="9" s="1"/>
  <c r="O60" i="8" s="1"/>
  <c r="P42" i="9"/>
  <c r="Q42" i="9" s="1"/>
  <c r="J42" i="9"/>
  <c r="N42" i="9" s="1"/>
  <c r="N42" i="8"/>
  <c r="P42" i="8" s="1"/>
  <c r="Q42" i="8" s="1"/>
  <c r="L133" i="9"/>
  <c r="M133" i="9" s="1"/>
  <c r="N133" i="9" s="1"/>
  <c r="O89" i="8"/>
  <c r="P89" i="8" s="1"/>
  <c r="Q89" i="8" s="1"/>
  <c r="P89" i="9"/>
  <c r="Q89" i="9" s="1"/>
  <c r="Q121" i="9"/>
  <c r="L28" i="9"/>
  <c r="M28" i="9" s="1"/>
  <c r="O28" i="8" s="1"/>
  <c r="N17" i="8"/>
  <c r="P17" i="8" s="1"/>
  <c r="Q17" i="8" s="1"/>
  <c r="P17" i="9"/>
  <c r="Q17" i="9" s="1"/>
  <c r="E68" i="8"/>
  <c r="J107" i="9"/>
  <c r="N107" i="8"/>
  <c r="L58" i="9"/>
  <c r="M58" i="9" s="1"/>
  <c r="N58" i="9" s="1"/>
  <c r="P53" i="9"/>
  <c r="Q53" i="9" s="1"/>
  <c r="J53" i="9"/>
  <c r="N53" i="9" s="1"/>
  <c r="N53" i="8"/>
  <c r="P53" i="8" s="1"/>
  <c r="Q53" i="8" s="1"/>
  <c r="L91" i="9"/>
  <c r="M91" i="9" s="1"/>
  <c r="N91" i="9"/>
  <c r="I137" i="9"/>
  <c r="P62" i="9"/>
  <c r="Q62" i="9" s="1"/>
  <c r="N62" i="8"/>
  <c r="P62" i="8" s="1"/>
  <c r="Q62" i="8" s="1"/>
  <c r="E68" i="9"/>
  <c r="F149" i="9"/>
  <c r="I34" i="9"/>
  <c r="L131" i="9"/>
  <c r="M131" i="9" s="1"/>
  <c r="N27" i="9"/>
  <c r="L27" i="9"/>
  <c r="M27" i="9" s="1"/>
  <c r="O27" i="8" s="1"/>
  <c r="L135" i="9"/>
  <c r="M135" i="9" s="1"/>
  <c r="N135" i="9" s="1"/>
  <c r="S54" i="9"/>
  <c r="P49" i="9"/>
  <c r="I50" i="9"/>
  <c r="N49" i="8"/>
  <c r="N126" i="8"/>
  <c r="J126" i="9"/>
  <c r="I22" i="9"/>
  <c r="N21" i="8"/>
  <c r="P21" i="9"/>
  <c r="I19" i="9"/>
  <c r="H68" i="8"/>
  <c r="K44" i="8"/>
  <c r="G117" i="9"/>
  <c r="G140" i="9" s="1"/>
  <c r="L33" i="9"/>
  <c r="M33" i="9" s="1"/>
  <c r="O33" i="8" s="1"/>
  <c r="J122" i="9"/>
  <c r="N122" i="9" s="1"/>
  <c r="P122" i="9"/>
  <c r="Q122" i="9" s="1"/>
  <c r="N122" i="8"/>
  <c r="P122" i="8" s="1"/>
  <c r="Q122" i="8" s="1"/>
  <c r="N111" i="8"/>
  <c r="D140" i="8"/>
  <c r="N61" i="9"/>
  <c r="L61" i="9"/>
  <c r="M61" i="9" s="1"/>
  <c r="P121" i="8"/>
  <c r="Q121" i="8" s="1"/>
  <c r="P64" i="9"/>
  <c r="Q64" i="9" s="1"/>
  <c r="O64" i="8"/>
  <c r="P64" i="8" s="1"/>
  <c r="Q64" i="8" s="1"/>
  <c r="N92" i="9"/>
  <c r="L92" i="9"/>
  <c r="M92" i="9" s="1"/>
  <c r="L115" i="9"/>
  <c r="M115" i="9" s="1"/>
  <c r="N115" i="9" s="1"/>
  <c r="J132" i="9"/>
  <c r="S127" i="9"/>
  <c r="N31" i="9"/>
  <c r="L31" i="9"/>
  <c r="M31" i="9" s="1"/>
  <c r="P52" i="9"/>
  <c r="I54" i="9"/>
  <c r="J52" i="9"/>
  <c r="N52" i="8"/>
  <c r="N59" i="9"/>
  <c r="L62" i="9"/>
  <c r="M62" i="9" s="1"/>
  <c r="O62" i="8" s="1"/>
  <c r="N62" i="9"/>
  <c r="L93" i="9"/>
  <c r="M93" i="9" s="1"/>
  <c r="N112" i="8"/>
  <c r="P63" i="9"/>
  <c r="Q63" i="9" s="1"/>
  <c r="N63" i="8"/>
  <c r="J32" i="9"/>
  <c r="N32" i="8"/>
  <c r="J112" i="9"/>
  <c r="P33" i="9"/>
  <c r="Q33" i="9" s="1"/>
  <c r="N33" i="8"/>
  <c r="F151" i="9"/>
  <c r="N30" i="9"/>
  <c r="I47" i="9"/>
  <c r="J46" i="9"/>
  <c r="P46" i="9"/>
  <c r="N46" i="8"/>
  <c r="J21" i="9"/>
  <c r="P28" i="9"/>
  <c r="Q28" i="9" s="1"/>
  <c r="N28" i="8"/>
  <c r="P28" i="8" s="1"/>
  <c r="Q28" i="8" s="1"/>
  <c r="N24" i="9"/>
  <c r="M19" i="9"/>
  <c r="O13" i="8"/>
  <c r="N41" i="9"/>
  <c r="N44" i="9" s="1"/>
  <c r="J44" i="9"/>
  <c r="I26" i="9"/>
  <c r="F150" i="9"/>
  <c r="N29" i="9"/>
  <c r="L29" i="9"/>
  <c r="M29" i="9" s="1"/>
  <c r="P41" i="9"/>
  <c r="I44" i="9"/>
  <c r="I68" i="9" s="1"/>
  <c r="N41" i="8"/>
  <c r="L108" i="9"/>
  <c r="M108" i="9" s="1"/>
  <c r="N60" i="8"/>
  <c r="J109" i="9"/>
  <c r="N109" i="8"/>
  <c r="I140" i="8"/>
  <c r="D68" i="9"/>
  <c r="D140" i="9" s="1"/>
  <c r="P113" i="9"/>
  <c r="Q113" i="9" s="1"/>
  <c r="N113" i="8"/>
  <c r="P113" i="8" s="1"/>
  <c r="Q113" i="8" s="1"/>
  <c r="P15" i="9"/>
  <c r="Q15" i="9" s="1"/>
  <c r="N15" i="8"/>
  <c r="L63" i="9"/>
  <c r="M63" i="9" s="1"/>
  <c r="O63" i="8" s="1"/>
  <c r="N63" i="9"/>
  <c r="L36" i="9"/>
  <c r="M36" i="9" s="1"/>
  <c r="N95" i="8"/>
  <c r="J95" i="9"/>
  <c r="P27" i="9"/>
  <c r="Q27" i="9" s="1"/>
  <c r="N27" i="8"/>
  <c r="P27" i="8" s="1"/>
  <c r="Q27" i="8" s="1"/>
  <c r="N121" i="9"/>
  <c r="M74" i="9"/>
  <c r="O71" i="8"/>
  <c r="O74" i="8" s="1"/>
  <c r="J111" i="9"/>
  <c r="K47" i="8"/>
  <c r="L46" i="8"/>
  <c r="L47" i="8" s="1"/>
  <c r="L68" i="8" s="1"/>
  <c r="L38" i="8" l="1"/>
  <c r="N19" i="9"/>
  <c r="S140" i="9"/>
  <c r="I38" i="9"/>
  <c r="J19" i="9"/>
  <c r="N127" i="8"/>
  <c r="N137" i="8" s="1"/>
  <c r="N113" i="9"/>
  <c r="J127" i="9"/>
  <c r="J137" i="9" s="1"/>
  <c r="L111" i="9"/>
  <c r="M111" i="9" s="1"/>
  <c r="N111" i="9" s="1"/>
  <c r="P46" i="8"/>
  <c r="N47" i="8"/>
  <c r="P60" i="8"/>
  <c r="Q60" i="8" s="1"/>
  <c r="P44" i="9"/>
  <c r="Q41" i="9"/>
  <c r="Q44" i="9" s="1"/>
  <c r="O93" i="8"/>
  <c r="P93" i="8" s="1"/>
  <c r="Q93" i="8" s="1"/>
  <c r="P93" i="9"/>
  <c r="Q93" i="9" s="1"/>
  <c r="O131" i="8"/>
  <c r="P131" i="8" s="1"/>
  <c r="Q131" i="8" s="1"/>
  <c r="P131" i="9"/>
  <c r="Q131" i="9" s="1"/>
  <c r="N60" i="9"/>
  <c r="O36" i="8"/>
  <c r="P36" i="8" s="1"/>
  <c r="Q36" i="8" s="1"/>
  <c r="P36" i="9"/>
  <c r="Q36" i="9" s="1"/>
  <c r="P60" i="9"/>
  <c r="Q60" i="9" s="1"/>
  <c r="O29" i="8"/>
  <c r="P29" i="8" s="1"/>
  <c r="Q29" i="8" s="1"/>
  <c r="P29" i="9"/>
  <c r="Q29" i="9" s="1"/>
  <c r="N46" i="9"/>
  <c r="N47" i="9" s="1"/>
  <c r="J47" i="9"/>
  <c r="N93" i="9"/>
  <c r="Q52" i="9"/>
  <c r="Q54" i="9" s="1"/>
  <c r="P54" i="9"/>
  <c r="O115" i="8"/>
  <c r="P115" i="8" s="1"/>
  <c r="Q115" i="8" s="1"/>
  <c r="P115" i="9"/>
  <c r="Q115" i="9" s="1"/>
  <c r="O61" i="8"/>
  <c r="P61" i="8" s="1"/>
  <c r="Q61" i="8" s="1"/>
  <c r="P61" i="9"/>
  <c r="Q61" i="9" s="1"/>
  <c r="P21" i="8"/>
  <c r="N22" i="8"/>
  <c r="N131" i="9"/>
  <c r="N28" i="9"/>
  <c r="N132" i="9"/>
  <c r="L132" i="9"/>
  <c r="M132" i="9" s="1"/>
  <c r="P15" i="8"/>
  <c r="Q15" i="8" s="1"/>
  <c r="N19" i="8"/>
  <c r="O19" i="8"/>
  <c r="P13" i="8"/>
  <c r="J54" i="9"/>
  <c r="J68" i="9" s="1"/>
  <c r="N52" i="9"/>
  <c r="N54" i="9" s="1"/>
  <c r="P47" i="9"/>
  <c r="Q46" i="9"/>
  <c r="Q47" i="9" s="1"/>
  <c r="L112" i="9"/>
  <c r="M112" i="9" s="1"/>
  <c r="N112" i="9"/>
  <c r="P22" i="9"/>
  <c r="Q21" i="9"/>
  <c r="Q22" i="9" s="1"/>
  <c r="P50" i="9"/>
  <c r="Q49" i="9"/>
  <c r="Q50" i="9" s="1"/>
  <c r="O58" i="8"/>
  <c r="P58" i="9"/>
  <c r="Q58" i="9" s="1"/>
  <c r="O133" i="8"/>
  <c r="P133" i="8" s="1"/>
  <c r="Q133" i="8" s="1"/>
  <c r="P133" i="9"/>
  <c r="Q133" i="9" s="1"/>
  <c r="N36" i="9"/>
  <c r="L68" i="9"/>
  <c r="M68" i="9"/>
  <c r="O31" i="8"/>
  <c r="P31" i="8" s="1"/>
  <c r="Q31" i="8" s="1"/>
  <c r="P31" i="9"/>
  <c r="Q31" i="9" s="1"/>
  <c r="O92" i="8"/>
  <c r="P92" i="8" s="1"/>
  <c r="Q92" i="8" s="1"/>
  <c r="P92" i="9"/>
  <c r="Q92" i="9" s="1"/>
  <c r="N33" i="9"/>
  <c r="O135" i="8"/>
  <c r="P135" i="8" s="1"/>
  <c r="Q135" i="8" s="1"/>
  <c r="P135" i="9"/>
  <c r="Q135" i="9" s="1"/>
  <c r="N34" i="8"/>
  <c r="J34" i="9"/>
  <c r="O110" i="8"/>
  <c r="P110" i="8" s="1"/>
  <c r="Q110" i="8" s="1"/>
  <c r="P110" i="9"/>
  <c r="Q110" i="9" s="1"/>
  <c r="O108" i="8"/>
  <c r="P108" i="8" s="1"/>
  <c r="Q108" i="8" s="1"/>
  <c r="P108" i="9"/>
  <c r="Q108" i="9" s="1"/>
  <c r="N32" i="9"/>
  <c r="L32" i="9"/>
  <c r="M32" i="9" s="1"/>
  <c r="L126" i="9"/>
  <c r="F157" i="9"/>
  <c r="L107" i="9"/>
  <c r="Q19" i="9"/>
  <c r="N110" i="9"/>
  <c r="N108" i="9"/>
  <c r="N26" i="8"/>
  <c r="J26" i="9"/>
  <c r="P63" i="8"/>
  <c r="Q63" i="8" s="1"/>
  <c r="O91" i="8"/>
  <c r="P91" i="8" s="1"/>
  <c r="Q91" i="8" s="1"/>
  <c r="P91" i="9"/>
  <c r="Q91" i="9" s="1"/>
  <c r="P19" i="9"/>
  <c r="K68" i="8"/>
  <c r="L95" i="9"/>
  <c r="M95" i="9" s="1"/>
  <c r="L109" i="9"/>
  <c r="M109" i="9" s="1"/>
  <c r="N109" i="9" s="1"/>
  <c r="N44" i="8"/>
  <c r="P41" i="8"/>
  <c r="J22" i="9"/>
  <c r="N21" i="9"/>
  <c r="N22" i="9" s="1"/>
  <c r="P33" i="8"/>
  <c r="Q33" i="8" s="1"/>
  <c r="N54" i="8"/>
  <c r="P52" i="8"/>
  <c r="N50" i="8"/>
  <c r="P49" i="8"/>
  <c r="N68" i="9" l="1"/>
  <c r="J38" i="9"/>
  <c r="N68" i="8"/>
  <c r="O32" i="8"/>
  <c r="P32" i="8" s="1"/>
  <c r="Q32" i="8" s="1"/>
  <c r="P32" i="9"/>
  <c r="Q32" i="9" s="1"/>
  <c r="O112" i="8"/>
  <c r="P112" i="8" s="1"/>
  <c r="Q112" i="8" s="1"/>
  <c r="P112" i="9"/>
  <c r="Q112" i="9" s="1"/>
  <c r="P19" i="8"/>
  <c r="Q13" i="8"/>
  <c r="Q19" i="8" s="1"/>
  <c r="L97" i="9"/>
  <c r="Q52" i="8"/>
  <c r="Q54" i="8" s="1"/>
  <c r="P54" i="8"/>
  <c r="P58" i="8"/>
  <c r="Q58" i="8" s="1"/>
  <c r="O68" i="8"/>
  <c r="N38" i="8"/>
  <c r="Q46" i="8"/>
  <c r="Q47" i="8" s="1"/>
  <c r="P47" i="8"/>
  <c r="M107" i="9"/>
  <c r="L117" i="9"/>
  <c r="Q41" i="8"/>
  <c r="Q44" i="8" s="1"/>
  <c r="P44" i="8"/>
  <c r="O95" i="8"/>
  <c r="P95" i="9"/>
  <c r="Q95" i="9" s="1"/>
  <c r="N95" i="9"/>
  <c r="P22" i="8"/>
  <c r="Q21" i="8"/>
  <c r="Q22" i="8" s="1"/>
  <c r="Q68" i="9"/>
  <c r="O111" i="8"/>
  <c r="P111" i="8" s="1"/>
  <c r="Q111" i="8" s="1"/>
  <c r="P111" i="9"/>
  <c r="Q111" i="9" s="1"/>
  <c r="Q49" i="8"/>
  <c r="Q50" i="8" s="1"/>
  <c r="P50" i="8"/>
  <c r="L26" i="9"/>
  <c r="P68" i="9"/>
  <c r="O109" i="8"/>
  <c r="P109" i="8" s="1"/>
  <c r="Q109" i="8" s="1"/>
  <c r="P109" i="9"/>
  <c r="Q109" i="9" s="1"/>
  <c r="L34" i="9"/>
  <c r="M34" i="9" s="1"/>
  <c r="M126" i="9"/>
  <c r="L127" i="9"/>
  <c r="L137" i="9" s="1"/>
  <c r="O132" i="8"/>
  <c r="P132" i="8" s="1"/>
  <c r="Q132" i="8" s="1"/>
  <c r="P132" i="9"/>
  <c r="Q132" i="9" s="1"/>
  <c r="M97" i="9"/>
  <c r="O126" i="8" l="1"/>
  <c r="M127" i="9"/>
  <c r="M137" i="9" s="1"/>
  <c r="P126" i="9"/>
  <c r="N126" i="9"/>
  <c r="N127" i="9" s="1"/>
  <c r="N137" i="9" s="1"/>
  <c r="O107" i="8"/>
  <c r="M117" i="9"/>
  <c r="P107" i="9"/>
  <c r="Q107" i="9" s="1"/>
  <c r="N107" i="9"/>
  <c r="O34" i="8"/>
  <c r="P34" i="8" s="1"/>
  <c r="Q34" i="8" s="1"/>
  <c r="P34" i="9"/>
  <c r="Q34" i="9" s="1"/>
  <c r="O97" i="8"/>
  <c r="P95" i="8"/>
  <c r="Q95" i="8" s="1"/>
  <c r="N34" i="9"/>
  <c r="P68" i="8"/>
  <c r="Q68" i="8"/>
  <c r="M26" i="9"/>
  <c r="L38" i="9"/>
  <c r="L140" i="9" s="1"/>
  <c r="O117" i="8" l="1"/>
  <c r="P107" i="8"/>
  <c r="Q107" i="8" s="1"/>
  <c r="Q126" i="9"/>
  <c r="Q127" i="9" s="1"/>
  <c r="Q137" i="9" s="1"/>
  <c r="P127" i="9"/>
  <c r="P137" i="9" s="1"/>
  <c r="O26" i="8"/>
  <c r="M38" i="9"/>
  <c r="M140" i="9" s="1"/>
  <c r="P26" i="9"/>
  <c r="N26" i="9"/>
  <c r="N38" i="9" s="1"/>
  <c r="O127" i="8"/>
  <c r="P126" i="8"/>
  <c r="Q126" i="8" s="1"/>
  <c r="Q26" i="9" l="1"/>
  <c r="Q38" i="9" s="1"/>
  <c r="P38" i="9"/>
  <c r="P26" i="8"/>
  <c r="O38" i="8"/>
  <c r="O137" i="8"/>
  <c r="P127" i="8"/>
  <c r="O140" i="8" l="1"/>
  <c r="Q127" i="8"/>
  <c r="Q137" i="8" s="1"/>
  <c r="P137" i="8"/>
  <c r="Q26" i="8"/>
  <c r="Q38" i="8" s="1"/>
  <c r="P38" i="8"/>
  <c r="K102" i="8" l="1"/>
  <c r="L102" i="8" s="1"/>
  <c r="K124" i="8"/>
  <c r="L124" i="8" s="1"/>
  <c r="K81" i="8"/>
  <c r="L81" i="8" s="1"/>
  <c r="K73" i="8"/>
  <c r="L73" i="8" s="1"/>
  <c r="K125" i="8"/>
  <c r="L125" i="8" s="1"/>
  <c r="K80" i="8"/>
  <c r="L80" i="8" s="1"/>
  <c r="K72" i="8"/>
  <c r="L72" i="8" s="1"/>
  <c r="I102" i="9"/>
  <c r="K123" i="8"/>
  <c r="L123" i="8" s="1"/>
  <c r="K122" i="8"/>
  <c r="L122" i="8" s="1"/>
  <c r="I73" i="9"/>
  <c r="I72" i="9"/>
  <c r="I81" i="9"/>
  <c r="I80" i="9"/>
  <c r="H77" i="8" l="1"/>
  <c r="K76" i="8"/>
  <c r="E82" i="9"/>
  <c r="I79" i="9"/>
  <c r="N72" i="8"/>
  <c r="P72" i="8" s="1"/>
  <c r="Q72" i="8" s="1"/>
  <c r="P72" i="9"/>
  <c r="Q72" i="9" s="1"/>
  <c r="J72" i="9"/>
  <c r="N72" i="9" s="1"/>
  <c r="P73" i="9"/>
  <c r="Q73" i="9" s="1"/>
  <c r="J73" i="9"/>
  <c r="N73" i="9" s="1"/>
  <c r="N73" i="8"/>
  <c r="P73" i="8" s="1"/>
  <c r="Q73" i="8" s="1"/>
  <c r="E77" i="9"/>
  <c r="I76" i="9"/>
  <c r="K71" i="8"/>
  <c r="L71" i="8" s="1"/>
  <c r="L74" i="8" s="1"/>
  <c r="H74" i="8"/>
  <c r="P80" i="9"/>
  <c r="Q80" i="9" s="1"/>
  <c r="J80" i="9"/>
  <c r="N80" i="9" s="1"/>
  <c r="N80" i="8"/>
  <c r="P80" i="8" s="1"/>
  <c r="Q80" i="8" s="1"/>
  <c r="I71" i="9"/>
  <c r="E74" i="9"/>
  <c r="H85" i="8"/>
  <c r="K84" i="8"/>
  <c r="K79" i="8"/>
  <c r="L79" i="8" s="1"/>
  <c r="L82" i="8" s="1"/>
  <c r="H82" i="8"/>
  <c r="K82" i="8" s="1"/>
  <c r="J81" i="9"/>
  <c r="N81" i="9" s="1"/>
  <c r="P81" i="9"/>
  <c r="Q81" i="9" s="1"/>
  <c r="N81" i="8"/>
  <c r="P81" i="8" s="1"/>
  <c r="Q81" i="8" s="1"/>
  <c r="H103" i="8"/>
  <c r="H117" i="8" s="1"/>
  <c r="K101" i="8"/>
  <c r="I84" i="9"/>
  <c r="E85" i="9"/>
  <c r="P102" i="9"/>
  <c r="Q102" i="9" s="1"/>
  <c r="J102" i="9"/>
  <c r="N102" i="9" s="1"/>
  <c r="N102" i="8"/>
  <c r="P102" i="8" s="1"/>
  <c r="Q102" i="8" s="1"/>
  <c r="E103" i="9"/>
  <c r="E117" i="9" s="1"/>
  <c r="I101" i="9"/>
  <c r="H127" i="8"/>
  <c r="H137" i="8" s="1"/>
  <c r="K121" i="8"/>
  <c r="H97" i="8" l="1"/>
  <c r="H140" i="8" s="1"/>
  <c r="K74" i="8"/>
  <c r="K127" i="8"/>
  <c r="K137" i="8" s="1"/>
  <c r="L121" i="8"/>
  <c r="L127" i="8" s="1"/>
  <c r="L137" i="8" s="1"/>
  <c r="I85" i="9"/>
  <c r="P84" i="9"/>
  <c r="J84" i="9"/>
  <c r="N84" i="8"/>
  <c r="K85" i="8"/>
  <c r="L84" i="8"/>
  <c r="L85" i="8" s="1"/>
  <c r="K103" i="8"/>
  <c r="K117" i="8" s="1"/>
  <c r="L101" i="8"/>
  <c r="L103" i="8" s="1"/>
  <c r="L117" i="8" s="1"/>
  <c r="J76" i="9"/>
  <c r="I77" i="9"/>
  <c r="P76" i="9"/>
  <c r="N76" i="8"/>
  <c r="P79" i="9"/>
  <c r="I82" i="9"/>
  <c r="N79" i="8"/>
  <c r="J79" i="9"/>
  <c r="I103" i="9"/>
  <c r="I117" i="9" s="1"/>
  <c r="J101" i="9"/>
  <c r="P101" i="9"/>
  <c r="N101" i="8"/>
  <c r="E97" i="9"/>
  <c r="E140" i="9" s="1"/>
  <c r="I74" i="9"/>
  <c r="P71" i="9"/>
  <c r="J71" i="9"/>
  <c r="N71" i="8"/>
  <c r="K77" i="8"/>
  <c r="L76" i="8"/>
  <c r="L77" i="8" s="1"/>
  <c r="E13" i="26" l="1"/>
  <c r="E11" i="1"/>
  <c r="L97" i="8"/>
  <c r="L140" i="8" s="1"/>
  <c r="Q71" i="9"/>
  <c r="Q74" i="9" s="1"/>
  <c r="P74" i="9"/>
  <c r="P79" i="8"/>
  <c r="N82" i="8"/>
  <c r="I97" i="9"/>
  <c r="I140" i="9" s="1"/>
  <c r="P82" i="9"/>
  <c r="Q79" i="9"/>
  <c r="Q82" i="9" s="1"/>
  <c r="N71" i="9"/>
  <c r="N74" i="9" s="1"/>
  <c r="J74" i="9"/>
  <c r="J82" i="9"/>
  <c r="N79" i="9"/>
  <c r="N82" i="9" s="1"/>
  <c r="P101" i="8"/>
  <c r="N103" i="8"/>
  <c r="N117" i="8" s="1"/>
  <c r="N77" i="8"/>
  <c r="P76" i="8"/>
  <c r="K97" i="8"/>
  <c r="K140" i="8" s="1"/>
  <c r="P103" i="9"/>
  <c r="P117" i="9" s="1"/>
  <c r="Q101" i="9"/>
  <c r="Q103" i="9" s="1"/>
  <c r="Q117" i="9" s="1"/>
  <c r="P77" i="9"/>
  <c r="Q76" i="9"/>
  <c r="Q77" i="9" s="1"/>
  <c r="N85" i="8"/>
  <c r="P84" i="8"/>
  <c r="J103" i="9"/>
  <c r="J117" i="9" s="1"/>
  <c r="N101" i="9"/>
  <c r="N103" i="9" s="1"/>
  <c r="N117" i="9" s="1"/>
  <c r="J85" i="9"/>
  <c r="N84" i="9"/>
  <c r="N85" i="9" s="1"/>
  <c r="P71" i="8"/>
  <c r="N74" i="8"/>
  <c r="N76" i="9"/>
  <c r="N77" i="9" s="1"/>
  <c r="J77" i="9"/>
  <c r="Q84" i="9"/>
  <c r="Q85" i="9" s="1"/>
  <c r="P85" i="9"/>
  <c r="E15" i="26" l="1"/>
  <c r="E10" i="1"/>
  <c r="E13" i="1" s="1"/>
  <c r="P77" i="8"/>
  <c r="Q76" i="8"/>
  <c r="Q77" i="8" s="1"/>
  <c r="P85" i="8"/>
  <c r="Q84" i="8"/>
  <c r="Q85" i="8" s="1"/>
  <c r="N97" i="8"/>
  <c r="N140" i="8" s="1"/>
  <c r="Q101" i="8"/>
  <c r="Q103" i="8" s="1"/>
  <c r="Q117" i="8" s="1"/>
  <c r="P103" i="8"/>
  <c r="P117" i="8" s="1"/>
  <c r="Q71" i="8"/>
  <c r="Q74" i="8" s="1"/>
  <c r="P74" i="8"/>
  <c r="Q79" i="8"/>
  <c r="Q82" i="8" s="1"/>
  <c r="P82" i="8"/>
  <c r="J97" i="9"/>
  <c r="J140" i="9" s="1"/>
  <c r="P97" i="9"/>
  <c r="P140" i="9" s="1"/>
  <c r="N97" i="9"/>
  <c r="N140" i="9" s="1"/>
  <c r="Q97" i="9"/>
  <c r="Q140" i="9" s="1"/>
  <c r="E25" i="26" l="1"/>
  <c r="E4" i="26"/>
  <c r="E4" i="1"/>
  <c r="Q97" i="8"/>
  <c r="Q140" i="8" s="1"/>
  <c r="P97" i="8"/>
  <c r="P140" i="8" s="1"/>
  <c r="E7" i="26" l="1"/>
  <c r="E3" i="1"/>
  <c r="E7" i="1" s="1"/>
  <c r="E20" i="1" s="1"/>
  <c r="G137" i="7"/>
  <c r="I135" i="7"/>
  <c r="J135" i="7"/>
  <c r="L135" i="7" s="1"/>
  <c r="M135" i="7" s="1"/>
  <c r="E133" i="7"/>
  <c r="I133" i="7" s="1"/>
  <c r="E132" i="7"/>
  <c r="I132" i="7" s="1"/>
  <c r="J132" i="6" s="1"/>
  <c r="I131" i="6"/>
  <c r="I129" i="7"/>
  <c r="I129" i="6"/>
  <c r="G127" i="7"/>
  <c r="I126" i="7"/>
  <c r="J126" i="6" s="1"/>
  <c r="K125" i="7"/>
  <c r="I125" i="7"/>
  <c r="J125" i="6" s="1"/>
  <c r="I125" i="6"/>
  <c r="K124" i="7"/>
  <c r="I124" i="6"/>
  <c r="K123" i="7"/>
  <c r="I123" i="6"/>
  <c r="K122" i="7"/>
  <c r="I122" i="6"/>
  <c r="I121" i="7"/>
  <c r="J121" i="6" s="1"/>
  <c r="I121" i="6"/>
  <c r="K117" i="7"/>
  <c r="I115" i="7"/>
  <c r="J115" i="7"/>
  <c r="L115" i="7" s="1"/>
  <c r="M115" i="7" s="1"/>
  <c r="F113" i="7"/>
  <c r="I113" i="7" s="1"/>
  <c r="J113" i="6" s="1"/>
  <c r="I112" i="6"/>
  <c r="E111" i="7"/>
  <c r="I111" i="7" s="1"/>
  <c r="E108" i="7"/>
  <c r="I108" i="7" s="1"/>
  <c r="J108" i="7"/>
  <c r="L108" i="7" s="1"/>
  <c r="M108" i="7" s="1"/>
  <c r="E107" i="7"/>
  <c r="F154" i="7" s="1"/>
  <c r="J105" i="7"/>
  <c r="L105" i="7" s="1"/>
  <c r="M105" i="7" s="1"/>
  <c r="K105" i="6" s="1"/>
  <c r="I105" i="7"/>
  <c r="G103" i="7"/>
  <c r="G117" i="7" s="1"/>
  <c r="F103" i="7"/>
  <c r="D103" i="7"/>
  <c r="D117" i="7" s="1"/>
  <c r="K97" i="7"/>
  <c r="J95" i="7"/>
  <c r="L95" i="7" s="1"/>
  <c r="M95" i="7" s="1"/>
  <c r="I95" i="7"/>
  <c r="E93" i="7"/>
  <c r="I93" i="7" s="1"/>
  <c r="F92" i="7"/>
  <c r="I92" i="7" s="1"/>
  <c r="I91" i="6"/>
  <c r="E90" i="7"/>
  <c r="I90" i="7" s="1"/>
  <c r="J90" i="6" s="1"/>
  <c r="E89" i="7"/>
  <c r="I89" i="7" s="1"/>
  <c r="J87" i="7"/>
  <c r="L87" i="7" s="1"/>
  <c r="M87" i="7" s="1"/>
  <c r="I87" i="7"/>
  <c r="G85" i="7"/>
  <c r="D85" i="7"/>
  <c r="F85" i="7"/>
  <c r="E85" i="7"/>
  <c r="G82" i="7"/>
  <c r="F82" i="7"/>
  <c r="J80" i="7"/>
  <c r="L80" i="7" s="1"/>
  <c r="M80" i="7" s="1"/>
  <c r="I80" i="7"/>
  <c r="G77" i="7"/>
  <c r="G97" i="7" s="1"/>
  <c r="E77" i="7"/>
  <c r="D77" i="7"/>
  <c r="G74" i="7"/>
  <c r="K73" i="7"/>
  <c r="K72" i="7"/>
  <c r="I72" i="6"/>
  <c r="I71" i="6"/>
  <c r="K68" i="7"/>
  <c r="I66" i="7"/>
  <c r="I66" i="6"/>
  <c r="I64" i="6"/>
  <c r="F63" i="7"/>
  <c r="I63" i="7" s="1"/>
  <c r="J63" i="6" s="1"/>
  <c r="I62" i="6"/>
  <c r="E61" i="7"/>
  <c r="I61" i="7" s="1"/>
  <c r="J61" i="6" s="1"/>
  <c r="E60" i="7"/>
  <c r="I60" i="7" s="1"/>
  <c r="E59" i="7"/>
  <c r="I59" i="7" s="1"/>
  <c r="J59" i="6" s="1"/>
  <c r="E58" i="7"/>
  <c r="I58" i="7" s="1"/>
  <c r="I56" i="7"/>
  <c r="I56" i="6"/>
  <c r="G54" i="7"/>
  <c r="I53" i="7"/>
  <c r="J53" i="6" s="1"/>
  <c r="I52" i="6"/>
  <c r="H50" i="7"/>
  <c r="G50" i="7"/>
  <c r="F50" i="7"/>
  <c r="G47" i="7"/>
  <c r="F47" i="7"/>
  <c r="E47" i="7"/>
  <c r="I46" i="6"/>
  <c r="I47" i="6" s="1"/>
  <c r="K43" i="7"/>
  <c r="I43" i="6"/>
  <c r="K42" i="7"/>
  <c r="I42" i="6"/>
  <c r="G44" i="7"/>
  <c r="K38" i="7"/>
  <c r="I36" i="7"/>
  <c r="E34" i="7"/>
  <c r="F33" i="7"/>
  <c r="I33" i="7" s="1"/>
  <c r="J33" i="6" s="1"/>
  <c r="E31" i="7"/>
  <c r="I31" i="7" s="1"/>
  <c r="J31" i="6" s="1"/>
  <c r="J31" i="7"/>
  <c r="L31" i="7" s="1"/>
  <c r="M31" i="7" s="1"/>
  <c r="E30" i="7"/>
  <c r="F151" i="7" s="1"/>
  <c r="E29" i="7"/>
  <c r="F150" i="7" s="1"/>
  <c r="I28" i="6"/>
  <c r="E27" i="7"/>
  <c r="E26" i="7"/>
  <c r="I24" i="7"/>
  <c r="I24" i="6"/>
  <c r="G22" i="7"/>
  <c r="E22" i="7"/>
  <c r="D22" i="7"/>
  <c r="K17" i="7"/>
  <c r="K16" i="7"/>
  <c r="K15" i="7"/>
  <c r="I15" i="6"/>
  <c r="K14" i="7"/>
  <c r="I14" i="6"/>
  <c r="J135" i="6"/>
  <c r="G135" i="6"/>
  <c r="G133" i="6"/>
  <c r="H133" i="6"/>
  <c r="G132" i="6"/>
  <c r="G131" i="6"/>
  <c r="J129" i="6"/>
  <c r="G129" i="6"/>
  <c r="F127" i="6"/>
  <c r="F137" i="6" s="1"/>
  <c r="G126" i="6"/>
  <c r="H126" i="6"/>
  <c r="G125" i="6"/>
  <c r="G124" i="6"/>
  <c r="H124" i="6"/>
  <c r="G123" i="6"/>
  <c r="G122" i="6"/>
  <c r="G121" i="6"/>
  <c r="K115" i="6"/>
  <c r="J115" i="6"/>
  <c r="I115" i="6"/>
  <c r="H115" i="6"/>
  <c r="I113" i="6"/>
  <c r="H113" i="6"/>
  <c r="H112" i="6"/>
  <c r="I111" i="6"/>
  <c r="H111" i="6"/>
  <c r="H110" i="6"/>
  <c r="H109" i="6"/>
  <c r="J108" i="6"/>
  <c r="I108" i="6"/>
  <c r="H108" i="6"/>
  <c r="I107" i="6"/>
  <c r="H107" i="6"/>
  <c r="J105" i="6"/>
  <c r="I105" i="6"/>
  <c r="H105" i="6"/>
  <c r="I102" i="6"/>
  <c r="G102" i="6"/>
  <c r="H102" i="6"/>
  <c r="I101" i="6"/>
  <c r="I103" i="6" s="1"/>
  <c r="G101" i="6"/>
  <c r="G103" i="6" s="1"/>
  <c r="G117" i="6" s="1"/>
  <c r="J95" i="6"/>
  <c r="I95" i="6"/>
  <c r="G95" i="6"/>
  <c r="H95" i="6" s="1"/>
  <c r="J93" i="6"/>
  <c r="I93" i="6"/>
  <c r="H93" i="6"/>
  <c r="G93" i="6"/>
  <c r="I92" i="6"/>
  <c r="G92" i="6"/>
  <c r="H92" i="6" s="1"/>
  <c r="G91" i="6"/>
  <c r="H91" i="6"/>
  <c r="G90" i="6"/>
  <c r="I89" i="6"/>
  <c r="G89" i="6"/>
  <c r="L87" i="6"/>
  <c r="K87" i="6"/>
  <c r="J87" i="6"/>
  <c r="I87" i="6"/>
  <c r="H87" i="6"/>
  <c r="G87" i="6"/>
  <c r="D85" i="6"/>
  <c r="I84" i="6"/>
  <c r="I85" i="6" s="1"/>
  <c r="H84" i="6"/>
  <c r="H85" i="6" s="1"/>
  <c r="G84" i="6"/>
  <c r="F82" i="6"/>
  <c r="I81" i="6"/>
  <c r="G81" i="6"/>
  <c r="H81" i="6" s="1"/>
  <c r="J80" i="6"/>
  <c r="I80" i="6"/>
  <c r="H80" i="6"/>
  <c r="G80" i="6"/>
  <c r="I79" i="6"/>
  <c r="G79" i="6"/>
  <c r="E82" i="6"/>
  <c r="I76" i="6"/>
  <c r="I77" i="6" s="1"/>
  <c r="G76" i="6"/>
  <c r="D77" i="6"/>
  <c r="F74" i="6"/>
  <c r="I73" i="6"/>
  <c r="G73" i="6"/>
  <c r="H73" i="6" s="1"/>
  <c r="G72" i="6"/>
  <c r="H72" i="6"/>
  <c r="G71" i="6"/>
  <c r="H71" i="6" s="1"/>
  <c r="G66" i="6"/>
  <c r="G64" i="6"/>
  <c r="G63" i="6"/>
  <c r="H63" i="6"/>
  <c r="G62" i="6"/>
  <c r="G61" i="6"/>
  <c r="H61" i="6"/>
  <c r="G60" i="6"/>
  <c r="G59" i="6"/>
  <c r="H59" i="6"/>
  <c r="G58" i="6"/>
  <c r="H58" i="6"/>
  <c r="J56" i="6"/>
  <c r="G56" i="6"/>
  <c r="F54" i="6"/>
  <c r="G53" i="6"/>
  <c r="G52" i="6"/>
  <c r="H52" i="6"/>
  <c r="I50" i="6"/>
  <c r="D50" i="6"/>
  <c r="I49" i="6"/>
  <c r="F50" i="6"/>
  <c r="E50" i="6"/>
  <c r="F47" i="6"/>
  <c r="E47" i="6"/>
  <c r="D47" i="6"/>
  <c r="G43" i="6"/>
  <c r="G42" i="6"/>
  <c r="I41" i="6"/>
  <c r="F44" i="6"/>
  <c r="J36" i="6"/>
  <c r="I36" i="6"/>
  <c r="G36" i="6"/>
  <c r="H36" i="6" s="1"/>
  <c r="I34" i="6"/>
  <c r="H34" i="6"/>
  <c r="G34" i="6"/>
  <c r="I33" i="6"/>
  <c r="G33" i="6"/>
  <c r="H33" i="6"/>
  <c r="I32" i="6"/>
  <c r="G32" i="6"/>
  <c r="I31" i="6"/>
  <c r="G31" i="6"/>
  <c r="H31" i="6" s="1"/>
  <c r="I30" i="6"/>
  <c r="G30" i="6"/>
  <c r="H30" i="6"/>
  <c r="G29" i="6"/>
  <c r="H29" i="6" s="1"/>
  <c r="G28" i="6"/>
  <c r="H28" i="6"/>
  <c r="I27" i="6"/>
  <c r="G27" i="6"/>
  <c r="H27" i="6" s="1"/>
  <c r="I26" i="6"/>
  <c r="G26" i="6"/>
  <c r="H26" i="6"/>
  <c r="J24" i="6"/>
  <c r="G24" i="6"/>
  <c r="H24" i="6"/>
  <c r="G22" i="6"/>
  <c r="F22" i="6"/>
  <c r="I21" i="6"/>
  <c r="I22" i="6" s="1"/>
  <c r="G21" i="6"/>
  <c r="H21" i="6"/>
  <c r="H22" i="6" s="1"/>
  <c r="D22" i="6"/>
  <c r="I18" i="6"/>
  <c r="G18" i="6"/>
  <c r="H18" i="6" s="1"/>
  <c r="I17" i="6"/>
  <c r="G17" i="6"/>
  <c r="I16" i="6"/>
  <c r="G16" i="6"/>
  <c r="G15" i="6"/>
  <c r="H15" i="6" s="1"/>
  <c r="I13" i="6"/>
  <c r="G13" i="6"/>
  <c r="E22" i="26" l="1"/>
  <c r="E22" i="1"/>
  <c r="E26" i="1"/>
  <c r="E21" i="1"/>
  <c r="E24" i="26"/>
  <c r="E29" i="26"/>
  <c r="E23" i="26"/>
  <c r="N31" i="7"/>
  <c r="K31" i="6"/>
  <c r="L31" i="6" s="1"/>
  <c r="M31" i="6" s="1"/>
  <c r="J111" i="6"/>
  <c r="J111" i="7"/>
  <c r="L111" i="7" s="1"/>
  <c r="M111" i="7" s="1"/>
  <c r="J89" i="7"/>
  <c r="L89" i="7" s="1"/>
  <c r="M89" i="7" s="1"/>
  <c r="P89" i="7" s="1"/>
  <c r="Q89" i="7" s="1"/>
  <c r="J89" i="6"/>
  <c r="N108" i="7"/>
  <c r="K108" i="6"/>
  <c r="E74" i="6"/>
  <c r="F19" i="6"/>
  <c r="F38" i="6" s="1"/>
  <c r="F140" i="6" s="1"/>
  <c r="I109" i="6"/>
  <c r="I117" i="6" s="1"/>
  <c r="J53" i="7"/>
  <c r="L53" i="7" s="1"/>
  <c r="M53" i="7" s="1"/>
  <c r="N53" i="7" s="1"/>
  <c r="I107" i="7"/>
  <c r="J107" i="6" s="1"/>
  <c r="D19" i="6"/>
  <c r="D38" i="6" s="1"/>
  <c r="I29" i="6"/>
  <c r="G46" i="6"/>
  <c r="G47" i="6" s="1"/>
  <c r="H89" i="6"/>
  <c r="I90" i="6"/>
  <c r="I30" i="7"/>
  <c r="F44" i="7"/>
  <c r="F68" i="7" s="1"/>
  <c r="E82" i="7"/>
  <c r="I82" i="6"/>
  <c r="E28" i="7"/>
  <c r="E110" i="7"/>
  <c r="I110" i="7" s="1"/>
  <c r="J110" i="6" s="1"/>
  <c r="F54" i="7"/>
  <c r="G41" i="6"/>
  <c r="G44" i="6" s="1"/>
  <c r="D74" i="6"/>
  <c r="I110" i="6"/>
  <c r="I29" i="7"/>
  <c r="J29" i="6" s="1"/>
  <c r="E109" i="7"/>
  <c r="I109" i="7" s="1"/>
  <c r="J109" i="6" s="1"/>
  <c r="F112" i="7"/>
  <c r="I112" i="7" s="1"/>
  <c r="I19" i="6"/>
  <c r="I38" i="6" s="1"/>
  <c r="M87" i="6"/>
  <c r="I14" i="7"/>
  <c r="J14" i="6" s="1"/>
  <c r="G19" i="7"/>
  <c r="G38" i="7" s="1"/>
  <c r="J29" i="7"/>
  <c r="L29" i="7" s="1"/>
  <c r="M29" i="7" s="1"/>
  <c r="H13" i="6"/>
  <c r="E19" i="6"/>
  <c r="H74" i="6"/>
  <c r="F103" i="6"/>
  <c r="F117" i="6" s="1"/>
  <c r="I53" i="6"/>
  <c r="I54" i="6" s="1"/>
  <c r="J126" i="7"/>
  <c r="L126" i="7" s="1"/>
  <c r="M126" i="7" s="1"/>
  <c r="N126" i="7" s="1"/>
  <c r="I60" i="6"/>
  <c r="E54" i="6"/>
  <c r="I135" i="6"/>
  <c r="I59" i="6"/>
  <c r="I132" i="6"/>
  <c r="H62" i="6"/>
  <c r="I124" i="7"/>
  <c r="J124" i="6" s="1"/>
  <c r="I63" i="6"/>
  <c r="H129" i="6"/>
  <c r="J60" i="7"/>
  <c r="L60" i="7" s="1"/>
  <c r="M60" i="7" s="1"/>
  <c r="N60" i="7" s="1"/>
  <c r="J60" i="6"/>
  <c r="H135" i="6"/>
  <c r="D44" i="6"/>
  <c r="F127" i="7"/>
  <c r="F137" i="7" s="1"/>
  <c r="I126" i="6"/>
  <c r="I127" i="6" s="1"/>
  <c r="I61" i="6"/>
  <c r="H42" i="6"/>
  <c r="H64" i="6"/>
  <c r="I133" i="6"/>
  <c r="J125" i="7"/>
  <c r="L125" i="7" s="1"/>
  <c r="M125" i="7" s="1"/>
  <c r="N125" i="7" s="1"/>
  <c r="H46" i="6"/>
  <c r="H47" i="6" s="1"/>
  <c r="H53" i="6"/>
  <c r="H54" i="6" s="1"/>
  <c r="H125" i="6"/>
  <c r="E62" i="7"/>
  <c r="I62" i="7" s="1"/>
  <c r="J62" i="6" s="1"/>
  <c r="D54" i="6"/>
  <c r="H66" i="6"/>
  <c r="I58" i="6"/>
  <c r="H60" i="6"/>
  <c r="I44" i="6"/>
  <c r="H77" i="7"/>
  <c r="H131" i="6"/>
  <c r="J132" i="7"/>
  <c r="L132" i="7" s="1"/>
  <c r="M132" i="7" s="1"/>
  <c r="K132" i="6" s="1"/>
  <c r="L132" i="6" s="1"/>
  <c r="E38" i="6"/>
  <c r="H17" i="6"/>
  <c r="J58" i="6"/>
  <c r="J58" i="7"/>
  <c r="L58" i="7" s="1"/>
  <c r="M58" i="7" s="1"/>
  <c r="J66" i="6"/>
  <c r="H56" i="6"/>
  <c r="I74" i="6"/>
  <c r="I97" i="6" s="1"/>
  <c r="N29" i="7"/>
  <c r="K29" i="6"/>
  <c r="L29" i="6" s="1"/>
  <c r="M29" i="6" s="1"/>
  <c r="I15" i="7"/>
  <c r="J15" i="7" s="1"/>
  <c r="L15" i="7" s="1"/>
  <c r="M15" i="7" s="1"/>
  <c r="H16" i="6"/>
  <c r="H32" i="6"/>
  <c r="H76" i="6"/>
  <c r="H77" i="6" s="1"/>
  <c r="E44" i="6"/>
  <c r="H41" i="6"/>
  <c r="F68" i="6"/>
  <c r="E103" i="6"/>
  <c r="E117" i="6" s="1"/>
  <c r="N135" i="7"/>
  <c r="K135" i="6"/>
  <c r="L135" i="6" s="1"/>
  <c r="G127" i="6"/>
  <c r="G137" i="6" s="1"/>
  <c r="H121" i="6"/>
  <c r="H22" i="7"/>
  <c r="E22" i="6"/>
  <c r="G14" i="6"/>
  <c r="H14" i="6" s="1"/>
  <c r="H19" i="6" s="1"/>
  <c r="H38" i="6" s="1"/>
  <c r="G54" i="6"/>
  <c r="E77" i="6"/>
  <c r="E97" i="6" s="1"/>
  <c r="G74" i="6"/>
  <c r="F22" i="7"/>
  <c r="I49" i="7"/>
  <c r="E50" i="7"/>
  <c r="N80" i="7"/>
  <c r="K80" i="6"/>
  <c r="L80" i="6" s="1"/>
  <c r="M80" i="6" s="1"/>
  <c r="P95" i="7"/>
  <c r="Q95" i="7" s="1"/>
  <c r="N95" i="7"/>
  <c r="K95" i="6"/>
  <c r="L95" i="6" s="1"/>
  <c r="M95" i="6" s="1"/>
  <c r="F97" i="6"/>
  <c r="H79" i="6"/>
  <c r="H82" i="6" s="1"/>
  <c r="H90" i="6"/>
  <c r="D103" i="6"/>
  <c r="D117" i="6" s="1"/>
  <c r="L105" i="6"/>
  <c r="M105" i="6" s="1"/>
  <c r="L115" i="6"/>
  <c r="M115" i="6" s="1"/>
  <c r="J133" i="6"/>
  <c r="I34" i="7"/>
  <c r="P87" i="7"/>
  <c r="Q87" i="7" s="1"/>
  <c r="N87" i="7"/>
  <c r="H101" i="6"/>
  <c r="H103" i="6" s="1"/>
  <c r="H117" i="6" s="1"/>
  <c r="D19" i="7"/>
  <c r="D38" i="7" s="1"/>
  <c r="F153" i="7"/>
  <c r="I27" i="7"/>
  <c r="E32" i="7"/>
  <c r="D44" i="7"/>
  <c r="G68" i="7"/>
  <c r="G140" i="7" s="1"/>
  <c r="F5" i="1" s="1"/>
  <c r="J92" i="6"/>
  <c r="P115" i="7"/>
  <c r="N115" i="7"/>
  <c r="G49" i="6"/>
  <c r="H85" i="7"/>
  <c r="E85" i="6"/>
  <c r="H123" i="6"/>
  <c r="H43" i="6"/>
  <c r="L108" i="6"/>
  <c r="M108" i="6" s="1"/>
  <c r="F19" i="7"/>
  <c r="F38" i="7" s="1"/>
  <c r="J33" i="7"/>
  <c r="L33" i="7" s="1"/>
  <c r="M33" i="7" s="1"/>
  <c r="P33" i="7" s="1"/>
  <c r="Q33" i="7" s="1"/>
  <c r="J36" i="7"/>
  <c r="L36" i="7" s="1"/>
  <c r="M36" i="7" s="1"/>
  <c r="J63" i="7"/>
  <c r="L63" i="7" s="1"/>
  <c r="M63" i="7" s="1"/>
  <c r="P63" i="7" s="1"/>
  <c r="Q63" i="7" s="1"/>
  <c r="H82" i="7"/>
  <c r="I79" i="7"/>
  <c r="H54" i="7"/>
  <c r="D127" i="6"/>
  <c r="D137" i="6" s="1"/>
  <c r="E127" i="6"/>
  <c r="E137" i="6" s="1"/>
  <c r="F77" i="7"/>
  <c r="D82" i="6"/>
  <c r="D97" i="6" s="1"/>
  <c r="G82" i="6"/>
  <c r="H122" i="6"/>
  <c r="H132" i="6"/>
  <c r="I26" i="7"/>
  <c r="F149" i="7"/>
  <c r="I28" i="7"/>
  <c r="J56" i="7"/>
  <c r="L56" i="7" s="1"/>
  <c r="M56" i="7" s="1"/>
  <c r="J61" i="7"/>
  <c r="L61" i="7" s="1"/>
  <c r="M61" i="7" s="1"/>
  <c r="P61" i="7" s="1"/>
  <c r="Q61" i="7" s="1"/>
  <c r="P105" i="7"/>
  <c r="Q105" i="7" s="1"/>
  <c r="N105" i="7"/>
  <c r="J24" i="7"/>
  <c r="L24" i="7" s="1"/>
  <c r="M24" i="7" s="1"/>
  <c r="P24" i="7" s="1"/>
  <c r="Q24" i="7" s="1"/>
  <c r="D50" i="7"/>
  <c r="J49" i="7"/>
  <c r="J66" i="7"/>
  <c r="L66" i="7" s="1"/>
  <c r="M66" i="7" s="1"/>
  <c r="J90" i="7"/>
  <c r="L90" i="7" s="1"/>
  <c r="M90" i="7" s="1"/>
  <c r="P90" i="7" s="1"/>
  <c r="Q90" i="7" s="1"/>
  <c r="J121" i="7"/>
  <c r="D127" i="7"/>
  <c r="D137" i="7" s="1"/>
  <c r="D54" i="7"/>
  <c r="E64" i="7"/>
  <c r="I64" i="7" s="1"/>
  <c r="J93" i="7"/>
  <c r="L93" i="7" s="1"/>
  <c r="M93" i="7" s="1"/>
  <c r="P93" i="7" s="1"/>
  <c r="Q93" i="7" s="1"/>
  <c r="J129" i="7"/>
  <c r="L129" i="7" s="1"/>
  <c r="M129" i="7" s="1"/>
  <c r="P135" i="7"/>
  <c r="Q135" i="7" s="1"/>
  <c r="P108" i="7"/>
  <c r="Q108" i="7" s="1"/>
  <c r="P31" i="7"/>
  <c r="Q31" i="7" s="1"/>
  <c r="F74" i="7"/>
  <c r="F97" i="7" s="1"/>
  <c r="D82" i="7"/>
  <c r="P111" i="7"/>
  <c r="Q111" i="7" s="1"/>
  <c r="J27" i="7"/>
  <c r="L27" i="7" s="1"/>
  <c r="M27" i="7" s="1"/>
  <c r="P29" i="7"/>
  <c r="Q29" i="7" s="1"/>
  <c r="D47" i="7"/>
  <c r="E54" i="7"/>
  <c r="P80" i="7"/>
  <c r="Q80" i="7" s="1"/>
  <c r="J92" i="7"/>
  <c r="L92" i="7" s="1"/>
  <c r="M92" i="7" s="1"/>
  <c r="P92" i="7" s="1"/>
  <c r="Q92" i="7" s="1"/>
  <c r="J113" i="7"/>
  <c r="L113" i="7" s="1"/>
  <c r="M113" i="7" s="1"/>
  <c r="P113" i="7" s="1"/>
  <c r="Q113" i="7" s="1"/>
  <c r="E131" i="7"/>
  <c r="I131" i="7" s="1"/>
  <c r="J131" i="7" s="1"/>
  <c r="L131" i="7" s="1"/>
  <c r="M131" i="7" s="1"/>
  <c r="J133" i="7"/>
  <c r="L133" i="7" s="1"/>
  <c r="M133" i="7" s="1"/>
  <c r="J59" i="7"/>
  <c r="L59" i="7" s="1"/>
  <c r="M59" i="7" s="1"/>
  <c r="J107" i="7"/>
  <c r="L107" i="7" s="1"/>
  <c r="M107" i="7" s="1"/>
  <c r="P107" i="7" s="1"/>
  <c r="Q107" i="7" s="1"/>
  <c r="D74" i="7"/>
  <c r="E91" i="7"/>
  <c r="I91" i="7" s="1"/>
  <c r="J91" i="7" s="1"/>
  <c r="L91" i="7" s="1"/>
  <c r="M91" i="7" s="1"/>
  <c r="Q115" i="7"/>
  <c r="I81" i="7"/>
  <c r="E38" i="26" l="1"/>
  <c r="E37" i="26"/>
  <c r="E31" i="26"/>
  <c r="E30" i="26"/>
  <c r="E28" i="1"/>
  <c r="E27" i="1"/>
  <c r="J30" i="6"/>
  <c r="J30" i="7"/>
  <c r="L30" i="7" s="1"/>
  <c r="M30" i="7" s="1"/>
  <c r="L89" i="6"/>
  <c r="M89" i="6" s="1"/>
  <c r="H97" i="6"/>
  <c r="J112" i="7"/>
  <c r="L112" i="7" s="1"/>
  <c r="M112" i="7" s="1"/>
  <c r="J112" i="6"/>
  <c r="J14" i="7"/>
  <c r="L14" i="7" s="1"/>
  <c r="M14" i="7" s="1"/>
  <c r="K111" i="6"/>
  <c r="L111" i="6" s="1"/>
  <c r="M111" i="6" s="1"/>
  <c r="N111" i="7"/>
  <c r="F155" i="7"/>
  <c r="P53" i="7"/>
  <c r="Q53" i="7" s="1"/>
  <c r="G19" i="6"/>
  <c r="G38" i="6" s="1"/>
  <c r="P14" i="7"/>
  <c r="Q14" i="7" s="1"/>
  <c r="J109" i="7"/>
  <c r="L109" i="7" s="1"/>
  <c r="M109" i="7" s="1"/>
  <c r="N89" i="7"/>
  <c r="K89" i="6"/>
  <c r="K53" i="6"/>
  <c r="L53" i="6" s="1"/>
  <c r="F117" i="7"/>
  <c r="F140" i="7" s="1"/>
  <c r="J110" i="7"/>
  <c r="L110" i="7" s="1"/>
  <c r="M110" i="7" s="1"/>
  <c r="F17" i="1"/>
  <c r="M53" i="6"/>
  <c r="K126" i="6"/>
  <c r="L126" i="6" s="1"/>
  <c r="M126" i="6" s="1"/>
  <c r="P126" i="7"/>
  <c r="Q126" i="7" s="1"/>
  <c r="M135" i="6"/>
  <c r="E68" i="6"/>
  <c r="E140" i="6" s="1"/>
  <c r="J124" i="7"/>
  <c r="L124" i="7" s="1"/>
  <c r="M124" i="7" s="1"/>
  <c r="K124" i="6" s="1"/>
  <c r="L124" i="6" s="1"/>
  <c r="M124" i="6" s="1"/>
  <c r="M132" i="6"/>
  <c r="I76" i="7"/>
  <c r="I77" i="7" s="1"/>
  <c r="I137" i="6"/>
  <c r="D68" i="6"/>
  <c r="D140" i="6" s="1"/>
  <c r="F16" i="1" s="1"/>
  <c r="P60" i="7"/>
  <c r="Q60" i="7" s="1"/>
  <c r="P125" i="7"/>
  <c r="Q125" i="7" s="1"/>
  <c r="H127" i="7"/>
  <c r="H137" i="7" s="1"/>
  <c r="I123" i="7"/>
  <c r="J123" i="7" s="1"/>
  <c r="L123" i="7" s="1"/>
  <c r="M123" i="7" s="1"/>
  <c r="N123" i="7" s="1"/>
  <c r="K60" i="6"/>
  <c r="L60" i="6" s="1"/>
  <c r="M60" i="6" s="1"/>
  <c r="I52" i="7"/>
  <c r="I54" i="7" s="1"/>
  <c r="P132" i="7"/>
  <c r="Q132" i="7" s="1"/>
  <c r="I72" i="7"/>
  <c r="K125" i="6"/>
  <c r="L125" i="6" s="1"/>
  <c r="M125" i="6" s="1"/>
  <c r="N132" i="7"/>
  <c r="I68" i="6"/>
  <c r="I21" i="7"/>
  <c r="J21" i="7" s="1"/>
  <c r="I73" i="7"/>
  <c r="J62" i="7"/>
  <c r="L62" i="7" s="1"/>
  <c r="M62" i="7" s="1"/>
  <c r="F152" i="7"/>
  <c r="I43" i="7"/>
  <c r="H127" i="6"/>
  <c r="H137" i="6" s="1"/>
  <c r="K131" i="6"/>
  <c r="N131" i="7"/>
  <c r="N56" i="7"/>
  <c r="K56" i="6"/>
  <c r="L56" i="6" s="1"/>
  <c r="M56" i="6" s="1"/>
  <c r="H47" i="7"/>
  <c r="I46" i="7"/>
  <c r="N58" i="7"/>
  <c r="K58" i="6"/>
  <c r="L58" i="6" s="1"/>
  <c r="M58" i="6" s="1"/>
  <c r="N91" i="7"/>
  <c r="K91" i="6"/>
  <c r="G50" i="6"/>
  <c r="G68" i="6" s="1"/>
  <c r="G140" i="6" s="1"/>
  <c r="F12" i="1" s="1"/>
  <c r="H49" i="6"/>
  <c r="H50" i="6" s="1"/>
  <c r="P27" i="7"/>
  <c r="Q27" i="7" s="1"/>
  <c r="J27" i="6"/>
  <c r="E103" i="7"/>
  <c r="E117" i="7" s="1"/>
  <c r="E44" i="7"/>
  <c r="E68" i="7" s="1"/>
  <c r="L121" i="7"/>
  <c r="N66" i="7"/>
  <c r="K66" i="6"/>
  <c r="L66" i="6" s="1"/>
  <c r="M66" i="6" s="1"/>
  <c r="J28" i="7"/>
  <c r="L28" i="7" s="1"/>
  <c r="M28" i="7" s="1"/>
  <c r="J28" i="6"/>
  <c r="H19" i="7"/>
  <c r="H38" i="7" s="1"/>
  <c r="J34" i="6"/>
  <c r="J34" i="7"/>
  <c r="L34" i="7" s="1"/>
  <c r="M34" i="7" s="1"/>
  <c r="P34" i="7" s="1"/>
  <c r="Q34" i="7" s="1"/>
  <c r="J81" i="6"/>
  <c r="K90" i="6"/>
  <c r="L90" i="6" s="1"/>
  <c r="M90" i="6" s="1"/>
  <c r="N90" i="7"/>
  <c r="J79" i="7"/>
  <c r="I82" i="7"/>
  <c r="J79" i="6"/>
  <c r="P58" i="7"/>
  <c r="Q58" i="7" s="1"/>
  <c r="N92" i="7"/>
  <c r="K92" i="6"/>
  <c r="L92" i="6" s="1"/>
  <c r="M92" i="6" s="1"/>
  <c r="L49" i="7"/>
  <c r="J50" i="7"/>
  <c r="N63" i="7"/>
  <c r="K63" i="6"/>
  <c r="L63" i="6" s="1"/>
  <c r="M63" i="6" s="1"/>
  <c r="E74" i="7"/>
  <c r="E97" i="7" s="1"/>
  <c r="I13" i="7"/>
  <c r="E19" i="7"/>
  <c r="E38" i="7" s="1"/>
  <c r="D68" i="7"/>
  <c r="N15" i="7"/>
  <c r="K15" i="6"/>
  <c r="N93" i="7"/>
  <c r="K93" i="6"/>
  <c r="L93" i="6" s="1"/>
  <c r="M93" i="6" s="1"/>
  <c r="K113" i="6"/>
  <c r="L113" i="6" s="1"/>
  <c r="M113" i="6" s="1"/>
  <c r="N113" i="7"/>
  <c r="J64" i="6"/>
  <c r="I102" i="7"/>
  <c r="I42" i="7"/>
  <c r="I84" i="7"/>
  <c r="P91" i="7"/>
  <c r="Q91" i="7" s="1"/>
  <c r="J91" i="6"/>
  <c r="L91" i="6" s="1"/>
  <c r="M91" i="6" s="1"/>
  <c r="N59" i="7"/>
  <c r="K59" i="6"/>
  <c r="L59" i="6" s="1"/>
  <c r="M59" i="6" s="1"/>
  <c r="P59" i="7"/>
  <c r="Q59" i="7" s="1"/>
  <c r="J81" i="7"/>
  <c r="L81" i="7" s="1"/>
  <c r="M81" i="7" s="1"/>
  <c r="P81" i="7" s="1"/>
  <c r="Q81" i="7" s="1"/>
  <c r="N27" i="7"/>
  <c r="K27" i="6"/>
  <c r="N61" i="7"/>
  <c r="K61" i="6"/>
  <c r="L61" i="6" s="1"/>
  <c r="M61" i="6" s="1"/>
  <c r="J26" i="7"/>
  <c r="L26" i="7" s="1"/>
  <c r="M26" i="7" s="1"/>
  <c r="J26" i="6"/>
  <c r="E127" i="7"/>
  <c r="E137" i="7" s="1"/>
  <c r="I122" i="7"/>
  <c r="P36" i="7"/>
  <c r="Q36" i="7" s="1"/>
  <c r="N36" i="7"/>
  <c r="K36" i="6"/>
  <c r="L36" i="6" s="1"/>
  <c r="M36" i="6" s="1"/>
  <c r="P56" i="7"/>
  <c r="Q56" i="7" s="1"/>
  <c r="H44" i="6"/>
  <c r="N107" i="7"/>
  <c r="K107" i="6"/>
  <c r="L107" i="6" s="1"/>
  <c r="M107" i="6" s="1"/>
  <c r="F148" i="7"/>
  <c r="D97" i="7"/>
  <c r="K133" i="6"/>
  <c r="L133" i="6" s="1"/>
  <c r="M133" i="6" s="1"/>
  <c r="N133" i="7"/>
  <c r="N129" i="7"/>
  <c r="P129" i="7"/>
  <c r="Q129" i="7" s="1"/>
  <c r="K129" i="6"/>
  <c r="L129" i="6" s="1"/>
  <c r="M129" i="6" s="1"/>
  <c r="N24" i="7"/>
  <c r="K24" i="6"/>
  <c r="L24" i="6" s="1"/>
  <c r="M24" i="6" s="1"/>
  <c r="N33" i="7"/>
  <c r="K33" i="6"/>
  <c r="L33" i="6" s="1"/>
  <c r="M33" i="6" s="1"/>
  <c r="P15" i="7"/>
  <c r="Q15" i="7" s="1"/>
  <c r="J15" i="6"/>
  <c r="P131" i="7"/>
  <c r="Q131" i="7" s="1"/>
  <c r="J131" i="6"/>
  <c r="J64" i="7"/>
  <c r="L64" i="7" s="1"/>
  <c r="M64" i="7" s="1"/>
  <c r="P64" i="7" s="1"/>
  <c r="Q64" i="7" s="1"/>
  <c r="F156" i="7"/>
  <c r="I32" i="7"/>
  <c r="P133" i="7"/>
  <c r="Q133" i="7" s="1"/>
  <c r="I50" i="7"/>
  <c r="J49" i="6"/>
  <c r="G97" i="6"/>
  <c r="I16" i="7"/>
  <c r="P66" i="7"/>
  <c r="Q66" i="7" s="1"/>
  <c r="I17" i="7"/>
  <c r="K110" i="6" l="1"/>
  <c r="L110" i="6" s="1"/>
  <c r="M110" i="6" s="1"/>
  <c r="N110" i="7"/>
  <c r="P110" i="7"/>
  <c r="Q110" i="7" s="1"/>
  <c r="L27" i="6"/>
  <c r="M27" i="6" s="1"/>
  <c r="F18" i="1"/>
  <c r="P109" i="7"/>
  <c r="Q109" i="7" s="1"/>
  <c r="K109" i="6"/>
  <c r="L109" i="6" s="1"/>
  <c r="M109" i="6" s="1"/>
  <c r="N109" i="7"/>
  <c r="K14" i="6"/>
  <c r="L14" i="6" s="1"/>
  <c r="M14" i="6" s="1"/>
  <c r="N14" i="7"/>
  <c r="K112" i="6"/>
  <c r="P112" i="7"/>
  <c r="Q112" i="7" s="1"/>
  <c r="N112" i="7"/>
  <c r="L112" i="6"/>
  <c r="M112" i="6" s="1"/>
  <c r="K30" i="6"/>
  <c r="L30" i="6" s="1"/>
  <c r="M30" i="6" s="1"/>
  <c r="N30" i="7"/>
  <c r="P30" i="7"/>
  <c r="Q30" i="7" s="1"/>
  <c r="H68" i="6"/>
  <c r="F11" i="1"/>
  <c r="L15" i="6"/>
  <c r="M15" i="6" s="1"/>
  <c r="J76" i="7"/>
  <c r="J77" i="7" s="1"/>
  <c r="N124" i="7"/>
  <c r="J52" i="6"/>
  <c r="J54" i="6" s="1"/>
  <c r="I140" i="6"/>
  <c r="P124" i="7"/>
  <c r="Q124" i="7" s="1"/>
  <c r="J52" i="7"/>
  <c r="J54" i="7" s="1"/>
  <c r="J76" i="6"/>
  <c r="J77" i="6" s="1"/>
  <c r="D140" i="7"/>
  <c r="J21" i="6"/>
  <c r="J22" i="6" s="1"/>
  <c r="I22" i="7"/>
  <c r="H140" i="6"/>
  <c r="F10" i="1" s="1"/>
  <c r="K123" i="6"/>
  <c r="P123" i="7"/>
  <c r="Q123" i="7" s="1"/>
  <c r="J123" i="6"/>
  <c r="L131" i="6"/>
  <c r="M131" i="6" s="1"/>
  <c r="H44" i="7"/>
  <c r="H68" i="7" s="1"/>
  <c r="H103" i="7"/>
  <c r="H117" i="7" s="1"/>
  <c r="H74" i="7"/>
  <c r="H97" i="7" s="1"/>
  <c r="N62" i="7"/>
  <c r="K62" i="6"/>
  <c r="L62" i="6" s="1"/>
  <c r="M62" i="6" s="1"/>
  <c r="P62" i="7"/>
  <c r="Q62" i="7" s="1"/>
  <c r="I18" i="7"/>
  <c r="I19" i="7" s="1"/>
  <c r="J42" i="7"/>
  <c r="L42" i="7" s="1"/>
  <c r="M42" i="7" s="1"/>
  <c r="J42" i="6"/>
  <c r="N26" i="7"/>
  <c r="K26" i="6"/>
  <c r="L26" i="6" s="1"/>
  <c r="M26" i="6" s="1"/>
  <c r="L50" i="7"/>
  <c r="M49" i="7"/>
  <c r="J82" i="7"/>
  <c r="L79" i="7"/>
  <c r="J122" i="6"/>
  <c r="J122" i="7"/>
  <c r="I127" i="7"/>
  <c r="I137" i="7" s="1"/>
  <c r="P26" i="7"/>
  <c r="Q26" i="7" s="1"/>
  <c r="E140" i="7"/>
  <c r="L28" i="6"/>
  <c r="M28" i="6" s="1"/>
  <c r="N28" i="7"/>
  <c r="K28" i="6"/>
  <c r="I41" i="7"/>
  <c r="J17" i="6"/>
  <c r="J17" i="7"/>
  <c r="L17" i="7" s="1"/>
  <c r="M17" i="7" s="1"/>
  <c r="P16" i="7"/>
  <c r="Q16" i="7" s="1"/>
  <c r="J16" i="6"/>
  <c r="J16" i="7"/>
  <c r="L16" i="7" s="1"/>
  <c r="M16" i="7" s="1"/>
  <c r="L21" i="7"/>
  <c r="J22" i="7"/>
  <c r="F157" i="7"/>
  <c r="J84" i="7"/>
  <c r="I85" i="7"/>
  <c r="J84" i="6"/>
  <c r="I71" i="7"/>
  <c r="P28" i="7"/>
  <c r="Q28" i="7" s="1"/>
  <c r="J73" i="6"/>
  <c r="J73" i="7"/>
  <c r="L73" i="7" s="1"/>
  <c r="M73" i="7" s="1"/>
  <c r="J13" i="6"/>
  <c r="J13" i="7"/>
  <c r="J43" i="7"/>
  <c r="L43" i="7" s="1"/>
  <c r="M43" i="7" s="1"/>
  <c r="P43" i="7" s="1"/>
  <c r="Q43" i="7" s="1"/>
  <c r="J43" i="6"/>
  <c r="J102" i="7"/>
  <c r="L102" i="7" s="1"/>
  <c r="M102" i="7" s="1"/>
  <c r="P102" i="7" s="1"/>
  <c r="Q102" i="7" s="1"/>
  <c r="J102" i="6"/>
  <c r="J82" i="6"/>
  <c r="I101" i="7"/>
  <c r="J32" i="6"/>
  <c r="J32" i="7"/>
  <c r="L32" i="7" s="1"/>
  <c r="M32" i="7" s="1"/>
  <c r="P32" i="7" s="1"/>
  <c r="Q32" i="7" s="1"/>
  <c r="J72" i="6"/>
  <c r="J72" i="7"/>
  <c r="L72" i="7" s="1"/>
  <c r="M72" i="7" s="1"/>
  <c r="P72" i="7" s="1"/>
  <c r="Q72" i="7" s="1"/>
  <c r="N81" i="7"/>
  <c r="K81" i="6"/>
  <c r="L81" i="6" s="1"/>
  <c r="M81" i="6" s="1"/>
  <c r="N34" i="7"/>
  <c r="K34" i="6"/>
  <c r="L34" i="6" s="1"/>
  <c r="M34" i="6" s="1"/>
  <c r="I47" i="7"/>
  <c r="J46" i="6"/>
  <c r="J46" i="7"/>
  <c r="J50" i="6"/>
  <c r="N64" i="7"/>
  <c r="K64" i="6"/>
  <c r="L64" i="6" s="1"/>
  <c r="M64" i="6" s="1"/>
  <c r="M121" i="7"/>
  <c r="F13" i="1" l="1"/>
  <c r="L76" i="7"/>
  <c r="M76" i="7" s="1"/>
  <c r="L52" i="7"/>
  <c r="L54" i="7" s="1"/>
  <c r="I38" i="7"/>
  <c r="L123" i="6"/>
  <c r="M123" i="6" s="1"/>
  <c r="J18" i="7"/>
  <c r="L18" i="7" s="1"/>
  <c r="M18" i="7" s="1"/>
  <c r="P18" i="7" s="1"/>
  <c r="Q18" i="7" s="1"/>
  <c r="J18" i="6"/>
  <c r="J19" i="6" s="1"/>
  <c r="J38" i="6" s="1"/>
  <c r="H140" i="7"/>
  <c r="J85" i="6"/>
  <c r="J127" i="6"/>
  <c r="J137" i="6" s="1"/>
  <c r="M50" i="7"/>
  <c r="N49" i="7"/>
  <c r="N50" i="7" s="1"/>
  <c r="K49" i="6"/>
  <c r="P49" i="7"/>
  <c r="I103" i="7"/>
  <c r="I117" i="7" s="1"/>
  <c r="J101" i="6"/>
  <c r="J101" i="7"/>
  <c r="N102" i="7"/>
  <c r="K102" i="6"/>
  <c r="L102" i="6" s="1"/>
  <c r="M102" i="6" s="1"/>
  <c r="N73" i="7"/>
  <c r="K73" i="6"/>
  <c r="L73" i="6" s="1"/>
  <c r="M73" i="6" s="1"/>
  <c r="J85" i="7"/>
  <c r="L84" i="7"/>
  <c r="L17" i="6"/>
  <c r="M17" i="6" s="1"/>
  <c r="N17" i="7"/>
  <c r="K17" i="6"/>
  <c r="J47" i="6"/>
  <c r="P73" i="7"/>
  <c r="Q73" i="7" s="1"/>
  <c r="P17" i="7"/>
  <c r="Q17" i="7" s="1"/>
  <c r="K121" i="6"/>
  <c r="N121" i="7"/>
  <c r="P121" i="7"/>
  <c r="J47" i="7"/>
  <c r="L46" i="7"/>
  <c r="N43" i="7"/>
  <c r="K43" i="6"/>
  <c r="L43" i="6" s="1"/>
  <c r="M43" i="6" s="1"/>
  <c r="J41" i="6"/>
  <c r="I44" i="7"/>
  <c r="I68" i="7" s="1"/>
  <c r="J41" i="7"/>
  <c r="N32" i="7"/>
  <c r="K32" i="6"/>
  <c r="L32" i="6" s="1"/>
  <c r="M32" i="6" s="1"/>
  <c r="M21" i="7"/>
  <c r="L22" i="7"/>
  <c r="M79" i="7"/>
  <c r="L82" i="7"/>
  <c r="K42" i="6"/>
  <c r="L42" i="6" s="1"/>
  <c r="M42" i="6" s="1"/>
  <c r="N42" i="7"/>
  <c r="N72" i="7"/>
  <c r="K72" i="6"/>
  <c r="L72" i="6" s="1"/>
  <c r="M72" i="6" s="1"/>
  <c r="L13" i="7"/>
  <c r="J71" i="7"/>
  <c r="I74" i="7"/>
  <c r="I97" i="7" s="1"/>
  <c r="J71" i="6"/>
  <c r="N16" i="7"/>
  <c r="K16" i="6"/>
  <c r="L16" i="6" s="1"/>
  <c r="M16" i="6" s="1"/>
  <c r="L122" i="7"/>
  <c r="J127" i="7"/>
  <c r="J137" i="7" s="1"/>
  <c r="P42" i="7"/>
  <c r="Q42" i="7" s="1"/>
  <c r="M52" i="7" l="1"/>
  <c r="K52" i="6" s="1"/>
  <c r="L77" i="7"/>
  <c r="K18" i="6"/>
  <c r="L18" i="6" s="1"/>
  <c r="M18" i="6" s="1"/>
  <c r="J19" i="7"/>
  <c r="J38" i="7" s="1"/>
  <c r="N18" i="7"/>
  <c r="I140" i="7"/>
  <c r="L47" i="7"/>
  <c r="M46" i="7"/>
  <c r="J103" i="7"/>
  <c r="J117" i="7" s="1"/>
  <c r="L101" i="7"/>
  <c r="Q121" i="7"/>
  <c r="L41" i="7"/>
  <c r="J44" i="7"/>
  <c r="J68" i="7" s="1"/>
  <c r="N79" i="7"/>
  <c r="N82" i="7" s="1"/>
  <c r="M82" i="7"/>
  <c r="K79" i="6"/>
  <c r="P79" i="7"/>
  <c r="M77" i="7"/>
  <c r="N76" i="7"/>
  <c r="N77" i="7" s="1"/>
  <c r="K76" i="6"/>
  <c r="P76" i="7"/>
  <c r="J44" i="6"/>
  <c r="J68" i="6" s="1"/>
  <c r="L71" i="7"/>
  <c r="J74" i="7"/>
  <c r="J97" i="7" s="1"/>
  <c r="L121" i="6"/>
  <c r="P50" i="7"/>
  <c r="Q49" i="7"/>
  <c r="Q50" i="7" s="1"/>
  <c r="L85" i="7"/>
  <c r="M84" i="7"/>
  <c r="K50" i="6"/>
  <c r="L49" i="6"/>
  <c r="J74" i="6"/>
  <c r="J97" i="6" s="1"/>
  <c r="K21" i="6"/>
  <c r="M22" i="7"/>
  <c r="N21" i="7"/>
  <c r="N22" i="7" s="1"/>
  <c r="P21" i="7"/>
  <c r="J103" i="6"/>
  <c r="J117" i="6" s="1"/>
  <c r="M122" i="7"/>
  <c r="L127" i="7"/>
  <c r="L137" i="7" s="1"/>
  <c r="L19" i="7"/>
  <c r="L38" i="7" s="1"/>
  <c r="M13" i="7"/>
  <c r="M54" i="7" l="1"/>
  <c r="N52" i="7"/>
  <c r="N54" i="7" s="1"/>
  <c r="P52" i="7"/>
  <c r="P54" i="7" s="1"/>
  <c r="J140" i="7"/>
  <c r="J140" i="6"/>
  <c r="M121" i="6"/>
  <c r="M41" i="7"/>
  <c r="L44" i="7"/>
  <c r="L68" i="7" s="1"/>
  <c r="K54" i="6"/>
  <c r="L52" i="6"/>
  <c r="Q79" i="7"/>
  <c r="Q82" i="7" s="1"/>
  <c r="P82" i="7"/>
  <c r="L50" i="6"/>
  <c r="M49" i="6"/>
  <c r="M50" i="6" s="1"/>
  <c r="M101" i="7"/>
  <c r="L103" i="7"/>
  <c r="L117" i="7" s="1"/>
  <c r="P22" i="7"/>
  <c r="Q21" i="7"/>
  <c r="Q22" i="7" s="1"/>
  <c r="M85" i="7"/>
  <c r="K84" i="6"/>
  <c r="N84" i="7"/>
  <c r="N85" i="7" s="1"/>
  <c r="P84" i="7"/>
  <c r="K82" i="6"/>
  <c r="L79" i="6"/>
  <c r="M19" i="7"/>
  <c r="M38" i="7" s="1"/>
  <c r="N13" i="7"/>
  <c r="N19" i="7" s="1"/>
  <c r="N38" i="7" s="1"/>
  <c r="K13" i="6"/>
  <c r="P13" i="7"/>
  <c r="M47" i="7"/>
  <c r="N46" i="7"/>
  <c r="N47" i="7" s="1"/>
  <c r="K46" i="6"/>
  <c r="P46" i="7"/>
  <c r="K77" i="6"/>
  <c r="L76" i="6"/>
  <c r="N122" i="7"/>
  <c r="N127" i="7" s="1"/>
  <c r="N137" i="7" s="1"/>
  <c r="K122" i="6"/>
  <c r="P122" i="7"/>
  <c r="M127" i="7"/>
  <c r="M137" i="7" s="1"/>
  <c r="L74" i="7"/>
  <c r="L97" i="7" s="1"/>
  <c r="M71" i="7"/>
  <c r="K22" i="6"/>
  <c r="L21" i="6"/>
  <c r="P77" i="7"/>
  <c r="Q76" i="7"/>
  <c r="Q77" i="7" s="1"/>
  <c r="Q52" i="7" l="1"/>
  <c r="Q54" i="7" s="1"/>
  <c r="L140" i="7"/>
  <c r="M76" i="6"/>
  <c r="M77" i="6" s="1"/>
  <c r="L77" i="6"/>
  <c r="M74" i="7"/>
  <c r="M97" i="7" s="1"/>
  <c r="N71" i="7"/>
  <c r="N74" i="7" s="1"/>
  <c r="N97" i="7" s="1"/>
  <c r="K71" i="6"/>
  <c r="P71" i="7"/>
  <c r="K47" i="6"/>
  <c r="L46" i="6"/>
  <c r="Q122" i="7"/>
  <c r="Q127" i="7" s="1"/>
  <c r="Q137" i="7" s="1"/>
  <c r="P127" i="7"/>
  <c r="P137" i="7" s="1"/>
  <c r="N101" i="7"/>
  <c r="N103" i="7" s="1"/>
  <c r="N117" i="7" s="1"/>
  <c r="M103" i="7"/>
  <c r="M117" i="7" s="1"/>
  <c r="K101" i="6"/>
  <c r="P101" i="7"/>
  <c r="M44" i="7"/>
  <c r="M68" i="7" s="1"/>
  <c r="N41" i="7"/>
  <c r="N44" i="7" s="1"/>
  <c r="N68" i="7" s="1"/>
  <c r="K41" i="6"/>
  <c r="P41" i="7"/>
  <c r="P47" i="7"/>
  <c r="Q46" i="7"/>
  <c r="Q47" i="7" s="1"/>
  <c r="L54" i="6"/>
  <c r="M52" i="6"/>
  <c r="M54" i="6" s="1"/>
  <c r="M21" i="6"/>
  <c r="M22" i="6" s="1"/>
  <c r="L22" i="6"/>
  <c r="P19" i="7"/>
  <c r="P38" i="7" s="1"/>
  <c r="Q13" i="7"/>
  <c r="Q19" i="7" s="1"/>
  <c r="Q38" i="7" s="1"/>
  <c r="K85" i="6"/>
  <c r="L84" i="6"/>
  <c r="L82" i="6"/>
  <c r="M79" i="6"/>
  <c r="M82" i="6" s="1"/>
  <c r="P85" i="7"/>
  <c r="Q84" i="7"/>
  <c r="Q85" i="7" s="1"/>
  <c r="L122" i="6"/>
  <c r="K127" i="6"/>
  <c r="K137" i="6" s="1"/>
  <c r="K19" i="6"/>
  <c r="K38" i="6" s="1"/>
  <c r="L13" i="6"/>
  <c r="N140" i="7" l="1"/>
  <c r="M140" i="7"/>
  <c r="P74" i="7"/>
  <c r="P97" i="7" s="1"/>
  <c r="Q71" i="7"/>
  <c r="Q74" i="7" s="1"/>
  <c r="Q97" i="7" s="1"/>
  <c r="L19" i="6"/>
  <c r="L38" i="6" s="1"/>
  <c r="M13" i="6"/>
  <c r="M19" i="6" s="1"/>
  <c r="M38" i="6" s="1"/>
  <c r="K103" i="6"/>
  <c r="K117" i="6" s="1"/>
  <c r="L101" i="6"/>
  <c r="K74" i="6"/>
  <c r="K97" i="6" s="1"/>
  <c r="L71" i="6"/>
  <c r="P103" i="7"/>
  <c r="P117" i="7" s="1"/>
  <c r="Q101" i="7"/>
  <c r="Q103" i="7" s="1"/>
  <c r="Q117" i="7" s="1"/>
  <c r="L85" i="6"/>
  <c r="M84" i="6"/>
  <c r="M85" i="6" s="1"/>
  <c r="M122" i="6"/>
  <c r="M127" i="6" s="1"/>
  <c r="M137" i="6" s="1"/>
  <c r="L127" i="6"/>
  <c r="L137" i="6" s="1"/>
  <c r="P44" i="7"/>
  <c r="P68" i="7" s="1"/>
  <c r="Q41" i="7"/>
  <c r="Q44" i="7" s="1"/>
  <c r="Q68" i="7" s="1"/>
  <c r="K44" i="6"/>
  <c r="K68" i="6" s="1"/>
  <c r="L41" i="6"/>
  <c r="L47" i="6"/>
  <c r="M46" i="6"/>
  <c r="M47" i="6" s="1"/>
  <c r="F4" i="1" l="1"/>
  <c r="Q140" i="7"/>
  <c r="P140" i="7"/>
  <c r="K140" i="6"/>
  <c r="L74" i="6"/>
  <c r="L97" i="6" s="1"/>
  <c r="M71" i="6"/>
  <c r="M74" i="6" s="1"/>
  <c r="M97" i="6" s="1"/>
  <c r="L44" i="6"/>
  <c r="L68" i="6" s="1"/>
  <c r="M41" i="6"/>
  <c r="M44" i="6" s="1"/>
  <c r="M68" i="6" s="1"/>
  <c r="L103" i="6"/>
  <c r="L117" i="6" s="1"/>
  <c r="M101" i="6"/>
  <c r="M103" i="6" s="1"/>
  <c r="M117" i="6" s="1"/>
  <c r="M140" i="6" l="1"/>
  <c r="F3" i="1" s="1"/>
  <c r="L140" i="6"/>
  <c r="F7" i="1" l="1"/>
  <c r="F20" i="1" s="1"/>
  <c r="F21" i="1"/>
  <c r="F22" i="1"/>
  <c r="F26" i="1"/>
  <c r="F27" i="1" l="1"/>
  <c r="F28" i="1"/>
  <c r="G17" i="1" l="1"/>
  <c r="G16" i="1"/>
  <c r="G12" i="1"/>
  <c r="G18" i="1" l="1"/>
  <c r="G13" i="1"/>
  <c r="G4" i="1"/>
  <c r="G149" i="3"/>
  <c r="T137" i="3"/>
  <c r="Q137" i="3"/>
  <c r="M137" i="3"/>
  <c r="I137" i="3"/>
  <c r="E137" i="3"/>
  <c r="J137" i="3" s="1"/>
  <c r="Q135" i="3"/>
  <c r="M135" i="3"/>
  <c r="E135" i="3"/>
  <c r="Q134" i="3"/>
  <c r="M134" i="3"/>
  <c r="E134" i="3"/>
  <c r="Q133" i="3"/>
  <c r="M133" i="3"/>
  <c r="E133" i="3"/>
  <c r="Q131" i="3"/>
  <c r="M131" i="3"/>
  <c r="I131" i="3"/>
  <c r="E131" i="3"/>
  <c r="J131" i="3" s="1"/>
  <c r="H129" i="3"/>
  <c r="H139" i="3" s="1"/>
  <c r="G128" i="3"/>
  <c r="F128" i="3"/>
  <c r="E128" i="3"/>
  <c r="G127" i="3"/>
  <c r="F127" i="3"/>
  <c r="E127" i="3"/>
  <c r="G126" i="3"/>
  <c r="I126" i="3" s="1"/>
  <c r="F126" i="3"/>
  <c r="E126" i="3"/>
  <c r="O125" i="3"/>
  <c r="K125" i="3"/>
  <c r="G125" i="3"/>
  <c r="F125" i="3"/>
  <c r="E125" i="3"/>
  <c r="G124" i="3"/>
  <c r="F124" i="3"/>
  <c r="E124" i="3"/>
  <c r="G123" i="3"/>
  <c r="F123" i="3"/>
  <c r="F129" i="3" s="1"/>
  <c r="E123" i="3"/>
  <c r="O119" i="3"/>
  <c r="K119" i="3"/>
  <c r="Q117" i="3"/>
  <c r="M117" i="3"/>
  <c r="I117" i="3"/>
  <c r="E117" i="3"/>
  <c r="Q115" i="3"/>
  <c r="M115" i="3"/>
  <c r="E115" i="3"/>
  <c r="Q114" i="3"/>
  <c r="M114" i="3"/>
  <c r="E114" i="3"/>
  <c r="Q113" i="3"/>
  <c r="M113" i="3"/>
  <c r="F113" i="3"/>
  <c r="I113" i="3" s="1"/>
  <c r="T113" i="3" s="1"/>
  <c r="E113" i="3"/>
  <c r="Q112" i="3"/>
  <c r="M112" i="3"/>
  <c r="E112" i="3"/>
  <c r="F112" i="3" s="1"/>
  <c r="I112" i="3" s="1"/>
  <c r="Q111" i="3"/>
  <c r="M111" i="3"/>
  <c r="E111" i="3"/>
  <c r="Q110" i="3"/>
  <c r="M110" i="3"/>
  <c r="E110" i="3"/>
  <c r="Q109" i="3"/>
  <c r="M109" i="3"/>
  <c r="E109" i="3"/>
  <c r="Q107" i="3"/>
  <c r="M107" i="3"/>
  <c r="I107" i="3"/>
  <c r="T107" i="3" s="1"/>
  <c r="E107" i="3"/>
  <c r="J107" i="3" s="1"/>
  <c r="O104" i="3"/>
  <c r="K104" i="3"/>
  <c r="G104" i="3"/>
  <c r="F104" i="3"/>
  <c r="E104" i="3"/>
  <c r="H103" i="3"/>
  <c r="H105" i="3" s="1"/>
  <c r="H119" i="3" s="1"/>
  <c r="G103" i="3"/>
  <c r="G105" i="3" s="1"/>
  <c r="F103" i="3"/>
  <c r="F105" i="3" s="1"/>
  <c r="E103" i="3"/>
  <c r="O99" i="3"/>
  <c r="K99" i="3"/>
  <c r="Q97" i="3"/>
  <c r="M97" i="3"/>
  <c r="I97" i="3"/>
  <c r="E97" i="3"/>
  <c r="Q95" i="3"/>
  <c r="M95" i="3"/>
  <c r="E95" i="3"/>
  <c r="Q94" i="3"/>
  <c r="M94" i="3"/>
  <c r="E94" i="3"/>
  <c r="Q93" i="3"/>
  <c r="M93" i="3"/>
  <c r="E93" i="3"/>
  <c r="F93" i="3" s="1"/>
  <c r="I93" i="3" s="1"/>
  <c r="J93" i="3" s="1"/>
  <c r="N93" i="3" s="1"/>
  <c r="R93" i="3" s="1"/>
  <c r="Q92" i="3"/>
  <c r="M92" i="3"/>
  <c r="F92" i="3"/>
  <c r="I92" i="3" s="1"/>
  <c r="E92" i="3"/>
  <c r="Q91" i="3"/>
  <c r="M91" i="3"/>
  <c r="E91" i="3"/>
  <c r="F91" i="3" s="1"/>
  <c r="I91" i="3" s="1"/>
  <c r="T91" i="3" s="1"/>
  <c r="U91" i="3" s="1"/>
  <c r="Q90" i="3"/>
  <c r="M90" i="3"/>
  <c r="E90" i="3"/>
  <c r="Q88" i="3"/>
  <c r="M88" i="3"/>
  <c r="I88" i="3"/>
  <c r="T88" i="3" s="1"/>
  <c r="E88" i="3"/>
  <c r="J88" i="3" s="1"/>
  <c r="N88" i="3" s="1"/>
  <c r="R88" i="3" s="1"/>
  <c r="H86" i="3"/>
  <c r="O85" i="3"/>
  <c r="K85" i="3"/>
  <c r="G85" i="3"/>
  <c r="G86" i="3" s="1"/>
  <c r="F85" i="3"/>
  <c r="F86" i="3" s="1"/>
  <c r="E85" i="3"/>
  <c r="E86" i="3" s="1"/>
  <c r="H83" i="3"/>
  <c r="O82" i="3"/>
  <c r="K82" i="3"/>
  <c r="G82" i="3"/>
  <c r="F82" i="3"/>
  <c r="E82" i="3"/>
  <c r="O81" i="3"/>
  <c r="K81" i="3"/>
  <c r="G81" i="3"/>
  <c r="F81" i="3"/>
  <c r="I81" i="3" s="1"/>
  <c r="J81" i="3" s="1"/>
  <c r="E81" i="3"/>
  <c r="G80" i="3"/>
  <c r="G83" i="3" s="1"/>
  <c r="F80" i="3"/>
  <c r="F83" i="3" s="1"/>
  <c r="E80" i="3"/>
  <c r="H78" i="3"/>
  <c r="O77" i="3"/>
  <c r="K77" i="3"/>
  <c r="G77" i="3"/>
  <c r="G78" i="3" s="1"/>
  <c r="F77" i="3"/>
  <c r="E77" i="3"/>
  <c r="E78" i="3" s="1"/>
  <c r="H75" i="3"/>
  <c r="O74" i="3"/>
  <c r="K74" i="3"/>
  <c r="G74" i="3"/>
  <c r="F74" i="3"/>
  <c r="E74" i="3"/>
  <c r="O73" i="3"/>
  <c r="K73" i="3"/>
  <c r="G73" i="3"/>
  <c r="F73" i="3"/>
  <c r="I73" i="3" s="1"/>
  <c r="E73" i="3"/>
  <c r="O72" i="3"/>
  <c r="K72" i="3"/>
  <c r="G72" i="3"/>
  <c r="F72" i="3"/>
  <c r="E72" i="3"/>
  <c r="O69" i="3"/>
  <c r="K69" i="3"/>
  <c r="Q67" i="3"/>
  <c r="M67" i="3"/>
  <c r="I67" i="3"/>
  <c r="E67" i="3"/>
  <c r="J67" i="3" s="1"/>
  <c r="Q65" i="3"/>
  <c r="M65" i="3"/>
  <c r="E65" i="3"/>
  <c r="Q64" i="3"/>
  <c r="M64" i="3"/>
  <c r="E64" i="3"/>
  <c r="G64" i="3" s="1"/>
  <c r="I64" i="3" s="1"/>
  <c r="Q63" i="3"/>
  <c r="M63" i="3"/>
  <c r="E63" i="3"/>
  <c r="F63" i="3" s="1"/>
  <c r="I63" i="3" s="1"/>
  <c r="T63" i="3" s="1"/>
  <c r="U63" i="3" s="1"/>
  <c r="Q62" i="3"/>
  <c r="M62" i="3"/>
  <c r="E62" i="3"/>
  <c r="Q61" i="3"/>
  <c r="M61" i="3"/>
  <c r="E61" i="3"/>
  <c r="Q60" i="3"/>
  <c r="M60" i="3"/>
  <c r="E60" i="3"/>
  <c r="F60" i="3" s="1"/>
  <c r="I60" i="3" s="1"/>
  <c r="Q59" i="3"/>
  <c r="M59" i="3"/>
  <c r="E59" i="3"/>
  <c r="T57" i="3"/>
  <c r="Q57" i="3"/>
  <c r="M57" i="3"/>
  <c r="I57" i="3"/>
  <c r="E57" i="3"/>
  <c r="U57" i="3" s="1"/>
  <c r="H55" i="3"/>
  <c r="G54" i="3"/>
  <c r="F54" i="3"/>
  <c r="I54" i="3" s="1"/>
  <c r="E54" i="3"/>
  <c r="O53" i="3"/>
  <c r="K53" i="3"/>
  <c r="G53" i="3"/>
  <c r="G55" i="3" s="1"/>
  <c r="F53" i="3"/>
  <c r="E53" i="3"/>
  <c r="E55" i="3" s="1"/>
  <c r="H50" i="3"/>
  <c r="H51" i="3" s="1"/>
  <c r="G50" i="3"/>
  <c r="F50" i="3"/>
  <c r="F51" i="3" s="1"/>
  <c r="E50" i="3"/>
  <c r="H47" i="3"/>
  <c r="H48" i="3" s="1"/>
  <c r="G47" i="3"/>
  <c r="G48" i="3" s="1"/>
  <c r="F47" i="3"/>
  <c r="F48" i="3" s="1"/>
  <c r="E47" i="3"/>
  <c r="E48" i="3" s="1"/>
  <c r="O44" i="3"/>
  <c r="K44" i="3"/>
  <c r="G44" i="3"/>
  <c r="F44" i="3"/>
  <c r="E44" i="3"/>
  <c r="O43" i="3"/>
  <c r="K43" i="3"/>
  <c r="G43" i="3"/>
  <c r="I43" i="3" s="1"/>
  <c r="F43" i="3"/>
  <c r="E43" i="3"/>
  <c r="O42" i="3"/>
  <c r="K42" i="3"/>
  <c r="H42" i="3"/>
  <c r="H45" i="3" s="1"/>
  <c r="G42" i="3"/>
  <c r="G45" i="3" s="1"/>
  <c r="F42" i="3"/>
  <c r="E42" i="3"/>
  <c r="O39" i="3"/>
  <c r="K39" i="3"/>
  <c r="T37" i="3"/>
  <c r="Q37" i="3"/>
  <c r="M37" i="3"/>
  <c r="I37" i="3"/>
  <c r="E37" i="3"/>
  <c r="J37" i="3" s="1"/>
  <c r="N37" i="3" s="1"/>
  <c r="R37" i="3" s="1"/>
  <c r="Q35" i="3"/>
  <c r="M35" i="3"/>
  <c r="E35" i="3"/>
  <c r="Q34" i="3"/>
  <c r="M34" i="3"/>
  <c r="E34" i="3"/>
  <c r="Q33" i="3"/>
  <c r="M33" i="3"/>
  <c r="E33" i="3"/>
  <c r="F33" i="3" s="1"/>
  <c r="Q32" i="3"/>
  <c r="M32" i="3"/>
  <c r="E32" i="3"/>
  <c r="F32" i="3" s="1"/>
  <c r="Q31" i="3"/>
  <c r="M31" i="3"/>
  <c r="E31" i="3"/>
  <c r="Q30" i="3"/>
  <c r="M30" i="3"/>
  <c r="E30" i="3"/>
  <c r="Q29" i="3"/>
  <c r="M29" i="3"/>
  <c r="E29" i="3"/>
  <c r="Q28" i="3"/>
  <c r="M28" i="3"/>
  <c r="E28" i="3"/>
  <c r="Q27" i="3"/>
  <c r="M27" i="3"/>
  <c r="E27" i="3"/>
  <c r="T25" i="3"/>
  <c r="Q25" i="3"/>
  <c r="M25" i="3"/>
  <c r="I25" i="3"/>
  <c r="E25" i="3"/>
  <c r="J25" i="3" s="1"/>
  <c r="H23" i="3"/>
  <c r="G22" i="3"/>
  <c r="G23" i="3" s="1"/>
  <c r="F22" i="3"/>
  <c r="F23" i="3" s="1"/>
  <c r="E22" i="3"/>
  <c r="G19" i="3"/>
  <c r="F19" i="3"/>
  <c r="I19" i="3" s="1"/>
  <c r="E19" i="3"/>
  <c r="H18" i="3"/>
  <c r="G18" i="3"/>
  <c r="F18" i="3"/>
  <c r="I18" i="3" s="1"/>
  <c r="J18" i="3" s="1"/>
  <c r="L18" i="3" s="1"/>
  <c r="M18" i="3" s="1"/>
  <c r="N18" i="3" s="1"/>
  <c r="P18" i="3" s="1"/>
  <c r="Q18" i="3" s="1"/>
  <c r="R18" i="3" s="1"/>
  <c r="E18" i="3"/>
  <c r="X17" i="3"/>
  <c r="O17" i="3"/>
  <c r="K17" i="3"/>
  <c r="G17" i="3"/>
  <c r="F17" i="3"/>
  <c r="E17" i="3"/>
  <c r="O16" i="3"/>
  <c r="K16" i="3"/>
  <c r="G16" i="3"/>
  <c r="F16" i="3"/>
  <c r="E16" i="3"/>
  <c r="O15" i="3"/>
  <c r="K15" i="3"/>
  <c r="H15" i="3"/>
  <c r="G15" i="3"/>
  <c r="F15" i="3"/>
  <c r="E15" i="3"/>
  <c r="X14" i="3"/>
  <c r="O14" i="3"/>
  <c r="K14" i="3"/>
  <c r="H14" i="3"/>
  <c r="G14" i="3"/>
  <c r="F14" i="3"/>
  <c r="E14" i="3"/>
  <c r="H13" i="3"/>
  <c r="G13" i="3"/>
  <c r="G20" i="3" s="1"/>
  <c r="F13" i="3"/>
  <c r="E13" i="3"/>
  <c r="X10" i="3"/>
  <c r="X7" i="3"/>
  <c r="A6" i="3"/>
  <c r="J117" i="3" l="1"/>
  <c r="N117" i="3" s="1"/>
  <c r="R117" i="3" s="1"/>
  <c r="I128" i="3"/>
  <c r="U25" i="3"/>
  <c r="H99" i="3"/>
  <c r="I85" i="3"/>
  <c r="I86" i="3" s="1"/>
  <c r="I82" i="3"/>
  <c r="I14" i="3"/>
  <c r="F59" i="3"/>
  <c r="I59" i="3" s="1"/>
  <c r="T59" i="3" s="1"/>
  <c r="U59" i="3" s="1"/>
  <c r="J19" i="3"/>
  <c r="L19" i="3" s="1"/>
  <c r="M19" i="3" s="1"/>
  <c r="F62" i="3"/>
  <c r="I62" i="3" s="1"/>
  <c r="T62" i="3" s="1"/>
  <c r="U62" i="3" s="1"/>
  <c r="G158" i="3"/>
  <c r="I33" i="3"/>
  <c r="T33" i="3" s="1"/>
  <c r="U33" i="3" s="1"/>
  <c r="F45" i="3"/>
  <c r="I15" i="3"/>
  <c r="J15" i="3" s="1"/>
  <c r="L15" i="3" s="1"/>
  <c r="M15" i="3" s="1"/>
  <c r="N15" i="3" s="1"/>
  <c r="P15" i="3" s="1"/>
  <c r="Q15" i="3" s="1"/>
  <c r="R15" i="3" s="1"/>
  <c r="J97" i="3"/>
  <c r="I124" i="3"/>
  <c r="J124" i="3" s="1"/>
  <c r="L124" i="3" s="1"/>
  <c r="M124" i="3" s="1"/>
  <c r="N124" i="3" s="1"/>
  <c r="P124" i="3" s="1"/>
  <c r="Q124" i="3" s="1"/>
  <c r="R124" i="3" s="1"/>
  <c r="J113" i="3"/>
  <c r="I17" i="3"/>
  <c r="I50" i="3"/>
  <c r="J50" i="3" s="1"/>
  <c r="F95" i="3"/>
  <c r="I95" i="3" s="1"/>
  <c r="T95" i="3" s="1"/>
  <c r="U95" i="3" s="1"/>
  <c r="I104" i="3"/>
  <c r="J104" i="3" s="1"/>
  <c r="L104" i="3" s="1"/>
  <c r="M104" i="3" s="1"/>
  <c r="N104" i="3" s="1"/>
  <c r="P104" i="3" s="1"/>
  <c r="Q104" i="3" s="1"/>
  <c r="R104" i="3" s="1"/>
  <c r="I125" i="3"/>
  <c r="J125" i="3" s="1"/>
  <c r="L125" i="3" s="1"/>
  <c r="M125" i="3" s="1"/>
  <c r="N125" i="3" s="1"/>
  <c r="P125" i="3" s="1"/>
  <c r="Q125" i="3" s="1"/>
  <c r="R125" i="3" s="1"/>
  <c r="I127" i="3"/>
  <c r="J127" i="3" s="1"/>
  <c r="L127" i="3" s="1"/>
  <c r="M127" i="3" s="1"/>
  <c r="N127" i="3" s="1"/>
  <c r="P127" i="3" s="1"/>
  <c r="Q127" i="3" s="1"/>
  <c r="R127" i="3" s="1"/>
  <c r="N131" i="3"/>
  <c r="J57" i="3"/>
  <c r="N57" i="3" s="1"/>
  <c r="R57" i="3" s="1"/>
  <c r="G75" i="3"/>
  <c r="N113" i="3"/>
  <c r="R113" i="3" s="1"/>
  <c r="I16" i="3"/>
  <c r="J16" i="3" s="1"/>
  <c r="L16" i="3" s="1"/>
  <c r="M16" i="3" s="1"/>
  <c r="N16" i="3" s="1"/>
  <c r="P16" i="3" s="1"/>
  <c r="Q16" i="3" s="1"/>
  <c r="R16" i="3" s="1"/>
  <c r="U37" i="3"/>
  <c r="I47" i="3"/>
  <c r="I48" i="3" s="1"/>
  <c r="I74" i="3"/>
  <c r="I123" i="3"/>
  <c r="N25" i="3"/>
  <c r="R25" i="3" s="1"/>
  <c r="I44" i="3"/>
  <c r="J44" i="3" s="1"/>
  <c r="L44" i="3" s="1"/>
  <c r="M44" i="3" s="1"/>
  <c r="J73" i="3"/>
  <c r="J17" i="3"/>
  <c r="L17" i="3" s="1"/>
  <c r="M17" i="3" s="1"/>
  <c r="N17" i="3" s="1"/>
  <c r="P17" i="3" s="1"/>
  <c r="Q17" i="3" s="1"/>
  <c r="R17" i="3" s="1"/>
  <c r="N19" i="3"/>
  <c r="P19" i="3" s="1"/>
  <c r="Q19" i="3" s="1"/>
  <c r="R19" i="3" s="1"/>
  <c r="I13" i="3"/>
  <c r="T18" i="3"/>
  <c r="U18" i="3" s="1"/>
  <c r="I32" i="3"/>
  <c r="E23" i="3"/>
  <c r="J82" i="3"/>
  <c r="L82" i="3" s="1"/>
  <c r="M82" i="3" s="1"/>
  <c r="N82" i="3" s="1"/>
  <c r="P82" i="3" s="1"/>
  <c r="Q82" i="3" s="1"/>
  <c r="R82" i="3" s="1"/>
  <c r="E20" i="3"/>
  <c r="G34" i="3"/>
  <c r="I34" i="3" s="1"/>
  <c r="T34" i="3" s="1"/>
  <c r="U34" i="3" s="1"/>
  <c r="F35" i="3"/>
  <c r="T64" i="3"/>
  <c r="U64" i="3" s="1"/>
  <c r="J64" i="3"/>
  <c r="N64" i="3" s="1"/>
  <c r="R64" i="3" s="1"/>
  <c r="H20" i="3"/>
  <c r="H39" i="3" s="1"/>
  <c r="F20" i="3"/>
  <c r="F29" i="3"/>
  <c r="F30" i="3"/>
  <c r="I22" i="3"/>
  <c r="U117" i="3"/>
  <c r="F135" i="3"/>
  <c r="I135" i="3" s="1"/>
  <c r="T135" i="3" s="1"/>
  <c r="U135" i="3" s="1"/>
  <c r="J135" i="3"/>
  <c r="N135" i="3" s="1"/>
  <c r="R135" i="3" s="1"/>
  <c r="J14" i="3"/>
  <c r="L14" i="3" s="1"/>
  <c r="M14" i="3" s="1"/>
  <c r="N14" i="3" s="1"/>
  <c r="P14" i="3" s="1"/>
  <c r="Q14" i="3" s="1"/>
  <c r="R14" i="3" s="1"/>
  <c r="R131" i="3"/>
  <c r="T131" i="3"/>
  <c r="U131" i="3" s="1"/>
  <c r="E51" i="3"/>
  <c r="F110" i="3"/>
  <c r="I110" i="3" s="1"/>
  <c r="T110" i="3" s="1"/>
  <c r="U110" i="3" s="1"/>
  <c r="J112" i="3"/>
  <c r="N112" i="3" s="1"/>
  <c r="R112" i="3" s="1"/>
  <c r="T112" i="3"/>
  <c r="U112" i="3" s="1"/>
  <c r="G114" i="3"/>
  <c r="I114" i="3" s="1"/>
  <c r="T114" i="3" s="1"/>
  <c r="U114" i="3" s="1"/>
  <c r="J126" i="3"/>
  <c r="L126" i="3" s="1"/>
  <c r="M126" i="3" s="1"/>
  <c r="N126" i="3" s="1"/>
  <c r="P126" i="3" s="1"/>
  <c r="Q126" i="3" s="1"/>
  <c r="R126" i="3" s="1"/>
  <c r="J133" i="3"/>
  <c r="N133" i="3" s="1"/>
  <c r="R133" i="3" s="1"/>
  <c r="F27" i="3"/>
  <c r="F31" i="3"/>
  <c r="H69" i="3"/>
  <c r="J43" i="3"/>
  <c r="L43" i="3" s="1"/>
  <c r="M43" i="3" s="1"/>
  <c r="N43" i="3" s="1"/>
  <c r="P43" i="3" s="1"/>
  <c r="Q43" i="3" s="1"/>
  <c r="R43" i="3" s="1"/>
  <c r="E45" i="3"/>
  <c r="E69" i="3" s="1"/>
  <c r="L81" i="3"/>
  <c r="M81" i="3" s="1"/>
  <c r="T82" i="3"/>
  <c r="U82" i="3" s="1"/>
  <c r="T92" i="3"/>
  <c r="U92" i="3" s="1"/>
  <c r="J92" i="3"/>
  <c r="T60" i="3"/>
  <c r="U60" i="3" s="1"/>
  <c r="J60" i="3"/>
  <c r="N60" i="3" s="1"/>
  <c r="R60" i="3" s="1"/>
  <c r="F78" i="3"/>
  <c r="I77" i="3"/>
  <c r="U97" i="3"/>
  <c r="I42" i="3"/>
  <c r="G51" i="3"/>
  <c r="G69" i="3" s="1"/>
  <c r="J63" i="3"/>
  <c r="N63" i="3" s="1"/>
  <c r="R63" i="3" s="1"/>
  <c r="T67" i="3"/>
  <c r="L73" i="3"/>
  <c r="M73" i="3" s="1"/>
  <c r="E83" i="3"/>
  <c r="N92" i="3"/>
  <c r="R92" i="3" s="1"/>
  <c r="N97" i="3"/>
  <c r="R97" i="3" s="1"/>
  <c r="E105" i="3"/>
  <c r="E119" i="3" s="1"/>
  <c r="N107" i="3"/>
  <c r="R107" i="3" s="1"/>
  <c r="G129" i="3"/>
  <c r="G139" i="3" s="1"/>
  <c r="F28" i="3"/>
  <c r="I51" i="3"/>
  <c r="F55" i="3"/>
  <c r="F69" i="3" s="1"/>
  <c r="I53" i="3"/>
  <c r="J59" i="3"/>
  <c r="N59" i="3" s="1"/>
  <c r="R59" i="3" s="1"/>
  <c r="N67" i="3"/>
  <c r="R67" i="3" s="1"/>
  <c r="I72" i="3"/>
  <c r="I80" i="3"/>
  <c r="G99" i="3"/>
  <c r="J91" i="3"/>
  <c r="N91" i="3" s="1"/>
  <c r="R91" i="3" s="1"/>
  <c r="J95" i="3"/>
  <c r="N95" i="3" s="1"/>
  <c r="R95" i="3" s="1"/>
  <c r="T97" i="3"/>
  <c r="J74" i="3"/>
  <c r="L74" i="3" s="1"/>
  <c r="M74" i="3" s="1"/>
  <c r="N74" i="3" s="1"/>
  <c r="P74" i="3" s="1"/>
  <c r="Q74" i="3" s="1"/>
  <c r="R74" i="3" s="1"/>
  <c r="N137" i="3"/>
  <c r="R137" i="3" s="1"/>
  <c r="J128" i="3"/>
  <c r="L128" i="3" s="1"/>
  <c r="M128" i="3" s="1"/>
  <c r="N128" i="3" s="1"/>
  <c r="P128" i="3" s="1"/>
  <c r="Q128" i="3" s="1"/>
  <c r="R128" i="3" s="1"/>
  <c r="U137" i="3"/>
  <c r="E75" i="3"/>
  <c r="J85" i="3"/>
  <c r="T93" i="3"/>
  <c r="U93" i="3" s="1"/>
  <c r="F111" i="3"/>
  <c r="I111" i="3" s="1"/>
  <c r="T111" i="3" s="1"/>
  <c r="U111" i="3"/>
  <c r="G115" i="3"/>
  <c r="I115" i="3" s="1"/>
  <c r="T115" i="3" s="1"/>
  <c r="U115" i="3" s="1"/>
  <c r="T117" i="3"/>
  <c r="F61" i="3"/>
  <c r="I61" i="3" s="1"/>
  <c r="F65" i="3"/>
  <c r="I65" i="3" s="1"/>
  <c r="F75" i="3"/>
  <c r="U88" i="3"/>
  <c r="U67" i="3"/>
  <c r="U107" i="3"/>
  <c r="E129" i="3"/>
  <c r="E139" i="3" s="1"/>
  <c r="F133" i="3"/>
  <c r="I133" i="3" s="1"/>
  <c r="T133" i="3" s="1"/>
  <c r="U133" i="3" s="1"/>
  <c r="F90" i="3"/>
  <c r="I90" i="3" s="1"/>
  <c r="G94" i="3"/>
  <c r="I94" i="3" s="1"/>
  <c r="I103" i="3"/>
  <c r="J54" i="3"/>
  <c r="L54" i="3" s="1"/>
  <c r="M54" i="3" s="1"/>
  <c r="N54" i="3" s="1"/>
  <c r="P54" i="3" s="1"/>
  <c r="Q54" i="3" s="1"/>
  <c r="R54" i="3" s="1"/>
  <c r="F109" i="3"/>
  <c r="U113" i="3"/>
  <c r="F134" i="3"/>
  <c r="I134" i="3" s="1"/>
  <c r="T134" i="3" s="1"/>
  <c r="U134" i="3"/>
  <c r="J123" i="3"/>
  <c r="J62" i="3" l="1"/>
  <c r="N62" i="3" s="1"/>
  <c r="R62" i="3" s="1"/>
  <c r="J33" i="3"/>
  <c r="N33" i="3" s="1"/>
  <c r="R33" i="3" s="1"/>
  <c r="N44" i="3"/>
  <c r="P44" i="3" s="1"/>
  <c r="Q44" i="3" s="1"/>
  <c r="R44" i="3" s="1"/>
  <c r="T44" i="3"/>
  <c r="U44" i="3" s="1"/>
  <c r="J51" i="3"/>
  <c r="L50" i="3"/>
  <c r="M50" i="3" s="1"/>
  <c r="I129" i="3"/>
  <c r="I139" i="3" s="1"/>
  <c r="J47" i="3"/>
  <c r="T125" i="3"/>
  <c r="U125" i="3" s="1"/>
  <c r="T17" i="3"/>
  <c r="U17" i="3" s="1"/>
  <c r="G155" i="3"/>
  <c r="I28" i="3"/>
  <c r="T32" i="3"/>
  <c r="U32" i="3" s="1"/>
  <c r="J32" i="3"/>
  <c r="N32" i="3" s="1"/>
  <c r="R32" i="3" s="1"/>
  <c r="G119" i="3"/>
  <c r="J134" i="3"/>
  <c r="N134" i="3" s="1"/>
  <c r="R134" i="3" s="1"/>
  <c r="G154" i="3"/>
  <c r="I27" i="3"/>
  <c r="G152" i="3"/>
  <c r="I30" i="3"/>
  <c r="L51" i="3"/>
  <c r="I105" i="3"/>
  <c r="I119" i="3" s="1"/>
  <c r="T127" i="3"/>
  <c r="U127" i="3" s="1"/>
  <c r="I45" i="3"/>
  <c r="N81" i="3"/>
  <c r="P81" i="3" s="1"/>
  <c r="Q81" i="3" s="1"/>
  <c r="R81" i="3" s="1"/>
  <c r="T81" i="3"/>
  <c r="U81" i="3" s="1"/>
  <c r="G151" i="3"/>
  <c r="I29" i="3"/>
  <c r="T94" i="3"/>
  <c r="U94" i="3" s="1"/>
  <c r="J94" i="3"/>
  <c r="N94" i="3" s="1"/>
  <c r="R94" i="3" s="1"/>
  <c r="F99" i="3"/>
  <c r="T124" i="3"/>
  <c r="U124" i="3" s="1"/>
  <c r="T128" i="3"/>
  <c r="U128" i="3" s="1"/>
  <c r="F39" i="3"/>
  <c r="E39" i="3"/>
  <c r="T14" i="3"/>
  <c r="U14" i="3" s="1"/>
  <c r="T16" i="3"/>
  <c r="U16" i="3" s="1"/>
  <c r="T15" i="3"/>
  <c r="U15" i="3" s="1"/>
  <c r="T90" i="3"/>
  <c r="U90" i="3" s="1"/>
  <c r="J90" i="3"/>
  <c r="N90" i="3" s="1"/>
  <c r="R90" i="3" s="1"/>
  <c r="F139" i="3"/>
  <c r="J110" i="3"/>
  <c r="N110" i="3" s="1"/>
  <c r="R110" i="3" s="1"/>
  <c r="H142" i="3"/>
  <c r="T43" i="3"/>
  <c r="U43" i="3" s="1"/>
  <c r="I20" i="3"/>
  <c r="I23" i="3"/>
  <c r="J22" i="3"/>
  <c r="I55" i="3"/>
  <c r="J53" i="3"/>
  <c r="J61" i="3"/>
  <c r="N61" i="3" s="1"/>
  <c r="R61" i="3" s="1"/>
  <c r="T61" i="3"/>
  <c r="U61" i="3" s="1"/>
  <c r="T126" i="3"/>
  <c r="U126" i="3" s="1"/>
  <c r="I75" i="3"/>
  <c r="J72" i="3"/>
  <c r="J65" i="3"/>
  <c r="N65" i="3" s="1"/>
  <c r="R65" i="3" s="1"/>
  <c r="T65" i="3"/>
  <c r="U65" i="3" s="1"/>
  <c r="G156" i="3"/>
  <c r="I109" i="3"/>
  <c r="L85" i="3"/>
  <c r="J86" i="3"/>
  <c r="N73" i="3"/>
  <c r="P73" i="3" s="1"/>
  <c r="Q73" i="3" s="1"/>
  <c r="R73" i="3" s="1"/>
  <c r="G39" i="3"/>
  <c r="J129" i="3"/>
  <c r="L123" i="3"/>
  <c r="E99" i="3"/>
  <c r="F119" i="3"/>
  <c r="J115" i="3"/>
  <c r="N115" i="3" s="1"/>
  <c r="R115" i="3" s="1"/>
  <c r="I83" i="3"/>
  <c r="J80" i="3"/>
  <c r="J77" i="3"/>
  <c r="I78" i="3"/>
  <c r="T104" i="3"/>
  <c r="U104" i="3" s="1"/>
  <c r="J42" i="3"/>
  <c r="J48" i="3"/>
  <c r="L47" i="3"/>
  <c r="J103" i="3"/>
  <c r="J111" i="3"/>
  <c r="N111" i="3" s="1"/>
  <c r="R111" i="3" s="1"/>
  <c r="T74" i="3"/>
  <c r="U74" i="3" s="1"/>
  <c r="G153" i="3"/>
  <c r="I31" i="3"/>
  <c r="J114" i="3"/>
  <c r="N114" i="3" s="1"/>
  <c r="R114" i="3" s="1"/>
  <c r="G150" i="3"/>
  <c r="I35" i="3"/>
  <c r="T54" i="3"/>
  <c r="U54" i="3" s="1"/>
  <c r="J13" i="3"/>
  <c r="G157" i="3"/>
  <c r="T19" i="3"/>
  <c r="U19" i="3" s="1"/>
  <c r="J34" i="3"/>
  <c r="N34" i="3" s="1"/>
  <c r="R34" i="3" s="1"/>
  <c r="T73" i="3" l="1"/>
  <c r="U73" i="3" s="1"/>
  <c r="G5" i="1"/>
  <c r="G7" i="1" s="1"/>
  <c r="G20" i="1" s="1"/>
  <c r="G26" i="1" s="1"/>
  <c r="G27" i="1" s="1"/>
  <c r="G5" i="26"/>
  <c r="G7" i="26" s="1"/>
  <c r="G142" i="3"/>
  <c r="G21" i="1"/>
  <c r="G22" i="1"/>
  <c r="F142" i="3"/>
  <c r="J139" i="3"/>
  <c r="G28" i="1"/>
  <c r="L48" i="3"/>
  <c r="M47" i="3"/>
  <c r="L72" i="3"/>
  <c r="J75" i="3"/>
  <c r="L22" i="3"/>
  <c r="J23" i="3"/>
  <c r="M51" i="3"/>
  <c r="N50" i="3"/>
  <c r="J45" i="3"/>
  <c r="L42" i="3"/>
  <c r="I99" i="3"/>
  <c r="T30" i="3"/>
  <c r="U30" i="3" s="1"/>
  <c r="J30" i="3"/>
  <c r="N30" i="3" s="1"/>
  <c r="R30" i="3" s="1"/>
  <c r="T28" i="3"/>
  <c r="U28" i="3" s="1"/>
  <c r="J28" i="3"/>
  <c r="N28" i="3" s="1"/>
  <c r="R28" i="3" s="1"/>
  <c r="T31" i="3"/>
  <c r="U31" i="3" s="1"/>
  <c r="J31" i="3"/>
  <c r="N31" i="3" s="1"/>
  <c r="R31" i="3" s="1"/>
  <c r="M85" i="3"/>
  <c r="L86" i="3"/>
  <c r="T109" i="3"/>
  <c r="U109" i="3" s="1"/>
  <c r="J109" i="3"/>
  <c r="N109" i="3" s="1"/>
  <c r="R109" i="3" s="1"/>
  <c r="I69" i="3"/>
  <c r="T27" i="3"/>
  <c r="U27" i="3" s="1"/>
  <c r="J27" i="3"/>
  <c r="N27" i="3" s="1"/>
  <c r="R27" i="3" s="1"/>
  <c r="T35" i="3"/>
  <c r="U35" i="3" s="1"/>
  <c r="J35" i="3"/>
  <c r="N35" i="3" s="1"/>
  <c r="R35" i="3" s="1"/>
  <c r="G159" i="3"/>
  <c r="L77" i="3"/>
  <c r="J78" i="3"/>
  <c r="L129" i="3"/>
  <c r="L139" i="3" s="1"/>
  <c r="M123" i="3"/>
  <c r="I39" i="3"/>
  <c r="J20" i="3"/>
  <c r="L13" i="3"/>
  <c r="J55" i="3"/>
  <c r="L53" i="3"/>
  <c r="J105" i="3"/>
  <c r="J119" i="3" s="1"/>
  <c r="L103" i="3"/>
  <c r="J83" i="3"/>
  <c r="L80" i="3"/>
  <c r="E142" i="3"/>
  <c r="T29" i="3"/>
  <c r="U29" i="3" s="1"/>
  <c r="J29" i="3"/>
  <c r="N29" i="3" s="1"/>
  <c r="R29" i="3" s="1"/>
  <c r="G2" i="35" l="1"/>
  <c r="G22" i="26"/>
  <c r="J69" i="3"/>
  <c r="L20" i="3"/>
  <c r="M13" i="3"/>
  <c r="N85" i="3"/>
  <c r="M86" i="3"/>
  <c r="M42" i="3"/>
  <c r="L45" i="3"/>
  <c r="L75" i="3"/>
  <c r="M72" i="3"/>
  <c r="J39" i="3"/>
  <c r="M48" i="3"/>
  <c r="N47" i="3"/>
  <c r="L83" i="3"/>
  <c r="M80" i="3"/>
  <c r="I142" i="3"/>
  <c r="M129" i="3"/>
  <c r="M139" i="3" s="1"/>
  <c r="N123" i="3"/>
  <c r="P50" i="3"/>
  <c r="N51" i="3"/>
  <c r="M103" i="3"/>
  <c r="L105" i="3"/>
  <c r="L119" i="3" s="1"/>
  <c r="M53" i="3"/>
  <c r="L55" i="3"/>
  <c r="L78" i="3"/>
  <c r="M77" i="3"/>
  <c r="M22" i="3"/>
  <c r="L23" i="3"/>
  <c r="J99" i="3"/>
  <c r="G24" i="26" l="1"/>
  <c r="G36" i="26"/>
  <c r="G23" i="26"/>
  <c r="G29" i="26"/>
  <c r="G8" i="35"/>
  <c r="G14" i="35"/>
  <c r="J142" i="3"/>
  <c r="L39" i="3"/>
  <c r="M55" i="3"/>
  <c r="N53" i="3"/>
  <c r="L99" i="3"/>
  <c r="L69" i="3"/>
  <c r="M105" i="3"/>
  <c r="M119" i="3" s="1"/>
  <c r="N103" i="3"/>
  <c r="N42" i="3"/>
  <c r="M45" i="3"/>
  <c r="N77" i="3"/>
  <c r="M78" i="3"/>
  <c r="N72" i="3"/>
  <c r="M75" i="3"/>
  <c r="N80" i="3"/>
  <c r="M83" i="3"/>
  <c r="N22" i="3"/>
  <c r="M23" i="3"/>
  <c r="P51" i="3"/>
  <c r="Q50" i="3"/>
  <c r="N48" i="3"/>
  <c r="P47" i="3"/>
  <c r="P85" i="3"/>
  <c r="N86" i="3"/>
  <c r="N129" i="3"/>
  <c r="N139" i="3" s="1"/>
  <c r="P123" i="3"/>
  <c r="M20" i="3"/>
  <c r="N13" i="3"/>
  <c r="G4" i="35" l="1"/>
  <c r="G31" i="26"/>
  <c r="G30" i="26"/>
  <c r="G3" i="35"/>
  <c r="G37" i="26"/>
  <c r="G38" i="26"/>
  <c r="M39" i="3"/>
  <c r="L142" i="3"/>
  <c r="M99" i="3"/>
  <c r="P129" i="3"/>
  <c r="P139" i="3" s="1"/>
  <c r="Q123" i="3"/>
  <c r="N75" i="3"/>
  <c r="P72" i="3"/>
  <c r="N105" i="3"/>
  <c r="N119" i="3" s="1"/>
  <c r="P103" i="3"/>
  <c r="R50" i="3"/>
  <c r="R51" i="3" s="1"/>
  <c r="Q51" i="3"/>
  <c r="T50" i="3"/>
  <c r="N23" i="3"/>
  <c r="P22" i="3"/>
  <c r="P86" i="3"/>
  <c r="Q85" i="3"/>
  <c r="P77" i="3"/>
  <c r="N78" i="3"/>
  <c r="P48" i="3"/>
  <c r="Q47" i="3"/>
  <c r="N83" i="3"/>
  <c r="P80" i="3"/>
  <c r="M69" i="3"/>
  <c r="M142" i="3" s="1"/>
  <c r="P53" i="3"/>
  <c r="N55" i="3"/>
  <c r="N20" i="3"/>
  <c r="P13" i="3"/>
  <c r="P42" i="3"/>
  <c r="N45" i="3"/>
  <c r="G15" i="35" l="1"/>
  <c r="G9" i="35"/>
  <c r="G10" i="35"/>
  <c r="G16" i="35"/>
  <c r="N39" i="3"/>
  <c r="Q103" i="3"/>
  <c r="P105" i="3"/>
  <c r="P119" i="3" s="1"/>
  <c r="P55" i="3"/>
  <c r="Q53" i="3"/>
  <c r="R85" i="3"/>
  <c r="R86" i="3" s="1"/>
  <c r="Q86" i="3"/>
  <c r="T85" i="3"/>
  <c r="P23" i="3"/>
  <c r="Q22" i="3"/>
  <c r="N99" i="3"/>
  <c r="N142" i="3" s="1"/>
  <c r="Q72" i="3"/>
  <c r="P75" i="3"/>
  <c r="Q129" i="3"/>
  <c r="Q139" i="3" s="1"/>
  <c r="R123" i="3"/>
  <c r="R129" i="3" s="1"/>
  <c r="R139" i="3" s="1"/>
  <c r="T123" i="3"/>
  <c r="P78" i="3"/>
  <c r="Q77" i="3"/>
  <c r="Q80" i="3"/>
  <c r="P83" i="3"/>
  <c r="P45" i="3"/>
  <c r="Q42" i="3"/>
  <c r="R47" i="3"/>
  <c r="R48" i="3" s="1"/>
  <c r="Q48" i="3"/>
  <c r="T47" i="3"/>
  <c r="T51" i="3"/>
  <c r="U50" i="3"/>
  <c r="U51" i="3" s="1"/>
  <c r="N69" i="3"/>
  <c r="Q13" i="3"/>
  <c r="P20" i="3"/>
  <c r="P69" i="3" l="1"/>
  <c r="Q105" i="3"/>
  <c r="Q119" i="3" s="1"/>
  <c r="R103" i="3"/>
  <c r="R105" i="3" s="1"/>
  <c r="R119" i="3" s="1"/>
  <c r="T103" i="3"/>
  <c r="T129" i="3"/>
  <c r="T139" i="3" s="1"/>
  <c r="U123" i="3"/>
  <c r="U129" i="3" s="1"/>
  <c r="U139" i="3" s="1"/>
  <c r="R53" i="3"/>
  <c r="R55" i="3" s="1"/>
  <c r="Q55" i="3"/>
  <c r="T53" i="3"/>
  <c r="Q83" i="3"/>
  <c r="R80" i="3"/>
  <c r="R83" i="3" s="1"/>
  <c r="T80" i="3"/>
  <c r="Q75" i="3"/>
  <c r="R72" i="3"/>
  <c r="R75" i="3" s="1"/>
  <c r="T72" i="3"/>
  <c r="T48" i="3"/>
  <c r="U47" i="3"/>
  <c r="U48" i="3" s="1"/>
  <c r="Q23" i="3"/>
  <c r="R22" i="3"/>
  <c r="R23" i="3" s="1"/>
  <c r="T22" i="3"/>
  <c r="U85" i="3"/>
  <c r="U86" i="3" s="1"/>
  <c r="T86" i="3"/>
  <c r="P39" i="3"/>
  <c r="P142" i="3" s="1"/>
  <c r="R42" i="3"/>
  <c r="R45" i="3" s="1"/>
  <c r="Q45" i="3"/>
  <c r="T42" i="3"/>
  <c r="Q20" i="3"/>
  <c r="Q39" i="3" s="1"/>
  <c r="R13" i="3"/>
  <c r="R20" i="3" s="1"/>
  <c r="T13" i="3"/>
  <c r="P99" i="3"/>
  <c r="R77" i="3"/>
  <c r="R78" i="3" s="1"/>
  <c r="Q78" i="3"/>
  <c r="T77" i="3"/>
  <c r="Q69" i="3" l="1"/>
  <c r="T45" i="3"/>
  <c r="U42" i="3"/>
  <c r="U45" i="3" s="1"/>
  <c r="T55" i="3"/>
  <c r="U53" i="3"/>
  <c r="U55" i="3" s="1"/>
  <c r="U77" i="3"/>
  <c r="U78" i="3" s="1"/>
  <c r="T78" i="3"/>
  <c r="R69" i="3"/>
  <c r="T75" i="3"/>
  <c r="U72" i="3"/>
  <c r="U75" i="3" s="1"/>
  <c r="R99" i="3"/>
  <c r="T20" i="3"/>
  <c r="U13" i="3"/>
  <c r="U20" i="3" s="1"/>
  <c r="U39" i="3" s="1"/>
  <c r="Q99" i="3"/>
  <c r="Q142" i="3" s="1"/>
  <c r="R39" i="3"/>
  <c r="T23" i="3"/>
  <c r="U22" i="3"/>
  <c r="U23" i="3" s="1"/>
  <c r="T83" i="3"/>
  <c r="U80" i="3"/>
  <c r="U83" i="3" s="1"/>
  <c r="T105" i="3"/>
  <c r="T119" i="3" s="1"/>
  <c r="U103" i="3"/>
  <c r="U105" i="3" s="1"/>
  <c r="U119" i="3" s="1"/>
  <c r="T69" i="3" l="1"/>
  <c r="R142" i="3"/>
  <c r="U69" i="3"/>
  <c r="U99" i="3"/>
  <c r="U142" i="3" s="1"/>
  <c r="T99" i="3"/>
  <c r="T39" i="3"/>
  <c r="T142" i="3" s="1"/>
  <c r="B37" i="26"/>
  <c r="B38" i="26"/>
  <c r="H39" i="36" l="1"/>
  <c r="G39" i="36" l="1"/>
  <c r="I39" i="36" l="1"/>
  <c r="D6" i="36" l="1"/>
  <c r="D7" i="36" s="1"/>
  <c r="D22" i="36" s="1"/>
  <c r="D23" i="36" l="1"/>
  <c r="D29" i="36"/>
  <c r="D24" i="36"/>
  <c r="D35" i="36"/>
  <c r="D41" i="36"/>
  <c r="G6" i="36"/>
  <c r="C6" i="36"/>
  <c r="C7" i="36" l="1"/>
  <c r="C22" i="36" s="1"/>
  <c r="B6" i="36"/>
  <c r="B7" i="36" s="1"/>
  <c r="B22" i="36" s="1"/>
  <c r="D43" i="36"/>
  <c r="D42" i="36"/>
  <c r="D37" i="36"/>
  <c r="D36" i="36"/>
  <c r="D30" i="36"/>
  <c r="D31" i="36"/>
  <c r="H6" i="36"/>
  <c r="B24" i="36" l="1"/>
  <c r="B23" i="36"/>
  <c r="B41" i="36"/>
  <c r="B29" i="36"/>
  <c r="B35" i="36"/>
  <c r="I6" i="36"/>
  <c r="I7" i="36" s="1"/>
  <c r="I22" i="36" s="1"/>
  <c r="H7" i="36"/>
  <c r="H22" i="36" s="1"/>
  <c r="J6" i="36"/>
  <c r="J7" i="36" s="1"/>
  <c r="J22" i="36" s="1"/>
  <c r="C24" i="36"/>
  <c r="C23" i="36"/>
  <c r="C29" i="36"/>
  <c r="C35" i="36"/>
  <c r="C41" i="36"/>
  <c r="J23" i="36" l="1"/>
  <c r="J24" i="36"/>
  <c r="H41" i="36"/>
  <c r="H24" i="36"/>
  <c r="H23" i="36"/>
  <c r="C43" i="36"/>
  <c r="C42" i="36"/>
  <c r="C37" i="36"/>
  <c r="C36" i="36"/>
  <c r="C31" i="36"/>
  <c r="C30" i="36"/>
  <c r="I24" i="36"/>
  <c r="I23" i="36"/>
  <c r="I41" i="36"/>
  <c r="B37" i="36"/>
  <c r="B36" i="36"/>
  <c r="B31" i="36"/>
  <c r="B30" i="36"/>
  <c r="B42" i="36"/>
  <c r="B43" i="36"/>
  <c r="H5" i="35" l="1"/>
  <c r="H43" i="36"/>
  <c r="H42" i="36"/>
  <c r="I5" i="35"/>
  <c r="I43" i="36"/>
  <c r="I42" i="36"/>
  <c r="I11" i="35" l="1"/>
  <c r="I17" i="35"/>
  <c r="H11" i="35"/>
  <c r="H17" i="35"/>
  <c r="J27" i="36" l="1"/>
  <c r="J39" i="36" l="1"/>
  <c r="J41" i="36" s="1"/>
  <c r="J33" i="36"/>
  <c r="J35" i="36" s="1"/>
  <c r="J29" i="36"/>
  <c r="J31" i="36" l="1"/>
  <c r="J30" i="36"/>
  <c r="J36" i="36"/>
  <c r="J37" i="36"/>
  <c r="J5" i="35"/>
  <c r="J43" i="36"/>
  <c r="J42" i="36"/>
  <c r="I27" i="36"/>
  <c r="J11" i="35" l="1"/>
  <c r="J17" i="35"/>
  <c r="I33" i="36"/>
  <c r="I35" i="36" s="1"/>
  <c r="I29" i="36"/>
  <c r="I31" i="36" l="1"/>
  <c r="I30" i="36"/>
  <c r="I37" i="36"/>
  <c r="I36" i="36"/>
  <c r="H27" i="36" l="1"/>
  <c r="H33" i="36" l="1"/>
  <c r="H35" i="36" s="1"/>
  <c r="H29" i="36"/>
  <c r="H31" i="36" l="1"/>
  <c r="H30" i="36"/>
  <c r="H36" i="36"/>
  <c r="H37" i="36"/>
  <c r="G27" i="36" l="1"/>
  <c r="G33" i="36" s="1"/>
  <c r="G5" i="36" l="1"/>
  <c r="G7" i="36" s="1"/>
  <c r="G22" i="36" s="1"/>
  <c r="G29" i="36" l="1"/>
  <c r="G41" i="36"/>
  <c r="G23" i="36"/>
  <c r="G24" i="36"/>
  <c r="G35" i="36"/>
  <c r="G37" i="36" l="1"/>
  <c r="G36" i="36"/>
  <c r="G5" i="35"/>
  <c r="G42" i="36"/>
  <c r="G43" i="36"/>
  <c r="G30" i="36"/>
  <c r="G31" i="36"/>
  <c r="G11" i="35" l="1"/>
  <c r="G17" i="35"/>
</calcChain>
</file>

<file path=xl/sharedStrings.xml><?xml version="1.0" encoding="utf-8"?>
<sst xmlns="http://schemas.openxmlformats.org/spreadsheetml/2006/main" count="9002" uniqueCount="765">
  <si>
    <t>Table 2</t>
  </si>
  <si>
    <t>kWh &amp; Rev</t>
  </si>
  <si>
    <t xml:space="preserve">PacifiCorp </t>
  </si>
  <si>
    <t>Semi-Annual Report</t>
  </si>
  <si>
    <t>Restating</t>
  </si>
  <si>
    <t>Temperature</t>
  </si>
  <si>
    <t>Total</t>
  </si>
  <si>
    <t>Booked</t>
  </si>
  <si>
    <t>Annualized</t>
  </si>
  <si>
    <t>Pro Forma</t>
  </si>
  <si>
    <t>Average</t>
  </si>
  <si>
    <r>
      <t>Adjustments</t>
    </r>
    <r>
      <rPr>
        <vertAlign val="superscript"/>
        <sz val="12"/>
        <rFont val="Times New Roman"/>
        <family val="1"/>
      </rPr>
      <t>1</t>
    </r>
  </si>
  <si>
    <t xml:space="preserve">Adjustments </t>
  </si>
  <si>
    <t>Adjusted</t>
  </si>
  <si>
    <t>Revenues</t>
  </si>
  <si>
    <r>
      <t>Adjustments</t>
    </r>
    <r>
      <rPr>
        <vertAlign val="superscript"/>
        <sz val="12"/>
        <rFont val="Times New Roman"/>
        <family val="1"/>
      </rPr>
      <t>2</t>
    </r>
  </si>
  <si>
    <r>
      <t>Adjustments</t>
    </r>
    <r>
      <rPr>
        <vertAlign val="superscript"/>
        <sz val="12"/>
        <rFont val="Times New Roman"/>
        <family val="1"/>
      </rPr>
      <t>3</t>
    </r>
  </si>
  <si>
    <r>
      <t>Adjustments</t>
    </r>
    <r>
      <rPr>
        <vertAlign val="superscript"/>
        <sz val="12"/>
        <rFont val="Times New Roman"/>
        <family val="1"/>
      </rPr>
      <t>4</t>
    </r>
  </si>
  <si>
    <t>Customers</t>
  </si>
  <si>
    <t>kWhs</t>
  </si>
  <si>
    <t>$</t>
  </si>
  <si>
    <t>Adjustments</t>
  </si>
  <si>
    <t>Revenue</t>
  </si>
  <si>
    <t>Residential</t>
  </si>
  <si>
    <t>RESIDENTIAL SALES</t>
  </si>
  <si>
    <t>02RESD00016</t>
  </si>
  <si>
    <t>02RESD00017</t>
  </si>
  <si>
    <t>02RESD00018</t>
  </si>
  <si>
    <t>02RESD0018X</t>
  </si>
  <si>
    <t>18x</t>
  </si>
  <si>
    <t>02NETMT135</t>
  </si>
  <si>
    <t>02RGNSB024</t>
  </si>
  <si>
    <t>02RGNSB036</t>
  </si>
  <si>
    <t>Subtotal</t>
  </si>
  <si>
    <t>02OALTO15R</t>
  </si>
  <si>
    <t>15r</t>
  </si>
  <si>
    <t>AGA</t>
  </si>
  <si>
    <t>aga</t>
  </si>
  <si>
    <t>Chehalis Deferral</t>
  </si>
  <si>
    <t>def</t>
  </si>
  <si>
    <t>Rev Adjustment</t>
  </si>
  <si>
    <t>rev</t>
  </si>
  <si>
    <t>Acquisition Commitment</t>
  </si>
  <si>
    <t>acq</t>
  </si>
  <si>
    <t>Centralia Refund</t>
  </si>
  <si>
    <t>cent</t>
  </si>
  <si>
    <t>Merger Credit</t>
  </si>
  <si>
    <t>merger</t>
  </si>
  <si>
    <t>DSM</t>
  </si>
  <si>
    <t>dsm</t>
  </si>
  <si>
    <t>Blue Sky</t>
  </si>
  <si>
    <t>blue</t>
  </si>
  <si>
    <t>BPA Balance Acct.</t>
  </si>
  <si>
    <t>bpa</t>
  </si>
  <si>
    <t>SMUD</t>
  </si>
  <si>
    <t>smud</t>
  </si>
  <si>
    <t>Unbilled Sales</t>
  </si>
  <si>
    <t>unbilled</t>
  </si>
  <si>
    <t>Commercial</t>
  </si>
  <si>
    <t>COMMERCIAL SALES</t>
  </si>
  <si>
    <t>02GNSV0024</t>
  </si>
  <si>
    <t>02GNSV024F</t>
  </si>
  <si>
    <t>24f</t>
  </si>
  <si>
    <t>02GNSV24FP</t>
  </si>
  <si>
    <t>24fp</t>
  </si>
  <si>
    <t xml:space="preserve"> </t>
  </si>
  <si>
    <t>02LGSV0036</t>
  </si>
  <si>
    <t>02LGSV048T</t>
  </si>
  <si>
    <t>48t</t>
  </si>
  <si>
    <t>02OALT015N</t>
  </si>
  <si>
    <t>15n</t>
  </si>
  <si>
    <t>02RCFL0054</t>
  </si>
  <si>
    <t>BPA Balance Acct</t>
  </si>
  <si>
    <t>Industrial</t>
  </si>
  <si>
    <t>INDUSTRIAL SALES</t>
  </si>
  <si>
    <t>02PRSV47TM</t>
  </si>
  <si>
    <t>02LGSV048M</t>
  </si>
  <si>
    <t>48m</t>
  </si>
  <si>
    <t>BPA Balancing Acct</t>
  </si>
  <si>
    <t>Irrigation</t>
  </si>
  <si>
    <t>IRRIGATION SALES</t>
  </si>
  <si>
    <t>02APSV0040</t>
  </si>
  <si>
    <t>02APSV040X</t>
  </si>
  <si>
    <t>40x</t>
  </si>
  <si>
    <t>Irrigation Demand Charge</t>
  </si>
  <si>
    <t>irr</t>
  </si>
  <si>
    <t>BPA Adjustment Fee</t>
  </si>
  <si>
    <t>bpaadj</t>
  </si>
  <si>
    <t>Public Street &amp; Highway Lighting</t>
  </si>
  <si>
    <t>PUBLIC STREET&amp;HIGHWAY LIGHTING</t>
  </si>
  <si>
    <t>02COSL0052</t>
  </si>
  <si>
    <t>02CUSL053F</t>
  </si>
  <si>
    <t>53f</t>
  </si>
  <si>
    <t>02CUSL053M</t>
  </si>
  <si>
    <t>53m</t>
  </si>
  <si>
    <t>02HPSV0051</t>
  </si>
  <si>
    <t>02MVSL0057</t>
  </si>
  <si>
    <t>02CFR0012</t>
  </si>
  <si>
    <t>Sub Total</t>
  </si>
  <si>
    <t xml:space="preserve">   </t>
  </si>
  <si>
    <r>
      <t>1</t>
    </r>
    <r>
      <rPr>
        <sz val="12"/>
        <rFont val="Times New Roman"/>
        <family val="1"/>
      </rPr>
      <t xml:space="preserve"> Temperature normalization.</t>
    </r>
  </si>
  <si>
    <r>
      <t>2</t>
    </r>
    <r>
      <rPr>
        <sz val="12"/>
        <rFont val="Times New Roman"/>
        <family val="1"/>
      </rPr>
      <t xml:space="preserve"> Removes Schedule 98 (BPA), Schedule 96 (Renewable Energy Revenue One-Time Credit), Schedule 191 (System Benefits Charge), SMUD, Revenue Accounting </t>
    </r>
  </si>
  <si>
    <t>Adjustments, Chehalis Deferral, DSM, Blue Sky, and includes temperature adjustment.</t>
  </si>
  <si>
    <r>
      <t>3</t>
    </r>
    <r>
      <rPr>
        <sz val="12"/>
        <rFont val="Times New Roman"/>
        <family val="1"/>
      </rPr>
      <t xml:space="preserve"> Impact for 95 days of the $5.7 million price increase effective October 4, 2016.</t>
    </r>
  </si>
  <si>
    <r>
      <t>4</t>
    </r>
    <r>
      <rPr>
        <sz val="12"/>
        <rFont val="Times New Roman"/>
        <family val="1"/>
      </rPr>
      <t xml:space="preserve"> Pro forma adjustment for the $8.0 million price increase scheduled to be effective September 15, 2017.</t>
    </r>
  </si>
  <si>
    <t>12 Mo Ended June</t>
  </si>
  <si>
    <t>Total Actual Revenue</t>
  </si>
  <si>
    <t>Less Excluded Cust Classes</t>
  </si>
  <si>
    <t>12 Months Ended June 2017</t>
  </si>
  <si>
    <t>Less Temp Normalization</t>
  </si>
  <si>
    <t xml:space="preserve">  </t>
  </si>
  <si>
    <t>Table 3</t>
  </si>
  <si>
    <t>Revenue Detail</t>
  </si>
  <si>
    <t>PacifiCorp</t>
  </si>
  <si>
    <t>State of Washington</t>
  </si>
  <si>
    <t>Present Period Beginning</t>
  </si>
  <si>
    <t>Present Period Ending</t>
  </si>
  <si>
    <t>Elapsed Days</t>
  </si>
  <si>
    <t>Annualizing</t>
  </si>
  <si>
    <t>Year 1 - Rate Case Effective Date</t>
  </si>
  <si>
    <t>BPA</t>
  </si>
  <si>
    <t>Total Restating</t>
  </si>
  <si>
    <t>Total Adj.</t>
  </si>
  <si>
    <r>
      <t>Rate Change</t>
    </r>
    <r>
      <rPr>
        <vertAlign val="superscript"/>
        <sz val="12"/>
        <rFont val="Times New Roman"/>
        <family val="1"/>
      </rPr>
      <t>2</t>
    </r>
  </si>
  <si>
    <t>Total Annualized</t>
  </si>
  <si>
    <t>Total Adj.Rev.</t>
  </si>
  <si>
    <r>
      <t>Rate Change</t>
    </r>
    <r>
      <rPr>
        <vertAlign val="superscript"/>
        <sz val="12"/>
        <rFont val="Times New Roman"/>
        <family val="1"/>
      </rPr>
      <t>3</t>
    </r>
  </si>
  <si>
    <t>Total Pro Forma</t>
  </si>
  <si>
    <t xml:space="preserve">Total </t>
  </si>
  <si>
    <t>Post Effective Days in Period</t>
  </si>
  <si>
    <t>Booked Revenues</t>
  </si>
  <si>
    <r>
      <t>Normalization</t>
    </r>
    <r>
      <rPr>
        <vertAlign val="superscript"/>
        <sz val="12"/>
        <rFont val="Times New Roman"/>
        <family val="1"/>
      </rPr>
      <t>1</t>
    </r>
  </si>
  <si>
    <t>Adjustment</t>
  </si>
  <si>
    <t>Adj.</t>
  </si>
  <si>
    <t>Rev.</t>
  </si>
  <si>
    <t>Increase</t>
  </si>
  <si>
    <t>Effective 10/4/2016</t>
  </si>
  <si>
    <t>Restating and Annualized Adj.</t>
  </si>
  <si>
    <t>Effective 9/15/2017</t>
  </si>
  <si>
    <t>Restating,Annualized, &amp; Pro Forma Adj.</t>
  </si>
  <si>
    <t>Pro Forma Period Beginning</t>
  </si>
  <si>
    <t>Pro Forma Period Ending</t>
  </si>
  <si>
    <t>Year 2 - Rate Case Effective Date</t>
  </si>
  <si>
    <t>BPA Balancing Account</t>
  </si>
  <si>
    <t>Unbilled Rev</t>
  </si>
  <si>
    <t>Acquisition  Commitment</t>
  </si>
  <si>
    <t xml:space="preserve">DSM </t>
  </si>
  <si>
    <t>Unbilled Rev.</t>
  </si>
  <si>
    <t>Washington Total</t>
  </si>
  <si>
    <r>
      <rPr>
        <vertAlign val="superscript"/>
        <sz val="12"/>
        <rFont val="Times New Roman"/>
        <family val="1"/>
      </rPr>
      <t>1</t>
    </r>
    <r>
      <rPr>
        <sz val="12"/>
        <rFont val="Times New Roman"/>
        <family val="1"/>
      </rPr>
      <t xml:space="preserve"> Adjustments back out Schedule 191 (System Benefits Charge) -$12,746,461, SMUD $0, Acquisition Commitment $0, Centralia Refund $1, Merger Credits $0</t>
    </r>
  </si>
  <si>
    <t>Chehalis Deferral $0, Revenue Accounting Adjustments $19,559,715, Irrigation Demand Charge Accrual $0, DSM -$12,727,365, and Blue Sky -$209,421.</t>
  </si>
  <si>
    <r>
      <t>2</t>
    </r>
    <r>
      <rPr>
        <sz val="12"/>
        <rFont val="Times New Roman"/>
        <family val="1"/>
      </rPr>
      <t xml:space="preserve"> Impact for 95 days of the $5.7 million price increase effective October 4, 2016.</t>
    </r>
  </si>
  <si>
    <r>
      <t>3</t>
    </r>
    <r>
      <rPr>
        <sz val="12"/>
        <rFont val="Times New Roman"/>
        <family val="1"/>
      </rPr>
      <t xml:space="preserve"> Pro forma adjustment for the $8.0 million price increase scheduled to be effective September 15, 2017.</t>
    </r>
  </si>
  <si>
    <t>SBC</t>
  </si>
  <si>
    <t>Merger Credits</t>
  </si>
  <si>
    <t>Revenue Accounting Adj</t>
  </si>
  <si>
    <t>Irrigation Demand Charge Accrual</t>
  </si>
  <si>
    <t>Divided by 9/15/2017 Price Index</t>
  </si>
  <si>
    <t>Adjusted Actual Revenue</t>
  </si>
  <si>
    <t>MWh</t>
  </si>
  <si>
    <t>Energy Sales</t>
  </si>
  <si>
    <t>Adjusted Energy Sales</t>
  </si>
  <si>
    <t>Count</t>
  </si>
  <si>
    <t>Adjusted Count</t>
  </si>
  <si>
    <t>$/MWh</t>
  </si>
  <si>
    <t>$/customer</t>
  </si>
  <si>
    <t>Decoupling Deferral</t>
  </si>
  <si>
    <t>$ + Deferral</t>
  </si>
  <si>
    <t>$ + Deferral/MWh</t>
  </si>
  <si>
    <t>$ + Deferral/customer</t>
  </si>
  <si>
    <t>Pacific Power &amp; Light Company</t>
  </si>
  <si>
    <t>Proposed Schedule 93 - Decoupling Revenue Adjustment Calculation</t>
  </si>
  <si>
    <t>For Rates Effective April 1, 2018</t>
  </si>
  <si>
    <t>Surcharge/</t>
  </si>
  <si>
    <t>Allowed</t>
  </si>
  <si>
    <t>Proposed</t>
  </si>
  <si>
    <t>Capped</t>
  </si>
  <si>
    <t>(Surcredit)</t>
  </si>
  <si>
    <t>Deferral</t>
  </si>
  <si>
    <t>Year 1</t>
  </si>
  <si>
    <t>Decoupled</t>
  </si>
  <si>
    <t>Application of</t>
  </si>
  <si>
    <t>± 2.5 %</t>
  </si>
  <si>
    <t>Deferral Trigger</t>
  </si>
  <si>
    <t>Exceeds</t>
  </si>
  <si>
    <t>Rate/</t>
  </si>
  <si>
    <t>Remaining in</t>
  </si>
  <si>
    <t>Line</t>
  </si>
  <si>
    <t>Cumulative Deferral</t>
  </si>
  <si>
    <t xml:space="preserve"> Excess Earnings</t>
  </si>
  <si>
    <t>Met?</t>
  </si>
  <si>
    <t>Cap</t>
  </si>
  <si>
    <t>Cap?</t>
  </si>
  <si>
    <r>
      <t xml:space="preserve">kWh </t>
    </r>
    <r>
      <rPr>
        <vertAlign val="superscript"/>
        <sz val="12"/>
        <color theme="1"/>
        <rFont val="Times New Roman"/>
        <family val="1"/>
      </rPr>
      <t>1</t>
    </r>
  </si>
  <si>
    <t>Balancing Account</t>
  </si>
  <si>
    <t>No.</t>
  </si>
  <si>
    <t>Class</t>
  </si>
  <si>
    <t>(A)</t>
  </si>
  <si>
    <t>(B)</t>
  </si>
  <si>
    <t>(C)</t>
  </si>
  <si>
    <t>(E)</t>
  </si>
  <si>
    <t>(F)</t>
  </si>
  <si>
    <t>(G)</t>
  </si>
  <si>
    <t>(H)</t>
  </si>
  <si>
    <t>(I)</t>
  </si>
  <si>
    <t>(J)</t>
  </si>
  <si>
    <t>Schedule 16/18</t>
  </si>
  <si>
    <t>Schedule 24</t>
  </si>
  <si>
    <t>Schedule 36</t>
  </si>
  <si>
    <t>Schedule 40</t>
  </si>
  <si>
    <r>
      <rPr>
        <vertAlign val="superscript"/>
        <sz val="12"/>
        <color theme="1"/>
        <rFont val="Times New Roman"/>
        <family val="1"/>
      </rPr>
      <t>1</t>
    </r>
    <r>
      <rPr>
        <sz val="12"/>
        <color theme="1"/>
        <rFont val="Times New Roman"/>
        <family val="1"/>
      </rPr>
      <t xml:space="preserve"> Based on a 10-month period of April through January.</t>
    </r>
  </si>
  <si>
    <t>Proforma</t>
  </si>
  <si>
    <t>Merwin/Deprec</t>
  </si>
  <si>
    <t>Total Proforma</t>
  </si>
  <si>
    <t>Sch 92</t>
  </si>
  <si>
    <t>Effective 10/1/2016</t>
  </si>
  <si>
    <t>Restating and Proforma Adj.</t>
  </si>
  <si>
    <r>
      <rPr>
        <vertAlign val="superscript"/>
        <sz val="12"/>
        <rFont val="Times New Roman"/>
        <family val="1"/>
      </rPr>
      <t>1</t>
    </r>
    <r>
      <rPr>
        <sz val="12"/>
        <rFont val="Times New Roman"/>
        <family val="1"/>
      </rPr>
      <t xml:space="preserve"> Adjustments back out Schedule 191 (System Benefits Charge) -$10,757,554, SMUD -$0, Acquisition Commitment $0, Centralia Refund $0, Merger Credits $0</t>
    </r>
  </si>
  <si>
    <t>Chehalis Deferral $1,492,641, Revenue Accounting Adjustments $8,002,889, Irrigation Demand Charge Accrual -$105,000, DSM -$10,761,272, and Blue Sky -$272,382.</t>
  </si>
  <si>
    <r>
      <rPr>
        <vertAlign val="superscript"/>
        <sz val="12"/>
        <rFont val="Times New Roman"/>
        <family val="1"/>
      </rPr>
      <t>2</t>
    </r>
    <r>
      <rPr>
        <sz val="12"/>
        <rFont val="Times New Roman"/>
        <family val="1"/>
      </rPr>
      <t xml:space="preserve"> 273 days of the 2015 RC rate increase of $5.625 million effective 10/1/2016.</t>
    </r>
  </si>
  <si>
    <t>12 Months Ended Jun 2016</t>
  </si>
  <si>
    <t>12 Months Ended June 2016</t>
  </si>
  <si>
    <t xml:space="preserve">Pacific Power &amp; Light </t>
  </si>
  <si>
    <t>Unbilled</t>
  </si>
  <si>
    <t xml:space="preserve">Normalization </t>
  </si>
  <si>
    <t>Actual</t>
  </si>
  <si>
    <t>02LGSV048B</t>
  </si>
  <si>
    <r>
      <t>2</t>
    </r>
    <r>
      <rPr>
        <sz val="12"/>
        <rFont val="Times New Roman"/>
        <family val="1"/>
      </rPr>
      <t xml:space="preserve"> Removes Schedule 98 (BPA), Schedule 191 (System Benefits Charge), SMUD, Revenue Accounting Adjustments, Chehalis Deferral, DSM, Blue Sky, Out-of-Period and Tolerance Adjustment.</t>
    </r>
  </si>
  <si>
    <t>Pacific Power &amp; Light</t>
  </si>
  <si>
    <r>
      <rPr>
        <vertAlign val="superscript"/>
        <sz val="12"/>
        <rFont val="Times New Roman"/>
        <family val="1"/>
      </rPr>
      <t>1</t>
    </r>
    <r>
      <rPr>
        <sz val="12"/>
        <rFont val="Times New Roman"/>
        <family val="1"/>
      </rPr>
      <t xml:space="preserve"> Adjustments back out Schedule 191 (System Benefits Charge) -$10,285,807, Sch 92 Depreciation $159,574, Sch 92 Merwin -$96,097, SMUD -$197,969, Chehalis Deferral $3,000,000, Revenue Accounting Adjustments $9,838,650,</t>
    </r>
  </si>
  <si>
    <t xml:space="preserve"> Irrigation Demand Charge -$64,000, DSM -$11,532,983, Blue Sky -$144,079 Out of Period $758,723 and Tolerance Adjustment -$7,849.</t>
  </si>
  <si>
    <r>
      <t>2</t>
    </r>
    <r>
      <rPr>
        <sz val="12"/>
        <rFont val="Times New Roman"/>
        <family val="1"/>
      </rPr>
      <t xml:space="preserve"> Impact of $9.6 million price increase effective March 31, 2015.</t>
    </r>
  </si>
  <si>
    <t>Sch 92 Depreciation</t>
  </si>
  <si>
    <t>Sch 92 Merwin</t>
  </si>
  <si>
    <t>Out of Period</t>
  </si>
  <si>
    <t>Tolerance Adj</t>
  </si>
  <si>
    <t>12 Months Ended June 2015</t>
  </si>
  <si>
    <r>
      <t>2</t>
    </r>
    <r>
      <rPr>
        <sz val="12"/>
        <rFont val="Times New Roman"/>
        <family val="1"/>
      </rPr>
      <t xml:space="preserve"> Removes Schedule 98 (BPA), Schedule 96 (Renewable Energy Revenue One-Time Credit), Schedule 191 (System Benefits Charge), SMUD, Centralia Refund, Revenue Accounting </t>
    </r>
  </si>
  <si>
    <t>Adjustments, Chehalis Deferral, Irrigation Demand Charge Accrual, DSM, Blue Sky, and includes temperature adjustment.</t>
  </si>
  <si>
    <t>REC</t>
  </si>
  <si>
    <t>Effective 12/11/2013</t>
  </si>
  <si>
    <r>
      <rPr>
        <vertAlign val="superscript"/>
        <sz val="12"/>
        <rFont val="Times New Roman"/>
        <family val="1"/>
      </rPr>
      <t>1</t>
    </r>
    <r>
      <rPr>
        <sz val="12"/>
        <rFont val="Times New Roman"/>
        <family val="1"/>
      </rPr>
      <t xml:space="preserve"> Adjustments back out Schedule 191 (System Benefits Charge) -$10,559,200, SMUD -$310,943, Acquisition Commitment $0, Centralia Refund $0</t>
    </r>
  </si>
  <si>
    <t>Chehalis Deferral $3,000,000, Revenue Accounting Adjustments $10,809,072, Irrigation Demand Charge Accrual -$75,000, DSM -$9,295,312, and Blue Sky -$157,114.</t>
  </si>
  <si>
    <r>
      <t>2</t>
    </r>
    <r>
      <rPr>
        <sz val="12"/>
        <rFont val="Times New Roman"/>
        <family val="1"/>
      </rPr>
      <t xml:space="preserve"> Impact for 6 1/2 months of the $17 million price increase effective December 11, 2013.</t>
    </r>
  </si>
  <si>
    <t>12 Months Ended June 2014</t>
  </si>
  <si>
    <t>Load Loss</t>
  </si>
  <si>
    <r>
      <t>2</t>
    </r>
    <r>
      <rPr>
        <sz val="12"/>
        <rFont val="Times New Roman"/>
        <family val="1"/>
      </rPr>
      <t xml:space="preserve"> Removes Schedule 98 (BPA), Schedule 96 (Hydro Deferral Surcharge), Schedule 191 (System Benefits Charge), SMUD, Revenue Accounting Adjustments, Chehalis Deferral, Irrigation Demand Charge Accrual, DSM, </t>
    </r>
  </si>
  <si>
    <t>Blue Sky, load loss and includes temperature adjustment.</t>
  </si>
  <si>
    <t>Hydro Deferral</t>
  </si>
  <si>
    <t>Rate Change</t>
  </si>
  <si>
    <r>
      <t>Surcharge</t>
    </r>
    <r>
      <rPr>
        <vertAlign val="superscript"/>
        <sz val="12"/>
        <rFont val="Times New Roman"/>
        <family val="1"/>
      </rPr>
      <t>2</t>
    </r>
  </si>
  <si>
    <r>
      <t>Load Loss</t>
    </r>
    <r>
      <rPr>
        <vertAlign val="superscript"/>
        <sz val="12"/>
        <rFont val="Times New Roman"/>
        <family val="1"/>
      </rPr>
      <t>3</t>
    </r>
  </si>
  <si>
    <t>Effective 06/01/2012</t>
  </si>
  <si>
    <r>
      <rPr>
        <vertAlign val="superscript"/>
        <sz val="12"/>
        <rFont val="Times New Roman"/>
        <family val="1"/>
      </rPr>
      <t>1</t>
    </r>
    <r>
      <rPr>
        <sz val="12"/>
        <rFont val="Times New Roman"/>
        <family val="1"/>
      </rPr>
      <t xml:space="preserve"> Adjustments back out Schedule 191 (System Benefits Charge) -$11,280,076, SMUD -$349,977, Chehalis Deferral $3,000,000, Revenue Accounting Adjustments $14,645,585, </t>
    </r>
  </si>
  <si>
    <t>Irrigation Demand Charge Accrual -$49,900, DSM -$11,351,678, and Blue Sky -$61,293.</t>
  </si>
  <si>
    <r>
      <t>2</t>
    </r>
    <r>
      <rPr>
        <sz val="12"/>
        <rFont val="Times New Roman"/>
        <family val="1"/>
      </rPr>
      <t xml:space="preserve"> Removes revenues collected under Schedule 96 - Hydro Deferral Surcharge.</t>
    </r>
  </si>
  <si>
    <r>
      <t>3</t>
    </r>
    <r>
      <rPr>
        <sz val="12"/>
        <rFont val="Times New Roman"/>
        <family val="1"/>
      </rPr>
      <t xml:space="preserve"> Impact from load loss</t>
    </r>
  </si>
  <si>
    <t>12 Months Ended June 2013</t>
  </si>
  <si>
    <r>
      <t>2</t>
    </r>
    <r>
      <rPr>
        <sz val="12"/>
        <rFont val="Times New Roman"/>
        <family val="1"/>
      </rPr>
      <t xml:space="preserve"> Removes Schedule 98 (BPA), Schedule 96 (Hydro Deferral Surcharge), Schedule 191 (System Benefits Charge), SMUD, Centralia Refund, Revenue Accounting Adjustments, Chehalis Deferral, Irrigation Demand Charge Accrual, DSM, </t>
    </r>
  </si>
  <si>
    <r>
      <t>Load Loss</t>
    </r>
    <r>
      <rPr>
        <vertAlign val="superscript"/>
        <sz val="12"/>
        <rFont val="Times New Roman"/>
        <family val="1"/>
      </rPr>
      <t>4</t>
    </r>
  </si>
  <si>
    <t>02CUSL052F</t>
  </si>
  <si>
    <r>
      <rPr>
        <vertAlign val="superscript"/>
        <sz val="12"/>
        <rFont val="Times New Roman"/>
        <family val="1"/>
      </rPr>
      <t>1</t>
    </r>
    <r>
      <rPr>
        <sz val="12"/>
        <rFont val="Times New Roman"/>
        <family val="1"/>
      </rPr>
      <t xml:space="preserve"> Adjustments back out Schedule 191 (System Benefits Charge) -$8,767,311, SMUD -$352,618, Acquisition Commitment $1,982,103, Centralia Refund -$1</t>
    </r>
  </si>
  <si>
    <t>Chehalis Deferral $3,000,000, Revenue Accounting Adjustments $11,401,102, Irrigation Demand Charge Accrual -$13,900, DSM -$4,415,957, and Blue Sky -$18,700.</t>
  </si>
  <si>
    <r>
      <t>3</t>
    </r>
    <r>
      <rPr>
        <sz val="12"/>
        <rFont val="Times New Roman"/>
        <family val="1"/>
      </rPr>
      <t xml:space="preserve"> Impact for approximately 11 months of the $4.5 million price increase effective June, 2012.</t>
    </r>
  </si>
  <si>
    <r>
      <t>4</t>
    </r>
    <r>
      <rPr>
        <sz val="12"/>
        <rFont val="Times New Roman"/>
        <family val="1"/>
      </rPr>
      <t xml:space="preserve"> Impact from loss of Simplot Feeders LTD.</t>
    </r>
  </si>
  <si>
    <t>12 Months Ended June 2012</t>
  </si>
  <si>
    <t>Income Tax Deferral</t>
  </si>
  <si>
    <t>itd</t>
  </si>
  <si>
    <t>Alt Revenue Program</t>
  </si>
  <si>
    <t>arp</t>
  </si>
  <si>
    <r>
      <t>2</t>
    </r>
    <r>
      <rPr>
        <sz val="12"/>
        <rFont val="Times New Roman"/>
        <family val="1"/>
      </rPr>
      <t xml:space="preserve"> Removes Schedule 98 (BPA), Schedule 96 (Renewable Energy Revenue One-Time Credit), Schedule 191 (System Benefits Charge), Schedule 93 (Decoupling),</t>
    </r>
  </si>
  <si>
    <t>Revenue Accounting Adjustments, DSM, Blue Sky, Income Tax Deferral, Alternate Revenue Program, and includes temperature adjustment.</t>
  </si>
  <si>
    <r>
      <t>3</t>
    </r>
    <r>
      <rPr>
        <sz val="12"/>
        <rFont val="Times New Roman"/>
        <family val="1"/>
      </rPr>
      <t xml:space="preserve"> Impact for 76 days of the $8.0 million price increase effective September 15, 2017.</t>
    </r>
  </si>
  <si>
    <t>Restating &amp; Annualized</t>
  </si>
  <si>
    <r>
      <rPr>
        <vertAlign val="superscript"/>
        <sz val="12"/>
        <rFont val="Times New Roman"/>
        <family val="1"/>
      </rPr>
      <t>1</t>
    </r>
    <r>
      <rPr>
        <sz val="12"/>
        <rFont val="Times New Roman"/>
        <family val="1"/>
      </rPr>
      <t xml:space="preserve"> Adjustments back out Schedule 191 (System Benefits Charge) -$13,667,005, Revenue Accounting Adjustments $26,509,738, Irrigation Demand Charge Accrual -$43,000,</t>
    </r>
  </si>
  <si>
    <t>DSM -$11,653,595, Blue Sky -$121,540, Income Tax Deferral $8,556,164, Alternate Revenue Program $1,560,911, and Decoupling -$391,426.</t>
  </si>
  <si>
    <r>
      <t>2</t>
    </r>
    <r>
      <rPr>
        <sz val="12"/>
        <rFont val="Times New Roman"/>
        <family val="1"/>
      </rPr>
      <t xml:space="preserve"> Impact for 76 days of the $8.0 million price increase effective September 15, 2017.</t>
    </r>
  </si>
  <si>
    <t>Decoupling</t>
  </si>
  <si>
    <t>Ck</t>
  </si>
  <si>
    <t>12 Months Ended June 2018</t>
  </si>
  <si>
    <t xml:space="preserve">RESIDENTIAL SALES                       </t>
  </si>
  <si>
    <t xml:space="preserve">COMMERCIAL SALES                        </t>
  </si>
  <si>
    <t xml:space="preserve">INDUSTRIAL SALES                        </t>
  </si>
  <si>
    <t xml:space="preserve">IRRIGATION SALES                        </t>
  </si>
  <si>
    <t xml:space="preserve">PUBLIC STREET&amp;HIGHWAY LIGHTING          </t>
  </si>
  <si>
    <r>
      <t>2</t>
    </r>
    <r>
      <rPr>
        <sz val="12"/>
        <rFont val="Times New Roman"/>
        <family val="1"/>
      </rPr>
      <t xml:space="preserve"> Removes Schedule 98 (BPA), Schedule 191 (System Benefits Charge), Schedule 93 (Decoupling), Schedule 97 (PCAM),</t>
    </r>
  </si>
  <si>
    <t>Revenue Accounting Adjustments, DSM, Blue Sky, Income Tax Deferral, Alternate Revenue Program, FTAA and includes temperature adjustment.</t>
  </si>
  <si>
    <r>
      <rPr>
        <vertAlign val="superscript"/>
        <sz val="12"/>
        <rFont val="Times New Roman"/>
        <family val="1"/>
      </rPr>
      <t>1</t>
    </r>
    <r>
      <rPr>
        <sz val="12"/>
        <rFont val="Times New Roman"/>
        <family val="1"/>
      </rPr>
      <t xml:space="preserve"> Adjustments back out Schedule 191 (System Benefits Charge) -$10,560,899, Revenue Accounting Adjustments $16,851,847, Irrigation Demand Charge Accrual $132,000,</t>
    </r>
  </si>
  <si>
    <t>DSM -$10,621,586, Blue Sky -$201,810, Income Tax Deferral $0, Alternate Revenue Program $17,589,534, Decoupling $6,042,779, PCAM $6,780,353 and FTAA $8,120,269.</t>
  </si>
  <si>
    <t>SBC Sch 191</t>
  </si>
  <si>
    <t>PCAM Sch 97</t>
  </si>
  <si>
    <t>Decoupling Sch 93</t>
  </si>
  <si>
    <t>FTAA Sch 197</t>
  </si>
  <si>
    <t>12 Months Ended June 2020</t>
  </si>
  <si>
    <t>Deferred NPC</t>
  </si>
  <si>
    <t>Tax</t>
  </si>
  <si>
    <t>Alt Rate Program</t>
  </si>
  <si>
    <r>
      <t>2</t>
    </r>
    <r>
      <rPr>
        <sz val="12"/>
        <rFont val="Times New Roman"/>
        <family val="1"/>
      </rPr>
      <t xml:space="preserve"> Removes Schedule 98 (BPA), Schedule 191 (System Benefits Charge), Schedule 97 (PCAM), Schedule 93 (Decoupling) Schedule 197 (FTAA) Revenue Accounting Adjustments (Alter Rev, NPC, Irr KW, DSM, Blue Sky, Tax), Out-of-Period and Tolerance Adjustment.</t>
    </r>
  </si>
  <si>
    <t>Alt Rev Program</t>
  </si>
  <si>
    <t>Alternative Rate Program</t>
  </si>
  <si>
    <r>
      <rPr>
        <vertAlign val="superscript"/>
        <sz val="12"/>
        <rFont val="Times New Roman"/>
        <family val="1"/>
      </rPr>
      <t>1</t>
    </r>
    <r>
      <rPr>
        <sz val="12"/>
        <rFont val="Times New Roman"/>
        <family val="1"/>
      </rPr>
      <t xml:space="preserve"> Adjustments back out Schedule 191 (System Benefits Charge) -$12,165,430, PCAM Sch 97 $11,400,267, Decoupling Sch 93 $2,911,215, FTAA Sch 197 $3,728,230, Out of Period -$88,772, Tolerance -$63,863,</t>
    </r>
  </si>
  <si>
    <t xml:space="preserve"> Alternative Revenue $1,463,027, Deferred NPC -$129,220, Revenue Accounting Adj $22,640,239, Irrigation Demand -$122,000, DSM -$10,269,257, Blue Sky -$169,669, Income Tax Deferral -$252,204 and Merger Credit $4.</t>
  </si>
  <si>
    <r>
      <t>2</t>
    </r>
    <r>
      <rPr>
        <sz val="12"/>
        <rFont val="Times New Roman"/>
        <family val="1"/>
      </rPr>
      <t xml:space="preserve"> No rate change</t>
    </r>
  </si>
  <si>
    <t>Alter Revenue</t>
  </si>
  <si>
    <t>12 Months Ended June 2019</t>
  </si>
  <si>
    <t>Earnings in Excess of Authorized Return on Equity - Annual Period</t>
  </si>
  <si>
    <t>Authorized Decoupled Revenues - Deferral Period</t>
  </si>
  <si>
    <t>Authorized Decoupled Revenues - Annual Period</t>
  </si>
  <si>
    <t>Earnings in Excess of Authorized Return on Equity - Deferral  Period</t>
  </si>
  <si>
    <t>50% of Earnings in Excess of Authorized Return on Equity - Deferral  Period</t>
  </si>
  <si>
    <t>For Rates Effective February 1, 2019</t>
  </si>
  <si>
    <t>Year 2</t>
  </si>
  <si>
    <t>kWh</t>
  </si>
  <si>
    <t>Schedule 93: Decoupling Revenue Adjustment</t>
  </si>
  <si>
    <t>Attachment C: Calculation of Rates effective February 1, 2020</t>
  </si>
  <si>
    <t>(D)</t>
  </si>
  <si>
    <t>(K)</t>
  </si>
  <si>
    <t>=(A)+(B)+(C)</t>
  </si>
  <si>
    <t>=(D)</t>
  </si>
  <si>
    <t>=(I)/(J)</t>
  </si>
  <si>
    <t>Year 3</t>
  </si>
  <si>
    <t>Cumulative</t>
  </si>
  <si>
    <t>12 months</t>
  </si>
  <si>
    <t>Excess</t>
  </si>
  <si>
    <t>Balance</t>
  </si>
  <si>
    <t>Rate</t>
  </si>
  <si>
    <t>ended</t>
  </si>
  <si>
    <t>Surcredit</t>
  </si>
  <si>
    <t>Balance on</t>
  </si>
  <si>
    <t>Earnings</t>
  </si>
  <si>
    <t>from Previous</t>
  </si>
  <si>
    <t>Trigger</t>
  </si>
  <si>
    <t>June 2015</t>
  </si>
  <si>
    <t>Class Description</t>
  </si>
  <si>
    <t>Deferral Years*</t>
  </si>
  <si>
    <t>(¢/kWh)</t>
  </si>
  <si>
    <t>Res</t>
  </si>
  <si>
    <t>Schs. 16,17,18 - Residential</t>
  </si>
  <si>
    <t>Small GS</t>
  </si>
  <si>
    <t>Sch. 24 - Small General Service (&lt;100 kW)</t>
  </si>
  <si>
    <t>Large GS</t>
  </si>
  <si>
    <t>Sch. 36 - Large General Service (&gt;100 kW, &lt;1,000 kW)</t>
  </si>
  <si>
    <t>Irg</t>
  </si>
  <si>
    <t>Sch. 40 - Irrigation</t>
  </si>
  <si>
    <t>*Nov 2019 - Jan 2020 distributions estimated at time of filing. Estimates based on current rate and Nov 2018 - Jan 2019 kWh.</t>
  </si>
  <si>
    <t>Attachment C: Calculation of Rates effective February 1, 2021</t>
  </si>
  <si>
    <t>A</t>
  </si>
  <si>
    <t>B</t>
  </si>
  <si>
    <t>C</t>
  </si>
  <si>
    <t>D</t>
  </si>
  <si>
    <t>E</t>
  </si>
  <si>
    <t>F</t>
  </si>
  <si>
    <t>G</t>
  </si>
  <si>
    <t>H</t>
  </si>
  <si>
    <t>I</t>
  </si>
  <si>
    <t>J</t>
  </si>
  <si>
    <t>K</t>
  </si>
  <si>
    <t>L</t>
  </si>
  <si>
    <t>=A+B+C</t>
  </si>
  <si>
    <t>=D+F+H+I</t>
  </si>
  <si>
    <t>=J/K</t>
  </si>
  <si>
    <t>Cumulative Deferral Balance ($) on February 1, 2021</t>
  </si>
  <si>
    <t>Adjustments ($)</t>
  </si>
  <si>
    <t>Deferral Period 4</t>
  </si>
  <si>
    <t>(12 months</t>
  </si>
  <si>
    <t>SCRF Payment</t>
  </si>
  <si>
    <t>± 2.5% Trigger</t>
  </si>
  <si>
    <t>5% Cap</t>
  </si>
  <si>
    <t>Two-Year</t>
  </si>
  <si>
    <t>Proposed Rate</t>
  </si>
  <si>
    <t>Schedule</t>
  </si>
  <si>
    <t>February 1, 2021</t>
  </si>
  <si>
    <t>Allocation</t>
  </si>
  <si>
    <t>Value</t>
  </si>
  <si>
    <t xml:space="preserve"> Amortization</t>
  </si>
  <si>
    <t>Revenue ($)</t>
  </si>
  <si>
    <t>June 2019)</t>
  </si>
  <si>
    <t>Residential Service</t>
  </si>
  <si>
    <t>16, 17, 18</t>
  </si>
  <si>
    <t>Small General Service</t>
  </si>
  <si>
    <t>Large General Service</t>
  </si>
  <si>
    <t>Agricultural Pumping Service</t>
  </si>
  <si>
    <t>*Nov 2020 - Jan 2021 distributions estimated at time of filing. Estimates based on current rate and Nov 2019 - Jan 2020 kWh.</t>
  </si>
  <si>
    <t>Unbilled $</t>
  </si>
  <si>
    <t>Unbilled MWH</t>
  </si>
  <si>
    <t>Removed Unbilled</t>
  </si>
  <si>
    <t>MWH</t>
  </si>
  <si>
    <t>kWh/customer</t>
  </si>
  <si>
    <t>PACIFIC POWER &amp; LIGHT COMPANY</t>
  </si>
  <si>
    <t>STATE OF WASHINGTON</t>
  </si>
  <si>
    <t>12 MONTHS ENDED JUNE 2015</t>
  </si>
  <si>
    <t>(Including Effects of Unbilled Revenue, Unbilled MWh and Weather Normalization)</t>
  </si>
  <si>
    <t>Prior</t>
  </si>
  <si>
    <t>Effective</t>
  </si>
  <si>
    <t>Units</t>
  </si>
  <si>
    <t xml:space="preserve">Prior </t>
  </si>
  <si>
    <t>Dollars</t>
  </si>
  <si>
    <t>9/15/16</t>
  </si>
  <si>
    <t>9/15/17</t>
  </si>
  <si>
    <t>Price</t>
  </si>
  <si>
    <t>SCHEDULE 15</t>
  </si>
  <si>
    <t>Outdoor Area Lighting Service-Grand Combined</t>
  </si>
  <si>
    <t>Mercury Vapor Lamp Charges</t>
  </si>
  <si>
    <t xml:space="preserve">     7,000 Lumens</t>
  </si>
  <si>
    <t xml:space="preserve">    21,000 Lumens</t>
  </si>
  <si>
    <t xml:space="preserve">    55,000 Lumens</t>
  </si>
  <si>
    <t>High Pressure Sodium Vapor Lamp Charges</t>
  </si>
  <si>
    <t xml:space="preserve">     5,800 Lumens</t>
  </si>
  <si>
    <t xml:space="preserve">    22,000 Lumens</t>
  </si>
  <si>
    <t xml:space="preserve">    50,000 Lumens</t>
  </si>
  <si>
    <t>Pole Charges</t>
  </si>
  <si>
    <t>NPC-Base - NPC per kWh *</t>
  </si>
  <si>
    <t>Total Bills</t>
  </si>
  <si>
    <t xml:space="preserve">  Unbilled</t>
  </si>
  <si>
    <t>*Included in Generation Price</t>
  </si>
  <si>
    <t>Outdoor Area Lighting Service-Residential</t>
  </si>
  <si>
    <t>NPC-Base - NPC per kWh</t>
  </si>
  <si>
    <t>Outdoor Area Lighting Service-Commercial</t>
  </si>
  <si>
    <t>Outdoor Area Lighting Service-Industrial</t>
  </si>
  <si>
    <t>SCHEDULE 16/18</t>
  </si>
  <si>
    <t>Sch 16/18 Decoupling Rates</t>
  </si>
  <si>
    <t>September 15, 2016</t>
  </si>
  <si>
    <t>September 15, 2017</t>
  </si>
  <si>
    <t>Residential Service-Combined</t>
  </si>
  <si>
    <t>Total Revenue</t>
  </si>
  <si>
    <t>Fixed Basic Charge Rev</t>
  </si>
  <si>
    <t xml:space="preserve">  Basic Charge</t>
  </si>
  <si>
    <t>NPC Revenue</t>
  </si>
  <si>
    <t xml:space="preserve">  1st 600 kWh</t>
  </si>
  <si>
    <t>¢</t>
  </si>
  <si>
    <t>Allowed Decoupled Revenue</t>
  </si>
  <si>
    <t xml:space="preserve">  All addt'l kWh</t>
  </si>
  <si>
    <t>Test Year Avg Customers</t>
  </si>
  <si>
    <t xml:space="preserve">  kW demand </t>
  </si>
  <si>
    <t>Test Year kWh</t>
  </si>
  <si>
    <t>Minimum kW Charge</t>
  </si>
  <si>
    <t>Annual Allowed Decoupled Revenue per Customer</t>
  </si>
  <si>
    <t xml:space="preserve">  kW demand in minimum</t>
  </si>
  <si>
    <t>Decoupled Rev per kWh Rate</t>
  </si>
  <si>
    <t>NPC-Base - 1st 600 kWh</t>
  </si>
  <si>
    <t>NPC-Base - All Addt'l kWh</t>
  </si>
  <si>
    <t>Total Rate - 1st 600 kWh</t>
  </si>
  <si>
    <t>Total Rate - All Addt'l kWh</t>
  </si>
  <si>
    <t xml:space="preserve">  Subtotal</t>
  </si>
  <si>
    <t xml:space="preserve">  Total</t>
  </si>
  <si>
    <t>SCHEDULE 16</t>
  </si>
  <si>
    <t>Includes Schedule 16 Net Metering</t>
  </si>
  <si>
    <t>SCHEDULE 17</t>
  </si>
  <si>
    <t>SCHEDULE 18</t>
  </si>
  <si>
    <t>SCHEDULE 18X</t>
  </si>
  <si>
    <t>SCHEDULE 24</t>
  </si>
  <si>
    <t>Sch 24 Decoupling Rates</t>
  </si>
  <si>
    <t>September 15,2016</t>
  </si>
  <si>
    <t>Small General Service-Grand Combined</t>
  </si>
  <si>
    <t xml:space="preserve">Seasonal </t>
  </si>
  <si>
    <t xml:space="preserve">  Single Phase</t>
  </si>
  <si>
    <t xml:space="preserve">  Three Phase</t>
  </si>
  <si>
    <t xml:space="preserve">  Load Size &gt; 15 kW</t>
  </si>
  <si>
    <t>Basic Charge</t>
  </si>
  <si>
    <t>Total Basic Charges</t>
  </si>
  <si>
    <t xml:space="preserve">  All kW &gt;15</t>
  </si>
  <si>
    <t xml:space="preserve">  1st  1,000 kWh</t>
  </si>
  <si>
    <t xml:space="preserve">  Next 8,000 kWh</t>
  </si>
  <si>
    <t xml:space="preserve">  All additional kWh</t>
  </si>
  <si>
    <t xml:space="preserve">  Excess Kvar</t>
  </si>
  <si>
    <t>NPC-Base - 1st 1,000 kWh</t>
  </si>
  <si>
    <t>NPC-Base -Next 8,000 kWh</t>
  </si>
  <si>
    <t>NPC-Base - All Additional kWh</t>
  </si>
  <si>
    <t>Total Rate - 1st 1,000 kWh</t>
  </si>
  <si>
    <t>Total Rate - Next 8,000 kWh</t>
  </si>
  <si>
    <t>Total Rate - All Additional kWh</t>
  </si>
  <si>
    <t>Discounts</t>
  </si>
  <si>
    <t xml:space="preserve">   Load Size &gt; 15 kW</t>
  </si>
  <si>
    <t xml:space="preserve">  All kW</t>
  </si>
  <si>
    <t xml:space="preserve">  1st 1,000 kWh</t>
  </si>
  <si>
    <t xml:space="preserve">  High Voltage Charge</t>
  </si>
  <si>
    <t xml:space="preserve">  Load Size Discount</t>
  </si>
  <si>
    <t>Small General Service-Combined</t>
  </si>
  <si>
    <t>Small General Service-Residential</t>
  </si>
  <si>
    <t xml:space="preserve">  All kW&gt;15</t>
  </si>
  <si>
    <t>Small General Service-Commercial</t>
  </si>
  <si>
    <t>Includes Schedule 24 Net Metering</t>
  </si>
  <si>
    <t>Small General Service-Industrial</t>
  </si>
  <si>
    <t>SCHEDULE 24F</t>
  </si>
  <si>
    <t xml:space="preserve">  Single Phase (units)</t>
  </si>
  <si>
    <t>SCHEDULE 24FP</t>
  </si>
  <si>
    <t>Seasonal</t>
  </si>
  <si>
    <t>Total Monthly Bills</t>
  </si>
  <si>
    <t>SCHEDULE 33</t>
  </si>
  <si>
    <t>Partial Requirements Service</t>
  </si>
  <si>
    <t xml:space="preserve">  &lt;=100 kW</t>
  </si>
  <si>
    <t xml:space="preserve">  101 - 300 kW</t>
  </si>
  <si>
    <t xml:space="preserve">  &gt;300 kW</t>
  </si>
  <si>
    <t>Demand Charges</t>
  </si>
  <si>
    <t xml:space="preserve"> All kW</t>
  </si>
  <si>
    <t>Energy Charges</t>
  </si>
  <si>
    <t xml:space="preserve">  1st 40,000 kWh</t>
  </si>
  <si>
    <t xml:space="preserve">  Excess Kvarh</t>
  </si>
  <si>
    <t>NPC-Base - 1st 40,000 kWh</t>
  </si>
  <si>
    <t>NPC-Base - All additional kWh</t>
  </si>
  <si>
    <t xml:space="preserve">  Excess kVar</t>
  </si>
  <si>
    <t xml:space="preserve">  Excess kVarh</t>
  </si>
  <si>
    <t>High Voltage Charge--Primary</t>
  </si>
  <si>
    <t>Load Size Discount - Primary</t>
  </si>
  <si>
    <t>Standby kW</t>
  </si>
  <si>
    <t>Overrun kW</t>
  </si>
  <si>
    <t>Overrun kWh</t>
  </si>
  <si>
    <t>SCHEDULE 36</t>
  </si>
  <si>
    <t>Sch 36 Decoupling Rates</t>
  </si>
  <si>
    <t>Large General Service &lt; 1,000 kW-Grand Combined</t>
  </si>
  <si>
    <t xml:space="preserve"> Minimum kW</t>
  </si>
  <si>
    <t>Total Rate - 1st 40,000 kWh</t>
  </si>
  <si>
    <t>Total Rate - All additional kWh</t>
  </si>
  <si>
    <t>High Voltage Charge</t>
  </si>
  <si>
    <t>Load Size Discount</t>
  </si>
  <si>
    <t>Large General Service &lt; 1,000 kW-Commercial</t>
  </si>
  <si>
    <t>Large General Service &lt; 1,000 kW-Industrial</t>
  </si>
  <si>
    <t>SCHEDULE 40</t>
  </si>
  <si>
    <t>Sch 40 Decoupling Rates</t>
  </si>
  <si>
    <t>Agricultural Pumping Service-Grand Combined</t>
  </si>
  <si>
    <t>Annual Load Size Charge</t>
  </si>
  <si>
    <t xml:space="preserve">  Single Phase Bills</t>
  </si>
  <si>
    <t xml:space="preserve">  Three Phase Bills</t>
  </si>
  <si>
    <t xml:space="preserve">      &lt; 51 kW</t>
  </si>
  <si>
    <t xml:space="preserve">     &lt; 301 kW</t>
  </si>
  <si>
    <t xml:space="preserve">     &gt; 300 kW</t>
  </si>
  <si>
    <t>Monthly Bills</t>
  </si>
  <si>
    <t>Customer Count</t>
  </si>
  <si>
    <t>Annual Load Size kW Charge</t>
  </si>
  <si>
    <t xml:space="preserve">  Single Phase kW</t>
  </si>
  <si>
    <t xml:space="preserve">  Three Phase kW</t>
  </si>
  <si>
    <t>Single Phase Minimum Bills</t>
  </si>
  <si>
    <t>Three Phase &lt;51kW Minimum Bills</t>
  </si>
  <si>
    <t>KW in Minimum</t>
  </si>
  <si>
    <t xml:space="preserve">  Three Phase &lt;51kW, kW</t>
  </si>
  <si>
    <t xml:space="preserve">  All kWh</t>
  </si>
  <si>
    <t>NPC-Base - All kWh</t>
  </si>
  <si>
    <t>Total Rate - All kWh</t>
  </si>
  <si>
    <t>Single Phase Min</t>
  </si>
  <si>
    <t>Three Phase &lt;51kW Min</t>
  </si>
  <si>
    <t>SCHEDULE 40X</t>
  </si>
  <si>
    <t>Agricultural Pumping Service-Industrial</t>
  </si>
  <si>
    <t>Proposed Effective 10/04/16</t>
  </si>
  <si>
    <t>Proposed Effective 09/15/17</t>
  </si>
  <si>
    <t xml:space="preserve">Distribution </t>
  </si>
  <si>
    <t>Distribution</t>
  </si>
  <si>
    <t>Transmission</t>
  </si>
  <si>
    <t>Generation</t>
  </si>
  <si>
    <t>SCHEDULE 47T</t>
  </si>
  <si>
    <t>Large Partial Requirements Service - Secondary</t>
  </si>
  <si>
    <t xml:space="preserve">  &lt;=3000 kW</t>
  </si>
  <si>
    <t xml:space="preserve">  &gt;3000 kW</t>
  </si>
  <si>
    <t xml:space="preserve">  &lt;=3000 kW variable</t>
  </si>
  <si>
    <t xml:space="preserve">  &gt;3000 kW variable</t>
  </si>
  <si>
    <t>SCHEDULE 48T</t>
  </si>
  <si>
    <t>Sch 48</t>
  </si>
  <si>
    <t>Large General Service 1,000 kW and over-Grand Combined</t>
  </si>
  <si>
    <t>Large General Service 1,000 kW and over-Combined</t>
  </si>
  <si>
    <t>Large General Service 1,000 kW and over-Secondary Combined</t>
  </si>
  <si>
    <t>Large General Service 1,000 kW and over-Secondary-Commercial</t>
  </si>
  <si>
    <t>Large General Service 1,000 kW and over-Secondary-Industrial</t>
  </si>
  <si>
    <t>Large General Service 1,000 kW and over-Primary-Combined</t>
  </si>
  <si>
    <t>Large General Service 1,000 kW and over-Primary-Commercial</t>
  </si>
  <si>
    <t>Large General Service 1,000 kW and over-Primary-Industrial</t>
  </si>
  <si>
    <t>Large General Service 1,000 kW and over-Commercial-Combined</t>
  </si>
  <si>
    <t>Large General Service 1,000 kW and over-Industrial-Combined</t>
  </si>
  <si>
    <t>Large General Service 30,000 kW and over-Primary Dedicated Facilities</t>
  </si>
  <si>
    <t xml:space="preserve">  &lt;=30000 kW</t>
  </si>
  <si>
    <t xml:space="preserve">  &gt;30000 kW</t>
  </si>
  <si>
    <t xml:space="preserve">  &gt;30000 kW variable</t>
  </si>
  <si>
    <t>SCHEDULE 51</t>
  </si>
  <si>
    <t>Lighting</t>
  </si>
  <si>
    <t xml:space="preserve">Street Lighting Service Company-Owned </t>
  </si>
  <si>
    <t>High Pressure Sodium Vapor</t>
  </si>
  <si>
    <t>Per Lamp Charges</t>
  </si>
  <si>
    <t xml:space="preserve">     9,500 Lumens</t>
  </si>
  <si>
    <t xml:space="preserve">     9,500 Lumens-Decorative Series 1</t>
  </si>
  <si>
    <t xml:space="preserve">     9,500 Lumens-Decorative Series 2</t>
  </si>
  <si>
    <t xml:space="preserve">     16,000 Lumens</t>
  </si>
  <si>
    <t xml:space="preserve">     16,000-Lumens Decorative Series 1</t>
  </si>
  <si>
    <t xml:space="preserve">    16,000-Lumens Decorative Series 2</t>
  </si>
  <si>
    <t xml:space="preserve">    27,500 Lumens</t>
  </si>
  <si>
    <t xml:space="preserve">LED </t>
  </si>
  <si>
    <t xml:space="preserve">    4,000 Lumens</t>
  </si>
  <si>
    <t xml:space="preserve">    6,200 Lumens</t>
  </si>
  <si>
    <t xml:space="preserve">    13,000 Lumens</t>
  </si>
  <si>
    <t xml:space="preserve">    16,800 Lumens</t>
  </si>
  <si>
    <t>Metal Halide</t>
  </si>
  <si>
    <t xml:space="preserve">    9,000 Lumens-Decorative Series 1</t>
  </si>
  <si>
    <t xml:space="preserve">    9,000 Lumens-Decorative Series 2</t>
  </si>
  <si>
    <t xml:space="preserve">   12,000 Lumens</t>
  </si>
  <si>
    <t xml:space="preserve">    12,000 Lumens-Decorative Series 1</t>
  </si>
  <si>
    <t xml:space="preserve">    12,000 Lumens-Decorative Series 2</t>
  </si>
  <si>
    <t xml:space="preserve">   19,500 Lumens</t>
  </si>
  <si>
    <t xml:space="preserve">   32,000 Lumens</t>
  </si>
  <si>
    <t>NPC-Base - All kWh *</t>
  </si>
  <si>
    <t>SCHEDULE 52</t>
  </si>
  <si>
    <t>Company-Owned Street Lighting Service</t>
  </si>
  <si>
    <t>Operation, Maintenance, Depreciation &amp; Fixed Costs</t>
  </si>
  <si>
    <t>Dusk to Dawn kWh</t>
  </si>
  <si>
    <t>Dusk to Midnight kWh</t>
  </si>
  <si>
    <t>Total Energy Rate per kWh</t>
  </si>
  <si>
    <t xml:space="preserve">    Subtotal</t>
  </si>
  <si>
    <t xml:space="preserve">    Unbilled</t>
  </si>
  <si>
    <t>SCHEDULE 53</t>
  </si>
  <si>
    <t>Customer-Owned Street Lighting Service - Grand Combined</t>
  </si>
  <si>
    <t>Non-Listed Lumen-Energy Only</t>
  </si>
  <si>
    <t>Listed Lumen-Energy Only</t>
  </si>
  <si>
    <t>SCHEDULE 53F</t>
  </si>
  <si>
    <t xml:space="preserve">Customer-Owned Street Lighting Service </t>
  </si>
  <si>
    <t xml:space="preserve">     5,800 Lumens-Energy Only</t>
  </si>
  <si>
    <t xml:space="preserve">     9,500 Lumens-Energy Only</t>
  </si>
  <si>
    <t xml:space="preserve">     16,000 Lumens-Energy Only</t>
  </si>
  <si>
    <t xml:space="preserve">     22,000 Lumens-Energy Only</t>
  </si>
  <si>
    <t xml:space="preserve">     27,500 Lumens-Energy Only</t>
  </si>
  <si>
    <t xml:space="preserve">     50,000 Lumens-Energy Only</t>
  </si>
  <si>
    <t xml:space="preserve">     9,000 Lumens-Energy Only</t>
  </si>
  <si>
    <t xml:space="preserve">    12,000 Lumens-Energy Only</t>
  </si>
  <si>
    <t xml:space="preserve">     19,500 Lumens-Energy Only</t>
  </si>
  <si>
    <t xml:space="preserve">     32,000 Lumens-Energy Only</t>
  </si>
  <si>
    <t xml:space="preserve">     107,800 Lumens-Energy Only</t>
  </si>
  <si>
    <t>Listed Lumen-Energy Only-above</t>
  </si>
  <si>
    <t>Total Energy Rate</t>
  </si>
  <si>
    <t>SCHEDULE 53M</t>
  </si>
  <si>
    <t>Customer-Owned Street Lighting Service</t>
  </si>
  <si>
    <t>Option A (Co. O&amp;M) kWh</t>
  </si>
  <si>
    <t>Option B (Cust. O&amp;M) kWh</t>
  </si>
  <si>
    <t>SCHEDULE 54</t>
  </si>
  <si>
    <t>Recreational Field Lighting</t>
  </si>
  <si>
    <t xml:space="preserve">  Basic Charge 1 Phase</t>
  </si>
  <si>
    <t xml:space="preserve">  Basic Charge 3 Phase</t>
  </si>
  <si>
    <t xml:space="preserve">  Total Bills</t>
  </si>
  <si>
    <t>SCHEDULE 57</t>
  </si>
  <si>
    <t>Mercury Vapor Street Lighting Service</t>
  </si>
  <si>
    <t>Overhead System on Wood Poles</t>
  </si>
  <si>
    <t>Horizontal Lamp Charges</t>
  </si>
  <si>
    <t>Vertical Lamp Charges</t>
  </si>
  <si>
    <t>Overhead System on Metal Poles</t>
  </si>
  <si>
    <t>Underground System</t>
  </si>
  <si>
    <t>Post 1977 System</t>
  </si>
  <si>
    <t>Contract</t>
  </si>
  <si>
    <t xml:space="preserve">     21,000 Lumens</t>
  </si>
  <si>
    <t>Washington TOTALS</t>
  </si>
  <si>
    <t>Washington TOTALS with AGA</t>
  </si>
  <si>
    <t>TABLE A. PRESENT AND PROPOSED RATES</t>
  </si>
  <si>
    <t>WA</t>
  </si>
  <si>
    <t>06</t>
  </si>
  <si>
    <t>ESTIMATED EFFECT OF PROPOSED PRICES</t>
  </si>
  <si>
    <t>01</t>
  </si>
  <si>
    <t>ON REVENUES FROM ELECTRIC SALES TO ULTIMATE CONSUMERS</t>
  </si>
  <si>
    <t>12</t>
  </si>
  <si>
    <t>IN WASHINGTON</t>
  </si>
  <si>
    <t>12 MONTHS ENDED DECEMBER 2010</t>
  </si>
  <si>
    <t>Present</t>
  </si>
  <si>
    <t>Change</t>
  </si>
  <si>
    <t>Surcharge</t>
  </si>
  <si>
    <t xml:space="preserve">Proposed </t>
  </si>
  <si>
    <t>Curr.</t>
  </si>
  <si>
    <t>Avg.</t>
  </si>
  <si>
    <t>Base</t>
  </si>
  <si>
    <t>Net</t>
  </si>
  <si>
    <t>Hydro</t>
  </si>
  <si>
    <t>Sch.</t>
  </si>
  <si>
    <t>Cust.</t>
  </si>
  <si>
    <t>Rates</t>
  </si>
  <si>
    <t>Cents/</t>
  </si>
  <si>
    <t>Description</t>
  </si>
  <si>
    <t>($000)</t>
  </si>
  <si>
    <t>%</t>
  </si>
  <si>
    <t>(cents/kWh)</t>
  </si>
  <si>
    <t>(1)</t>
  </si>
  <si>
    <t>(2)</t>
  </si>
  <si>
    <t>(3)</t>
  </si>
  <si>
    <t>(4)</t>
  </si>
  <si>
    <t>(5)</t>
  </si>
  <si>
    <t>(6)</t>
  </si>
  <si>
    <t>(7)</t>
  </si>
  <si>
    <t>(8)</t>
  </si>
  <si>
    <t>(9)</t>
  </si>
  <si>
    <t>(10)</t>
  </si>
  <si>
    <t>(5)+(7)</t>
  </si>
  <si>
    <t>(7)/(5)</t>
  </si>
  <si>
    <t>(6/4)</t>
  </si>
  <si>
    <t>(7/4)</t>
  </si>
  <si>
    <t>16/18</t>
  </si>
  <si>
    <t xml:space="preserve">  Total Residential</t>
  </si>
  <si>
    <t>Commercial &amp; Industrial</t>
  </si>
  <si>
    <t>Large General Service &lt;1,000 kW</t>
  </si>
  <si>
    <t>40</t>
  </si>
  <si>
    <t>Partial Requirements Service =&gt; 1,000 kW</t>
  </si>
  <si>
    <t>Large General Service =&gt; 1,000 kW</t>
  </si>
  <si>
    <t>Large General Service =&gt; 30,000 kW</t>
  </si>
  <si>
    <t>48</t>
  </si>
  <si>
    <t>54</t>
  </si>
  <si>
    <t xml:space="preserve">  Total Commercial &amp; Industrial</t>
  </si>
  <si>
    <t>Public Street Lighting</t>
  </si>
  <si>
    <t>Outdoor Area Lighting Service</t>
  </si>
  <si>
    <t>15</t>
  </si>
  <si>
    <t>Street Lighting Service</t>
  </si>
  <si>
    <t>51</t>
  </si>
  <si>
    <t xml:space="preserve">  Total Public Street Lighting</t>
  </si>
  <si>
    <t>Total Sales to Standard Tariff Customers</t>
  </si>
  <si>
    <t>Total AGA</t>
  </si>
  <si>
    <t>Total Sales to Ultimate Consumers</t>
  </si>
  <si>
    <t>11</t>
  </si>
  <si>
    <t>13</t>
  </si>
  <si>
    <t>12 MONTHS ENDED JUNE 2012</t>
  </si>
  <si>
    <t>Ordered</t>
  </si>
  <si>
    <t>16/17/18</t>
  </si>
  <si>
    <t>03</t>
  </si>
  <si>
    <t>ESTIMATED COMBINED EFFECT OF PROPOSED BASE RATE INCREASE, DEFERRAL SURCHARGE, AND RENEWABLE ENERGY REVENUE ADJUSTMENT</t>
  </si>
  <si>
    <t>31</t>
  </si>
  <si>
    <t>12 MONTHS ENDED DECEMBER 2013</t>
  </si>
  <si>
    <t>Sch 95</t>
  </si>
  <si>
    <t>Sch 191</t>
  </si>
  <si>
    <r>
      <t>($000)</t>
    </r>
    <r>
      <rPr>
        <b/>
        <vertAlign val="superscript"/>
        <sz val="12"/>
        <rFont val="Times New Roman"/>
        <family val="1"/>
      </rPr>
      <t>1,2</t>
    </r>
  </si>
  <si>
    <r>
      <t>($000)</t>
    </r>
    <r>
      <rPr>
        <vertAlign val="superscript"/>
        <sz val="12"/>
        <rFont val="Times New Roman"/>
        <family val="1"/>
      </rPr>
      <t>1,2</t>
    </r>
  </si>
  <si>
    <t>Excludes the effect of the BPA Credit (Schedule 98)</t>
  </si>
  <si>
    <t>Excludes the effect of Low Income Assistance (Schedule 91)</t>
  </si>
  <si>
    <t>10</t>
  </si>
  <si>
    <t>ESTIMATED EFFECT OF PROPOSED BASE RATE INCREASE</t>
  </si>
  <si>
    <t>04</t>
  </si>
  <si>
    <t>16</t>
  </si>
  <si>
    <t>Effective October 4, 2016</t>
  </si>
  <si>
    <t>Effective September 15, 2017</t>
  </si>
  <si>
    <t>(11)</t>
  </si>
  <si>
    <t>(12)</t>
  </si>
  <si>
    <t>(13)</t>
  </si>
  <si>
    <t>(10)/(6)</t>
  </si>
  <si>
    <t>GRC Effective Date</t>
  </si>
  <si>
    <t>Price Change %</t>
  </si>
  <si>
    <t>10/4/16</t>
  </si>
  <si>
    <t>3/31/15</t>
  </si>
  <si>
    <t>12/11/13</t>
  </si>
  <si>
    <t>6/1/12</t>
  </si>
  <si>
    <t>Decoupling Sch</t>
  </si>
  <si>
    <t>OVERALL</t>
  </si>
  <si>
    <t>FILING</t>
  </si>
  <si>
    <t>EFFECTIVE</t>
  </si>
  <si>
    <t>TEST</t>
  </si>
  <si>
    <t>DATE</t>
  </si>
  <si>
    <t>PERIOD</t>
  </si>
  <si>
    <t>INDEX</t>
  </si>
  <si>
    <t>CHANGE</t>
  </si>
  <si>
    <t>06/11</t>
  </si>
  <si>
    <t>6/12</t>
  </si>
  <si>
    <t>01/13</t>
  </si>
  <si>
    <t>12/13</t>
  </si>
  <si>
    <t>05/14</t>
  </si>
  <si>
    <t>3/15</t>
  </si>
  <si>
    <t>11/15</t>
  </si>
  <si>
    <t>10/16</t>
  </si>
  <si>
    <t>9/17</t>
  </si>
  <si>
    <t>Schedules</t>
  </si>
  <si>
    <t>(2015=100)</t>
  </si>
  <si>
    <t>SUMMARY OF GRC PRICE CHANGES</t>
  </si>
  <si>
    <t>Decoupling Deferral w Earnings Test</t>
  </si>
  <si>
    <t>Decoupling Deferral w/o Earnings Test</t>
  </si>
  <si>
    <t>Without Decoupling Deferral</t>
  </si>
  <si>
    <t>With Decoupling Deferral (Earnings Test Excluded)</t>
  </si>
  <si>
    <t>With Decoupling Deferral (Earnings Test Included)</t>
  </si>
  <si>
    <t>$/Customer</t>
  </si>
  <si>
    <t>$000,000</t>
  </si>
  <si>
    <t>Decoupling Deferral w Earnings Test Collar</t>
  </si>
  <si>
    <t>With Decoupling Deferral (Earnings Test Included with Collar)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</si>
</sst>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quot;$&quot;#,##0"/>
    <numFmt numFmtId="167" formatCode="0.0000%"/>
    <numFmt numFmtId="168" formatCode="&quot;$&quot;#,##0.00"/>
    <numFmt numFmtId="169" formatCode="0.000"/>
    <numFmt numFmtId="170" formatCode="_(* #,##0.00000_);_(* \(#,##0.00000\);_(* &quot;-&quot;??_);_(@_)"/>
    <numFmt numFmtId="171" formatCode="0.000_)"/>
    <numFmt numFmtId="172" formatCode="_(&quot;$&quot;* #,##0_);_(&quot;$&quot;* \(#,##0\);_(&quot;$&quot;* &quot;-&quot;??_);_(@_)"/>
    <numFmt numFmtId="173" formatCode="&quot;$&quot;#,##0.00000_);\(&quot;$&quot;#,##0.00000\)"/>
    <numFmt numFmtId="174" formatCode="0.000000_)"/>
    <numFmt numFmtId="175" formatCode="0.00_)"/>
    <numFmt numFmtId="176" formatCode="#,##0.000_);\(#,##0.000\)"/>
    <numFmt numFmtId="177" formatCode="#,##0.0_);\(#,##0.0\)"/>
    <numFmt numFmtId="178" formatCode="0.000000000_)"/>
    <numFmt numFmtId="179" formatCode="_(* #,##0.000_);_(* \(#,##0.000\);_(* &quot;-&quot;??_);_(@_)"/>
    <numFmt numFmtId="180" formatCode="0.00000000_)"/>
    <numFmt numFmtId="181" formatCode="0.000000%"/>
    <numFmt numFmtId="182" formatCode="&quot;$&quot;#,##0.000000_);\(&quot;$&quot;#,##0.000000\)"/>
    <numFmt numFmtId="183" formatCode="0.000%"/>
    <numFmt numFmtId="184" formatCode="0.0000000%"/>
    <numFmt numFmtId="185" formatCode="#,##0.00000"/>
    <numFmt numFmtId="186" formatCode="_(* #,##0.00000000_);_(* \(#,##0.00000000\);_(* &quot;-&quot;??_);_(@_)"/>
    <numFmt numFmtId="187" formatCode="&quot;$&quot;#,##0.000_);\(&quot;$&quot;#,##0.000\)"/>
    <numFmt numFmtId="188" formatCode="#,##0.000"/>
    <numFmt numFmtId="189" formatCode="0.0000_)"/>
    <numFmt numFmtId="190" formatCode="_(&quot;$&quot;* #,##0.000000_);_(&quot;$&quot;* \(#,##0.000000\);_(&quot;$&quot;* &quot;-&quot;??_);_(@_)"/>
    <numFmt numFmtId="191" formatCode="_(&quot;$&quot;* #,##0.00000_);_(&quot;$&quot;* \(#,##0.00000\);_(&quot;$&quot;* &quot;-&quot;??_);_(@_)"/>
    <numFmt numFmtId="192" formatCode="0.00000000000000%"/>
    <numFmt numFmtId="193" formatCode="0_);\(0\)"/>
    <numFmt numFmtId="194" formatCode="0.0_);\(0.0\)"/>
  </numFmts>
  <fonts count="47">
    <font>
      <sz val="11"/>
      <color theme="1"/>
      <name val="Calibri"/>
      <family val="2"/>
      <scheme val="minor"/>
    </font>
    <font>
      <sz val="11"/>
      <color theme="1"/>
      <name val="Calibri"/>
      <family val="2"/>
      <scheme val="minor"/>
    </font>
    <font>
      <b/>
      <sz val="11"/>
      <color theme="1"/>
      <name val="Calibri"/>
      <family val="2"/>
      <scheme val="minor"/>
    </font>
    <font>
      <sz val="12"/>
      <name val="Times New Roman"/>
      <family val="1"/>
    </font>
    <font>
      <sz val="12"/>
      <name val="Times New Roman"/>
      <family val="1"/>
    </font>
    <font>
      <b/>
      <sz val="14"/>
      <name val="Times New Roman"/>
      <family val="1"/>
    </font>
    <font>
      <b/>
      <sz val="12"/>
      <name val="Times New Roman"/>
      <family val="1"/>
    </font>
    <font>
      <vertAlign val="superscript"/>
      <sz val="12"/>
      <name val="Times New Roman"/>
      <family val="1"/>
    </font>
    <font>
      <sz val="10"/>
      <name val="Arial"/>
      <family val="2"/>
    </font>
    <font>
      <u/>
      <sz val="12"/>
      <name val="Times New Roman"/>
      <family val="1"/>
    </font>
    <font>
      <u val="singleAccounting"/>
      <sz val="12"/>
      <name val="Times New Roman"/>
      <family val="1"/>
    </font>
    <font>
      <u val="double"/>
      <sz val="12"/>
      <name val="Times New Roman"/>
      <family val="1"/>
    </font>
    <font>
      <sz val="14"/>
      <name val="Times New Roman"/>
      <family val="1"/>
    </font>
    <font>
      <sz val="10"/>
      <name val="Times New Roman"/>
      <family val="1"/>
    </font>
    <font>
      <b/>
      <sz val="12"/>
      <color theme="1"/>
      <name val="Times New Roman"/>
      <family val="1"/>
    </font>
    <font>
      <sz val="12"/>
      <color theme="1"/>
      <name val="Times New Roman"/>
      <family val="1"/>
    </font>
    <font>
      <vertAlign val="superscript"/>
      <sz val="12"/>
      <color theme="1"/>
      <name val="Times New Roman"/>
      <family val="1"/>
    </font>
    <font>
      <u/>
      <sz val="12"/>
      <color theme="1"/>
      <name val="Times New Roman"/>
      <family val="1"/>
    </font>
    <font>
      <sz val="12"/>
      <color indexed="8"/>
      <name val="Times New Roman"/>
      <family val="1"/>
    </font>
    <font>
      <sz val="12"/>
      <color indexed="12"/>
      <name val="Times New Roman"/>
      <family val="1"/>
    </font>
    <font>
      <b/>
      <sz val="18"/>
      <name val="Times New Roman"/>
      <family val="1"/>
    </font>
    <font>
      <sz val="12"/>
      <color rgb="FFFF0000"/>
      <name val="Times New Roman"/>
      <family val="1"/>
    </font>
    <font>
      <sz val="10"/>
      <name val="SWISS"/>
    </font>
    <font>
      <b/>
      <sz val="14"/>
      <name val="Arial"/>
      <family val="2"/>
    </font>
    <font>
      <b/>
      <sz val="11"/>
      <name val="Arial"/>
      <family val="2"/>
    </font>
    <font>
      <b/>
      <sz val="11"/>
      <name val="Times New Roman"/>
      <family val="1"/>
    </font>
    <font>
      <b/>
      <sz val="12"/>
      <color indexed="8"/>
      <name val="Times New Roman"/>
      <family val="1"/>
    </font>
    <font>
      <sz val="12"/>
      <color indexed="10"/>
      <name val="Times New Roman"/>
      <family val="1"/>
    </font>
    <font>
      <sz val="12"/>
      <name val="Arial"/>
      <family val="2"/>
    </font>
    <font>
      <sz val="12"/>
      <color indexed="12"/>
      <name val="Arial"/>
      <family val="2"/>
    </font>
    <font>
      <b/>
      <u/>
      <sz val="12"/>
      <name val="Times New Roman"/>
      <family val="1"/>
    </font>
    <font>
      <sz val="12"/>
      <color indexed="48"/>
      <name val="Times New Roman"/>
      <family val="1"/>
    </font>
    <font>
      <sz val="12"/>
      <color indexed="56"/>
      <name val="Arial"/>
      <family val="2"/>
    </font>
    <font>
      <sz val="12"/>
      <color indexed="56"/>
      <name val="Times New Roman"/>
      <family val="1"/>
    </font>
    <font>
      <b/>
      <sz val="12"/>
      <color indexed="12"/>
      <name val="Times New Roman"/>
      <family val="1"/>
    </font>
    <font>
      <sz val="10"/>
      <color indexed="8"/>
      <name val="Times New Roman"/>
      <family val="1"/>
    </font>
    <font>
      <b/>
      <sz val="11"/>
      <name val="TimesNewRomanPS"/>
    </font>
    <font>
      <sz val="11"/>
      <name val="TimesNewRomanPS"/>
    </font>
    <font>
      <b/>
      <sz val="11"/>
      <color indexed="8"/>
      <name val="TimesNewRomanPS"/>
    </font>
    <font>
      <sz val="11"/>
      <name val="Times New Roman"/>
      <family val="1"/>
    </font>
    <font>
      <b/>
      <sz val="14"/>
      <color indexed="8"/>
      <name val="Times New Roman"/>
      <family val="1"/>
    </font>
    <font>
      <b/>
      <vertAlign val="superscript"/>
      <sz val="12"/>
      <name val="Times New Roman"/>
      <family val="1"/>
    </font>
    <font>
      <b/>
      <sz val="10"/>
      <name val="Arial"/>
      <family val="2"/>
    </font>
    <font>
      <b/>
      <sz val="12"/>
      <name val="Arial"/>
      <family val="2"/>
    </font>
    <font>
      <sz val="12"/>
      <name val="Tahoma"/>
      <family val="2"/>
    </font>
    <font>
      <sz val="10"/>
      <color indexed="17"/>
      <name val="Arial"/>
      <family val="2"/>
    </font>
    <font>
      <sz val="8"/>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52">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double">
        <color indexed="64"/>
      </top>
      <bottom style="double">
        <color indexed="64"/>
      </bottom>
      <diagonal/>
    </border>
    <border>
      <left/>
      <right/>
      <top style="double">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top/>
      <bottom style="double">
        <color indexed="64"/>
      </bottom>
      <diagonal/>
    </border>
    <border>
      <left style="double">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style="double">
        <color indexed="64"/>
      </top>
      <bottom style="double">
        <color indexed="64"/>
      </bottom>
      <diagonal/>
    </border>
    <border>
      <left/>
      <right/>
      <top/>
      <bottom style="thin">
        <color indexed="8"/>
      </bottom>
      <diagonal/>
    </border>
    <border>
      <left/>
      <right/>
      <top style="thin">
        <color indexed="8"/>
      </top>
      <bottom style="double">
        <color indexed="8"/>
      </bottom>
      <diagonal/>
    </border>
    <border>
      <left/>
      <right/>
      <top/>
      <bottom style="double">
        <color indexed="8"/>
      </bottom>
      <diagonal/>
    </border>
    <border>
      <left/>
      <right/>
      <top/>
      <bottom style="thin">
        <color indexed="8"/>
      </bottom>
      <diagonal/>
    </border>
    <border>
      <left/>
      <right/>
      <top style="thin">
        <color indexed="64"/>
      </top>
      <bottom style="double">
        <color indexed="64"/>
      </bottom>
      <diagonal/>
    </border>
    <border>
      <left/>
      <right/>
      <top style="double">
        <color indexed="8"/>
      </top>
      <bottom/>
      <diagonal/>
    </border>
    <border>
      <left/>
      <right/>
      <top/>
      <bottom style="double">
        <color indexed="12"/>
      </bottom>
      <diagonal/>
    </border>
    <border>
      <left/>
      <right/>
      <top style="double">
        <color indexed="12"/>
      </top>
      <bottom/>
      <diagonal/>
    </border>
    <border>
      <left/>
      <right/>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uble">
        <color indexed="64"/>
      </left>
      <right style="thin">
        <color indexed="64"/>
      </right>
      <top/>
      <bottom/>
      <diagonal/>
    </border>
    <border>
      <left style="thin">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double">
        <color indexed="64"/>
      </right>
      <top style="double">
        <color indexed="64"/>
      </top>
      <bottom/>
      <diagonal/>
    </border>
    <border>
      <left/>
      <right style="double">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s>
  <cellStyleXfs count="26">
    <xf numFmtId="0" fontId="0" fillId="0" borderId="0"/>
    <xf numFmtId="43" fontId="1" fillId="0" borderId="0" applyFont="0" applyFill="0" applyBorder="0" applyAlignment="0" applyProtection="0"/>
    <xf numFmtId="0" fontId="3" fillId="0" borderId="0"/>
    <xf numFmtId="9" fontId="8" fillId="0" borderId="0" applyFont="0" applyFill="0" applyBorder="0" applyAlignment="0" applyProtection="0"/>
    <xf numFmtId="0" fontId="4" fillId="0" borderId="0"/>
    <xf numFmtId="0" fontId="4" fillId="0" borderId="0"/>
    <xf numFmtId="43" fontId="8" fillId="0" borderId="0" applyFont="0" applyFill="0" applyBorder="0" applyAlignment="0" applyProtection="0"/>
    <xf numFmtId="44" fontId="8" fillId="0" borderId="0" applyFont="0" applyFill="0" applyBorder="0" applyAlignment="0" applyProtection="0"/>
    <xf numFmtId="164" fontId="19" fillId="0" borderId="0" applyFont="0" applyAlignment="0" applyProtection="0"/>
    <xf numFmtId="0" fontId="4" fillId="0" borderId="0"/>
    <xf numFmtId="0" fontId="1" fillId="0" borderId="0"/>
    <xf numFmtId="41" fontId="22" fillId="0" borderId="0" applyFont="0" applyFill="0" applyBorder="0" applyAlignment="0" applyProtection="0"/>
    <xf numFmtId="43" fontId="8" fillId="0" borderId="0" applyFont="0" applyFill="0" applyBorder="0" applyAlignment="0" applyProtection="0"/>
    <xf numFmtId="9" fontId="1" fillId="0" borderId="0" applyFont="0" applyFill="0" applyBorder="0" applyAlignment="0" applyProtection="0"/>
    <xf numFmtId="0" fontId="4" fillId="0" borderId="0"/>
    <xf numFmtId="44" fontId="8"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0" fontId="4" fillId="0" borderId="0"/>
    <xf numFmtId="9" fontId="8" fillId="0" borderId="0" applyFont="0" applyFill="0" applyBorder="0" applyAlignment="0" applyProtection="0"/>
    <xf numFmtId="0" fontId="4" fillId="0" borderId="0"/>
    <xf numFmtId="0" fontId="4" fillId="0" borderId="0"/>
    <xf numFmtId="0" fontId="39" fillId="0" borderId="0"/>
    <xf numFmtId="0" fontId="4" fillId="0" borderId="0"/>
    <xf numFmtId="0" fontId="8" fillId="0" borderId="0"/>
  </cellStyleXfs>
  <cellXfs count="788">
    <xf numFmtId="0" fontId="0" fillId="0" borderId="0" xfId="0"/>
    <xf numFmtId="0" fontId="4" fillId="0" borderId="0" xfId="2" applyFont="1"/>
    <xf numFmtId="0" fontId="4" fillId="0" borderId="0" xfId="2" applyFont="1" applyAlignment="1">
      <alignment horizontal="center"/>
    </xf>
    <xf numFmtId="0" fontId="5" fillId="0" borderId="0" xfId="2" applyFont="1" applyAlignment="1">
      <alignment horizontal="centerContinuous"/>
    </xf>
    <xf numFmtId="0" fontId="4" fillId="0" borderId="0" xfId="2" applyFont="1" applyAlignment="1">
      <alignment horizontal="centerContinuous"/>
    </xf>
    <xf numFmtId="0" fontId="4" fillId="0" borderId="0" xfId="2" applyFont="1" applyAlignment="1">
      <alignment horizontal="left"/>
    </xf>
    <xf numFmtId="0" fontId="6" fillId="0" borderId="0" xfId="2" applyFont="1" applyAlignment="1">
      <alignment horizontal="left"/>
    </xf>
    <xf numFmtId="0" fontId="5" fillId="0" borderId="0" xfId="2" applyFont="1" applyAlignment="1">
      <alignment horizontal="center"/>
    </xf>
    <xf numFmtId="0" fontId="4" fillId="0" borderId="1" xfId="2" applyFont="1" applyBorder="1" applyAlignment="1">
      <alignment horizontal="center"/>
    </xf>
    <xf numFmtId="0" fontId="6" fillId="0" borderId="0" xfId="2" applyFont="1" applyAlignment="1">
      <alignment horizontal="centerContinuous"/>
    </xf>
    <xf numFmtId="0" fontId="6" fillId="0" borderId="0" xfId="2" applyFont="1"/>
    <xf numFmtId="0" fontId="4" fillId="0" borderId="2" xfId="2" applyFont="1" applyBorder="1" applyAlignment="1">
      <alignment horizontal="center"/>
    </xf>
    <xf numFmtId="0" fontId="4" fillId="0" borderId="3" xfId="2" applyFont="1" applyBorder="1" applyAlignment="1">
      <alignment horizontal="center"/>
    </xf>
    <xf numFmtId="164" fontId="4" fillId="0" borderId="0" xfId="2" applyNumberFormat="1" applyFont="1"/>
    <xf numFmtId="164" fontId="4" fillId="0" borderId="1" xfId="2" applyNumberFormat="1" applyFont="1" applyBorder="1"/>
    <xf numFmtId="165" fontId="4" fillId="0" borderId="0" xfId="3" applyNumberFormat="1" applyFont="1" applyFill="1"/>
    <xf numFmtId="0" fontId="4" fillId="0" borderId="0" xfId="2" applyFont="1" applyAlignment="1">
      <alignment horizontal="right"/>
    </xf>
    <xf numFmtId="3" fontId="4" fillId="0" borderId="0" xfId="2" applyNumberFormat="1" applyFont="1"/>
    <xf numFmtId="3" fontId="4" fillId="0" borderId="1" xfId="2" applyNumberFormat="1" applyFont="1" applyBorder="1"/>
    <xf numFmtId="166" fontId="4" fillId="0" borderId="0" xfId="2" applyNumberFormat="1" applyFont="1"/>
    <xf numFmtId="3" fontId="9" fillId="0" borderId="0" xfId="2" applyNumberFormat="1" applyFont="1"/>
    <xf numFmtId="3" fontId="9" fillId="0" borderId="1" xfId="2" applyNumberFormat="1" applyFont="1" applyBorder="1"/>
    <xf numFmtId="166" fontId="9" fillId="0" borderId="0" xfId="2" applyNumberFormat="1" applyFont="1"/>
    <xf numFmtId="0" fontId="9" fillId="0" borderId="0" xfId="2" applyFont="1"/>
    <xf numFmtId="164" fontId="9" fillId="0" borderId="0" xfId="2" applyNumberFormat="1" applyFont="1"/>
    <xf numFmtId="165" fontId="9" fillId="0" borderId="0" xfId="3" applyNumberFormat="1" applyFont="1" applyFill="1"/>
    <xf numFmtId="164" fontId="10" fillId="0" borderId="0" xfId="2" applyNumberFormat="1" applyFont="1"/>
    <xf numFmtId="164" fontId="10" fillId="0" borderId="1" xfId="2" applyNumberFormat="1" applyFont="1" applyBorder="1"/>
    <xf numFmtId="166" fontId="10" fillId="0" borderId="0" xfId="2" applyNumberFormat="1" applyFont="1"/>
    <xf numFmtId="0" fontId="4" fillId="0" borderId="4" xfId="2" applyFont="1" applyBorder="1"/>
    <xf numFmtId="0" fontId="4" fillId="0" borderId="5" xfId="2" applyFont="1" applyBorder="1"/>
    <xf numFmtId="0" fontId="4" fillId="0" borderId="5" xfId="2" applyFont="1" applyBorder="1" applyAlignment="1">
      <alignment horizontal="right"/>
    </xf>
    <xf numFmtId="3" fontId="4" fillId="0" borderId="5" xfId="2" applyNumberFormat="1" applyFont="1" applyBorder="1"/>
    <xf numFmtId="3" fontId="4" fillId="0" borderId="6" xfId="2" applyNumberFormat="1" applyFont="1" applyBorder="1"/>
    <xf numFmtId="166" fontId="4" fillId="0" borderId="4" xfId="2" applyNumberFormat="1" applyFont="1" applyBorder="1"/>
    <xf numFmtId="166" fontId="4" fillId="0" borderId="5" xfId="2" applyNumberFormat="1" applyFont="1" applyBorder="1"/>
    <xf numFmtId="49" fontId="4" fillId="0" borderId="0" xfId="4" applyNumberFormat="1"/>
    <xf numFmtId="164" fontId="4" fillId="0" borderId="3" xfId="2" applyNumberFormat="1" applyFont="1" applyBorder="1"/>
    <xf numFmtId="0" fontId="4" fillId="0" borderId="7" xfId="2" applyFont="1" applyBorder="1"/>
    <xf numFmtId="0" fontId="6" fillId="0" borderId="8" xfId="2" applyFont="1" applyBorder="1"/>
    <xf numFmtId="164" fontId="4" fillId="0" borderId="8" xfId="2" applyNumberFormat="1" applyFont="1" applyBorder="1"/>
    <xf numFmtId="3" fontId="4" fillId="0" borderId="8" xfId="2" applyNumberFormat="1" applyFont="1" applyBorder="1"/>
    <xf numFmtId="166" fontId="4" fillId="0" borderId="8" xfId="2" applyNumberFormat="1" applyFont="1" applyBorder="1"/>
    <xf numFmtId="0" fontId="11" fillId="0" borderId="0" xfId="2" applyFont="1"/>
    <xf numFmtId="164" fontId="11" fillId="0" borderId="0" xfId="2" applyNumberFormat="1" applyFont="1"/>
    <xf numFmtId="165" fontId="11" fillId="0" borderId="0" xfId="3" applyNumberFormat="1" applyFont="1" applyFill="1"/>
    <xf numFmtId="3" fontId="4" fillId="0" borderId="9" xfId="2" applyNumberFormat="1" applyFont="1" applyBorder="1"/>
    <xf numFmtId="0" fontId="7" fillId="0" borderId="0" xfId="2" applyFont="1" applyAlignment="1">
      <alignment horizontal="left"/>
    </xf>
    <xf numFmtId="0" fontId="7" fillId="0" borderId="0" xfId="2" applyFont="1"/>
    <xf numFmtId="3" fontId="0" fillId="0" borderId="0" xfId="0" applyNumberFormat="1"/>
    <xf numFmtId="0" fontId="2" fillId="0" borderId="0" xfId="0" applyFont="1" applyAlignment="1">
      <alignment horizontal="center"/>
    </xf>
    <xf numFmtId="0" fontId="2" fillId="0" borderId="0" xfId="0" applyFont="1"/>
    <xf numFmtId="43" fontId="0" fillId="0" borderId="0" xfId="1" applyFont="1"/>
    <xf numFmtId="164" fontId="0" fillId="0" borderId="0" xfId="1" applyNumberFormat="1" applyFont="1"/>
    <xf numFmtId="0" fontId="4" fillId="0" borderId="0" xfId="5"/>
    <xf numFmtId="0" fontId="4" fillId="0" borderId="0" xfId="5" applyAlignment="1">
      <alignment horizontal="right"/>
    </xf>
    <xf numFmtId="0" fontId="5" fillId="0" borderId="0" xfId="5" applyFont="1" applyAlignment="1">
      <alignment horizontal="centerContinuous"/>
    </xf>
    <xf numFmtId="0" fontId="12" fillId="0" borderId="0" xfId="5" applyFont="1" applyAlignment="1">
      <alignment horizontal="centerContinuous"/>
    </xf>
    <xf numFmtId="0" fontId="4" fillId="0" borderId="0" xfId="5" applyAlignment="1">
      <alignment horizontal="center"/>
    </xf>
    <xf numFmtId="14" fontId="4" fillId="0" borderId="0" xfId="5" applyNumberFormat="1"/>
    <xf numFmtId="0" fontId="4" fillId="0" borderId="0" xfId="5" applyAlignment="1">
      <alignment horizontal="centerContinuous"/>
    </xf>
    <xf numFmtId="0" fontId="4" fillId="0" borderId="10" xfId="5" applyBorder="1" applyAlignment="1">
      <alignment horizontal="centerContinuous"/>
    </xf>
    <xf numFmtId="0" fontId="4" fillId="0" borderId="2" xfId="5" applyBorder="1" applyAlignment="1">
      <alignment horizontal="centerContinuous"/>
    </xf>
    <xf numFmtId="0" fontId="4" fillId="0" borderId="3" xfId="5" applyBorder="1" applyAlignment="1">
      <alignment horizontal="centerContinuous"/>
    </xf>
    <xf numFmtId="0" fontId="4" fillId="0" borderId="2" xfId="5" applyBorder="1" applyAlignment="1">
      <alignment horizontal="center"/>
    </xf>
    <xf numFmtId="166" fontId="4" fillId="0" borderId="2" xfId="5" applyNumberFormat="1" applyBorder="1" applyAlignment="1">
      <alignment horizontal="center"/>
    </xf>
    <xf numFmtId="0" fontId="4" fillId="0" borderId="11" xfId="5" applyBorder="1"/>
    <xf numFmtId="0" fontId="4" fillId="0" borderId="12" xfId="5" applyBorder="1" applyAlignment="1">
      <alignment horizontal="center"/>
    </xf>
    <xf numFmtId="166" fontId="4" fillId="0" borderId="13" xfId="5" applyNumberFormat="1" applyBorder="1" applyAlignment="1">
      <alignment horizontal="center"/>
    </xf>
    <xf numFmtId="166" fontId="4" fillId="0" borderId="0" xfId="5" applyNumberFormat="1" applyAlignment="1">
      <alignment horizontal="center"/>
    </xf>
    <xf numFmtId="15" fontId="4" fillId="0" borderId="0" xfId="5" applyNumberFormat="1" applyAlignment="1">
      <alignment horizontal="center"/>
    </xf>
    <xf numFmtId="0" fontId="4" fillId="0" borderId="1" xfId="5" applyBorder="1" applyAlignment="1">
      <alignment horizontal="center"/>
    </xf>
    <xf numFmtId="0" fontId="4" fillId="0" borderId="0" xfId="5" applyAlignment="1">
      <alignment horizontal="left"/>
    </xf>
    <xf numFmtId="164" fontId="4" fillId="0" borderId="0" xfId="6" applyNumberFormat="1" applyFont="1" applyFill="1"/>
    <xf numFmtId="0" fontId="6" fillId="0" borderId="0" xfId="5" applyFont="1"/>
    <xf numFmtId="0" fontId="4" fillId="0" borderId="3" xfId="5" applyBorder="1" applyAlignment="1">
      <alignment horizontal="center"/>
    </xf>
    <xf numFmtId="0" fontId="4" fillId="0" borderId="10" xfId="5" applyBorder="1" applyAlignment="1">
      <alignment horizontal="center"/>
    </xf>
    <xf numFmtId="0" fontId="4" fillId="0" borderId="14" xfId="5" applyBorder="1"/>
    <xf numFmtId="166" fontId="4" fillId="0" borderId="1" xfId="5" applyNumberFormat="1" applyBorder="1"/>
    <xf numFmtId="166" fontId="4" fillId="0" borderId="0" xfId="5" applyNumberFormat="1"/>
    <xf numFmtId="3" fontId="4" fillId="0" borderId="1" xfId="5" applyNumberFormat="1" applyBorder="1"/>
    <xf numFmtId="3" fontId="4" fillId="0" borderId="0" xfId="5" applyNumberFormat="1"/>
    <xf numFmtId="10" fontId="4" fillId="0" borderId="0" xfId="3" applyNumberFormat="1" applyFont="1" applyFill="1" applyBorder="1"/>
    <xf numFmtId="14" fontId="13" fillId="0" borderId="0" xfId="5" applyNumberFormat="1" applyFont="1"/>
    <xf numFmtId="10" fontId="4" fillId="0" borderId="0" xfId="5" applyNumberFormat="1"/>
    <xf numFmtId="166" fontId="9" fillId="0" borderId="0" xfId="5" applyNumberFormat="1" applyFont="1"/>
    <xf numFmtId="166" fontId="9" fillId="0" borderId="1" xfId="5" applyNumberFormat="1" applyFont="1" applyBorder="1"/>
    <xf numFmtId="10" fontId="9" fillId="0" borderId="0" xfId="5" applyNumberFormat="1" applyFont="1"/>
    <xf numFmtId="164" fontId="4" fillId="0" borderId="0" xfId="5" applyNumberFormat="1"/>
    <xf numFmtId="0" fontId="9" fillId="0" borderId="0" xfId="5" applyFont="1"/>
    <xf numFmtId="164" fontId="9" fillId="0" borderId="0" xfId="5" applyNumberFormat="1" applyFont="1"/>
    <xf numFmtId="16" fontId="4" fillId="0" borderId="0" xfId="5" applyNumberFormat="1"/>
    <xf numFmtId="0" fontId="4" fillId="0" borderId="4" xfId="5" applyBorder="1"/>
    <xf numFmtId="0" fontId="4" fillId="0" borderId="5" xfId="5" applyBorder="1"/>
    <xf numFmtId="0" fontId="4" fillId="0" borderId="5" xfId="5" applyBorder="1" applyAlignment="1">
      <alignment horizontal="right"/>
    </xf>
    <xf numFmtId="166" fontId="4" fillId="0" borderId="6" xfId="5" applyNumberFormat="1" applyBorder="1"/>
    <xf numFmtId="166" fontId="4" fillId="0" borderId="5" xfId="5" applyNumberFormat="1" applyBorder="1"/>
    <xf numFmtId="10" fontId="9" fillId="0" borderId="0" xfId="3" applyNumberFormat="1" applyFont="1" applyFill="1" applyBorder="1"/>
    <xf numFmtId="0" fontId="9" fillId="0" borderId="1" xfId="5" applyFont="1" applyBorder="1"/>
    <xf numFmtId="167" fontId="4" fillId="0" borderId="0" xfId="3" applyNumberFormat="1" applyFont="1" applyFill="1" applyBorder="1"/>
    <xf numFmtId="166" fontId="10" fillId="0" borderId="0" xfId="5" applyNumberFormat="1" applyFont="1"/>
    <xf numFmtId="10" fontId="4" fillId="0" borderId="13" xfId="5" applyNumberFormat="1" applyBorder="1" applyProtection="1">
      <protection hidden="1"/>
    </xf>
    <xf numFmtId="10" fontId="10" fillId="0" borderId="0" xfId="5" applyNumberFormat="1" applyFont="1"/>
    <xf numFmtId="0" fontId="4" fillId="0" borderId="1" xfId="5" applyBorder="1"/>
    <xf numFmtId="164" fontId="4" fillId="0" borderId="0" xfId="5" quotePrefix="1" applyNumberFormat="1"/>
    <xf numFmtId="168" fontId="4" fillId="0" borderId="6" xfId="5" applyNumberFormat="1" applyBorder="1"/>
    <xf numFmtId="166" fontId="4" fillId="0" borderId="15" xfId="5" applyNumberFormat="1" applyBorder="1"/>
    <xf numFmtId="0" fontId="11" fillId="0" borderId="16" xfId="5" applyFont="1" applyBorder="1"/>
    <xf numFmtId="0" fontId="11" fillId="0" borderId="8" xfId="5" applyFont="1" applyBorder="1"/>
    <xf numFmtId="164" fontId="4" fillId="0" borderId="8" xfId="5" applyNumberFormat="1" applyBorder="1" applyAlignment="1">
      <alignment horizontal="right"/>
    </xf>
    <xf numFmtId="166" fontId="4" fillId="0" borderId="17" xfId="5" applyNumberFormat="1" applyBorder="1"/>
    <xf numFmtId="166" fontId="4" fillId="0" borderId="8" xfId="5" applyNumberFormat="1" applyBorder="1"/>
    <xf numFmtId="164" fontId="11" fillId="0" borderId="0" xfId="5" applyNumberFormat="1" applyFont="1"/>
    <xf numFmtId="0" fontId="11" fillId="0" borderId="0" xfId="5" applyFont="1"/>
    <xf numFmtId="166" fontId="4" fillId="0" borderId="9" xfId="5" applyNumberFormat="1" applyBorder="1"/>
    <xf numFmtId="0" fontId="4" fillId="0" borderId="0" xfId="5" applyAlignment="1">
      <alignment horizontal="left" wrapText="1"/>
    </xf>
    <xf numFmtId="43" fontId="4" fillId="0" borderId="0" xfId="6" applyFont="1" applyFill="1" applyAlignment="1">
      <alignment horizontal="left" wrapText="1"/>
    </xf>
    <xf numFmtId="0" fontId="7" fillId="0" borderId="0" xfId="5" applyFont="1"/>
    <xf numFmtId="44" fontId="4" fillId="0" borderId="0" xfId="7" applyFont="1" applyFill="1" applyAlignment="1" applyProtection="1">
      <alignment horizontal="left"/>
    </xf>
    <xf numFmtId="164" fontId="4" fillId="0" borderId="0" xfId="6" applyNumberFormat="1" applyFont="1" applyFill="1" applyProtection="1"/>
    <xf numFmtId="167" fontId="4" fillId="0" borderId="0" xfId="5" applyNumberFormat="1"/>
    <xf numFmtId="164" fontId="0" fillId="0" borderId="0" xfId="0" applyNumberFormat="1"/>
    <xf numFmtId="43" fontId="0" fillId="0" borderId="0" xfId="0" applyNumberFormat="1"/>
    <xf numFmtId="0" fontId="14" fillId="0" borderId="0" xfId="0" applyFont="1" applyAlignment="1">
      <alignment horizontal="centerContinuous"/>
    </xf>
    <xf numFmtId="0" fontId="15" fillId="0" borderId="0" xfId="0" applyFont="1" applyAlignment="1">
      <alignment horizontal="centerContinuous"/>
    </xf>
    <xf numFmtId="0" fontId="15" fillId="0" borderId="0" xfId="0" applyFont="1"/>
    <xf numFmtId="0" fontId="14" fillId="0" borderId="0" xfId="0" applyFont="1"/>
    <xf numFmtId="0" fontId="15" fillId="0" borderId="0" xfId="0" quotePrefix="1" applyFont="1" applyAlignment="1">
      <alignment horizontal="center"/>
    </xf>
    <xf numFmtId="0" fontId="15" fillId="0" borderId="0" xfId="0" applyFont="1" applyAlignment="1">
      <alignment horizontal="center"/>
    </xf>
    <xf numFmtId="9" fontId="15" fillId="0" borderId="0" xfId="0" applyNumberFormat="1" applyFont="1" applyAlignment="1">
      <alignment horizontal="center"/>
    </xf>
    <xf numFmtId="0" fontId="17" fillId="0" borderId="0" xfId="0" applyFont="1"/>
    <xf numFmtId="0" fontId="17" fillId="0" borderId="0" xfId="0" applyFont="1" applyAlignment="1">
      <alignment horizontal="center"/>
    </xf>
    <xf numFmtId="5" fontId="15" fillId="0" borderId="0" xfId="0" applyNumberFormat="1" applyFont="1"/>
    <xf numFmtId="5" fontId="15" fillId="0" borderId="0" xfId="0" applyNumberFormat="1" applyFont="1" applyAlignment="1">
      <alignment horizontal="center"/>
    </xf>
    <xf numFmtId="0" fontId="15" fillId="0" borderId="19" xfId="0" applyFont="1" applyBorder="1"/>
    <xf numFmtId="5" fontId="17" fillId="0" borderId="0" xfId="0" applyNumberFormat="1" applyFont="1"/>
    <xf numFmtId="6" fontId="15" fillId="0" borderId="0" xfId="0" applyNumberFormat="1" applyFont="1"/>
    <xf numFmtId="42" fontId="15" fillId="0" borderId="0" xfId="0" applyNumberFormat="1" applyFont="1"/>
    <xf numFmtId="0" fontId="15" fillId="0" borderId="0" xfId="0" quotePrefix="1" applyFont="1"/>
    <xf numFmtId="14" fontId="4" fillId="0" borderId="0" xfId="2" applyNumberFormat="1" applyFont="1" applyAlignment="1">
      <alignment horizontal="center"/>
    </xf>
    <xf numFmtId="0" fontId="4" fillId="0" borderId="10" xfId="2" applyFont="1" applyBorder="1" applyAlignment="1">
      <alignment horizontal="centerContinuous"/>
    </xf>
    <xf numFmtId="0" fontId="4" fillId="0" borderId="2" xfId="2" applyFont="1" applyBorder="1" applyAlignment="1">
      <alignment horizontal="centerContinuous"/>
    </xf>
    <xf numFmtId="0" fontId="4" fillId="0" borderId="3" xfId="2" applyFont="1" applyBorder="1" applyAlignment="1">
      <alignment horizontal="centerContinuous"/>
    </xf>
    <xf numFmtId="0" fontId="4" fillId="0" borderId="10" xfId="2" applyFont="1" applyBorder="1"/>
    <xf numFmtId="0" fontId="4" fillId="0" borderId="2" xfId="2" applyFont="1" applyBorder="1"/>
    <xf numFmtId="0" fontId="4" fillId="0" borderId="3" xfId="2" applyFont="1" applyBorder="1"/>
    <xf numFmtId="166" fontId="4" fillId="0" borderId="2" xfId="2" applyNumberFormat="1" applyFont="1" applyBorder="1" applyAlignment="1">
      <alignment horizontal="center"/>
    </xf>
    <xf numFmtId="0" fontId="4" fillId="0" borderId="11" xfId="2" applyFont="1" applyBorder="1"/>
    <xf numFmtId="0" fontId="4" fillId="0" borderId="12" xfId="2" applyFont="1" applyBorder="1" applyAlignment="1">
      <alignment horizontal="center"/>
    </xf>
    <xf numFmtId="166" fontId="4" fillId="0" borderId="13" xfId="2" applyNumberFormat="1" applyFont="1" applyBorder="1" applyAlignment="1">
      <alignment horizontal="center"/>
    </xf>
    <xf numFmtId="166" fontId="4" fillId="0" borderId="0" xfId="2" applyNumberFormat="1" applyFont="1" applyAlignment="1">
      <alignment horizontal="center"/>
    </xf>
    <xf numFmtId="15" fontId="4" fillId="0" borderId="0" xfId="2" applyNumberFormat="1" applyFont="1" applyAlignment="1">
      <alignment horizontal="center"/>
    </xf>
    <xf numFmtId="0" fontId="4" fillId="0" borderId="10" xfId="2" applyFont="1" applyBorder="1" applyAlignment="1">
      <alignment horizontal="center"/>
    </xf>
    <xf numFmtId="0" fontId="4" fillId="0" borderId="14" xfId="2" applyFont="1" applyBorder="1"/>
    <xf numFmtId="166" fontId="4" fillId="0" borderId="1" xfId="2" applyNumberFormat="1" applyFont="1" applyBorder="1"/>
    <xf numFmtId="14" fontId="13" fillId="0" borderId="0" xfId="2" applyNumberFormat="1" applyFont="1"/>
    <xf numFmtId="14" fontId="4" fillId="0" borderId="0" xfId="2" applyNumberFormat="1" applyFont="1"/>
    <xf numFmtId="10" fontId="4" fillId="0" borderId="0" xfId="2" applyNumberFormat="1" applyFont="1"/>
    <xf numFmtId="166" fontId="9" fillId="0" borderId="1" xfId="2" applyNumberFormat="1" applyFont="1" applyBorder="1"/>
    <xf numFmtId="10" fontId="9" fillId="0" borderId="0" xfId="2" applyNumberFormat="1" applyFont="1"/>
    <xf numFmtId="16" fontId="4" fillId="0" borderId="0" xfId="2" applyNumberFormat="1" applyFont="1"/>
    <xf numFmtId="166" fontId="4" fillId="0" borderId="6" xfId="2" applyNumberFormat="1" applyFont="1" applyBorder="1"/>
    <xf numFmtId="0" fontId="9" fillId="0" borderId="1" xfId="2" applyFont="1" applyBorder="1"/>
    <xf numFmtId="10" fontId="4" fillId="0" borderId="13" xfId="2" applyNumberFormat="1" applyFont="1" applyBorder="1" applyProtection="1">
      <protection hidden="1"/>
    </xf>
    <xf numFmtId="10" fontId="10" fillId="0" borderId="0" xfId="2" applyNumberFormat="1" applyFont="1"/>
    <xf numFmtId="0" fontId="4" fillId="0" borderId="1" xfId="2" applyFont="1" applyBorder="1"/>
    <xf numFmtId="164" fontId="4" fillId="0" borderId="0" xfId="2" quotePrefix="1" applyNumberFormat="1" applyFont="1"/>
    <xf numFmtId="168" fontId="4" fillId="0" borderId="6" xfId="2" applyNumberFormat="1" applyFont="1" applyBorder="1"/>
    <xf numFmtId="166" fontId="4" fillId="0" borderId="15" xfId="2" applyNumberFormat="1" applyFont="1" applyBorder="1"/>
    <xf numFmtId="0" fontId="11" fillId="0" borderId="16" xfId="2" applyFont="1" applyBorder="1"/>
    <xf numFmtId="166" fontId="4" fillId="0" borderId="17" xfId="2" applyNumberFormat="1" applyFont="1" applyBorder="1"/>
    <xf numFmtId="166" fontId="4" fillId="0" borderId="9" xfId="2" applyNumberFormat="1" applyFont="1" applyBorder="1"/>
    <xf numFmtId="0" fontId="4" fillId="0" borderId="0" xfId="2" applyFont="1" applyAlignment="1">
      <alignment horizontal="left" wrapText="1"/>
    </xf>
    <xf numFmtId="167" fontId="4" fillId="0" borderId="0" xfId="2" applyNumberFormat="1" applyFont="1"/>
    <xf numFmtId="0" fontId="18" fillId="0" borderId="0" xfId="2" applyFont="1" applyAlignment="1">
      <alignment horizontal="center"/>
    </xf>
    <xf numFmtId="3" fontId="4" fillId="0" borderId="0" xfId="8" applyNumberFormat="1" applyFont="1"/>
    <xf numFmtId="49" fontId="4" fillId="0" borderId="0" xfId="9" applyNumberFormat="1"/>
    <xf numFmtId="164" fontId="4" fillId="0" borderId="2" xfId="2" applyNumberFormat="1" applyFont="1" applyBorder="1"/>
    <xf numFmtId="3" fontId="4" fillId="0" borderId="12" xfId="2" applyNumberFormat="1" applyFont="1" applyBorder="1"/>
    <xf numFmtId="3" fontId="4" fillId="0" borderId="17" xfId="2" applyNumberFormat="1" applyFont="1" applyBorder="1"/>
    <xf numFmtId="0" fontId="4" fillId="0" borderId="13" xfId="2" applyFont="1" applyBorder="1" applyAlignment="1">
      <alignment horizontal="centerContinuous"/>
    </xf>
    <xf numFmtId="0" fontId="4" fillId="0" borderId="2" xfId="2" applyFont="1" applyBorder="1" applyAlignment="1">
      <alignment horizontal="center"/>
    </xf>
    <xf numFmtId="0" fontId="4" fillId="0" borderId="3" xfId="2" applyFont="1" applyBorder="1" applyAlignment="1">
      <alignment horizontal="center"/>
    </xf>
    <xf numFmtId="0" fontId="4" fillId="0" borderId="12" xfId="2" applyFont="1" applyBorder="1"/>
    <xf numFmtId="0" fontId="4" fillId="0" borderId="13" xfId="2" applyFont="1" applyBorder="1" applyAlignment="1">
      <alignment horizontal="center"/>
    </xf>
    <xf numFmtId="0" fontId="4" fillId="0" borderId="13" xfId="2" applyFont="1" applyBorder="1"/>
    <xf numFmtId="164" fontId="4" fillId="0" borderId="13" xfId="2" applyNumberFormat="1" applyFont="1" applyBorder="1"/>
    <xf numFmtId="166" fontId="4" fillId="0" borderId="13" xfId="2" applyNumberFormat="1" applyFont="1" applyBorder="1"/>
    <xf numFmtId="164" fontId="9" fillId="0" borderId="13" xfId="2" applyNumberFormat="1" applyFont="1" applyBorder="1"/>
    <xf numFmtId="0" fontId="9" fillId="0" borderId="13" xfId="2" applyFont="1" applyBorder="1"/>
    <xf numFmtId="166" fontId="4" fillId="0" borderId="21" xfId="2" applyNumberFormat="1" applyFont="1" applyBorder="1"/>
    <xf numFmtId="164" fontId="4" fillId="0" borderId="21" xfId="2" applyNumberFormat="1" applyFont="1" applyBorder="1"/>
    <xf numFmtId="166" fontId="11" fillId="0" borderId="0" xfId="2" applyNumberFormat="1" applyFont="1"/>
    <xf numFmtId="0" fontId="7" fillId="0" borderId="0" xfId="2" applyFont="1" applyAlignment="1">
      <alignment horizontal="center"/>
    </xf>
    <xf numFmtId="164" fontId="4" fillId="0" borderId="0" xfId="3" applyNumberFormat="1" applyFont="1" applyFill="1" applyAlignment="1"/>
    <xf numFmtId="5" fontId="4" fillId="0" borderId="0" xfId="2" applyNumberFormat="1" applyFont="1"/>
    <xf numFmtId="166" fontId="4" fillId="2" borderId="0" xfId="2" applyNumberFormat="1" applyFont="1" applyFill="1"/>
    <xf numFmtId="0" fontId="12" fillId="0" borderId="0" xfId="2" applyFont="1" applyAlignment="1">
      <alignment horizontal="centerContinuous"/>
    </xf>
    <xf numFmtId="166" fontId="9" fillId="0" borderId="13" xfId="2" applyNumberFormat="1" applyFont="1" applyBorder="1"/>
    <xf numFmtId="0" fontId="11" fillId="0" borderId="8" xfId="2" applyFont="1" applyBorder="1"/>
    <xf numFmtId="164" fontId="4" fillId="0" borderId="8" xfId="2" applyNumberFormat="1" applyFont="1" applyBorder="1" applyAlignment="1">
      <alignment horizontal="right"/>
    </xf>
    <xf numFmtId="0" fontId="20" fillId="0" borderId="0" xfId="2" applyFont="1" applyAlignment="1">
      <alignment horizontal="centerContinuous"/>
    </xf>
    <xf numFmtId="0" fontId="4" fillId="0" borderId="14" xfId="2" applyFont="1" applyBorder="1" applyAlignment="1">
      <alignment horizontal="center"/>
    </xf>
    <xf numFmtId="169" fontId="15" fillId="0" borderId="18" xfId="0" applyNumberFormat="1" applyFont="1" applyBorder="1"/>
    <xf numFmtId="169" fontId="15" fillId="0" borderId="20" xfId="0" applyNumberFormat="1" applyFont="1" applyBorder="1"/>
    <xf numFmtId="0" fontId="17" fillId="0" borderId="2" xfId="0" applyFont="1" applyBorder="1" applyAlignment="1">
      <alignment horizontal="center"/>
    </xf>
    <xf numFmtId="169" fontId="15" fillId="0" borderId="19" xfId="0" applyNumberFormat="1" applyFont="1" applyBorder="1"/>
    <xf numFmtId="0" fontId="14" fillId="0" borderId="0" xfId="0" applyFont="1" applyAlignment="1">
      <alignment horizontal="left"/>
    </xf>
    <xf numFmtId="0" fontId="15" fillId="0" borderId="0" xfId="0" quotePrefix="1" applyFont="1" applyAlignment="1">
      <alignment horizontal="centerContinuous"/>
    </xf>
    <xf numFmtId="0" fontId="15" fillId="0" borderId="0" xfId="10" applyFont="1" applyAlignment="1">
      <alignment horizontal="center"/>
    </xf>
    <xf numFmtId="17" fontId="15" fillId="0" borderId="0" xfId="0" quotePrefix="1" applyNumberFormat="1" applyFont="1" applyAlignment="1">
      <alignment horizontal="center"/>
    </xf>
    <xf numFmtId="0" fontId="15" fillId="0" borderId="2" xfId="0" applyFont="1" applyBorder="1" applyAlignment="1">
      <alignment horizontal="center"/>
    </xf>
    <xf numFmtId="14" fontId="15" fillId="0" borderId="2" xfId="0" applyNumberFormat="1" applyFont="1" applyBorder="1" applyAlignment="1">
      <alignment horizontal="center"/>
    </xf>
    <xf numFmtId="0" fontId="15" fillId="0" borderId="0" xfId="0" quotePrefix="1" applyFont="1" applyAlignment="1">
      <alignment horizontal="left"/>
    </xf>
    <xf numFmtId="6" fontId="15" fillId="0" borderId="0" xfId="0" applyNumberFormat="1" applyFont="1" applyAlignment="1">
      <alignment horizontal="center"/>
    </xf>
    <xf numFmtId="164" fontId="15" fillId="0" borderId="0" xfId="1" applyNumberFormat="1" applyFont="1"/>
    <xf numFmtId="169" fontId="21" fillId="0" borderId="0" xfId="0" applyNumberFormat="1" applyFont="1" applyAlignment="1">
      <alignment horizontal="center"/>
    </xf>
    <xf numFmtId="0" fontId="4" fillId="0" borderId="0" xfId="11" applyNumberFormat="1" applyFont="1" applyBorder="1" applyAlignment="1">
      <alignment horizontal="left"/>
    </xf>
    <xf numFmtId="169" fontId="15" fillId="0" borderId="0" xfId="0" applyNumberFormat="1" applyFont="1"/>
    <xf numFmtId="0" fontId="15" fillId="0" borderId="0" xfId="0" applyFont="1" applyAlignment="1">
      <alignment horizontal="right"/>
    </xf>
    <xf numFmtId="0" fontId="14" fillId="0" borderId="0" xfId="0" applyFont="1" applyAlignment="1">
      <alignment horizontal="center"/>
    </xf>
    <xf numFmtId="0" fontId="14" fillId="0" borderId="0" xfId="0" quotePrefix="1" applyFont="1" applyAlignment="1">
      <alignment horizontal="center"/>
    </xf>
    <xf numFmtId="0" fontId="15" fillId="0" borderId="2" xfId="0" applyFont="1" applyBorder="1" applyAlignment="1">
      <alignment horizontal="centerContinuous"/>
    </xf>
    <xf numFmtId="0" fontId="14" fillId="0" borderId="2" xfId="0" applyFont="1" applyBorder="1" applyAlignment="1">
      <alignment horizontal="centerContinuous"/>
    </xf>
    <xf numFmtId="0" fontId="15" fillId="0" borderId="2" xfId="0" quotePrefix="1" applyFont="1" applyBorder="1" applyAlignment="1">
      <alignment horizontal="centerContinuous"/>
    </xf>
    <xf numFmtId="0" fontId="15" fillId="0" borderId="0" xfId="0" applyFont="1" applyAlignment="1">
      <alignment horizontal="left"/>
    </xf>
    <xf numFmtId="9" fontId="15" fillId="0" borderId="0" xfId="0" applyNumberFormat="1" applyFont="1" applyAlignment="1">
      <alignment horizontal="centerContinuous"/>
    </xf>
    <xf numFmtId="14" fontId="15" fillId="0" borderId="0" xfId="0" applyNumberFormat="1" applyFont="1" applyAlignment="1">
      <alignment horizontal="center"/>
    </xf>
    <xf numFmtId="14" fontId="15" fillId="0" borderId="2" xfId="0" quotePrefix="1" applyNumberFormat="1" applyFont="1" applyBorder="1" applyAlignment="1">
      <alignment horizontal="center"/>
    </xf>
    <xf numFmtId="17" fontId="15" fillId="0" borderId="2" xfId="0" quotePrefix="1" applyNumberFormat="1" applyFont="1" applyBorder="1" applyAlignment="1">
      <alignment horizontal="center"/>
    </xf>
    <xf numFmtId="164" fontId="15" fillId="0" borderId="0" xfId="12" applyNumberFormat="1" applyFont="1" applyFill="1" applyBorder="1"/>
    <xf numFmtId="164" fontId="15" fillId="0" borderId="0" xfId="1" applyNumberFormat="1" applyFont="1" applyFill="1" applyBorder="1"/>
    <xf numFmtId="169" fontId="4" fillId="0" borderId="0" xfId="0" applyNumberFormat="1" applyFont="1" applyAlignment="1">
      <alignment horizontal="center"/>
    </xf>
    <xf numFmtId="0" fontId="4" fillId="0" borderId="0" xfId="11" applyNumberFormat="1" applyFont="1" applyBorder="1" applyAlignment="1">
      <alignment horizontal="center"/>
    </xf>
    <xf numFmtId="0" fontId="2" fillId="0" borderId="0" xfId="0" applyFont="1" applyFill="1" applyAlignment="1">
      <alignment horizontal="center"/>
    </xf>
    <xf numFmtId="0" fontId="2" fillId="0" borderId="0" xfId="0" quotePrefix="1" applyFont="1"/>
    <xf numFmtId="10" fontId="0" fillId="0" borderId="0" xfId="13" applyNumberFormat="1" applyFont="1"/>
    <xf numFmtId="2" fontId="0" fillId="0" borderId="0" xfId="0" applyNumberFormat="1"/>
    <xf numFmtId="5" fontId="0" fillId="0" borderId="0" xfId="0" applyNumberFormat="1"/>
    <xf numFmtId="0" fontId="23" fillId="0" borderId="0" xfId="14" applyFont="1"/>
    <xf numFmtId="0" fontId="4" fillId="0" borderId="0" xfId="14"/>
    <xf numFmtId="0" fontId="24" fillId="0" borderId="0" xfId="14" quotePrefix="1" applyFont="1"/>
    <xf numFmtId="0" fontId="25" fillId="0" borderId="0" xfId="14" quotePrefix="1" applyFont="1"/>
    <xf numFmtId="0" fontId="25" fillId="0" borderId="0" xfId="14" quotePrefix="1" applyFont="1" applyAlignment="1">
      <alignment horizontal="centerContinuous"/>
    </xf>
    <xf numFmtId="0" fontId="24" fillId="0" borderId="0" xfId="14" applyFont="1" applyAlignment="1">
      <alignment horizontal="centerContinuous"/>
    </xf>
    <xf numFmtId="37" fontId="24" fillId="0" borderId="0" xfId="14" applyNumberFormat="1" applyFont="1" applyAlignment="1">
      <alignment horizontal="centerContinuous"/>
    </xf>
    <xf numFmtId="0" fontId="24" fillId="0" borderId="0" xfId="14" applyFont="1"/>
    <xf numFmtId="37" fontId="25" fillId="0" borderId="0" xfId="14" applyNumberFormat="1" applyFont="1" applyAlignment="1">
      <alignment horizontal="center"/>
    </xf>
    <xf numFmtId="0" fontId="25" fillId="0" borderId="0" xfId="14" applyFont="1"/>
    <xf numFmtId="0" fontId="25" fillId="0" borderId="0" xfId="14" applyFont="1" applyAlignment="1">
      <alignment horizontal="center"/>
    </xf>
    <xf numFmtId="0" fontId="26" fillId="0" borderId="0" xfId="14" applyFont="1" applyAlignment="1">
      <alignment horizontal="center"/>
    </xf>
    <xf numFmtId="0" fontId="25" fillId="0" borderId="0" xfId="14" quotePrefix="1" applyFont="1" applyAlignment="1">
      <alignment horizontal="center"/>
    </xf>
    <xf numFmtId="37" fontId="25" fillId="0" borderId="22" xfId="14" applyNumberFormat="1" applyFont="1" applyBorder="1" applyAlignment="1">
      <alignment horizontal="center"/>
    </xf>
    <xf numFmtId="0" fontId="25" fillId="0" borderId="22" xfId="14" applyFont="1" applyBorder="1" applyAlignment="1">
      <alignment horizontal="center"/>
    </xf>
    <xf numFmtId="0" fontId="25" fillId="0" borderId="22" xfId="14" applyFont="1" applyBorder="1"/>
    <xf numFmtId="0" fontId="27" fillId="0" borderId="0" xfId="14" applyFont="1"/>
    <xf numFmtId="5" fontId="4" fillId="0" borderId="0" xfId="14" applyNumberFormat="1"/>
    <xf numFmtId="37" fontId="4" fillId="0" borderId="0" xfId="14" applyNumberFormat="1"/>
    <xf numFmtId="7" fontId="19" fillId="0" borderId="0" xfId="15" applyNumberFormat="1" applyFont="1" applyFill="1"/>
    <xf numFmtId="5" fontId="18" fillId="0" borderId="0" xfId="14" applyNumberFormat="1" applyFont="1"/>
    <xf numFmtId="7" fontId="19" fillId="0" borderId="0" xfId="14" applyNumberFormat="1" applyFont="1"/>
    <xf numFmtId="0" fontId="19" fillId="0" borderId="0" xfId="15" applyNumberFormat="1" applyFont="1" applyFill="1"/>
    <xf numFmtId="0" fontId="19" fillId="0" borderId="0" xfId="14" applyFont="1"/>
    <xf numFmtId="7" fontId="19" fillId="0" borderId="0" xfId="15" applyNumberFormat="1" applyFont="1" applyFill="1" applyBorder="1"/>
    <xf numFmtId="0" fontId="4" fillId="0" borderId="0" xfId="16"/>
    <xf numFmtId="37" fontId="4" fillId="0" borderId="0" xfId="16" applyNumberFormat="1"/>
    <xf numFmtId="5" fontId="18" fillId="0" borderId="0" xfId="16" applyNumberFormat="1" applyFont="1"/>
    <xf numFmtId="5" fontId="4" fillId="0" borderId="0" xfId="16" applyNumberFormat="1"/>
    <xf numFmtId="37" fontId="4" fillId="0" borderId="23" xfId="14" applyNumberFormat="1" applyBorder="1"/>
    <xf numFmtId="5" fontId="18" fillId="0" borderId="23" xfId="14" applyNumberFormat="1" applyFont="1" applyBorder="1"/>
    <xf numFmtId="5" fontId="18" fillId="0" borderId="24" xfId="14" applyNumberFormat="1" applyFont="1" applyBorder="1"/>
    <xf numFmtId="0" fontId="4" fillId="0" borderId="0" xfId="14" quotePrefix="1"/>
    <xf numFmtId="0" fontId="28" fillId="0" borderId="0" xfId="17" applyFont="1"/>
    <xf numFmtId="0" fontId="28" fillId="0" borderId="0" xfId="17" applyFont="1" applyAlignment="1">
      <alignment horizontal="right"/>
    </xf>
    <xf numFmtId="164" fontId="28" fillId="0" borderId="0" xfId="18" applyNumberFormat="1" applyFont="1" applyFill="1" applyBorder="1"/>
    <xf numFmtId="0" fontId="28" fillId="0" borderId="0" xfId="17" applyFont="1" applyAlignment="1">
      <alignment horizontal="left"/>
    </xf>
    <xf numFmtId="7" fontId="28" fillId="0" borderId="0" xfId="17" applyNumberFormat="1" applyFont="1" applyAlignment="1">
      <alignment horizontal="right"/>
    </xf>
    <xf numFmtId="170" fontId="28" fillId="0" borderId="0" xfId="18" applyNumberFormat="1" applyFont="1" applyFill="1" applyBorder="1"/>
    <xf numFmtId="164" fontId="29" fillId="0" borderId="0" xfId="18" applyNumberFormat="1" applyFont="1" applyFill="1" applyBorder="1"/>
    <xf numFmtId="7" fontId="28" fillId="0" borderId="0" xfId="17" applyNumberFormat="1" applyFont="1"/>
    <xf numFmtId="0" fontId="28" fillId="0" borderId="0" xfId="17" applyFont="1" applyAlignment="1">
      <alignment horizontal="center"/>
    </xf>
    <xf numFmtId="0" fontId="18" fillId="0" borderId="0" xfId="14" applyFont="1"/>
    <xf numFmtId="37" fontId="18" fillId="0" borderId="0" xfId="14" applyNumberFormat="1" applyFont="1"/>
    <xf numFmtId="0" fontId="30" fillId="2" borderId="0" xfId="19" applyFont="1" applyFill="1"/>
    <xf numFmtId="0" fontId="4" fillId="2" borderId="0" xfId="19" quotePrefix="1" applyFill="1" applyAlignment="1">
      <alignment horizontal="center"/>
    </xf>
    <xf numFmtId="0" fontId="4" fillId="2" borderId="0" xfId="19" applyFill="1" applyAlignment="1">
      <alignment horizontal="right"/>
    </xf>
    <xf numFmtId="5" fontId="4" fillId="2" borderId="0" xfId="19" applyNumberFormat="1" applyFill="1"/>
    <xf numFmtId="5" fontId="4" fillId="2" borderId="0" xfId="14" applyNumberFormat="1" applyFill="1"/>
    <xf numFmtId="0" fontId="18" fillId="0" borderId="0" xfId="14" applyFont="1" applyProtection="1">
      <protection locked="0"/>
    </xf>
    <xf numFmtId="5" fontId="18" fillId="2" borderId="0" xfId="14" applyNumberFormat="1" applyFont="1" applyFill="1"/>
    <xf numFmtId="7" fontId="19" fillId="0" borderId="0" xfId="14" applyNumberFormat="1" applyFont="1" applyProtection="1">
      <protection locked="0"/>
    </xf>
    <xf numFmtId="7" fontId="18" fillId="0" borderId="0" xfId="14" applyNumberFormat="1" applyFont="1"/>
    <xf numFmtId="0" fontId="4" fillId="2" borderId="2" xfId="19" applyFill="1" applyBorder="1" applyAlignment="1">
      <alignment horizontal="right"/>
    </xf>
    <xf numFmtId="5" fontId="4" fillId="2" borderId="2" xfId="19" applyNumberFormat="1" applyFill="1" applyBorder="1"/>
    <xf numFmtId="5" fontId="18" fillId="2" borderId="2" xfId="14" applyNumberFormat="1" applyFont="1" applyFill="1" applyBorder="1"/>
    <xf numFmtId="171" fontId="19" fillId="0" borderId="0" xfId="14" applyNumberFormat="1" applyFont="1" applyProtection="1">
      <protection locked="0"/>
    </xf>
    <xf numFmtId="171" fontId="18" fillId="0" borderId="0" xfId="14" applyNumberFormat="1" applyFont="1"/>
    <xf numFmtId="0" fontId="6" fillId="2" borderId="0" xfId="19" applyFont="1" applyFill="1" applyAlignment="1">
      <alignment horizontal="right"/>
    </xf>
    <xf numFmtId="5" fontId="6" fillId="2" borderId="0" xfId="20" applyNumberFormat="1" applyFont="1" applyFill="1"/>
    <xf numFmtId="10" fontId="4" fillId="0" borderId="0" xfId="20" applyNumberFormat="1" applyFont="1" applyFill="1"/>
    <xf numFmtId="164" fontId="4" fillId="2" borderId="0" xfId="18" applyNumberFormat="1" applyFont="1" applyFill="1"/>
    <xf numFmtId="172" fontId="4" fillId="0" borderId="0" xfId="15" applyNumberFormat="1" applyFont="1" applyFill="1"/>
    <xf numFmtId="5" fontId="4" fillId="2" borderId="0" xfId="19" applyNumberFormat="1" applyFill="1" applyAlignment="1">
      <alignment horizontal="right"/>
    </xf>
    <xf numFmtId="7" fontId="26" fillId="2" borderId="0" xfId="14" applyNumberFormat="1" applyFont="1" applyFill="1"/>
    <xf numFmtId="7" fontId="18" fillId="0" borderId="0" xfId="14" applyNumberFormat="1" applyFont="1" applyProtection="1">
      <protection locked="0"/>
    </xf>
    <xf numFmtId="173" fontId="6" fillId="2" borderId="0" xfId="19" applyNumberFormat="1" applyFont="1" applyFill="1"/>
    <xf numFmtId="37" fontId="18" fillId="0" borderId="0" xfId="16" applyNumberFormat="1" applyFont="1"/>
    <xf numFmtId="7" fontId="18" fillId="0" borderId="0" xfId="16" applyNumberFormat="1" applyFont="1"/>
    <xf numFmtId="0" fontId="4" fillId="2" borderId="0" xfId="16" applyFill="1"/>
    <xf numFmtId="37" fontId="18" fillId="2" borderId="0" xfId="16" applyNumberFormat="1" applyFont="1" applyFill="1"/>
    <xf numFmtId="7" fontId="19" fillId="2" borderId="0" xfId="15" applyNumberFormat="1" applyFont="1" applyFill="1" applyBorder="1"/>
    <xf numFmtId="5" fontId="18" fillId="2" borderId="0" xfId="16" applyNumberFormat="1" applyFont="1" applyFill="1"/>
    <xf numFmtId="171" fontId="19" fillId="2" borderId="0" xfId="16" applyNumberFormat="1" applyFont="1" applyFill="1" applyProtection="1">
      <protection locked="0"/>
    </xf>
    <xf numFmtId="0" fontId="18" fillId="2" borderId="0" xfId="16" applyFont="1" applyFill="1"/>
    <xf numFmtId="171" fontId="18" fillId="2" borderId="0" xfId="16" applyNumberFormat="1" applyFont="1" applyFill="1"/>
    <xf numFmtId="164" fontId="18" fillId="0" borderId="0" xfId="14" applyNumberFormat="1" applyFont="1"/>
    <xf numFmtId="5" fontId="18" fillId="0" borderId="0" xfId="14" applyNumberFormat="1" applyFont="1" applyProtection="1">
      <protection locked="0"/>
    </xf>
    <xf numFmtId="164" fontId="18" fillId="0" borderId="0" xfId="18" applyNumberFormat="1" applyFont="1" applyFill="1" applyProtection="1"/>
    <xf numFmtId="37" fontId="18" fillId="0" borderId="2" xfId="14" applyNumberFormat="1" applyFont="1" applyBorder="1"/>
    <xf numFmtId="5" fontId="18" fillId="0" borderId="25" xfId="14" applyNumberFormat="1" applyFont="1" applyBorder="1"/>
    <xf numFmtId="37" fontId="4" fillId="0" borderId="24" xfId="14" applyNumberFormat="1" applyBorder="1"/>
    <xf numFmtId="174" fontId="18" fillId="0" borderId="0" xfId="14" applyNumberFormat="1" applyFont="1"/>
    <xf numFmtId="0" fontId="31" fillId="0" borderId="0" xfId="14" applyFont="1"/>
    <xf numFmtId="37" fontId="18" fillId="0" borderId="25" xfId="14" applyNumberFormat="1" applyFont="1" applyBorder="1"/>
    <xf numFmtId="172" fontId="18" fillId="0" borderId="0" xfId="15" applyNumberFormat="1" applyFont="1" applyFill="1" applyProtection="1"/>
    <xf numFmtId="164" fontId="4" fillId="2" borderId="0" xfId="19" applyNumberFormat="1" applyFill="1"/>
    <xf numFmtId="0" fontId="4" fillId="0" borderId="0" xfId="14" applyAlignment="1">
      <alignment horizontal="right"/>
    </xf>
    <xf numFmtId="9" fontId="4" fillId="0" borderId="0" xfId="20" applyFont="1" applyFill="1"/>
    <xf numFmtId="7" fontId="4" fillId="0" borderId="0" xfId="14" applyNumberFormat="1"/>
    <xf numFmtId="5" fontId="19" fillId="0" borderId="0" xfId="14" applyNumberFormat="1" applyFont="1" applyProtection="1">
      <protection locked="0"/>
    </xf>
    <xf numFmtId="0" fontId="19" fillId="0" borderId="0" xfId="14" applyFont="1" applyProtection="1">
      <protection locked="0"/>
    </xf>
    <xf numFmtId="9" fontId="4" fillId="0" borderId="0" xfId="14" applyNumberFormat="1"/>
    <xf numFmtId="164" fontId="4" fillId="0" borderId="0" xfId="14" applyNumberFormat="1"/>
    <xf numFmtId="171" fontId="4" fillId="0" borderId="0" xfId="14" applyNumberFormat="1"/>
    <xf numFmtId="43" fontId="4" fillId="0" borderId="0" xfId="18" applyFont="1" applyFill="1"/>
    <xf numFmtId="175" fontId="19" fillId="0" borderId="0" xfId="14" applyNumberFormat="1" applyFont="1" applyProtection="1">
      <protection locked="0"/>
    </xf>
    <xf numFmtId="175" fontId="4" fillId="0" borderId="0" xfId="14" applyNumberFormat="1"/>
    <xf numFmtId="171" fontId="18" fillId="0" borderId="0" xfId="16" applyNumberFormat="1" applyFont="1"/>
    <xf numFmtId="37" fontId="4" fillId="2" borderId="0" xfId="16" applyNumberFormat="1" applyFill="1"/>
    <xf numFmtId="0" fontId="26" fillId="0" borderId="0" xfId="14" applyFont="1"/>
    <xf numFmtId="165" fontId="19" fillId="0" borderId="0" xfId="14" applyNumberFormat="1" applyFont="1"/>
    <xf numFmtId="165" fontId="4" fillId="0" borderId="0" xfId="14" applyNumberFormat="1"/>
    <xf numFmtId="176" fontId="4" fillId="0" borderId="0" xfId="14" applyNumberFormat="1"/>
    <xf numFmtId="39" fontId="4" fillId="0" borderId="0" xfId="14" applyNumberFormat="1"/>
    <xf numFmtId="39" fontId="19" fillId="0" borderId="0" xfId="14" applyNumberFormat="1" applyFont="1" applyProtection="1">
      <protection locked="0"/>
    </xf>
    <xf numFmtId="37" fontId="4" fillId="0" borderId="2" xfId="14" applyNumberFormat="1" applyBorder="1"/>
    <xf numFmtId="5" fontId="4" fillId="0" borderId="25" xfId="14" applyNumberFormat="1" applyBorder="1"/>
    <xf numFmtId="164" fontId="4" fillId="0" borderId="24" xfId="14" applyNumberFormat="1" applyBorder="1"/>
    <xf numFmtId="10" fontId="27" fillId="0" borderId="24" xfId="14" applyNumberFormat="1" applyFont="1" applyBorder="1"/>
    <xf numFmtId="5" fontId="4" fillId="0" borderId="24" xfId="14" applyNumberFormat="1" applyBorder="1"/>
    <xf numFmtId="0" fontId="18" fillId="0" borderId="24" xfId="14" applyFont="1" applyBorder="1"/>
    <xf numFmtId="10" fontId="27" fillId="0" borderId="0" xfId="14" applyNumberFormat="1" applyFont="1"/>
    <xf numFmtId="175" fontId="19" fillId="0" borderId="0" xfId="15" applyNumberFormat="1" applyFont="1" applyFill="1" applyBorder="1"/>
    <xf numFmtId="176" fontId="19" fillId="0" borderId="0" xfId="14" applyNumberFormat="1" applyFont="1"/>
    <xf numFmtId="176" fontId="19" fillId="0" borderId="0" xfId="14" applyNumberFormat="1" applyFont="1" applyProtection="1">
      <protection locked="0"/>
    </xf>
    <xf numFmtId="39" fontId="19" fillId="0" borderId="0" xfId="14" applyNumberFormat="1" applyFont="1"/>
    <xf numFmtId="10" fontId="18" fillId="0" borderId="0" xfId="20" applyNumberFormat="1" applyFont="1" applyFill="1" applyProtection="1"/>
    <xf numFmtId="165" fontId="4" fillId="0" borderId="24" xfId="14" applyNumberFormat="1" applyBorder="1"/>
    <xf numFmtId="39" fontId="18" fillId="0" borderId="0" xfId="14" applyNumberFormat="1" applyFont="1"/>
    <xf numFmtId="37" fontId="4" fillId="0" borderId="25" xfId="14" applyNumberFormat="1" applyBorder="1"/>
    <xf numFmtId="175" fontId="18" fillId="0" borderId="0" xfId="14" applyNumberFormat="1" applyFont="1"/>
    <xf numFmtId="37" fontId="19" fillId="0" borderId="0" xfId="14" applyNumberFormat="1" applyFont="1"/>
    <xf numFmtId="7" fontId="27" fillId="0" borderId="0" xfId="14" applyNumberFormat="1" applyFont="1"/>
    <xf numFmtId="177" fontId="4" fillId="0" borderId="0" xfId="14" applyNumberFormat="1"/>
    <xf numFmtId="43" fontId="19" fillId="0" borderId="0" xfId="14" applyNumberFormat="1" applyFont="1"/>
    <xf numFmtId="43" fontId="19" fillId="0" borderId="0" xfId="18" applyFont="1" applyFill="1" applyProtection="1">
      <protection locked="0"/>
    </xf>
    <xf numFmtId="43" fontId="4" fillId="0" borderId="0" xfId="14" applyNumberFormat="1"/>
    <xf numFmtId="0" fontId="6" fillId="0" borderId="0" xfId="14" applyFont="1"/>
    <xf numFmtId="5" fontId="19" fillId="0" borderId="0" xfId="14" applyNumberFormat="1" applyFont="1"/>
    <xf numFmtId="173" fontId="4" fillId="0" borderId="0" xfId="14" applyNumberFormat="1"/>
    <xf numFmtId="5" fontId="27" fillId="0" borderId="0" xfId="14" applyNumberFormat="1" applyFont="1"/>
    <xf numFmtId="37" fontId="18" fillId="0" borderId="24" xfId="14" applyNumberFormat="1" applyFont="1" applyBorder="1"/>
    <xf numFmtId="178" fontId="4" fillId="0" borderId="0" xfId="14" applyNumberFormat="1"/>
    <xf numFmtId="9" fontId="0" fillId="0" borderId="0" xfId="20" applyFont="1" applyFill="1"/>
    <xf numFmtId="7" fontId="4" fillId="0" borderId="0" xfId="14" applyNumberFormat="1" applyProtection="1">
      <protection locked="0"/>
    </xf>
    <xf numFmtId="179" fontId="19" fillId="0" borderId="0" xfId="18" applyNumberFormat="1" applyFont="1" applyFill="1" applyProtection="1">
      <protection locked="0"/>
    </xf>
    <xf numFmtId="179" fontId="4" fillId="0" borderId="0" xfId="14" applyNumberFormat="1"/>
    <xf numFmtId="7" fontId="19" fillId="0" borderId="0" xfId="18" applyNumberFormat="1" applyFont="1" applyFill="1" applyProtection="1">
      <protection locked="0"/>
    </xf>
    <xf numFmtId="179" fontId="18" fillId="0" borderId="0" xfId="16" applyNumberFormat="1" applyFont="1"/>
    <xf numFmtId="179" fontId="19" fillId="2" borderId="0" xfId="18" applyNumberFormat="1" applyFont="1" applyFill="1" applyProtection="1">
      <protection locked="0"/>
    </xf>
    <xf numFmtId="179" fontId="18" fillId="2" borderId="0" xfId="16" applyNumberFormat="1" applyFont="1" applyFill="1"/>
    <xf numFmtId="5" fontId="27" fillId="0" borderId="0" xfId="14" applyNumberFormat="1" applyFont="1" applyProtection="1">
      <protection locked="0"/>
    </xf>
    <xf numFmtId="0" fontId="27" fillId="0" borderId="0" xfId="14" applyFont="1" applyProtection="1">
      <protection locked="0"/>
    </xf>
    <xf numFmtId="171" fontId="18" fillId="0" borderId="0" xfId="14" applyNumberFormat="1" applyFont="1" applyProtection="1">
      <protection locked="0"/>
    </xf>
    <xf numFmtId="175" fontId="18" fillId="0" borderId="0" xfId="14" applyNumberFormat="1" applyFont="1" applyProtection="1">
      <protection locked="0"/>
    </xf>
    <xf numFmtId="172" fontId="18" fillId="0" borderId="0" xfId="14" applyNumberFormat="1" applyFont="1"/>
    <xf numFmtId="179" fontId="19" fillId="0" borderId="0" xfId="14" applyNumberFormat="1" applyFont="1" applyProtection="1">
      <protection locked="0"/>
    </xf>
    <xf numFmtId="43" fontId="19" fillId="0" borderId="0" xfId="14" applyNumberFormat="1" applyFont="1" applyProtection="1">
      <protection locked="0"/>
    </xf>
    <xf numFmtId="180" fontId="18" fillId="0" borderId="0" xfId="14" applyNumberFormat="1" applyFont="1"/>
    <xf numFmtId="10" fontId="0" fillId="0" borderId="0" xfId="20" applyNumberFormat="1" applyFont="1" applyFill="1"/>
    <xf numFmtId="10" fontId="4" fillId="0" borderId="0" xfId="14" applyNumberFormat="1"/>
    <xf numFmtId="179" fontId="19" fillId="0" borderId="0" xfId="18" applyNumberFormat="1" applyFont="1" applyFill="1" applyProtection="1"/>
    <xf numFmtId="43" fontId="19" fillId="0" borderId="0" xfId="18" applyFont="1" applyFill="1" applyProtection="1"/>
    <xf numFmtId="179" fontId="19" fillId="2" borderId="0" xfId="18" applyNumberFormat="1" applyFont="1" applyFill="1" applyProtection="1"/>
    <xf numFmtId="169" fontId="18" fillId="0" borderId="0" xfId="14" applyNumberFormat="1" applyFont="1"/>
    <xf numFmtId="169" fontId="4" fillId="0" borderId="0" xfId="14" applyNumberFormat="1"/>
    <xf numFmtId="169" fontId="19" fillId="0" borderId="0" xfId="14" applyNumberFormat="1" applyFont="1"/>
    <xf numFmtId="0" fontId="23" fillId="0" borderId="0" xfId="21" applyFont="1"/>
    <xf numFmtId="0" fontId="4" fillId="0" borderId="0" xfId="21"/>
    <xf numFmtId="3" fontId="4" fillId="0" borderId="0" xfId="21" applyNumberFormat="1"/>
    <xf numFmtId="0" fontId="24" fillId="0" borderId="0" xfId="21" quotePrefix="1" applyFont="1"/>
    <xf numFmtId="0" fontId="25" fillId="0" borderId="0" xfId="21" quotePrefix="1" applyFont="1"/>
    <xf numFmtId="0" fontId="25" fillId="0" borderId="0" xfId="21" quotePrefix="1" applyFont="1" applyAlignment="1">
      <alignment horizontal="centerContinuous"/>
    </xf>
    <xf numFmtId="0" fontId="24" fillId="0" borderId="0" xfId="21" applyFont="1" applyAlignment="1">
      <alignment horizontal="centerContinuous"/>
    </xf>
    <xf numFmtId="37" fontId="24" fillId="0" borderId="0" xfId="21" applyNumberFormat="1" applyFont="1" applyAlignment="1">
      <alignment horizontal="centerContinuous"/>
    </xf>
    <xf numFmtId="0" fontId="24" fillId="0" borderId="0" xfId="21" applyFont="1"/>
    <xf numFmtId="37" fontId="25" fillId="0" borderId="0" xfId="21" applyNumberFormat="1" applyFont="1" applyAlignment="1">
      <alignment horizontal="center"/>
    </xf>
    <xf numFmtId="0" fontId="25" fillId="0" borderId="0" xfId="21" applyFont="1"/>
    <xf numFmtId="0" fontId="26" fillId="0" borderId="0" xfId="21" applyFont="1" applyAlignment="1">
      <alignment horizontal="center"/>
    </xf>
    <xf numFmtId="0" fontId="25" fillId="0" borderId="0" xfId="21" applyFont="1" applyAlignment="1">
      <alignment horizontal="center"/>
    </xf>
    <xf numFmtId="37" fontId="25" fillId="0" borderId="25" xfId="21" applyNumberFormat="1" applyFont="1" applyBorder="1" applyAlignment="1">
      <alignment horizontal="center"/>
    </xf>
    <xf numFmtId="0" fontId="25" fillId="0" borderId="25" xfId="21" applyFont="1" applyBorder="1" applyAlignment="1">
      <alignment horizontal="center"/>
    </xf>
    <xf numFmtId="0" fontId="27" fillId="0" borderId="0" xfId="21" applyFont="1"/>
    <xf numFmtId="5" fontId="4" fillId="0" borderId="0" xfId="21" applyNumberFormat="1"/>
    <xf numFmtId="37" fontId="4" fillId="0" borderId="0" xfId="21" applyNumberFormat="1"/>
    <xf numFmtId="5" fontId="18" fillId="0" borderId="0" xfId="21" applyNumberFormat="1" applyFont="1"/>
    <xf numFmtId="164" fontId="4" fillId="0" borderId="0" xfId="18" applyNumberFormat="1" applyFont="1" applyFill="1"/>
    <xf numFmtId="43" fontId="4" fillId="0" borderId="0" xfId="21" applyNumberFormat="1"/>
    <xf numFmtId="7" fontId="19" fillId="0" borderId="0" xfId="21" applyNumberFormat="1" applyFont="1"/>
    <xf numFmtId="0" fontId="19" fillId="0" borderId="0" xfId="21" applyFont="1"/>
    <xf numFmtId="164" fontId="4" fillId="0" borderId="0" xfId="18" applyNumberFormat="1" applyFont="1" applyFill="1" applyBorder="1"/>
    <xf numFmtId="171" fontId="19" fillId="0" borderId="0" xfId="16" applyNumberFormat="1" applyFont="1" applyProtection="1">
      <protection locked="0"/>
    </xf>
    <xf numFmtId="0" fontId="18" fillId="0" borderId="0" xfId="16" applyFont="1"/>
    <xf numFmtId="43" fontId="4" fillId="0" borderId="0" xfId="16" applyNumberFormat="1"/>
    <xf numFmtId="170" fontId="4" fillId="0" borderId="0" xfId="18" applyNumberFormat="1" applyFont="1" applyFill="1" applyBorder="1"/>
    <xf numFmtId="5" fontId="18" fillId="0" borderId="25" xfId="21" applyNumberFormat="1" applyFont="1" applyBorder="1"/>
    <xf numFmtId="3" fontId="4" fillId="0" borderId="0" xfId="21" applyNumberFormat="1" applyAlignment="1">
      <alignment horizontal="center"/>
    </xf>
    <xf numFmtId="37" fontId="4" fillId="0" borderId="23" xfId="21" applyNumberFormat="1" applyBorder="1"/>
    <xf numFmtId="5" fontId="18" fillId="0" borderId="24" xfId="21" applyNumberFormat="1" applyFont="1" applyBorder="1"/>
    <xf numFmtId="5" fontId="18" fillId="0" borderId="23" xfId="21" applyNumberFormat="1" applyFont="1" applyBorder="1"/>
    <xf numFmtId="165" fontId="0" fillId="0" borderId="0" xfId="20" applyNumberFormat="1" applyFont="1" applyFill="1" applyBorder="1"/>
    <xf numFmtId="10" fontId="0" fillId="0" borderId="0" xfId="20" applyNumberFormat="1" applyFont="1" applyFill="1" applyBorder="1"/>
    <xf numFmtId="165" fontId="4" fillId="0" borderId="0" xfId="20" applyNumberFormat="1" applyFont="1" applyFill="1" applyBorder="1"/>
    <xf numFmtId="165" fontId="4" fillId="0" borderId="0" xfId="20" applyNumberFormat="1" applyFont="1" applyFill="1"/>
    <xf numFmtId="0" fontId="4" fillId="0" borderId="0" xfId="21" quotePrefix="1"/>
    <xf numFmtId="0" fontId="18" fillId="0" borderId="0" xfId="21" applyFont="1"/>
    <xf numFmtId="10" fontId="4" fillId="0" borderId="0" xfId="21" applyNumberFormat="1"/>
    <xf numFmtId="181" fontId="4" fillId="0" borderId="0" xfId="20" applyNumberFormat="1" applyFont="1" applyFill="1" applyBorder="1"/>
    <xf numFmtId="182" fontId="28" fillId="0" borderId="0" xfId="17" applyNumberFormat="1" applyFont="1"/>
    <xf numFmtId="10" fontId="32" fillId="0" borderId="0" xfId="17" applyNumberFormat="1" applyFont="1"/>
    <xf numFmtId="5" fontId="28" fillId="0" borderId="0" xfId="17" applyNumberFormat="1" applyFont="1"/>
    <xf numFmtId="10" fontId="28" fillId="0" borderId="0" xfId="20" applyNumberFormat="1" applyFont="1" applyFill="1" applyBorder="1"/>
    <xf numFmtId="37" fontId="18" fillId="0" borderId="0" xfId="21" applyNumberFormat="1" applyFont="1"/>
    <xf numFmtId="0" fontId="4" fillId="0" borderId="0" xfId="21" applyAlignment="1">
      <alignment horizontal="right"/>
    </xf>
    <xf numFmtId="0" fontId="18" fillId="0" borderId="0" xfId="21" applyFont="1" applyProtection="1">
      <protection locked="0"/>
    </xf>
    <xf numFmtId="7" fontId="19" fillId="0" borderId="0" xfId="21" applyNumberFormat="1" applyFont="1" applyProtection="1">
      <protection locked="0"/>
    </xf>
    <xf numFmtId="9" fontId="0" fillId="0" borderId="0" xfId="20" applyFont="1" applyFill="1" applyBorder="1"/>
    <xf numFmtId="171" fontId="19" fillId="0" borderId="0" xfId="21" applyNumberFormat="1" applyFont="1" applyProtection="1">
      <protection locked="0"/>
    </xf>
    <xf numFmtId="10" fontId="4" fillId="0" borderId="0" xfId="20" applyNumberFormat="1" applyFont="1" applyFill="1" applyBorder="1"/>
    <xf numFmtId="169" fontId="4" fillId="0" borderId="0" xfId="21" applyNumberFormat="1"/>
    <xf numFmtId="7" fontId="18" fillId="0" borderId="0" xfId="21" applyNumberFormat="1" applyFont="1" applyProtection="1">
      <protection locked="0"/>
    </xf>
    <xf numFmtId="164" fontId="18" fillId="0" borderId="0" xfId="21" applyNumberFormat="1" applyFont="1"/>
    <xf numFmtId="5" fontId="18" fillId="0" borderId="0" xfId="21" applyNumberFormat="1" applyFont="1" applyProtection="1">
      <protection locked="0"/>
    </xf>
    <xf numFmtId="37" fontId="18" fillId="0" borderId="2" xfId="21" applyNumberFormat="1" applyFont="1" applyBorder="1"/>
    <xf numFmtId="37" fontId="4" fillId="0" borderId="24" xfId="21" applyNumberFormat="1" applyBorder="1"/>
    <xf numFmtId="174" fontId="18" fillId="0" borderId="0" xfId="21" applyNumberFormat="1" applyFont="1"/>
    <xf numFmtId="167" fontId="4" fillId="0" borderId="0" xfId="20" applyNumberFormat="1" applyFont="1" applyFill="1" applyBorder="1"/>
    <xf numFmtId="165" fontId="18" fillId="0" borderId="0" xfId="20" applyNumberFormat="1" applyFont="1" applyFill="1" applyProtection="1"/>
    <xf numFmtId="0" fontId="31" fillId="0" borderId="0" xfId="21" applyFont="1"/>
    <xf numFmtId="37" fontId="18" fillId="0" borderId="25" xfId="21" applyNumberFormat="1" applyFont="1" applyBorder="1"/>
    <xf numFmtId="0" fontId="19" fillId="0" borderId="0" xfId="21" applyFont="1" applyProtection="1">
      <protection locked="0"/>
    </xf>
    <xf numFmtId="9" fontId="4" fillId="0" borderId="0" xfId="21" applyNumberFormat="1"/>
    <xf numFmtId="164" fontId="4" fillId="0" borderId="0" xfId="21" applyNumberFormat="1"/>
    <xf numFmtId="7" fontId="4" fillId="0" borderId="0" xfId="21" applyNumberFormat="1"/>
    <xf numFmtId="175" fontId="19" fillId="0" borderId="0" xfId="21" applyNumberFormat="1" applyFont="1" applyProtection="1">
      <protection locked="0"/>
    </xf>
    <xf numFmtId="5" fontId="4" fillId="2" borderId="0" xfId="16" applyNumberFormat="1" applyFill="1"/>
    <xf numFmtId="0" fontId="26" fillId="0" borderId="0" xfId="21" applyFont="1"/>
    <xf numFmtId="165" fontId="19" fillId="0" borderId="0" xfId="21" applyNumberFormat="1" applyFont="1"/>
    <xf numFmtId="179" fontId="4" fillId="0" borderId="0" xfId="18" applyNumberFormat="1" applyFont="1" applyFill="1" applyBorder="1"/>
    <xf numFmtId="176" fontId="4" fillId="0" borderId="0" xfId="21" applyNumberFormat="1"/>
    <xf numFmtId="39" fontId="4" fillId="0" borderId="0" xfId="21" applyNumberFormat="1"/>
    <xf numFmtId="39" fontId="19" fillId="0" borderId="0" xfId="21" applyNumberFormat="1" applyFont="1" applyProtection="1">
      <protection locked="0"/>
    </xf>
    <xf numFmtId="183" fontId="4" fillId="0" borderId="0" xfId="20" applyNumberFormat="1" applyFont="1" applyFill="1" applyBorder="1"/>
    <xf numFmtId="183" fontId="4" fillId="0" borderId="0" xfId="20" applyNumberFormat="1" applyFont="1" applyFill="1"/>
    <xf numFmtId="37" fontId="4" fillId="0" borderId="2" xfId="21" applyNumberFormat="1" applyBorder="1"/>
    <xf numFmtId="5" fontId="4" fillId="0" borderId="25" xfId="21" applyNumberFormat="1" applyBorder="1"/>
    <xf numFmtId="164" fontId="4" fillId="0" borderId="24" xfId="21" applyNumberFormat="1" applyBorder="1"/>
    <xf numFmtId="0" fontId="18" fillId="0" borderId="24" xfId="21" applyFont="1" applyBorder="1"/>
    <xf numFmtId="5" fontId="4" fillId="0" borderId="24" xfId="21" applyNumberFormat="1" applyBorder="1"/>
    <xf numFmtId="164" fontId="4" fillId="0" borderId="24" xfId="18" applyNumberFormat="1" applyFont="1" applyFill="1" applyBorder="1" applyProtection="1"/>
    <xf numFmtId="164" fontId="4" fillId="0" borderId="0" xfId="18" applyNumberFormat="1" applyFont="1" applyFill="1" applyBorder="1" applyProtection="1"/>
    <xf numFmtId="184" fontId="4" fillId="0" borderId="0" xfId="20" applyNumberFormat="1" applyFont="1" applyFill="1" applyBorder="1"/>
    <xf numFmtId="165" fontId="4" fillId="0" borderId="24" xfId="21" applyNumberFormat="1" applyBorder="1"/>
    <xf numFmtId="7" fontId="18" fillId="0" borderId="0" xfId="21" applyNumberFormat="1" applyFont="1"/>
    <xf numFmtId="37" fontId="4" fillId="0" borderId="25" xfId="21" applyNumberFormat="1" applyBorder="1"/>
    <xf numFmtId="165" fontId="4" fillId="0" borderId="0" xfId="21" applyNumberFormat="1"/>
    <xf numFmtId="5" fontId="19" fillId="0" borderId="0" xfId="21" applyNumberFormat="1" applyFont="1" applyProtection="1">
      <protection locked="0"/>
    </xf>
    <xf numFmtId="37" fontId="19" fillId="0" borderId="0" xfId="21" applyNumberFormat="1" applyFont="1"/>
    <xf numFmtId="7" fontId="27" fillId="0" borderId="0" xfId="21" applyNumberFormat="1" applyFont="1"/>
    <xf numFmtId="177" fontId="4" fillId="0" borderId="0" xfId="21" applyNumberFormat="1"/>
    <xf numFmtId="0" fontId="6" fillId="0" borderId="0" xfId="21" applyFont="1"/>
    <xf numFmtId="5" fontId="19" fillId="0" borderId="0" xfId="21" applyNumberFormat="1" applyFont="1"/>
    <xf numFmtId="171" fontId="4" fillId="0" borderId="0" xfId="21" applyNumberFormat="1"/>
    <xf numFmtId="171" fontId="18" fillId="0" borderId="0" xfId="21" applyNumberFormat="1" applyFont="1" applyProtection="1">
      <protection locked="0"/>
    </xf>
    <xf numFmtId="175" fontId="4" fillId="0" borderId="0" xfId="21" applyNumberFormat="1"/>
    <xf numFmtId="175" fontId="18" fillId="0" borderId="0" xfId="21" applyNumberFormat="1" applyFont="1" applyProtection="1">
      <protection locked="0"/>
    </xf>
    <xf numFmtId="5" fontId="27" fillId="0" borderId="0" xfId="21" applyNumberFormat="1" applyFont="1"/>
    <xf numFmtId="37" fontId="18" fillId="0" borderId="24" xfId="21" applyNumberFormat="1" applyFont="1" applyBorder="1"/>
    <xf numFmtId="178" fontId="4" fillId="0" borderId="0" xfId="21" applyNumberFormat="1"/>
    <xf numFmtId="0" fontId="4" fillId="0" borderId="0" xfId="21" applyAlignment="1">
      <alignment horizontal="center"/>
    </xf>
    <xf numFmtId="7" fontId="4" fillId="0" borderId="0" xfId="21" applyNumberFormat="1" applyProtection="1">
      <protection locked="0"/>
    </xf>
    <xf numFmtId="185" fontId="4" fillId="0" borderId="0" xfId="21" applyNumberFormat="1"/>
    <xf numFmtId="0" fontId="27" fillId="0" borderId="0" xfId="21" applyFont="1" applyProtection="1">
      <protection locked="0"/>
    </xf>
    <xf numFmtId="172" fontId="18" fillId="0" borderId="0" xfId="21" applyNumberFormat="1" applyFont="1"/>
    <xf numFmtId="186" fontId="4" fillId="0" borderId="0" xfId="18" applyNumberFormat="1" applyFont="1" applyFill="1" applyBorder="1"/>
    <xf numFmtId="179" fontId="19" fillId="0" borderId="0" xfId="21" applyNumberFormat="1" applyFont="1" applyProtection="1">
      <protection locked="0"/>
    </xf>
    <xf numFmtId="43" fontId="19" fillId="0" borderId="0" xfId="21" applyNumberFormat="1" applyFont="1" applyProtection="1">
      <protection locked="0"/>
    </xf>
    <xf numFmtId="3" fontId="4" fillId="0" borderId="0" xfId="16" applyNumberFormat="1"/>
    <xf numFmtId="180" fontId="18" fillId="0" borderId="0" xfId="21" applyNumberFormat="1" applyFont="1"/>
    <xf numFmtId="187" fontId="18" fillId="0" borderId="0" xfId="21" applyNumberFormat="1" applyFont="1"/>
    <xf numFmtId="4" fontId="4" fillId="0" borderId="0" xfId="21" applyNumberFormat="1"/>
    <xf numFmtId="188" fontId="4" fillId="0" borderId="0" xfId="21" applyNumberFormat="1"/>
    <xf numFmtId="169" fontId="18" fillId="0" borderId="0" xfId="21" applyNumberFormat="1" applyFont="1"/>
    <xf numFmtId="5" fontId="4" fillId="0" borderId="2" xfId="16" applyNumberFormat="1" applyBorder="1"/>
    <xf numFmtId="169" fontId="19" fillId="0" borderId="0" xfId="21" applyNumberFormat="1" applyFont="1"/>
    <xf numFmtId="169" fontId="19" fillId="0" borderId="0" xfId="16" applyNumberFormat="1" applyFont="1"/>
    <xf numFmtId="10" fontId="28" fillId="0" borderId="0" xfId="17" applyNumberFormat="1" applyFont="1"/>
    <xf numFmtId="171" fontId="18" fillId="0" borderId="0" xfId="21" applyNumberFormat="1" applyFont="1"/>
    <xf numFmtId="173" fontId="18" fillId="0" borderId="0" xfId="21" applyNumberFormat="1" applyFont="1"/>
    <xf numFmtId="5" fontId="18" fillId="0" borderId="2" xfId="21" applyNumberFormat="1" applyFont="1" applyBorder="1"/>
    <xf numFmtId="37" fontId="18" fillId="0" borderId="23" xfId="21" applyNumberFormat="1" applyFont="1" applyBorder="1"/>
    <xf numFmtId="172" fontId="4" fillId="0" borderId="0" xfId="15" applyNumberFormat="1" applyFont="1" applyFill="1" applyBorder="1"/>
    <xf numFmtId="171" fontId="19" fillId="0" borderId="0" xfId="18" applyNumberFormat="1" applyFont="1" applyFill="1" applyProtection="1"/>
    <xf numFmtId="171" fontId="19" fillId="0" borderId="0" xfId="21" applyNumberFormat="1" applyFont="1"/>
    <xf numFmtId="181" fontId="4" fillId="0" borderId="0" xfId="20" applyNumberFormat="1" applyFont="1" applyFill="1"/>
    <xf numFmtId="37" fontId="4" fillId="0" borderId="26" xfId="21" applyNumberFormat="1" applyBorder="1"/>
    <xf numFmtId="5" fontId="18" fillId="0" borderId="26" xfId="21" applyNumberFormat="1" applyFont="1" applyBorder="1"/>
    <xf numFmtId="172" fontId="4" fillId="0" borderId="0" xfId="21" applyNumberFormat="1"/>
    <xf numFmtId="37" fontId="18" fillId="0" borderId="15" xfId="21" applyNumberFormat="1" applyFont="1" applyBorder="1"/>
    <xf numFmtId="5" fontId="18" fillId="0" borderId="15" xfId="21" applyNumberFormat="1" applyFont="1" applyBorder="1"/>
    <xf numFmtId="171" fontId="19" fillId="2" borderId="0" xfId="16" applyNumberFormat="1" applyFont="1" applyFill="1"/>
    <xf numFmtId="169" fontId="19" fillId="2" borderId="0" xfId="16" applyNumberFormat="1" applyFont="1" applyFill="1"/>
    <xf numFmtId="164" fontId="4" fillId="2" borderId="0" xfId="18" applyNumberFormat="1" applyFont="1" applyFill="1" applyBorder="1"/>
    <xf numFmtId="165" fontId="0" fillId="2" borderId="0" xfId="20" applyNumberFormat="1" applyFont="1" applyFill="1" applyBorder="1"/>
    <xf numFmtId="43" fontId="4" fillId="2" borderId="0" xfId="16" applyNumberFormat="1" applyFill="1"/>
    <xf numFmtId="10" fontId="18" fillId="0" borderId="0" xfId="21" applyNumberFormat="1" applyFont="1"/>
    <xf numFmtId="37" fontId="4" fillId="0" borderId="15" xfId="21" applyNumberFormat="1" applyBorder="1"/>
    <xf numFmtId="0" fontId="4" fillId="0" borderId="0" xfId="20" applyNumberFormat="1" applyFont="1" applyFill="1" applyBorder="1"/>
    <xf numFmtId="44" fontId="28" fillId="0" borderId="0" xfId="17" applyNumberFormat="1" applyFont="1"/>
    <xf numFmtId="5" fontId="4" fillId="0" borderId="0" xfId="15" applyNumberFormat="1" applyFont="1" applyFill="1" applyBorder="1"/>
    <xf numFmtId="5" fontId="28" fillId="0" borderId="0" xfId="17" applyNumberFormat="1" applyFont="1" applyAlignment="1">
      <alignment horizontal="right"/>
    </xf>
    <xf numFmtId="5" fontId="18" fillId="0" borderId="0" xfId="21" applyNumberFormat="1" applyFont="1" applyAlignment="1">
      <alignment horizontal="right"/>
    </xf>
    <xf numFmtId="189" fontId="18" fillId="0" borderId="0" xfId="21" applyNumberFormat="1" applyFont="1"/>
    <xf numFmtId="171" fontId="18" fillId="0" borderId="24" xfId="21" applyNumberFormat="1" applyFont="1" applyBorder="1"/>
    <xf numFmtId="0" fontId="18" fillId="0" borderId="0" xfId="21" quotePrefix="1" applyFont="1"/>
    <xf numFmtId="9" fontId="4" fillId="0" borderId="0" xfId="20" applyFont="1" applyFill="1" applyBorder="1"/>
    <xf numFmtId="5" fontId="18" fillId="0" borderId="25" xfId="21" applyNumberFormat="1" applyFont="1" applyBorder="1" applyAlignment="1">
      <alignment horizontal="right"/>
    </xf>
    <xf numFmtId="43" fontId="28" fillId="0" borderId="0" xfId="18" applyFont="1" applyFill="1" applyBorder="1"/>
    <xf numFmtId="0" fontId="33" fillId="0" borderId="0" xfId="21" applyFont="1"/>
    <xf numFmtId="7" fontId="4" fillId="0" borderId="0" xfId="15" applyNumberFormat="1" applyFont="1" applyFill="1"/>
    <xf numFmtId="44" fontId="4" fillId="0" borderId="0" xfId="15" applyFont="1" applyFill="1" applyBorder="1"/>
    <xf numFmtId="190" fontId="4" fillId="0" borderId="0" xfId="15" applyNumberFormat="1" applyFont="1" applyFill="1" applyBorder="1"/>
    <xf numFmtId="37" fontId="18" fillId="0" borderId="27" xfId="21" applyNumberFormat="1" applyFont="1" applyBorder="1"/>
    <xf numFmtId="7" fontId="31" fillId="0" borderId="0" xfId="21" applyNumberFormat="1" applyFont="1"/>
    <xf numFmtId="37" fontId="18" fillId="0" borderId="28" xfId="21" applyNumberFormat="1" applyFont="1" applyBorder="1"/>
    <xf numFmtId="5" fontId="19" fillId="0" borderId="28" xfId="21" applyNumberFormat="1" applyFont="1" applyBorder="1"/>
    <xf numFmtId="5" fontId="18" fillId="0" borderId="28" xfId="21" applyNumberFormat="1" applyFont="1" applyBorder="1"/>
    <xf numFmtId="5" fontId="18" fillId="0" borderId="29" xfId="21" applyNumberFormat="1" applyFont="1" applyBorder="1"/>
    <xf numFmtId="37" fontId="18" fillId="0" borderId="12" xfId="21" applyNumberFormat="1" applyFont="1" applyBorder="1"/>
    <xf numFmtId="7" fontId="19" fillId="0" borderId="12" xfId="21" applyNumberFormat="1" applyFont="1" applyBorder="1"/>
    <xf numFmtId="0" fontId="18" fillId="0" borderId="12" xfId="21" applyFont="1" applyBorder="1"/>
    <xf numFmtId="5" fontId="18" fillId="0" borderId="5" xfId="21" applyNumberFormat="1" applyFont="1" applyBorder="1"/>
    <xf numFmtId="7" fontId="4" fillId="0" borderId="12" xfId="21" applyNumberFormat="1" applyBorder="1"/>
    <xf numFmtId="5" fontId="18" fillId="0" borderId="12" xfId="21" applyNumberFormat="1" applyFont="1" applyBorder="1"/>
    <xf numFmtId="174" fontId="26" fillId="0" borderId="0" xfId="21" applyNumberFormat="1" applyFont="1"/>
    <xf numFmtId="37" fontId="26" fillId="0" borderId="28" xfId="21" applyNumberFormat="1" applyFont="1" applyBorder="1"/>
    <xf numFmtId="7" fontId="34" fillId="0" borderId="28" xfId="18" applyNumberFormat="1" applyFont="1" applyFill="1" applyBorder="1" applyProtection="1"/>
    <xf numFmtId="5" fontId="26" fillId="0" borderId="28" xfId="21" applyNumberFormat="1" applyFont="1" applyBorder="1"/>
    <xf numFmtId="172" fontId="26" fillId="0" borderId="28" xfId="15" applyNumberFormat="1" applyFont="1" applyFill="1" applyBorder="1" applyProtection="1"/>
    <xf numFmtId="7" fontId="34" fillId="0" borderId="28" xfId="21" applyNumberFormat="1" applyFont="1" applyBorder="1"/>
    <xf numFmtId="172" fontId="26" fillId="0" borderId="0" xfId="15" applyNumberFormat="1" applyFont="1" applyFill="1" applyBorder="1" applyProtection="1"/>
    <xf numFmtId="172" fontId="19" fillId="0" borderId="0" xfId="21" applyNumberFormat="1" applyFont="1"/>
    <xf numFmtId="191" fontId="4" fillId="0" borderId="0" xfId="15" applyNumberFormat="1" applyFont="1" applyFill="1"/>
    <xf numFmtId="0" fontId="35" fillId="0" borderId="0" xfId="21" applyFont="1"/>
    <xf numFmtId="0" fontId="4" fillId="0" borderId="0" xfId="22"/>
    <xf numFmtId="0" fontId="18" fillId="0" borderId="0" xfId="22" applyFont="1"/>
    <xf numFmtId="0" fontId="36" fillId="0" borderId="0" xfId="22" quotePrefix="1" applyFont="1" applyAlignment="1">
      <alignment horizontal="center"/>
    </xf>
    <xf numFmtId="0" fontId="36" fillId="0" borderId="0" xfId="22" quotePrefix="1" applyFont="1" applyAlignment="1">
      <alignment horizontal="centerContinuous"/>
    </xf>
    <xf numFmtId="0" fontId="36" fillId="0" borderId="0" xfId="22" applyFont="1" applyAlignment="1">
      <alignment horizontal="centerContinuous"/>
    </xf>
    <xf numFmtId="0" fontId="36" fillId="0" borderId="0" xfId="22" applyFont="1" applyAlignment="1">
      <alignment horizontal="center"/>
    </xf>
    <xf numFmtId="0" fontId="36" fillId="0" borderId="0" xfId="22" applyFont="1"/>
    <xf numFmtId="0" fontId="36" fillId="0" borderId="0" xfId="22" quotePrefix="1" applyFont="1"/>
    <xf numFmtId="0" fontId="37" fillId="0" borderId="0" xfId="22" applyFont="1" applyAlignment="1">
      <alignment horizontal="center"/>
    </xf>
    <xf numFmtId="0" fontId="4" fillId="0" borderId="0" xfId="22" applyAlignment="1">
      <alignment horizontal="center"/>
    </xf>
    <xf numFmtId="0" fontId="4" fillId="0" borderId="0" xfId="22" applyAlignment="1">
      <alignment horizontal="left"/>
    </xf>
    <xf numFmtId="0" fontId="4" fillId="0" borderId="2" xfId="22" applyBorder="1" applyAlignment="1">
      <alignment horizontal="center"/>
    </xf>
    <xf numFmtId="0" fontId="18" fillId="0" borderId="0" xfId="22" applyFont="1" applyAlignment="1">
      <alignment horizontal="center"/>
    </xf>
    <xf numFmtId="0" fontId="4" fillId="0" borderId="0" xfId="22" quotePrefix="1" applyAlignment="1">
      <alignment horizontal="center"/>
    </xf>
    <xf numFmtId="0" fontId="4" fillId="0" borderId="12" xfId="22" applyBorder="1" applyAlignment="1">
      <alignment horizontal="center"/>
    </xf>
    <xf numFmtId="0" fontId="4" fillId="0" borderId="30" xfId="22" applyBorder="1" applyAlignment="1">
      <alignment horizontal="center"/>
    </xf>
    <xf numFmtId="0" fontId="18" fillId="0" borderId="30" xfId="22" applyFont="1" applyBorder="1" applyAlignment="1">
      <alignment horizontal="center"/>
    </xf>
    <xf numFmtId="6" fontId="4" fillId="0" borderId="30" xfId="22" quotePrefix="1" applyNumberFormat="1" applyBorder="1" applyAlignment="1">
      <alignment horizontal="center"/>
    </xf>
    <xf numFmtId="6" fontId="4" fillId="0" borderId="0" xfId="22" quotePrefix="1" applyNumberFormat="1" applyAlignment="1">
      <alignment horizontal="center"/>
    </xf>
    <xf numFmtId="0" fontId="4" fillId="0" borderId="2" xfId="22" quotePrefix="1" applyBorder="1" applyAlignment="1">
      <alignment horizontal="center"/>
    </xf>
    <xf numFmtId="6" fontId="4" fillId="0" borderId="2" xfId="22" quotePrefix="1" applyNumberFormat="1" applyBorder="1" applyAlignment="1">
      <alignment horizontal="center"/>
    </xf>
    <xf numFmtId="0" fontId="4" fillId="0" borderId="0" xfId="22" quotePrefix="1"/>
    <xf numFmtId="0" fontId="38" fillId="0" borderId="0" xfId="22" applyFont="1"/>
    <xf numFmtId="0" fontId="18" fillId="0" borderId="0" xfId="22" quotePrefix="1" applyFont="1" applyAlignment="1">
      <alignment horizontal="center"/>
    </xf>
    <xf numFmtId="37" fontId="4" fillId="0" borderId="0" xfId="22" applyNumberFormat="1"/>
    <xf numFmtId="5" fontId="18" fillId="0" borderId="0" xfId="22" applyNumberFormat="1" applyFont="1" applyProtection="1">
      <protection locked="0"/>
    </xf>
    <xf numFmtId="10" fontId="18" fillId="0" borderId="0" xfId="20" applyNumberFormat="1" applyFont="1" applyFill="1" applyProtection="1">
      <protection locked="0"/>
    </xf>
    <xf numFmtId="5" fontId="18" fillId="0" borderId="0" xfId="20" applyNumberFormat="1" applyFont="1" applyFill="1" applyProtection="1">
      <protection locked="0"/>
    </xf>
    <xf numFmtId="165" fontId="18" fillId="0" borderId="0" xfId="20" applyNumberFormat="1" applyFont="1" applyFill="1" applyProtection="1">
      <protection locked="0"/>
    </xf>
    <xf numFmtId="179" fontId="18" fillId="0" borderId="0" xfId="18" applyNumberFormat="1" applyFont="1" applyFill="1" applyProtection="1">
      <protection locked="0"/>
    </xf>
    <xf numFmtId="176" fontId="4" fillId="0" borderId="0" xfId="22" applyNumberFormat="1"/>
    <xf numFmtId="171" fontId="3" fillId="0" borderId="0" xfId="2" applyNumberFormat="1"/>
    <xf numFmtId="10" fontId="18" fillId="0" borderId="0" xfId="20" applyNumberFormat="1" applyFont="1" applyFill="1" applyBorder="1" applyProtection="1">
      <protection locked="0"/>
    </xf>
    <xf numFmtId="2" fontId="4" fillId="0" borderId="0" xfId="22" applyNumberFormat="1"/>
    <xf numFmtId="0" fontId="4" fillId="0" borderId="30" xfId="22" applyBorder="1"/>
    <xf numFmtId="0" fontId="4" fillId="0" borderId="2" xfId="22" applyBorder="1"/>
    <xf numFmtId="165" fontId="4" fillId="0" borderId="2" xfId="20" applyNumberFormat="1" applyFont="1" applyFill="1" applyBorder="1"/>
    <xf numFmtId="165" fontId="4" fillId="0" borderId="2" xfId="22" applyNumberFormat="1" applyBorder="1"/>
    <xf numFmtId="179" fontId="4" fillId="0" borderId="2" xfId="22" applyNumberFormat="1" applyBorder="1"/>
    <xf numFmtId="171" fontId="4" fillId="0" borderId="2" xfId="22" applyNumberFormat="1" applyBorder="1"/>
    <xf numFmtId="0" fontId="3" fillId="0" borderId="0" xfId="2"/>
    <xf numFmtId="165" fontId="4" fillId="0" borderId="0" xfId="22" applyNumberFormat="1"/>
    <xf numFmtId="179" fontId="4" fillId="0" borderId="0" xfId="22" applyNumberFormat="1"/>
    <xf numFmtId="171" fontId="4" fillId="0" borderId="0" xfId="22" applyNumberFormat="1"/>
    <xf numFmtId="0" fontId="39" fillId="0" borderId="0" xfId="23" applyAlignment="1">
      <alignment horizontal="center"/>
    </xf>
    <xf numFmtId="5" fontId="4" fillId="0" borderId="0" xfId="22" applyNumberFormat="1"/>
    <xf numFmtId="179" fontId="18" fillId="0" borderId="0" xfId="20" applyNumberFormat="1" applyFont="1" applyFill="1" applyProtection="1">
      <protection locked="0"/>
    </xf>
    <xf numFmtId="0" fontId="39" fillId="0" borderId="0" xfId="23"/>
    <xf numFmtId="37" fontId="4" fillId="0" borderId="30" xfId="22" applyNumberFormat="1" applyBorder="1"/>
    <xf numFmtId="5" fontId="4" fillId="0" borderId="30" xfId="22" applyNumberFormat="1" applyBorder="1"/>
    <xf numFmtId="165" fontId="18" fillId="0" borderId="2" xfId="20" applyNumberFormat="1" applyFont="1" applyFill="1" applyBorder="1" applyProtection="1">
      <protection locked="0"/>
    </xf>
    <xf numFmtId="176" fontId="4" fillId="0" borderId="2" xfId="22" applyNumberFormat="1" applyBorder="1"/>
    <xf numFmtId="171" fontId="3" fillId="0" borderId="2" xfId="2" applyNumberFormat="1" applyBorder="1"/>
    <xf numFmtId="171" fontId="4" fillId="0" borderId="0" xfId="2" applyNumberFormat="1" applyFont="1"/>
    <xf numFmtId="10" fontId="4" fillId="0" borderId="0" xfId="22" applyNumberFormat="1"/>
    <xf numFmtId="0" fontId="26" fillId="0" borderId="0" xfId="22" applyFont="1"/>
    <xf numFmtId="37" fontId="4" fillId="0" borderId="15" xfId="22" applyNumberFormat="1" applyBorder="1"/>
    <xf numFmtId="5" fontId="4" fillId="0" borderId="15" xfId="22" applyNumberFormat="1" applyBorder="1"/>
    <xf numFmtId="165" fontId="18" fillId="0" borderId="15" xfId="20" applyNumberFormat="1" applyFont="1" applyFill="1" applyBorder="1" applyProtection="1">
      <protection locked="0"/>
    </xf>
    <xf numFmtId="179" fontId="18" fillId="0" borderId="15" xfId="18" applyNumberFormat="1" applyFont="1" applyFill="1" applyBorder="1" applyProtection="1">
      <protection locked="0"/>
    </xf>
    <xf numFmtId="171" fontId="3" fillId="0" borderId="15" xfId="2" applyNumberFormat="1" applyBorder="1"/>
    <xf numFmtId="10" fontId="18" fillId="0" borderId="0" xfId="20" quotePrefix="1" applyNumberFormat="1" applyFont="1" applyFill="1" applyBorder="1" applyProtection="1">
      <protection locked="0"/>
    </xf>
    <xf numFmtId="0" fontId="25" fillId="0" borderId="0" xfId="23" applyFont="1"/>
    <xf numFmtId="5" fontId="18" fillId="0" borderId="15" xfId="20" applyNumberFormat="1" applyFont="1" applyFill="1" applyBorder="1" applyProtection="1">
      <protection locked="0"/>
    </xf>
    <xf numFmtId="0" fontId="4" fillId="0" borderId="0" xfId="22" applyAlignment="1">
      <alignment horizontal="right"/>
    </xf>
    <xf numFmtId="172" fontId="33" fillId="0" borderId="0" xfId="15" applyNumberFormat="1" applyFont="1" applyFill="1"/>
    <xf numFmtId="165" fontId="33" fillId="0" borderId="0" xfId="20" applyNumberFormat="1" applyFont="1" applyFill="1" applyBorder="1" applyProtection="1">
      <protection locked="0"/>
    </xf>
    <xf numFmtId="1" fontId="4" fillId="0" borderId="0" xfId="22" applyNumberFormat="1"/>
    <xf numFmtId="1" fontId="33" fillId="0" borderId="0" xfId="22" applyNumberFormat="1" applyFont="1"/>
    <xf numFmtId="165" fontId="33" fillId="0" borderId="0" xfId="20" applyNumberFormat="1" applyFont="1" applyFill="1"/>
    <xf numFmtId="192" fontId="4" fillId="0" borderId="0" xfId="22" applyNumberFormat="1"/>
    <xf numFmtId="165" fontId="19" fillId="0" borderId="0" xfId="20" applyNumberFormat="1" applyFont="1" applyFill="1"/>
    <xf numFmtId="0" fontId="5" fillId="0" borderId="0" xfId="22" applyFont="1"/>
    <xf numFmtId="0" fontId="40" fillId="0" borderId="0" xfId="22" applyFont="1"/>
    <xf numFmtId="0" fontId="37" fillId="0" borderId="0" xfId="24" applyFont="1" applyAlignment="1">
      <alignment horizontal="center"/>
    </xf>
    <xf numFmtId="5" fontId="4" fillId="0" borderId="0" xfId="24" applyNumberFormat="1" applyAlignment="1">
      <alignment horizontal="center"/>
    </xf>
    <xf numFmtId="5" fontId="4" fillId="0" borderId="2" xfId="24" quotePrefix="1" applyNumberFormat="1" applyBorder="1" applyAlignment="1">
      <alignment horizontal="center"/>
    </xf>
    <xf numFmtId="5" fontId="4" fillId="0" borderId="2" xfId="22" applyNumberFormat="1" applyBorder="1"/>
    <xf numFmtId="0" fontId="6" fillId="0" borderId="0" xfId="22" applyFont="1"/>
    <xf numFmtId="0" fontId="6" fillId="0" borderId="0" xfId="22" applyFont="1" applyAlignment="1">
      <alignment horizontal="center"/>
    </xf>
    <xf numFmtId="5" fontId="0" fillId="0" borderId="0" xfId="24" applyNumberFormat="1" applyFont="1" applyAlignment="1">
      <alignment horizontal="center"/>
    </xf>
    <xf numFmtId="0" fontId="0" fillId="0" borderId="0" xfId="22" applyFont="1" applyAlignment="1">
      <alignment horizontal="center"/>
    </xf>
    <xf numFmtId="6" fontId="0" fillId="0" borderId="0" xfId="22" quotePrefix="1" applyNumberFormat="1" applyFont="1" applyAlignment="1">
      <alignment horizontal="center"/>
    </xf>
    <xf numFmtId="5" fontId="6" fillId="0" borderId="0" xfId="24" applyNumberFormat="1" applyFont="1" applyAlignment="1">
      <alignment horizontal="center"/>
    </xf>
    <xf numFmtId="6" fontId="6" fillId="0" borderId="30" xfId="22" quotePrefix="1" applyNumberFormat="1" applyFont="1" applyBorder="1" applyAlignment="1">
      <alignment horizontal="center"/>
    </xf>
    <xf numFmtId="6" fontId="0" fillId="0" borderId="30" xfId="22" quotePrefix="1" applyNumberFormat="1" applyFont="1" applyBorder="1" applyAlignment="1">
      <alignment horizontal="center"/>
    </xf>
    <xf numFmtId="6" fontId="6" fillId="0" borderId="2" xfId="22" quotePrefix="1" applyNumberFormat="1" applyFont="1" applyBorder="1" applyAlignment="1">
      <alignment horizontal="center"/>
    </xf>
    <xf numFmtId="6" fontId="6" fillId="0" borderId="0" xfId="22" quotePrefix="1" applyNumberFormat="1" applyFont="1" applyAlignment="1">
      <alignment horizontal="center"/>
    </xf>
    <xf numFmtId="5" fontId="6" fillId="0" borderId="2" xfId="24" quotePrefix="1" applyNumberFormat="1" applyFont="1" applyBorder="1" applyAlignment="1">
      <alignment horizontal="center"/>
    </xf>
    <xf numFmtId="5" fontId="4" fillId="0" borderId="0" xfId="24" quotePrefix="1" applyNumberFormat="1" applyAlignment="1">
      <alignment horizontal="center"/>
    </xf>
    <xf numFmtId="0" fontId="0" fillId="0" borderId="2" xfId="22" quotePrefix="1" applyFont="1" applyBorder="1" applyAlignment="1">
      <alignment horizontal="center"/>
    </xf>
    <xf numFmtId="170" fontId="18" fillId="0" borderId="0" xfId="18" applyNumberFormat="1" applyFont="1" applyFill="1" applyBorder="1" applyProtection="1">
      <protection locked="0"/>
    </xf>
    <xf numFmtId="0" fontId="6" fillId="0" borderId="0" xfId="22" quotePrefix="1" applyFont="1" applyAlignment="1">
      <alignment horizontal="center"/>
    </xf>
    <xf numFmtId="5" fontId="26" fillId="0" borderId="0" xfId="22" applyNumberFormat="1" applyFont="1" applyProtection="1">
      <protection locked="0"/>
    </xf>
    <xf numFmtId="165" fontId="18" fillId="0" borderId="0" xfId="20" applyNumberFormat="1" applyFont="1" applyFill="1" applyBorder="1" applyProtection="1">
      <protection locked="0"/>
    </xf>
    <xf numFmtId="179" fontId="18" fillId="0" borderId="0" xfId="18" applyNumberFormat="1" applyFont="1" applyFill="1" applyBorder="1" applyProtection="1">
      <protection locked="0"/>
    </xf>
    <xf numFmtId="0" fontId="6" fillId="0" borderId="30" xfId="22" applyFont="1" applyBorder="1"/>
    <xf numFmtId="0" fontId="6" fillId="0" borderId="2" xfId="22" applyFont="1" applyBorder="1"/>
    <xf numFmtId="5" fontId="18" fillId="0" borderId="2" xfId="22" applyNumberFormat="1" applyFont="1" applyBorder="1" applyProtection="1">
      <protection locked="0"/>
    </xf>
    <xf numFmtId="5" fontId="26" fillId="0" borderId="2" xfId="22" applyNumberFormat="1" applyFont="1" applyBorder="1" applyProtection="1">
      <protection locked="0"/>
    </xf>
    <xf numFmtId="5" fontId="6" fillId="0" borderId="0" xfId="22" applyNumberFormat="1" applyFont="1"/>
    <xf numFmtId="179" fontId="18" fillId="0" borderId="0" xfId="20" applyNumberFormat="1" applyFont="1" applyFill="1" applyBorder="1" applyProtection="1">
      <protection locked="0"/>
    </xf>
    <xf numFmtId="5" fontId="6" fillId="0" borderId="30" xfId="22" applyNumberFormat="1" applyFont="1" applyBorder="1"/>
    <xf numFmtId="5" fontId="6" fillId="0" borderId="15" xfId="22" applyNumberFormat="1" applyFont="1" applyBorder="1"/>
    <xf numFmtId="5" fontId="26" fillId="0" borderId="15" xfId="22" applyNumberFormat="1" applyFont="1" applyBorder="1" applyProtection="1">
      <protection locked="0"/>
    </xf>
    <xf numFmtId="5" fontId="18" fillId="0" borderId="15" xfId="22" applyNumberFormat="1" applyFont="1" applyBorder="1" applyProtection="1">
      <protection locked="0"/>
    </xf>
    <xf numFmtId="5" fontId="26" fillId="0" borderId="0" xfId="20" applyNumberFormat="1" applyFont="1" applyFill="1" applyProtection="1">
      <protection locked="0"/>
    </xf>
    <xf numFmtId="5" fontId="26" fillId="0" borderId="15" xfId="20" applyNumberFormat="1" applyFont="1" applyFill="1" applyBorder="1" applyProtection="1">
      <protection locked="0"/>
    </xf>
    <xf numFmtId="5" fontId="18" fillId="0" borderId="0" xfId="20" applyNumberFormat="1" applyFont="1" applyFill="1" applyBorder="1" applyProtection="1">
      <protection locked="0"/>
    </xf>
    <xf numFmtId="0" fontId="7" fillId="0" borderId="0" xfId="22" applyFont="1"/>
    <xf numFmtId="0" fontId="6" fillId="0" borderId="0" xfId="22" applyFont="1" applyAlignment="1">
      <alignment horizontal="right"/>
    </xf>
    <xf numFmtId="172" fontId="33" fillId="0" borderId="0" xfId="15" applyNumberFormat="1" applyFont="1" applyFill="1" applyBorder="1"/>
    <xf numFmtId="0" fontId="6" fillId="0" borderId="0" xfId="22" quotePrefix="1" applyFont="1"/>
    <xf numFmtId="192" fontId="6" fillId="0" borderId="0" xfId="22" applyNumberFormat="1" applyFont="1"/>
    <xf numFmtId="0" fontId="37" fillId="0" borderId="0" xfId="22" quotePrefix="1" applyFont="1" applyAlignment="1">
      <alignment horizontal="center"/>
    </xf>
    <xf numFmtId="10" fontId="4" fillId="0" borderId="2" xfId="20" applyNumberFormat="1" applyFont="1" applyFill="1" applyBorder="1"/>
    <xf numFmtId="10" fontId="4" fillId="0" borderId="2" xfId="22" applyNumberFormat="1" applyBorder="1"/>
    <xf numFmtId="10" fontId="18" fillId="0" borderId="2" xfId="20" applyNumberFormat="1" applyFont="1" applyFill="1" applyBorder="1" applyProtection="1">
      <protection locked="0"/>
    </xf>
    <xf numFmtId="10" fontId="18" fillId="0" borderId="15" xfId="20" applyNumberFormat="1" applyFont="1" applyFill="1" applyBorder="1" applyProtection="1">
      <protection locked="0"/>
    </xf>
    <xf numFmtId="164" fontId="0" fillId="0" borderId="0" xfId="1" applyNumberFormat="1" applyFont="1" applyFill="1"/>
    <xf numFmtId="0" fontId="0" fillId="0" borderId="0" xfId="0" applyAlignment="1">
      <alignment horizontal="center"/>
    </xf>
    <xf numFmtId="49" fontId="42" fillId="0" borderId="0" xfId="25" applyNumberFormat="1" applyFont="1" applyAlignment="1">
      <alignment horizontal="centerContinuous" vertical="center"/>
    </xf>
    <xf numFmtId="0" fontId="42" fillId="0" borderId="0" xfId="25" applyFont="1" applyAlignment="1">
      <alignment horizontal="centerContinuous" vertical="center"/>
    </xf>
    <xf numFmtId="0" fontId="43" fillId="0" borderId="0" xfId="25" applyFont="1" applyAlignment="1">
      <alignment horizontal="centerContinuous" vertical="center"/>
    </xf>
    <xf numFmtId="0" fontId="43" fillId="0" borderId="0" xfId="25" applyFont="1" applyAlignment="1">
      <alignment vertical="center"/>
    </xf>
    <xf numFmtId="0" fontId="42" fillId="0" borderId="0" xfId="25" applyFont="1" applyAlignment="1">
      <alignment vertical="center"/>
    </xf>
    <xf numFmtId="49" fontId="8" fillId="0" borderId="0" xfId="25" applyNumberFormat="1" applyAlignment="1">
      <alignment vertical="center"/>
    </xf>
    <xf numFmtId="0" fontId="8" fillId="0" borderId="0" xfId="25" applyAlignment="1">
      <alignment vertical="center"/>
    </xf>
    <xf numFmtId="0" fontId="28" fillId="0" borderId="0" xfId="25" applyFont="1" applyAlignment="1">
      <alignment vertical="center"/>
    </xf>
    <xf numFmtId="49" fontId="8" fillId="0" borderId="34" xfId="25" applyNumberFormat="1" applyBorder="1" applyAlignment="1">
      <alignment horizontal="center" vertical="center" wrapText="1"/>
    </xf>
    <xf numFmtId="49" fontId="8" fillId="0" borderId="35" xfId="25" applyNumberFormat="1" applyBorder="1" applyAlignment="1">
      <alignment horizontal="center" vertical="center" wrapText="1"/>
    </xf>
    <xf numFmtId="0" fontId="8" fillId="0" borderId="36" xfId="25" applyBorder="1" applyAlignment="1">
      <alignment horizontal="center" vertical="center" wrapText="1"/>
    </xf>
    <xf numFmtId="0" fontId="8" fillId="0" borderId="36" xfId="25" applyBorder="1" applyAlignment="1">
      <alignment horizontal="centerContinuous" vertical="center" wrapText="1"/>
    </xf>
    <xf numFmtId="0" fontId="8" fillId="0" borderId="37" xfId="25" applyBorder="1" applyAlignment="1">
      <alignment horizontal="centerContinuous" vertical="center" wrapText="1"/>
    </xf>
    <xf numFmtId="0" fontId="8" fillId="0" borderId="36" xfId="25" applyBorder="1" applyAlignment="1">
      <alignment horizontal="centerContinuous" vertical="center"/>
    </xf>
    <xf numFmtId="0" fontId="8" fillId="0" borderId="38" xfId="25" applyBorder="1" applyAlignment="1">
      <alignment horizontal="center" vertical="center" wrapText="1"/>
    </xf>
    <xf numFmtId="0" fontId="8" fillId="0" borderId="19" xfId="25" applyBorder="1" applyAlignment="1">
      <alignment horizontal="center" vertical="center"/>
    </xf>
    <xf numFmtId="0" fontId="8" fillId="0" borderId="13" xfId="25" applyBorder="1" applyAlignment="1">
      <alignment horizontal="center" vertical="center" wrapText="1"/>
    </xf>
    <xf numFmtId="0" fontId="8" fillId="0" borderId="10" xfId="25" applyBorder="1" applyAlignment="1">
      <alignment horizontal="center" vertical="center" wrapText="1"/>
    </xf>
    <xf numFmtId="0" fontId="8" fillId="0" borderId="3" xfId="25" applyBorder="1" applyAlignment="1">
      <alignment horizontal="center" vertical="center" wrapText="1"/>
    </xf>
    <xf numFmtId="0" fontId="8" fillId="0" borderId="19" xfId="25" applyBorder="1" applyAlignment="1">
      <alignment horizontal="center" vertical="center" wrapText="1"/>
    </xf>
    <xf numFmtId="0" fontId="8" fillId="0" borderId="39" xfId="25" applyBorder="1" applyAlignment="1">
      <alignment horizontal="center" vertical="center"/>
    </xf>
    <xf numFmtId="0" fontId="8" fillId="0" borderId="40" xfId="25" applyBorder="1" applyAlignment="1">
      <alignment horizontal="center" vertical="center" wrapText="1"/>
    </xf>
    <xf numFmtId="0" fontId="8" fillId="0" borderId="41" xfId="25" applyBorder="1" applyAlignment="1">
      <alignment horizontal="center" vertical="center" wrapText="1"/>
    </xf>
    <xf numFmtId="0" fontId="8" fillId="0" borderId="41" xfId="25" applyBorder="1" applyAlignment="1">
      <alignment horizontal="center" vertical="center"/>
    </xf>
    <xf numFmtId="193" fontId="28" fillId="0" borderId="0" xfId="25" applyNumberFormat="1" applyFont="1" applyAlignment="1">
      <alignment vertical="center"/>
    </xf>
    <xf numFmtId="193" fontId="8" fillId="0" borderId="0" xfId="25" applyNumberFormat="1" applyAlignment="1">
      <alignment vertical="center"/>
    </xf>
    <xf numFmtId="0" fontId="44" fillId="0" borderId="0" xfId="25" applyFont="1"/>
    <xf numFmtId="0" fontId="28" fillId="0" borderId="0" xfId="25" applyFont="1"/>
    <xf numFmtId="0" fontId="8" fillId="0" borderId="0" xfId="25"/>
    <xf numFmtId="49" fontId="42" fillId="0" borderId="19" xfId="25" applyNumberFormat="1" applyFont="1" applyBorder="1" applyAlignment="1">
      <alignment horizontal="center" vertical="center"/>
    </xf>
    <xf numFmtId="14" fontId="8" fillId="0" borderId="19" xfId="25" applyNumberFormat="1" applyBorder="1" applyAlignment="1">
      <alignment horizontal="center" vertical="center" wrapText="1"/>
    </xf>
    <xf numFmtId="194" fontId="45" fillId="0" borderId="19" xfId="25" applyNumberFormat="1" applyFont="1" applyBorder="1" applyAlignment="1">
      <alignment vertical="center"/>
    </xf>
    <xf numFmtId="49" fontId="8" fillId="0" borderId="0" xfId="25" applyNumberFormat="1" applyAlignment="1">
      <alignment horizontal="center" vertical="center"/>
    </xf>
    <xf numFmtId="0" fontId="46" fillId="0" borderId="0" xfId="25" applyFont="1" applyAlignment="1">
      <alignment vertical="center"/>
    </xf>
    <xf numFmtId="49" fontId="8" fillId="0" borderId="0" xfId="25" applyNumberFormat="1" applyAlignment="1">
      <alignment horizontal="center"/>
    </xf>
    <xf numFmtId="49" fontId="8" fillId="0" borderId="0" xfId="25" applyNumberFormat="1"/>
    <xf numFmtId="0" fontId="8" fillId="0" borderId="10" xfId="25" applyBorder="1" applyAlignment="1">
      <alignment horizontal="centerContinuous" vertical="center"/>
    </xf>
    <xf numFmtId="0" fontId="3" fillId="0" borderId="0" xfId="22" applyFont="1"/>
    <xf numFmtId="10" fontId="4" fillId="0" borderId="0" xfId="13" applyNumberFormat="1" applyFont="1"/>
    <xf numFmtId="194" fontId="8" fillId="0" borderId="19" xfId="25" applyNumberFormat="1" applyFont="1" applyBorder="1" applyAlignment="1">
      <alignment vertical="center"/>
    </xf>
    <xf numFmtId="0" fontId="8" fillId="0" borderId="42" xfId="25" applyBorder="1" applyAlignment="1">
      <alignment horizontal="centerContinuous" vertical="center"/>
    </xf>
    <xf numFmtId="0" fontId="8" fillId="0" borderId="43" xfId="25" applyBorder="1" applyAlignment="1">
      <alignment horizontal="centerContinuous" vertical="center"/>
    </xf>
    <xf numFmtId="0" fontId="8" fillId="0" borderId="44" xfId="25" applyBorder="1" applyAlignment="1">
      <alignment horizontal="center" vertical="center"/>
    </xf>
    <xf numFmtId="0" fontId="8" fillId="0" borderId="45" xfId="25" applyBorder="1" applyAlignment="1">
      <alignment horizontal="center" vertical="center"/>
    </xf>
    <xf numFmtId="193" fontId="8" fillId="0" borderId="46" xfId="25" quotePrefix="1" applyNumberFormat="1" applyBorder="1" applyAlignment="1">
      <alignment horizontal="center" vertical="center"/>
    </xf>
    <xf numFmtId="193" fontId="8" fillId="0" borderId="39" xfId="25" quotePrefix="1" applyNumberFormat="1" applyBorder="1" applyAlignment="1">
      <alignment horizontal="center" vertical="center"/>
    </xf>
    <xf numFmtId="193" fontId="8" fillId="0" borderId="39" xfId="25" quotePrefix="1" applyNumberFormat="1" applyBorder="1" applyAlignment="1">
      <alignment horizontal="centerContinuous" vertical="center"/>
    </xf>
    <xf numFmtId="193" fontId="8" fillId="0" borderId="44" xfId="25" quotePrefix="1" applyNumberFormat="1" applyBorder="1" applyAlignment="1">
      <alignment horizontal="center" vertical="center"/>
    </xf>
    <xf numFmtId="49" fontId="42" fillId="0" borderId="39" xfId="25" applyNumberFormat="1" applyFont="1" applyBorder="1" applyAlignment="1">
      <alignment horizontal="center" vertical="center"/>
    </xf>
    <xf numFmtId="14" fontId="8" fillId="0" borderId="39" xfId="25" applyNumberFormat="1" applyBorder="1" applyAlignment="1">
      <alignment horizontal="center" vertical="center" wrapText="1"/>
    </xf>
    <xf numFmtId="194" fontId="45" fillId="0" borderId="39" xfId="25" applyNumberFormat="1" applyFont="1" applyBorder="1" applyAlignment="1">
      <alignment vertical="center"/>
    </xf>
    <xf numFmtId="194" fontId="45" fillId="0" borderId="44" xfId="25" applyNumberFormat="1" applyFont="1" applyBorder="1" applyAlignment="1">
      <alignment vertical="center"/>
    </xf>
    <xf numFmtId="194" fontId="45" fillId="0" borderId="47" xfId="25" applyNumberFormat="1" applyFont="1" applyBorder="1" applyAlignment="1">
      <alignment vertical="center"/>
    </xf>
    <xf numFmtId="194" fontId="8" fillId="0" borderId="47" xfId="25" applyNumberFormat="1" applyFont="1" applyBorder="1" applyAlignment="1">
      <alignment vertical="center"/>
    </xf>
    <xf numFmtId="49" fontId="8" fillId="0" borderId="46" xfId="25" applyNumberFormat="1" applyBorder="1" applyAlignment="1">
      <alignment horizontal="center" vertical="center"/>
    </xf>
    <xf numFmtId="49" fontId="8" fillId="0" borderId="38" xfId="25" applyNumberFormat="1" applyBorder="1" applyAlignment="1">
      <alignment horizontal="center" vertical="center"/>
    </xf>
    <xf numFmtId="49" fontId="8" fillId="0" borderId="48" xfId="25" applyNumberFormat="1" applyBorder="1" applyAlignment="1">
      <alignment horizontal="center" vertical="center"/>
    </xf>
    <xf numFmtId="49" fontId="42" fillId="0" borderId="49" xfId="25" applyNumberFormat="1" applyFont="1" applyBorder="1" applyAlignment="1">
      <alignment horizontal="center" vertical="center"/>
    </xf>
    <xf numFmtId="14" fontId="8" fillId="0" borderId="49" xfId="25" applyNumberFormat="1" applyBorder="1" applyAlignment="1">
      <alignment horizontal="center" vertical="center" wrapText="1"/>
    </xf>
    <xf numFmtId="194" fontId="45" fillId="0" borderId="49" xfId="25" applyNumberFormat="1" applyFont="1" applyBorder="1" applyAlignment="1">
      <alignment vertical="center"/>
    </xf>
    <xf numFmtId="194" fontId="45" fillId="0" borderId="50" xfId="25" applyNumberFormat="1" applyFont="1" applyBorder="1" applyAlignment="1">
      <alignment vertical="center"/>
    </xf>
    <xf numFmtId="43" fontId="0" fillId="0" borderId="0" xfId="1" applyNumberFormat="1" applyFont="1"/>
    <xf numFmtId="0" fontId="2" fillId="2" borderId="51" xfId="0" applyFont="1" applyFill="1" applyBorder="1"/>
    <xf numFmtId="0" fontId="15" fillId="3" borderId="0" xfId="0" applyFont="1" applyFill="1"/>
    <xf numFmtId="164" fontId="15" fillId="3" borderId="51" xfId="1" applyNumberFormat="1" applyFont="1" applyFill="1" applyBorder="1"/>
    <xf numFmtId="164" fontId="15" fillId="3" borderId="0" xfId="1" applyNumberFormat="1" applyFont="1" applyFill="1" applyBorder="1"/>
    <xf numFmtId="0" fontId="15" fillId="3" borderId="51" xfId="0" applyFont="1" applyFill="1" applyBorder="1"/>
    <xf numFmtId="0" fontId="15" fillId="3" borderId="0" xfId="0" applyFont="1" applyFill="1" applyBorder="1"/>
    <xf numFmtId="0" fontId="4" fillId="0" borderId="2" xfId="2" applyFont="1" applyBorder="1" applyAlignment="1">
      <alignment horizontal="center"/>
    </xf>
    <xf numFmtId="0" fontId="4" fillId="0" borderId="3" xfId="2" applyFont="1" applyBorder="1" applyAlignment="1">
      <alignment horizontal="center"/>
    </xf>
    <xf numFmtId="0" fontId="23" fillId="0" borderId="0" xfId="14" applyFont="1" applyAlignment="1">
      <alignment horizontal="center"/>
    </xf>
    <xf numFmtId="0" fontId="24" fillId="0" borderId="0" xfId="14" quotePrefix="1" applyFont="1" applyAlignment="1">
      <alignment horizontal="center"/>
    </xf>
    <xf numFmtId="0" fontId="25" fillId="0" borderId="0" xfId="14" quotePrefix="1" applyFont="1" applyAlignment="1">
      <alignment horizontal="center"/>
    </xf>
    <xf numFmtId="0" fontId="23" fillId="0" borderId="0" xfId="21" applyFont="1" applyAlignment="1">
      <alignment horizontal="center"/>
    </xf>
    <xf numFmtId="0" fontId="24" fillId="0" borderId="0" xfId="21" quotePrefix="1" applyFont="1" applyAlignment="1">
      <alignment horizontal="center"/>
    </xf>
    <xf numFmtId="0" fontId="25" fillId="0" borderId="0" xfId="21" quotePrefix="1" applyFont="1" applyAlignment="1">
      <alignment horizontal="center"/>
    </xf>
    <xf numFmtId="0" fontId="25" fillId="2" borderId="4" xfId="21" applyFont="1" applyFill="1" applyBorder="1" applyAlignment="1">
      <alignment horizontal="center"/>
    </xf>
    <xf numFmtId="0" fontId="25" fillId="2" borderId="5" xfId="21" applyFont="1" applyFill="1" applyBorder="1" applyAlignment="1">
      <alignment horizontal="center"/>
    </xf>
    <xf numFmtId="0" fontId="25" fillId="2" borderId="6" xfId="21" applyFont="1" applyFill="1" applyBorder="1" applyAlignment="1">
      <alignment horizontal="center"/>
    </xf>
    <xf numFmtId="0" fontId="4" fillId="2" borderId="31" xfId="22" applyFill="1" applyBorder="1" applyAlignment="1">
      <alignment horizontal="center"/>
    </xf>
    <xf numFmtId="0" fontId="4" fillId="2" borderId="32" xfId="22" applyFill="1" applyBorder="1" applyAlignment="1">
      <alignment horizontal="center"/>
    </xf>
    <xf numFmtId="0" fontId="4" fillId="2" borderId="33" xfId="22" applyFill="1" applyBorder="1" applyAlignment="1">
      <alignment horizontal="center"/>
    </xf>
    <xf numFmtId="0" fontId="4" fillId="2" borderId="10" xfId="22" applyFill="1" applyBorder="1" applyAlignment="1">
      <alignment horizontal="center"/>
    </xf>
    <xf numFmtId="0" fontId="4" fillId="2" borderId="2" xfId="22" applyFill="1" applyBorder="1" applyAlignment="1">
      <alignment horizontal="center"/>
    </xf>
    <xf numFmtId="0" fontId="4" fillId="2" borderId="3" xfId="22" applyFill="1" applyBorder="1" applyAlignment="1">
      <alignment horizontal="center"/>
    </xf>
    <xf numFmtId="0" fontId="4" fillId="0" borderId="0" xfId="22" applyAlignment="1">
      <alignment horizontal="left"/>
    </xf>
    <xf numFmtId="0" fontId="4" fillId="0" borderId="0" xfId="22" quotePrefix="1" applyAlignment="1">
      <alignment horizontal="left"/>
    </xf>
    <xf numFmtId="0" fontId="0" fillId="0" borderId="0" xfId="22" applyFont="1" applyAlignment="1">
      <alignment horizontal="center"/>
    </xf>
    <xf numFmtId="0" fontId="4" fillId="0" borderId="0" xfId="22" applyAlignment="1">
      <alignment horizontal="center"/>
    </xf>
    <xf numFmtId="0" fontId="4" fillId="0" borderId="2" xfId="22" quotePrefix="1" applyBorder="1" applyAlignment="1">
      <alignment horizontal="center"/>
    </xf>
    <xf numFmtId="0" fontId="4" fillId="0" borderId="2" xfId="22" applyBorder="1" applyAlignment="1">
      <alignment horizontal="center"/>
    </xf>
    <xf numFmtId="0" fontId="36" fillId="0" borderId="0" xfId="22" quotePrefix="1" applyFont="1" applyAlignment="1">
      <alignment horizontal="center"/>
    </xf>
    <xf numFmtId="0" fontId="36" fillId="0" borderId="0" xfId="22" applyFont="1" applyAlignment="1">
      <alignment horizontal="center"/>
    </xf>
  </cellXfs>
  <cellStyles count="26">
    <cellStyle name="Comma" xfId="1" builtinId="3"/>
    <cellStyle name="Comma 10" xfId="18" xr:uid="{0BF7FB00-F42E-42A3-8FCE-3F654281E7E5}"/>
    <cellStyle name="Comma 2" xfId="6" xr:uid="{77B007D0-44CC-428C-87C7-EDF98C4BAC1E}"/>
    <cellStyle name="Comma 2 2" xfId="12" xr:uid="{2EF893BF-B88F-4F9A-BD7A-65A75215B4B0}"/>
    <cellStyle name="Currency 10" xfId="15" xr:uid="{D22B3014-9387-4ACF-824A-BE82B83C504C}"/>
    <cellStyle name="Currency 2" xfId="7" xr:uid="{9F18E37B-0197-4EEE-8774-18C5D70DE6A8}"/>
    <cellStyle name="nONE" xfId="8" xr:uid="{C163F498-BD8E-4B19-A6E4-9E41CE35B87E}"/>
    <cellStyle name="Normal" xfId="0" builtinId="0"/>
    <cellStyle name="Normal 13 8" xfId="14" xr:uid="{14435BCF-3058-4A37-A19E-4E1F55B93924}"/>
    <cellStyle name="Normal 15 8" xfId="11" xr:uid="{68750444-D11E-4B14-8938-DC4090919B94}"/>
    <cellStyle name="Normal 166" xfId="21" xr:uid="{FDC9279C-991B-4D6F-A109-8DED184F5181}"/>
    <cellStyle name="Normal 2" xfId="2" xr:uid="{873B7B8E-6FD5-44F2-BAED-3A2A4D9E6798}"/>
    <cellStyle name="Normal 2 23" xfId="19" xr:uid="{4043B1A4-0B34-4241-B465-99C639CB4A27}"/>
    <cellStyle name="Normal 3" xfId="5" xr:uid="{6ADACDF4-B519-4666-8628-BF82F006FA1B}"/>
    <cellStyle name="Normal 3 2" xfId="10" xr:uid="{EA6564D6-00D8-4032-A9E6-467E7C9F7BCF}"/>
    <cellStyle name="Normal 4" xfId="25" xr:uid="{DD69442E-4E9F-40C5-9789-EEA2586FE437}"/>
    <cellStyle name="Normal 7 3" xfId="16" xr:uid="{24817F03-8C73-45B7-A1AB-C54FAE12D71C}"/>
    <cellStyle name="Normal_EAST Blocking 901 2" xfId="24" xr:uid="{2AFC8333-E982-46C7-8D5E-4147F026B524}"/>
    <cellStyle name="Normal_East for 38.6M" xfId="17" xr:uid="{7FACEB47-CA71-4054-BBD1-8B460E686B04}"/>
    <cellStyle name="Normal_OR 1999 SAS VS 305" xfId="4" xr:uid="{3F1BFF03-86A1-42C1-9B97-687CC8B8D5BF}"/>
    <cellStyle name="Normal_OR 1999 SAS VS 305 2" xfId="9" xr:uid="{D29F1B1A-A019-4324-BC30-72B976ADC1FE}"/>
    <cellStyle name="Normal_OR Blocking 04" xfId="23" xr:uid="{3BA018C6-560F-400B-9E14-197D7889F3C5}"/>
    <cellStyle name="Normal_WA98" xfId="22" xr:uid="{8789306B-282E-4250-BBEE-1822760A9BD5}"/>
    <cellStyle name="Percent" xfId="13" builtinId="5"/>
    <cellStyle name="Percent 10 4" xfId="20" xr:uid="{DF4880E8-13D2-4CEC-8AB2-AF591C321165}"/>
    <cellStyle name="Percent 2" xfId="3" xr:uid="{BEFB3369-D10F-4013-944A-B058FBA07D53}"/>
  </cellStyles>
  <dxfs count="1">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4.xml"/><Relationship Id="rId21" Type="http://schemas.openxmlformats.org/officeDocument/2006/relationships/worksheet" Target="worksheets/sheet21.xml"/><Relationship Id="rId42" Type="http://schemas.openxmlformats.org/officeDocument/2006/relationships/externalLink" Target="externalLinks/externalLink9.xml"/><Relationship Id="rId63" Type="http://schemas.openxmlformats.org/officeDocument/2006/relationships/externalLink" Target="externalLinks/externalLink30.xml"/><Relationship Id="rId84" Type="http://schemas.openxmlformats.org/officeDocument/2006/relationships/externalLink" Target="externalLinks/externalLink51.xml"/><Relationship Id="rId138"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123" Type="http://schemas.openxmlformats.org/officeDocument/2006/relationships/externalLink" Target="externalLinks/externalLink90.xml"/><Relationship Id="rId128" Type="http://schemas.openxmlformats.org/officeDocument/2006/relationships/externalLink" Target="externalLinks/externalLink95.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externalLink" Target="externalLinks/externalLink80.xml"/><Relationship Id="rId118" Type="http://schemas.openxmlformats.org/officeDocument/2006/relationships/externalLink" Target="externalLinks/externalLink85.xml"/><Relationship Id="rId134" Type="http://schemas.openxmlformats.org/officeDocument/2006/relationships/sharedStrings" Target="sharedStrings.xml"/><Relationship Id="rId139" Type="http://schemas.openxmlformats.org/officeDocument/2006/relationships/customXml" Target="../customXml/item4.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124" Type="http://schemas.openxmlformats.org/officeDocument/2006/relationships/externalLink" Target="externalLinks/externalLink91.xml"/><Relationship Id="rId129" Type="http://schemas.openxmlformats.org/officeDocument/2006/relationships/externalLink" Target="externalLinks/externalLink96.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6.xml"/><Relationship Id="rId114" Type="http://schemas.openxmlformats.org/officeDocument/2006/relationships/externalLink" Target="externalLinks/externalLink81.xml"/><Relationship Id="rId119" Type="http://schemas.openxmlformats.org/officeDocument/2006/relationships/externalLink" Target="externalLinks/externalLink86.xml"/><Relationship Id="rId44" Type="http://schemas.openxmlformats.org/officeDocument/2006/relationships/externalLink" Target="externalLinks/externalLink11.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130" Type="http://schemas.openxmlformats.org/officeDocument/2006/relationships/externalLink" Target="externalLinks/externalLink97.xml"/><Relationship Id="rId135"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120" Type="http://schemas.openxmlformats.org/officeDocument/2006/relationships/externalLink" Target="externalLinks/externalLink87.xml"/><Relationship Id="rId125" Type="http://schemas.openxmlformats.org/officeDocument/2006/relationships/externalLink" Target="externalLinks/externalLink92.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131" Type="http://schemas.openxmlformats.org/officeDocument/2006/relationships/externalLink" Target="externalLinks/externalLink98.xml"/><Relationship Id="rId136" Type="http://schemas.openxmlformats.org/officeDocument/2006/relationships/customXml" Target="../customXml/item1.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126" Type="http://schemas.openxmlformats.org/officeDocument/2006/relationships/externalLink" Target="externalLinks/externalLink93.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121" Type="http://schemas.openxmlformats.org/officeDocument/2006/relationships/externalLink" Target="externalLinks/externalLink8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116" Type="http://schemas.openxmlformats.org/officeDocument/2006/relationships/externalLink" Target="externalLinks/externalLink83.xml"/><Relationship Id="rId13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 Id="rId132"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externalLink" Target="externalLinks/externalLink3.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27" Type="http://schemas.openxmlformats.org/officeDocument/2006/relationships/externalLink" Target="externalLinks/externalLink9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9.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122" Type="http://schemas.openxmlformats.org/officeDocument/2006/relationships/externalLink" Target="externalLinks/externalLink8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14.xml"/><Relationship Id="rId68" Type="http://schemas.openxmlformats.org/officeDocument/2006/relationships/externalLink" Target="externalLinks/externalLink35.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33"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 - Charts'!$A$2</c:f>
              <c:strCache>
                <c:ptCount val="1"/>
                <c:pt idx="0">
                  <c:v>Without Decoupling Deferral</c:v>
                </c:pt>
              </c:strCache>
            </c:strRef>
          </c:tx>
          <c:spPr>
            <a:ln w="12700" cap="rnd">
              <a:solidFill>
                <a:schemeClr val="tx1"/>
              </a:solidFill>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Charts'!$B$2:$J$2</c:f>
              <c:numCache>
                <c:formatCode>_(* #,##0_);_(* \(#,##0\);_(* "-"??_);_(@_)</c:formatCode>
                <c:ptCount val="9"/>
                <c:pt idx="0">
                  <c:v>280.00714418454027</c:v>
                </c:pt>
                <c:pt idx="1">
                  <c:v>280.34059002242282</c:v>
                </c:pt>
                <c:pt idx="2">
                  <c:v>298.23935311077486</c:v>
                </c:pt>
                <c:pt idx="3">
                  <c:v>282.41891150830924</c:v>
                </c:pt>
                <c:pt idx="4">
                  <c:v>280.92825286973647</c:v>
                </c:pt>
                <c:pt idx="5">
                  <c:v>290.59960411432206</c:v>
                </c:pt>
                <c:pt idx="6">
                  <c:v>279.48370899951067</c:v>
                </c:pt>
                <c:pt idx="7">
                  <c:v>286.32361803189588</c:v>
                </c:pt>
                <c:pt idx="8">
                  <c:v>277.34924330791733</c:v>
                </c:pt>
              </c:numCache>
            </c:numRef>
          </c:val>
          <c:smooth val="0"/>
          <c:extLst>
            <c:ext xmlns:c16="http://schemas.microsoft.com/office/drawing/2014/chart" uri="{C3380CC4-5D6E-409C-BE32-E72D297353CC}">
              <c16:uniqueId val="{00000000-68CC-44F4-9A11-BD386A560B3C}"/>
            </c:ext>
          </c:extLst>
        </c:ser>
        <c:ser>
          <c:idx val="2"/>
          <c:order val="1"/>
          <c:tx>
            <c:strRef>
              <c:f>'Table - Charts'!$A$3</c:f>
              <c:strCache>
                <c:ptCount val="1"/>
                <c:pt idx="0">
                  <c:v>With Decoupling Deferral (Earnings Test Excluded)</c:v>
                </c:pt>
              </c:strCache>
            </c:strRef>
          </c:tx>
          <c:spPr>
            <a:ln w="12700" cap="rnd">
              <a:solidFill>
                <a:schemeClr val="tx1"/>
              </a:solidFill>
              <a:prstDash val="sysDash"/>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Charts'!$B$3:$J$3</c:f>
              <c:numCache>
                <c:formatCode>_(* #,##0_);_(* \(#,##0\);_(* "-"??_);_(@_)</c:formatCode>
                <c:ptCount val="9"/>
                <c:pt idx="5">
                  <c:v>290.99669471606899</c:v>
                </c:pt>
                <c:pt idx="6">
                  <c:v>279.79241595558</c:v>
                </c:pt>
                <c:pt idx="7">
                  <c:v>286.16513332662362</c:v>
                </c:pt>
                <c:pt idx="8">
                  <c:v>279.93666902276254</c:v>
                </c:pt>
              </c:numCache>
            </c:numRef>
          </c:val>
          <c:smooth val="0"/>
          <c:extLst>
            <c:ext xmlns:c16="http://schemas.microsoft.com/office/drawing/2014/chart" uri="{C3380CC4-5D6E-409C-BE32-E72D297353CC}">
              <c16:uniqueId val="{00000002-68CC-44F4-9A11-BD386A560B3C}"/>
            </c:ext>
          </c:extLst>
        </c:ser>
        <c:ser>
          <c:idx val="1"/>
          <c:order val="2"/>
          <c:tx>
            <c:strRef>
              <c:f>'Table - Charts'!$A$4</c:f>
              <c:strCache>
                <c:ptCount val="1"/>
                <c:pt idx="0">
                  <c:v>With Decoupling Deferral (Earnings Test Included)</c:v>
                </c:pt>
              </c:strCache>
            </c:strRef>
          </c:tx>
          <c:spPr>
            <a:ln w="12700" cap="rnd">
              <a:solidFill>
                <a:schemeClr val="tx1"/>
              </a:solidFill>
              <a:prstDash val="lgDash"/>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Charts'!$B$4:$J$4</c:f>
              <c:numCache>
                <c:formatCode>_(* #,##0_);_(* \(#,##0\);_(* "-"??_);_(@_)</c:formatCode>
                <c:ptCount val="9"/>
                <c:pt idx="5">
                  <c:v>288.42136501613294</c:v>
                </c:pt>
                <c:pt idx="6">
                  <c:v>276.29643195557998</c:v>
                </c:pt>
                <c:pt idx="7">
                  <c:v>274.41953682662364</c:v>
                </c:pt>
                <c:pt idx="8">
                  <c:v>279.93666902276254</c:v>
                </c:pt>
              </c:numCache>
            </c:numRef>
          </c:val>
          <c:smooth val="0"/>
          <c:extLst>
            <c:ext xmlns:c16="http://schemas.microsoft.com/office/drawing/2014/chart" uri="{C3380CC4-5D6E-409C-BE32-E72D297353CC}">
              <c16:uniqueId val="{00000001-68CC-44F4-9A11-BD386A560B3C}"/>
            </c:ext>
          </c:extLst>
        </c:ser>
        <c:ser>
          <c:idx val="3"/>
          <c:order val="3"/>
          <c:tx>
            <c:strRef>
              <c:f>'Table - Charts'!$A$5</c:f>
              <c:strCache>
                <c:ptCount val="1"/>
                <c:pt idx="0">
                  <c:v>With Decoupling Deferral (Earnings Test Included with Collar)</c:v>
                </c:pt>
              </c:strCache>
            </c:strRef>
          </c:tx>
          <c:spPr>
            <a:ln w="12700" cap="rnd">
              <a:solidFill>
                <a:schemeClr val="tx1"/>
              </a:solidFill>
              <a:prstDash val="dashDot"/>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Charts'!$B$5:$J$5</c:f>
              <c:numCache>
                <c:formatCode>_(* #,##0_);_(* \(#,##0\);_(* "-"??_);_(@_)</c:formatCode>
                <c:ptCount val="9"/>
                <c:pt idx="5">
                  <c:v>289.12526822048085</c:v>
                </c:pt>
                <c:pt idx="6">
                  <c:v>277.05909989353353</c:v>
                </c:pt>
                <c:pt idx="7">
                  <c:v>275.68358182662359</c:v>
                </c:pt>
                <c:pt idx="8">
                  <c:v>279.93666902276254</c:v>
                </c:pt>
              </c:numCache>
            </c:numRef>
          </c:val>
          <c:smooth val="0"/>
          <c:extLst>
            <c:ext xmlns:c16="http://schemas.microsoft.com/office/drawing/2014/chart" uri="{C3380CC4-5D6E-409C-BE32-E72D297353CC}">
              <c16:uniqueId val="{00000001-9A1C-4DA7-9270-8027A589D217}"/>
            </c:ext>
          </c:extLst>
        </c:ser>
        <c:dLbls>
          <c:showLegendKey val="0"/>
          <c:showVal val="0"/>
          <c:showCatName val="0"/>
          <c:showSerName val="0"/>
          <c:showPercent val="0"/>
          <c:showBubbleSize val="0"/>
        </c:dLbls>
        <c:smooth val="0"/>
        <c:axId val="495609887"/>
        <c:axId val="1945015343"/>
      </c:lineChart>
      <c:catAx>
        <c:axId val="495609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45015343"/>
        <c:crosses val="autoZero"/>
        <c:auto val="1"/>
        <c:lblAlgn val="ctr"/>
        <c:lblOffset val="100"/>
        <c:noMultiLvlLbl val="0"/>
      </c:catAx>
      <c:valAx>
        <c:axId val="1945015343"/>
        <c:scaling>
          <c:orientation val="minMax"/>
          <c:max val="300"/>
          <c:min val="2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Total $ (Millions)</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95609887"/>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 - Charts'!$A$8</c:f>
              <c:strCache>
                <c:ptCount val="1"/>
                <c:pt idx="0">
                  <c:v>Without Decoupling Deferral</c:v>
                </c:pt>
              </c:strCache>
            </c:strRef>
          </c:tx>
          <c:spPr>
            <a:ln w="12700" cap="rnd">
              <a:solidFill>
                <a:schemeClr val="tx1"/>
              </a:solidFill>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Charts'!$B$8:$J$8</c:f>
              <c:numCache>
                <c:formatCode>_(* #,##0_);_(* \(#,##0\);_(* "-"??_);_(@_)</c:formatCode>
                <c:ptCount val="9"/>
                <c:pt idx="0">
                  <c:v>88.602319117966857</c:v>
                </c:pt>
                <c:pt idx="1">
                  <c:v>87.995900359679723</c:v>
                </c:pt>
                <c:pt idx="2">
                  <c:v>91.673755291984932</c:v>
                </c:pt>
                <c:pt idx="3">
                  <c:v>88.759621564288523</c:v>
                </c:pt>
                <c:pt idx="4">
                  <c:v>87.759507585952377</c:v>
                </c:pt>
                <c:pt idx="5">
                  <c:v>89.030817680030538</c:v>
                </c:pt>
                <c:pt idx="6">
                  <c:v>87.070134305588553</c:v>
                </c:pt>
                <c:pt idx="7">
                  <c:v>87.623063730704658</c:v>
                </c:pt>
                <c:pt idx="8">
                  <c:v>87.492685451292232</c:v>
                </c:pt>
              </c:numCache>
            </c:numRef>
          </c:val>
          <c:smooth val="0"/>
          <c:extLst>
            <c:ext xmlns:c16="http://schemas.microsoft.com/office/drawing/2014/chart" uri="{C3380CC4-5D6E-409C-BE32-E72D297353CC}">
              <c16:uniqueId val="{00000000-7622-49EE-B6F3-310B2EEC1402}"/>
            </c:ext>
          </c:extLst>
        </c:ser>
        <c:ser>
          <c:idx val="2"/>
          <c:order val="1"/>
          <c:tx>
            <c:strRef>
              <c:f>'Table - Charts'!$A$9</c:f>
              <c:strCache>
                <c:ptCount val="1"/>
                <c:pt idx="0">
                  <c:v>With Decoupling Deferral (Earnings Test Excluded)</c:v>
                </c:pt>
              </c:strCache>
            </c:strRef>
          </c:tx>
          <c:spPr>
            <a:ln w="12700" cap="rnd">
              <a:solidFill>
                <a:schemeClr val="tx1"/>
              </a:solidFill>
              <a:prstDash val="sysDash"/>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Charts'!$B$9:$J$9</c:f>
              <c:numCache>
                <c:formatCode>_(* #,##0_);_(* \(#,##0\);_(* "-"??_);_(@_)</c:formatCode>
                <c:ptCount val="9"/>
                <c:pt idx="5">
                  <c:v>89.152474077582539</c:v>
                </c:pt>
                <c:pt idx="6">
                  <c:v>87.166308627241321</c:v>
                </c:pt>
                <c:pt idx="7">
                  <c:v>87.574562962497453</c:v>
                </c:pt>
                <c:pt idx="8">
                  <c:v>88.30891563637411</c:v>
                </c:pt>
              </c:numCache>
            </c:numRef>
          </c:val>
          <c:smooth val="0"/>
          <c:extLst>
            <c:ext xmlns:c16="http://schemas.microsoft.com/office/drawing/2014/chart" uri="{C3380CC4-5D6E-409C-BE32-E72D297353CC}">
              <c16:uniqueId val="{00000001-7622-49EE-B6F3-310B2EEC1402}"/>
            </c:ext>
          </c:extLst>
        </c:ser>
        <c:ser>
          <c:idx val="1"/>
          <c:order val="2"/>
          <c:tx>
            <c:strRef>
              <c:f>'Table - Charts'!$A$10</c:f>
              <c:strCache>
                <c:ptCount val="1"/>
                <c:pt idx="0">
                  <c:v>With Decoupling Deferral (Earnings Test Included)</c:v>
                </c:pt>
              </c:strCache>
            </c:strRef>
          </c:tx>
          <c:spPr>
            <a:ln w="12700" cap="rnd">
              <a:solidFill>
                <a:schemeClr val="tx1"/>
              </a:solidFill>
              <a:prstDash val="lgDash"/>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Charts'!$B$10:$J$10</c:f>
              <c:numCache>
                <c:formatCode>_(* #,##0_);_(* \(#,##0\);_(* "-"??_);_(@_)</c:formatCode>
                <c:ptCount val="9"/>
                <c:pt idx="5">
                  <c:v>88.363471939469591</c:v>
                </c:pt>
                <c:pt idx="6">
                  <c:v>86.077172528755071</c:v>
                </c:pt>
                <c:pt idx="7">
                  <c:v>83.980080754746112</c:v>
                </c:pt>
                <c:pt idx="8">
                  <c:v>88.30891563637411</c:v>
                </c:pt>
              </c:numCache>
            </c:numRef>
          </c:val>
          <c:smooth val="0"/>
          <c:extLst>
            <c:ext xmlns:c16="http://schemas.microsoft.com/office/drawing/2014/chart" uri="{C3380CC4-5D6E-409C-BE32-E72D297353CC}">
              <c16:uniqueId val="{00000002-7622-49EE-B6F3-310B2EEC1402}"/>
            </c:ext>
          </c:extLst>
        </c:ser>
        <c:ser>
          <c:idx val="3"/>
          <c:order val="3"/>
          <c:tx>
            <c:strRef>
              <c:f>'Table - Charts'!$A$11</c:f>
              <c:strCache>
                <c:ptCount val="1"/>
                <c:pt idx="0">
                  <c:v>With Decoupling Deferral (Earnings Test Included with Collar)</c:v>
                </c:pt>
              </c:strCache>
            </c:strRef>
          </c:tx>
          <c:spPr>
            <a:ln w="12700" cap="rnd">
              <a:solidFill>
                <a:schemeClr val="tx1"/>
              </a:solidFill>
              <a:prstDash val="dashDot"/>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Charts'!$B$11:$J$11</c:f>
              <c:numCache>
                <c:formatCode>_(* #,##0_);_(* \(#,##0\);_(* "-"??_);_(@_)</c:formatCode>
                <c:ptCount val="9"/>
                <c:pt idx="5">
                  <c:v>88.579126320836309</c:v>
                </c:pt>
                <c:pt idx="6">
                  <c:v>86.314773496718104</c:v>
                </c:pt>
                <c:pt idx="7">
                  <c:v>84.366914004321558</c:v>
                </c:pt>
                <c:pt idx="8">
                  <c:v>88.30891563637411</c:v>
                </c:pt>
              </c:numCache>
            </c:numRef>
          </c:val>
          <c:smooth val="0"/>
          <c:extLst>
            <c:ext xmlns:c16="http://schemas.microsoft.com/office/drawing/2014/chart" uri="{C3380CC4-5D6E-409C-BE32-E72D297353CC}">
              <c16:uniqueId val="{00000001-5C89-4A78-90D3-411A89939344}"/>
            </c:ext>
          </c:extLst>
        </c:ser>
        <c:dLbls>
          <c:showLegendKey val="0"/>
          <c:showVal val="0"/>
          <c:showCatName val="0"/>
          <c:showSerName val="0"/>
          <c:showPercent val="0"/>
          <c:showBubbleSize val="0"/>
        </c:dLbls>
        <c:smooth val="0"/>
        <c:axId val="495609887"/>
        <c:axId val="1945015343"/>
      </c:lineChart>
      <c:catAx>
        <c:axId val="495609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45015343"/>
        <c:crosses val="autoZero"/>
        <c:auto val="1"/>
        <c:lblAlgn val="ctr"/>
        <c:lblOffset val="100"/>
        <c:noMultiLvlLbl val="0"/>
      </c:catAx>
      <c:valAx>
        <c:axId val="1945015343"/>
        <c:scaling>
          <c:orientation val="minMax"/>
          <c:max val="95"/>
          <c:min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t>
                </a:r>
                <a:r>
                  <a:rPr lang="en-US" baseline="0"/>
                  <a:t> per </a:t>
                </a:r>
                <a:r>
                  <a:rPr lang="en-US"/>
                  <a:t>MWh</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95609887"/>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 - Charts'!$A$14</c:f>
              <c:strCache>
                <c:ptCount val="1"/>
                <c:pt idx="0">
                  <c:v>Without Decoupling Deferral</c:v>
                </c:pt>
              </c:strCache>
            </c:strRef>
          </c:tx>
          <c:spPr>
            <a:ln w="12700" cap="rnd">
              <a:solidFill>
                <a:schemeClr val="tx1"/>
              </a:solidFill>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Charts'!$B$14:$J$14</c:f>
              <c:numCache>
                <c:formatCode>_(* #,##0_);_(* \(#,##0\);_(* "-"??_);_(@_)</c:formatCode>
                <c:ptCount val="9"/>
                <c:pt idx="0">
                  <c:v>2167.1415102233473</c:v>
                </c:pt>
                <c:pt idx="1">
                  <c:v>2164.4913450055096</c:v>
                </c:pt>
                <c:pt idx="2">
                  <c:v>2295.5571060768034</c:v>
                </c:pt>
                <c:pt idx="3">
                  <c:v>2160.488766440023</c:v>
                </c:pt>
                <c:pt idx="4">
                  <c:v>2132.6874387529815</c:v>
                </c:pt>
                <c:pt idx="5">
                  <c:v>2192.1374433903652</c:v>
                </c:pt>
                <c:pt idx="6">
                  <c:v>2095.9549012169796</c:v>
                </c:pt>
                <c:pt idx="7">
                  <c:v>2137.8577307802502</c:v>
                </c:pt>
                <c:pt idx="8">
                  <c:v>2050.2143852327736</c:v>
                </c:pt>
              </c:numCache>
            </c:numRef>
          </c:val>
          <c:smooth val="0"/>
          <c:extLst>
            <c:ext xmlns:c16="http://schemas.microsoft.com/office/drawing/2014/chart" uri="{C3380CC4-5D6E-409C-BE32-E72D297353CC}">
              <c16:uniqueId val="{00000000-8FB8-4301-8BCE-A8225EFE88E8}"/>
            </c:ext>
          </c:extLst>
        </c:ser>
        <c:ser>
          <c:idx val="2"/>
          <c:order val="1"/>
          <c:tx>
            <c:strRef>
              <c:f>'Table - Charts'!$A$15</c:f>
              <c:strCache>
                <c:ptCount val="1"/>
                <c:pt idx="0">
                  <c:v>With Decoupling Deferral (Earnings Test Excluded)</c:v>
                </c:pt>
              </c:strCache>
            </c:strRef>
          </c:tx>
          <c:spPr>
            <a:ln w="12700" cap="rnd">
              <a:solidFill>
                <a:schemeClr val="tx1"/>
              </a:solidFill>
              <a:prstDash val="sysDash"/>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Charts'!$B$15:$J$15</c:f>
              <c:numCache>
                <c:formatCode>_(* #,##0_);_(* \(#,##0\);_(* "-"??_);_(@_)</c:formatCode>
                <c:ptCount val="9"/>
                <c:pt idx="5">
                  <c:v>2195.1328954287833</c:v>
                </c:pt>
                <c:pt idx="6">
                  <c:v>2098.2700123908276</c:v>
                </c:pt>
                <c:pt idx="7">
                  <c:v>2136.6743923092376</c:v>
                </c:pt>
                <c:pt idx="8">
                  <c:v>2069.3410911794972</c:v>
                </c:pt>
              </c:numCache>
            </c:numRef>
          </c:val>
          <c:smooth val="0"/>
          <c:extLst>
            <c:ext xmlns:c16="http://schemas.microsoft.com/office/drawing/2014/chart" uri="{C3380CC4-5D6E-409C-BE32-E72D297353CC}">
              <c16:uniqueId val="{00000001-8FB8-4301-8BCE-A8225EFE88E8}"/>
            </c:ext>
          </c:extLst>
        </c:ser>
        <c:ser>
          <c:idx val="1"/>
          <c:order val="2"/>
          <c:tx>
            <c:strRef>
              <c:f>'Table - Charts'!$A$16</c:f>
              <c:strCache>
                <c:ptCount val="1"/>
                <c:pt idx="0">
                  <c:v>With Decoupling Deferral (Earnings Test Included)</c:v>
                </c:pt>
              </c:strCache>
            </c:strRef>
          </c:tx>
          <c:spPr>
            <a:ln w="12700" cap="rnd">
              <a:solidFill>
                <a:schemeClr val="tx1"/>
              </a:solidFill>
              <a:prstDash val="lgDash"/>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Charts'!$B$16:$J$16</c:f>
              <c:numCache>
                <c:formatCode>_(* #,##0_);_(* \(#,##0\);_(* "-"??_);_(@_)</c:formatCode>
                <c:ptCount val="9"/>
                <c:pt idx="5">
                  <c:v>2175.7059017771194</c:v>
                </c:pt>
                <c:pt idx="6">
                  <c:v>2072.0522953524828</c:v>
                </c:pt>
                <c:pt idx="7">
                  <c:v>2048.974975639554</c:v>
                </c:pt>
                <c:pt idx="8">
                  <c:v>2069.3410911794972</c:v>
                </c:pt>
              </c:numCache>
            </c:numRef>
          </c:val>
          <c:smooth val="0"/>
          <c:extLst>
            <c:ext xmlns:c16="http://schemas.microsoft.com/office/drawing/2014/chart" uri="{C3380CC4-5D6E-409C-BE32-E72D297353CC}">
              <c16:uniqueId val="{00000002-8FB8-4301-8BCE-A8225EFE88E8}"/>
            </c:ext>
          </c:extLst>
        </c:ser>
        <c:ser>
          <c:idx val="3"/>
          <c:order val="3"/>
          <c:tx>
            <c:strRef>
              <c:f>'Table - Charts'!$A$17</c:f>
              <c:strCache>
                <c:ptCount val="1"/>
                <c:pt idx="0">
                  <c:v>With Decoupling Deferral (Earnings Test Included with Collar)</c:v>
                </c:pt>
              </c:strCache>
            </c:strRef>
          </c:tx>
          <c:spPr>
            <a:ln w="12700" cap="rnd">
              <a:solidFill>
                <a:schemeClr val="tx1"/>
              </a:solidFill>
              <a:prstDash val="dashDot"/>
              <a:round/>
            </a:ln>
            <a:effectLst/>
          </c:spPr>
          <c:marker>
            <c:symbol val="none"/>
          </c:marker>
          <c:cat>
            <c:numRef>
              <c:f>'Table - Charts'!$B$1:$J$1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'Table - Charts'!$B$17:$J$17</c:f>
              <c:numCache>
                <c:formatCode>_(* #,##0_);_(* \(#,##0\);_(* "-"??_);_(@_)</c:formatCode>
                <c:ptCount val="9"/>
                <c:pt idx="5">
                  <c:v>2181.0157939756186</c:v>
                </c:pt>
                <c:pt idx="6">
                  <c:v>2077.7718330252769</c:v>
                </c:pt>
                <c:pt idx="7">
                  <c:v>2058.4130666845026</c:v>
                </c:pt>
                <c:pt idx="8">
                  <c:v>2069.3410911794972</c:v>
                </c:pt>
              </c:numCache>
            </c:numRef>
          </c:val>
          <c:smooth val="0"/>
          <c:extLst>
            <c:ext xmlns:c16="http://schemas.microsoft.com/office/drawing/2014/chart" uri="{C3380CC4-5D6E-409C-BE32-E72D297353CC}">
              <c16:uniqueId val="{00000001-A60B-4768-99A5-4CF756EF938A}"/>
            </c:ext>
          </c:extLst>
        </c:ser>
        <c:dLbls>
          <c:showLegendKey val="0"/>
          <c:showVal val="0"/>
          <c:showCatName val="0"/>
          <c:showSerName val="0"/>
          <c:showPercent val="0"/>
          <c:showBubbleSize val="0"/>
        </c:dLbls>
        <c:smooth val="0"/>
        <c:axId val="495609887"/>
        <c:axId val="1945015343"/>
      </c:lineChart>
      <c:catAx>
        <c:axId val="495609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45015343"/>
        <c:crosses val="autoZero"/>
        <c:auto val="1"/>
        <c:lblAlgn val="ctr"/>
        <c:lblOffset val="100"/>
        <c:noMultiLvlLbl val="0"/>
      </c:catAx>
      <c:valAx>
        <c:axId val="1945015343"/>
        <c:scaling>
          <c:orientation val="minMax"/>
          <c:max val="2300"/>
          <c:min val="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t>
                </a:r>
                <a:r>
                  <a:rPr lang="en-US" baseline="0"/>
                  <a:t> per </a:t>
                </a:r>
                <a:r>
                  <a:rPr lang="en-US"/>
                  <a:t>Customer</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95609887"/>
        <c:crosses val="autoZero"/>
        <c:crossBetween val="between"/>
        <c:majorUnit val="50"/>
      </c:valAx>
      <c:spPr>
        <a:noFill/>
        <a:ln>
          <a:noFill/>
        </a:ln>
        <a:effectLst/>
      </c:spPr>
    </c:plotArea>
    <c:legend>
      <c:legendPos val="b"/>
      <c:layout>
        <c:manualLayout>
          <c:xMode val="edge"/>
          <c:yMode val="edge"/>
          <c:x val="0"/>
          <c:y val="0.68639617106685191"/>
          <c:w val="0.99976736881622441"/>
          <c:h val="0.3136038289331480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12</xdr:col>
      <xdr:colOff>1</xdr:colOff>
      <xdr:row>17</xdr:row>
      <xdr:rowOff>0</xdr:rowOff>
    </xdr:from>
    <xdr:to>
      <xdr:col>25</xdr:col>
      <xdr:colOff>0</xdr:colOff>
      <xdr:row>33</xdr:row>
      <xdr:rowOff>0</xdr:rowOff>
    </xdr:to>
    <xdr:graphicFrame macro="">
      <xdr:nvGraphicFramePr>
        <xdr:cNvPr id="2" name="Chart 1">
          <a:extLst>
            <a:ext uri="{FF2B5EF4-FFF2-40B4-BE49-F238E27FC236}">
              <a16:creationId xmlns:a16="http://schemas.microsoft.com/office/drawing/2014/main" id="{26B67C6C-3109-45E3-A260-90E8ABA402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28</xdr:row>
      <xdr:rowOff>0</xdr:rowOff>
    </xdr:from>
    <xdr:to>
      <xdr:col>25</xdr:col>
      <xdr:colOff>0</xdr:colOff>
      <xdr:row>44</xdr:row>
      <xdr:rowOff>0</xdr:rowOff>
    </xdr:to>
    <xdr:graphicFrame macro="">
      <xdr:nvGraphicFramePr>
        <xdr:cNvPr id="6" name="Chart 5">
          <a:extLst>
            <a:ext uri="{FF2B5EF4-FFF2-40B4-BE49-F238E27FC236}">
              <a16:creationId xmlns:a16="http://schemas.microsoft.com/office/drawing/2014/main" id="{335BBAD5-8D18-4B8B-839B-3FA3C072A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39</xdr:row>
      <xdr:rowOff>0</xdr:rowOff>
    </xdr:from>
    <xdr:to>
      <xdr:col>25</xdr:col>
      <xdr:colOff>0</xdr:colOff>
      <xdr:row>56</xdr:row>
      <xdr:rowOff>0</xdr:rowOff>
    </xdr:to>
    <xdr:graphicFrame macro="">
      <xdr:nvGraphicFramePr>
        <xdr:cNvPr id="7" name="Chart 6">
          <a:extLst>
            <a:ext uri="{FF2B5EF4-FFF2-40B4-BE49-F238E27FC236}">
              <a16:creationId xmlns:a16="http://schemas.microsoft.com/office/drawing/2014/main" id="{34AA9FD9-67D9-4611-AAE0-BE0F3D557E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50</xdr:row>
      <xdr:rowOff>0</xdr:rowOff>
    </xdr:from>
    <xdr:to>
      <xdr:col>24</xdr:col>
      <xdr:colOff>506328</xdr:colOff>
      <xdr:row>50</xdr:row>
      <xdr:rowOff>0</xdr:rowOff>
    </xdr:to>
    <xdr:cxnSp macro="">
      <xdr:nvCxnSpPr>
        <xdr:cNvPr id="9" name="Straight Connector 8">
          <a:extLst>
            <a:ext uri="{FF2B5EF4-FFF2-40B4-BE49-F238E27FC236}">
              <a16:creationId xmlns:a16="http://schemas.microsoft.com/office/drawing/2014/main" id="{2D81504D-42E7-4520-B5B3-B831357D4555}"/>
            </a:ext>
          </a:extLst>
        </xdr:cNvPr>
        <xdr:cNvCxnSpPr/>
      </xdr:nvCxnSpPr>
      <xdr:spPr>
        <a:xfrm>
          <a:off x="8958513" y="9434763"/>
          <a:ext cx="658227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newweb.pacificorp.com/File/File4447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p74618\Local%20Settings\Temporary%20Internet%20Files\Content.Outlook\0APVEUJB\COS%20UT%20June%202015%20_NS%20Current.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tah%20Docket%2009-035-23%20(GRC%20Jun%202009)\Pricing\To%20Pricing\COS%20UT%20Jun%202010%20-%20AMR%20revise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EGULATN\COS\Wyoming%20GRC%20FTY%2012-2010%20(2009%20GRC)\COS\WY%20COS%20FTY%20Dec%202010_0826HYBRID.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COS\Wyoming%20GRC%20FTY%2003-31-2013%20(2011%20GRC)\COS\WY%20COS%20FTY%20March%202013_NS_run%20for%20mike.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GULATN\COS\Utah%20GRC%202009%20(09-035-23)\Filed%20(direct)\Testimony%20and%20Exhibits\Exhibit%20RMP__(CCP-3)\Tab%204%20&amp;%205\COS%20UT%20Jun%202010%20(MS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22-05%2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09-05-JAM%20updat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COS\Utah%20GRC%202011%20(10-035-124)\Filed%20(direct)\Testimony%20and%20Exhibits\Exhibit%20RMP__(CCP-3)\Tab%204%20&amp;%205\COS%20UT%20Jun%202012.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REGULATN\COS\Utah%20Docket%2010-035-124%20(GRC%202011)\Filed%20(direct)\Testimony%20and%20Exhibits\Confidential%20Exhibit%20RMP__(CCP-5)\UT%20GRC%20MC%20Study%20Jun%202012.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SHR02\PD\SLREG1\ARCHIVE\2006\0306%20SEMI\Tab%20%238%20-%20Rate%20Base\Major%20Plant%20Additions\Major%20Plant%20Addition%20Adjustm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Ver1a_BudgetForecast_%202008_Sept5\Budget0806\Output\Energy%20Cust%20Load%20Rev\TOT%20MW%20only%20Annual%20and%20Monthl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P33324\AppData\Local\Microsoft\Windows\Temporary%20Internet%20Files\Content.Outlook\E1KWY5R3\WA%20Pricing%20Analysis\WA%20Decoupling%20Analysis\WA%20Decoupling%20Analysis%20revised%20monthly%20historic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p74933\AppData\Local\Microsoft\Windows\Temporary%20Internet%20Files\Content.Outlook\6V34N0TJ\WA%20JAM%20December%202013%20GRC%20-%20Final%20Ord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oups\SLREG1\ARCHIVE\2004\Balanced%20Scorecard\2005%20Comparisons\ROE%20-%20Q3\Bus%20U%20Comparisons\2005%20Run%20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SHR02\ARCHIVE\2007\SEMI%20Dec%202007\Models\Idaho\RAM%20Semi%20De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REGULATN\COS\Utah%20GRC%202011\2.%20Marginal%20COS\OR%20GRC%20MC%20Study%20Dec%202011%20-%20N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lcshrn102\SHR02\PD\SLREG1\ARCHIVE\2007\SEMI%20Dec%202007\8%20-%20Rate%20Base\Misc%20Rate%20Base\M&amp;S%20Analysis\Total%20Company%203%20200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WINDOWS\TEMP\Attachmen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HR02\PD\SLREG1\ARCHIVE\2006\SEMI%20Mar%202006\Tab%20%234%20-%20O&amp;M\ID%20DSM%20Irrigation\GLPCA%20514511%20Sept%20200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STRATMKT\Dsmmkt\Arnold\Amortization%20Schedules\WZAMT200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SHR02\Shared\Trading\Structuring%20&amp;%20Pricing\Models\NatGasCurve\Gas%20Forward%20Price%20Curv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p74933\Local%20Settings\Temporary%20Internet%20Files\OLK9E\COS%20ID%20GRC%2012-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PSB1_GROUPS.PSB.OR.PPW\REGULATN\ER\06_08%20Washington%20GRC\Models\WA%20RAM%20JUNE%202008%20GRC.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T%2011-035-200%20(GRC%20May2013)\Sent%20out\Sent%20out%202012%2008%2020%20(Monthly%20Allocation)\UTGRC12_Utah%20Base%20NPC%20Report%20(Settlement)%20CONF_Sent%20Out%202012%2008%2020.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Joanne\SAP\RC_CCvlooku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nts%20and%20Settings\p17149\Local%20Settings\Temporary%20Internet%20Files\OLK7\WA%20SB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pw\.PSB1_GROUPS.PSB.OR.PPW\REGULATN\COS\WA%204-2010%20GRC%20(Docket%20UE-xxxxxx)\JAM\WA%20RAM%20JUNE%202008%20GRC_testin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SHR02\PD\SLREG1\ARCHIVE\2010\Results%20-%20June%202010\3%20-%20Revenue\REC%20Revenues\3.5%20REC%20Revenues%20UT,%20CA,%20ID%20-%20Jun2010%20Result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acifiCorp.us\DFS\REGULATN\PA&amp;D\Decoupling%20Mechanism\Washington\RECOV16%20-%20thru%20Oct%20w%20Decoupling.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s%20and%20Settings\p21566\Local%20Settings\Temporary%20Internet%20Files\Content.Outlook\MFLJKWXJ\Budget%20Recovery-YTDDec2010B.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p14817\Local%20Settings\Temporary%20Internet%20Files\OLK11\Idaho%20FY2004%20NPC%20Gold%20(11%2018%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Patrick\CLEANAIR\ACCOUNTING\AP%20INVOICE%20APPROVAL%20FORM.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SHR02\ARCHIVE\2006\SEMI%20Mar%202006\Tab%20%235%20-%20NPC\Normalized%20NPC\Semi-Annual%20(Apr2006-Mar2007)_2006Jun0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X:\ER\WA%20GRC%20Dec%202013%20Base\Models\Revenue%20Requirement%20Summary%20Model%20-%202014%20WA%20GRC.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ASES/Wyoming98/East%20West%20Rate%20Migr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GULATN/PA&amp;D/Decoupling%20Mechanism/Washington/RECOV16%20-%20thru%20Oct%20w%20Decoupling.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12-05-JAM%20update.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SLREG1\ARCHIVE\2000\Oregon%20SB1149\CA%20Removed\1999%20RFM%20(CA%20and%20Centralia%20Remove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p14818\LOCALS~1\Temp\xSAPtemp82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REGULATN\ER\1206%20Semi\Tab%20%235%20NPC\NPC%20Adjustment\SA(WCA)_Allocation%20Table_2007Apr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p74618\Local%20Settings\Temporary%20Internet%20Files\Content.Outlook\0APVEUJB\_UT%20EBA%20Draft%20(DEC12)%20CONF_2013%2002%2026%20(3).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nts%20and%20Settings\p11382\Local%20Settings\Temporary%20Internet%20Files\OLK1DE\JAM%20CY06%20OR%20PARTIAL%20SETTLEMENT-Updated.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REGULATN\COS\Wyoming%20GRC%20FTY%2012-2009%20(2008%20GRC)\Rebuttal\WY%20COS%20FTY%20June%202009%20Rebuttal%20Filin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PA&amp;D\CASES\Wash98\Stipulation\WA98%20with%20deferral%20separ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p74933\Local%20Settings\Temporary%20Internet%20Files\Content.Outlook\1VOS77IL\Attachment%20WIEC%2035.1_no%20sit%20fix_1.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ARCHIVE\2009\Results%20-%20June%202009\5%20-%20NPC\NPC_5.1\Back%20up\BW%20Report%20for%20447%20-%20June%20200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REGULATN\COS\Wyoming%20GRC%20FTY%2012-2009%20(2008%20GRC)\COS\WY%20COS%20FTY%20Dec%202009%20Draft%2006-17-0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lcshrn102\SHR02\PD\SLREG1\ARCHIVE\2006\SEMI%20Mar%202006\Tab%20%234%20-%20O&amp;M\Affiliate%20Management%20Fee%20Commitment\MGMT%20FEE%20ACTUALS%20FY%202001%20thru%2020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I:\Documents%20and%20Settings\p12508\Temporary%20Internet%20Files\OLK49\MGMT%20FEE%20ACTUALS%20CY2002%20%20FY200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ocuments%20and%20Settings\p74933\Application%20Data\Microsoft\Excel\Rate%20Spread%20-%20RMM\WY%20COS%20FTY%20Dec%202011%20Rebuttal%20-%20RMM.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TN\PA&amp;D\CASES\Wash%2002\Year%203%20of%20stipulation%201-1-20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REGULATN\COS\Utah%20GRC%202012%20(11-035-200)\Filed\Direct\Testimony%20and%20Exhibits\Exhibit%20RMP__(CCP-3)\Tabs%202,%204%20&amp;%205\COS%20UT%20May%202013%20filed.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REGULATN\COS\WA%20GRC%202010%20(UE-100749)\Filed\Rebuttal\Exhibit%20No._(CCP-9)\Tab%202%20&amp;%203\COS%20WA%20December%202009%20Rebuttal.xlsm"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TEMP\RAM%20Mar%2020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cec\2004_05\Actuals\09_December%2004\PPW%20CEC_Board\CEC%20Meeting\02_03_Financial%20Results%20vs%20Budge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PSB1/REGULATN/PA&amp;D/Decoupling%20Mechanism/Washington/3%20Year%20Decoupling%20Evaluation/Revenue%20Stability/Revenue%20Trend%20Analysis%20revise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REGULATN/PA&amp;D/Decoupling%20Mechanism/Washington/2021%20Adjustment%20(Filed%20X-X-2020)/Sch%2093%20Attachments%20A-D.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REGULATN/PA&amp;D/Decoupling%20Mechanism/Washington/2020%20Adjustment%20(Filed%2012-1-2019)/WA%20Decoupling%20Workpapers%20for%2012-1-19%20filing.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REGULATN/PA&amp;D/Decoupling%20Mechanism/Washington/2019%20Adjustment%20(Filed%2012-1-2018)/WA%20Decoupling%20detail%20file%20for%2012-1-18%20filing.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REGULATN/PA&amp;D/SEMIANNL/Washington/WA%20June%202017%20Semi/WA%20June%202017.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REGULATN/PA&amp;D/Decoupling%20Mechanism/Washington/2018%20Adjustment%20(Filed%20Mid-March%202018)/WA%20Decoupling%20Filing%20Workpapers%20eff%204-1-18.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REGULATN/PA&amp;D/CASES/WA%20Alternate%20RC%2015/Final%20Order/Decoupling%20Compliance%20Final%20Order%20filing%20Workpaper.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REGULATN/PA&amp;D/CASES/WA%20Alternate%20RC%2015/Final%20Order/WA%202015%20Order%20Final%20filing%20Workpaper.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REGULATN/PA&amp;D/CASES/WA%20GRC%2013/Order/WA%202012%20GRC%20final%20@16.997M.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REGULATN/PA&amp;D/CASES/WA%20GRC%2013/Order/WA%202012%20GRC%20final%20@16.997M%20filed%20re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Cover Sheet"/>
      <sheetName val="Procedures and Assumptions"/>
      <sheetName val="Lead Sheet - WY Type 3"/>
      <sheetName val="WY Backup 1 Type 3"/>
      <sheetName val="WY Back-up 2 Type 3"/>
      <sheetName val="Lead Sheet - UT Type 1"/>
      <sheetName val="Backup 1 UT Type 1"/>
      <sheetName val="UT Back-Up 2"/>
      <sheetName val="Internal Backup"/>
      <sheetName val="ID &amp; WY Backup"/>
      <sheetName val="ID&amp; WY Depr Calculation Jun2015"/>
      <sheetName val="ID&amp;WY DEPR Calculation - 2014"/>
      <sheetName val="ID&amp;WY Composite Depr Rate"/>
      <sheetName val="EPIS Existing Plant YE Dec14 "/>
      <sheetName val="EPIS Existing Plant YE Jun15"/>
      <sheetName val="Depr Reserve Existing YE Dec14"/>
      <sheetName val="Depr Expense Existing YE Dec14"/>
      <sheetName val="Relicen EPIS YE Jun 15"/>
      <sheetName val="Relicen EPIS YE Dec 14"/>
      <sheetName val="Amort Relicen Reserve YE Dec 14"/>
      <sheetName val="Amort Relicen Reserve YE Jun 15"/>
      <sheetName val="Amort Relicen Expe YE Jun15"/>
      <sheetName val="Amort Relicen Exp YE Dec14"/>
      <sheetName val="UT Backup "/>
      <sheetName val="UT DEPR Calculation - 2015"/>
      <sheetName val="UT DEPR Calculation - 2014"/>
      <sheetName val="13 MA Adjustment (2)"/>
      <sheetName val="13 MA Backup (2)"/>
      <sheetName val="13 MA Adjustment"/>
      <sheetName val="13 MA Backup"/>
      <sheetName val="Relicen EPIS 13MA Jun15"/>
      <sheetName val="Relicen EPIS 13MA Dec 14"/>
      <sheetName val="Amortization Reserve 13MA Jun15"/>
      <sheetName val="Amortization Reserve 13MA Dec14"/>
      <sheetName val="Amortization Expense Dec14"/>
      <sheetName val="Amort Relicen Expense June15"/>
      <sheetName val="BU Approval"/>
      <sheetName val="Ke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v Apr Form"/>
      <sheetName val="Page 2"/>
      <sheetName val="-"/>
    </sheetNames>
    <sheetDataSet>
      <sheetData sheetId="0"/>
      <sheetData sheetId="1"/>
      <sheetData sheetId="2"/>
      <sheetData sheetId="3">
        <row r="1">
          <cell r="A1">
            <v>39452</v>
          </cell>
          <cell r="B1">
            <v>39421</v>
          </cell>
        </row>
        <row r="2">
          <cell r="B2">
            <v>39452</v>
          </cell>
        </row>
        <row r="3">
          <cell r="B3">
            <v>39483</v>
          </cell>
        </row>
        <row r="4">
          <cell r="B4">
            <v>39512</v>
          </cell>
        </row>
        <row r="5">
          <cell r="B5">
            <v>39543</v>
          </cell>
        </row>
        <row r="6">
          <cell r="B6">
            <v>39573</v>
          </cell>
        </row>
        <row r="7">
          <cell r="B7">
            <v>39604</v>
          </cell>
        </row>
        <row r="8">
          <cell r="B8">
            <v>39634</v>
          </cell>
        </row>
        <row r="9">
          <cell r="B9">
            <v>39665</v>
          </cell>
        </row>
        <row r="10">
          <cell r="B10">
            <v>39696</v>
          </cell>
        </row>
        <row r="11">
          <cell r="B11">
            <v>39726</v>
          </cell>
        </row>
        <row r="12">
          <cell r="B12">
            <v>39757</v>
          </cell>
        </row>
        <row r="13">
          <cell r="B13">
            <v>39787</v>
          </cell>
        </row>
        <row r="14">
          <cell r="B14">
            <v>39818</v>
          </cell>
        </row>
        <row r="15">
          <cell r="B15">
            <v>39849</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Function Summary"/>
      <sheetName val="Class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Factors"/>
      <sheetName val="ErrorCheck"/>
      <sheetName val="Message"/>
      <sheetName val="Dialog"/>
      <sheetName val="Print Module"/>
      <sheetName val="Menu_Options"/>
      <sheetName val="Menu_Unbundle"/>
    </sheetNames>
    <sheetDataSet>
      <sheetData sheetId="0">
        <row r="5">
          <cell r="C5" t="str">
            <v>State of Utah</v>
          </cell>
        </row>
        <row r="11">
          <cell r="Y11">
            <v>1</v>
          </cell>
        </row>
        <row r="17">
          <cell r="H17">
            <v>0.37950999999999996</v>
          </cell>
        </row>
        <row r="20">
          <cell r="H20">
            <v>4.5400000000000003E-2</v>
          </cell>
        </row>
        <row r="23">
          <cell r="H23">
            <v>4.7625023134766025</v>
          </cell>
        </row>
        <row r="24">
          <cell r="D24">
            <v>0.3694468413935218</v>
          </cell>
        </row>
      </sheetData>
      <sheetData sheetId="1"/>
      <sheetData sheetId="2"/>
      <sheetData sheetId="3"/>
      <sheetData sheetId="4"/>
      <sheetData sheetId="5"/>
      <sheetData sheetId="6"/>
      <sheetData sheetId="7"/>
      <sheetData sheetId="8"/>
      <sheetData sheetId="9"/>
      <sheetData sheetId="10"/>
      <sheetData sheetId="11">
        <row r="58">
          <cell r="H58">
            <v>6016631101.3796072</v>
          </cell>
        </row>
      </sheetData>
      <sheetData sheetId="12"/>
      <sheetData sheetId="13"/>
      <sheetData sheetId="14"/>
      <sheetData sheetId="15"/>
      <sheetData sheetId="16"/>
      <sheetData sheetId="17"/>
      <sheetData sheetId="18">
        <row r="4">
          <cell r="I4">
            <v>0.75882088818077265</v>
          </cell>
        </row>
      </sheetData>
      <sheetData sheetId="19">
        <row r="90">
          <cell r="Y90" t="str">
            <v>DIS</v>
          </cell>
        </row>
        <row r="105">
          <cell r="F105">
            <v>9630562.6399999969</v>
          </cell>
        </row>
        <row r="423">
          <cell r="Y423">
            <v>0</v>
          </cell>
        </row>
        <row r="429">
          <cell r="Y429">
            <v>0</v>
          </cell>
        </row>
        <row r="723">
          <cell r="Y723">
            <v>17318.325682945782</v>
          </cell>
        </row>
        <row r="724">
          <cell r="Y724">
            <v>0</v>
          </cell>
        </row>
        <row r="725">
          <cell r="Y725">
            <v>23523.980985977963</v>
          </cell>
        </row>
        <row r="750">
          <cell r="F750">
            <v>0</v>
          </cell>
          <cell r="Y750">
            <v>0</v>
          </cell>
        </row>
        <row r="758">
          <cell r="Y758">
            <v>387.06965023491381</v>
          </cell>
        </row>
        <row r="759">
          <cell r="Y759">
            <v>0</v>
          </cell>
        </row>
        <row r="760">
          <cell r="Y760">
            <v>103319.33538772036</v>
          </cell>
        </row>
        <row r="828">
          <cell r="Y828">
            <v>0</v>
          </cell>
        </row>
        <row r="833">
          <cell r="Y833">
            <v>0</v>
          </cell>
        </row>
        <row r="869">
          <cell r="Y869">
            <v>0</v>
          </cell>
        </row>
        <row r="870">
          <cell r="Y870">
            <v>0</v>
          </cell>
        </row>
        <row r="958">
          <cell r="Y958">
            <v>-141264.13589881599</v>
          </cell>
        </row>
        <row r="1012">
          <cell r="Y1012">
            <v>-1283907.9731074879</v>
          </cell>
        </row>
        <row r="1032">
          <cell r="Y1032">
            <v>0</v>
          </cell>
        </row>
        <row r="1033">
          <cell r="Y1033">
            <v>0</v>
          </cell>
        </row>
        <row r="1034">
          <cell r="Y1034">
            <v>0</v>
          </cell>
        </row>
        <row r="1035">
          <cell r="Y1035">
            <v>0</v>
          </cell>
        </row>
        <row r="1036">
          <cell r="Y1036">
            <v>0</v>
          </cell>
        </row>
        <row r="1037">
          <cell r="Y1037">
            <v>0</v>
          </cell>
        </row>
        <row r="1041">
          <cell r="Y1041">
            <v>0</v>
          </cell>
        </row>
        <row r="1042">
          <cell r="Y1042">
            <v>0</v>
          </cell>
        </row>
        <row r="1043">
          <cell r="Y1043">
            <v>0</v>
          </cell>
        </row>
        <row r="1044">
          <cell r="Y1044">
            <v>5865.037294209812</v>
          </cell>
        </row>
        <row r="1045">
          <cell r="Y1045">
            <v>0</v>
          </cell>
        </row>
        <row r="1046">
          <cell r="Y1046">
            <v>269.22662534525131</v>
          </cell>
        </row>
        <row r="1050">
          <cell r="Y1050">
            <v>-95378.056183645967</v>
          </cell>
        </row>
        <row r="1051">
          <cell r="Y1051">
            <v>0</v>
          </cell>
        </row>
        <row r="1052">
          <cell r="Y1052">
            <v>587722.49705902045</v>
          </cell>
        </row>
        <row r="1053">
          <cell r="Y1053">
            <v>464815.5507768165</v>
          </cell>
        </row>
        <row r="1054">
          <cell r="Y1054">
            <v>0</v>
          </cell>
        </row>
        <row r="1055">
          <cell r="Y1055">
            <v>0</v>
          </cell>
        </row>
        <row r="1056">
          <cell r="Y1056">
            <v>0</v>
          </cell>
        </row>
        <row r="1057">
          <cell r="Y1057">
            <v>0</v>
          </cell>
        </row>
        <row r="1058">
          <cell r="Y1058">
            <v>0</v>
          </cell>
        </row>
        <row r="1059">
          <cell r="Y1059">
            <v>62793.15358111939</v>
          </cell>
        </row>
        <row r="1060">
          <cell r="Y1060">
            <v>-1303.7785884491213</v>
          </cell>
        </row>
        <row r="1061">
          <cell r="Y1061">
            <v>0</v>
          </cell>
        </row>
        <row r="1062">
          <cell r="Y1062">
            <v>0</v>
          </cell>
        </row>
        <row r="1063">
          <cell r="Y1063">
            <v>2720030.894067029</v>
          </cell>
        </row>
        <row r="1069">
          <cell r="Y1069">
            <v>0</v>
          </cell>
        </row>
        <row r="1070">
          <cell r="Y1070">
            <v>0</v>
          </cell>
        </row>
        <row r="1071">
          <cell r="Y1071">
            <v>0</v>
          </cell>
        </row>
        <row r="1074">
          <cell r="Y1074">
            <v>0</v>
          </cell>
        </row>
        <row r="1075">
          <cell r="Y1075">
            <v>0</v>
          </cell>
        </row>
        <row r="1076">
          <cell r="Y1076">
            <v>697.65143363421237</v>
          </cell>
        </row>
        <row r="1077">
          <cell r="Y1077">
            <v>-8.204625085103071E-5</v>
          </cell>
        </row>
        <row r="1078">
          <cell r="Y1078">
            <v>0</v>
          </cell>
        </row>
        <row r="1079">
          <cell r="Y1079">
            <v>-3.5049164371059854E-3</v>
          </cell>
        </row>
        <row r="1083">
          <cell r="Y1083">
            <v>227213.77416799765</v>
          </cell>
        </row>
        <row r="1084">
          <cell r="Y1084">
            <v>0</v>
          </cell>
        </row>
        <row r="1085">
          <cell r="Y1085">
            <v>655811.93233763962</v>
          </cell>
        </row>
        <row r="1086">
          <cell r="Y1086">
            <v>0</v>
          </cell>
        </row>
        <row r="1087">
          <cell r="Y1087">
            <v>457.9149883943976</v>
          </cell>
        </row>
        <row r="1088">
          <cell r="Y1088">
            <v>0</v>
          </cell>
        </row>
        <row r="1089">
          <cell r="Y1089">
            <v>0</v>
          </cell>
        </row>
        <row r="1090">
          <cell r="Y1090">
            <v>0</v>
          </cell>
        </row>
        <row r="1091">
          <cell r="Y1091">
            <v>226545.36729948162</v>
          </cell>
        </row>
        <row r="1092">
          <cell r="Y1092">
            <v>52322.88542599506</v>
          </cell>
        </row>
        <row r="1093">
          <cell r="Y1093">
            <v>7033587.2606655629</v>
          </cell>
        </row>
        <row r="1094">
          <cell r="Y1094">
            <v>0</v>
          </cell>
        </row>
        <row r="1104">
          <cell r="Y1104">
            <v>0</v>
          </cell>
        </row>
        <row r="1121">
          <cell r="Y1121">
            <v>-4451822.2581002973</v>
          </cell>
        </row>
        <row r="1134">
          <cell r="Y1134">
            <v>0</v>
          </cell>
        </row>
        <row r="1135">
          <cell r="Y1135">
            <v>0</v>
          </cell>
        </row>
        <row r="1136">
          <cell r="Y1136">
            <v>0</v>
          </cell>
        </row>
        <row r="1137">
          <cell r="Y1137">
            <v>0</v>
          </cell>
        </row>
        <row r="1267">
          <cell r="Y1267">
            <v>0</v>
          </cell>
        </row>
        <row r="1273">
          <cell r="Y1273">
            <v>0</v>
          </cell>
        </row>
        <row r="1278">
          <cell r="Y1278">
            <v>0</v>
          </cell>
        </row>
        <row r="1602">
          <cell r="Y1602">
            <v>239184.6613204485</v>
          </cell>
        </row>
        <row r="1603">
          <cell r="Y1603">
            <v>0</v>
          </cell>
        </row>
        <row r="1604">
          <cell r="Y1604">
            <v>23232.041756508857</v>
          </cell>
        </row>
        <row r="1655">
          <cell r="Y1655">
            <v>0</v>
          </cell>
        </row>
        <row r="1675">
          <cell r="Y1675">
            <v>0</v>
          </cell>
        </row>
        <row r="1676">
          <cell r="Y1676">
            <v>0</v>
          </cell>
        </row>
        <row r="1677">
          <cell r="Y1677">
            <v>0</v>
          </cell>
        </row>
        <row r="1679">
          <cell r="Y1679">
            <v>0</v>
          </cell>
        </row>
        <row r="1769">
          <cell r="Y1769">
            <v>0</v>
          </cell>
        </row>
        <row r="1779">
          <cell r="Y1779">
            <v>0</v>
          </cell>
        </row>
        <row r="1789">
          <cell r="Y1789">
            <v>0</v>
          </cell>
        </row>
        <row r="1848">
          <cell r="F1848">
            <v>0</v>
          </cell>
        </row>
        <row r="1852">
          <cell r="F1852">
            <v>-14128347.326182602</v>
          </cell>
        </row>
        <row r="1857">
          <cell r="F1857">
            <v>-1584587.3700411466</v>
          </cell>
        </row>
        <row r="1861">
          <cell r="F1861">
            <v>-627455.69229318167</v>
          </cell>
          <cell r="Y1861">
            <v>0</v>
          </cell>
        </row>
        <row r="1866">
          <cell r="F1866">
            <v>-785401.74153845687</v>
          </cell>
        </row>
        <row r="1870">
          <cell r="F1870">
            <v>-2099103.0174970319</v>
          </cell>
        </row>
        <row r="1882">
          <cell r="F1882">
            <v>-23868.33297788144</v>
          </cell>
        </row>
        <row r="1889">
          <cell r="F1889">
            <v>-11241834.580766117</v>
          </cell>
        </row>
        <row r="1896">
          <cell r="Y1896">
            <v>0</v>
          </cell>
        </row>
        <row r="1903">
          <cell r="Y1903">
            <v>0</v>
          </cell>
        </row>
        <row r="1914">
          <cell r="F1914">
            <v>3.9580702381867585</v>
          </cell>
        </row>
        <row r="2059">
          <cell r="F2059">
            <v>0</v>
          </cell>
        </row>
        <row r="2063">
          <cell r="F2063">
            <v>0</v>
          </cell>
        </row>
        <row r="2067">
          <cell r="F2067">
            <v>3030553.9546153801</v>
          </cell>
        </row>
        <row r="2126">
          <cell r="Y2126">
            <v>0</v>
          </cell>
        </row>
        <row r="2129">
          <cell r="Y2129">
            <v>0</v>
          </cell>
        </row>
      </sheetData>
      <sheetData sheetId="20"/>
      <sheetData sheetId="21">
        <row r="10">
          <cell r="A10" t="str">
            <v>FACTOR NAME</v>
          </cell>
        </row>
      </sheetData>
      <sheetData sheetId="22">
        <row r="11">
          <cell r="A11" t="str">
            <v>FACTOR</v>
          </cell>
        </row>
      </sheetData>
      <sheetData sheetId="23"/>
      <sheetData sheetId="24">
        <row r="14">
          <cell r="A14" t="str">
            <v>A</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earned"/>
      <sheetName val="Unit Costs-target"/>
      <sheetName val="Cust Charge Calc"/>
      <sheetName val="Res Cust Charge"/>
      <sheetName val="Func Study"/>
      <sheetName val="CheckList"/>
      <sheetName val="Inputs"/>
      <sheetName val="Function Summary"/>
      <sheetName val="Class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NPC Factors"/>
      <sheetName val="Revenues"/>
      <sheetName val="TransInvest"/>
      <sheetName val="DistInvest"/>
      <sheetName val="ErrorCheck"/>
      <sheetName val="Message"/>
      <sheetName val="Dialog"/>
      <sheetName val="Print Module"/>
    </sheetNames>
    <sheetDataSet>
      <sheetData sheetId="0">
        <row r="9">
          <cell r="L9">
            <v>0</v>
          </cell>
        </row>
      </sheetData>
      <sheetData sheetId="1"/>
      <sheetData sheetId="2"/>
      <sheetData sheetId="3"/>
      <sheetData sheetId="4"/>
      <sheetData sheetId="5">
        <row r="59">
          <cell r="E59">
            <v>8.9490439141201264E-2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4">
          <cell r="C4" t="str">
            <v>State of Wyoming</v>
          </cell>
        </row>
        <row r="5">
          <cell r="C5" t="str">
            <v>12 Months Ending December 31, 2010</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1724573805.7033823</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0.74495515661281908</v>
          </cell>
        </row>
      </sheetData>
      <sheetData sheetId="23"/>
      <sheetData sheetId="24">
        <row r="251">
          <cell r="AG251" t="str">
            <v>DIS</v>
          </cell>
        </row>
        <row r="275">
          <cell r="H275">
            <v>0</v>
          </cell>
        </row>
        <row r="276">
          <cell r="H276">
            <v>0</v>
          </cell>
          <cell r="AG276">
            <v>0</v>
          </cell>
        </row>
        <row r="287">
          <cell r="AG287">
            <v>0</v>
          </cell>
        </row>
        <row r="288">
          <cell r="H288">
            <v>115938437.37436633</v>
          </cell>
        </row>
        <row r="325">
          <cell r="AG325">
            <v>0</v>
          </cell>
        </row>
        <row r="326">
          <cell r="AG326">
            <v>0</v>
          </cell>
        </row>
        <row r="608">
          <cell r="AG608">
            <v>0</v>
          </cell>
        </row>
        <row r="631">
          <cell r="AG631">
            <v>0</v>
          </cell>
        </row>
        <row r="732">
          <cell r="H732">
            <v>25091221.66910474</v>
          </cell>
        </row>
        <row r="827">
          <cell r="H827">
            <v>98238.50889699017</v>
          </cell>
        </row>
        <row r="828">
          <cell r="H828">
            <v>652910.76721132139</v>
          </cell>
        </row>
        <row r="982">
          <cell r="AG982">
            <v>0</v>
          </cell>
        </row>
        <row r="1076">
          <cell r="AG1076">
            <v>0</v>
          </cell>
        </row>
        <row r="1091">
          <cell r="AG1091">
            <v>0</v>
          </cell>
        </row>
        <row r="1092">
          <cell r="AG1092">
            <v>0</v>
          </cell>
        </row>
        <row r="1093">
          <cell r="AG1093">
            <v>0</v>
          </cell>
        </row>
        <row r="1097">
          <cell r="AG1097">
            <v>0</v>
          </cell>
        </row>
        <row r="1098">
          <cell r="AG1098">
            <v>0</v>
          </cell>
        </row>
        <row r="1123">
          <cell r="AG1123">
            <v>872.16970535431574</v>
          </cell>
        </row>
        <row r="1125">
          <cell r="AG1125">
            <v>0</v>
          </cell>
        </row>
        <row r="1127">
          <cell r="AG1127">
            <v>10294.054225680906</v>
          </cell>
        </row>
        <row r="1132">
          <cell r="AG1132">
            <v>0</v>
          </cell>
        </row>
        <row r="1141">
          <cell r="AG1141">
            <v>0</v>
          </cell>
        </row>
        <row r="1142">
          <cell r="AG1142">
            <v>0</v>
          </cell>
        </row>
        <row r="1143">
          <cell r="AG1143">
            <v>0</v>
          </cell>
        </row>
        <row r="1779">
          <cell r="AG1779">
            <v>0</v>
          </cell>
        </row>
        <row r="1782">
          <cell r="AG1782">
            <v>0</v>
          </cell>
        </row>
        <row r="1794">
          <cell r="AG1794">
            <v>0</v>
          </cell>
        </row>
        <row r="1814">
          <cell r="AG1814">
            <v>0</v>
          </cell>
        </row>
        <row r="1825">
          <cell r="AG1825">
            <v>0</v>
          </cell>
        </row>
        <row r="1850">
          <cell r="AG1850">
            <v>1676.148392889191</v>
          </cell>
        </row>
        <row r="1851">
          <cell r="AG1851">
            <v>-26.194269122424597</v>
          </cell>
        </row>
        <row r="1937">
          <cell r="AG1937">
            <v>0</v>
          </cell>
        </row>
        <row r="2000">
          <cell r="AG2000">
            <v>0</v>
          </cell>
        </row>
        <row r="2002">
          <cell r="AG2002">
            <v>0</v>
          </cell>
        </row>
        <row r="2034">
          <cell r="H2034">
            <v>128921.22893744383</v>
          </cell>
        </row>
        <row r="2035">
          <cell r="AG2035">
            <v>0</v>
          </cell>
        </row>
        <row r="2067">
          <cell r="AG2067">
            <v>0</v>
          </cell>
        </row>
        <row r="2151">
          <cell r="H2151">
            <v>-3.4157553211878022E-2</v>
          </cell>
        </row>
        <row r="2152">
          <cell r="AG2152">
            <v>-2.3196400239771436E-4</v>
          </cell>
        </row>
        <row r="2155">
          <cell r="H2155">
            <v>0</v>
          </cell>
        </row>
        <row r="2156">
          <cell r="AG2156">
            <v>0</v>
          </cell>
        </row>
        <row r="2171">
          <cell r="AG2171">
            <v>0</v>
          </cell>
        </row>
        <row r="2183">
          <cell r="AG2183">
            <v>0</v>
          </cell>
        </row>
        <row r="2219">
          <cell r="AG2219">
            <v>864.02560103648705</v>
          </cell>
        </row>
        <row r="2389">
          <cell r="AG2389">
            <v>0</v>
          </cell>
        </row>
        <row r="2390">
          <cell r="AG2390">
            <v>0</v>
          </cell>
        </row>
        <row r="2403">
          <cell r="AG2403">
            <v>0</v>
          </cell>
        </row>
        <row r="2410">
          <cell r="AG2410">
            <v>0</v>
          </cell>
        </row>
        <row r="2411">
          <cell r="AG2411">
            <v>0</v>
          </cell>
        </row>
        <row r="2471">
          <cell r="AG2471">
            <v>-8728.8933272206759</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 val="Sheet1"/>
    </sheetNames>
    <sheetDataSet>
      <sheetData sheetId="0">
        <row r="3">
          <cell r="C3" t="str">
            <v>Rocky Mountain Power</v>
          </cell>
        </row>
        <row r="19">
          <cell r="K19">
            <v>67875230.453694463</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1935861328.0220451</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0.81307706711145988</v>
          </cell>
        </row>
      </sheetData>
      <sheetData sheetId="23"/>
      <sheetData sheetId="24">
        <row r="251">
          <cell r="AG251" t="str">
            <v>DIS</v>
          </cell>
        </row>
        <row r="328">
          <cell r="AG328">
            <v>0</v>
          </cell>
        </row>
        <row r="409">
          <cell r="AG409">
            <v>0</v>
          </cell>
        </row>
        <row r="559">
          <cell r="AG559">
            <v>0</v>
          </cell>
        </row>
        <row r="583">
          <cell r="AG583">
            <v>0</v>
          </cell>
        </row>
        <row r="991">
          <cell r="AG991">
            <v>0</v>
          </cell>
        </row>
        <row r="1354">
          <cell r="AG1354">
            <v>0</v>
          </cell>
        </row>
        <row r="1359">
          <cell r="AG1359">
            <v>0</v>
          </cell>
        </row>
        <row r="1518">
          <cell r="I1518">
            <v>970663.84981162648</v>
          </cell>
        </row>
        <row r="1795">
          <cell r="AG1795">
            <v>6925.8930178870532</v>
          </cell>
        </row>
        <row r="1855">
          <cell r="AG1855">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row r="8">
          <cell r="D8">
            <v>0.1576213356965549</v>
          </cell>
        </row>
        <row r="9">
          <cell r="D9">
            <v>0.8423786643034451</v>
          </cell>
        </row>
        <row r="29">
          <cell r="G29">
            <v>8.1064007222136497E-2</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ow r="5">
          <cell r="C5" t="str">
            <v>12 Months Ending June 2012</v>
          </cell>
          <cell r="R5">
            <v>3</v>
          </cell>
        </row>
        <row r="8">
          <cell r="G8">
            <v>0.61880999999999997</v>
          </cell>
        </row>
      </sheetData>
      <sheetData sheetId="1"/>
      <sheetData sheetId="2"/>
      <sheetData sheetId="3"/>
      <sheetData sheetId="4"/>
      <sheetData sheetId="5"/>
      <sheetData sheetId="6"/>
      <sheetData sheetId="7"/>
      <sheetData sheetId="8"/>
      <sheetData sheetId="9"/>
      <sheetData sheetId="10"/>
      <sheetData sheetId="11">
        <row r="58">
          <cell r="H58">
            <v>828428746.40643871</v>
          </cell>
        </row>
      </sheetData>
      <sheetData sheetId="12"/>
      <sheetData sheetId="13"/>
      <sheetData sheetId="14"/>
      <sheetData sheetId="15"/>
      <sheetData sheetId="16"/>
      <sheetData sheetId="17"/>
      <sheetData sheetId="18">
        <row r="4">
          <cell r="K4">
            <v>0.79018896309372733</v>
          </cell>
        </row>
      </sheetData>
      <sheetData sheetId="19">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sheetData sheetId="2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sheetData sheetId="24">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Function Summary"/>
      <sheetName val="Class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NPC Factors"/>
      <sheetName val="Revenues"/>
      <sheetName val="TransInvest"/>
      <sheetName val="DistInvest"/>
      <sheetName val="ErrorCheck"/>
      <sheetName val="Message"/>
      <sheetName val="Dialog"/>
      <sheetName val="Print Module"/>
      <sheetName val="Menu_Options"/>
      <sheetName val="Menu_Unbundle"/>
    </sheetNames>
    <sheetDataSet>
      <sheetData sheetId="0">
        <row r="6">
          <cell r="C6" t="str">
            <v>12 Months Ended Jun 2010</v>
          </cell>
        </row>
      </sheetData>
      <sheetData sheetId="1"/>
      <sheetData sheetId="2"/>
      <sheetData sheetId="3"/>
      <sheetData sheetId="4"/>
      <sheetData sheetId="5"/>
      <sheetData sheetId="6"/>
      <sheetData sheetId="7"/>
      <sheetData sheetId="8"/>
      <sheetData sheetId="9"/>
      <sheetData sheetId="10"/>
      <sheetData sheetId="11">
        <row r="58">
          <cell r="H58">
            <v>4690862116.135498</v>
          </cell>
        </row>
      </sheetData>
      <sheetData sheetId="12"/>
      <sheetData sheetId="13"/>
      <sheetData sheetId="14"/>
      <sheetData sheetId="15"/>
      <sheetData sheetId="16"/>
      <sheetData sheetId="17">
        <row r="120">
          <cell r="F120" t="str">
            <v>Mo Wgt Fac</v>
          </cell>
        </row>
      </sheetData>
      <sheetData sheetId="18">
        <row r="4">
          <cell r="I4">
            <v>0.67140416878379305</v>
          </cell>
        </row>
      </sheetData>
      <sheetData sheetId="19">
        <row r="250">
          <cell r="AB250" t="str">
            <v>DIS</v>
          </cell>
        </row>
        <row r="2159">
          <cell r="H2159">
            <v>-551743.43012595829</v>
          </cell>
        </row>
      </sheetData>
      <sheetData sheetId="20"/>
      <sheetData sheetId="21">
        <row r="10">
          <cell r="A10" t="str">
            <v>FACTOR NAME</v>
          </cell>
        </row>
      </sheetData>
      <sheetData sheetId="22">
        <row r="11">
          <cell r="A11" t="str">
            <v>FACTOR</v>
          </cell>
        </row>
      </sheetData>
      <sheetData sheetId="23"/>
      <sheetData sheetId="24">
        <row r="14">
          <cell r="A14" t="str">
            <v>A</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Function Summary"/>
      <sheetName val="Class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NPC Factors"/>
      <sheetName val="Revenues"/>
      <sheetName val="TransInvest"/>
      <sheetName val="DistInvest"/>
      <sheetName val="ErrorCheck"/>
      <sheetName val="Message"/>
      <sheetName val="Dialog"/>
      <sheetName val="Print Module"/>
      <sheetName val="Menu_Options"/>
      <sheetName val="Menu_Unbundle"/>
    </sheetNames>
    <sheetDataSet>
      <sheetData sheetId="0">
        <row r="6">
          <cell r="C6" t="str">
            <v>12 Months Ended Jun 2012</v>
          </cell>
        </row>
        <row r="9">
          <cell r="D9">
            <v>0.75</v>
          </cell>
        </row>
      </sheetData>
      <sheetData sheetId="1" refreshError="1"/>
      <sheetData sheetId="2"/>
      <sheetData sheetId="3"/>
      <sheetData sheetId="4" refreshError="1"/>
      <sheetData sheetId="5" refreshError="1"/>
      <sheetData sheetId="6"/>
      <sheetData sheetId="7"/>
      <sheetData sheetId="8"/>
      <sheetData sheetId="9"/>
      <sheetData sheetId="10"/>
      <sheetData sheetId="11">
        <row r="58">
          <cell r="H58">
            <v>5494814773.9952545</v>
          </cell>
        </row>
      </sheetData>
      <sheetData sheetId="12" refreshError="1"/>
      <sheetData sheetId="13" refreshError="1"/>
      <sheetData sheetId="14" refreshError="1"/>
      <sheetData sheetId="15" refreshError="1"/>
      <sheetData sheetId="16" refreshError="1"/>
      <sheetData sheetId="17">
        <row r="10">
          <cell r="H10" t="str">
            <v>Utah</v>
          </cell>
        </row>
      </sheetData>
      <sheetData sheetId="18">
        <row r="4">
          <cell r="I4">
            <v>0.74155389074644962</v>
          </cell>
        </row>
      </sheetData>
      <sheetData sheetId="19">
        <row r="250">
          <cell r="AB250" t="str">
            <v>DIS</v>
          </cell>
        </row>
        <row r="1068">
          <cell r="AB1068">
            <v>0</v>
          </cell>
        </row>
        <row r="1113">
          <cell r="AB1113">
            <v>0</v>
          </cell>
        </row>
        <row r="1422">
          <cell r="H1422">
            <v>-96136842.009682164</v>
          </cell>
        </row>
        <row r="2142">
          <cell r="AB2142">
            <v>0</v>
          </cell>
        </row>
        <row r="2307">
          <cell r="AB2307">
            <v>0</v>
          </cell>
        </row>
        <row r="2466">
          <cell r="AB2466">
            <v>0</v>
          </cell>
        </row>
      </sheetData>
      <sheetData sheetId="20" refreshError="1"/>
      <sheetData sheetId="21">
        <row r="10">
          <cell r="A10" t="str">
            <v>FACTOR NAME</v>
          </cell>
        </row>
      </sheetData>
      <sheetData sheetId="22">
        <row r="11">
          <cell r="A11" t="str">
            <v>FACTOR</v>
          </cell>
        </row>
      </sheetData>
      <sheetData sheetId="23" refreshError="1"/>
      <sheetData sheetId="24">
        <row r="14">
          <cell r="A14" t="str">
            <v>A</v>
          </cell>
        </row>
      </sheetData>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ble of Contents"/>
      <sheetName val="Table 1"/>
      <sheetName val="Table 2"/>
      <sheetName val="Table 3"/>
      <sheetName val="Table 4"/>
      <sheetName val="Table 5"/>
      <sheetName val="Table 6"/>
      <sheetName val="Table 7"/>
      <sheetName val="Table 8"/>
      <sheetName val="Table 9"/>
      <sheetName val="Table 10"/>
      <sheetName val="Billing Costs"/>
      <sheetName val="Full MC %"/>
      <sheetName val="10 Year UC"/>
      <sheetName val="10 Year FC"/>
      <sheetName val="5 Year MC"/>
      <sheetName val="1 Year MC"/>
      <sheetName val="Capacity"/>
      <sheetName val="Energy"/>
      <sheetName val="Avoided Costs"/>
      <sheetName val="Transm1"/>
      <sheetName val="Transm2"/>
      <sheetName val="Trans_OM"/>
      <sheetName val="TransLF"/>
      <sheetName val="Dist Sub 1"/>
      <sheetName val="Dist Sub 2"/>
      <sheetName val="Circuit Model Intro"/>
      <sheetName val="PC1"/>
      <sheetName val="PC2"/>
      <sheetName val="PC3"/>
      <sheetName val="PC4"/>
      <sheetName val="PC5"/>
      <sheetName val="PC6"/>
      <sheetName val="PC7"/>
      <sheetName val="PC8"/>
      <sheetName val="PC9"/>
      <sheetName val="PC10"/>
      <sheetName val="PC11"/>
      <sheetName val="PC12"/>
      <sheetName val="PC13"/>
      <sheetName val="XFMR 1"/>
      <sheetName val="XFMR 2"/>
      <sheetName val="XFMR 3"/>
      <sheetName val="Dist OM"/>
      <sheetName val="Meters 1"/>
      <sheetName val="Meters 2"/>
      <sheetName val="Meters 3"/>
      <sheetName val="Meters 4"/>
      <sheetName val="Services 1"/>
      <sheetName val="Services 2"/>
      <sheetName val="Streetlights"/>
      <sheetName val="Cust Exp Sum"/>
      <sheetName val="Cust Exp Year"/>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Escalation Factors"/>
      <sheetName val="Index"/>
      <sheetName val="SumTable"/>
      <sheetName val="Dialog"/>
    </sheetNames>
    <sheetDataSet>
      <sheetData sheetId="0">
        <row r="10">
          <cell r="C10" t="str">
            <v>Utah</v>
          </cell>
        </row>
        <row r="12">
          <cell r="C12" t="str">
            <v>Plateau</v>
          </cell>
        </row>
        <row r="13">
          <cell r="C13">
            <v>2012</v>
          </cell>
        </row>
        <row r="18">
          <cell r="C18">
            <v>2010</v>
          </cell>
          <cell r="D18">
            <v>2012</v>
          </cell>
        </row>
        <row r="19">
          <cell r="C19">
            <v>2010</v>
          </cell>
          <cell r="D19">
            <v>2012</v>
          </cell>
        </row>
        <row r="20">
          <cell r="C20">
            <v>2010</v>
          </cell>
          <cell r="D20">
            <v>2012</v>
          </cell>
        </row>
        <row r="21">
          <cell r="C21">
            <v>2010</v>
          </cell>
          <cell r="D21">
            <v>2012</v>
          </cell>
        </row>
        <row r="22">
          <cell r="C22">
            <v>2011</v>
          </cell>
          <cell r="D22">
            <v>2012</v>
          </cell>
        </row>
        <row r="23">
          <cell r="C23">
            <v>2010</v>
          </cell>
          <cell r="D23">
            <v>2012</v>
          </cell>
        </row>
        <row r="24">
          <cell r="C24">
            <v>2010</v>
          </cell>
          <cell r="D24">
            <v>2012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t="str">
            <v>PacifiCorp</v>
          </cell>
          <cell r="B3">
            <v>0</v>
          </cell>
          <cell r="C3">
            <v>0</v>
          </cell>
          <cell r="D3">
            <v>0</v>
          </cell>
          <cell r="E3">
            <v>0</v>
          </cell>
          <cell r="F3">
            <v>0</v>
          </cell>
          <cell r="G3">
            <v>0</v>
          </cell>
        </row>
        <row r="4">
          <cell r="A4" t="str">
            <v>Marginal Generation Costs</v>
          </cell>
          <cell r="B4">
            <v>0</v>
          </cell>
          <cell r="C4">
            <v>0</v>
          </cell>
          <cell r="D4">
            <v>0</v>
          </cell>
          <cell r="E4">
            <v>0</v>
          </cell>
          <cell r="F4">
            <v>0</v>
          </cell>
          <cell r="G4">
            <v>0</v>
          </cell>
        </row>
        <row r="5">
          <cell r="A5" t="str">
            <v>Filed</v>
          </cell>
          <cell r="B5">
            <v>0</v>
          </cell>
          <cell r="C5">
            <v>0</v>
          </cell>
          <cell r="D5">
            <v>0</v>
          </cell>
          <cell r="E5">
            <v>0</v>
          </cell>
          <cell r="F5">
            <v>0</v>
          </cell>
          <cell r="G5">
            <v>0</v>
          </cell>
        </row>
        <row r="6">
          <cell r="A6">
            <v>0</v>
          </cell>
          <cell r="B6" t="str">
            <v xml:space="preserve">                  12 Months Ended December</v>
          </cell>
          <cell r="C6">
            <v>0</v>
          </cell>
          <cell r="D6">
            <v>0</v>
          </cell>
          <cell r="E6" t="str">
            <v>12 Months Ended December</v>
          </cell>
          <cell r="F6">
            <v>0</v>
          </cell>
          <cell r="G6">
            <v>0</v>
          </cell>
        </row>
        <row r="7">
          <cell r="A7">
            <v>0</v>
          </cell>
          <cell r="B7" t="str">
            <v xml:space="preserve">Avoided Simple Cycle </v>
          </cell>
          <cell r="C7" t="str">
            <v xml:space="preserve">Avoided Combined Cycle </v>
          </cell>
          <cell r="D7" t="str">
            <v>Gas</v>
          </cell>
          <cell r="E7" t="str">
            <v>Avoided Firm</v>
          </cell>
          <cell r="F7" t="str">
            <v>Combined</v>
          </cell>
          <cell r="G7" t="str">
            <v>Gas</v>
          </cell>
        </row>
        <row r="8">
          <cell r="A8" t="str">
            <v>Calendar</v>
          </cell>
          <cell r="B8" t="str">
            <v xml:space="preserve">CT Fixed </v>
          </cell>
          <cell r="C8" t="str">
            <v xml:space="preserve">CT Fixed </v>
          </cell>
          <cell r="D8" t="str">
            <v>Price</v>
          </cell>
          <cell r="E8" t="str">
            <v>Capacity</v>
          </cell>
          <cell r="F8" t="str">
            <v>Cycle CT</v>
          </cell>
          <cell r="G8" t="str">
            <v>Price</v>
          </cell>
        </row>
        <row r="9">
          <cell r="A9" t="str">
            <v>Year</v>
          </cell>
          <cell r="B9" t="str">
            <v>Costs</v>
          </cell>
          <cell r="C9" t="str">
            <v>Costs</v>
          </cell>
          <cell r="D9">
            <v>0</v>
          </cell>
          <cell r="E9" t="str">
            <v>Costs</v>
          </cell>
          <cell r="F9" t="str">
            <v>Fixed Cost</v>
          </cell>
          <cell r="G9">
            <v>0</v>
          </cell>
        </row>
        <row r="10">
          <cell r="A10">
            <v>0</v>
          </cell>
          <cell r="B10" t="str">
            <v>($/kW-yr)</v>
          </cell>
          <cell r="C10" t="str">
            <v>($/kW-yr)</v>
          </cell>
          <cell r="D10" t="str">
            <v>($/MMBtu)</v>
          </cell>
          <cell r="E10" t="str">
            <v>($/kW-yr)</v>
          </cell>
          <cell r="F10" t="str">
            <v>($/kW-yr)</v>
          </cell>
          <cell r="G10" t="str">
            <v>($/MMBtu)</v>
          </cell>
        </row>
        <row r="11">
          <cell r="A11">
            <v>0</v>
          </cell>
          <cell r="B11">
            <v>0</v>
          </cell>
          <cell r="C11">
            <v>0</v>
          </cell>
          <cell r="D11">
            <v>0</v>
          </cell>
          <cell r="E11">
            <v>0</v>
          </cell>
          <cell r="F11">
            <v>0</v>
          </cell>
          <cell r="G11">
            <v>0</v>
          </cell>
        </row>
        <row r="12">
          <cell r="A12">
            <v>2012</v>
          </cell>
          <cell r="B12">
            <v>99.31</v>
          </cell>
          <cell r="C12">
            <v>150.33000000000001</v>
          </cell>
          <cell r="D12">
            <v>5.53</v>
          </cell>
          <cell r="E12">
            <v>99.31</v>
          </cell>
          <cell r="F12">
            <v>150.33000000000001</v>
          </cell>
          <cell r="G12">
            <v>5.53</v>
          </cell>
        </row>
        <row r="13">
          <cell r="A13">
            <v>2013</v>
          </cell>
          <cell r="B13">
            <v>101.29</v>
          </cell>
          <cell r="C13">
            <v>153.36000000000001</v>
          </cell>
          <cell r="D13">
            <v>5.75</v>
          </cell>
          <cell r="E13">
            <v>101.29</v>
          </cell>
          <cell r="F13">
            <v>153.36000000000001</v>
          </cell>
          <cell r="G13">
            <v>5.75</v>
          </cell>
        </row>
        <row r="14">
          <cell r="A14">
            <v>2014</v>
          </cell>
          <cell r="B14">
            <v>103.22</v>
          </cell>
          <cell r="C14">
            <v>156.26</v>
          </cell>
          <cell r="D14">
            <v>6.04</v>
          </cell>
          <cell r="E14">
            <v>103.22</v>
          </cell>
          <cell r="F14">
            <v>156.26</v>
          </cell>
          <cell r="G14">
            <v>6.04</v>
          </cell>
        </row>
        <row r="15">
          <cell r="A15">
            <v>2015</v>
          </cell>
          <cell r="B15">
            <v>105.02</v>
          </cell>
          <cell r="C15">
            <v>159</v>
          </cell>
          <cell r="D15">
            <v>6.35</v>
          </cell>
          <cell r="E15">
            <v>105.02</v>
          </cell>
          <cell r="F15">
            <v>159</v>
          </cell>
          <cell r="G15">
            <v>6.35</v>
          </cell>
        </row>
        <row r="16">
          <cell r="A16">
            <v>2016</v>
          </cell>
          <cell r="B16">
            <v>106.87</v>
          </cell>
          <cell r="C16">
            <v>161.79</v>
          </cell>
          <cell r="D16">
            <v>6.82</v>
          </cell>
          <cell r="E16">
            <v>106.87</v>
          </cell>
          <cell r="F16">
            <v>161.79</v>
          </cell>
          <cell r="G16">
            <v>6.82</v>
          </cell>
        </row>
        <row r="17">
          <cell r="A17">
            <v>2017</v>
          </cell>
          <cell r="B17">
            <v>108.74</v>
          </cell>
          <cell r="C17">
            <v>164.63</v>
          </cell>
          <cell r="D17">
            <v>7.27</v>
          </cell>
          <cell r="E17">
            <v>108.74</v>
          </cell>
          <cell r="F17">
            <v>164.63</v>
          </cell>
          <cell r="G17">
            <v>7.27</v>
          </cell>
        </row>
        <row r="18">
          <cell r="A18">
            <v>2018</v>
          </cell>
          <cell r="B18">
            <v>110.65</v>
          </cell>
          <cell r="C18">
            <v>167.52</v>
          </cell>
          <cell r="D18">
            <v>7.56</v>
          </cell>
          <cell r="E18">
            <v>110.65</v>
          </cell>
          <cell r="F18">
            <v>167.52</v>
          </cell>
          <cell r="G18">
            <v>7.56</v>
          </cell>
        </row>
        <row r="19">
          <cell r="A19">
            <v>2019</v>
          </cell>
          <cell r="B19">
            <v>112.59</v>
          </cell>
          <cell r="C19">
            <v>170.46</v>
          </cell>
          <cell r="D19">
            <v>7.38</v>
          </cell>
          <cell r="E19">
            <v>112.59</v>
          </cell>
          <cell r="F19">
            <v>170.46</v>
          </cell>
          <cell r="G19">
            <v>7.38</v>
          </cell>
        </row>
        <row r="20">
          <cell r="A20">
            <v>2020</v>
          </cell>
          <cell r="B20">
            <v>114.57</v>
          </cell>
          <cell r="C20">
            <v>173.45</v>
          </cell>
          <cell r="D20">
            <v>7.44</v>
          </cell>
          <cell r="E20">
            <v>114.57</v>
          </cell>
          <cell r="F20">
            <v>173.45</v>
          </cell>
          <cell r="G20">
            <v>7.44</v>
          </cell>
        </row>
        <row r="21">
          <cell r="A21">
            <v>2021</v>
          </cell>
          <cell r="B21">
            <v>116.58</v>
          </cell>
          <cell r="C21">
            <v>176.5</v>
          </cell>
          <cell r="D21">
            <v>7.88</v>
          </cell>
          <cell r="E21">
            <v>116.58</v>
          </cell>
          <cell r="F21">
            <v>176.5</v>
          </cell>
          <cell r="G21">
            <v>7.88</v>
          </cell>
        </row>
        <row r="22">
          <cell r="A22">
            <v>2022</v>
          </cell>
          <cell r="B22">
            <v>118.62</v>
          </cell>
          <cell r="C22">
            <v>179.6</v>
          </cell>
          <cell r="D22">
            <v>8.42</v>
          </cell>
          <cell r="E22">
            <v>118.62</v>
          </cell>
          <cell r="F22">
            <v>179.6</v>
          </cell>
          <cell r="G22">
            <v>8.42</v>
          </cell>
        </row>
        <row r="23">
          <cell r="A23">
            <v>2023</v>
          </cell>
          <cell r="B23">
            <v>120.7</v>
          </cell>
          <cell r="C23">
            <v>182.74</v>
          </cell>
          <cell r="D23">
            <v>7.96</v>
          </cell>
          <cell r="E23">
            <v>120.7</v>
          </cell>
          <cell r="F23">
            <v>182.74</v>
          </cell>
          <cell r="G23">
            <v>7.96</v>
          </cell>
        </row>
        <row r="24">
          <cell r="A24">
            <v>2024</v>
          </cell>
          <cell r="B24">
            <v>122.82</v>
          </cell>
          <cell r="C24">
            <v>185.95</v>
          </cell>
          <cell r="D24">
            <v>7.75</v>
          </cell>
          <cell r="E24">
            <v>122.82</v>
          </cell>
          <cell r="F24">
            <v>185.95</v>
          </cell>
          <cell r="G24">
            <v>7.75</v>
          </cell>
        </row>
        <row r="25">
          <cell r="A25">
            <v>2025</v>
          </cell>
          <cell r="B25">
            <v>124.98</v>
          </cell>
          <cell r="C25">
            <v>189.21</v>
          </cell>
          <cell r="D25">
            <v>8.18</v>
          </cell>
          <cell r="E25">
            <v>124.98</v>
          </cell>
          <cell r="F25">
            <v>189.21</v>
          </cell>
          <cell r="G25">
            <v>8.18</v>
          </cell>
        </row>
        <row r="26">
          <cell r="A26">
            <v>2026</v>
          </cell>
          <cell r="B26">
            <v>127.17</v>
          </cell>
          <cell r="C26">
            <v>192.53</v>
          </cell>
          <cell r="D26">
            <v>8.43</v>
          </cell>
          <cell r="E26">
            <v>127.17</v>
          </cell>
          <cell r="F26">
            <v>192.53</v>
          </cell>
          <cell r="G26">
            <v>8.43</v>
          </cell>
        </row>
        <row r="27">
          <cell r="A27">
            <v>2027</v>
          </cell>
          <cell r="B27">
            <v>129.4</v>
          </cell>
          <cell r="C27">
            <v>195.91</v>
          </cell>
          <cell r="D27">
            <v>8.2799999999999994</v>
          </cell>
          <cell r="E27">
            <v>129.4</v>
          </cell>
          <cell r="F27">
            <v>195.91</v>
          </cell>
          <cell r="G27">
            <v>8.2799999999999994</v>
          </cell>
        </row>
        <row r="28">
          <cell r="A28">
            <v>2028</v>
          </cell>
          <cell r="B28">
            <v>131.66999999999999</v>
          </cell>
          <cell r="C28">
            <v>199.35</v>
          </cell>
          <cell r="D28">
            <v>8.5399999999999991</v>
          </cell>
          <cell r="E28">
            <v>131.66999999999999</v>
          </cell>
          <cell r="F28">
            <v>199.35</v>
          </cell>
          <cell r="G28">
            <v>8.5399999999999991</v>
          </cell>
        </row>
        <row r="29">
          <cell r="A29">
            <v>2029</v>
          </cell>
          <cell r="B29">
            <v>133.97999999999999</v>
          </cell>
          <cell r="C29">
            <v>202.85</v>
          </cell>
          <cell r="D29">
            <v>8.86</v>
          </cell>
          <cell r="E29">
            <v>133.97999999999999</v>
          </cell>
          <cell r="F29">
            <v>202.85</v>
          </cell>
          <cell r="G29">
            <v>8.86</v>
          </cell>
        </row>
        <row r="30">
          <cell r="A30">
            <v>2030</v>
          </cell>
          <cell r="B30">
            <v>136.33000000000001</v>
          </cell>
          <cell r="C30">
            <v>206.41</v>
          </cell>
          <cell r="D30">
            <v>9.09</v>
          </cell>
          <cell r="E30">
            <v>136.33000000000001</v>
          </cell>
          <cell r="F30">
            <v>206.41</v>
          </cell>
          <cell r="G30">
            <v>9.09</v>
          </cell>
        </row>
        <row r="31">
          <cell r="A31">
            <v>2031</v>
          </cell>
          <cell r="B31">
            <v>138.72</v>
          </cell>
          <cell r="C31">
            <v>210.03</v>
          </cell>
          <cell r="D31">
            <v>9.25</v>
          </cell>
          <cell r="E31">
            <v>138.72</v>
          </cell>
          <cell r="F31">
            <v>210.03</v>
          </cell>
          <cell r="G31">
            <v>9.25</v>
          </cell>
        </row>
        <row r="32">
          <cell r="A32">
            <v>0</v>
          </cell>
          <cell r="B32">
            <v>0</v>
          </cell>
          <cell r="C32">
            <v>0</v>
          </cell>
          <cell r="D32">
            <v>0</v>
          </cell>
          <cell r="E32">
            <v>0</v>
          </cell>
          <cell r="F32">
            <v>0</v>
          </cell>
          <cell r="G32">
            <v>0</v>
          </cell>
        </row>
        <row r="33">
          <cell r="A33" t="str">
            <v>CCCT Capacity Factor</v>
          </cell>
          <cell r="B33">
            <v>0.505</v>
          </cell>
          <cell r="C33">
            <v>0</v>
          </cell>
          <cell r="D33">
            <v>0</v>
          </cell>
          <cell r="E33">
            <v>0</v>
          </cell>
          <cell r="F33">
            <v>0</v>
          </cell>
          <cell r="G33">
            <v>0</v>
          </cell>
        </row>
        <row r="34">
          <cell r="A34" t="str">
            <v>CCCT Heat Rate (Btu/kWh)</v>
          </cell>
          <cell r="B34">
            <v>7160</v>
          </cell>
          <cell r="C34">
            <v>0</v>
          </cell>
          <cell r="D34">
            <v>0</v>
          </cell>
          <cell r="E34">
            <v>0</v>
          </cell>
          <cell r="F34">
            <v>0</v>
          </cell>
          <cell r="G34">
            <v>0</v>
          </cell>
        </row>
        <row r="35">
          <cell r="A35">
            <v>0</v>
          </cell>
          <cell r="B35">
            <v>0</v>
          </cell>
          <cell r="C35">
            <v>0</v>
          </cell>
          <cell r="D35">
            <v>0</v>
          </cell>
          <cell r="E35">
            <v>0</v>
          </cell>
          <cell r="F35">
            <v>0</v>
          </cell>
          <cell r="G35">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5">
          <cell r="E35">
            <v>1.0468</v>
          </cell>
        </row>
      </sheetData>
      <sheetData sheetId="44"/>
      <sheetData sheetId="45"/>
      <sheetData sheetId="46"/>
      <sheetData sheetId="47"/>
      <sheetData sheetId="48"/>
      <sheetData sheetId="49"/>
      <sheetData sheetId="50"/>
      <sheetData sheetId="51"/>
      <sheetData sheetId="52"/>
      <sheetData sheetId="53"/>
      <sheetData sheetId="54"/>
      <sheetData sheetId="55">
        <row r="46">
          <cell r="G46">
            <v>0.10950000000000001</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Lead Sheet"/>
      <sheetName val="Summary"/>
      <sheetName val="Apr 06 - Mar 07 Cap Add Detail"/>
      <sheetName val="Currant Creek"/>
      <sheetName val="Backup"/>
      <sheetName val="Apr 06 - Mar 07 Adds"/>
      <sheetName val="Apr 05 - Mar 06 Adds"/>
      <sheetName val="Issue Card"/>
      <sheetName val="Apr 05 - Mar 06 Cap Add Detail"/>
      <sheetName val="DIT - Type 2"/>
      <sheetName val="DIT - Type 3"/>
    </sheetNames>
    <sheetDataSet>
      <sheetData sheetId="0"/>
      <sheetData sheetId="1" refreshError="1"/>
      <sheetData sheetId="2"/>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 MW Annual"/>
      <sheetName val="OR MW Annual"/>
      <sheetName val="WA MW  Annual"/>
      <sheetName val="CA MW Annual"/>
      <sheetName val="UT MW Annual"/>
      <sheetName val="ID MW Annual"/>
      <sheetName val="WYE MW Annual"/>
      <sheetName val="WYW MW Annual"/>
      <sheetName val="TOT MW Monthly"/>
      <sheetName val="OR MW Month"/>
      <sheetName val="WA MW Month"/>
      <sheetName val="CA MW Month"/>
      <sheetName val="UT MW Month"/>
      <sheetName val="ID MW Month"/>
      <sheetName val="WYW MW Month"/>
      <sheetName val="WYE MW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 GRC"/>
      <sheetName val="External Scenarios"/>
      <sheetName val="Internal Scenarios"/>
      <sheetName val="Detail"/>
      <sheetName val="Full Decoupling All Non-NPC"/>
      <sheetName val="Summary"/>
      <sheetName val="Detail A"/>
      <sheetName val="Detail B"/>
      <sheetName val="Detail C"/>
      <sheetName val="Detail D"/>
      <sheetName val="Detail E"/>
      <sheetName val="Detail F"/>
      <sheetName val="Detail G"/>
      <sheetName val="Detail H"/>
      <sheetName val="Energy"/>
      <sheetName val="Bills"/>
      <sheetName val="14 Allowed"/>
      <sheetName val="14 Blking"/>
      <sheetName val="14 kWh rate"/>
      <sheetName val="14 Shaped"/>
      <sheetName val="14 Tbl A"/>
      <sheetName val="14 COS"/>
      <sheetName val="NPC Spread 14"/>
      <sheetName val="JAM NPC 14"/>
      <sheetName val="13 Allowed"/>
      <sheetName val="13 kWh rate"/>
      <sheetName val="13 Shaped"/>
      <sheetName val="13 Tbl A"/>
      <sheetName val="13 COS"/>
      <sheetName val="13 Blking"/>
      <sheetName val="NPC Spread 13"/>
      <sheetName val="JAM NPC 13"/>
      <sheetName val="11 Allowed"/>
      <sheetName val="11 kWh rate"/>
      <sheetName val="11 Shaped"/>
      <sheetName val="11 Tbl A"/>
      <sheetName val="11 COS"/>
      <sheetName val="11 Blking"/>
      <sheetName val="NPC Spread 11"/>
      <sheetName val="JAM NPC 11"/>
      <sheetName val="10 Allowed"/>
      <sheetName val="10 kWh rate"/>
      <sheetName val="10 Shaped"/>
      <sheetName val="10 Tbl A"/>
      <sheetName val="10 COS"/>
      <sheetName val="10 Blking"/>
      <sheetName val="NPC Spread 10"/>
      <sheetName val="JAM NPC 10"/>
      <sheetName val="09 Allowed"/>
      <sheetName val="09 kWh rate"/>
      <sheetName val="09 Shaped"/>
      <sheetName val="09 Tbl A"/>
      <sheetName val="09 COS"/>
      <sheetName val="09 Blking"/>
      <sheetName val="NPC Spread 09"/>
      <sheetName val="08 Allowed"/>
      <sheetName val="08 kWh rate"/>
      <sheetName val="08 Shaped"/>
      <sheetName val="08 Tbl A"/>
      <sheetName val="08 COS"/>
      <sheetName val="08 Blking"/>
      <sheetName val="NPC Spread 08"/>
      <sheetName val="Prior NPC"/>
      <sheetName val="Dec Rates Summary"/>
      <sheetName val="14ROO"/>
      <sheetName val="13ROO"/>
      <sheetName val="12ROO"/>
      <sheetName val="11ROO"/>
      <sheetName val="10ROO"/>
      <sheetName val="09ROO"/>
      <sheetName val="2014 Budg Rev from 2013 Budg"/>
      <sheetName val="2015 Budg Rev from 2014 Budg"/>
      <sheetName val="2016 Budg Rev from 2014 Budg"/>
      <sheetName val="48T BC"/>
      <sheetName val="305"/>
      <sheetName val="Temp"/>
      <sheetName val="Summary slide"/>
      <sheetName val="ST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sheetData sheetId="2">
        <row r="6">
          <cell r="E6" t="str">
            <v>ACCMDIT</v>
          </cell>
        </row>
      </sheetData>
      <sheetData sheetId="3" refreshError="1"/>
      <sheetData sheetId="4"/>
      <sheetData sheetId="5"/>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1.5306917972615819E-2</v>
          </cell>
          <cell r="L24">
            <v>0.24905688793106512</v>
          </cell>
          <cell r="M24">
            <v>7.9057273540331513E-2</v>
          </cell>
          <cell r="N24">
            <v>0</v>
          </cell>
          <cell r="O24">
            <v>0.13079840764810047</v>
          </cell>
          <cell r="P24">
            <v>0.43456276290540274</v>
          </cell>
          <cell r="Q24">
            <v>5.947447595447803E-2</v>
          </cell>
          <cell r="R24">
            <v>2.7735067527107991E-2</v>
          </cell>
          <cell r="S24">
            <v>4.0082065208982658E-3</v>
          </cell>
          <cell r="AC24" t="str">
            <v>SG</v>
          </cell>
          <cell r="AF24">
            <v>0.99999999999999989</v>
          </cell>
          <cell r="AG24">
            <v>1.5306917972615819E-2</v>
          </cell>
          <cell r="AH24">
            <v>0.24905688793106512</v>
          </cell>
          <cell r="AI24">
            <v>7.9057273540331513E-2</v>
          </cell>
          <cell r="AJ24">
            <v>0</v>
          </cell>
          <cell r="AK24">
            <v>0.13079840764810047</v>
          </cell>
          <cell r="AL24">
            <v>0.43456276290540274</v>
          </cell>
          <cell r="AM24">
            <v>5.947447595447803E-2</v>
          </cell>
          <cell r="AN24">
            <v>2.7735067527107991E-2</v>
          </cell>
          <cell r="AO24">
            <v>4.0082065208982658E-3</v>
          </cell>
        </row>
        <row r="25">
          <cell r="G25" t="str">
            <v>SG-P</v>
          </cell>
          <cell r="J25">
            <v>0.99999999999999989</v>
          </cell>
          <cell r="K25">
            <v>1.5306917972615819E-2</v>
          </cell>
          <cell r="L25">
            <v>0.24905688793106512</v>
          </cell>
          <cell r="M25">
            <v>7.9057273540331513E-2</v>
          </cell>
          <cell r="N25">
            <v>0</v>
          </cell>
          <cell r="O25">
            <v>0.13079840764810047</v>
          </cell>
          <cell r="P25">
            <v>0.43456276290540274</v>
          </cell>
          <cell r="Q25">
            <v>5.947447595447803E-2</v>
          </cell>
          <cell r="R25">
            <v>2.7735067527107991E-2</v>
          </cell>
          <cell r="S25">
            <v>4.0082065208982658E-3</v>
          </cell>
          <cell r="AC25" t="str">
            <v>SG-P</v>
          </cell>
          <cell r="AF25">
            <v>0.99999999999999989</v>
          </cell>
          <cell r="AG25">
            <v>1.5306917972615819E-2</v>
          </cell>
          <cell r="AH25">
            <v>0.24905688793106512</v>
          </cell>
          <cell r="AI25">
            <v>7.9057273540331513E-2</v>
          </cell>
          <cell r="AJ25">
            <v>0</v>
          </cell>
          <cell r="AK25">
            <v>0.13079840764810047</v>
          </cell>
          <cell r="AL25">
            <v>0.43456276290540274</v>
          </cell>
          <cell r="AM25">
            <v>5.947447595447803E-2</v>
          </cell>
          <cell r="AN25">
            <v>2.7735067527107991E-2</v>
          </cell>
          <cell r="AO25">
            <v>4.0082065208982658E-3</v>
          </cell>
        </row>
        <row r="26">
          <cell r="G26" t="str">
            <v>SG-U</v>
          </cell>
          <cell r="J26">
            <v>0.99999999999999989</v>
          </cell>
          <cell r="K26">
            <v>1.5306917972615819E-2</v>
          </cell>
          <cell r="L26">
            <v>0.24905688793106512</v>
          </cell>
          <cell r="M26">
            <v>7.9057273540331513E-2</v>
          </cell>
          <cell r="N26">
            <v>0</v>
          </cell>
          <cell r="O26">
            <v>0.13079840764810047</v>
          </cell>
          <cell r="P26">
            <v>0.43456276290540274</v>
          </cell>
          <cell r="Q26">
            <v>5.947447595447803E-2</v>
          </cell>
          <cell r="R26">
            <v>2.7735067527107991E-2</v>
          </cell>
          <cell r="S26">
            <v>4.0082065208982658E-3</v>
          </cell>
          <cell r="AC26" t="str">
            <v>SG-U</v>
          </cell>
          <cell r="AF26">
            <v>0.99999999999999989</v>
          </cell>
          <cell r="AG26">
            <v>1.5306917972615819E-2</v>
          </cell>
          <cell r="AH26">
            <v>0.24905688793106512</v>
          </cell>
          <cell r="AI26">
            <v>7.9057273540331513E-2</v>
          </cell>
          <cell r="AJ26">
            <v>0</v>
          </cell>
          <cell r="AK26">
            <v>0.13079840764810047</v>
          </cell>
          <cell r="AL26">
            <v>0.43456276290540274</v>
          </cell>
          <cell r="AM26">
            <v>5.947447595447803E-2</v>
          </cell>
          <cell r="AN26">
            <v>2.7735067527107991E-2</v>
          </cell>
          <cell r="AO26">
            <v>4.0082065208982658E-3</v>
          </cell>
        </row>
        <row r="27">
          <cell r="G27" t="str">
            <v>DGP</v>
          </cell>
          <cell r="J27">
            <v>0.99999999999999989</v>
          </cell>
          <cell r="K27">
            <v>3.2278129408972574E-2</v>
          </cell>
          <cell r="L27">
            <v>0.52519328013757482</v>
          </cell>
          <cell r="M27">
            <v>0.16671030122592861</v>
          </cell>
          <cell r="N27">
            <v>0</v>
          </cell>
          <cell r="O27">
            <v>0.27581828922752394</v>
          </cell>
          <cell r="P27">
            <v>0</v>
          </cell>
          <cell r="Q27">
            <v>0</v>
          </cell>
          <cell r="R27">
            <v>0</v>
          </cell>
          <cell r="S27">
            <v>0</v>
          </cell>
          <cell r="AC27" t="str">
            <v>DGP</v>
          </cell>
          <cell r="AF27">
            <v>0.99999999999999989</v>
          </cell>
          <cell r="AG27">
            <v>3.2278129408972574E-2</v>
          </cell>
          <cell r="AH27">
            <v>0.52519328013757482</v>
          </cell>
          <cell r="AI27">
            <v>0.16671030122592861</v>
          </cell>
          <cell r="AJ27">
            <v>0</v>
          </cell>
          <cell r="AK27">
            <v>0.27581828922752394</v>
          </cell>
          <cell r="AL27">
            <v>0</v>
          </cell>
          <cell r="AM27">
            <v>0</v>
          </cell>
          <cell r="AN27">
            <v>0</v>
          </cell>
          <cell r="AO27">
            <v>0</v>
          </cell>
        </row>
        <row r="28">
          <cell r="G28" t="str">
            <v>DGU</v>
          </cell>
          <cell r="J28">
            <v>1</v>
          </cell>
          <cell r="K28">
            <v>0</v>
          </cell>
          <cell r="L28">
            <v>0</v>
          </cell>
          <cell r="M28">
            <v>0</v>
          </cell>
          <cell r="N28">
            <v>0</v>
          </cell>
          <cell r="O28">
            <v>0</v>
          </cell>
          <cell r="P28">
            <v>0.82650983107381726</v>
          </cell>
          <cell r="Q28">
            <v>0.1131165467231714</v>
          </cell>
          <cell r="R28">
            <v>5.2750276676699452E-2</v>
          </cell>
          <cell r="S28">
            <v>7.6233455263118024E-3</v>
          </cell>
          <cell r="AC28" t="str">
            <v>DGU</v>
          </cell>
          <cell r="AF28">
            <v>1</v>
          </cell>
          <cell r="AG28">
            <v>0</v>
          </cell>
          <cell r="AH28">
            <v>0</v>
          </cell>
          <cell r="AI28">
            <v>0</v>
          </cell>
          <cell r="AJ28">
            <v>0</v>
          </cell>
          <cell r="AK28">
            <v>0</v>
          </cell>
          <cell r="AL28">
            <v>0.82650983107381726</v>
          </cell>
          <cell r="AM28">
            <v>0.1131165467231714</v>
          </cell>
          <cell r="AN28">
            <v>5.2750276676699452E-2</v>
          </cell>
          <cell r="AO28">
            <v>7.6233455263118024E-3</v>
          </cell>
        </row>
        <row r="29">
          <cell r="G29" t="str">
            <v>SC</v>
          </cell>
          <cell r="J29">
            <v>0.99999999999999978</v>
          </cell>
          <cell r="K29">
            <v>1.5385166522222434E-2</v>
          </cell>
          <cell r="L29">
            <v>0.25137775585383931</v>
          </cell>
          <cell r="M29">
            <v>8.0177054057363958E-2</v>
          </cell>
          <cell r="N29">
            <v>0</v>
          </cell>
          <cell r="O29">
            <v>0.12688029562953423</v>
          </cell>
          <cell r="P29">
            <v>0.43752858492420488</v>
          </cell>
          <cell r="Q29">
            <v>5.7921296521015624E-2</v>
          </cell>
          <cell r="R29">
            <v>2.6617503365536817E-2</v>
          </cell>
          <cell r="S29">
            <v>4.1123431262826476E-3</v>
          </cell>
          <cell r="AC29" t="str">
            <v>SC</v>
          </cell>
          <cell r="AF29">
            <v>0.99999999999999978</v>
          </cell>
          <cell r="AG29">
            <v>1.5385166522222434E-2</v>
          </cell>
          <cell r="AH29">
            <v>0.25137775585383931</v>
          </cell>
          <cell r="AI29">
            <v>8.0177054057363958E-2</v>
          </cell>
          <cell r="AJ29">
            <v>0</v>
          </cell>
          <cell r="AK29">
            <v>0.12688029562953423</v>
          </cell>
          <cell r="AL29">
            <v>0.43752858492420488</v>
          </cell>
          <cell r="AM29">
            <v>5.7921296521015624E-2</v>
          </cell>
          <cell r="AN29">
            <v>2.6617503365536817E-2</v>
          </cell>
          <cell r="AO29">
            <v>4.1123431262826476E-3</v>
          </cell>
        </row>
        <row r="30">
          <cell r="G30" t="str">
            <v>SE</v>
          </cell>
          <cell r="J30">
            <v>0.99999999999999989</v>
          </cell>
          <cell r="K30">
            <v>1.5072172323795978E-2</v>
          </cell>
          <cell r="L30">
            <v>0.24209428416274248</v>
          </cell>
          <cell r="M30">
            <v>7.5697931989234163E-2</v>
          </cell>
          <cell r="N30">
            <v>0</v>
          </cell>
          <cell r="O30">
            <v>0.14255274370379911</v>
          </cell>
          <cell r="P30">
            <v>0.42566529684899634</v>
          </cell>
          <cell r="Q30">
            <v>6.4134014254865257E-2</v>
          </cell>
          <cell r="R30">
            <v>3.1087760011821501E-2</v>
          </cell>
          <cell r="S30">
            <v>3.6957967047451202E-3</v>
          </cell>
          <cell r="AC30" t="str">
            <v>SE</v>
          </cell>
          <cell r="AF30">
            <v>0.99999999999999989</v>
          </cell>
          <cell r="AG30">
            <v>1.5072172323795978E-2</v>
          </cell>
          <cell r="AH30">
            <v>0.24209428416274248</v>
          </cell>
          <cell r="AI30">
            <v>7.5697931989234163E-2</v>
          </cell>
          <cell r="AJ30">
            <v>0</v>
          </cell>
          <cell r="AK30">
            <v>0.14255274370379911</v>
          </cell>
          <cell r="AL30">
            <v>0.42566529684899634</v>
          </cell>
          <cell r="AM30">
            <v>6.4134014254865257E-2</v>
          </cell>
          <cell r="AN30">
            <v>3.1087760011821501E-2</v>
          </cell>
          <cell r="AO30">
            <v>3.6957967047451202E-3</v>
          </cell>
        </row>
        <row r="31">
          <cell r="G31" t="str">
            <v>CAEW</v>
          </cell>
          <cell r="J31">
            <v>1</v>
          </cell>
          <cell r="K31">
            <v>4.5280218748582048E-2</v>
          </cell>
          <cell r="L31">
            <v>0.72730605178680208</v>
          </cell>
          <cell r="M31">
            <v>0.22741372946461591</v>
          </cell>
          <cell r="N31">
            <v>0</v>
          </cell>
          <cell r="O31">
            <v>0</v>
          </cell>
          <cell r="P31">
            <v>0</v>
          </cell>
          <cell r="Q31">
            <v>0</v>
          </cell>
          <cell r="R31">
            <v>0</v>
          </cell>
          <cell r="S31">
            <v>0</v>
          </cell>
          <cell r="AC31" t="str">
            <v>CAEW</v>
          </cell>
          <cell r="AF31">
            <v>1</v>
          </cell>
          <cell r="AG31">
            <v>4.5280218748582048E-2</v>
          </cell>
          <cell r="AH31">
            <v>0.72730605178680208</v>
          </cell>
          <cell r="AI31">
            <v>0.22741372946461591</v>
          </cell>
          <cell r="AJ31">
            <v>0</v>
          </cell>
          <cell r="AK31">
            <v>0</v>
          </cell>
          <cell r="AL31">
            <v>0</v>
          </cell>
          <cell r="AM31">
            <v>0</v>
          </cell>
          <cell r="AN31">
            <v>0</v>
          </cell>
          <cell r="AO31">
            <v>0</v>
          </cell>
        </row>
        <row r="32">
          <cell r="G32" t="str">
            <v>CAEE</v>
          </cell>
          <cell r="J32">
            <v>1</v>
          </cell>
          <cell r="K32">
            <v>0</v>
          </cell>
          <cell r="L32">
            <v>0</v>
          </cell>
          <cell r="M32">
            <v>0</v>
          </cell>
          <cell r="N32">
            <v>0</v>
          </cell>
          <cell r="O32">
            <v>0.21367881018688845</v>
          </cell>
          <cell r="P32">
            <v>0.6380491304855761</v>
          </cell>
          <cell r="Q32">
            <v>9.6133399487303789E-2</v>
          </cell>
          <cell r="R32">
            <v>4.6598861572978011E-2</v>
          </cell>
          <cell r="S32">
            <v>5.5397982672536518E-3</v>
          </cell>
          <cell r="AC32" t="str">
            <v>CAEE</v>
          </cell>
          <cell r="AF32">
            <v>1</v>
          </cell>
          <cell r="AG32">
            <v>0</v>
          </cell>
          <cell r="AH32">
            <v>0</v>
          </cell>
          <cell r="AI32">
            <v>0</v>
          </cell>
          <cell r="AJ32">
            <v>0</v>
          </cell>
          <cell r="AK32">
            <v>0.21367881018688845</v>
          </cell>
          <cell r="AL32">
            <v>0.6380491304855761</v>
          </cell>
          <cell r="AM32">
            <v>9.6133399487303789E-2</v>
          </cell>
          <cell r="AN32">
            <v>4.6598861572978011E-2</v>
          </cell>
          <cell r="AO32">
            <v>5.5397982672536518E-3</v>
          </cell>
        </row>
        <row r="33">
          <cell r="G33" t="str">
            <v>DEP</v>
          </cell>
          <cell r="J33">
            <v>1</v>
          </cell>
          <cell r="K33">
            <v>3.1703048341352173E-2</v>
          </cell>
          <cell r="L33">
            <v>0.50922498954307793</v>
          </cell>
          <cell r="M33">
            <v>0.1592242409149067</v>
          </cell>
          <cell r="N33">
            <v>0</v>
          </cell>
          <cell r="O33">
            <v>0.29984772120066328</v>
          </cell>
          <cell r="P33">
            <v>0</v>
          </cell>
          <cell r="Q33">
            <v>0</v>
          </cell>
          <cell r="R33">
            <v>0</v>
          </cell>
          <cell r="S33">
            <v>0</v>
          </cell>
          <cell r="AC33" t="str">
            <v>DEP</v>
          </cell>
          <cell r="AF33">
            <v>1</v>
          </cell>
          <cell r="AG33">
            <v>3.1703048341352173E-2</v>
          </cell>
          <cell r="AH33">
            <v>0.50922498954307793</v>
          </cell>
          <cell r="AI33">
            <v>0.1592242409149067</v>
          </cell>
          <cell r="AJ33">
            <v>0</v>
          </cell>
          <cell r="AK33">
            <v>0.29984772120066328</v>
          </cell>
          <cell r="AL33">
            <v>0</v>
          </cell>
          <cell r="AM33">
            <v>0</v>
          </cell>
          <cell r="AN33">
            <v>0</v>
          </cell>
          <cell r="AO33">
            <v>0</v>
          </cell>
        </row>
        <row r="34">
          <cell r="G34" t="str">
            <v>DEU</v>
          </cell>
          <cell r="J34">
            <v>0.99999999999999978</v>
          </cell>
          <cell r="K34">
            <v>0</v>
          </cell>
          <cell r="L34">
            <v>0</v>
          </cell>
          <cell r="M34">
            <v>0</v>
          </cell>
          <cell r="N34">
            <v>0</v>
          </cell>
          <cell r="O34">
            <v>0</v>
          </cell>
          <cell r="P34">
            <v>0.81143575774325005</v>
          </cell>
          <cell r="Q34">
            <v>0.122257165052556</v>
          </cell>
          <cell r="R34">
            <v>5.9261866749455612E-2</v>
          </cell>
          <cell r="S34">
            <v>7.045210454738376E-3</v>
          </cell>
          <cell r="AC34" t="str">
            <v>DEU</v>
          </cell>
          <cell r="AF34">
            <v>0.99999999999999978</v>
          </cell>
          <cell r="AG34">
            <v>0</v>
          </cell>
          <cell r="AH34">
            <v>0</v>
          </cell>
          <cell r="AI34">
            <v>0</v>
          </cell>
          <cell r="AJ34">
            <v>0</v>
          </cell>
          <cell r="AK34">
            <v>0</v>
          </cell>
          <cell r="AL34">
            <v>0.81143575774325005</v>
          </cell>
          <cell r="AM34">
            <v>0.122257165052556</v>
          </cell>
          <cell r="AN34">
            <v>5.9261866749455612E-2</v>
          </cell>
          <cell r="AO34">
            <v>7.045210454738376E-3</v>
          </cell>
        </row>
        <row r="35">
          <cell r="G35" t="str">
            <v>SO</v>
          </cell>
          <cell r="J35">
            <v>1</v>
          </cell>
          <cell r="K35">
            <v>2.0034064145027151E-2</v>
          </cell>
          <cell r="L35">
            <v>0.23815281967663798</v>
          </cell>
          <cell r="M35">
            <v>6.8539355270203509E-2</v>
          </cell>
          <cell r="N35">
            <v>0</v>
          </cell>
          <cell r="O35">
            <v>0.12521780860572426</v>
          </cell>
          <cell r="P35">
            <v>0.45803100920424522</v>
          </cell>
          <cell r="Q35">
            <v>6.0696020621590088E-2</v>
          </cell>
          <cell r="R35">
            <v>2.6295178889284739E-2</v>
          </cell>
          <cell r="S35">
            <v>3.0337435872867715E-3</v>
          </cell>
          <cell r="AC35" t="str">
            <v>SO</v>
          </cell>
          <cell r="AF35">
            <v>1</v>
          </cell>
          <cell r="AG35">
            <v>2.0034064145027151E-2</v>
          </cell>
          <cell r="AH35">
            <v>0.23815281967663798</v>
          </cell>
          <cell r="AI35">
            <v>6.8539355270203509E-2</v>
          </cell>
          <cell r="AJ35">
            <v>0</v>
          </cell>
          <cell r="AK35">
            <v>0.12521780860572426</v>
          </cell>
          <cell r="AL35">
            <v>0.45803100920424522</v>
          </cell>
          <cell r="AM35">
            <v>6.0696020621590088E-2</v>
          </cell>
          <cell r="AN35">
            <v>2.6295178889284739E-2</v>
          </cell>
          <cell r="AO35">
            <v>3.0337435872867715E-3</v>
          </cell>
        </row>
        <row r="36">
          <cell r="G36" t="str">
            <v>SO-P</v>
          </cell>
          <cell r="J36">
            <v>1</v>
          </cell>
          <cell r="K36">
            <v>2.0034064145027151E-2</v>
          </cell>
          <cell r="L36">
            <v>0.23815281967663798</v>
          </cell>
          <cell r="M36">
            <v>6.8539355270203509E-2</v>
          </cell>
          <cell r="N36">
            <v>0</v>
          </cell>
          <cell r="O36">
            <v>0.12521780860572426</v>
          </cell>
          <cell r="P36">
            <v>0.45803100920424522</v>
          </cell>
          <cell r="Q36">
            <v>6.0696020621590088E-2</v>
          </cell>
          <cell r="R36">
            <v>2.6295178889284739E-2</v>
          </cell>
          <cell r="S36">
            <v>3.0337435872867715E-3</v>
          </cell>
          <cell r="AC36" t="str">
            <v>SO-P</v>
          </cell>
          <cell r="AF36">
            <v>1</v>
          </cell>
          <cell r="AG36">
            <v>2.0034064145027151E-2</v>
          </cell>
          <cell r="AH36">
            <v>0.23815281967663798</v>
          </cell>
          <cell r="AI36">
            <v>6.8539355270203509E-2</v>
          </cell>
          <cell r="AJ36">
            <v>0</v>
          </cell>
          <cell r="AK36">
            <v>0.12521780860572426</v>
          </cell>
          <cell r="AL36">
            <v>0.45803100920424522</v>
          </cell>
          <cell r="AM36">
            <v>6.0696020621590088E-2</v>
          </cell>
          <cell r="AN36">
            <v>2.6295178889284739E-2</v>
          </cell>
          <cell r="AO36">
            <v>3.0337435872867715E-3</v>
          </cell>
        </row>
        <row r="37">
          <cell r="G37" t="str">
            <v>SO-U</v>
          </cell>
          <cell r="J37">
            <v>1</v>
          </cell>
          <cell r="K37">
            <v>2.0034064145027151E-2</v>
          </cell>
          <cell r="L37">
            <v>0.23815281967663798</v>
          </cell>
          <cell r="M37">
            <v>6.8539355270203509E-2</v>
          </cell>
          <cell r="N37">
            <v>0</v>
          </cell>
          <cell r="O37">
            <v>0.12521780860572426</v>
          </cell>
          <cell r="P37">
            <v>0.45803100920424522</v>
          </cell>
          <cell r="Q37">
            <v>6.0696020621590088E-2</v>
          </cell>
          <cell r="R37">
            <v>2.6295178889284739E-2</v>
          </cell>
          <cell r="S37">
            <v>3.0337435872867715E-3</v>
          </cell>
          <cell r="AC37" t="str">
            <v>SO-U</v>
          </cell>
          <cell r="AF37">
            <v>1</v>
          </cell>
          <cell r="AG37">
            <v>2.0034064145027151E-2</v>
          </cell>
          <cell r="AH37">
            <v>0.23815281967663798</v>
          </cell>
          <cell r="AI37">
            <v>6.8539355270203509E-2</v>
          </cell>
          <cell r="AJ37">
            <v>0</v>
          </cell>
          <cell r="AK37">
            <v>0.12521780860572426</v>
          </cell>
          <cell r="AL37">
            <v>0.45803100920424522</v>
          </cell>
          <cell r="AM37">
            <v>6.0696020621590088E-2</v>
          </cell>
          <cell r="AN37">
            <v>2.6295178889284739E-2</v>
          </cell>
          <cell r="AO37">
            <v>3.0337435872867715E-3</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2.0034064145027154E-2</v>
          </cell>
          <cell r="L40">
            <v>0.23815281967663804</v>
          </cell>
          <cell r="M40">
            <v>6.8539355270203509E-2</v>
          </cell>
          <cell r="N40">
            <v>0</v>
          </cell>
          <cell r="O40">
            <v>0.12521780860572429</v>
          </cell>
          <cell r="P40">
            <v>0.45803100920424528</v>
          </cell>
          <cell r="Q40">
            <v>6.0696020621590088E-2</v>
          </cell>
          <cell r="R40">
            <v>2.6295178889284739E-2</v>
          </cell>
          <cell r="S40">
            <v>3.0337435872867724E-3</v>
          </cell>
          <cell r="AC40" t="str">
            <v>GPS</v>
          </cell>
          <cell r="AF40">
            <v>1</v>
          </cell>
          <cell r="AG40">
            <v>2.0034064145027154E-2</v>
          </cell>
          <cell r="AH40">
            <v>0.23815281967663804</v>
          </cell>
          <cell r="AI40">
            <v>6.8539355270203509E-2</v>
          </cell>
          <cell r="AJ40">
            <v>0</v>
          </cell>
          <cell r="AK40">
            <v>0.12521780860572429</v>
          </cell>
          <cell r="AL40">
            <v>0.45803100920424528</v>
          </cell>
          <cell r="AM40">
            <v>6.0696020621590088E-2</v>
          </cell>
          <cell r="AN40">
            <v>2.6295178889284739E-2</v>
          </cell>
          <cell r="AO40">
            <v>3.0337435872867724E-3</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1.7495973469496506E-2</v>
          </cell>
          <cell r="L43">
            <v>0.21409010352159266</v>
          </cell>
          <cell r="M43">
            <v>6.220721907403963E-2</v>
          </cell>
          <cell r="N43">
            <v>0</v>
          </cell>
          <cell r="O43">
            <v>0.13021134497342252</v>
          </cell>
          <cell r="P43">
            <v>0.48328537672651978</v>
          </cell>
          <cell r="Q43">
            <v>6.2149372554452069E-2</v>
          </cell>
          <cell r="R43">
            <v>2.7298153418364595E-2</v>
          </cell>
          <cell r="S43">
            <v>3.2624562621119844E-3</v>
          </cell>
          <cell r="AC43" t="str">
            <v>SNP</v>
          </cell>
          <cell r="AF43">
            <v>0.99999999999999989</v>
          </cell>
          <cell r="AG43">
            <v>1.7495973469496506E-2</v>
          </cell>
          <cell r="AH43">
            <v>0.21409010352159266</v>
          </cell>
          <cell r="AI43">
            <v>6.220721907403963E-2</v>
          </cell>
          <cell r="AJ43">
            <v>0</v>
          </cell>
          <cell r="AK43">
            <v>0.13021134497342252</v>
          </cell>
          <cell r="AL43">
            <v>0.48328537672651978</v>
          </cell>
          <cell r="AM43">
            <v>6.2149372554452069E-2</v>
          </cell>
          <cell r="AN43">
            <v>2.7298153418364595E-2</v>
          </cell>
          <cell r="AO43">
            <v>3.2624562621119844E-3</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3.4525301133970142E-2</v>
          </cell>
          <cell r="L54">
            <v>0.26786797663332834</v>
          </cell>
          <cell r="M54">
            <v>6.2803307592478125E-2</v>
          </cell>
          <cell r="N54">
            <v>0</v>
          </cell>
          <cell r="O54">
            <v>8.9278042554017625E-2</v>
          </cell>
          <cell r="P54">
            <v>0.48094507570851236</v>
          </cell>
          <cell r="Q54">
            <v>4.697530227034951E-2</v>
          </cell>
          <cell r="R54">
            <v>1.7604994107343928E-2</v>
          </cell>
          <cell r="S54">
            <v>0</v>
          </cell>
          <cell r="AC54" t="str">
            <v>SNPD</v>
          </cell>
          <cell r="AF54">
            <v>1.0000000000000002</v>
          </cell>
          <cell r="AG54">
            <v>3.4525301133970142E-2</v>
          </cell>
          <cell r="AH54">
            <v>0.26786797663332834</v>
          </cell>
          <cell r="AI54">
            <v>6.2803307592478125E-2</v>
          </cell>
          <cell r="AJ54">
            <v>0</v>
          </cell>
          <cell r="AK54">
            <v>8.9278042554017625E-2</v>
          </cell>
          <cell r="AL54">
            <v>0.48094507570851236</v>
          </cell>
          <cell r="AM54">
            <v>4.697530227034951E-2</v>
          </cell>
          <cell r="AN54">
            <v>1.7604994107343928E-2</v>
          </cell>
          <cell r="AO54">
            <v>0</v>
          </cell>
        </row>
        <row r="55">
          <cell r="G55" t="str">
            <v>CAGW</v>
          </cell>
          <cell r="J55">
            <v>1</v>
          </cell>
          <cell r="K55">
            <v>4.4150312188556966E-2</v>
          </cell>
          <cell r="L55">
            <v>0.7250008313426084</v>
          </cell>
          <cell r="M55">
            <v>0.23084885646883446</v>
          </cell>
          <cell r="N55">
            <v>0</v>
          </cell>
          <cell r="O55">
            <v>0</v>
          </cell>
          <cell r="P55">
            <v>0</v>
          </cell>
          <cell r="Q55">
            <v>0</v>
          </cell>
          <cell r="R55">
            <v>0</v>
          </cell>
          <cell r="S55">
            <v>0</v>
          </cell>
          <cell r="AC55" t="str">
            <v>CAGW</v>
          </cell>
          <cell r="AF55">
            <v>1</v>
          </cell>
          <cell r="AG55">
            <v>4.4150312188556966E-2</v>
          </cell>
          <cell r="AH55">
            <v>0.7250008313426084</v>
          </cell>
          <cell r="AI55">
            <v>0.23084885646883446</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0.194994423750943</v>
          </cell>
          <cell r="P56">
            <v>0.66749136937782572</v>
          </cell>
          <cell r="Q56">
            <v>9.0293984314246262E-2</v>
          </cell>
          <cell r="R56">
            <v>4.1251714318410557E-2</v>
          </cell>
          <cell r="S56">
            <v>5.9685082385744171E-3</v>
          </cell>
          <cell r="AC56" t="str">
            <v>CAGE</v>
          </cell>
          <cell r="AF56">
            <v>0.99999999999999989</v>
          </cell>
          <cell r="AG56">
            <v>0</v>
          </cell>
          <cell r="AH56">
            <v>0</v>
          </cell>
          <cell r="AI56">
            <v>0</v>
          </cell>
          <cell r="AJ56">
            <v>0</v>
          </cell>
          <cell r="AK56">
            <v>0.194994423750943</v>
          </cell>
          <cell r="AL56">
            <v>0.66749136937782572</v>
          </cell>
          <cell r="AM56">
            <v>9.0293984314246262E-2</v>
          </cell>
          <cell r="AN56">
            <v>4.1251714318410557E-2</v>
          </cell>
          <cell r="AO56">
            <v>5.9685082385744171E-3</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0.21367881018688847</v>
          </cell>
          <cell r="P58">
            <v>0.6380491304855761</v>
          </cell>
          <cell r="Q58">
            <v>9.6133399487303789E-2</v>
          </cell>
          <cell r="R58">
            <v>4.6598861572978011E-2</v>
          </cell>
          <cell r="S58">
            <v>5.5397982672536518E-3</v>
          </cell>
          <cell r="AC58" t="str">
            <v>DNPGMU</v>
          </cell>
          <cell r="AF58">
            <v>0.99999999999999978</v>
          </cell>
          <cell r="AG58">
            <v>0</v>
          </cell>
          <cell r="AH58">
            <v>0</v>
          </cell>
          <cell r="AI58">
            <v>0</v>
          </cell>
          <cell r="AJ58">
            <v>0</v>
          </cell>
          <cell r="AK58">
            <v>0.21367881018688847</v>
          </cell>
          <cell r="AL58">
            <v>0.6380491304855761</v>
          </cell>
          <cell r="AM58">
            <v>9.6133399487303789E-2</v>
          </cell>
          <cell r="AN58">
            <v>4.6598861572978011E-2</v>
          </cell>
          <cell r="AO58">
            <v>5.5397982672536518E-3</v>
          </cell>
        </row>
        <row r="59">
          <cell r="G59" t="str">
            <v>JBG</v>
          </cell>
          <cell r="J59">
            <v>0.99999999999999978</v>
          </cell>
          <cell r="K59">
            <v>4.3899775687002006E-2</v>
          </cell>
          <cell r="L59">
            <v>0.7208867229047502</v>
          </cell>
          <cell r="M59">
            <v>0.22953887558714423</v>
          </cell>
          <cell r="N59">
            <v>0</v>
          </cell>
          <cell r="O59">
            <v>1.1065203919882677E-3</v>
          </cell>
          <cell r="P59">
            <v>3.7877637600350375E-3</v>
          </cell>
          <cell r="Q59">
            <v>5.1238457487992183E-4</v>
          </cell>
          <cell r="R59">
            <v>2.3408804323603094E-4</v>
          </cell>
          <cell r="S59">
            <v>3.3869050964082405E-5</v>
          </cell>
          <cell r="AC59" t="str">
            <v>JBG</v>
          </cell>
          <cell r="AF59">
            <v>0.99999999999999978</v>
          </cell>
          <cell r="AG59">
            <v>4.3899775687002006E-2</v>
          </cell>
          <cell r="AH59">
            <v>0.7208867229047502</v>
          </cell>
          <cell r="AI59">
            <v>0.22953887558714423</v>
          </cell>
          <cell r="AJ59">
            <v>0</v>
          </cell>
          <cell r="AK59">
            <v>1.1065203919882677E-3</v>
          </cell>
          <cell r="AL59">
            <v>3.7877637600350375E-3</v>
          </cell>
          <cell r="AM59">
            <v>5.1238457487992183E-4</v>
          </cell>
          <cell r="AN59">
            <v>2.3408804323603094E-4</v>
          </cell>
          <cell r="AO59">
            <v>3.3869050964082405E-5</v>
          </cell>
        </row>
        <row r="60">
          <cell r="G60" t="str">
            <v>JBE</v>
          </cell>
          <cell r="J60">
            <v>1</v>
          </cell>
          <cell r="K60">
            <v>4.5023270450086139E-2</v>
          </cell>
          <cell r="L60">
            <v>0.72317886208548798</v>
          </cell>
          <cell r="M60">
            <v>0.22612324164332259</v>
          </cell>
          <cell r="N60">
            <v>0</v>
          </cell>
          <cell r="O60">
            <v>1.2125472937091566E-3</v>
          </cell>
          <cell r="P60">
            <v>3.6206900709859846E-3</v>
          </cell>
          <cell r="Q60">
            <v>5.455210710010967E-4</v>
          </cell>
          <cell r="R60">
            <v>2.6443110311604124E-4</v>
          </cell>
          <cell r="S60">
            <v>3.143628229106112E-5</v>
          </cell>
          <cell r="AC60" t="str">
            <v>JBE</v>
          </cell>
          <cell r="AF60">
            <v>1</v>
          </cell>
          <cell r="AG60">
            <v>4.5023270450086139E-2</v>
          </cell>
          <cell r="AH60">
            <v>0.72317886208548798</v>
          </cell>
          <cell r="AI60">
            <v>0.22612324164332259</v>
          </cell>
          <cell r="AJ60">
            <v>0</v>
          </cell>
          <cell r="AK60">
            <v>1.2125472937091566E-3</v>
          </cell>
          <cell r="AL60">
            <v>3.6206900709859846E-3</v>
          </cell>
          <cell r="AM60">
            <v>5.455210710010967E-4</v>
          </cell>
          <cell r="AN60">
            <v>2.6443110311604124E-4</v>
          </cell>
          <cell r="AO60">
            <v>3.143628229106112E-5</v>
          </cell>
        </row>
        <row r="61">
          <cell r="G61" t="str">
            <v>WRG</v>
          </cell>
          <cell r="J61">
            <v>0.99999999999999978</v>
          </cell>
          <cell r="K61">
            <v>9.132406715311429E-3</v>
          </cell>
          <cell r="L61">
            <v>0.14996502023547775</v>
          </cell>
          <cell r="M61">
            <v>4.7750639633854279E-2</v>
          </cell>
          <cell r="N61">
            <v>0</v>
          </cell>
          <cell r="O61">
            <v>0.15466020420327375</v>
          </cell>
          <cell r="P61">
            <v>0.52942207016008636</v>
          </cell>
          <cell r="Q61">
            <v>7.1616848234620292E-2</v>
          </cell>
          <cell r="R61">
            <v>3.271887696834528E-2</v>
          </cell>
          <cell r="S61">
            <v>4.7339338490307832E-3</v>
          </cell>
          <cell r="AC61" t="str">
            <v>WRG</v>
          </cell>
          <cell r="AF61">
            <v>0.99999999999999978</v>
          </cell>
          <cell r="AG61">
            <v>9.132406715311429E-3</v>
          </cell>
          <cell r="AH61">
            <v>0.14996502023547775</v>
          </cell>
          <cell r="AI61">
            <v>4.7750639633854279E-2</v>
          </cell>
          <cell r="AJ61">
            <v>0</v>
          </cell>
          <cell r="AK61">
            <v>0.15466020420327375</v>
          </cell>
          <cell r="AL61">
            <v>0.52942207016008636</v>
          </cell>
          <cell r="AM61">
            <v>7.1616848234620292E-2</v>
          </cell>
          <cell r="AN61">
            <v>3.271887696834528E-2</v>
          </cell>
          <cell r="AO61">
            <v>4.7339338490307832E-3</v>
          </cell>
        </row>
        <row r="62">
          <cell r="G62" t="str">
            <v>WRE</v>
          </cell>
          <cell r="J62">
            <v>0.99999999999999978</v>
          </cell>
          <cell r="K62">
            <v>9.366125702673922E-3</v>
          </cell>
          <cell r="L62">
            <v>0.15044185062741061</v>
          </cell>
          <cell r="M62">
            <v>4.7040090254558978E-2</v>
          </cell>
          <cell r="N62">
            <v>0</v>
          </cell>
          <cell r="O62">
            <v>0.16947976142962354</v>
          </cell>
          <cell r="P62">
            <v>0.50606990145862174</v>
          </cell>
          <cell r="Q62">
            <v>7.6248391669145849E-2</v>
          </cell>
          <cell r="R62">
            <v>3.6959977151562066E-2</v>
          </cell>
          <cell r="S62">
            <v>4.3939017064032757E-3</v>
          </cell>
          <cell r="AC62" t="str">
            <v>WRE</v>
          </cell>
          <cell r="AF62">
            <v>0.99999999999999978</v>
          </cell>
          <cell r="AG62">
            <v>9.366125702673922E-3</v>
          </cell>
          <cell r="AH62">
            <v>0.15044185062741061</v>
          </cell>
          <cell r="AI62">
            <v>4.7040090254558978E-2</v>
          </cell>
          <cell r="AJ62">
            <v>0</v>
          </cell>
          <cell r="AK62">
            <v>0.16947976142962354</v>
          </cell>
          <cell r="AL62">
            <v>0.50606990145862174</v>
          </cell>
          <cell r="AM62">
            <v>7.6248391669145849E-2</v>
          </cell>
          <cell r="AN62">
            <v>3.6959977151562066E-2</v>
          </cell>
          <cell r="AO62">
            <v>4.3939017064032757E-3</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3.6119368560515064E-2</v>
          </cell>
          <cell r="L65">
            <v>0.59312314989089965</v>
          </cell>
          <cell r="M65">
            <v>0.18885743985140774</v>
          </cell>
          <cell r="N65">
            <v>0</v>
          </cell>
          <cell r="O65">
            <v>3.5469493811013546E-2</v>
          </cell>
          <cell r="P65">
            <v>0.12141670792233232</v>
          </cell>
          <cell r="Q65">
            <v>1.6424479511765646E-2</v>
          </cell>
          <cell r="R65">
            <v>7.5036885545989159E-3</v>
          </cell>
          <cell r="S65">
            <v>1.0856718974666317E-3</v>
          </cell>
          <cell r="AC65" t="str">
            <v>SNPPH-P</v>
          </cell>
          <cell r="AF65">
            <v>1.0000000000000002</v>
          </cell>
          <cell r="AG65">
            <v>3.6119368560515064E-2</v>
          </cell>
          <cell r="AH65">
            <v>0.59312314989089965</v>
          </cell>
          <cell r="AI65">
            <v>0.18885743985140774</v>
          </cell>
          <cell r="AJ65">
            <v>0</v>
          </cell>
          <cell r="AK65">
            <v>3.5469493811013546E-2</v>
          </cell>
          <cell r="AL65">
            <v>0.12141670792233232</v>
          </cell>
          <cell r="AM65">
            <v>1.6424479511765646E-2</v>
          </cell>
          <cell r="AN65">
            <v>7.5036885545989159E-3</v>
          </cell>
          <cell r="AO65">
            <v>1.0856718974666317E-3</v>
          </cell>
        </row>
        <row r="66">
          <cell r="G66" t="str">
            <v>SNPPH-U</v>
          </cell>
          <cell r="J66">
            <v>1.0000000000000002</v>
          </cell>
          <cell r="K66">
            <v>3.6119368560515064E-2</v>
          </cell>
          <cell r="L66">
            <v>0.59312314989089965</v>
          </cell>
          <cell r="M66">
            <v>0.18885743985140774</v>
          </cell>
          <cell r="N66">
            <v>0</v>
          </cell>
          <cell r="O66">
            <v>3.5469493811013546E-2</v>
          </cell>
          <cell r="P66">
            <v>0.12141670792233232</v>
          </cell>
          <cell r="Q66">
            <v>1.6424479511765646E-2</v>
          </cell>
          <cell r="R66">
            <v>7.5036885545989159E-3</v>
          </cell>
          <cell r="S66">
            <v>1.0856718974666317E-3</v>
          </cell>
          <cell r="AC66" t="str">
            <v>SNPPH-U</v>
          </cell>
          <cell r="AF66">
            <v>1.0000000000000002</v>
          </cell>
          <cell r="AG66">
            <v>3.6119368560515064E-2</v>
          </cell>
          <cell r="AH66">
            <v>0.59312314989089965</v>
          </cell>
          <cell r="AI66">
            <v>0.18885743985140774</v>
          </cell>
          <cell r="AJ66">
            <v>0</v>
          </cell>
          <cell r="AK66">
            <v>3.5469493811013546E-2</v>
          </cell>
          <cell r="AL66">
            <v>0.12141670792233232</v>
          </cell>
          <cell r="AM66">
            <v>1.6424479511765646E-2</v>
          </cell>
          <cell r="AN66">
            <v>7.5036885545989159E-3</v>
          </cell>
          <cell r="AO66">
            <v>1.0856718974666317E-3</v>
          </cell>
        </row>
        <row r="67">
          <cell r="G67" t="str">
            <v>CN</v>
          </cell>
          <cell r="J67">
            <v>0.99999999999999989</v>
          </cell>
          <cell r="K67">
            <v>2.4450154252421537E-2</v>
          </cell>
          <cell r="L67">
            <v>0.30394363496811</v>
          </cell>
          <cell r="M67">
            <v>6.9173575695716499E-2</v>
          </cell>
          <cell r="N67">
            <v>0</v>
          </cell>
          <cell r="O67">
            <v>6.6349218584605588E-2</v>
          </cell>
          <cell r="P67">
            <v>0.48895194526907942</v>
          </cell>
          <cell r="Q67">
            <v>3.8721148145524409E-2</v>
          </cell>
          <cell r="R67">
            <v>8.4103230845424294E-3</v>
          </cell>
          <cell r="S67">
            <v>0</v>
          </cell>
          <cell r="T67">
            <v>0</v>
          </cell>
          <cell r="U67">
            <v>0</v>
          </cell>
          <cell r="AC67" t="str">
            <v>CN</v>
          </cell>
          <cell r="AF67">
            <v>0.99999999999999989</v>
          </cell>
          <cell r="AG67">
            <v>2.4450154252421537E-2</v>
          </cell>
          <cell r="AH67">
            <v>0.30394363496811</v>
          </cell>
          <cell r="AI67">
            <v>6.9173575695716499E-2</v>
          </cell>
          <cell r="AJ67">
            <v>0</v>
          </cell>
          <cell r="AK67">
            <v>6.6349218584605588E-2</v>
          </cell>
          <cell r="AL67">
            <v>0.48895194526907942</v>
          </cell>
          <cell r="AM67">
            <v>3.8721148145524409E-2</v>
          </cell>
          <cell r="AN67">
            <v>8.4103230845424294E-3</v>
          </cell>
          <cell r="AO67">
            <v>0</v>
          </cell>
          <cell r="AP67">
            <v>0</v>
          </cell>
          <cell r="AQ67">
            <v>0</v>
          </cell>
        </row>
        <row r="68">
          <cell r="G68" t="str">
            <v>CNP</v>
          </cell>
          <cell r="J68">
            <v>0.99999999999999978</v>
          </cell>
          <cell r="K68">
            <v>5.2703772880704852E-2</v>
          </cell>
          <cell r="L68">
            <v>0.6551687216578036</v>
          </cell>
          <cell r="M68">
            <v>0.14910778824441229</v>
          </cell>
          <cell r="N68">
            <v>0</v>
          </cell>
          <cell r="O68">
            <v>0.14301971721707918</v>
          </cell>
          <cell r="P68">
            <v>0</v>
          </cell>
          <cell r="Q68">
            <v>0</v>
          </cell>
          <cell r="R68">
            <v>0</v>
          </cell>
          <cell r="S68">
            <v>0</v>
          </cell>
          <cell r="T68">
            <v>0</v>
          </cell>
          <cell r="U68">
            <v>0</v>
          </cell>
          <cell r="AC68" t="str">
            <v>CNP</v>
          </cell>
          <cell r="AF68">
            <v>0.99999999999999978</v>
          </cell>
          <cell r="AG68">
            <v>5.2703772880704852E-2</v>
          </cell>
          <cell r="AH68">
            <v>0.6551687216578036</v>
          </cell>
          <cell r="AI68">
            <v>0.14910778824441229</v>
          </cell>
          <cell r="AJ68">
            <v>0</v>
          </cell>
          <cell r="AK68">
            <v>0.14301971721707918</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0.91208183320078162</v>
          </cell>
          <cell r="Q69">
            <v>7.2229707082509753E-2</v>
          </cell>
          <cell r="R69">
            <v>1.5688459716708701E-2</v>
          </cell>
          <cell r="S69">
            <v>0</v>
          </cell>
          <cell r="T69">
            <v>0</v>
          </cell>
          <cell r="U69">
            <v>0</v>
          </cell>
          <cell r="AC69" t="str">
            <v>CNU</v>
          </cell>
          <cell r="AF69">
            <v>1</v>
          </cell>
          <cell r="AG69">
            <v>0</v>
          </cell>
          <cell r="AH69">
            <v>0</v>
          </cell>
          <cell r="AI69">
            <v>0</v>
          </cell>
          <cell r="AJ69">
            <v>0</v>
          </cell>
          <cell r="AK69">
            <v>0</v>
          </cell>
          <cell r="AL69">
            <v>0.91208183320078162</v>
          </cell>
          <cell r="AM69">
            <v>7.2229707082509753E-2</v>
          </cell>
          <cell r="AN69">
            <v>1.5688459716708701E-2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1.4254492474257084E-2</v>
          </cell>
          <cell r="L73">
            <v>0.1075616841013647</v>
          </cell>
          <cell r="M73">
            <v>1.3580707508497967E-2</v>
          </cell>
          <cell r="N73">
            <v>0</v>
          </cell>
          <cell r="O73">
            <v>0.16491744331299341</v>
          </cell>
          <cell r="P73">
            <v>0.61498045723849482</v>
          </cell>
          <cell r="Q73">
            <v>0.10151524872142309</v>
          </cell>
          <cell r="R73">
            <v>4.7214513787649813E-2</v>
          </cell>
          <cell r="S73">
            <v>2.438800489776901E-3</v>
          </cell>
          <cell r="T73">
            <v>-4.5845300877821668E-2</v>
          </cell>
          <cell r="U73">
            <v>-2.0618046756635394E-2</v>
          </cell>
          <cell r="AC73" t="str">
            <v>EXCTAX</v>
          </cell>
          <cell r="AF73">
            <v>0</v>
          </cell>
          <cell r="AG73">
            <v>1.4254492474257084E-2</v>
          </cell>
          <cell r="AH73">
            <v>0.1075616841013647</v>
          </cell>
          <cell r="AI73">
            <v>1.3580707508497967E-2</v>
          </cell>
          <cell r="AJ73">
            <v>0</v>
          </cell>
          <cell r="AK73">
            <v>0.16491744331299341</v>
          </cell>
          <cell r="AL73">
            <v>0.61498045723849482</v>
          </cell>
          <cell r="AM73">
            <v>0.10151524872142309</v>
          </cell>
          <cell r="AN73">
            <v>4.7214513787649813E-2</v>
          </cell>
          <cell r="AO73">
            <v>2.438800489776901E-3</v>
          </cell>
          <cell r="AP73">
            <v>-4.5845300877821668E-2</v>
          </cell>
          <cell r="AQ73">
            <v>-2.0618046756635394E-2</v>
          </cell>
        </row>
        <row r="74">
          <cell r="G74" t="str">
            <v>INT</v>
          </cell>
          <cell r="J74">
            <v>0.99999999999999989</v>
          </cell>
          <cell r="K74">
            <v>1.7495973469496506E-2</v>
          </cell>
          <cell r="L74">
            <v>0.21409010352159266</v>
          </cell>
          <cell r="M74">
            <v>6.220721907403963E-2</v>
          </cell>
          <cell r="N74">
            <v>0</v>
          </cell>
          <cell r="O74">
            <v>0.13021134497342252</v>
          </cell>
          <cell r="P74">
            <v>0.48328537672651978</v>
          </cell>
          <cell r="Q74">
            <v>6.2149372554452069E-2</v>
          </cell>
          <cell r="R74">
            <v>2.7298153418364595E-2</v>
          </cell>
          <cell r="S74">
            <v>3.2624562621119844E-3</v>
          </cell>
          <cell r="U74">
            <v>0</v>
          </cell>
          <cell r="AC74" t="str">
            <v>INT</v>
          </cell>
          <cell r="AF74">
            <v>0.99999999999999989</v>
          </cell>
          <cell r="AG74">
            <v>1.7495973469496506E-2</v>
          </cell>
          <cell r="AH74">
            <v>0.21409010352159266</v>
          </cell>
          <cell r="AI74">
            <v>6.220721907403963E-2</v>
          </cell>
          <cell r="AJ74">
            <v>0</v>
          </cell>
          <cell r="AK74">
            <v>0.13021134497342252</v>
          </cell>
          <cell r="AL74">
            <v>0.48328537672651978</v>
          </cell>
          <cell r="AM74">
            <v>6.2149372554452069E-2</v>
          </cell>
          <cell r="AN74">
            <v>2.7298153418364595E-2</v>
          </cell>
          <cell r="AO74">
            <v>3.2624562621119844E-3</v>
          </cell>
          <cell r="AQ74">
            <v>0</v>
          </cell>
        </row>
        <row r="75">
          <cell r="G75" t="str">
            <v>CIAC</v>
          </cell>
          <cell r="J75">
            <v>1.0000000000000002</v>
          </cell>
          <cell r="K75">
            <v>3.4525301133970142E-2</v>
          </cell>
          <cell r="L75">
            <v>0.26786797663332834</v>
          </cell>
          <cell r="M75">
            <v>6.2803307592478125E-2</v>
          </cell>
          <cell r="N75">
            <v>0</v>
          </cell>
          <cell r="O75">
            <v>8.9278042554017625E-2</v>
          </cell>
          <cell r="P75">
            <v>0.48094507570851236</v>
          </cell>
          <cell r="Q75">
            <v>4.697530227034951E-2</v>
          </cell>
          <cell r="R75">
            <v>1.7604994107343928E-2</v>
          </cell>
          <cell r="S75">
            <v>0</v>
          </cell>
          <cell r="AC75" t="str">
            <v>CIAC</v>
          </cell>
          <cell r="AF75">
            <v>1.0000000000000002</v>
          </cell>
          <cell r="AG75">
            <v>3.4525301133970142E-2</v>
          </cell>
          <cell r="AH75">
            <v>0.26786797663332834</v>
          </cell>
          <cell r="AI75">
            <v>6.2803307592478125E-2</v>
          </cell>
          <cell r="AJ75">
            <v>0</v>
          </cell>
          <cell r="AK75">
            <v>8.9278042554017625E-2</v>
          </cell>
          <cell r="AL75">
            <v>0.48094507570851236</v>
          </cell>
          <cell r="AM75">
            <v>4.697530227034951E-2</v>
          </cell>
          <cell r="AN75">
            <v>1.7604994107343928E-2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4.7200252248530555E-2</v>
          </cell>
          <cell r="L78">
            <v>0.40963705180371979</v>
          </cell>
          <cell r="M78">
            <v>0.11935828318835348</v>
          </cell>
          <cell r="N78">
            <v>0</v>
          </cell>
          <cell r="O78">
            <v>5.9642406241834582E-2</v>
          </cell>
          <cell r="P78">
            <v>0.27761075317269862</v>
          </cell>
          <cell r="Q78">
            <v>8.6540048614948767E-2</v>
          </cell>
          <cell r="R78">
            <v>1.1204729914117193E-5</v>
          </cell>
          <cell r="S78">
            <v>0</v>
          </cell>
          <cell r="T78">
            <v>0</v>
          </cell>
          <cell r="U78">
            <v>0</v>
          </cell>
          <cell r="AC78" t="str">
            <v>BADDEBT</v>
          </cell>
          <cell r="AF78">
            <v>1.0000000000000002</v>
          </cell>
          <cell r="AG78">
            <v>4.7200252248530555E-2</v>
          </cell>
          <cell r="AH78">
            <v>0.40963705180371979</v>
          </cell>
          <cell r="AI78">
            <v>0.11935828318835348</v>
          </cell>
          <cell r="AJ78">
            <v>0</v>
          </cell>
          <cell r="AK78">
            <v>5.9642406241834582E-2</v>
          </cell>
          <cell r="AL78">
            <v>0.27761075317269862</v>
          </cell>
          <cell r="AM78">
            <v>8.6540048614948767E-2</v>
          </cell>
          <cell r="AN78">
            <v>1.1204729914117193E-5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7.307437696621402E-3</v>
          </cell>
          <cell r="L89">
            <v>0.11999609060852812</v>
          </cell>
          <cell r="M89">
            <v>3.8208096262988239E-2</v>
          </cell>
          <cell r="N89">
            <v>0</v>
          </cell>
          <cell r="O89">
            <v>0.16272149423925827</v>
          </cell>
          <cell r="P89">
            <v>0.55701256741803828</v>
          </cell>
          <cell r="Q89">
            <v>7.5349342802175048E-2</v>
          </cell>
          <cell r="R89">
            <v>3.4424290706732849E-2</v>
          </cell>
          <cell r="S89">
            <v>4.9806802656576117E-3</v>
          </cell>
          <cell r="AC89" t="str">
            <v>SNPPS</v>
          </cell>
          <cell r="AF89">
            <v>1</v>
          </cell>
          <cell r="AG89">
            <v>7.307437696621402E-3</v>
          </cell>
          <cell r="AH89">
            <v>0.11999609060852812</v>
          </cell>
          <cell r="AI89">
            <v>3.8208096262988239E-2</v>
          </cell>
          <cell r="AJ89">
            <v>0</v>
          </cell>
          <cell r="AK89">
            <v>0.16272149423925827</v>
          </cell>
          <cell r="AL89">
            <v>0.55701256741803828</v>
          </cell>
          <cell r="AM89">
            <v>7.5349342802175048E-2</v>
          </cell>
          <cell r="AN89">
            <v>3.4424290706732849E-2</v>
          </cell>
          <cell r="AO89">
            <v>4.9806802656576117E-3</v>
          </cell>
        </row>
        <row r="90">
          <cell r="G90" t="str">
            <v>SNPT</v>
          </cell>
          <cell r="J90">
            <v>0.99999999999999978</v>
          </cell>
          <cell r="K90">
            <v>9.1324903786741997E-3</v>
          </cell>
          <cell r="L90">
            <v>0.1499650643410893</v>
          </cell>
          <cell r="M90">
            <v>4.7750511864879989E-2</v>
          </cell>
          <cell r="N90">
            <v>0</v>
          </cell>
          <cell r="O90">
            <v>0.15466180452581832</v>
          </cell>
          <cell r="P90">
            <v>0.52941993306755752</v>
          </cell>
          <cell r="Q90">
            <v>7.1616957660465413E-2</v>
          </cell>
          <cell r="R90">
            <v>3.2719252642102181E-2</v>
          </cell>
          <cell r="S90">
            <v>4.7339855194130512E-3</v>
          </cell>
          <cell r="AC90" t="str">
            <v>SNPT</v>
          </cell>
          <cell r="AF90">
            <v>0.99999999999999978</v>
          </cell>
          <cell r="AG90">
            <v>9.1324903786741997E-3</v>
          </cell>
          <cell r="AH90">
            <v>0.1499650643410893</v>
          </cell>
          <cell r="AI90">
            <v>4.7750511864879989E-2</v>
          </cell>
          <cell r="AJ90">
            <v>0</v>
          </cell>
          <cell r="AK90">
            <v>0.15466180452581832</v>
          </cell>
          <cell r="AL90">
            <v>0.52941993306755752</v>
          </cell>
          <cell r="AM90">
            <v>7.1616957660465413E-2</v>
          </cell>
          <cell r="AN90">
            <v>3.2719252642102181E-2</v>
          </cell>
          <cell r="AO90">
            <v>4.7339855194130512E-3</v>
          </cell>
        </row>
        <row r="91">
          <cell r="G91" t="str">
            <v>SNPP</v>
          </cell>
          <cell r="J91">
            <v>1</v>
          </cell>
          <cell r="K91">
            <v>1.2547302469063125E-2</v>
          </cell>
          <cell r="L91">
            <v>0.20605124869792116</v>
          </cell>
          <cell r="M91">
            <v>6.5605934182240935E-2</v>
          </cell>
          <cell r="N91">
            <v>0</v>
          </cell>
          <cell r="O91">
            <v>0.13957664380653259</v>
          </cell>
          <cell r="P91">
            <v>0.47778664733640974</v>
          </cell>
          <cell r="Q91">
            <v>6.4632063837957957E-2</v>
          </cell>
          <cell r="R91">
            <v>2.9527911780041188E-2</v>
          </cell>
          <cell r="S91">
            <v>4.2722478898331584E-3</v>
          </cell>
          <cell r="AC91" t="str">
            <v>SNPP</v>
          </cell>
          <cell r="AF91">
            <v>1</v>
          </cell>
          <cell r="AG91">
            <v>1.2547302469063125E-2</v>
          </cell>
          <cell r="AH91">
            <v>0.20605124869792116</v>
          </cell>
          <cell r="AI91">
            <v>6.5605934182240935E-2</v>
          </cell>
          <cell r="AJ91">
            <v>0</v>
          </cell>
          <cell r="AK91">
            <v>0.13957664380653259</v>
          </cell>
          <cell r="AL91">
            <v>0.47778664733640974</v>
          </cell>
          <cell r="AM91">
            <v>6.4632063837957957E-2</v>
          </cell>
          <cell r="AN91">
            <v>2.9527911780041188E-2</v>
          </cell>
          <cell r="AO91">
            <v>4.2722478898331584E-3</v>
          </cell>
        </row>
        <row r="92">
          <cell r="G92" t="str">
            <v>SNPPH</v>
          </cell>
          <cell r="J92">
            <v>1.0000000000000002</v>
          </cell>
          <cell r="K92">
            <v>3.6119368560515064E-2</v>
          </cell>
          <cell r="L92">
            <v>0.59312314989089965</v>
          </cell>
          <cell r="M92">
            <v>0.18885743985140774</v>
          </cell>
          <cell r="N92">
            <v>0</v>
          </cell>
          <cell r="O92">
            <v>3.5469493811013546E-2</v>
          </cell>
          <cell r="P92">
            <v>0.12141670792233232</v>
          </cell>
          <cell r="Q92">
            <v>1.6424479511765646E-2</v>
          </cell>
          <cell r="R92">
            <v>7.5036885545989159E-3</v>
          </cell>
          <cell r="S92">
            <v>1.0856718974666317E-3</v>
          </cell>
          <cell r="AC92" t="str">
            <v>SNPPH</v>
          </cell>
          <cell r="AF92">
            <v>1.0000000000000002</v>
          </cell>
          <cell r="AG92">
            <v>3.6119368560515064E-2</v>
          </cell>
          <cell r="AH92">
            <v>0.59312314989089965</v>
          </cell>
          <cell r="AI92">
            <v>0.18885743985140774</v>
          </cell>
          <cell r="AJ92">
            <v>0</v>
          </cell>
          <cell r="AK92">
            <v>3.5469493811013546E-2</v>
          </cell>
          <cell r="AL92">
            <v>0.12141670792233232</v>
          </cell>
          <cell r="AM92">
            <v>1.6424479511765646E-2</v>
          </cell>
          <cell r="AN92">
            <v>7.5036885545989159E-3</v>
          </cell>
          <cell r="AO92">
            <v>1.0856718974666317E-3</v>
          </cell>
        </row>
        <row r="93">
          <cell r="G93" t="str">
            <v>SNPPN</v>
          </cell>
          <cell r="J93">
            <v>1</v>
          </cell>
          <cell r="K93">
            <v>4.4150312188556966E-2</v>
          </cell>
          <cell r="L93">
            <v>0.72500083134260829</v>
          </cell>
          <cell r="M93">
            <v>0.23084885646883449</v>
          </cell>
          <cell r="N93">
            <v>0</v>
          </cell>
          <cell r="O93">
            <v>0</v>
          </cell>
          <cell r="P93">
            <v>0</v>
          </cell>
          <cell r="Q93">
            <v>0</v>
          </cell>
          <cell r="R93">
            <v>0</v>
          </cell>
          <cell r="S93">
            <v>0</v>
          </cell>
          <cell r="AC93" t="str">
            <v>SNPPN</v>
          </cell>
          <cell r="AF93">
            <v>1</v>
          </cell>
          <cell r="AG93">
            <v>4.4150312188556966E-2</v>
          </cell>
          <cell r="AH93">
            <v>0.72500083134260829</v>
          </cell>
          <cell r="AI93">
            <v>0.23084885646883449</v>
          </cell>
          <cell r="AJ93">
            <v>0</v>
          </cell>
          <cell r="AK93">
            <v>0</v>
          </cell>
          <cell r="AL93">
            <v>0</v>
          </cell>
          <cell r="AM93">
            <v>0</v>
          </cell>
          <cell r="AN93">
            <v>0</v>
          </cell>
          <cell r="AO93">
            <v>0</v>
          </cell>
        </row>
        <row r="94">
          <cell r="G94" t="str">
            <v>SNPPO</v>
          </cell>
          <cell r="J94">
            <v>0.99999999999999989</v>
          </cell>
          <cell r="K94">
            <v>1.5283843421046089E-2</v>
          </cell>
          <cell r="L94">
            <v>0.25100668904209722</v>
          </cell>
          <cell r="M94">
            <v>7.991467338420967E-2</v>
          </cell>
          <cell r="N94">
            <v>0</v>
          </cell>
          <cell r="O94">
            <v>0.1274863389985007</v>
          </cell>
          <cell r="P94">
            <v>0.43640238262621395</v>
          </cell>
          <cell r="Q94">
            <v>5.9033736878473679E-2</v>
          </cell>
          <cell r="R94">
            <v>2.6970156038698505E-2</v>
          </cell>
          <cell r="S94">
            <v>3.9021796107601217E-3</v>
          </cell>
          <cell r="AC94" t="str">
            <v>SNPPO</v>
          </cell>
          <cell r="AF94">
            <v>0.99999999999999989</v>
          </cell>
          <cell r="AG94">
            <v>1.5283843421046089E-2</v>
          </cell>
          <cell r="AH94">
            <v>0.25100668904209722</v>
          </cell>
          <cell r="AI94">
            <v>7.991467338420967E-2</v>
          </cell>
          <cell r="AJ94">
            <v>0</v>
          </cell>
          <cell r="AK94">
            <v>0.1274863389985007</v>
          </cell>
          <cell r="AL94">
            <v>0.43640238262621395</v>
          </cell>
          <cell r="AM94">
            <v>5.9033736878473679E-2</v>
          </cell>
          <cell r="AN94">
            <v>2.6970156038698505E-2</v>
          </cell>
          <cell r="AO94">
            <v>3.9021796107601217E-3</v>
          </cell>
        </row>
        <row r="95">
          <cell r="G95" t="str">
            <v>SNPG</v>
          </cell>
          <cell r="J95">
            <v>0.99999999999999944</v>
          </cell>
          <cell r="K95">
            <v>2.3688387038345787E-2</v>
          </cell>
          <cell r="L95">
            <v>0.27268519561533566</v>
          </cell>
          <cell r="M95">
            <v>6.7822057253206405E-2</v>
          </cell>
          <cell r="N95">
            <v>0</v>
          </cell>
          <cell r="O95">
            <v>0.12278664442408002</v>
          </cell>
          <cell r="P95">
            <v>0.41817222848124563</v>
          </cell>
          <cell r="Q95">
            <v>6.6083235155743075E-2</v>
          </cell>
          <cell r="R95">
            <v>2.7063557369001925E-2</v>
          </cell>
          <cell r="S95">
            <v>1.6986946630415682E-3</v>
          </cell>
          <cell r="AC95" t="str">
            <v>SNPG</v>
          </cell>
          <cell r="AF95">
            <v>0.99999999999999944</v>
          </cell>
          <cell r="AG95">
            <v>2.3688387038345787E-2</v>
          </cell>
          <cell r="AH95">
            <v>0.27268519561533566</v>
          </cell>
          <cell r="AI95">
            <v>6.7822057253206405E-2</v>
          </cell>
          <cell r="AJ95">
            <v>0</v>
          </cell>
          <cell r="AK95">
            <v>0.12278664442408002</v>
          </cell>
          <cell r="AL95">
            <v>0.41817222848124563</v>
          </cell>
          <cell r="AM95">
            <v>6.6083235155743075E-2</v>
          </cell>
          <cell r="AN95">
            <v>2.7063557369001925E-2</v>
          </cell>
          <cell r="AO95">
            <v>1.6986946630415682E-3</v>
          </cell>
        </row>
        <row r="96">
          <cell r="G96" t="str">
            <v>SNPI</v>
          </cell>
          <cell r="J96">
            <v>0.99999999999999978</v>
          </cell>
          <cell r="K96">
            <v>3.1723940868299078E-2</v>
          </cell>
          <cell r="L96">
            <v>0.4876325695192214</v>
          </cell>
          <cell r="M96">
            <v>0.15265558649017155</v>
          </cell>
          <cell r="N96">
            <v>0</v>
          </cell>
          <cell r="O96">
            <v>7.2563554949725051E-2</v>
          </cell>
          <cell r="P96">
            <v>0.19585849073936462</v>
          </cell>
          <cell r="Q96">
            <v>4.3311089199419124E-2</v>
          </cell>
          <cell r="R96">
            <v>1.4429047330919645E-2</v>
          </cell>
          <cell r="S96">
            <v>1.8257209028794885E-3</v>
          </cell>
          <cell r="AC96" t="str">
            <v>SNPI</v>
          </cell>
          <cell r="AF96">
            <v>0.99999999999999978</v>
          </cell>
          <cell r="AG96">
            <v>3.1723940868299078E-2</v>
          </cell>
          <cell r="AH96">
            <v>0.4876325695192214</v>
          </cell>
          <cell r="AI96">
            <v>0.15265558649017155</v>
          </cell>
          <cell r="AJ96">
            <v>0</v>
          </cell>
          <cell r="AK96">
            <v>7.2563554949725051E-2</v>
          </cell>
          <cell r="AL96">
            <v>0.19585849073936462</v>
          </cell>
          <cell r="AM96">
            <v>4.3311089199419124E-2</v>
          </cell>
          <cell r="AN96">
            <v>1.4429047330919645E-2</v>
          </cell>
          <cell r="AO96">
            <v>1.8257209028794885E-3</v>
          </cell>
        </row>
        <row r="97">
          <cell r="G97" t="str">
            <v>TROJP</v>
          </cell>
          <cell r="J97">
            <v>0.99999999999999989</v>
          </cell>
          <cell r="K97">
            <v>4.4321953642344092E-2</v>
          </cell>
          <cell r="L97">
            <v>0.725351011970228</v>
          </cell>
          <cell r="M97">
            <v>0.23032703438742769</v>
          </cell>
          <cell r="N97">
            <v>0</v>
          </cell>
          <cell r="O97">
            <v>0</v>
          </cell>
          <cell r="P97">
            <v>0</v>
          </cell>
          <cell r="Q97">
            <v>0</v>
          </cell>
          <cell r="R97">
            <v>0</v>
          </cell>
          <cell r="S97">
            <v>0</v>
          </cell>
          <cell r="AC97" t="str">
            <v>TROJP</v>
          </cell>
          <cell r="AF97">
            <v>0.99999999999999989</v>
          </cell>
          <cell r="AG97">
            <v>4.4321953642344092E-2</v>
          </cell>
          <cell r="AH97">
            <v>0.725351011970228</v>
          </cell>
          <cell r="AI97">
            <v>0.23032703438742769</v>
          </cell>
          <cell r="AJ97">
            <v>0</v>
          </cell>
          <cell r="AK97">
            <v>0</v>
          </cell>
          <cell r="AL97">
            <v>0</v>
          </cell>
          <cell r="AM97">
            <v>0</v>
          </cell>
          <cell r="AN97">
            <v>0</v>
          </cell>
          <cell r="AO97">
            <v>0</v>
          </cell>
        </row>
        <row r="98">
          <cell r="G98" t="str">
            <v>TROJD</v>
          </cell>
          <cell r="J98">
            <v>1</v>
          </cell>
          <cell r="K98">
            <v>4.4352268991966613E-2</v>
          </cell>
          <cell r="L98">
            <v>0.72541286094623647</v>
          </cell>
          <cell r="M98">
            <v>0.23023487006179677</v>
          </cell>
          <cell r="N98">
            <v>0</v>
          </cell>
          <cell r="O98">
            <v>0</v>
          </cell>
          <cell r="P98">
            <v>0</v>
          </cell>
          <cell r="Q98">
            <v>0</v>
          </cell>
          <cell r="R98">
            <v>0</v>
          </cell>
          <cell r="S98">
            <v>0</v>
          </cell>
          <cell r="AC98" t="str">
            <v>TROJD</v>
          </cell>
          <cell r="AF98">
            <v>1</v>
          </cell>
          <cell r="AG98">
            <v>4.4352268991966613E-2</v>
          </cell>
          <cell r="AH98">
            <v>0.72541286094623647</v>
          </cell>
          <cell r="AI98">
            <v>0.23023487006179677</v>
          </cell>
          <cell r="AJ98">
            <v>0</v>
          </cell>
          <cell r="AK98">
            <v>0</v>
          </cell>
          <cell r="AL98">
            <v>0</v>
          </cell>
          <cell r="AM98">
            <v>0</v>
          </cell>
          <cell r="AN98">
            <v>0</v>
          </cell>
          <cell r="AO98">
            <v>0</v>
          </cell>
        </row>
        <row r="99">
          <cell r="G99" t="str">
            <v>IBT</v>
          </cell>
          <cell r="J99">
            <v>0</v>
          </cell>
          <cell r="K99">
            <v>1.4900229431799973E-2</v>
          </cell>
          <cell r="L99">
            <v>0.11459366175094961</v>
          </cell>
          <cell r="M99">
            <v>0</v>
          </cell>
          <cell r="N99">
            <v>0</v>
          </cell>
          <cell r="O99">
            <v>0.16599923629915697</v>
          </cell>
          <cell r="P99">
            <v>0.61933384140867909</v>
          </cell>
          <cell r="Q99">
            <v>0.10230448045702795</v>
          </cell>
          <cell r="R99">
            <v>4.7601894202726619E-2</v>
          </cell>
          <cell r="S99">
            <v>2.4470424834474795E-3</v>
          </cell>
          <cell r="T99">
            <v>-4.6339901922280963E-2</v>
          </cell>
          <cell r="U99">
            <v>-2.0840484111506713E-2</v>
          </cell>
          <cell r="AC99" t="str">
            <v>IBT</v>
          </cell>
          <cell r="AF99">
            <v>0</v>
          </cell>
          <cell r="AG99">
            <v>1.4900229431799973E-2</v>
          </cell>
          <cell r="AH99">
            <v>0.11459366175094961</v>
          </cell>
          <cell r="AI99">
            <v>0</v>
          </cell>
          <cell r="AJ99">
            <v>0</v>
          </cell>
          <cell r="AK99">
            <v>0.16599923629915697</v>
          </cell>
          <cell r="AL99">
            <v>0.61933384140867909</v>
          </cell>
          <cell r="AM99">
            <v>0.10230448045702795</v>
          </cell>
          <cell r="AN99">
            <v>4.7601894202726619E-2</v>
          </cell>
          <cell r="AO99">
            <v>2.4470424834474795E-3</v>
          </cell>
          <cell r="AP99">
            <v>-4.6339901922280963E-2</v>
          </cell>
          <cell r="AQ99">
            <v>-2.0840484111506713E-2</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2.1964447137454598E-2</v>
          </cell>
          <cell r="L101">
            <v>0.2694866159577109</v>
          </cell>
          <cell r="M101">
            <v>6.0534878324491039E-2</v>
          </cell>
          <cell r="N101">
            <v>0</v>
          </cell>
          <cell r="O101">
            <v>0.11606394525021634</v>
          </cell>
          <cell r="P101">
            <v>0.43300335525850536</v>
          </cell>
          <cell r="Q101">
            <v>5.6219459201840398E-2</v>
          </cell>
          <cell r="R101">
            <v>2.4406945145812743E-2</v>
          </cell>
          <cell r="S101">
            <v>2.8637111529326575E-3</v>
          </cell>
          <cell r="T101">
            <v>0</v>
          </cell>
          <cell r="U101">
            <v>1.5456642571035972E-2</v>
          </cell>
          <cell r="AC101" t="str">
            <v>DITBAL</v>
          </cell>
          <cell r="AF101">
            <v>1</v>
          </cell>
          <cell r="AG101">
            <v>2.1964447137454598E-2</v>
          </cell>
          <cell r="AH101">
            <v>0.2694866159577109</v>
          </cell>
          <cell r="AI101">
            <v>6.0534878324491039E-2</v>
          </cell>
          <cell r="AJ101">
            <v>0</v>
          </cell>
          <cell r="AK101">
            <v>0.11606394525021634</v>
          </cell>
          <cell r="AL101">
            <v>0.43300335525850536</v>
          </cell>
          <cell r="AM101">
            <v>5.6219459201840398E-2</v>
          </cell>
          <cell r="AN101">
            <v>2.4406945145812743E-2</v>
          </cell>
          <cell r="AO101">
            <v>2.8637111529326575E-3</v>
          </cell>
          <cell r="AP101">
            <v>0</v>
          </cell>
          <cell r="AQ101">
            <v>1.5456642571035972E-2</v>
          </cell>
        </row>
        <row r="102">
          <cell r="G102" t="str">
            <v>TAXDEPR</v>
          </cell>
          <cell r="J102">
            <v>1</v>
          </cell>
          <cell r="K102">
            <v>2.0617129421201887E-2</v>
          </cell>
          <cell r="L102">
            <v>0.25843484855325471</v>
          </cell>
          <cell r="M102">
            <v>4.8301318201646348E-2</v>
          </cell>
          <cell r="N102">
            <v>0</v>
          </cell>
          <cell r="O102">
            <v>0.11944648027473974</v>
          </cell>
          <cell r="P102">
            <v>0.44212381532613826</v>
          </cell>
          <cell r="Q102">
            <v>5.5840257545198342E-2</v>
          </cell>
          <cell r="R102">
            <v>2.5091147289045518E-2</v>
          </cell>
          <cell r="S102">
            <v>2.9807495238077333E-3</v>
          </cell>
          <cell r="T102">
            <v>0</v>
          </cell>
          <cell r="U102">
            <v>2.7164253864967475E-2</v>
          </cell>
          <cell r="AC102" t="str">
            <v>TAXDEPR</v>
          </cell>
          <cell r="AF102">
            <v>1</v>
          </cell>
          <cell r="AG102">
            <v>2.0617129421201887E-2</v>
          </cell>
          <cell r="AH102">
            <v>0.25843484855325471</v>
          </cell>
          <cell r="AI102">
            <v>4.8301318201646348E-2</v>
          </cell>
          <cell r="AJ102">
            <v>0</v>
          </cell>
          <cell r="AK102">
            <v>0.11944648027473974</v>
          </cell>
          <cell r="AL102">
            <v>0.44212381532613826</v>
          </cell>
          <cell r="AM102">
            <v>5.5840257545198342E-2</v>
          </cell>
          <cell r="AN102">
            <v>2.5091147289045518E-2</v>
          </cell>
          <cell r="AO102">
            <v>2.9807495238077333E-3</v>
          </cell>
          <cell r="AP102">
            <v>0</v>
          </cell>
          <cell r="AQ102">
            <v>2.7164253864967475E-2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2.1557473774207744E-2</v>
          </cell>
          <cell r="L106">
            <v>0.24758459906611191</v>
          </cell>
          <cell r="M106">
            <v>7.3040782778297522E-2</v>
          </cell>
          <cell r="N106">
            <v>0</v>
          </cell>
          <cell r="O106">
            <v>0.12539005062984135</v>
          </cell>
          <cell r="P106">
            <v>0.44437752867183572</v>
          </cell>
          <cell r="Q106">
            <v>5.890713786058533E-2</v>
          </cell>
          <cell r="R106">
            <v>2.62450311171172E-2</v>
          </cell>
          <cell r="S106">
            <v>2.8973961020029916E-3</v>
          </cell>
          <cell r="T106">
            <v>0</v>
          </cell>
          <cell r="U106">
            <v>0</v>
          </cell>
          <cell r="AC106" t="str">
            <v>SCHMDEXP</v>
          </cell>
          <cell r="AF106">
            <v>0.99999999999999989</v>
          </cell>
          <cell r="AG106">
            <v>2.1557473774207744E-2</v>
          </cell>
          <cell r="AH106">
            <v>0.24758459906611191</v>
          </cell>
          <cell r="AI106">
            <v>7.3040782778297522E-2</v>
          </cell>
          <cell r="AJ106">
            <v>0</v>
          </cell>
          <cell r="AK106">
            <v>0.12539005062984135</v>
          </cell>
          <cell r="AL106">
            <v>0.44437752867183572</v>
          </cell>
          <cell r="AM106">
            <v>5.890713786058533E-2</v>
          </cell>
          <cell r="AN106">
            <v>2.62450311171172E-2</v>
          </cell>
          <cell r="AO106">
            <v>2.8973961020029916E-3</v>
          </cell>
          <cell r="AP106">
            <v>0</v>
          </cell>
          <cell r="AQ106">
            <v>0</v>
          </cell>
        </row>
        <row r="107">
          <cell r="G107" t="str">
            <v>SCHMAEXP</v>
          </cell>
          <cell r="J107">
            <v>1</v>
          </cell>
          <cell r="K107">
            <v>2.2450352679587414E-2</v>
          </cell>
          <cell r="L107">
            <v>0.31385866298882059</v>
          </cell>
          <cell r="M107">
            <v>9.4963088024940939E-2</v>
          </cell>
          <cell r="N107">
            <v>0</v>
          </cell>
          <cell r="O107">
            <v>0.11030683469719953</v>
          </cell>
          <cell r="P107">
            <v>0.30716434824754452</v>
          </cell>
          <cell r="Q107">
            <v>4.5388059638128163E-2</v>
          </cell>
          <cell r="R107">
            <v>1.8901373456983797E-2</v>
          </cell>
          <cell r="S107">
            <v>2.3927391070287999E-3</v>
          </cell>
          <cell r="T107">
            <v>8.4574541159765981E-2</v>
          </cell>
          <cell r="U107">
            <v>0</v>
          </cell>
          <cell r="AC107" t="str">
            <v>SCHMAEXP</v>
          </cell>
          <cell r="AF107">
            <v>1</v>
          </cell>
          <cell r="AG107">
            <v>2.2450352679587414E-2</v>
          </cell>
          <cell r="AH107">
            <v>0.31385866298882059</v>
          </cell>
          <cell r="AI107">
            <v>9.4963088024940939E-2</v>
          </cell>
          <cell r="AJ107">
            <v>0</v>
          </cell>
          <cell r="AK107">
            <v>0.11030683469719953</v>
          </cell>
          <cell r="AL107">
            <v>0.30716434824754452</v>
          </cell>
          <cell r="AM107">
            <v>4.5388059638128163E-2</v>
          </cell>
          <cell r="AN107">
            <v>1.8901373456983797E-2</v>
          </cell>
          <cell r="AO107">
            <v>2.3927391070287999E-3</v>
          </cell>
          <cell r="AP107">
            <v>8.4574541159765981E-2</v>
          </cell>
          <cell r="AQ107">
            <v>0</v>
          </cell>
        </row>
        <row r="108">
          <cell r="G108" t="str">
            <v>SGCT</v>
          </cell>
          <cell r="J108">
            <v>1</v>
          </cell>
          <cell r="K108">
            <v>1.5368518167350739E-2</v>
          </cell>
          <cell r="L108">
            <v>0.25005917675394074</v>
          </cell>
          <cell r="M108">
            <v>7.9375426643001068E-2</v>
          </cell>
          <cell r="N108">
            <v>0</v>
          </cell>
          <cell r="O108">
            <v>0.13132478450571183</v>
          </cell>
          <cell r="P108">
            <v>0.43631158986504331</v>
          </cell>
          <cell r="Q108">
            <v>5.9713821282329618E-2</v>
          </cell>
          <cell r="R108">
            <v>2.7846682782622686E-2</v>
          </cell>
          <cell r="AC108" t="str">
            <v>SGCT</v>
          </cell>
          <cell r="AF108">
            <v>1</v>
          </cell>
          <cell r="AG108">
            <v>1.5368518167350739E-2</v>
          </cell>
          <cell r="AH108">
            <v>0.25005917675394074</v>
          </cell>
          <cell r="AI108">
            <v>7.9375426643001068E-2</v>
          </cell>
          <cell r="AJ108">
            <v>0</v>
          </cell>
          <cell r="AK108">
            <v>0.13132478450571183</v>
          </cell>
          <cell r="AL108">
            <v>0.43631158986504331</v>
          </cell>
          <cell r="AM108">
            <v>5.9713821282329618E-2</v>
          </cell>
          <cell r="AN108">
            <v>2.7846682782622686E-2</v>
          </cell>
        </row>
      </sheetData>
      <sheetData sheetId="7"/>
      <sheetData sheetId="8" refreshError="1"/>
      <sheetData sheetId="9" refreshError="1"/>
      <sheetData sheetId="10" refreshError="1"/>
      <sheetData sheetId="11" refreshError="1"/>
      <sheetData sheetId="12">
        <row r="2">
          <cell r="AB2">
            <v>2</v>
          </cell>
        </row>
        <row r="3">
          <cell r="AG3" t="b">
            <v>1</v>
          </cell>
          <cell r="AH3" t="b">
            <v>1</v>
          </cell>
          <cell r="AI3" t="b">
            <v>1</v>
          </cell>
        </row>
        <row r="32">
          <cell r="AE32">
            <v>4.5400000000000003E-2</v>
          </cell>
        </row>
      </sheetData>
      <sheetData sheetId="13">
        <row r="1">
          <cell r="J1">
            <v>23242509483.515858</v>
          </cell>
        </row>
        <row r="3">
          <cell r="A3" t="str">
            <v>406CAGE</v>
          </cell>
          <cell r="B3" t="str">
            <v>406</v>
          </cell>
          <cell r="C3" t="str">
            <v>CAGE</v>
          </cell>
          <cell r="D3">
            <v>5211112.3499999996</v>
          </cell>
          <cell r="F3" t="str">
            <v>406CAGE</v>
          </cell>
          <cell r="G3" t="str">
            <v>406</v>
          </cell>
          <cell r="H3" t="str">
            <v>CAGE</v>
          </cell>
          <cell r="I3">
            <v>5211112.3499999996</v>
          </cell>
          <cell r="L3" t="str">
            <v>108360S</v>
          </cell>
          <cell r="M3">
            <v>0</v>
          </cell>
          <cell r="N3">
            <v>0</v>
          </cell>
          <cell r="O3">
            <v>-145833.75179294308</v>
          </cell>
          <cell r="P3">
            <v>0</v>
          </cell>
          <cell r="Q3">
            <v>0</v>
          </cell>
          <cell r="R3">
            <v>0</v>
          </cell>
          <cell r="S3">
            <v>0</v>
          </cell>
          <cell r="T3">
            <v>0</v>
          </cell>
        </row>
        <row r="4">
          <cell r="A4" t="str">
            <v>407ID</v>
          </cell>
          <cell r="B4" t="str">
            <v>407</v>
          </cell>
          <cell r="C4" t="str">
            <v>ID</v>
          </cell>
          <cell r="D4">
            <v>0</v>
          </cell>
          <cell r="F4" t="str">
            <v>407ID</v>
          </cell>
          <cell r="G4" t="str">
            <v>407</v>
          </cell>
          <cell r="H4" t="str">
            <v>ID</v>
          </cell>
          <cell r="I4">
            <v>0</v>
          </cell>
          <cell r="L4" t="str">
            <v>108361S</v>
          </cell>
          <cell r="M4">
            <v>0</v>
          </cell>
          <cell r="N4">
            <v>0</v>
          </cell>
          <cell r="O4">
            <v>0</v>
          </cell>
          <cell r="P4">
            <v>0</v>
          </cell>
          <cell r="Q4">
            <v>0</v>
          </cell>
          <cell r="R4">
            <v>0</v>
          </cell>
          <cell r="S4">
            <v>0</v>
          </cell>
          <cell r="T4">
            <v>0</v>
          </cell>
        </row>
        <row r="5">
          <cell r="A5" t="str">
            <v>407OR</v>
          </cell>
          <cell r="B5" t="str">
            <v>407</v>
          </cell>
          <cell r="C5" t="str">
            <v>OR</v>
          </cell>
          <cell r="D5">
            <v>-50</v>
          </cell>
          <cell r="F5" t="str">
            <v>407OR</v>
          </cell>
          <cell r="G5" t="str">
            <v>407</v>
          </cell>
          <cell r="H5" t="str">
            <v>OR</v>
          </cell>
          <cell r="I5">
            <v>-50</v>
          </cell>
          <cell r="L5" t="str">
            <v>108362S</v>
          </cell>
          <cell r="M5">
            <v>0</v>
          </cell>
          <cell r="N5">
            <v>0</v>
          </cell>
          <cell r="O5">
            <v>0</v>
          </cell>
          <cell r="P5">
            <v>0</v>
          </cell>
          <cell r="Q5">
            <v>0</v>
          </cell>
          <cell r="R5">
            <v>0</v>
          </cell>
          <cell r="S5">
            <v>0</v>
          </cell>
          <cell r="T5">
            <v>0</v>
          </cell>
        </row>
        <row r="6">
          <cell r="A6" t="str">
            <v>407OTHER</v>
          </cell>
          <cell r="B6" t="str">
            <v>407</v>
          </cell>
          <cell r="C6" t="str">
            <v>OTHER</v>
          </cell>
          <cell r="D6">
            <v>0</v>
          </cell>
          <cell r="F6" t="str">
            <v>407OTHER</v>
          </cell>
          <cell r="G6" t="str">
            <v>407</v>
          </cell>
          <cell r="H6" t="str">
            <v>OTHER</v>
          </cell>
          <cell r="I6">
            <v>0</v>
          </cell>
          <cell r="L6" t="str">
            <v>108364S</v>
          </cell>
          <cell r="M6">
            <v>0</v>
          </cell>
          <cell r="N6">
            <v>0</v>
          </cell>
          <cell r="O6">
            <v>1319372.7395061229</v>
          </cell>
          <cell r="P6">
            <v>0</v>
          </cell>
          <cell r="Q6">
            <v>0</v>
          </cell>
          <cell r="R6">
            <v>0</v>
          </cell>
          <cell r="S6">
            <v>0</v>
          </cell>
          <cell r="T6">
            <v>0</v>
          </cell>
        </row>
        <row r="7">
          <cell r="A7" t="str">
            <v>407UT</v>
          </cell>
          <cell r="B7" t="str">
            <v>407</v>
          </cell>
          <cell r="C7" t="str">
            <v>UT</v>
          </cell>
          <cell r="D7">
            <v>1808124.12</v>
          </cell>
          <cell r="F7" t="str">
            <v>407UT</v>
          </cell>
          <cell r="G7" t="str">
            <v>407</v>
          </cell>
          <cell r="H7" t="str">
            <v>UT</v>
          </cell>
          <cell r="I7">
            <v>1808124.12</v>
          </cell>
          <cell r="L7" t="str">
            <v>108365S</v>
          </cell>
          <cell r="M7">
            <v>0</v>
          </cell>
          <cell r="N7">
            <v>0</v>
          </cell>
          <cell r="O7">
            <v>0</v>
          </cell>
          <cell r="P7">
            <v>0</v>
          </cell>
          <cell r="Q7">
            <v>0</v>
          </cell>
          <cell r="R7">
            <v>0</v>
          </cell>
          <cell r="S7">
            <v>0</v>
          </cell>
          <cell r="T7">
            <v>0</v>
          </cell>
        </row>
        <row r="8">
          <cell r="A8" t="str">
            <v>407WA</v>
          </cell>
          <cell r="B8" t="str">
            <v>407</v>
          </cell>
          <cell r="C8" t="str">
            <v>WA</v>
          </cell>
          <cell r="D8">
            <v>50</v>
          </cell>
          <cell r="F8" t="str">
            <v>407WA</v>
          </cell>
          <cell r="G8" t="str">
            <v>407</v>
          </cell>
          <cell r="H8" t="str">
            <v>WA</v>
          </cell>
          <cell r="I8">
            <v>50</v>
          </cell>
          <cell r="L8" t="str">
            <v>108366S</v>
          </cell>
          <cell r="M8">
            <v>0</v>
          </cell>
          <cell r="N8">
            <v>0</v>
          </cell>
          <cell r="O8">
            <v>0</v>
          </cell>
          <cell r="P8">
            <v>0</v>
          </cell>
          <cell r="Q8">
            <v>0</v>
          </cell>
          <cell r="R8">
            <v>0</v>
          </cell>
          <cell r="S8">
            <v>0</v>
          </cell>
          <cell r="T8">
            <v>0</v>
          </cell>
        </row>
        <row r="9">
          <cell r="A9" t="str">
            <v>407WYP</v>
          </cell>
          <cell r="B9" t="str">
            <v>407</v>
          </cell>
          <cell r="C9" t="str">
            <v>WYP</v>
          </cell>
          <cell r="D9">
            <v>557823.26</v>
          </cell>
          <cell r="F9" t="str">
            <v>407WYP</v>
          </cell>
          <cell r="G9" t="str">
            <v>407</v>
          </cell>
          <cell r="H9" t="str">
            <v>WYP</v>
          </cell>
          <cell r="I9">
            <v>557823.26</v>
          </cell>
          <cell r="L9" t="str">
            <v>108367S</v>
          </cell>
          <cell r="M9">
            <v>0</v>
          </cell>
          <cell r="N9">
            <v>0</v>
          </cell>
          <cell r="O9">
            <v>0</v>
          </cell>
          <cell r="P9">
            <v>0</v>
          </cell>
          <cell r="Q9">
            <v>0</v>
          </cell>
          <cell r="R9">
            <v>0</v>
          </cell>
          <cell r="S9">
            <v>0</v>
          </cell>
          <cell r="T9">
            <v>0</v>
          </cell>
        </row>
        <row r="10">
          <cell r="A10" t="str">
            <v>408CA</v>
          </cell>
          <cell r="B10" t="str">
            <v>408</v>
          </cell>
          <cell r="C10" t="str">
            <v>CA</v>
          </cell>
          <cell r="D10">
            <v>1202546.08</v>
          </cell>
          <cell r="F10" t="str">
            <v>408CA</v>
          </cell>
          <cell r="G10" t="str">
            <v>408</v>
          </cell>
          <cell r="H10" t="str">
            <v>CA</v>
          </cell>
          <cell r="I10">
            <v>1202546.08</v>
          </cell>
          <cell r="L10" t="str">
            <v>108368S</v>
          </cell>
          <cell r="M10">
            <v>0</v>
          </cell>
          <cell r="N10">
            <v>0</v>
          </cell>
          <cell r="O10">
            <v>0</v>
          </cell>
          <cell r="P10">
            <v>0</v>
          </cell>
          <cell r="Q10">
            <v>0</v>
          </cell>
          <cell r="R10">
            <v>0</v>
          </cell>
          <cell r="S10">
            <v>0</v>
          </cell>
          <cell r="T10">
            <v>0</v>
          </cell>
        </row>
        <row r="11">
          <cell r="A11" t="str">
            <v>408CAEE</v>
          </cell>
          <cell r="B11" t="str">
            <v>408</v>
          </cell>
          <cell r="C11" t="str">
            <v>CAEE</v>
          </cell>
          <cell r="D11">
            <v>425153.88</v>
          </cell>
          <cell r="F11" t="str">
            <v>408CAEE</v>
          </cell>
          <cell r="G11" t="str">
            <v>408</v>
          </cell>
          <cell r="H11" t="str">
            <v>CAEE</v>
          </cell>
          <cell r="I11">
            <v>425153.88</v>
          </cell>
          <cell r="L11" t="str">
            <v>108369S</v>
          </cell>
          <cell r="M11">
            <v>0</v>
          </cell>
          <cell r="N11">
            <v>0</v>
          </cell>
          <cell r="O11">
            <v>0</v>
          </cell>
          <cell r="P11">
            <v>0</v>
          </cell>
          <cell r="Q11">
            <v>0</v>
          </cell>
          <cell r="R11">
            <v>0</v>
          </cell>
          <cell r="S11">
            <v>0</v>
          </cell>
          <cell r="T11">
            <v>0</v>
          </cell>
        </row>
        <row r="12">
          <cell r="A12" t="str">
            <v>408CAGE</v>
          </cell>
          <cell r="B12" t="str">
            <v>408</v>
          </cell>
          <cell r="C12" t="str">
            <v>CAGE</v>
          </cell>
          <cell r="D12">
            <v>1813575</v>
          </cell>
          <cell r="F12" t="str">
            <v>408CAGE</v>
          </cell>
          <cell r="G12" t="str">
            <v>408</v>
          </cell>
          <cell r="H12" t="str">
            <v>CAGE</v>
          </cell>
          <cell r="I12">
            <v>1813575</v>
          </cell>
          <cell r="L12" t="str">
            <v>108370S</v>
          </cell>
          <cell r="M12">
            <v>0</v>
          </cell>
          <cell r="N12">
            <v>0</v>
          </cell>
          <cell r="O12">
            <v>0</v>
          </cell>
          <cell r="P12">
            <v>0</v>
          </cell>
          <cell r="Q12">
            <v>0</v>
          </cell>
          <cell r="R12">
            <v>0</v>
          </cell>
          <cell r="S12">
            <v>0</v>
          </cell>
          <cell r="T12">
            <v>0</v>
          </cell>
        </row>
        <row r="13">
          <cell r="A13" t="str">
            <v>408GPS</v>
          </cell>
          <cell r="B13" t="str">
            <v>408</v>
          </cell>
          <cell r="C13" t="str">
            <v>GPS</v>
          </cell>
          <cell r="D13">
            <v>124731619.26000001</v>
          </cell>
          <cell r="F13" t="str">
            <v>408GPS</v>
          </cell>
          <cell r="G13" t="str">
            <v>408</v>
          </cell>
          <cell r="H13" t="str">
            <v>GPS</v>
          </cell>
          <cell r="I13">
            <v>124731619.26000001</v>
          </cell>
          <cell r="L13" t="str">
            <v>108371S</v>
          </cell>
          <cell r="M13">
            <v>0</v>
          </cell>
          <cell r="N13">
            <v>0</v>
          </cell>
          <cell r="O13">
            <v>0</v>
          </cell>
          <cell r="P13">
            <v>0</v>
          </cell>
          <cell r="Q13">
            <v>0</v>
          </cell>
          <cell r="R13">
            <v>0</v>
          </cell>
          <cell r="S13">
            <v>0</v>
          </cell>
          <cell r="T13">
            <v>0</v>
          </cell>
        </row>
        <row r="14">
          <cell r="A14" t="str">
            <v>408OR</v>
          </cell>
          <cell r="B14" t="str">
            <v>408</v>
          </cell>
          <cell r="C14" t="str">
            <v>OR</v>
          </cell>
          <cell r="D14">
            <v>28379568.059999999</v>
          </cell>
          <cell r="F14" t="str">
            <v>408OR</v>
          </cell>
          <cell r="G14" t="str">
            <v>408</v>
          </cell>
          <cell r="H14" t="str">
            <v>OR</v>
          </cell>
          <cell r="I14">
            <v>28379568.059999999</v>
          </cell>
          <cell r="L14" t="str">
            <v>108373S</v>
          </cell>
          <cell r="M14">
            <v>0</v>
          </cell>
          <cell r="N14">
            <v>0</v>
          </cell>
          <cell r="O14">
            <v>0</v>
          </cell>
          <cell r="P14">
            <v>0</v>
          </cell>
          <cell r="Q14">
            <v>0</v>
          </cell>
          <cell r="R14">
            <v>0</v>
          </cell>
          <cell r="S14">
            <v>0</v>
          </cell>
          <cell r="T14">
            <v>0</v>
          </cell>
        </row>
        <row r="15">
          <cell r="A15" t="str">
            <v>408SE</v>
          </cell>
          <cell r="B15" t="str">
            <v>408</v>
          </cell>
          <cell r="C15" t="str">
            <v>SE</v>
          </cell>
          <cell r="D15">
            <v>354815.96</v>
          </cell>
          <cell r="F15" t="str">
            <v>408SE</v>
          </cell>
          <cell r="G15" t="str">
            <v>408</v>
          </cell>
          <cell r="H15" t="str">
            <v>SE</v>
          </cell>
          <cell r="I15">
            <v>354815.96</v>
          </cell>
          <cell r="L15" t="str">
            <v>108DPS</v>
          </cell>
          <cell r="M15">
            <v>0</v>
          </cell>
          <cell r="N15">
            <v>0</v>
          </cell>
          <cell r="O15">
            <v>0</v>
          </cell>
          <cell r="P15">
            <v>0</v>
          </cell>
          <cell r="Q15">
            <v>0</v>
          </cell>
          <cell r="R15">
            <v>0</v>
          </cell>
          <cell r="S15">
            <v>0</v>
          </cell>
          <cell r="T15">
            <v>0</v>
          </cell>
        </row>
        <row r="16">
          <cell r="A16" t="str">
            <v>408SO</v>
          </cell>
          <cell r="B16" t="str">
            <v>408</v>
          </cell>
          <cell r="C16" t="str">
            <v>SO</v>
          </cell>
          <cell r="D16">
            <v>-2514344.1800000002</v>
          </cell>
          <cell r="F16" t="str">
            <v>408SO</v>
          </cell>
          <cell r="G16" t="str">
            <v>408</v>
          </cell>
          <cell r="H16" t="str">
            <v>SO</v>
          </cell>
          <cell r="I16">
            <v>-2514344.1800000002</v>
          </cell>
          <cell r="L16" t="str">
            <v>108GPCAEE</v>
          </cell>
          <cell r="M16">
            <v>0</v>
          </cell>
          <cell r="N16">
            <v>0</v>
          </cell>
          <cell r="O16">
            <v>0</v>
          </cell>
          <cell r="P16">
            <v>0</v>
          </cell>
          <cell r="Q16">
            <v>0</v>
          </cell>
          <cell r="R16">
            <v>0</v>
          </cell>
          <cell r="S16">
            <v>0</v>
          </cell>
          <cell r="T16">
            <v>0</v>
          </cell>
        </row>
        <row r="17">
          <cell r="A17" t="str">
            <v>408UT</v>
          </cell>
          <cell r="B17" t="str">
            <v>408</v>
          </cell>
          <cell r="C17" t="str">
            <v>UT</v>
          </cell>
          <cell r="D17">
            <v>933.62</v>
          </cell>
          <cell r="F17" t="str">
            <v>408UT</v>
          </cell>
          <cell r="G17" t="str">
            <v>408</v>
          </cell>
          <cell r="H17" t="str">
            <v>UT</v>
          </cell>
          <cell r="I17">
            <v>933.62</v>
          </cell>
          <cell r="L17" t="str">
            <v>108GPCAGE</v>
          </cell>
          <cell r="M17">
            <v>0</v>
          </cell>
          <cell r="N17">
            <v>0</v>
          </cell>
          <cell r="O17">
            <v>0</v>
          </cell>
          <cell r="P17">
            <v>0</v>
          </cell>
          <cell r="Q17">
            <v>0</v>
          </cell>
          <cell r="R17">
            <v>0</v>
          </cell>
          <cell r="S17">
            <v>0</v>
          </cell>
          <cell r="T17">
            <v>0</v>
          </cell>
        </row>
        <row r="18">
          <cell r="A18" t="str">
            <v>408WA</v>
          </cell>
          <cell r="B18" t="str">
            <v>408</v>
          </cell>
          <cell r="C18" t="str">
            <v>WA</v>
          </cell>
          <cell r="D18">
            <v>13297002.140000001</v>
          </cell>
          <cell r="F18" t="str">
            <v>408WA</v>
          </cell>
          <cell r="G18" t="str">
            <v>408</v>
          </cell>
          <cell r="H18" t="str">
            <v>WA</v>
          </cell>
          <cell r="I18">
            <v>13297002.140000001</v>
          </cell>
          <cell r="L18" t="str">
            <v>108GPCAGW</v>
          </cell>
          <cell r="M18">
            <v>0</v>
          </cell>
          <cell r="N18">
            <v>0</v>
          </cell>
          <cell r="O18">
            <v>-1071.3569250950975</v>
          </cell>
          <cell r="P18">
            <v>0</v>
          </cell>
          <cell r="Q18">
            <v>0</v>
          </cell>
          <cell r="R18">
            <v>0</v>
          </cell>
          <cell r="S18">
            <v>0</v>
          </cell>
          <cell r="T18">
            <v>0</v>
          </cell>
        </row>
        <row r="19">
          <cell r="A19" t="str">
            <v>408WYP</v>
          </cell>
          <cell r="B19" t="str">
            <v>408</v>
          </cell>
          <cell r="C19" t="str">
            <v>WYP</v>
          </cell>
          <cell r="D19">
            <v>1956313.08</v>
          </cell>
          <cell r="F19" t="str">
            <v>408WYP</v>
          </cell>
          <cell r="G19" t="str">
            <v>408</v>
          </cell>
          <cell r="H19" t="str">
            <v>WYP</v>
          </cell>
          <cell r="I19">
            <v>1956313.08</v>
          </cell>
          <cell r="L19" t="str">
            <v>108GPCN</v>
          </cell>
          <cell r="M19">
            <v>0</v>
          </cell>
          <cell r="N19">
            <v>0</v>
          </cell>
          <cell r="O19">
            <v>3421.2103998487437</v>
          </cell>
          <cell r="P19">
            <v>0</v>
          </cell>
          <cell r="Q19">
            <v>0</v>
          </cell>
          <cell r="R19">
            <v>0</v>
          </cell>
          <cell r="S19">
            <v>0</v>
          </cell>
          <cell r="T19">
            <v>0</v>
          </cell>
        </row>
        <row r="20">
          <cell r="A20" t="str">
            <v>419SNP</v>
          </cell>
          <cell r="B20" t="str">
            <v>419</v>
          </cell>
          <cell r="C20" t="str">
            <v>SNP</v>
          </cell>
          <cell r="D20">
            <v>-57244026.030000001</v>
          </cell>
          <cell r="F20" t="str">
            <v>419SNP</v>
          </cell>
          <cell r="G20" t="str">
            <v>419</v>
          </cell>
          <cell r="H20" t="str">
            <v>SNP</v>
          </cell>
          <cell r="I20">
            <v>-57244026.030000001</v>
          </cell>
          <cell r="L20" t="str">
            <v>108GPJBG</v>
          </cell>
          <cell r="M20">
            <v>0</v>
          </cell>
          <cell r="N20">
            <v>0</v>
          </cell>
          <cell r="O20">
            <v>8325.0603859061648</v>
          </cell>
          <cell r="P20">
            <v>0</v>
          </cell>
          <cell r="Q20">
            <v>0</v>
          </cell>
          <cell r="R20">
            <v>0</v>
          </cell>
          <cell r="S20">
            <v>0</v>
          </cell>
          <cell r="T20">
            <v>0</v>
          </cell>
        </row>
        <row r="21">
          <cell r="A21" t="str">
            <v>421CAGE</v>
          </cell>
          <cell r="B21" t="str">
            <v>421</v>
          </cell>
          <cell r="C21" t="str">
            <v>CAGE</v>
          </cell>
          <cell r="D21">
            <v>-26742</v>
          </cell>
          <cell r="F21" t="str">
            <v>421CAGE</v>
          </cell>
          <cell r="G21" t="str">
            <v>421</v>
          </cell>
          <cell r="H21" t="str">
            <v>CAGE</v>
          </cell>
          <cell r="I21">
            <v>-26742</v>
          </cell>
          <cell r="L21" t="str">
            <v>108GPS</v>
          </cell>
          <cell r="M21">
            <v>0</v>
          </cell>
          <cell r="N21">
            <v>0</v>
          </cell>
          <cell r="O21">
            <v>255914.19817451839</v>
          </cell>
          <cell r="P21">
            <v>0</v>
          </cell>
          <cell r="Q21">
            <v>0</v>
          </cell>
          <cell r="R21">
            <v>0</v>
          </cell>
          <cell r="S21">
            <v>0</v>
          </cell>
          <cell r="T21">
            <v>0</v>
          </cell>
        </row>
        <row r="22">
          <cell r="A22" t="str">
            <v>421CAGW</v>
          </cell>
          <cell r="B22" t="str">
            <v>421</v>
          </cell>
          <cell r="C22" t="str">
            <v>CAGW</v>
          </cell>
          <cell r="D22">
            <v>11996.79</v>
          </cell>
          <cell r="F22" t="str">
            <v>421CAGW</v>
          </cell>
          <cell r="G22" t="str">
            <v>421</v>
          </cell>
          <cell r="H22" t="str">
            <v>CAGW</v>
          </cell>
          <cell r="I22">
            <v>11996.79</v>
          </cell>
          <cell r="L22" t="str">
            <v>108GPSG</v>
          </cell>
          <cell r="M22">
            <v>0</v>
          </cell>
          <cell r="N22">
            <v>0</v>
          </cell>
          <cell r="O22">
            <v>-6.9773846625331473</v>
          </cell>
          <cell r="P22">
            <v>0</v>
          </cell>
          <cell r="Q22">
            <v>0</v>
          </cell>
          <cell r="R22">
            <v>0</v>
          </cell>
          <cell r="S22">
            <v>0</v>
          </cell>
          <cell r="T22">
            <v>0</v>
          </cell>
        </row>
        <row r="23">
          <cell r="A23" t="str">
            <v>421CN</v>
          </cell>
          <cell r="B23" t="str">
            <v>421</v>
          </cell>
          <cell r="C23" t="str">
            <v>CN</v>
          </cell>
          <cell r="D23">
            <v>5797.59</v>
          </cell>
          <cell r="F23" t="str">
            <v>421CN</v>
          </cell>
          <cell r="G23" t="str">
            <v>421</v>
          </cell>
          <cell r="H23" t="str">
            <v>CN</v>
          </cell>
          <cell r="I23">
            <v>5797.59</v>
          </cell>
          <cell r="L23" t="str">
            <v>108GPSO</v>
          </cell>
          <cell r="M23">
            <v>0</v>
          </cell>
          <cell r="N23">
            <v>0</v>
          </cell>
          <cell r="O23">
            <v>20541.058897699568</v>
          </cell>
          <cell r="P23">
            <v>0</v>
          </cell>
          <cell r="Q23">
            <v>0</v>
          </cell>
          <cell r="R23">
            <v>0</v>
          </cell>
          <cell r="S23">
            <v>0</v>
          </cell>
          <cell r="T23">
            <v>0</v>
          </cell>
        </row>
        <row r="24">
          <cell r="A24" t="str">
            <v>421OR</v>
          </cell>
          <cell r="B24" t="str">
            <v>421</v>
          </cell>
          <cell r="C24" t="str">
            <v>OR</v>
          </cell>
          <cell r="D24">
            <v>26073.47</v>
          </cell>
          <cell r="F24" t="str">
            <v>421OR</v>
          </cell>
          <cell r="G24" t="str">
            <v>421</v>
          </cell>
          <cell r="H24" t="str">
            <v>OR</v>
          </cell>
          <cell r="I24">
            <v>26073.47</v>
          </cell>
          <cell r="L24" t="str">
            <v>108HPCAGE</v>
          </cell>
          <cell r="M24">
            <v>0</v>
          </cell>
          <cell r="N24">
            <v>0</v>
          </cell>
          <cell r="O24">
            <v>0</v>
          </cell>
          <cell r="P24">
            <v>0</v>
          </cell>
          <cell r="Q24">
            <v>0</v>
          </cell>
          <cell r="R24">
            <v>0</v>
          </cell>
          <cell r="S24">
            <v>0</v>
          </cell>
          <cell r="T24">
            <v>0</v>
          </cell>
        </row>
        <row r="25">
          <cell r="A25" t="str">
            <v>421OTHER</v>
          </cell>
          <cell r="B25" t="str">
            <v>421</v>
          </cell>
          <cell r="C25" t="str">
            <v>OTHER</v>
          </cell>
          <cell r="D25">
            <v>0</v>
          </cell>
          <cell r="F25" t="str">
            <v>421OTHER</v>
          </cell>
          <cell r="G25" t="str">
            <v>421</v>
          </cell>
          <cell r="H25" t="str">
            <v>OTHER</v>
          </cell>
          <cell r="I25">
            <v>0</v>
          </cell>
          <cell r="L25" t="str">
            <v>108HPCAGW</v>
          </cell>
          <cell r="M25">
            <v>0</v>
          </cell>
          <cell r="N25">
            <v>0</v>
          </cell>
          <cell r="O25">
            <v>-2414799.1833136161</v>
          </cell>
          <cell r="P25">
            <v>0</v>
          </cell>
          <cell r="Q25">
            <v>0</v>
          </cell>
          <cell r="R25">
            <v>0</v>
          </cell>
          <cell r="S25">
            <v>0</v>
          </cell>
          <cell r="T25">
            <v>0</v>
          </cell>
        </row>
        <row r="26">
          <cell r="A26" t="str">
            <v>421SO</v>
          </cell>
          <cell r="B26" t="str">
            <v>421</v>
          </cell>
          <cell r="C26" t="str">
            <v>SO</v>
          </cell>
          <cell r="D26">
            <v>23542.42</v>
          </cell>
          <cell r="F26" t="str">
            <v>421SO</v>
          </cell>
          <cell r="G26" t="str">
            <v>421</v>
          </cell>
          <cell r="H26" t="str">
            <v>SO</v>
          </cell>
          <cell r="I26">
            <v>23542.42</v>
          </cell>
          <cell r="L26" t="str">
            <v>108MPCAEE</v>
          </cell>
          <cell r="M26">
            <v>0</v>
          </cell>
          <cell r="N26">
            <v>0</v>
          </cell>
          <cell r="O26">
            <v>0</v>
          </cell>
          <cell r="P26">
            <v>0</v>
          </cell>
          <cell r="Q26">
            <v>0</v>
          </cell>
          <cell r="R26">
            <v>0</v>
          </cell>
          <cell r="S26">
            <v>0</v>
          </cell>
          <cell r="T26">
            <v>0</v>
          </cell>
        </row>
        <row r="27">
          <cell r="A27" t="str">
            <v>421UT</v>
          </cell>
          <cell r="B27" t="str">
            <v>421</v>
          </cell>
          <cell r="C27" t="str">
            <v>UT</v>
          </cell>
          <cell r="D27">
            <v>-5128.93</v>
          </cell>
          <cell r="F27" t="str">
            <v>421UT</v>
          </cell>
          <cell r="G27" t="str">
            <v>421</v>
          </cell>
          <cell r="H27" t="str">
            <v>UT</v>
          </cell>
          <cell r="I27">
            <v>-5128.93</v>
          </cell>
          <cell r="L27" t="str">
            <v>108MPJBE</v>
          </cell>
          <cell r="M27">
            <v>0</v>
          </cell>
          <cell r="N27">
            <v>0</v>
          </cell>
          <cell r="O27">
            <v>-39255598.589629233</v>
          </cell>
          <cell r="P27">
            <v>0</v>
          </cell>
          <cell r="Q27">
            <v>0</v>
          </cell>
          <cell r="R27">
            <v>0</v>
          </cell>
          <cell r="S27">
            <v>0</v>
          </cell>
          <cell r="T27">
            <v>0</v>
          </cell>
        </row>
        <row r="28">
          <cell r="A28" t="str">
            <v>421WYP</v>
          </cell>
          <cell r="B28" t="str">
            <v>421</v>
          </cell>
          <cell r="C28" t="str">
            <v>WYP</v>
          </cell>
          <cell r="D28">
            <v>111.8</v>
          </cell>
          <cell r="F28" t="str">
            <v>421WYP</v>
          </cell>
          <cell r="G28" t="str">
            <v>421</v>
          </cell>
          <cell r="H28" t="str">
            <v>WYP</v>
          </cell>
          <cell r="I28">
            <v>111.8</v>
          </cell>
          <cell r="L28" t="str">
            <v>108OPCAGE</v>
          </cell>
          <cell r="M28">
            <v>0</v>
          </cell>
          <cell r="N28">
            <v>0</v>
          </cell>
          <cell r="O28">
            <v>0</v>
          </cell>
          <cell r="P28">
            <v>0</v>
          </cell>
          <cell r="Q28">
            <v>0</v>
          </cell>
          <cell r="R28">
            <v>0</v>
          </cell>
          <cell r="S28">
            <v>0</v>
          </cell>
          <cell r="T28">
            <v>0</v>
          </cell>
        </row>
        <row r="29">
          <cell r="A29" t="str">
            <v>427SNP</v>
          </cell>
          <cell r="B29" t="str">
            <v>427</v>
          </cell>
          <cell r="C29" t="str">
            <v>SNP</v>
          </cell>
          <cell r="D29">
            <v>355945454.04000002</v>
          </cell>
          <cell r="F29" t="str">
            <v>427SNP</v>
          </cell>
          <cell r="G29" t="str">
            <v>427</v>
          </cell>
          <cell r="H29" t="str">
            <v>SNP</v>
          </cell>
          <cell r="I29">
            <v>355945454.04000002</v>
          </cell>
          <cell r="L29" t="str">
            <v>108OPCAGW</v>
          </cell>
          <cell r="M29">
            <v>0</v>
          </cell>
          <cell r="N29">
            <v>0</v>
          </cell>
          <cell r="O29">
            <v>741833.95673317206</v>
          </cell>
          <cell r="P29">
            <v>0</v>
          </cell>
          <cell r="Q29">
            <v>0</v>
          </cell>
          <cell r="R29">
            <v>0</v>
          </cell>
          <cell r="S29">
            <v>0</v>
          </cell>
          <cell r="T29">
            <v>0</v>
          </cell>
        </row>
        <row r="30">
          <cell r="A30" t="str">
            <v>428SNP</v>
          </cell>
          <cell r="B30" t="str">
            <v>428</v>
          </cell>
          <cell r="C30" t="str">
            <v>SNP</v>
          </cell>
          <cell r="D30">
            <v>5310308.1900000004</v>
          </cell>
          <cell r="F30" t="str">
            <v>428SNP</v>
          </cell>
          <cell r="G30" t="str">
            <v>428</v>
          </cell>
          <cell r="H30" t="str">
            <v>SNP</v>
          </cell>
          <cell r="I30">
            <v>5310308.1900000004</v>
          </cell>
          <cell r="L30" t="str">
            <v>108SPCAGE</v>
          </cell>
          <cell r="M30">
            <v>0</v>
          </cell>
          <cell r="N30">
            <v>0</v>
          </cell>
          <cell r="O30">
            <v>0</v>
          </cell>
          <cell r="P30">
            <v>0</v>
          </cell>
          <cell r="Q30">
            <v>0</v>
          </cell>
          <cell r="R30">
            <v>0</v>
          </cell>
          <cell r="S30">
            <v>0</v>
          </cell>
          <cell r="T30">
            <v>0</v>
          </cell>
        </row>
        <row r="31">
          <cell r="A31" t="str">
            <v>429SNP</v>
          </cell>
          <cell r="B31" t="str">
            <v>429</v>
          </cell>
          <cell r="C31" t="str">
            <v>SNP</v>
          </cell>
          <cell r="D31">
            <v>-11025.9</v>
          </cell>
          <cell r="F31" t="str">
            <v>429SNP</v>
          </cell>
          <cell r="G31" t="str">
            <v>429</v>
          </cell>
          <cell r="H31" t="str">
            <v>SNP</v>
          </cell>
          <cell r="I31">
            <v>-11025.9</v>
          </cell>
          <cell r="L31" t="str">
            <v>108SPCAGW</v>
          </cell>
          <cell r="M31">
            <v>0</v>
          </cell>
          <cell r="N31">
            <v>0</v>
          </cell>
          <cell r="O31">
            <v>18186102.563794006</v>
          </cell>
          <cell r="P31">
            <v>0</v>
          </cell>
          <cell r="Q31">
            <v>0</v>
          </cell>
          <cell r="R31">
            <v>0</v>
          </cell>
          <cell r="S31">
            <v>0</v>
          </cell>
          <cell r="T31">
            <v>0</v>
          </cell>
        </row>
        <row r="32">
          <cell r="A32" t="str">
            <v>431SNP</v>
          </cell>
          <cell r="B32" t="str">
            <v>431</v>
          </cell>
          <cell r="C32" t="str">
            <v>SNP</v>
          </cell>
          <cell r="D32">
            <v>13394874.640000001</v>
          </cell>
          <cell r="F32" t="str">
            <v>431SNP</v>
          </cell>
          <cell r="G32" t="str">
            <v>431</v>
          </cell>
          <cell r="H32" t="str">
            <v>SNP</v>
          </cell>
          <cell r="I32">
            <v>13394874.640000001</v>
          </cell>
          <cell r="L32" t="str">
            <v>108SPJBG</v>
          </cell>
          <cell r="M32">
            <v>0</v>
          </cell>
          <cell r="N32">
            <v>0</v>
          </cell>
          <cell r="O32">
            <v>-1967701.9069539809</v>
          </cell>
          <cell r="P32">
            <v>0</v>
          </cell>
          <cell r="Q32">
            <v>0</v>
          </cell>
          <cell r="R32">
            <v>0</v>
          </cell>
          <cell r="S32">
            <v>0</v>
          </cell>
          <cell r="T32">
            <v>0</v>
          </cell>
        </row>
        <row r="33">
          <cell r="A33" t="str">
            <v>432SNP</v>
          </cell>
          <cell r="B33" t="str">
            <v>432</v>
          </cell>
          <cell r="C33" t="str">
            <v>SNP</v>
          </cell>
          <cell r="D33">
            <v>-29258693.079999998</v>
          </cell>
          <cell r="F33" t="str">
            <v>432SNP</v>
          </cell>
          <cell r="G33" t="str">
            <v>432</v>
          </cell>
          <cell r="H33" t="str">
            <v>SNP</v>
          </cell>
          <cell r="I33">
            <v>-29258693.079999998</v>
          </cell>
          <cell r="L33" t="str">
            <v>108TPCAGE</v>
          </cell>
          <cell r="M33">
            <v>0</v>
          </cell>
          <cell r="N33">
            <v>0</v>
          </cell>
          <cell r="O33">
            <v>0</v>
          </cell>
          <cell r="P33">
            <v>0</v>
          </cell>
          <cell r="Q33">
            <v>0</v>
          </cell>
          <cell r="R33">
            <v>0</v>
          </cell>
          <cell r="S33">
            <v>0</v>
          </cell>
          <cell r="T33">
            <v>0</v>
          </cell>
        </row>
        <row r="34">
          <cell r="A34" t="str">
            <v>440CA</v>
          </cell>
          <cell r="B34" t="str">
            <v>440</v>
          </cell>
          <cell r="C34" t="str">
            <v>CA</v>
          </cell>
          <cell r="D34">
            <v>52312176.829999998</v>
          </cell>
          <cell r="F34" t="str">
            <v>440CA</v>
          </cell>
          <cell r="G34" t="str">
            <v>440</v>
          </cell>
          <cell r="H34" t="str">
            <v>CA</v>
          </cell>
          <cell r="I34">
            <v>52312176.829999998</v>
          </cell>
          <cell r="L34" t="str">
            <v>108TPCAGW</v>
          </cell>
          <cell r="M34">
            <v>0</v>
          </cell>
          <cell r="N34">
            <v>0</v>
          </cell>
          <cell r="O34">
            <v>510742.26287501666</v>
          </cell>
          <cell r="P34">
            <v>0</v>
          </cell>
          <cell r="Q34">
            <v>0</v>
          </cell>
          <cell r="R34">
            <v>0</v>
          </cell>
          <cell r="S34">
            <v>0</v>
          </cell>
          <cell r="T34">
            <v>0</v>
          </cell>
        </row>
        <row r="35">
          <cell r="A35" t="str">
            <v>440ID</v>
          </cell>
          <cell r="B35" t="str">
            <v>440</v>
          </cell>
          <cell r="C35" t="str">
            <v>ID</v>
          </cell>
          <cell r="D35">
            <v>79224679.5</v>
          </cell>
          <cell r="F35" t="str">
            <v>440ID</v>
          </cell>
          <cell r="G35" t="str">
            <v>440</v>
          </cell>
          <cell r="H35" t="str">
            <v>ID</v>
          </cell>
          <cell r="I35">
            <v>79224679.5</v>
          </cell>
          <cell r="L35" t="str">
            <v>108TPJBG</v>
          </cell>
          <cell r="M35">
            <v>0</v>
          </cell>
          <cell r="N35">
            <v>0</v>
          </cell>
          <cell r="O35">
            <v>7026.4816747330706</v>
          </cell>
          <cell r="P35">
            <v>0</v>
          </cell>
          <cell r="Q35">
            <v>0</v>
          </cell>
          <cell r="R35">
            <v>0</v>
          </cell>
          <cell r="S35">
            <v>0</v>
          </cell>
          <cell r="T35">
            <v>0</v>
          </cell>
        </row>
        <row r="36">
          <cell r="A36" t="str">
            <v>440OR</v>
          </cell>
          <cell r="B36" t="str">
            <v>440</v>
          </cell>
          <cell r="C36" t="str">
            <v>OR</v>
          </cell>
          <cell r="D36">
            <v>619707293.92999995</v>
          </cell>
          <cell r="F36" t="str">
            <v>440OR</v>
          </cell>
          <cell r="G36" t="str">
            <v>440</v>
          </cell>
          <cell r="H36" t="str">
            <v>OR</v>
          </cell>
          <cell r="I36">
            <v>619707293.92999995</v>
          </cell>
          <cell r="L36" t="str">
            <v>108TPSG</v>
          </cell>
          <cell r="M36">
            <v>0</v>
          </cell>
          <cell r="N36">
            <v>0</v>
          </cell>
          <cell r="O36">
            <v>523.33731361451657</v>
          </cell>
          <cell r="P36">
            <v>0</v>
          </cell>
          <cell r="Q36">
            <v>0</v>
          </cell>
          <cell r="R36">
            <v>0</v>
          </cell>
          <cell r="S36">
            <v>0</v>
          </cell>
          <cell r="T36">
            <v>0</v>
          </cell>
        </row>
        <row r="37">
          <cell r="A37" t="str">
            <v>440OTHER</v>
          </cell>
          <cell r="B37" t="str">
            <v>440</v>
          </cell>
          <cell r="C37" t="str">
            <v>OTHER</v>
          </cell>
          <cell r="D37">
            <v>4598835.72</v>
          </cell>
          <cell r="F37" t="str">
            <v>440OTHER</v>
          </cell>
          <cell r="G37" t="str">
            <v>440</v>
          </cell>
          <cell r="H37" t="str">
            <v>OTHER</v>
          </cell>
          <cell r="I37">
            <v>4598835.72</v>
          </cell>
          <cell r="L37" t="str">
            <v>111GPCAGW</v>
          </cell>
          <cell r="M37">
            <v>0</v>
          </cell>
          <cell r="N37">
            <v>0</v>
          </cell>
          <cell r="O37">
            <v>0</v>
          </cell>
          <cell r="P37">
            <v>0</v>
          </cell>
          <cell r="Q37">
            <v>0</v>
          </cell>
          <cell r="R37">
            <v>0</v>
          </cell>
          <cell r="S37">
            <v>0</v>
          </cell>
          <cell r="T37">
            <v>0</v>
          </cell>
        </row>
        <row r="38">
          <cell r="A38" t="str">
            <v>440UT</v>
          </cell>
          <cell r="B38" t="str">
            <v>440</v>
          </cell>
          <cell r="C38" t="str">
            <v>UT</v>
          </cell>
          <cell r="D38">
            <v>763009147.75999999</v>
          </cell>
          <cell r="F38" t="str">
            <v>440UT</v>
          </cell>
          <cell r="G38" t="str">
            <v>440</v>
          </cell>
          <cell r="H38" t="str">
            <v>UT</v>
          </cell>
          <cell r="I38">
            <v>763009147.75999999</v>
          </cell>
          <cell r="L38" t="str">
            <v>111GPCN</v>
          </cell>
          <cell r="M38">
            <v>0</v>
          </cell>
          <cell r="N38">
            <v>0</v>
          </cell>
          <cell r="O38">
            <v>0</v>
          </cell>
          <cell r="P38">
            <v>0</v>
          </cell>
          <cell r="Q38">
            <v>0</v>
          </cell>
          <cell r="R38">
            <v>0</v>
          </cell>
          <cell r="S38">
            <v>0</v>
          </cell>
          <cell r="T38">
            <v>0</v>
          </cell>
        </row>
        <row r="39">
          <cell r="A39" t="str">
            <v>440WA</v>
          </cell>
          <cell r="B39" t="str">
            <v>440</v>
          </cell>
          <cell r="C39" t="str">
            <v>WA</v>
          </cell>
          <cell r="D39">
            <v>140405260.55000001</v>
          </cell>
          <cell r="F39" t="str">
            <v>440WA</v>
          </cell>
          <cell r="G39" t="str">
            <v>440</v>
          </cell>
          <cell r="H39" t="str">
            <v>WA</v>
          </cell>
          <cell r="I39">
            <v>140405260.55000001</v>
          </cell>
          <cell r="L39" t="str">
            <v>111GPS</v>
          </cell>
          <cell r="M39">
            <v>0</v>
          </cell>
          <cell r="N39">
            <v>0</v>
          </cell>
          <cell r="O39">
            <v>0</v>
          </cell>
          <cell r="P39">
            <v>0</v>
          </cell>
          <cell r="Q39">
            <v>0</v>
          </cell>
          <cell r="R39">
            <v>0</v>
          </cell>
          <cell r="S39">
            <v>0</v>
          </cell>
          <cell r="T39">
            <v>0</v>
          </cell>
        </row>
        <row r="40">
          <cell r="A40" t="str">
            <v>440WYP</v>
          </cell>
          <cell r="B40" t="str">
            <v>440</v>
          </cell>
          <cell r="C40" t="str">
            <v>WYP</v>
          </cell>
          <cell r="D40">
            <v>101759921.29000001</v>
          </cell>
          <cell r="F40" t="str">
            <v>440WYP</v>
          </cell>
          <cell r="G40" t="str">
            <v>440</v>
          </cell>
          <cell r="H40" t="str">
            <v>WYP</v>
          </cell>
          <cell r="I40">
            <v>101759921.29000001</v>
          </cell>
          <cell r="L40" t="str">
            <v>111GPSO</v>
          </cell>
          <cell r="M40">
            <v>0</v>
          </cell>
          <cell r="N40">
            <v>0</v>
          </cell>
          <cell r="O40">
            <v>0</v>
          </cell>
          <cell r="P40">
            <v>0</v>
          </cell>
          <cell r="Q40">
            <v>0</v>
          </cell>
          <cell r="R40">
            <v>0</v>
          </cell>
          <cell r="S40">
            <v>0</v>
          </cell>
          <cell r="T40">
            <v>0</v>
          </cell>
        </row>
        <row r="41">
          <cell r="A41" t="str">
            <v>440WYU</v>
          </cell>
          <cell r="B41" t="str">
            <v>440</v>
          </cell>
          <cell r="C41" t="str">
            <v>WYU</v>
          </cell>
          <cell r="D41">
            <v>12878839.07</v>
          </cell>
          <cell r="F41" t="str">
            <v>440WYU</v>
          </cell>
          <cell r="G41" t="str">
            <v>440</v>
          </cell>
          <cell r="H41" t="str">
            <v>WYU</v>
          </cell>
          <cell r="I41">
            <v>12878839.07</v>
          </cell>
          <cell r="L41" t="str">
            <v>111HPCAGW</v>
          </cell>
          <cell r="M41">
            <v>0</v>
          </cell>
          <cell r="N41">
            <v>0</v>
          </cell>
          <cell r="O41">
            <v>0</v>
          </cell>
          <cell r="P41">
            <v>0</v>
          </cell>
          <cell r="Q41">
            <v>0</v>
          </cell>
          <cell r="R41">
            <v>0</v>
          </cell>
          <cell r="S41">
            <v>0</v>
          </cell>
          <cell r="T41">
            <v>0</v>
          </cell>
        </row>
        <row r="42">
          <cell r="A42" t="str">
            <v>442CA</v>
          </cell>
          <cell r="B42" t="str">
            <v>442</v>
          </cell>
          <cell r="C42" t="str">
            <v>CA</v>
          </cell>
          <cell r="D42">
            <v>49198936.630000003</v>
          </cell>
          <cell r="F42" t="str">
            <v>442CA</v>
          </cell>
          <cell r="G42" t="str">
            <v>442</v>
          </cell>
          <cell r="H42" t="str">
            <v>CA</v>
          </cell>
          <cell r="I42">
            <v>49198936.630000003</v>
          </cell>
          <cell r="L42" t="str">
            <v>111IPCAEE</v>
          </cell>
          <cell r="M42">
            <v>0</v>
          </cell>
          <cell r="N42">
            <v>0</v>
          </cell>
          <cell r="O42">
            <v>0</v>
          </cell>
          <cell r="P42">
            <v>0</v>
          </cell>
          <cell r="Q42">
            <v>0</v>
          </cell>
          <cell r="R42">
            <v>0</v>
          </cell>
          <cell r="S42">
            <v>0</v>
          </cell>
          <cell r="T42">
            <v>0</v>
          </cell>
        </row>
        <row r="43">
          <cell r="A43" t="str">
            <v>442ID</v>
          </cell>
          <cell r="B43" t="str">
            <v>442</v>
          </cell>
          <cell r="C43" t="str">
            <v>ID</v>
          </cell>
          <cell r="D43">
            <v>211806344.06</v>
          </cell>
          <cell r="F43" t="str">
            <v>442ID</v>
          </cell>
          <cell r="G43" t="str">
            <v>442</v>
          </cell>
          <cell r="H43" t="str">
            <v>ID</v>
          </cell>
          <cell r="I43">
            <v>211806344.06</v>
          </cell>
          <cell r="L43" t="str">
            <v>111IPCAGE</v>
          </cell>
          <cell r="M43">
            <v>0</v>
          </cell>
          <cell r="N43">
            <v>0</v>
          </cell>
          <cell r="O43">
            <v>0</v>
          </cell>
          <cell r="P43">
            <v>0</v>
          </cell>
          <cell r="Q43">
            <v>0</v>
          </cell>
          <cell r="R43">
            <v>0</v>
          </cell>
          <cell r="S43">
            <v>0</v>
          </cell>
          <cell r="T43">
            <v>0</v>
          </cell>
        </row>
        <row r="44">
          <cell r="A44" t="str">
            <v>442OR</v>
          </cell>
          <cell r="B44" t="str">
            <v>442</v>
          </cell>
          <cell r="C44" t="str">
            <v>OR</v>
          </cell>
          <cell r="D44">
            <v>625548163.05999994</v>
          </cell>
          <cell r="F44" t="str">
            <v>442OR</v>
          </cell>
          <cell r="G44" t="str">
            <v>442</v>
          </cell>
          <cell r="H44" t="str">
            <v>OR</v>
          </cell>
          <cell r="I44">
            <v>625548163.05999994</v>
          </cell>
          <cell r="L44" t="str">
            <v>111IPCAGW</v>
          </cell>
          <cell r="M44">
            <v>0</v>
          </cell>
          <cell r="N44">
            <v>0</v>
          </cell>
          <cell r="O44">
            <v>0</v>
          </cell>
          <cell r="P44">
            <v>0</v>
          </cell>
          <cell r="Q44">
            <v>0</v>
          </cell>
          <cell r="R44">
            <v>0</v>
          </cell>
          <cell r="S44">
            <v>0</v>
          </cell>
          <cell r="T44">
            <v>0</v>
          </cell>
        </row>
        <row r="45">
          <cell r="A45" t="str">
            <v>442OTHER</v>
          </cell>
          <cell r="B45" t="str">
            <v>442</v>
          </cell>
          <cell r="C45" t="str">
            <v>OTHER</v>
          </cell>
          <cell r="D45">
            <v>4247974.55</v>
          </cell>
          <cell r="F45" t="str">
            <v>442OTHER</v>
          </cell>
          <cell r="G45" t="str">
            <v>442</v>
          </cell>
          <cell r="H45" t="str">
            <v>OTHER</v>
          </cell>
          <cell r="I45">
            <v>4247974.55</v>
          </cell>
          <cell r="L45" t="str">
            <v>111IPCN</v>
          </cell>
          <cell r="M45">
            <v>0</v>
          </cell>
          <cell r="N45">
            <v>0</v>
          </cell>
          <cell r="O45">
            <v>0</v>
          </cell>
          <cell r="P45">
            <v>0</v>
          </cell>
          <cell r="Q45">
            <v>0</v>
          </cell>
          <cell r="R45">
            <v>0</v>
          </cell>
          <cell r="S45">
            <v>0</v>
          </cell>
          <cell r="T45">
            <v>0</v>
          </cell>
        </row>
        <row r="46">
          <cell r="A46" t="str">
            <v>442UT</v>
          </cell>
          <cell r="B46" t="str">
            <v>442</v>
          </cell>
          <cell r="C46" t="str">
            <v>UT</v>
          </cell>
          <cell r="D46">
            <v>1217185505.03</v>
          </cell>
          <cell r="F46" t="str">
            <v>442UT</v>
          </cell>
          <cell r="G46" t="str">
            <v>442</v>
          </cell>
          <cell r="H46" t="str">
            <v>UT</v>
          </cell>
          <cell r="I46">
            <v>1217185505.03</v>
          </cell>
          <cell r="L46" t="str">
            <v>111IPJBG</v>
          </cell>
          <cell r="M46">
            <v>0</v>
          </cell>
          <cell r="N46">
            <v>0</v>
          </cell>
          <cell r="O46">
            <v>0</v>
          </cell>
          <cell r="P46">
            <v>0</v>
          </cell>
          <cell r="Q46">
            <v>0</v>
          </cell>
          <cell r="R46">
            <v>0</v>
          </cell>
          <cell r="S46">
            <v>0</v>
          </cell>
          <cell r="T46">
            <v>0</v>
          </cell>
        </row>
        <row r="47">
          <cell r="A47" t="str">
            <v>442WA</v>
          </cell>
          <cell r="B47" t="str">
            <v>442</v>
          </cell>
          <cell r="C47" t="str">
            <v>WA</v>
          </cell>
          <cell r="D47">
            <v>176160689.61000001</v>
          </cell>
          <cell r="F47" t="str">
            <v>442WA</v>
          </cell>
          <cell r="G47" t="str">
            <v>442</v>
          </cell>
          <cell r="H47" t="str">
            <v>WA</v>
          </cell>
          <cell r="I47">
            <v>176160689.61000001</v>
          </cell>
          <cell r="L47" t="str">
            <v>111IPS</v>
          </cell>
          <cell r="M47">
            <v>0</v>
          </cell>
          <cell r="N47">
            <v>0</v>
          </cell>
          <cell r="O47">
            <v>0</v>
          </cell>
          <cell r="P47">
            <v>0</v>
          </cell>
          <cell r="Q47">
            <v>0</v>
          </cell>
          <cell r="R47">
            <v>0</v>
          </cell>
          <cell r="S47">
            <v>0</v>
          </cell>
          <cell r="T47">
            <v>0</v>
          </cell>
        </row>
        <row r="48">
          <cell r="A48" t="str">
            <v>442WYP</v>
          </cell>
          <cell r="B48" t="str">
            <v>442</v>
          </cell>
          <cell r="C48" t="str">
            <v>WYP</v>
          </cell>
          <cell r="D48">
            <v>435224460.44</v>
          </cell>
          <cell r="F48" t="str">
            <v>442WYP</v>
          </cell>
          <cell r="G48" t="str">
            <v>442</v>
          </cell>
          <cell r="H48" t="str">
            <v>WYP</v>
          </cell>
          <cell r="I48">
            <v>435224460.44</v>
          </cell>
          <cell r="L48" t="str">
            <v>111IPSG</v>
          </cell>
          <cell r="M48">
            <v>0</v>
          </cell>
          <cell r="N48">
            <v>0</v>
          </cell>
          <cell r="O48">
            <v>0</v>
          </cell>
          <cell r="P48">
            <v>0</v>
          </cell>
          <cell r="Q48">
            <v>0</v>
          </cell>
          <cell r="R48">
            <v>0</v>
          </cell>
          <cell r="S48">
            <v>0</v>
          </cell>
          <cell r="T48">
            <v>0</v>
          </cell>
        </row>
        <row r="49">
          <cell r="A49" t="str">
            <v>442WYU</v>
          </cell>
          <cell r="B49" t="str">
            <v>442</v>
          </cell>
          <cell r="C49" t="str">
            <v>WYU</v>
          </cell>
          <cell r="D49">
            <v>113655308.54000001</v>
          </cell>
          <cell r="F49" t="str">
            <v>442WYU</v>
          </cell>
          <cell r="G49" t="str">
            <v>442</v>
          </cell>
          <cell r="H49" t="str">
            <v>WYU</v>
          </cell>
          <cell r="I49">
            <v>113655308.54000001</v>
          </cell>
          <cell r="L49" t="str">
            <v>111IPSO</v>
          </cell>
          <cell r="M49">
            <v>0</v>
          </cell>
          <cell r="N49">
            <v>0</v>
          </cell>
          <cell r="O49">
            <v>0</v>
          </cell>
          <cell r="P49">
            <v>0</v>
          </cell>
          <cell r="Q49">
            <v>0</v>
          </cell>
          <cell r="R49">
            <v>0</v>
          </cell>
          <cell r="S49">
            <v>0</v>
          </cell>
          <cell r="T49">
            <v>0</v>
          </cell>
        </row>
        <row r="50">
          <cell r="A50" t="str">
            <v>444CA</v>
          </cell>
          <cell r="B50" t="str">
            <v>444</v>
          </cell>
          <cell r="C50" t="str">
            <v>CA</v>
          </cell>
          <cell r="D50">
            <v>447961.56</v>
          </cell>
          <cell r="F50" t="str">
            <v>444CA</v>
          </cell>
          <cell r="G50" t="str">
            <v>444</v>
          </cell>
          <cell r="H50" t="str">
            <v>CA</v>
          </cell>
          <cell r="I50">
            <v>447961.56</v>
          </cell>
          <cell r="L50" t="str">
            <v>151CAEE</v>
          </cell>
          <cell r="M50">
            <v>0</v>
          </cell>
          <cell r="N50">
            <v>0</v>
          </cell>
          <cell r="O50">
            <v>0</v>
          </cell>
          <cell r="P50">
            <v>0</v>
          </cell>
          <cell r="Q50">
            <v>0</v>
          </cell>
          <cell r="R50">
            <v>0</v>
          </cell>
          <cell r="S50">
            <v>0</v>
          </cell>
          <cell r="T50">
            <v>0</v>
          </cell>
        </row>
        <row r="51">
          <cell r="A51" t="str">
            <v>444ID</v>
          </cell>
          <cell r="B51" t="str">
            <v>444</v>
          </cell>
          <cell r="C51" t="str">
            <v>ID</v>
          </cell>
          <cell r="D51">
            <v>483995.17</v>
          </cell>
          <cell r="F51" t="str">
            <v>444ID</v>
          </cell>
          <cell r="G51" t="str">
            <v>444</v>
          </cell>
          <cell r="H51" t="str">
            <v>ID</v>
          </cell>
          <cell r="I51">
            <v>483995.17</v>
          </cell>
          <cell r="L51" t="str">
            <v>151CAEW</v>
          </cell>
          <cell r="M51">
            <v>0</v>
          </cell>
          <cell r="N51">
            <v>0</v>
          </cell>
          <cell r="O51">
            <v>-492964.15292741818</v>
          </cell>
          <cell r="P51">
            <v>0</v>
          </cell>
          <cell r="Q51">
            <v>0</v>
          </cell>
          <cell r="R51">
            <v>0</v>
          </cell>
          <cell r="S51">
            <v>0</v>
          </cell>
          <cell r="T51">
            <v>0</v>
          </cell>
        </row>
        <row r="52">
          <cell r="A52" t="str">
            <v>444OR</v>
          </cell>
          <cell r="B52" t="str">
            <v>444</v>
          </cell>
          <cell r="C52" t="str">
            <v>OR</v>
          </cell>
          <cell r="D52">
            <v>5753270.9000000004</v>
          </cell>
          <cell r="F52" t="str">
            <v>444OR</v>
          </cell>
          <cell r="G52" t="str">
            <v>444</v>
          </cell>
          <cell r="H52" t="str">
            <v>OR</v>
          </cell>
          <cell r="I52">
            <v>5753270.9000000004</v>
          </cell>
          <cell r="L52" t="str">
            <v>151JBE</v>
          </cell>
          <cell r="M52">
            <v>0</v>
          </cell>
          <cell r="N52">
            <v>0</v>
          </cell>
          <cell r="O52">
            <v>-6421184.4191671498</v>
          </cell>
          <cell r="P52">
            <v>0</v>
          </cell>
          <cell r="Q52">
            <v>0</v>
          </cell>
          <cell r="R52">
            <v>0</v>
          </cell>
          <cell r="S52">
            <v>0</v>
          </cell>
          <cell r="T52">
            <v>0</v>
          </cell>
        </row>
        <row r="53">
          <cell r="A53" t="str">
            <v>444OTHER</v>
          </cell>
          <cell r="B53" t="str">
            <v>444</v>
          </cell>
          <cell r="C53" t="str">
            <v>OTHER</v>
          </cell>
          <cell r="D53">
            <v>20210.79</v>
          </cell>
          <cell r="F53" t="str">
            <v>444OTHER</v>
          </cell>
          <cell r="G53" t="str">
            <v>444</v>
          </cell>
          <cell r="H53" t="str">
            <v>OTHER</v>
          </cell>
          <cell r="I53">
            <v>20210.79</v>
          </cell>
          <cell r="L53" t="str">
            <v>151SE</v>
          </cell>
          <cell r="M53">
            <v>0</v>
          </cell>
          <cell r="N53">
            <v>0</v>
          </cell>
          <cell r="O53">
            <v>0</v>
          </cell>
          <cell r="P53">
            <v>0</v>
          </cell>
          <cell r="Q53">
            <v>0</v>
          </cell>
          <cell r="R53">
            <v>0</v>
          </cell>
          <cell r="S53">
            <v>0</v>
          </cell>
          <cell r="T53">
            <v>0</v>
          </cell>
        </row>
        <row r="54">
          <cell r="A54" t="str">
            <v>444UT</v>
          </cell>
          <cell r="B54" t="str">
            <v>444</v>
          </cell>
          <cell r="C54" t="str">
            <v>UT</v>
          </cell>
          <cell r="D54">
            <v>10028846.560000001</v>
          </cell>
          <cell r="F54" t="str">
            <v>444UT</v>
          </cell>
          <cell r="G54" t="str">
            <v>444</v>
          </cell>
          <cell r="H54" t="str">
            <v>UT</v>
          </cell>
          <cell r="I54">
            <v>10028846.560000001</v>
          </cell>
          <cell r="L54" t="str">
            <v>154CAEE</v>
          </cell>
          <cell r="M54">
            <v>0</v>
          </cell>
          <cell r="N54">
            <v>0</v>
          </cell>
          <cell r="O54">
            <v>0</v>
          </cell>
          <cell r="P54">
            <v>0</v>
          </cell>
          <cell r="Q54">
            <v>0</v>
          </cell>
          <cell r="R54">
            <v>0</v>
          </cell>
          <cell r="S54">
            <v>0</v>
          </cell>
          <cell r="T54">
            <v>0</v>
          </cell>
        </row>
        <row r="55">
          <cell r="A55" t="str">
            <v>444WA</v>
          </cell>
          <cell r="B55" t="str">
            <v>444</v>
          </cell>
          <cell r="C55" t="str">
            <v>WA</v>
          </cell>
          <cell r="D55">
            <v>1134229.6000000001</v>
          </cell>
          <cell r="F55" t="str">
            <v>444WA</v>
          </cell>
          <cell r="G55" t="str">
            <v>444</v>
          </cell>
          <cell r="H55" t="str">
            <v>WA</v>
          </cell>
          <cell r="I55">
            <v>1134229.6000000001</v>
          </cell>
          <cell r="L55" t="str">
            <v>154CAGE</v>
          </cell>
          <cell r="M55">
            <v>0</v>
          </cell>
          <cell r="N55">
            <v>0</v>
          </cell>
          <cell r="O55">
            <v>0</v>
          </cell>
          <cell r="P55">
            <v>0</v>
          </cell>
          <cell r="Q55">
            <v>0</v>
          </cell>
          <cell r="R55">
            <v>0</v>
          </cell>
          <cell r="S55">
            <v>0</v>
          </cell>
          <cell r="T55">
            <v>0</v>
          </cell>
        </row>
        <row r="56">
          <cell r="A56" t="str">
            <v>444WYP</v>
          </cell>
          <cell r="B56" t="str">
            <v>444</v>
          </cell>
          <cell r="C56" t="str">
            <v>WYP</v>
          </cell>
          <cell r="D56">
            <v>1848303.81</v>
          </cell>
          <cell r="F56" t="str">
            <v>444WYP</v>
          </cell>
          <cell r="G56" t="str">
            <v>444</v>
          </cell>
          <cell r="H56" t="str">
            <v>WYP</v>
          </cell>
          <cell r="I56">
            <v>1848303.81</v>
          </cell>
          <cell r="L56" t="str">
            <v>154CAGW</v>
          </cell>
          <cell r="M56">
            <v>0</v>
          </cell>
          <cell r="N56">
            <v>0</v>
          </cell>
          <cell r="O56">
            <v>-1516902.2070882779</v>
          </cell>
          <cell r="P56">
            <v>0</v>
          </cell>
          <cell r="Q56">
            <v>0</v>
          </cell>
          <cell r="R56">
            <v>0</v>
          </cell>
          <cell r="S56">
            <v>0</v>
          </cell>
          <cell r="T56">
            <v>0</v>
          </cell>
        </row>
        <row r="57">
          <cell r="A57" t="str">
            <v>444WYU</v>
          </cell>
          <cell r="B57" t="str">
            <v>444</v>
          </cell>
          <cell r="C57" t="str">
            <v>WYU</v>
          </cell>
          <cell r="D57">
            <v>330855.56</v>
          </cell>
          <cell r="F57" t="str">
            <v>444WYU</v>
          </cell>
          <cell r="G57" t="str">
            <v>444</v>
          </cell>
          <cell r="H57" t="str">
            <v>WYU</v>
          </cell>
          <cell r="I57">
            <v>330855.56</v>
          </cell>
          <cell r="L57" t="str">
            <v>154JBG</v>
          </cell>
          <cell r="M57">
            <v>0</v>
          </cell>
          <cell r="N57">
            <v>0</v>
          </cell>
          <cell r="O57">
            <v>-1379979.0665099432</v>
          </cell>
          <cell r="P57">
            <v>0</v>
          </cell>
          <cell r="Q57">
            <v>0</v>
          </cell>
          <cell r="R57">
            <v>0</v>
          </cell>
          <cell r="S57">
            <v>0</v>
          </cell>
          <cell r="T57">
            <v>0</v>
          </cell>
        </row>
        <row r="58">
          <cell r="A58" t="str">
            <v>445OTHER</v>
          </cell>
          <cell r="B58" t="str">
            <v>445</v>
          </cell>
          <cell r="C58" t="str">
            <v>OTHER</v>
          </cell>
          <cell r="D58">
            <v>15073.81</v>
          </cell>
          <cell r="F58" t="str">
            <v>445OTHER</v>
          </cell>
          <cell r="G58" t="str">
            <v>445</v>
          </cell>
          <cell r="H58" t="str">
            <v>OTHER</v>
          </cell>
          <cell r="I58">
            <v>15073.81</v>
          </cell>
          <cell r="L58" t="str">
            <v>154S</v>
          </cell>
          <cell r="M58">
            <v>0</v>
          </cell>
          <cell r="N58">
            <v>0</v>
          </cell>
          <cell r="O58">
            <v>-4070974.1520833261</v>
          </cell>
          <cell r="P58">
            <v>0</v>
          </cell>
          <cell r="Q58">
            <v>0</v>
          </cell>
          <cell r="R58">
            <v>0</v>
          </cell>
          <cell r="S58">
            <v>0</v>
          </cell>
          <cell r="T58">
            <v>0</v>
          </cell>
        </row>
        <row r="59">
          <cell r="A59" t="str">
            <v>445UT</v>
          </cell>
          <cell r="B59" t="str">
            <v>445</v>
          </cell>
          <cell r="C59" t="str">
            <v>UT</v>
          </cell>
          <cell r="D59">
            <v>17086848.100000001</v>
          </cell>
          <cell r="F59" t="str">
            <v>445UT</v>
          </cell>
          <cell r="G59" t="str">
            <v>445</v>
          </cell>
          <cell r="H59" t="str">
            <v>UT</v>
          </cell>
          <cell r="I59">
            <v>17086848.100000001</v>
          </cell>
          <cell r="L59" t="str">
            <v>154SG</v>
          </cell>
          <cell r="M59">
            <v>0</v>
          </cell>
          <cell r="N59">
            <v>0</v>
          </cell>
          <cell r="O59">
            <v>-75343.356618548423</v>
          </cell>
          <cell r="P59">
            <v>0</v>
          </cell>
          <cell r="Q59">
            <v>0</v>
          </cell>
          <cell r="R59">
            <v>0</v>
          </cell>
          <cell r="S59">
            <v>0</v>
          </cell>
          <cell r="T59">
            <v>0</v>
          </cell>
        </row>
        <row r="60">
          <cell r="A60" t="str">
            <v>447FERC</v>
          </cell>
          <cell r="B60" t="str">
            <v>447</v>
          </cell>
          <cell r="C60" t="str">
            <v>FERC</v>
          </cell>
          <cell r="D60">
            <v>10632787.279999999</v>
          </cell>
          <cell r="F60" t="str">
            <v>447FERC</v>
          </cell>
          <cell r="G60" t="str">
            <v>447</v>
          </cell>
          <cell r="H60" t="str">
            <v>FERC</v>
          </cell>
          <cell r="I60">
            <v>10632787.279999999</v>
          </cell>
          <cell r="L60" t="str">
            <v>154SNPD</v>
          </cell>
          <cell r="M60">
            <v>0</v>
          </cell>
          <cell r="N60">
            <v>0</v>
          </cell>
          <cell r="O60">
            <v>122773.82370788835</v>
          </cell>
          <cell r="P60">
            <v>0</v>
          </cell>
          <cell r="Q60">
            <v>0</v>
          </cell>
          <cell r="R60">
            <v>0</v>
          </cell>
          <cell r="S60">
            <v>0</v>
          </cell>
          <cell r="T60">
            <v>0</v>
          </cell>
        </row>
        <row r="61">
          <cell r="A61" t="str">
            <v>447OR</v>
          </cell>
          <cell r="B61" t="str">
            <v>447</v>
          </cell>
          <cell r="C61" t="str">
            <v>OR</v>
          </cell>
          <cell r="D61">
            <v>1076994.03</v>
          </cell>
          <cell r="F61" t="str">
            <v>447OR</v>
          </cell>
          <cell r="G61" t="str">
            <v>447</v>
          </cell>
          <cell r="H61" t="str">
            <v>OR</v>
          </cell>
          <cell r="I61">
            <v>1076994.03</v>
          </cell>
          <cell r="L61" t="str">
            <v>154SO</v>
          </cell>
          <cell r="M61">
            <v>0</v>
          </cell>
          <cell r="N61">
            <v>0</v>
          </cell>
          <cell r="O61">
            <v>-6459.9680573075393</v>
          </cell>
          <cell r="P61">
            <v>0</v>
          </cell>
          <cell r="Q61">
            <v>0</v>
          </cell>
          <cell r="R61">
            <v>0</v>
          </cell>
          <cell r="S61">
            <v>0</v>
          </cell>
          <cell r="T61">
            <v>0</v>
          </cell>
        </row>
        <row r="62">
          <cell r="A62" t="str">
            <v>447SG</v>
          </cell>
          <cell r="B62" t="str">
            <v>447</v>
          </cell>
          <cell r="C62" t="str">
            <v>SG</v>
          </cell>
          <cell r="D62">
            <v>0</v>
          </cell>
          <cell r="F62" t="str">
            <v>447SG</v>
          </cell>
          <cell r="G62" t="str">
            <v>447</v>
          </cell>
          <cell r="H62" t="str">
            <v>SG</v>
          </cell>
          <cell r="I62">
            <v>0</v>
          </cell>
          <cell r="L62" t="str">
            <v>165CAEE</v>
          </cell>
          <cell r="M62">
            <v>0</v>
          </cell>
          <cell r="N62">
            <v>0</v>
          </cell>
          <cell r="O62">
            <v>0</v>
          </cell>
          <cell r="P62">
            <v>0</v>
          </cell>
          <cell r="Q62">
            <v>0</v>
          </cell>
          <cell r="R62">
            <v>0</v>
          </cell>
          <cell r="S62">
            <v>0</v>
          </cell>
          <cell r="T62">
            <v>0</v>
          </cell>
        </row>
        <row r="63">
          <cell r="A63" t="str">
            <v>447WYP</v>
          </cell>
          <cell r="B63" t="str">
            <v>447</v>
          </cell>
          <cell r="C63" t="str">
            <v>WYP</v>
          </cell>
          <cell r="D63">
            <v>25571.22</v>
          </cell>
          <cell r="F63" t="str">
            <v>447WYP</v>
          </cell>
          <cell r="G63" t="str">
            <v>447</v>
          </cell>
          <cell r="H63" t="str">
            <v>WYP</v>
          </cell>
          <cell r="I63">
            <v>25571.22</v>
          </cell>
          <cell r="L63" t="str">
            <v>165CAEW</v>
          </cell>
          <cell r="M63">
            <v>0</v>
          </cell>
          <cell r="N63">
            <v>0</v>
          </cell>
          <cell r="O63">
            <v>-922.12628678230328</v>
          </cell>
          <cell r="P63">
            <v>0</v>
          </cell>
          <cell r="Q63">
            <v>0</v>
          </cell>
          <cell r="R63">
            <v>0</v>
          </cell>
          <cell r="S63">
            <v>0</v>
          </cell>
          <cell r="T63">
            <v>0</v>
          </cell>
        </row>
        <row r="64">
          <cell r="A64" t="str">
            <v>449UT</v>
          </cell>
          <cell r="B64" t="str">
            <v>449</v>
          </cell>
          <cell r="C64" t="str">
            <v>UT</v>
          </cell>
          <cell r="D64">
            <v>0.02</v>
          </cell>
          <cell r="F64" t="str">
            <v>449UT</v>
          </cell>
          <cell r="G64" t="str">
            <v>449</v>
          </cell>
          <cell r="H64" t="str">
            <v>UT</v>
          </cell>
          <cell r="I64">
            <v>0.02</v>
          </cell>
          <cell r="L64" t="str">
            <v>165CAGE</v>
          </cell>
          <cell r="M64">
            <v>0</v>
          </cell>
          <cell r="N64">
            <v>0</v>
          </cell>
          <cell r="O64">
            <v>0</v>
          </cell>
          <cell r="P64">
            <v>0</v>
          </cell>
          <cell r="Q64">
            <v>0</v>
          </cell>
          <cell r="R64">
            <v>0</v>
          </cell>
          <cell r="S64">
            <v>0</v>
          </cell>
          <cell r="T64">
            <v>0</v>
          </cell>
        </row>
        <row r="65">
          <cell r="A65" t="str">
            <v>450CA</v>
          </cell>
          <cell r="B65" t="str">
            <v>450</v>
          </cell>
          <cell r="C65" t="str">
            <v>CA</v>
          </cell>
          <cell r="D65">
            <v>303784.08</v>
          </cell>
          <cell r="F65" t="str">
            <v>450CA</v>
          </cell>
          <cell r="G65" t="str">
            <v>450</v>
          </cell>
          <cell r="H65" t="str">
            <v>CA</v>
          </cell>
          <cell r="I65">
            <v>303784.08</v>
          </cell>
          <cell r="L65" t="str">
            <v>165CAGW</v>
          </cell>
          <cell r="M65">
            <v>0</v>
          </cell>
          <cell r="N65">
            <v>0</v>
          </cell>
          <cell r="O65">
            <v>-201153.12287839808</v>
          </cell>
          <cell r="P65">
            <v>0</v>
          </cell>
          <cell r="Q65">
            <v>0</v>
          </cell>
          <cell r="R65">
            <v>0</v>
          </cell>
          <cell r="S65">
            <v>0</v>
          </cell>
          <cell r="T65">
            <v>0</v>
          </cell>
        </row>
        <row r="66">
          <cell r="A66" t="str">
            <v>450ID</v>
          </cell>
          <cell r="B66" t="str">
            <v>450</v>
          </cell>
          <cell r="C66" t="str">
            <v>ID</v>
          </cell>
          <cell r="D66">
            <v>559231.22</v>
          </cell>
          <cell r="F66" t="str">
            <v>450ID</v>
          </cell>
          <cell r="G66" t="str">
            <v>450</v>
          </cell>
          <cell r="H66" t="str">
            <v>ID</v>
          </cell>
          <cell r="I66">
            <v>559231.22</v>
          </cell>
          <cell r="L66" t="str">
            <v>165GPS</v>
          </cell>
          <cell r="M66">
            <v>0</v>
          </cell>
          <cell r="N66">
            <v>0</v>
          </cell>
          <cell r="O66">
            <v>-322358.29737707798</v>
          </cell>
          <cell r="P66">
            <v>0</v>
          </cell>
          <cell r="Q66">
            <v>0</v>
          </cell>
          <cell r="R66">
            <v>0</v>
          </cell>
          <cell r="S66">
            <v>0</v>
          </cell>
          <cell r="T66">
            <v>0</v>
          </cell>
        </row>
        <row r="67">
          <cell r="A67" t="str">
            <v>450OR</v>
          </cell>
          <cell r="B67" t="str">
            <v>450</v>
          </cell>
          <cell r="C67" t="str">
            <v>OR</v>
          </cell>
          <cell r="D67">
            <v>3787355.1</v>
          </cell>
          <cell r="F67" t="str">
            <v>450OR</v>
          </cell>
          <cell r="G67" t="str">
            <v>450</v>
          </cell>
          <cell r="H67" t="str">
            <v>OR</v>
          </cell>
          <cell r="I67">
            <v>3787355.1</v>
          </cell>
          <cell r="L67" t="str">
            <v>165S</v>
          </cell>
          <cell r="M67">
            <v>0</v>
          </cell>
          <cell r="N67">
            <v>0</v>
          </cell>
          <cell r="O67">
            <v>0</v>
          </cell>
          <cell r="P67">
            <v>0</v>
          </cell>
          <cell r="Q67">
            <v>0</v>
          </cell>
          <cell r="R67">
            <v>0</v>
          </cell>
          <cell r="S67">
            <v>0</v>
          </cell>
          <cell r="T67">
            <v>0</v>
          </cell>
        </row>
        <row r="68">
          <cell r="A68" t="str">
            <v>450UT</v>
          </cell>
          <cell r="B68" t="str">
            <v>450</v>
          </cell>
          <cell r="C68" t="str">
            <v>UT</v>
          </cell>
          <cell r="D68">
            <v>3740992.09</v>
          </cell>
          <cell r="F68" t="str">
            <v>450UT</v>
          </cell>
          <cell r="G68" t="str">
            <v>450</v>
          </cell>
          <cell r="H68" t="str">
            <v>UT</v>
          </cell>
          <cell r="I68">
            <v>3740992.09</v>
          </cell>
          <cell r="L68" t="str">
            <v>165SG</v>
          </cell>
          <cell r="M68">
            <v>0</v>
          </cell>
          <cell r="N68">
            <v>0</v>
          </cell>
          <cell r="O68">
            <v>-135333.19689661873</v>
          </cell>
          <cell r="P68">
            <v>0</v>
          </cell>
          <cell r="Q68">
            <v>0</v>
          </cell>
          <cell r="R68">
            <v>0</v>
          </cell>
          <cell r="S68">
            <v>0</v>
          </cell>
          <cell r="T68">
            <v>0</v>
          </cell>
        </row>
        <row r="69">
          <cell r="A69" t="str">
            <v>450WA</v>
          </cell>
          <cell r="B69" t="str">
            <v>450</v>
          </cell>
          <cell r="C69" t="str">
            <v>WA</v>
          </cell>
          <cell r="D69">
            <v>693936.56</v>
          </cell>
          <cell r="F69" t="str">
            <v>450WA</v>
          </cell>
          <cell r="G69" t="str">
            <v>450</v>
          </cell>
          <cell r="H69" t="str">
            <v>WA</v>
          </cell>
          <cell r="I69">
            <v>693936.56</v>
          </cell>
          <cell r="L69" t="str">
            <v>165SO</v>
          </cell>
          <cell r="M69">
            <v>0</v>
          </cell>
          <cell r="N69">
            <v>0</v>
          </cell>
          <cell r="O69">
            <v>-1083511.9750717622</v>
          </cell>
          <cell r="P69">
            <v>0</v>
          </cell>
          <cell r="Q69">
            <v>0</v>
          </cell>
          <cell r="R69">
            <v>0</v>
          </cell>
          <cell r="S69">
            <v>0</v>
          </cell>
          <cell r="T69">
            <v>0</v>
          </cell>
        </row>
        <row r="70">
          <cell r="A70" t="str">
            <v>450WYP</v>
          </cell>
          <cell r="B70" t="str">
            <v>450</v>
          </cell>
          <cell r="C70" t="str">
            <v>WYP</v>
          </cell>
          <cell r="D70">
            <v>661469.21</v>
          </cell>
          <cell r="F70" t="str">
            <v>450WYP</v>
          </cell>
          <cell r="G70" t="str">
            <v>450</v>
          </cell>
          <cell r="H70" t="str">
            <v>WYP</v>
          </cell>
          <cell r="I70">
            <v>661469.21</v>
          </cell>
          <cell r="L70" t="str">
            <v>182MCAEE</v>
          </cell>
          <cell r="M70">
            <v>0</v>
          </cell>
          <cell r="N70">
            <v>0</v>
          </cell>
          <cell r="O70">
            <v>0</v>
          </cell>
          <cell r="P70">
            <v>0</v>
          </cell>
          <cell r="Q70">
            <v>0</v>
          </cell>
          <cell r="R70">
            <v>0</v>
          </cell>
          <cell r="S70">
            <v>0</v>
          </cell>
          <cell r="T70">
            <v>0</v>
          </cell>
        </row>
        <row r="71">
          <cell r="A71" t="str">
            <v>450WYU</v>
          </cell>
          <cell r="B71" t="str">
            <v>450</v>
          </cell>
          <cell r="C71" t="str">
            <v>WYU</v>
          </cell>
          <cell r="D71">
            <v>159740.79</v>
          </cell>
          <cell r="F71" t="str">
            <v>450WYU</v>
          </cell>
          <cell r="G71" t="str">
            <v>450</v>
          </cell>
          <cell r="H71" t="str">
            <v>WYU</v>
          </cell>
          <cell r="I71">
            <v>159740.79</v>
          </cell>
          <cell r="L71" t="str">
            <v>182MCAGE</v>
          </cell>
          <cell r="M71">
            <v>0</v>
          </cell>
          <cell r="N71">
            <v>0</v>
          </cell>
          <cell r="O71">
            <v>0</v>
          </cell>
          <cell r="P71">
            <v>0</v>
          </cell>
          <cell r="Q71">
            <v>0</v>
          </cell>
          <cell r="R71">
            <v>0</v>
          </cell>
          <cell r="S71">
            <v>0</v>
          </cell>
          <cell r="T71">
            <v>0</v>
          </cell>
        </row>
        <row r="72">
          <cell r="A72" t="str">
            <v>451CA</v>
          </cell>
          <cell r="B72" t="str">
            <v>451</v>
          </cell>
          <cell r="C72" t="str">
            <v>CA</v>
          </cell>
          <cell r="D72">
            <v>107396.95</v>
          </cell>
          <cell r="F72" t="str">
            <v>451CA</v>
          </cell>
          <cell r="G72" t="str">
            <v>451</v>
          </cell>
          <cell r="H72" t="str">
            <v>CA</v>
          </cell>
          <cell r="I72">
            <v>107396.95</v>
          </cell>
          <cell r="L72" t="str">
            <v>182MCAGW</v>
          </cell>
          <cell r="M72">
            <v>0</v>
          </cell>
          <cell r="N72">
            <v>0</v>
          </cell>
          <cell r="O72">
            <v>10295.219907879447</v>
          </cell>
          <cell r="P72">
            <v>0</v>
          </cell>
          <cell r="Q72">
            <v>0</v>
          </cell>
          <cell r="R72">
            <v>0</v>
          </cell>
          <cell r="S72">
            <v>0</v>
          </cell>
          <cell r="T72">
            <v>0</v>
          </cell>
        </row>
        <row r="73">
          <cell r="A73" t="str">
            <v>451ID</v>
          </cell>
          <cell r="B73" t="str">
            <v>451</v>
          </cell>
          <cell r="C73" t="str">
            <v>ID</v>
          </cell>
          <cell r="D73">
            <v>138877.45000000001</v>
          </cell>
          <cell r="F73" t="str">
            <v>451ID</v>
          </cell>
          <cell r="G73" t="str">
            <v>451</v>
          </cell>
          <cell r="H73" t="str">
            <v>ID</v>
          </cell>
          <cell r="I73">
            <v>138877.45000000001</v>
          </cell>
          <cell r="L73" t="str">
            <v>182MS</v>
          </cell>
          <cell r="M73">
            <v>0</v>
          </cell>
          <cell r="N73">
            <v>0</v>
          </cell>
          <cell r="O73">
            <v>783938.07624999911</v>
          </cell>
          <cell r="P73">
            <v>0</v>
          </cell>
          <cell r="Q73">
            <v>0</v>
          </cell>
          <cell r="R73">
            <v>0</v>
          </cell>
          <cell r="S73">
            <v>0</v>
          </cell>
          <cell r="T73">
            <v>0</v>
          </cell>
        </row>
        <row r="74">
          <cell r="A74" t="str">
            <v>451OR</v>
          </cell>
          <cell r="B74" t="str">
            <v>451</v>
          </cell>
          <cell r="C74" t="str">
            <v>OR</v>
          </cell>
          <cell r="D74">
            <v>1300291.95</v>
          </cell>
          <cell r="F74" t="str">
            <v>451OR</v>
          </cell>
          <cell r="G74" t="str">
            <v>451</v>
          </cell>
          <cell r="H74" t="str">
            <v>OR</v>
          </cell>
          <cell r="I74">
            <v>1300291.95</v>
          </cell>
          <cell r="L74" t="str">
            <v>182MSE</v>
          </cell>
          <cell r="M74">
            <v>0</v>
          </cell>
          <cell r="N74">
            <v>0</v>
          </cell>
          <cell r="O74">
            <v>-803019.46978395397</v>
          </cell>
          <cell r="P74">
            <v>0</v>
          </cell>
          <cell r="Q74">
            <v>0</v>
          </cell>
          <cell r="R74">
            <v>0</v>
          </cell>
          <cell r="S74">
            <v>0</v>
          </cell>
          <cell r="T74">
            <v>0</v>
          </cell>
        </row>
        <row r="75">
          <cell r="A75" t="str">
            <v>451SO</v>
          </cell>
          <cell r="B75" t="str">
            <v>451</v>
          </cell>
          <cell r="C75" t="str">
            <v>SO</v>
          </cell>
          <cell r="D75">
            <v>6934.58</v>
          </cell>
          <cell r="F75" t="str">
            <v>451SO</v>
          </cell>
          <cell r="G75" t="str">
            <v>451</v>
          </cell>
          <cell r="H75" t="str">
            <v>SO</v>
          </cell>
          <cell r="I75">
            <v>6934.58</v>
          </cell>
          <cell r="L75" t="str">
            <v>182MSO</v>
          </cell>
          <cell r="M75">
            <v>0</v>
          </cell>
          <cell r="N75">
            <v>0</v>
          </cell>
          <cell r="O75">
            <v>-866248.15848574066</v>
          </cell>
          <cell r="P75">
            <v>0</v>
          </cell>
          <cell r="Q75">
            <v>0</v>
          </cell>
          <cell r="R75">
            <v>0</v>
          </cell>
          <cell r="S75">
            <v>0</v>
          </cell>
          <cell r="T75">
            <v>0</v>
          </cell>
        </row>
        <row r="76">
          <cell r="A76" t="str">
            <v>451UT</v>
          </cell>
          <cell r="B76" t="str">
            <v>451</v>
          </cell>
          <cell r="C76" t="str">
            <v>UT</v>
          </cell>
          <cell r="D76">
            <v>3978137.91</v>
          </cell>
          <cell r="F76" t="str">
            <v>451UT</v>
          </cell>
          <cell r="G76" t="str">
            <v>451</v>
          </cell>
          <cell r="H76" t="str">
            <v>UT</v>
          </cell>
          <cell r="I76">
            <v>3978137.91</v>
          </cell>
          <cell r="L76" t="str">
            <v>186MCAEE</v>
          </cell>
          <cell r="M76">
            <v>0</v>
          </cell>
          <cell r="N76">
            <v>0</v>
          </cell>
          <cell r="O76">
            <v>0</v>
          </cell>
          <cell r="P76">
            <v>0</v>
          </cell>
          <cell r="Q76">
            <v>0</v>
          </cell>
          <cell r="R76">
            <v>0</v>
          </cell>
          <cell r="S76">
            <v>0</v>
          </cell>
          <cell r="T76">
            <v>0</v>
          </cell>
        </row>
        <row r="77">
          <cell r="A77" t="str">
            <v>451WA</v>
          </cell>
          <cell r="B77" t="str">
            <v>451</v>
          </cell>
          <cell r="C77" t="str">
            <v>WA</v>
          </cell>
          <cell r="D77">
            <v>219722.31</v>
          </cell>
          <cell r="F77" t="str">
            <v>451WA</v>
          </cell>
          <cell r="G77" t="str">
            <v>451</v>
          </cell>
          <cell r="H77" t="str">
            <v>WA</v>
          </cell>
          <cell r="I77">
            <v>219722.31</v>
          </cell>
          <cell r="L77" t="str">
            <v>186MCAGE</v>
          </cell>
          <cell r="M77">
            <v>0</v>
          </cell>
          <cell r="N77">
            <v>0</v>
          </cell>
          <cell r="O77">
            <v>0</v>
          </cell>
          <cell r="P77">
            <v>0</v>
          </cell>
          <cell r="Q77">
            <v>0</v>
          </cell>
          <cell r="R77">
            <v>0</v>
          </cell>
          <cell r="S77">
            <v>0</v>
          </cell>
          <cell r="T77">
            <v>0</v>
          </cell>
        </row>
        <row r="78">
          <cell r="A78" t="str">
            <v>451WYP</v>
          </cell>
          <cell r="B78" t="str">
            <v>451</v>
          </cell>
          <cell r="C78" t="str">
            <v>WYP</v>
          </cell>
          <cell r="D78">
            <v>342163.69</v>
          </cell>
          <cell r="F78" t="str">
            <v>451WYP</v>
          </cell>
          <cell r="G78" t="str">
            <v>451</v>
          </cell>
          <cell r="H78" t="str">
            <v>WYP</v>
          </cell>
          <cell r="I78">
            <v>342163.69</v>
          </cell>
          <cell r="L78" t="str">
            <v>186MCAGW</v>
          </cell>
          <cell r="M78">
            <v>0</v>
          </cell>
          <cell r="N78">
            <v>0</v>
          </cell>
          <cell r="O78">
            <v>-3523147.1662520878</v>
          </cell>
          <cell r="P78">
            <v>0</v>
          </cell>
          <cell r="Q78">
            <v>0</v>
          </cell>
          <cell r="R78">
            <v>0</v>
          </cell>
          <cell r="S78">
            <v>0</v>
          </cell>
          <cell r="T78">
            <v>0</v>
          </cell>
        </row>
        <row r="79">
          <cell r="A79" t="str">
            <v>451WYU</v>
          </cell>
          <cell r="B79" t="str">
            <v>451</v>
          </cell>
          <cell r="C79" t="str">
            <v>WYU</v>
          </cell>
          <cell r="D79">
            <v>217059.45</v>
          </cell>
          <cell r="F79" t="str">
            <v>451WYU</v>
          </cell>
          <cell r="G79" t="str">
            <v>451</v>
          </cell>
          <cell r="H79" t="str">
            <v>WYU</v>
          </cell>
          <cell r="I79">
            <v>217059.45</v>
          </cell>
          <cell r="L79" t="str">
            <v>186MJBE</v>
          </cell>
          <cell r="M79">
            <v>0</v>
          </cell>
          <cell r="N79">
            <v>0</v>
          </cell>
          <cell r="O79">
            <v>98976.422746625845</v>
          </cell>
          <cell r="P79">
            <v>0</v>
          </cell>
          <cell r="Q79">
            <v>0</v>
          </cell>
          <cell r="R79">
            <v>0</v>
          </cell>
          <cell r="S79">
            <v>0</v>
          </cell>
          <cell r="T79">
            <v>0</v>
          </cell>
        </row>
        <row r="80">
          <cell r="A80" t="str">
            <v>453CAGE</v>
          </cell>
          <cell r="B80" t="str">
            <v>453</v>
          </cell>
          <cell r="C80" t="str">
            <v>CAGE</v>
          </cell>
          <cell r="D80">
            <v>1577.26</v>
          </cell>
          <cell r="F80" t="str">
            <v>453CAGE</v>
          </cell>
          <cell r="G80" t="str">
            <v>453</v>
          </cell>
          <cell r="H80" t="str">
            <v>CAGE</v>
          </cell>
          <cell r="I80">
            <v>1577.26</v>
          </cell>
          <cell r="L80" t="str">
            <v>186MSG</v>
          </cell>
          <cell r="M80">
            <v>0</v>
          </cell>
          <cell r="N80">
            <v>0</v>
          </cell>
          <cell r="O80">
            <v>-1362125.08562333</v>
          </cell>
          <cell r="P80">
            <v>0</v>
          </cell>
          <cell r="Q80">
            <v>0</v>
          </cell>
          <cell r="R80">
            <v>0</v>
          </cell>
          <cell r="S80">
            <v>0</v>
          </cell>
          <cell r="T80">
            <v>0</v>
          </cell>
        </row>
        <row r="81">
          <cell r="A81" t="str">
            <v>454CA</v>
          </cell>
          <cell r="B81" t="str">
            <v>454</v>
          </cell>
          <cell r="C81" t="str">
            <v>CA</v>
          </cell>
          <cell r="D81">
            <v>472926.86</v>
          </cell>
          <cell r="F81" t="str">
            <v>454CA</v>
          </cell>
          <cell r="G81" t="str">
            <v>454</v>
          </cell>
          <cell r="H81" t="str">
            <v>CA</v>
          </cell>
          <cell r="I81">
            <v>472926.86</v>
          </cell>
          <cell r="L81" t="str">
            <v>186MSO</v>
          </cell>
          <cell r="M81">
            <v>0</v>
          </cell>
          <cell r="N81">
            <v>0</v>
          </cell>
          <cell r="O81">
            <v>-10056.093120037523</v>
          </cell>
          <cell r="P81">
            <v>0</v>
          </cell>
          <cell r="Q81">
            <v>0</v>
          </cell>
          <cell r="R81">
            <v>0</v>
          </cell>
          <cell r="S81">
            <v>0</v>
          </cell>
          <cell r="T81">
            <v>0</v>
          </cell>
        </row>
        <row r="82">
          <cell r="A82" t="str">
            <v>454CAGE</v>
          </cell>
          <cell r="B82" t="str">
            <v>454</v>
          </cell>
          <cell r="C82" t="str">
            <v>CAGE</v>
          </cell>
          <cell r="D82">
            <v>3816239.98</v>
          </cell>
          <cell r="F82" t="str">
            <v>454CAGE</v>
          </cell>
          <cell r="G82" t="str">
            <v>454</v>
          </cell>
          <cell r="H82" t="str">
            <v>CAGE</v>
          </cell>
          <cell r="I82">
            <v>3816239.98</v>
          </cell>
          <cell r="L82" t="str">
            <v>190BADDEBT</v>
          </cell>
          <cell r="M82">
            <v>0</v>
          </cell>
          <cell r="N82">
            <v>0</v>
          </cell>
          <cell r="O82">
            <v>-505791.46725613484</v>
          </cell>
          <cell r="P82">
            <v>0</v>
          </cell>
          <cell r="Q82">
            <v>0</v>
          </cell>
          <cell r="R82">
            <v>0</v>
          </cell>
          <cell r="S82">
            <v>0</v>
          </cell>
          <cell r="T82">
            <v>0</v>
          </cell>
        </row>
        <row r="83">
          <cell r="A83" t="str">
            <v>454CAGW</v>
          </cell>
          <cell r="B83" t="str">
            <v>454</v>
          </cell>
          <cell r="C83" t="str">
            <v>CAGW</v>
          </cell>
          <cell r="D83">
            <v>433425.36</v>
          </cell>
          <cell r="F83" t="str">
            <v>454CAGW</v>
          </cell>
          <cell r="G83" t="str">
            <v>454</v>
          </cell>
          <cell r="H83" t="str">
            <v>CAGW</v>
          </cell>
          <cell r="I83">
            <v>433425.36</v>
          </cell>
          <cell r="L83" t="str">
            <v>190CAEE</v>
          </cell>
          <cell r="M83">
            <v>0</v>
          </cell>
          <cell r="N83">
            <v>0</v>
          </cell>
          <cell r="O83">
            <v>0</v>
          </cell>
          <cell r="P83">
            <v>0</v>
          </cell>
          <cell r="Q83">
            <v>0</v>
          </cell>
          <cell r="R83">
            <v>0</v>
          </cell>
          <cell r="S83">
            <v>0</v>
          </cell>
          <cell r="T83">
            <v>0</v>
          </cell>
        </row>
        <row r="84">
          <cell r="A84" t="str">
            <v>454ID</v>
          </cell>
          <cell r="B84" t="str">
            <v>454</v>
          </cell>
          <cell r="C84" t="str">
            <v>ID</v>
          </cell>
          <cell r="D84">
            <v>153338.53</v>
          </cell>
          <cell r="F84" t="str">
            <v>454ID</v>
          </cell>
          <cell r="G84" t="str">
            <v>454</v>
          </cell>
          <cell r="H84" t="str">
            <v>ID</v>
          </cell>
          <cell r="I84">
            <v>153338.53</v>
          </cell>
          <cell r="L84" t="str">
            <v>190CAEW</v>
          </cell>
          <cell r="M84">
            <v>0</v>
          </cell>
          <cell r="N84">
            <v>0</v>
          </cell>
          <cell r="O84">
            <v>0</v>
          </cell>
          <cell r="P84">
            <v>0</v>
          </cell>
          <cell r="Q84">
            <v>0</v>
          </cell>
          <cell r="R84">
            <v>0</v>
          </cell>
          <cell r="S84">
            <v>0</v>
          </cell>
          <cell r="T84">
            <v>0</v>
          </cell>
        </row>
        <row r="85">
          <cell r="A85" t="str">
            <v>454JBG</v>
          </cell>
          <cell r="B85" t="str">
            <v>454</v>
          </cell>
          <cell r="C85" t="str">
            <v>JBG</v>
          </cell>
          <cell r="D85">
            <v>8383.68</v>
          </cell>
          <cell r="F85" t="str">
            <v>454JBG</v>
          </cell>
          <cell r="G85" t="str">
            <v>454</v>
          </cell>
          <cell r="H85" t="str">
            <v>JBG</v>
          </cell>
          <cell r="I85">
            <v>8383.68</v>
          </cell>
          <cell r="L85" t="str">
            <v>190CAGE</v>
          </cell>
          <cell r="M85">
            <v>0</v>
          </cell>
          <cell r="N85">
            <v>0</v>
          </cell>
          <cell r="O85">
            <v>0</v>
          </cell>
          <cell r="P85">
            <v>0</v>
          </cell>
          <cell r="Q85">
            <v>0</v>
          </cell>
          <cell r="R85">
            <v>0</v>
          </cell>
          <cell r="S85">
            <v>0</v>
          </cell>
          <cell r="T85">
            <v>0</v>
          </cell>
        </row>
        <row r="86">
          <cell r="A86" t="str">
            <v>454OR</v>
          </cell>
          <cell r="B86" t="str">
            <v>454</v>
          </cell>
          <cell r="C86" t="str">
            <v>OR</v>
          </cell>
          <cell r="D86">
            <v>3448978.37</v>
          </cell>
          <cell r="F86" t="str">
            <v>454OR</v>
          </cell>
          <cell r="G86" t="str">
            <v>454</v>
          </cell>
          <cell r="H86" t="str">
            <v>OR</v>
          </cell>
          <cell r="I86">
            <v>3448978.37</v>
          </cell>
          <cell r="L86" t="str">
            <v>190CAGW</v>
          </cell>
          <cell r="M86">
            <v>0</v>
          </cell>
          <cell r="N86">
            <v>0</v>
          </cell>
          <cell r="O86">
            <v>-123482.43841831837</v>
          </cell>
          <cell r="P86">
            <v>0</v>
          </cell>
          <cell r="Q86">
            <v>0</v>
          </cell>
          <cell r="R86">
            <v>0</v>
          </cell>
          <cell r="S86">
            <v>0</v>
          </cell>
          <cell r="T86">
            <v>0</v>
          </cell>
        </row>
        <row r="87">
          <cell r="A87" t="str">
            <v>454SG</v>
          </cell>
          <cell r="B87" t="str">
            <v>454</v>
          </cell>
          <cell r="C87" t="str">
            <v>SG</v>
          </cell>
          <cell r="D87">
            <v>1124184.8799999999</v>
          </cell>
          <cell r="F87" t="str">
            <v>454SG</v>
          </cell>
          <cell r="G87" t="str">
            <v>454</v>
          </cell>
          <cell r="H87" t="str">
            <v>SG</v>
          </cell>
          <cell r="I87">
            <v>1124184.8799999999</v>
          </cell>
          <cell r="L87" t="str">
            <v>190CN</v>
          </cell>
          <cell r="M87">
            <v>0</v>
          </cell>
          <cell r="N87">
            <v>0</v>
          </cell>
          <cell r="O87">
            <v>0</v>
          </cell>
          <cell r="P87">
            <v>0</v>
          </cell>
          <cell r="Q87">
            <v>0</v>
          </cell>
          <cell r="R87">
            <v>0</v>
          </cell>
          <cell r="S87">
            <v>0</v>
          </cell>
          <cell r="T87">
            <v>0</v>
          </cell>
        </row>
        <row r="88">
          <cell r="A88" t="str">
            <v>454SO</v>
          </cell>
          <cell r="B88" t="str">
            <v>454</v>
          </cell>
          <cell r="C88" t="str">
            <v>SO</v>
          </cell>
          <cell r="D88">
            <v>3642136.62</v>
          </cell>
          <cell r="F88" t="str">
            <v>454SO</v>
          </cell>
          <cell r="G88" t="str">
            <v>454</v>
          </cell>
          <cell r="H88" t="str">
            <v>SO</v>
          </cell>
          <cell r="I88">
            <v>3642136.62</v>
          </cell>
          <cell r="L88" t="str">
            <v>190JBE</v>
          </cell>
          <cell r="M88">
            <v>0</v>
          </cell>
          <cell r="N88">
            <v>0</v>
          </cell>
          <cell r="O88">
            <v>-8211375.3597250124</v>
          </cell>
          <cell r="P88">
            <v>0</v>
          </cell>
          <cell r="Q88">
            <v>0</v>
          </cell>
          <cell r="R88">
            <v>0</v>
          </cell>
          <cell r="S88">
            <v>0</v>
          </cell>
          <cell r="T88">
            <v>0</v>
          </cell>
        </row>
        <row r="89">
          <cell r="A89" t="str">
            <v>454UT</v>
          </cell>
          <cell r="B89" t="str">
            <v>454</v>
          </cell>
          <cell r="C89" t="str">
            <v>UT</v>
          </cell>
          <cell r="D89">
            <v>3349383.89</v>
          </cell>
          <cell r="F89" t="str">
            <v>454UT</v>
          </cell>
          <cell r="G89" t="str">
            <v>454</v>
          </cell>
          <cell r="H89" t="str">
            <v>UT</v>
          </cell>
          <cell r="I89">
            <v>3349383.89</v>
          </cell>
          <cell r="L89" t="str">
            <v>190OTHER</v>
          </cell>
          <cell r="M89">
            <v>0</v>
          </cell>
          <cell r="N89">
            <v>0</v>
          </cell>
          <cell r="O89">
            <v>0</v>
          </cell>
          <cell r="P89">
            <v>0</v>
          </cell>
          <cell r="Q89">
            <v>0</v>
          </cell>
          <cell r="R89">
            <v>0</v>
          </cell>
          <cell r="S89">
            <v>0</v>
          </cell>
          <cell r="T89">
            <v>0</v>
          </cell>
        </row>
        <row r="90">
          <cell r="A90" t="str">
            <v>454WA</v>
          </cell>
          <cell r="B90" t="str">
            <v>454</v>
          </cell>
          <cell r="C90" t="str">
            <v>WA</v>
          </cell>
          <cell r="D90">
            <v>984996.96</v>
          </cell>
          <cell r="F90" t="str">
            <v>454WA</v>
          </cell>
          <cell r="G90" t="str">
            <v>454</v>
          </cell>
          <cell r="H90" t="str">
            <v>WA</v>
          </cell>
          <cell r="I90">
            <v>984996.96</v>
          </cell>
          <cell r="L90" t="str">
            <v>190S</v>
          </cell>
          <cell r="M90">
            <v>0</v>
          </cell>
          <cell r="N90">
            <v>0</v>
          </cell>
          <cell r="O90">
            <v>-1284196.1246302724</v>
          </cell>
          <cell r="P90">
            <v>0</v>
          </cell>
          <cell r="Q90">
            <v>0</v>
          </cell>
          <cell r="R90">
            <v>0</v>
          </cell>
          <cell r="S90">
            <v>0</v>
          </cell>
          <cell r="T90">
            <v>0</v>
          </cell>
        </row>
        <row r="91">
          <cell r="A91" t="str">
            <v>454WYP</v>
          </cell>
          <cell r="B91" t="str">
            <v>454</v>
          </cell>
          <cell r="C91" t="str">
            <v>WYP</v>
          </cell>
          <cell r="D91">
            <v>342923.16</v>
          </cell>
          <cell r="F91" t="str">
            <v>454WYP</v>
          </cell>
          <cell r="G91" t="str">
            <v>454</v>
          </cell>
          <cell r="H91" t="str">
            <v>WYP</v>
          </cell>
          <cell r="I91">
            <v>342923.16</v>
          </cell>
          <cell r="L91" t="str">
            <v>190SE</v>
          </cell>
          <cell r="M91">
            <v>0</v>
          </cell>
          <cell r="N91">
            <v>0</v>
          </cell>
          <cell r="O91">
            <v>-79120.765379991368</v>
          </cell>
          <cell r="P91">
            <v>0</v>
          </cell>
          <cell r="Q91">
            <v>0</v>
          </cell>
          <cell r="R91">
            <v>0</v>
          </cell>
          <cell r="S91">
            <v>0</v>
          </cell>
          <cell r="T91">
            <v>0</v>
          </cell>
        </row>
        <row r="92">
          <cell r="A92" t="str">
            <v>454WYU</v>
          </cell>
          <cell r="B92" t="str">
            <v>454</v>
          </cell>
          <cell r="C92" t="str">
            <v>WYU</v>
          </cell>
          <cell r="D92">
            <v>18358.59</v>
          </cell>
          <cell r="F92" t="str">
            <v>454WYU</v>
          </cell>
          <cell r="G92" t="str">
            <v>454</v>
          </cell>
          <cell r="H92" t="str">
            <v>WYU</v>
          </cell>
          <cell r="I92">
            <v>18358.59</v>
          </cell>
          <cell r="L92" t="str">
            <v>190SG</v>
          </cell>
          <cell r="M92">
            <v>0</v>
          </cell>
          <cell r="N92">
            <v>0</v>
          </cell>
          <cell r="O92">
            <v>-459216.50629368791</v>
          </cell>
          <cell r="P92">
            <v>0</v>
          </cell>
          <cell r="Q92">
            <v>0</v>
          </cell>
          <cell r="R92">
            <v>0</v>
          </cell>
          <cell r="S92">
            <v>0</v>
          </cell>
          <cell r="T92">
            <v>0</v>
          </cell>
        </row>
        <row r="93">
          <cell r="A93" t="str">
            <v>456CAGE</v>
          </cell>
          <cell r="B93" t="str">
            <v>456</v>
          </cell>
          <cell r="C93" t="str">
            <v>CAGE</v>
          </cell>
          <cell r="D93">
            <v>20212052.510000002</v>
          </cell>
          <cell r="F93" t="str">
            <v>456CAGE</v>
          </cell>
          <cell r="G93" t="str">
            <v>456</v>
          </cell>
          <cell r="H93" t="str">
            <v>CAGE</v>
          </cell>
          <cell r="I93">
            <v>20212052.510000002</v>
          </cell>
          <cell r="L93" t="str">
            <v>190SNPD</v>
          </cell>
          <cell r="M93">
            <v>0</v>
          </cell>
          <cell r="N93">
            <v>0</v>
          </cell>
          <cell r="O93">
            <v>0</v>
          </cell>
          <cell r="P93">
            <v>0</v>
          </cell>
          <cell r="Q93">
            <v>0</v>
          </cell>
          <cell r="R93">
            <v>0</v>
          </cell>
          <cell r="S93">
            <v>0</v>
          </cell>
          <cell r="T93">
            <v>0</v>
          </cell>
        </row>
        <row r="94">
          <cell r="A94" t="str">
            <v>456CAGW</v>
          </cell>
          <cell r="B94" t="str">
            <v>456</v>
          </cell>
          <cell r="C94" t="str">
            <v>CAGW</v>
          </cell>
          <cell r="D94">
            <v>10490572.18</v>
          </cell>
          <cell r="F94" t="str">
            <v>456CAGW</v>
          </cell>
          <cell r="G94" t="str">
            <v>456</v>
          </cell>
          <cell r="H94" t="str">
            <v>CAGW</v>
          </cell>
          <cell r="I94">
            <v>10490572.18</v>
          </cell>
          <cell r="L94" t="str">
            <v>190SO</v>
          </cell>
          <cell r="M94">
            <v>0</v>
          </cell>
          <cell r="N94">
            <v>0</v>
          </cell>
          <cell r="O94">
            <v>-3093904.3306210954</v>
          </cell>
          <cell r="P94">
            <v>0</v>
          </cell>
          <cell r="Q94">
            <v>0</v>
          </cell>
          <cell r="R94">
            <v>0</v>
          </cell>
          <cell r="S94">
            <v>0</v>
          </cell>
          <cell r="T94">
            <v>0</v>
          </cell>
        </row>
        <row r="95">
          <cell r="A95" t="str">
            <v>456ID</v>
          </cell>
          <cell r="B95" t="str">
            <v>456</v>
          </cell>
          <cell r="C95" t="str">
            <v>ID</v>
          </cell>
          <cell r="D95">
            <v>-542.29999999999995</v>
          </cell>
          <cell r="F95" t="str">
            <v>456ID</v>
          </cell>
          <cell r="G95" t="str">
            <v>456</v>
          </cell>
          <cell r="H95" t="str">
            <v>ID</v>
          </cell>
          <cell r="I95">
            <v>-542.29999999999995</v>
          </cell>
          <cell r="L95" t="str">
            <v>190TROJD</v>
          </cell>
          <cell r="M95">
            <v>0</v>
          </cell>
          <cell r="N95">
            <v>0</v>
          </cell>
          <cell r="O95">
            <v>-443284.31871757086</v>
          </cell>
          <cell r="P95">
            <v>0</v>
          </cell>
          <cell r="Q95">
            <v>0</v>
          </cell>
          <cell r="R95">
            <v>0</v>
          </cell>
          <cell r="S95">
            <v>0</v>
          </cell>
          <cell r="T95">
            <v>0</v>
          </cell>
        </row>
        <row r="96">
          <cell r="A96" t="str">
            <v>456JBG</v>
          </cell>
          <cell r="B96" t="str">
            <v>456</v>
          </cell>
          <cell r="C96" t="str">
            <v>JBG</v>
          </cell>
          <cell r="D96">
            <v>1139546.3</v>
          </cell>
          <cell r="F96" t="str">
            <v>456JBG</v>
          </cell>
          <cell r="G96" t="str">
            <v>456</v>
          </cell>
          <cell r="H96" t="str">
            <v>JBG</v>
          </cell>
          <cell r="I96">
            <v>1139546.3</v>
          </cell>
          <cell r="L96" t="str">
            <v>2282SO</v>
          </cell>
          <cell r="M96">
            <v>0</v>
          </cell>
          <cell r="N96">
            <v>0</v>
          </cell>
          <cell r="O96">
            <v>3358761.1158336634</v>
          </cell>
          <cell r="P96">
            <v>0</v>
          </cell>
          <cell r="Q96">
            <v>0</v>
          </cell>
          <cell r="R96">
            <v>0</v>
          </cell>
          <cell r="S96">
            <v>0</v>
          </cell>
          <cell r="T96">
            <v>0</v>
          </cell>
        </row>
        <row r="97">
          <cell r="A97" t="str">
            <v>456OR</v>
          </cell>
          <cell r="B97" t="str">
            <v>456</v>
          </cell>
          <cell r="C97" t="str">
            <v>OR</v>
          </cell>
          <cell r="D97">
            <v>-18.399999999999999</v>
          </cell>
          <cell r="F97" t="str">
            <v>456OR</v>
          </cell>
          <cell r="G97" t="str">
            <v>456</v>
          </cell>
          <cell r="H97" t="str">
            <v>OR</v>
          </cell>
          <cell r="I97">
            <v>-18.399999999999999</v>
          </cell>
          <cell r="L97" t="str">
            <v>2283SO</v>
          </cell>
          <cell r="M97">
            <v>0</v>
          </cell>
          <cell r="N97">
            <v>0</v>
          </cell>
          <cell r="O97">
            <v>226707.72777935577</v>
          </cell>
          <cell r="P97">
            <v>0</v>
          </cell>
          <cell r="Q97">
            <v>0</v>
          </cell>
          <cell r="R97">
            <v>0</v>
          </cell>
          <cell r="S97">
            <v>0</v>
          </cell>
          <cell r="T97">
            <v>0</v>
          </cell>
        </row>
        <row r="98">
          <cell r="A98" t="str">
            <v>456OTHER</v>
          </cell>
          <cell r="B98" t="str">
            <v>456</v>
          </cell>
          <cell r="C98" t="str">
            <v>OTHER</v>
          </cell>
          <cell r="D98">
            <v>2197741.5299999998</v>
          </cell>
          <cell r="F98" t="str">
            <v>456OTHER</v>
          </cell>
          <cell r="G98" t="str">
            <v>456</v>
          </cell>
          <cell r="H98" t="str">
            <v>OTHER</v>
          </cell>
          <cell r="I98">
            <v>2197741.5299999998</v>
          </cell>
          <cell r="L98" t="str">
            <v>235S</v>
          </cell>
          <cell r="M98">
            <v>0</v>
          </cell>
          <cell r="N98">
            <v>0</v>
          </cell>
          <cell r="O98">
            <v>-3361133.7291666698</v>
          </cell>
          <cell r="P98">
            <v>0</v>
          </cell>
          <cell r="Q98">
            <v>0</v>
          </cell>
          <cell r="R98">
            <v>0</v>
          </cell>
          <cell r="S98">
            <v>0</v>
          </cell>
          <cell r="T98">
            <v>0</v>
          </cell>
        </row>
        <row r="99">
          <cell r="A99" t="str">
            <v>456SG</v>
          </cell>
          <cell r="B99" t="str">
            <v>456</v>
          </cell>
          <cell r="C99" t="str">
            <v>SG</v>
          </cell>
          <cell r="D99">
            <v>29353210.520000003</v>
          </cell>
          <cell r="F99" t="str">
            <v>456SG</v>
          </cell>
          <cell r="G99" t="str">
            <v>456</v>
          </cell>
          <cell r="H99" t="str">
            <v>SG</v>
          </cell>
          <cell r="I99">
            <v>29353210.520000003</v>
          </cell>
          <cell r="L99" t="str">
            <v>252CAGE</v>
          </cell>
          <cell r="M99">
            <v>0</v>
          </cell>
          <cell r="N99">
            <v>0</v>
          </cell>
          <cell r="O99">
            <v>0</v>
          </cell>
          <cell r="P99">
            <v>0</v>
          </cell>
          <cell r="Q99">
            <v>0</v>
          </cell>
          <cell r="R99">
            <v>0</v>
          </cell>
          <cell r="S99">
            <v>0</v>
          </cell>
          <cell r="T99">
            <v>0</v>
          </cell>
        </row>
        <row r="100">
          <cell r="A100" t="str">
            <v>456SO</v>
          </cell>
          <cell r="B100" t="str">
            <v>456</v>
          </cell>
          <cell r="C100" t="str">
            <v>SO</v>
          </cell>
          <cell r="D100">
            <v>867536.96</v>
          </cell>
          <cell r="F100" t="str">
            <v>456SO</v>
          </cell>
          <cell r="G100" t="str">
            <v>456</v>
          </cell>
          <cell r="H100" t="str">
            <v>SO</v>
          </cell>
          <cell r="I100">
            <v>867536.96</v>
          </cell>
          <cell r="L100" t="str">
            <v>252CAGW</v>
          </cell>
          <cell r="M100">
            <v>0</v>
          </cell>
          <cell r="N100">
            <v>0</v>
          </cell>
          <cell r="O100">
            <v>0</v>
          </cell>
          <cell r="P100">
            <v>0</v>
          </cell>
          <cell r="Q100">
            <v>0</v>
          </cell>
          <cell r="R100">
            <v>0</v>
          </cell>
          <cell r="S100">
            <v>0</v>
          </cell>
          <cell r="T100">
            <v>0</v>
          </cell>
        </row>
        <row r="101">
          <cell r="A101" t="str">
            <v>456UT</v>
          </cell>
          <cell r="B101" t="str">
            <v>456</v>
          </cell>
          <cell r="C101" t="str">
            <v>UT</v>
          </cell>
          <cell r="D101">
            <v>-489497.76</v>
          </cell>
          <cell r="F101" t="str">
            <v>456UT</v>
          </cell>
          <cell r="G101" t="str">
            <v>456</v>
          </cell>
          <cell r="H101" t="str">
            <v>UT</v>
          </cell>
          <cell r="I101">
            <v>-489497.76</v>
          </cell>
          <cell r="L101" t="str">
            <v>252CN</v>
          </cell>
          <cell r="M101">
            <v>0</v>
          </cell>
          <cell r="N101">
            <v>0</v>
          </cell>
          <cell r="O101">
            <v>2.0945758720662955E-9</v>
          </cell>
          <cell r="P101">
            <v>0</v>
          </cell>
          <cell r="Q101">
            <v>0</v>
          </cell>
          <cell r="R101">
            <v>0</v>
          </cell>
          <cell r="S101">
            <v>0</v>
          </cell>
          <cell r="T101">
            <v>0</v>
          </cell>
        </row>
        <row r="102">
          <cell r="A102" t="str">
            <v>456WA</v>
          </cell>
          <cell r="B102" t="str">
            <v>456</v>
          </cell>
          <cell r="C102" t="str">
            <v>WA</v>
          </cell>
          <cell r="D102">
            <v>-52645.62</v>
          </cell>
          <cell r="F102" t="str">
            <v>456WA</v>
          </cell>
          <cell r="G102" t="str">
            <v>456</v>
          </cell>
          <cell r="H102" t="str">
            <v>WA</v>
          </cell>
          <cell r="I102">
            <v>-52645.62</v>
          </cell>
          <cell r="L102" t="str">
            <v>252S</v>
          </cell>
          <cell r="M102">
            <v>0</v>
          </cell>
          <cell r="N102">
            <v>0</v>
          </cell>
          <cell r="O102">
            <v>-151253.59000000003</v>
          </cell>
          <cell r="P102">
            <v>0</v>
          </cell>
          <cell r="Q102">
            <v>0</v>
          </cell>
          <cell r="R102">
            <v>0</v>
          </cell>
          <cell r="S102">
            <v>0</v>
          </cell>
          <cell r="T102">
            <v>0</v>
          </cell>
        </row>
        <row r="103">
          <cell r="A103" t="str">
            <v>456WRE</v>
          </cell>
          <cell r="B103" t="str">
            <v>456</v>
          </cell>
          <cell r="C103" t="str">
            <v>WRE</v>
          </cell>
          <cell r="D103">
            <v>11552664.43</v>
          </cell>
          <cell r="F103" t="str">
            <v>456WRE</v>
          </cell>
          <cell r="G103" t="str">
            <v>456</v>
          </cell>
          <cell r="H103" t="str">
            <v>WRE</v>
          </cell>
          <cell r="I103">
            <v>11552664.43</v>
          </cell>
          <cell r="L103" t="str">
            <v>252SG</v>
          </cell>
          <cell r="M103">
            <v>0</v>
          </cell>
          <cell r="N103">
            <v>0</v>
          </cell>
          <cell r="O103">
            <v>-330160.63831967366</v>
          </cell>
          <cell r="P103">
            <v>0</v>
          </cell>
          <cell r="Q103">
            <v>0</v>
          </cell>
          <cell r="R103">
            <v>0</v>
          </cell>
          <cell r="S103">
            <v>0</v>
          </cell>
          <cell r="T103">
            <v>0</v>
          </cell>
        </row>
        <row r="104">
          <cell r="A104" t="str">
            <v>456WRG</v>
          </cell>
          <cell r="B104" t="str">
            <v>456</v>
          </cell>
          <cell r="C104" t="str">
            <v>WRG</v>
          </cell>
          <cell r="D104">
            <v>73940271.150000006</v>
          </cell>
          <cell r="F104" t="str">
            <v>456WRG</v>
          </cell>
          <cell r="G104" t="str">
            <v>456</v>
          </cell>
          <cell r="H104" t="str">
            <v>WRG</v>
          </cell>
          <cell r="I104">
            <v>73940271.150000006</v>
          </cell>
          <cell r="L104" t="str">
            <v>25318CAGE</v>
          </cell>
          <cell r="M104">
            <v>0</v>
          </cell>
          <cell r="N104">
            <v>0</v>
          </cell>
          <cell r="O104">
            <v>0</v>
          </cell>
          <cell r="P104">
            <v>0</v>
          </cell>
          <cell r="Q104">
            <v>0</v>
          </cell>
          <cell r="R104">
            <v>0</v>
          </cell>
          <cell r="S104">
            <v>0</v>
          </cell>
          <cell r="T104">
            <v>0</v>
          </cell>
        </row>
        <row r="105">
          <cell r="A105" t="str">
            <v>456WYP</v>
          </cell>
          <cell r="B105" t="str">
            <v>456</v>
          </cell>
          <cell r="C105" t="str">
            <v>WYP</v>
          </cell>
          <cell r="D105">
            <v>276030.86</v>
          </cell>
          <cell r="F105" t="str">
            <v>456WYP</v>
          </cell>
          <cell r="G105" t="str">
            <v>456</v>
          </cell>
          <cell r="H105" t="str">
            <v>WYP</v>
          </cell>
          <cell r="I105">
            <v>276030.86</v>
          </cell>
          <cell r="L105" t="str">
            <v>25398S</v>
          </cell>
          <cell r="M105">
            <v>0</v>
          </cell>
          <cell r="N105">
            <v>0</v>
          </cell>
          <cell r="O105">
            <v>-402745.59474258736</v>
          </cell>
          <cell r="P105">
            <v>0</v>
          </cell>
          <cell r="Q105">
            <v>0</v>
          </cell>
          <cell r="R105">
            <v>0</v>
          </cell>
          <cell r="S105">
            <v>0</v>
          </cell>
          <cell r="T105">
            <v>0</v>
          </cell>
        </row>
        <row r="106">
          <cell r="A106" t="str">
            <v>456WYU</v>
          </cell>
          <cell r="B106" t="str">
            <v>456</v>
          </cell>
          <cell r="C106" t="str">
            <v>WYU</v>
          </cell>
          <cell r="D106">
            <v>-24.9</v>
          </cell>
          <cell r="F106" t="str">
            <v>456WYU</v>
          </cell>
          <cell r="G106" t="str">
            <v>456</v>
          </cell>
          <cell r="H106" t="str">
            <v>WYU</v>
          </cell>
          <cell r="I106">
            <v>-24.9</v>
          </cell>
          <cell r="L106" t="str">
            <v>254105S</v>
          </cell>
          <cell r="M106">
            <v>0</v>
          </cell>
          <cell r="N106">
            <v>0</v>
          </cell>
          <cell r="O106">
            <v>-83642.64791666661</v>
          </cell>
          <cell r="P106">
            <v>0</v>
          </cell>
          <cell r="Q106">
            <v>0</v>
          </cell>
          <cell r="R106">
            <v>0</v>
          </cell>
          <cell r="S106">
            <v>0</v>
          </cell>
          <cell r="T106">
            <v>0</v>
          </cell>
        </row>
        <row r="107">
          <cell r="A107" t="str">
            <v>500CAGE</v>
          </cell>
          <cell r="B107" t="str">
            <v>500</v>
          </cell>
          <cell r="C107" t="str">
            <v>CAGE</v>
          </cell>
          <cell r="D107">
            <v>3402402.29</v>
          </cell>
          <cell r="F107" t="str">
            <v>500CAGE</v>
          </cell>
          <cell r="G107" t="str">
            <v>500</v>
          </cell>
          <cell r="H107" t="str">
            <v>CAGE</v>
          </cell>
          <cell r="I107">
            <v>3402402.29</v>
          </cell>
          <cell r="L107" t="str">
            <v>255ITC85</v>
          </cell>
          <cell r="M107">
            <v>0</v>
          </cell>
          <cell r="N107">
            <v>0</v>
          </cell>
          <cell r="O107">
            <v>1645.6848</v>
          </cell>
          <cell r="P107">
            <v>0</v>
          </cell>
          <cell r="Q107">
            <v>0</v>
          </cell>
          <cell r="R107">
            <v>0</v>
          </cell>
          <cell r="S107">
            <v>0</v>
          </cell>
          <cell r="T107">
            <v>0</v>
          </cell>
        </row>
        <row r="108">
          <cell r="A108" t="str">
            <v>500CAGW</v>
          </cell>
          <cell r="B108" t="str">
            <v>500</v>
          </cell>
          <cell r="C108" t="str">
            <v>CAGW</v>
          </cell>
          <cell r="D108">
            <v>42089.73</v>
          </cell>
          <cell r="F108" t="str">
            <v>500CAGW</v>
          </cell>
          <cell r="G108" t="str">
            <v>500</v>
          </cell>
          <cell r="H108" t="str">
            <v>CAGW</v>
          </cell>
          <cell r="I108">
            <v>42089.73</v>
          </cell>
          <cell r="L108" t="str">
            <v>281SG</v>
          </cell>
          <cell r="M108">
            <v>0</v>
          </cell>
          <cell r="N108">
            <v>0</v>
          </cell>
          <cell r="O108">
            <v>17100498.415908832</v>
          </cell>
          <cell r="P108">
            <v>0</v>
          </cell>
          <cell r="Q108">
            <v>0</v>
          </cell>
          <cell r="R108">
            <v>0</v>
          </cell>
          <cell r="S108">
            <v>0</v>
          </cell>
          <cell r="T108">
            <v>0</v>
          </cell>
        </row>
        <row r="109">
          <cell r="A109" t="str">
            <v>500JBG</v>
          </cell>
          <cell r="B109" t="str">
            <v>500</v>
          </cell>
          <cell r="C109" t="str">
            <v>JBG</v>
          </cell>
          <cell r="D109">
            <v>14619096.869999999</v>
          </cell>
          <cell r="F109" t="str">
            <v>500JBG</v>
          </cell>
          <cell r="G109" t="str">
            <v>500</v>
          </cell>
          <cell r="H109" t="str">
            <v>JBG</v>
          </cell>
          <cell r="I109">
            <v>14619096.869999999</v>
          </cell>
          <cell r="L109" t="str">
            <v>282CAEE</v>
          </cell>
          <cell r="M109">
            <v>0</v>
          </cell>
          <cell r="N109">
            <v>0</v>
          </cell>
          <cell r="O109">
            <v>0</v>
          </cell>
          <cell r="P109">
            <v>0</v>
          </cell>
          <cell r="Q109">
            <v>0</v>
          </cell>
          <cell r="R109">
            <v>0</v>
          </cell>
          <cell r="S109">
            <v>0</v>
          </cell>
          <cell r="T109">
            <v>0</v>
          </cell>
        </row>
        <row r="110">
          <cell r="A110" t="str">
            <v>500SG</v>
          </cell>
          <cell r="B110" t="str">
            <v>500</v>
          </cell>
          <cell r="C110" t="str">
            <v>SG</v>
          </cell>
          <cell r="D110">
            <v>28134</v>
          </cell>
          <cell r="F110" t="str">
            <v>500SG</v>
          </cell>
          <cell r="G110" t="str">
            <v>500</v>
          </cell>
          <cell r="H110" t="str">
            <v>SG</v>
          </cell>
          <cell r="I110">
            <v>28134</v>
          </cell>
          <cell r="L110" t="str">
            <v>282CAGE</v>
          </cell>
          <cell r="M110">
            <v>0</v>
          </cell>
          <cell r="N110">
            <v>0</v>
          </cell>
          <cell r="O110">
            <v>0</v>
          </cell>
          <cell r="P110">
            <v>0</v>
          </cell>
          <cell r="Q110">
            <v>0</v>
          </cell>
          <cell r="R110">
            <v>0</v>
          </cell>
          <cell r="S110">
            <v>0</v>
          </cell>
          <cell r="T110">
            <v>0</v>
          </cell>
        </row>
        <row r="111">
          <cell r="A111" t="str">
            <v>501CAEE</v>
          </cell>
          <cell r="B111" t="str">
            <v>501</v>
          </cell>
          <cell r="C111" t="str">
            <v>CAEE</v>
          </cell>
          <cell r="D111">
            <v>15974567.699999999</v>
          </cell>
          <cell r="F111" t="str">
            <v>501CAEE</v>
          </cell>
          <cell r="G111" t="str">
            <v>501</v>
          </cell>
          <cell r="H111" t="str">
            <v>CAEE</v>
          </cell>
          <cell r="I111">
            <v>15974567.699999999</v>
          </cell>
          <cell r="L111" t="str">
            <v>282CAGW</v>
          </cell>
          <cell r="M111">
            <v>0</v>
          </cell>
          <cell r="N111">
            <v>0</v>
          </cell>
          <cell r="O111">
            <v>-433774.82147404109</v>
          </cell>
          <cell r="P111">
            <v>0</v>
          </cell>
          <cell r="Q111">
            <v>0</v>
          </cell>
          <cell r="R111">
            <v>0</v>
          </cell>
          <cell r="S111">
            <v>0</v>
          </cell>
          <cell r="T111">
            <v>0</v>
          </cell>
        </row>
        <row r="112">
          <cell r="A112" t="str">
            <v>501CAEW</v>
          </cell>
          <cell r="B112" t="str">
            <v>501</v>
          </cell>
          <cell r="C112" t="str">
            <v>CAEW</v>
          </cell>
          <cell r="D112">
            <v>0</v>
          </cell>
          <cell r="F112" t="str">
            <v>501CAEW</v>
          </cell>
          <cell r="G112" t="str">
            <v>501</v>
          </cell>
          <cell r="H112" t="str">
            <v>CAEW</v>
          </cell>
          <cell r="I112">
            <v>0</v>
          </cell>
          <cell r="L112" t="str">
            <v>282CIAC</v>
          </cell>
          <cell r="M112">
            <v>0</v>
          </cell>
          <cell r="N112">
            <v>0</v>
          </cell>
          <cell r="O112">
            <v>4931.1901055461976</v>
          </cell>
          <cell r="P112">
            <v>0</v>
          </cell>
          <cell r="Q112">
            <v>0</v>
          </cell>
          <cell r="R112">
            <v>0</v>
          </cell>
          <cell r="S112">
            <v>0</v>
          </cell>
          <cell r="T112">
            <v>0</v>
          </cell>
        </row>
        <row r="113">
          <cell r="A113" t="str">
            <v>501CAGW</v>
          </cell>
          <cell r="B113" t="str">
            <v>501</v>
          </cell>
          <cell r="C113" t="str">
            <v>CAGW</v>
          </cell>
          <cell r="D113">
            <v>1697750.15</v>
          </cell>
          <cell r="F113" t="str">
            <v>501CAGW</v>
          </cell>
          <cell r="G113" t="str">
            <v>501</v>
          </cell>
          <cell r="H113" t="str">
            <v>CAGW</v>
          </cell>
          <cell r="I113">
            <v>1697750.15</v>
          </cell>
          <cell r="L113" t="str">
            <v>282CN</v>
          </cell>
          <cell r="M113">
            <v>0</v>
          </cell>
          <cell r="N113">
            <v>0</v>
          </cell>
          <cell r="O113">
            <v>-4070.7784516775464</v>
          </cell>
          <cell r="P113">
            <v>0</v>
          </cell>
          <cell r="Q113">
            <v>0</v>
          </cell>
          <cell r="R113">
            <v>0</v>
          </cell>
          <cell r="S113">
            <v>0</v>
          </cell>
          <cell r="T113">
            <v>0</v>
          </cell>
        </row>
        <row r="114">
          <cell r="A114" t="str">
            <v>501JBE</v>
          </cell>
          <cell r="B114" t="str">
            <v>501</v>
          </cell>
          <cell r="C114" t="str">
            <v>JBE</v>
          </cell>
          <cell r="D114">
            <v>-99848.76</v>
          </cell>
          <cell r="F114" t="str">
            <v>501JBE</v>
          </cell>
          <cell r="G114" t="str">
            <v>501</v>
          </cell>
          <cell r="H114" t="str">
            <v>JBE</v>
          </cell>
          <cell r="I114">
            <v>-99848.76</v>
          </cell>
          <cell r="L114" t="str">
            <v>282DITBAL</v>
          </cell>
          <cell r="M114">
            <v>0</v>
          </cell>
          <cell r="N114">
            <v>0</v>
          </cell>
          <cell r="O114">
            <v>216529780.82724714</v>
          </cell>
          <cell r="P114">
            <v>0</v>
          </cell>
          <cell r="Q114">
            <v>0</v>
          </cell>
          <cell r="R114">
            <v>0</v>
          </cell>
          <cell r="S114">
            <v>0</v>
          </cell>
          <cell r="T114">
            <v>0</v>
          </cell>
        </row>
        <row r="115">
          <cell r="A115" t="str">
            <v>501SE</v>
          </cell>
          <cell r="B115" t="str">
            <v>501</v>
          </cell>
          <cell r="C115" t="str">
            <v>SE</v>
          </cell>
          <cell r="D115">
            <v>106198.3</v>
          </cell>
          <cell r="F115" t="str">
            <v>501SE</v>
          </cell>
          <cell r="G115" t="str">
            <v>501</v>
          </cell>
          <cell r="H115" t="str">
            <v>SE</v>
          </cell>
          <cell r="I115">
            <v>106198.3</v>
          </cell>
          <cell r="L115" t="str">
            <v>282JBE</v>
          </cell>
          <cell r="M115">
            <v>0</v>
          </cell>
          <cell r="N115">
            <v>0</v>
          </cell>
          <cell r="O115">
            <v>-157.11332839514162</v>
          </cell>
          <cell r="P115">
            <v>0</v>
          </cell>
          <cell r="Q115">
            <v>0</v>
          </cell>
          <cell r="R115">
            <v>0</v>
          </cell>
          <cell r="S115">
            <v>0</v>
          </cell>
          <cell r="T115">
            <v>0</v>
          </cell>
        </row>
        <row r="116">
          <cell r="A116" t="str">
            <v>502CAGE</v>
          </cell>
          <cell r="B116" t="str">
            <v>502</v>
          </cell>
          <cell r="C116" t="str">
            <v>CAGE</v>
          </cell>
          <cell r="D116">
            <v>38853097.039999999</v>
          </cell>
          <cell r="F116" t="str">
            <v>502CAGE</v>
          </cell>
          <cell r="G116" t="str">
            <v>502</v>
          </cell>
          <cell r="H116" t="str">
            <v>CAGE</v>
          </cell>
          <cell r="I116">
            <v>38853097.039999999</v>
          </cell>
          <cell r="L116" t="str">
            <v>282JBG</v>
          </cell>
          <cell r="M116">
            <v>0</v>
          </cell>
          <cell r="N116">
            <v>0</v>
          </cell>
          <cell r="O116">
            <v>708857.2506576461</v>
          </cell>
          <cell r="P116">
            <v>0</v>
          </cell>
          <cell r="Q116">
            <v>0</v>
          </cell>
          <cell r="R116">
            <v>0</v>
          </cell>
          <cell r="S116">
            <v>0</v>
          </cell>
          <cell r="T116">
            <v>0</v>
          </cell>
        </row>
        <row r="117">
          <cell r="A117" t="str">
            <v>502CAGW</v>
          </cell>
          <cell r="B117" t="str">
            <v>502</v>
          </cell>
          <cell r="C117" t="str">
            <v>CAGW</v>
          </cell>
          <cell r="D117">
            <v>868394.23</v>
          </cell>
          <cell r="F117" t="str">
            <v>502CAGW</v>
          </cell>
          <cell r="G117" t="str">
            <v>502</v>
          </cell>
          <cell r="H117" t="str">
            <v>CAGW</v>
          </cell>
          <cell r="I117">
            <v>868394.23</v>
          </cell>
          <cell r="L117" t="str">
            <v>282OTHER</v>
          </cell>
          <cell r="M117">
            <v>0</v>
          </cell>
          <cell r="N117">
            <v>0</v>
          </cell>
          <cell r="O117">
            <v>0</v>
          </cell>
          <cell r="P117">
            <v>0</v>
          </cell>
          <cell r="Q117">
            <v>0</v>
          </cell>
          <cell r="R117">
            <v>0</v>
          </cell>
          <cell r="S117">
            <v>0</v>
          </cell>
          <cell r="T117">
            <v>0</v>
          </cell>
        </row>
        <row r="118">
          <cell r="A118" t="str">
            <v>502JBG</v>
          </cell>
          <cell r="B118" t="str">
            <v>502</v>
          </cell>
          <cell r="C118" t="str">
            <v>JBG</v>
          </cell>
          <cell r="D118">
            <v>4195088.07</v>
          </cell>
          <cell r="F118" t="str">
            <v>502JBG</v>
          </cell>
          <cell r="G118" t="str">
            <v>502</v>
          </cell>
          <cell r="H118" t="str">
            <v>JBG</v>
          </cell>
          <cell r="I118">
            <v>4195088.07</v>
          </cell>
          <cell r="L118" t="str">
            <v>282S</v>
          </cell>
          <cell r="M118">
            <v>0</v>
          </cell>
          <cell r="N118">
            <v>0</v>
          </cell>
          <cell r="O118">
            <v>-237124211.95733187</v>
          </cell>
          <cell r="P118">
            <v>0</v>
          </cell>
          <cell r="Q118">
            <v>0</v>
          </cell>
          <cell r="R118">
            <v>0</v>
          </cell>
          <cell r="S118">
            <v>0</v>
          </cell>
          <cell r="T118">
            <v>0</v>
          </cell>
        </row>
        <row r="119">
          <cell r="A119" t="str">
            <v>505CAGE</v>
          </cell>
          <cell r="B119" t="str">
            <v>505</v>
          </cell>
          <cell r="C119" t="str">
            <v>CAGE</v>
          </cell>
          <cell r="D119">
            <v>3899693.81</v>
          </cell>
          <cell r="F119" t="str">
            <v>505CAGE</v>
          </cell>
          <cell r="G119" t="str">
            <v>505</v>
          </cell>
          <cell r="H119" t="str">
            <v>CAGE</v>
          </cell>
          <cell r="I119">
            <v>3899693.81</v>
          </cell>
          <cell r="L119" t="str">
            <v>282SE</v>
          </cell>
          <cell r="M119">
            <v>0</v>
          </cell>
          <cell r="N119">
            <v>0</v>
          </cell>
          <cell r="O119">
            <v>-3635.7593425918258</v>
          </cell>
          <cell r="P119">
            <v>0</v>
          </cell>
          <cell r="Q119">
            <v>0</v>
          </cell>
          <cell r="R119">
            <v>0</v>
          </cell>
          <cell r="S119">
            <v>0</v>
          </cell>
          <cell r="T119">
            <v>0</v>
          </cell>
        </row>
        <row r="120">
          <cell r="A120" t="str">
            <v>505CAGW</v>
          </cell>
          <cell r="B120" t="str">
            <v>505</v>
          </cell>
          <cell r="C120" t="str">
            <v>CAGW</v>
          </cell>
          <cell r="D120">
            <v>46461.17</v>
          </cell>
          <cell r="F120" t="str">
            <v>505CAGW</v>
          </cell>
          <cell r="G120" t="str">
            <v>505</v>
          </cell>
          <cell r="H120" t="str">
            <v>CAGW</v>
          </cell>
          <cell r="I120">
            <v>46461.17</v>
          </cell>
          <cell r="L120" t="str">
            <v>282SG</v>
          </cell>
          <cell r="M120">
            <v>0</v>
          </cell>
          <cell r="N120">
            <v>0</v>
          </cell>
          <cell r="O120">
            <v>837968.24445211492</v>
          </cell>
          <cell r="P120">
            <v>0</v>
          </cell>
          <cell r="Q120">
            <v>0</v>
          </cell>
          <cell r="R120">
            <v>0</v>
          </cell>
          <cell r="S120">
            <v>0</v>
          </cell>
          <cell r="T120">
            <v>0</v>
          </cell>
        </row>
        <row r="121">
          <cell r="A121" t="str">
            <v>505JBG</v>
          </cell>
          <cell r="B121" t="str">
            <v>505</v>
          </cell>
          <cell r="C121" t="str">
            <v>JBG</v>
          </cell>
          <cell r="D121">
            <v>2940.57</v>
          </cell>
          <cell r="F121" t="str">
            <v>505JBG</v>
          </cell>
          <cell r="G121" t="str">
            <v>505</v>
          </cell>
          <cell r="H121" t="str">
            <v>JBG</v>
          </cell>
          <cell r="I121">
            <v>2940.57</v>
          </cell>
          <cell r="L121" t="str">
            <v>282SNP</v>
          </cell>
          <cell r="M121">
            <v>0</v>
          </cell>
          <cell r="N121">
            <v>0</v>
          </cell>
          <cell r="O121">
            <v>3215.4289467180342</v>
          </cell>
          <cell r="P121">
            <v>0</v>
          </cell>
          <cell r="Q121">
            <v>0</v>
          </cell>
          <cell r="R121">
            <v>0</v>
          </cell>
          <cell r="S121">
            <v>0</v>
          </cell>
          <cell r="T121">
            <v>0</v>
          </cell>
        </row>
        <row r="122">
          <cell r="A122" t="str">
            <v>506CAGE</v>
          </cell>
          <cell r="B122" t="str">
            <v>506</v>
          </cell>
          <cell r="C122" t="str">
            <v>CAGE</v>
          </cell>
          <cell r="D122">
            <v>64703432.32</v>
          </cell>
          <cell r="F122" t="str">
            <v>506CAGE</v>
          </cell>
          <cell r="G122" t="str">
            <v>506</v>
          </cell>
          <cell r="H122" t="str">
            <v>CAGE</v>
          </cell>
          <cell r="I122">
            <v>64703432.32</v>
          </cell>
          <cell r="L122" t="str">
            <v>282SNPD</v>
          </cell>
          <cell r="M122">
            <v>0</v>
          </cell>
          <cell r="N122">
            <v>0</v>
          </cell>
          <cell r="O122">
            <v>17799.031408424002</v>
          </cell>
          <cell r="P122">
            <v>0</v>
          </cell>
          <cell r="Q122">
            <v>0</v>
          </cell>
          <cell r="R122">
            <v>0</v>
          </cell>
          <cell r="S122">
            <v>0</v>
          </cell>
          <cell r="T122">
            <v>0</v>
          </cell>
        </row>
        <row r="123">
          <cell r="A123" t="str">
            <v>506CAGW</v>
          </cell>
          <cell r="B123" t="str">
            <v>506</v>
          </cell>
          <cell r="C123" t="str">
            <v>CAGW</v>
          </cell>
          <cell r="D123">
            <v>1171505.9099999999</v>
          </cell>
          <cell r="F123" t="str">
            <v>506CAGW</v>
          </cell>
          <cell r="G123" t="str">
            <v>506</v>
          </cell>
          <cell r="H123" t="str">
            <v>CAGW</v>
          </cell>
          <cell r="I123">
            <v>1171505.9099999999</v>
          </cell>
          <cell r="L123" t="str">
            <v>282SO</v>
          </cell>
          <cell r="M123">
            <v>0</v>
          </cell>
          <cell r="N123">
            <v>0</v>
          </cell>
          <cell r="O123">
            <v>-1010778.2914801931</v>
          </cell>
          <cell r="P123">
            <v>0</v>
          </cell>
          <cell r="Q123">
            <v>0</v>
          </cell>
          <cell r="R123">
            <v>0</v>
          </cell>
          <cell r="S123">
            <v>0</v>
          </cell>
          <cell r="T123">
            <v>0</v>
          </cell>
        </row>
        <row r="124">
          <cell r="A124" t="str">
            <v>506JBG</v>
          </cell>
          <cell r="B124" t="str">
            <v>506</v>
          </cell>
          <cell r="C124" t="str">
            <v>JBG</v>
          </cell>
          <cell r="D124">
            <v>-10856643.32</v>
          </cell>
          <cell r="F124" t="str">
            <v>506JBG</v>
          </cell>
          <cell r="G124" t="str">
            <v>506</v>
          </cell>
          <cell r="H124" t="str">
            <v>JBG</v>
          </cell>
          <cell r="I124">
            <v>-10856643.32</v>
          </cell>
          <cell r="L124" t="str">
            <v>283CAEE</v>
          </cell>
          <cell r="M124">
            <v>0</v>
          </cell>
          <cell r="N124">
            <v>0</v>
          </cell>
          <cell r="O124">
            <v>0</v>
          </cell>
          <cell r="P124">
            <v>0</v>
          </cell>
          <cell r="Q124">
            <v>0</v>
          </cell>
          <cell r="R124">
            <v>0</v>
          </cell>
          <cell r="S124">
            <v>0</v>
          </cell>
          <cell r="T124">
            <v>0</v>
          </cell>
        </row>
        <row r="125">
          <cell r="A125" t="str">
            <v>507CAGE</v>
          </cell>
          <cell r="B125" t="str">
            <v>507</v>
          </cell>
          <cell r="C125" t="str">
            <v>CAGE</v>
          </cell>
          <cell r="D125">
            <v>113197.09</v>
          </cell>
          <cell r="F125" t="str">
            <v>507CAGE</v>
          </cell>
          <cell r="G125" t="str">
            <v>507</v>
          </cell>
          <cell r="H125" t="str">
            <v>CAGE</v>
          </cell>
          <cell r="I125">
            <v>113197.09</v>
          </cell>
          <cell r="L125" t="str">
            <v>283CAGE</v>
          </cell>
          <cell r="M125">
            <v>0</v>
          </cell>
          <cell r="N125">
            <v>0</v>
          </cell>
          <cell r="O125">
            <v>0</v>
          </cell>
          <cell r="P125">
            <v>0</v>
          </cell>
          <cell r="Q125">
            <v>0</v>
          </cell>
          <cell r="R125">
            <v>0</v>
          </cell>
          <cell r="S125">
            <v>0</v>
          </cell>
          <cell r="T125">
            <v>0</v>
          </cell>
        </row>
        <row r="126">
          <cell r="A126" t="str">
            <v>507CAGW</v>
          </cell>
          <cell r="B126" t="str">
            <v>507</v>
          </cell>
          <cell r="C126" t="str">
            <v>CAGW</v>
          </cell>
          <cell r="D126">
            <v>20596.330000000002</v>
          </cell>
          <cell r="F126" t="str">
            <v>507CAGW</v>
          </cell>
          <cell r="G126" t="str">
            <v>507</v>
          </cell>
          <cell r="H126" t="str">
            <v>CAGW</v>
          </cell>
          <cell r="I126">
            <v>20596.330000000002</v>
          </cell>
          <cell r="L126" t="str">
            <v>283CAGW</v>
          </cell>
          <cell r="M126">
            <v>0</v>
          </cell>
          <cell r="N126">
            <v>0</v>
          </cell>
          <cell r="O126">
            <v>616878.2386865794</v>
          </cell>
          <cell r="P126">
            <v>0</v>
          </cell>
          <cell r="Q126">
            <v>0</v>
          </cell>
          <cell r="R126">
            <v>0</v>
          </cell>
          <cell r="S126">
            <v>0</v>
          </cell>
          <cell r="T126">
            <v>0</v>
          </cell>
        </row>
        <row r="127">
          <cell r="A127" t="str">
            <v>507JBG</v>
          </cell>
          <cell r="B127" t="str">
            <v>507</v>
          </cell>
          <cell r="C127" t="str">
            <v>JBG</v>
          </cell>
          <cell r="D127">
            <v>362251.79</v>
          </cell>
          <cell r="F127" t="str">
            <v>507JBG</v>
          </cell>
          <cell r="G127" t="str">
            <v>507</v>
          </cell>
          <cell r="H127" t="str">
            <v>JBG</v>
          </cell>
          <cell r="I127">
            <v>362251.79</v>
          </cell>
          <cell r="L127" t="str">
            <v>283GPS</v>
          </cell>
          <cell r="M127">
            <v>0</v>
          </cell>
          <cell r="N127">
            <v>0</v>
          </cell>
          <cell r="O127">
            <v>527877.22889231658</v>
          </cell>
          <cell r="P127">
            <v>0</v>
          </cell>
          <cell r="Q127">
            <v>0</v>
          </cell>
          <cell r="R127">
            <v>0</v>
          </cell>
          <cell r="S127">
            <v>0</v>
          </cell>
          <cell r="T127">
            <v>0</v>
          </cell>
        </row>
        <row r="128">
          <cell r="A128" t="str">
            <v>510CAGE</v>
          </cell>
          <cell r="B128" t="str">
            <v>510</v>
          </cell>
          <cell r="C128" t="str">
            <v>CAGE</v>
          </cell>
          <cell r="D128">
            <v>6461485.1500000004</v>
          </cell>
          <cell r="F128" t="str">
            <v>510CAGE</v>
          </cell>
          <cell r="G128" t="str">
            <v>510</v>
          </cell>
          <cell r="H128" t="str">
            <v>CAGE</v>
          </cell>
          <cell r="I128">
            <v>6461485.1500000004</v>
          </cell>
          <cell r="L128" t="str">
            <v>283OTHER</v>
          </cell>
          <cell r="M128">
            <v>0</v>
          </cell>
          <cell r="N128">
            <v>0</v>
          </cell>
          <cell r="O128">
            <v>0</v>
          </cell>
          <cell r="P128">
            <v>0</v>
          </cell>
          <cell r="Q128">
            <v>0</v>
          </cell>
          <cell r="R128">
            <v>0</v>
          </cell>
          <cell r="S128">
            <v>0</v>
          </cell>
          <cell r="T128">
            <v>0</v>
          </cell>
        </row>
        <row r="129">
          <cell r="A129" t="str">
            <v>510CAGW</v>
          </cell>
          <cell r="B129" t="str">
            <v>510</v>
          </cell>
          <cell r="C129" t="str">
            <v>CAGW</v>
          </cell>
          <cell r="D129">
            <v>247231.73</v>
          </cell>
          <cell r="F129" t="str">
            <v>510CAGW</v>
          </cell>
          <cell r="G129" t="str">
            <v>510</v>
          </cell>
          <cell r="H129" t="str">
            <v>CAGW</v>
          </cell>
          <cell r="I129">
            <v>247231.73</v>
          </cell>
          <cell r="L129" t="str">
            <v>283S</v>
          </cell>
          <cell r="M129">
            <v>0</v>
          </cell>
          <cell r="N129">
            <v>0</v>
          </cell>
          <cell r="O129">
            <v>111513.79166666669</v>
          </cell>
          <cell r="P129">
            <v>0</v>
          </cell>
          <cell r="Q129">
            <v>0</v>
          </cell>
          <cell r="R129">
            <v>0</v>
          </cell>
          <cell r="S129">
            <v>0</v>
          </cell>
          <cell r="T129">
            <v>0</v>
          </cell>
        </row>
        <row r="130">
          <cell r="A130" t="str">
            <v>510JBG</v>
          </cell>
          <cell r="B130" t="str">
            <v>510</v>
          </cell>
          <cell r="C130" t="str">
            <v>JBG</v>
          </cell>
          <cell r="D130">
            <v>622762.93999999994</v>
          </cell>
          <cell r="F130" t="str">
            <v>510JBG</v>
          </cell>
          <cell r="G130" t="str">
            <v>510</v>
          </cell>
          <cell r="H130" t="str">
            <v>JBG</v>
          </cell>
          <cell r="I130">
            <v>622762.93999999994</v>
          </cell>
          <cell r="L130" t="str">
            <v>283SNP</v>
          </cell>
          <cell r="M130">
            <v>0</v>
          </cell>
          <cell r="N130">
            <v>0</v>
          </cell>
          <cell r="O130">
            <v>208024.29977341852</v>
          </cell>
          <cell r="P130">
            <v>0</v>
          </cell>
          <cell r="Q130">
            <v>0</v>
          </cell>
          <cell r="R130">
            <v>0</v>
          </cell>
          <cell r="S130">
            <v>0</v>
          </cell>
          <cell r="T130">
            <v>0</v>
          </cell>
        </row>
        <row r="131">
          <cell r="A131" t="str">
            <v>511CAGE</v>
          </cell>
          <cell r="B131" t="str">
            <v>511</v>
          </cell>
          <cell r="C131" t="str">
            <v>CAGE</v>
          </cell>
          <cell r="D131">
            <v>18580400.850000001</v>
          </cell>
          <cell r="F131" t="str">
            <v>511CAGE</v>
          </cell>
          <cell r="G131" t="str">
            <v>511</v>
          </cell>
          <cell r="H131" t="str">
            <v>CAGE</v>
          </cell>
          <cell r="I131">
            <v>18580400.850000001</v>
          </cell>
          <cell r="L131" t="str">
            <v>283SO</v>
          </cell>
          <cell r="M131">
            <v>0</v>
          </cell>
          <cell r="N131">
            <v>0</v>
          </cell>
          <cell r="O131">
            <v>768041.18593976775</v>
          </cell>
          <cell r="P131">
            <v>0</v>
          </cell>
          <cell r="Q131">
            <v>0</v>
          </cell>
          <cell r="R131">
            <v>0</v>
          </cell>
          <cell r="S131">
            <v>0</v>
          </cell>
          <cell r="T131">
            <v>0</v>
          </cell>
        </row>
        <row r="132">
          <cell r="A132" t="str">
            <v>511CAGW</v>
          </cell>
          <cell r="B132" t="str">
            <v>511</v>
          </cell>
          <cell r="C132" t="str">
            <v>CAGW</v>
          </cell>
          <cell r="D132">
            <v>370814.25</v>
          </cell>
          <cell r="F132" t="str">
            <v>511CAGW</v>
          </cell>
          <cell r="G132" t="str">
            <v>511</v>
          </cell>
          <cell r="H132" t="str">
            <v>CAGW</v>
          </cell>
          <cell r="I132">
            <v>370814.25</v>
          </cell>
          <cell r="L132" t="str">
            <v>302CAGE</v>
          </cell>
          <cell r="M132">
            <v>0</v>
          </cell>
          <cell r="N132">
            <v>0</v>
          </cell>
          <cell r="O132">
            <v>0</v>
          </cell>
          <cell r="P132">
            <v>0</v>
          </cell>
          <cell r="Q132">
            <v>0</v>
          </cell>
          <cell r="R132">
            <v>0</v>
          </cell>
          <cell r="S132">
            <v>0</v>
          </cell>
          <cell r="T132">
            <v>0</v>
          </cell>
        </row>
        <row r="133">
          <cell r="A133" t="str">
            <v>511JBG</v>
          </cell>
          <cell r="B133" t="str">
            <v>511</v>
          </cell>
          <cell r="C133" t="str">
            <v>JBG</v>
          </cell>
          <cell r="D133">
            <v>11044905.33</v>
          </cell>
          <cell r="F133" t="str">
            <v>511JBG</v>
          </cell>
          <cell r="G133" t="str">
            <v>511</v>
          </cell>
          <cell r="H133" t="str">
            <v>JBG</v>
          </cell>
          <cell r="I133">
            <v>11044905.33</v>
          </cell>
          <cell r="L133" t="str">
            <v>302CAGW</v>
          </cell>
          <cell r="M133">
            <v>0</v>
          </cell>
          <cell r="N133">
            <v>0</v>
          </cell>
          <cell r="O133">
            <v>0</v>
          </cell>
          <cell r="P133">
            <v>0</v>
          </cell>
          <cell r="Q133">
            <v>0</v>
          </cell>
          <cell r="R133">
            <v>0</v>
          </cell>
          <cell r="S133">
            <v>0</v>
          </cell>
          <cell r="T133">
            <v>0</v>
          </cell>
        </row>
        <row r="134">
          <cell r="A134" t="str">
            <v>512CAGE</v>
          </cell>
          <cell r="B134" t="str">
            <v>512</v>
          </cell>
          <cell r="C134" t="str">
            <v>CAGE</v>
          </cell>
          <cell r="D134">
            <v>73858928.379999995</v>
          </cell>
          <cell r="F134" t="str">
            <v>512CAGE</v>
          </cell>
          <cell r="G134" t="str">
            <v>512</v>
          </cell>
          <cell r="H134" t="str">
            <v>CAGE</v>
          </cell>
          <cell r="I134">
            <v>73858928.379999995</v>
          </cell>
          <cell r="L134" t="str">
            <v>303CAEE</v>
          </cell>
          <cell r="M134">
            <v>0</v>
          </cell>
          <cell r="N134">
            <v>0</v>
          </cell>
          <cell r="O134">
            <v>0</v>
          </cell>
          <cell r="P134">
            <v>0</v>
          </cell>
          <cell r="Q134">
            <v>0</v>
          </cell>
          <cell r="R134">
            <v>0</v>
          </cell>
          <cell r="S134">
            <v>0</v>
          </cell>
          <cell r="T134">
            <v>0</v>
          </cell>
        </row>
        <row r="135">
          <cell r="A135" t="str">
            <v>512CAGW</v>
          </cell>
          <cell r="B135" t="str">
            <v>512</v>
          </cell>
          <cell r="C135" t="str">
            <v>CAGW</v>
          </cell>
          <cell r="D135">
            <v>2694696.89</v>
          </cell>
          <cell r="F135" t="str">
            <v>512CAGW</v>
          </cell>
          <cell r="G135" t="str">
            <v>512</v>
          </cell>
          <cell r="H135" t="str">
            <v>CAGW</v>
          </cell>
          <cell r="I135">
            <v>2694696.89</v>
          </cell>
          <cell r="L135" t="str">
            <v>303CAGE</v>
          </cell>
          <cell r="M135">
            <v>0</v>
          </cell>
          <cell r="N135">
            <v>0</v>
          </cell>
          <cell r="O135">
            <v>0</v>
          </cell>
          <cell r="P135">
            <v>0</v>
          </cell>
          <cell r="Q135">
            <v>0</v>
          </cell>
          <cell r="R135">
            <v>0</v>
          </cell>
          <cell r="S135">
            <v>0</v>
          </cell>
          <cell r="T135">
            <v>0</v>
          </cell>
        </row>
        <row r="136">
          <cell r="A136" t="str">
            <v>512JBG</v>
          </cell>
          <cell r="B136" t="str">
            <v>512</v>
          </cell>
          <cell r="C136" t="str">
            <v>JBG</v>
          </cell>
          <cell r="D136">
            <v>26652580.98</v>
          </cell>
          <cell r="F136" t="str">
            <v>512JBG</v>
          </cell>
          <cell r="G136" t="str">
            <v>512</v>
          </cell>
          <cell r="H136" t="str">
            <v>JBG</v>
          </cell>
          <cell r="I136">
            <v>26652580.98</v>
          </cell>
          <cell r="L136" t="str">
            <v>303CAGW</v>
          </cell>
          <cell r="M136">
            <v>0</v>
          </cell>
          <cell r="N136">
            <v>0</v>
          </cell>
          <cell r="O136">
            <v>0</v>
          </cell>
          <cell r="P136">
            <v>0</v>
          </cell>
          <cell r="Q136">
            <v>0</v>
          </cell>
          <cell r="R136">
            <v>0</v>
          </cell>
          <cell r="S136">
            <v>0</v>
          </cell>
          <cell r="T136">
            <v>0</v>
          </cell>
        </row>
        <row r="137">
          <cell r="A137" t="str">
            <v>513CAGE</v>
          </cell>
          <cell r="B137" t="str">
            <v>513</v>
          </cell>
          <cell r="C137" t="str">
            <v>CAGE</v>
          </cell>
          <cell r="D137">
            <v>22635728.039999999</v>
          </cell>
          <cell r="F137" t="str">
            <v>513CAGE</v>
          </cell>
          <cell r="G137" t="str">
            <v>513</v>
          </cell>
          <cell r="H137" t="str">
            <v>CAGE</v>
          </cell>
          <cell r="I137">
            <v>22635728.039999999</v>
          </cell>
          <cell r="L137" t="str">
            <v>303CN</v>
          </cell>
          <cell r="M137">
            <v>0</v>
          </cell>
          <cell r="N137">
            <v>0</v>
          </cell>
          <cell r="O137">
            <v>0</v>
          </cell>
          <cell r="P137">
            <v>0</v>
          </cell>
          <cell r="Q137">
            <v>0</v>
          </cell>
          <cell r="R137">
            <v>0</v>
          </cell>
          <cell r="S137">
            <v>0</v>
          </cell>
          <cell r="T137">
            <v>0</v>
          </cell>
        </row>
        <row r="138">
          <cell r="A138" t="str">
            <v>513CAGW</v>
          </cell>
          <cell r="B138" t="str">
            <v>513</v>
          </cell>
          <cell r="C138" t="str">
            <v>CAGW</v>
          </cell>
          <cell r="D138">
            <v>538266.84</v>
          </cell>
          <cell r="F138" t="str">
            <v>513CAGW</v>
          </cell>
          <cell r="G138" t="str">
            <v>513</v>
          </cell>
          <cell r="H138" t="str">
            <v>CAGW</v>
          </cell>
          <cell r="I138">
            <v>538266.84</v>
          </cell>
          <cell r="L138" t="str">
            <v>303S</v>
          </cell>
          <cell r="M138">
            <v>0</v>
          </cell>
          <cell r="N138">
            <v>0</v>
          </cell>
          <cell r="O138">
            <v>0</v>
          </cell>
          <cell r="P138">
            <v>0</v>
          </cell>
          <cell r="Q138">
            <v>0</v>
          </cell>
          <cell r="R138">
            <v>0</v>
          </cell>
          <cell r="S138">
            <v>0</v>
          </cell>
          <cell r="T138">
            <v>0</v>
          </cell>
        </row>
        <row r="139">
          <cell r="A139" t="str">
            <v>513JBG</v>
          </cell>
          <cell r="B139" t="str">
            <v>513</v>
          </cell>
          <cell r="C139" t="str">
            <v>JBG</v>
          </cell>
          <cell r="D139">
            <v>7917751.4900000002</v>
          </cell>
          <cell r="F139" t="str">
            <v>513JBG</v>
          </cell>
          <cell r="G139" t="str">
            <v>513</v>
          </cell>
          <cell r="H139" t="str">
            <v>JBG</v>
          </cell>
          <cell r="I139">
            <v>7917751.4900000002</v>
          </cell>
          <cell r="L139" t="str">
            <v>303SG</v>
          </cell>
          <cell r="M139">
            <v>0</v>
          </cell>
          <cell r="N139">
            <v>0</v>
          </cell>
          <cell r="O139">
            <v>0</v>
          </cell>
          <cell r="P139">
            <v>0</v>
          </cell>
          <cell r="Q139">
            <v>0</v>
          </cell>
          <cell r="R139">
            <v>0</v>
          </cell>
          <cell r="S139">
            <v>0</v>
          </cell>
          <cell r="T139">
            <v>0</v>
          </cell>
        </row>
        <row r="140">
          <cell r="A140" t="str">
            <v>514CAGE</v>
          </cell>
          <cell r="B140" t="str">
            <v>514</v>
          </cell>
          <cell r="C140" t="str">
            <v>CAGE</v>
          </cell>
          <cell r="D140">
            <v>11863409.810000001</v>
          </cell>
          <cell r="F140" t="str">
            <v>514CAGE</v>
          </cell>
          <cell r="G140" t="str">
            <v>514</v>
          </cell>
          <cell r="H140" t="str">
            <v>CAGE</v>
          </cell>
          <cell r="I140">
            <v>11863409.810000001</v>
          </cell>
          <cell r="L140" t="str">
            <v>303SO</v>
          </cell>
          <cell r="M140">
            <v>0</v>
          </cell>
          <cell r="N140">
            <v>0</v>
          </cell>
          <cell r="O140">
            <v>0</v>
          </cell>
          <cell r="P140">
            <v>0</v>
          </cell>
          <cell r="Q140">
            <v>0</v>
          </cell>
          <cell r="R140">
            <v>0</v>
          </cell>
          <cell r="S140">
            <v>0</v>
          </cell>
          <cell r="T140">
            <v>0</v>
          </cell>
        </row>
        <row r="141">
          <cell r="A141" t="str">
            <v>514CAGW</v>
          </cell>
          <cell r="B141" t="str">
            <v>514</v>
          </cell>
          <cell r="C141" t="str">
            <v>CAGW</v>
          </cell>
          <cell r="D141">
            <v>347859.41</v>
          </cell>
          <cell r="F141" t="str">
            <v>514CAGW</v>
          </cell>
          <cell r="G141" t="str">
            <v>514</v>
          </cell>
          <cell r="H141" t="str">
            <v>CAGW</v>
          </cell>
          <cell r="I141">
            <v>347859.41</v>
          </cell>
          <cell r="L141" t="str">
            <v>310CAGE</v>
          </cell>
          <cell r="M141">
            <v>0</v>
          </cell>
          <cell r="N141">
            <v>0</v>
          </cell>
          <cell r="O141">
            <v>0</v>
          </cell>
          <cell r="P141">
            <v>0</v>
          </cell>
          <cell r="Q141">
            <v>0</v>
          </cell>
          <cell r="R141">
            <v>0</v>
          </cell>
          <cell r="S141">
            <v>0</v>
          </cell>
          <cell r="T141">
            <v>0</v>
          </cell>
        </row>
        <row r="142">
          <cell r="A142" t="str">
            <v>514JBG</v>
          </cell>
          <cell r="B142" t="str">
            <v>514</v>
          </cell>
          <cell r="C142" t="str">
            <v>JBG</v>
          </cell>
          <cell r="D142">
            <v>2566169.04</v>
          </cell>
          <cell r="F142" t="str">
            <v>514JBG</v>
          </cell>
          <cell r="G142" t="str">
            <v>514</v>
          </cell>
          <cell r="H142" t="str">
            <v>JBG</v>
          </cell>
          <cell r="I142">
            <v>2566169.04</v>
          </cell>
          <cell r="L142" t="str">
            <v>310CAGW</v>
          </cell>
          <cell r="M142">
            <v>0</v>
          </cell>
          <cell r="N142">
            <v>0</v>
          </cell>
          <cell r="O142">
            <v>0</v>
          </cell>
          <cell r="P142">
            <v>0</v>
          </cell>
          <cell r="Q142">
            <v>0</v>
          </cell>
          <cell r="R142">
            <v>0</v>
          </cell>
          <cell r="S142">
            <v>0</v>
          </cell>
          <cell r="T142">
            <v>0</v>
          </cell>
        </row>
        <row r="143">
          <cell r="A143" t="str">
            <v>535CAGE</v>
          </cell>
          <cell r="B143" t="str">
            <v>535</v>
          </cell>
          <cell r="C143" t="str">
            <v>CAGE</v>
          </cell>
          <cell r="D143">
            <v>514852.5</v>
          </cell>
          <cell r="F143" t="str">
            <v>535CAGE</v>
          </cell>
          <cell r="G143" t="str">
            <v>535</v>
          </cell>
          <cell r="H143" t="str">
            <v>CAGE</v>
          </cell>
          <cell r="I143">
            <v>514852.5</v>
          </cell>
          <cell r="L143" t="str">
            <v>311CAGE</v>
          </cell>
          <cell r="M143">
            <v>0</v>
          </cell>
          <cell r="N143">
            <v>0</v>
          </cell>
          <cell r="O143">
            <v>0</v>
          </cell>
          <cell r="P143">
            <v>0</v>
          </cell>
          <cell r="Q143">
            <v>0</v>
          </cell>
          <cell r="R143">
            <v>0</v>
          </cell>
          <cell r="S143">
            <v>0</v>
          </cell>
          <cell r="T143">
            <v>0</v>
          </cell>
        </row>
        <row r="144">
          <cell r="A144" t="str">
            <v>535CAGW</v>
          </cell>
          <cell r="B144" t="str">
            <v>535</v>
          </cell>
          <cell r="C144" t="str">
            <v>CAGW</v>
          </cell>
          <cell r="D144">
            <v>7037096.4200000009</v>
          </cell>
          <cell r="F144" t="str">
            <v>535CAGW</v>
          </cell>
          <cell r="G144" t="str">
            <v>535</v>
          </cell>
          <cell r="H144" t="str">
            <v>CAGW</v>
          </cell>
          <cell r="I144">
            <v>7037096.4200000009</v>
          </cell>
          <cell r="L144" t="str">
            <v>311CAGW</v>
          </cell>
          <cell r="M144">
            <v>0</v>
          </cell>
          <cell r="N144">
            <v>0</v>
          </cell>
          <cell r="O144">
            <v>0</v>
          </cell>
          <cell r="P144">
            <v>0</v>
          </cell>
          <cell r="Q144">
            <v>0</v>
          </cell>
          <cell r="R144">
            <v>0</v>
          </cell>
          <cell r="S144">
            <v>0</v>
          </cell>
          <cell r="T144">
            <v>0</v>
          </cell>
        </row>
        <row r="145">
          <cell r="A145" t="str">
            <v>536CAGE</v>
          </cell>
          <cell r="B145" t="str">
            <v>536</v>
          </cell>
          <cell r="C145" t="str">
            <v>CAGE</v>
          </cell>
          <cell r="D145">
            <v>20400.060000000005</v>
          </cell>
          <cell r="F145" t="str">
            <v>536CAGE</v>
          </cell>
          <cell r="G145" t="str">
            <v>536</v>
          </cell>
          <cell r="H145" t="str">
            <v>CAGE</v>
          </cell>
          <cell r="I145">
            <v>20400.060000000005</v>
          </cell>
          <cell r="L145" t="str">
            <v>311JBG</v>
          </cell>
          <cell r="M145">
            <v>0</v>
          </cell>
          <cell r="N145">
            <v>0</v>
          </cell>
          <cell r="O145">
            <v>0</v>
          </cell>
          <cell r="P145">
            <v>0</v>
          </cell>
          <cell r="Q145">
            <v>0</v>
          </cell>
          <cell r="R145">
            <v>0</v>
          </cell>
          <cell r="S145">
            <v>0</v>
          </cell>
          <cell r="T145">
            <v>0</v>
          </cell>
        </row>
        <row r="146">
          <cell r="A146" t="str">
            <v>536CAGW</v>
          </cell>
          <cell r="B146" t="str">
            <v>536</v>
          </cell>
          <cell r="C146" t="str">
            <v>CAGW</v>
          </cell>
          <cell r="D146">
            <v>177200.59</v>
          </cell>
          <cell r="F146" t="str">
            <v>536CAGW</v>
          </cell>
          <cell r="G146" t="str">
            <v>536</v>
          </cell>
          <cell r="H146" t="str">
            <v>CAGW</v>
          </cell>
          <cell r="I146">
            <v>177200.59</v>
          </cell>
          <cell r="L146" t="str">
            <v>312CAGE</v>
          </cell>
          <cell r="M146">
            <v>0</v>
          </cell>
          <cell r="N146">
            <v>0</v>
          </cell>
          <cell r="O146">
            <v>0</v>
          </cell>
          <cell r="P146">
            <v>0</v>
          </cell>
          <cell r="Q146">
            <v>0</v>
          </cell>
          <cell r="R146">
            <v>0</v>
          </cell>
          <cell r="S146">
            <v>0</v>
          </cell>
          <cell r="T146">
            <v>0</v>
          </cell>
        </row>
        <row r="147">
          <cell r="A147" t="str">
            <v>537CAGE</v>
          </cell>
          <cell r="B147" t="str">
            <v>537</v>
          </cell>
          <cell r="C147" t="str">
            <v>CAGE</v>
          </cell>
          <cell r="D147">
            <v>278135.73</v>
          </cell>
          <cell r="F147" t="str">
            <v>537CAGE</v>
          </cell>
          <cell r="G147" t="str">
            <v>537</v>
          </cell>
          <cell r="H147" t="str">
            <v>CAGE</v>
          </cell>
          <cell r="I147">
            <v>278135.73</v>
          </cell>
          <cell r="L147" t="str">
            <v>312CAGW</v>
          </cell>
          <cell r="M147">
            <v>0</v>
          </cell>
          <cell r="N147">
            <v>0</v>
          </cell>
          <cell r="O147">
            <v>-28327255.80891481</v>
          </cell>
          <cell r="P147">
            <v>0</v>
          </cell>
          <cell r="Q147">
            <v>0</v>
          </cell>
          <cell r="R147">
            <v>0</v>
          </cell>
          <cell r="S147">
            <v>0</v>
          </cell>
          <cell r="T147">
            <v>0</v>
          </cell>
        </row>
        <row r="148">
          <cell r="A148" t="str">
            <v>537CAGW</v>
          </cell>
          <cell r="B148" t="str">
            <v>537</v>
          </cell>
          <cell r="C148" t="str">
            <v>CAGW</v>
          </cell>
          <cell r="D148">
            <v>3731643.79</v>
          </cell>
          <cell r="F148" t="str">
            <v>537CAGW</v>
          </cell>
          <cell r="G148" t="str">
            <v>537</v>
          </cell>
          <cell r="H148" t="str">
            <v>CAGW</v>
          </cell>
          <cell r="I148">
            <v>3731643.79</v>
          </cell>
          <cell r="L148" t="str">
            <v>312JBG</v>
          </cell>
          <cell r="M148">
            <v>0</v>
          </cell>
          <cell r="N148">
            <v>0</v>
          </cell>
          <cell r="O148">
            <v>1262880.8318027877</v>
          </cell>
          <cell r="P148">
            <v>0</v>
          </cell>
          <cell r="Q148">
            <v>0</v>
          </cell>
          <cell r="R148">
            <v>0</v>
          </cell>
          <cell r="S148">
            <v>0</v>
          </cell>
          <cell r="T148">
            <v>0</v>
          </cell>
        </row>
        <row r="149">
          <cell r="A149" t="str">
            <v>539CAGE</v>
          </cell>
          <cell r="B149" t="str">
            <v>539</v>
          </cell>
          <cell r="C149" t="str">
            <v>CAGE</v>
          </cell>
          <cell r="D149">
            <v>5467922.2999999998</v>
          </cell>
          <cell r="F149" t="str">
            <v>539CAGE</v>
          </cell>
          <cell r="G149" t="str">
            <v>539</v>
          </cell>
          <cell r="H149" t="str">
            <v>CAGE</v>
          </cell>
          <cell r="I149">
            <v>5467922.2999999998</v>
          </cell>
          <cell r="L149" t="str">
            <v>312S</v>
          </cell>
          <cell r="M149">
            <v>0</v>
          </cell>
          <cell r="N149">
            <v>0</v>
          </cell>
          <cell r="O149">
            <v>-360048.63899999904</v>
          </cell>
          <cell r="P149">
            <v>0</v>
          </cell>
          <cell r="Q149">
            <v>0</v>
          </cell>
          <cell r="R149">
            <v>0</v>
          </cell>
          <cell r="S149">
            <v>0</v>
          </cell>
          <cell r="T149">
            <v>0</v>
          </cell>
        </row>
        <row r="150">
          <cell r="A150" t="str">
            <v>539CAGW</v>
          </cell>
          <cell r="B150" t="str">
            <v>539</v>
          </cell>
          <cell r="C150" t="str">
            <v>CAGW</v>
          </cell>
          <cell r="D150">
            <v>11661663.65</v>
          </cell>
          <cell r="F150" t="str">
            <v>539CAGW</v>
          </cell>
          <cell r="G150" t="str">
            <v>539</v>
          </cell>
          <cell r="H150" t="str">
            <v>CAGW</v>
          </cell>
          <cell r="I150">
            <v>11661663.65</v>
          </cell>
          <cell r="L150" t="str">
            <v>314CAGE</v>
          </cell>
          <cell r="M150">
            <v>0</v>
          </cell>
          <cell r="N150">
            <v>0</v>
          </cell>
          <cell r="O150">
            <v>0</v>
          </cell>
          <cell r="P150">
            <v>0</v>
          </cell>
          <cell r="Q150">
            <v>0</v>
          </cell>
          <cell r="R150">
            <v>0</v>
          </cell>
          <cell r="S150">
            <v>0</v>
          </cell>
          <cell r="T150">
            <v>0</v>
          </cell>
        </row>
        <row r="151">
          <cell r="A151" t="str">
            <v>540CAGE</v>
          </cell>
          <cell r="B151" t="str">
            <v>540</v>
          </cell>
          <cell r="C151" t="str">
            <v>CAGE</v>
          </cell>
          <cell r="D151">
            <v>7530.9899999999961</v>
          </cell>
          <cell r="F151" t="str">
            <v>540CAGE</v>
          </cell>
          <cell r="G151" t="str">
            <v>540</v>
          </cell>
          <cell r="H151" t="str">
            <v>CAGE</v>
          </cell>
          <cell r="I151">
            <v>7530.9899999999961</v>
          </cell>
          <cell r="L151" t="str">
            <v>314CAGW</v>
          </cell>
          <cell r="M151">
            <v>0</v>
          </cell>
          <cell r="N151">
            <v>0</v>
          </cell>
          <cell r="O151">
            <v>0</v>
          </cell>
          <cell r="P151">
            <v>0</v>
          </cell>
          <cell r="Q151">
            <v>0</v>
          </cell>
          <cell r="R151">
            <v>0</v>
          </cell>
          <cell r="S151">
            <v>0</v>
          </cell>
          <cell r="T151">
            <v>0</v>
          </cell>
        </row>
        <row r="152">
          <cell r="A152" t="str">
            <v>540CAGW</v>
          </cell>
          <cell r="B152" t="str">
            <v>540</v>
          </cell>
          <cell r="C152" t="str">
            <v>CAGW</v>
          </cell>
          <cell r="D152">
            <v>1067592.8</v>
          </cell>
          <cell r="F152" t="str">
            <v>540CAGW</v>
          </cell>
          <cell r="G152" t="str">
            <v>540</v>
          </cell>
          <cell r="H152" t="str">
            <v>CAGW</v>
          </cell>
          <cell r="I152">
            <v>1067592.8</v>
          </cell>
          <cell r="L152" t="str">
            <v>314JBG</v>
          </cell>
          <cell r="M152">
            <v>0</v>
          </cell>
          <cell r="N152">
            <v>0</v>
          </cell>
          <cell r="O152">
            <v>0</v>
          </cell>
          <cell r="P152">
            <v>0</v>
          </cell>
          <cell r="Q152">
            <v>0</v>
          </cell>
          <cell r="R152">
            <v>0</v>
          </cell>
          <cell r="S152">
            <v>0</v>
          </cell>
          <cell r="T152">
            <v>0</v>
          </cell>
        </row>
        <row r="153">
          <cell r="A153" t="str">
            <v>541CAGW</v>
          </cell>
          <cell r="B153" t="str">
            <v>541</v>
          </cell>
          <cell r="C153" t="str">
            <v>CAGW</v>
          </cell>
          <cell r="D153">
            <v>505.82</v>
          </cell>
          <cell r="F153" t="str">
            <v>541CAGW</v>
          </cell>
          <cell r="G153" t="str">
            <v>541</v>
          </cell>
          <cell r="H153" t="str">
            <v>CAGW</v>
          </cell>
          <cell r="I153">
            <v>505.82</v>
          </cell>
          <cell r="L153" t="str">
            <v>315CAGE</v>
          </cell>
          <cell r="M153">
            <v>0</v>
          </cell>
          <cell r="N153">
            <v>0</v>
          </cell>
          <cell r="O153">
            <v>0</v>
          </cell>
          <cell r="P153">
            <v>0</v>
          </cell>
          <cell r="Q153">
            <v>0</v>
          </cell>
          <cell r="R153">
            <v>0</v>
          </cell>
          <cell r="S153">
            <v>0</v>
          </cell>
          <cell r="T153">
            <v>0</v>
          </cell>
        </row>
        <row r="154">
          <cell r="A154" t="str">
            <v>542CAGE</v>
          </cell>
          <cell r="B154" t="str">
            <v>542</v>
          </cell>
          <cell r="C154" t="str">
            <v>CAGE</v>
          </cell>
          <cell r="D154">
            <v>325009.99000000005</v>
          </cell>
          <cell r="F154" t="str">
            <v>542CAGE</v>
          </cell>
          <cell r="G154" t="str">
            <v>542</v>
          </cell>
          <cell r="H154" t="str">
            <v>CAGE</v>
          </cell>
          <cell r="I154">
            <v>325009.99000000005</v>
          </cell>
          <cell r="L154" t="str">
            <v>315CAGW</v>
          </cell>
          <cell r="M154">
            <v>0</v>
          </cell>
          <cell r="N154">
            <v>0</v>
          </cell>
          <cell r="O154">
            <v>0</v>
          </cell>
          <cell r="P154">
            <v>0</v>
          </cell>
          <cell r="Q154">
            <v>0</v>
          </cell>
          <cell r="R154">
            <v>0</v>
          </cell>
          <cell r="S154">
            <v>0</v>
          </cell>
          <cell r="T154">
            <v>0</v>
          </cell>
        </row>
        <row r="155">
          <cell r="A155" t="str">
            <v>542CAGW</v>
          </cell>
          <cell r="B155" t="str">
            <v>542</v>
          </cell>
          <cell r="C155" t="str">
            <v>CAGW</v>
          </cell>
          <cell r="D155">
            <v>831064.08000000007</v>
          </cell>
          <cell r="F155" t="str">
            <v>542CAGW</v>
          </cell>
          <cell r="G155" t="str">
            <v>542</v>
          </cell>
          <cell r="H155" t="str">
            <v>CAGW</v>
          </cell>
          <cell r="I155">
            <v>831064.08000000007</v>
          </cell>
          <cell r="L155" t="str">
            <v>315JBG</v>
          </cell>
          <cell r="M155">
            <v>0</v>
          </cell>
          <cell r="N155">
            <v>0</v>
          </cell>
          <cell r="O155">
            <v>0</v>
          </cell>
          <cell r="P155">
            <v>0</v>
          </cell>
          <cell r="Q155">
            <v>0</v>
          </cell>
          <cell r="R155">
            <v>0</v>
          </cell>
          <cell r="S155">
            <v>0</v>
          </cell>
          <cell r="T155">
            <v>0</v>
          </cell>
        </row>
        <row r="156">
          <cell r="A156" t="str">
            <v>543CAGE</v>
          </cell>
          <cell r="B156" t="str">
            <v>543</v>
          </cell>
          <cell r="C156" t="str">
            <v>CAGE</v>
          </cell>
          <cell r="D156">
            <v>443907.57</v>
          </cell>
          <cell r="F156" t="str">
            <v>543CAGE</v>
          </cell>
          <cell r="G156" t="str">
            <v>543</v>
          </cell>
          <cell r="H156" t="str">
            <v>CAGE</v>
          </cell>
          <cell r="I156">
            <v>443907.57</v>
          </cell>
          <cell r="L156" t="str">
            <v>316CAGE</v>
          </cell>
          <cell r="M156">
            <v>0</v>
          </cell>
          <cell r="N156">
            <v>0</v>
          </cell>
          <cell r="O156">
            <v>0</v>
          </cell>
          <cell r="P156">
            <v>0</v>
          </cell>
          <cell r="Q156">
            <v>0</v>
          </cell>
          <cell r="R156">
            <v>0</v>
          </cell>
          <cell r="S156">
            <v>0</v>
          </cell>
          <cell r="T156">
            <v>0</v>
          </cell>
        </row>
        <row r="157">
          <cell r="A157" t="str">
            <v>543CAGW</v>
          </cell>
          <cell r="B157" t="str">
            <v>543</v>
          </cell>
          <cell r="C157" t="str">
            <v>CAGW</v>
          </cell>
          <cell r="D157">
            <v>1848162.8399999999</v>
          </cell>
          <cell r="F157" t="str">
            <v>543CAGW</v>
          </cell>
          <cell r="G157" t="str">
            <v>543</v>
          </cell>
          <cell r="H157" t="str">
            <v>CAGW</v>
          </cell>
          <cell r="I157">
            <v>1848162.8399999999</v>
          </cell>
          <cell r="L157" t="str">
            <v>316CAGW</v>
          </cell>
          <cell r="M157">
            <v>0</v>
          </cell>
          <cell r="N157">
            <v>0</v>
          </cell>
          <cell r="O157">
            <v>0</v>
          </cell>
          <cell r="P157">
            <v>0</v>
          </cell>
          <cell r="Q157">
            <v>0</v>
          </cell>
          <cell r="R157">
            <v>0</v>
          </cell>
          <cell r="S157">
            <v>0</v>
          </cell>
          <cell r="T157">
            <v>0</v>
          </cell>
        </row>
        <row r="158">
          <cell r="A158" t="str">
            <v>544CAGE</v>
          </cell>
          <cell r="B158" t="str">
            <v>544</v>
          </cell>
          <cell r="C158" t="str">
            <v>CAGE</v>
          </cell>
          <cell r="D158">
            <v>728271.62</v>
          </cell>
          <cell r="F158" t="str">
            <v>544CAGE</v>
          </cell>
          <cell r="G158" t="str">
            <v>544</v>
          </cell>
          <cell r="H158" t="str">
            <v>CAGE</v>
          </cell>
          <cell r="I158">
            <v>728271.62</v>
          </cell>
          <cell r="L158" t="str">
            <v>316JBG</v>
          </cell>
          <cell r="M158">
            <v>0</v>
          </cell>
          <cell r="N158">
            <v>0</v>
          </cell>
          <cell r="O158">
            <v>0</v>
          </cell>
          <cell r="P158">
            <v>0</v>
          </cell>
          <cell r="Q158">
            <v>0</v>
          </cell>
          <cell r="R158">
            <v>0</v>
          </cell>
          <cell r="S158">
            <v>0</v>
          </cell>
          <cell r="T158">
            <v>0</v>
          </cell>
        </row>
        <row r="159">
          <cell r="A159" t="str">
            <v>544CAGW</v>
          </cell>
          <cell r="B159" t="str">
            <v>544</v>
          </cell>
          <cell r="C159" t="str">
            <v>CAGW</v>
          </cell>
          <cell r="D159">
            <v>2179698.5099999998</v>
          </cell>
          <cell r="F159" t="str">
            <v>544CAGW</v>
          </cell>
          <cell r="G159" t="str">
            <v>544</v>
          </cell>
          <cell r="H159" t="str">
            <v>CAGW</v>
          </cell>
          <cell r="I159">
            <v>2179698.5099999998</v>
          </cell>
          <cell r="L159" t="str">
            <v>330CAGE</v>
          </cell>
          <cell r="M159">
            <v>0</v>
          </cell>
          <cell r="N159">
            <v>0</v>
          </cell>
          <cell r="O159">
            <v>0</v>
          </cell>
          <cell r="P159">
            <v>0</v>
          </cell>
          <cell r="Q159">
            <v>0</v>
          </cell>
          <cell r="R159">
            <v>0</v>
          </cell>
          <cell r="S159">
            <v>0</v>
          </cell>
          <cell r="T159">
            <v>0</v>
          </cell>
        </row>
        <row r="160">
          <cell r="A160" t="str">
            <v>545CAGE</v>
          </cell>
          <cell r="B160" t="str">
            <v>545</v>
          </cell>
          <cell r="C160" t="str">
            <v>CAGE</v>
          </cell>
          <cell r="D160">
            <v>959243.72999999952</v>
          </cell>
          <cell r="F160" t="str">
            <v>545CAGE</v>
          </cell>
          <cell r="G160" t="str">
            <v>545</v>
          </cell>
          <cell r="H160" t="str">
            <v>CAGE</v>
          </cell>
          <cell r="I160">
            <v>959243.72999999952</v>
          </cell>
          <cell r="L160" t="str">
            <v>330CAGW</v>
          </cell>
          <cell r="M160">
            <v>0</v>
          </cell>
          <cell r="N160">
            <v>0</v>
          </cell>
          <cell r="O160">
            <v>0</v>
          </cell>
          <cell r="P160">
            <v>0</v>
          </cell>
          <cell r="Q160">
            <v>0</v>
          </cell>
          <cell r="R160">
            <v>0</v>
          </cell>
          <cell r="S160">
            <v>0</v>
          </cell>
          <cell r="T160">
            <v>0</v>
          </cell>
        </row>
        <row r="161">
          <cell r="A161" t="str">
            <v>545CAGW</v>
          </cell>
          <cell r="B161" t="str">
            <v>545</v>
          </cell>
          <cell r="C161" t="str">
            <v>CAGW</v>
          </cell>
          <cell r="D161">
            <v>3327671.6999999997</v>
          </cell>
          <cell r="F161" t="str">
            <v>545CAGW</v>
          </cell>
          <cell r="G161" t="str">
            <v>545</v>
          </cell>
          <cell r="H161" t="str">
            <v>CAGW</v>
          </cell>
          <cell r="I161">
            <v>3327671.6999999997</v>
          </cell>
          <cell r="L161" t="str">
            <v>331CAGE</v>
          </cell>
          <cell r="M161">
            <v>0</v>
          </cell>
          <cell r="N161">
            <v>0</v>
          </cell>
          <cell r="O161">
            <v>0</v>
          </cell>
          <cell r="P161">
            <v>0</v>
          </cell>
          <cell r="Q161">
            <v>0</v>
          </cell>
          <cell r="R161">
            <v>0</v>
          </cell>
          <cell r="S161">
            <v>0</v>
          </cell>
          <cell r="T161">
            <v>0</v>
          </cell>
        </row>
        <row r="162">
          <cell r="A162" t="str">
            <v>546CAGE</v>
          </cell>
          <cell r="B162" t="str">
            <v>546</v>
          </cell>
          <cell r="C162" t="str">
            <v>CAGE</v>
          </cell>
          <cell r="D162">
            <v>256383.77</v>
          </cell>
          <cell r="F162" t="str">
            <v>546CAGE</v>
          </cell>
          <cell r="G162" t="str">
            <v>546</v>
          </cell>
          <cell r="H162" t="str">
            <v>CAGE</v>
          </cell>
          <cell r="I162">
            <v>256383.77</v>
          </cell>
          <cell r="L162" t="str">
            <v>331CAGW</v>
          </cell>
          <cell r="M162">
            <v>0</v>
          </cell>
          <cell r="N162">
            <v>0</v>
          </cell>
          <cell r="O162">
            <v>0</v>
          </cell>
          <cell r="P162">
            <v>0</v>
          </cell>
          <cell r="Q162">
            <v>0</v>
          </cell>
          <cell r="R162">
            <v>0</v>
          </cell>
          <cell r="S162">
            <v>0</v>
          </cell>
          <cell r="T162">
            <v>0</v>
          </cell>
        </row>
        <row r="163">
          <cell r="A163" t="str">
            <v>546CAGW</v>
          </cell>
          <cell r="B163" t="str">
            <v>546</v>
          </cell>
          <cell r="C163" t="str">
            <v>CAGW</v>
          </cell>
          <cell r="D163">
            <v>192328.76</v>
          </cell>
          <cell r="F163" t="str">
            <v>546CAGW</v>
          </cell>
          <cell r="G163" t="str">
            <v>546</v>
          </cell>
          <cell r="H163" t="str">
            <v>CAGW</v>
          </cell>
          <cell r="I163">
            <v>192328.76</v>
          </cell>
          <cell r="L163" t="str">
            <v>332CAGE</v>
          </cell>
          <cell r="M163">
            <v>0</v>
          </cell>
          <cell r="N163">
            <v>0</v>
          </cell>
          <cell r="O163">
            <v>0</v>
          </cell>
          <cell r="P163">
            <v>0</v>
          </cell>
          <cell r="Q163">
            <v>0</v>
          </cell>
          <cell r="R163">
            <v>0</v>
          </cell>
          <cell r="S163">
            <v>0</v>
          </cell>
          <cell r="T163">
            <v>0</v>
          </cell>
        </row>
        <row r="164">
          <cell r="A164" t="str">
            <v>548CAGE</v>
          </cell>
          <cell r="B164" t="str">
            <v>548</v>
          </cell>
          <cell r="C164" t="str">
            <v>CAGE</v>
          </cell>
          <cell r="D164">
            <v>5291127.07</v>
          </cell>
          <cell r="F164" t="str">
            <v>548CAGE</v>
          </cell>
          <cell r="G164" t="str">
            <v>548</v>
          </cell>
          <cell r="H164" t="str">
            <v>CAGE</v>
          </cell>
          <cell r="I164">
            <v>5291127.07</v>
          </cell>
          <cell r="L164" t="str">
            <v>332CAGW</v>
          </cell>
          <cell r="M164">
            <v>0</v>
          </cell>
          <cell r="N164">
            <v>0</v>
          </cell>
          <cell r="O164">
            <v>11397611.757083787</v>
          </cell>
          <cell r="P164">
            <v>0</v>
          </cell>
          <cell r="Q164">
            <v>0</v>
          </cell>
          <cell r="R164">
            <v>0</v>
          </cell>
          <cell r="S164">
            <v>0</v>
          </cell>
          <cell r="T164">
            <v>0</v>
          </cell>
        </row>
        <row r="165">
          <cell r="A165" t="str">
            <v>548CAGW</v>
          </cell>
          <cell r="B165" t="str">
            <v>548</v>
          </cell>
          <cell r="C165" t="str">
            <v>CAGW</v>
          </cell>
          <cell r="D165">
            <v>9115274.0199999996</v>
          </cell>
          <cell r="F165" t="str">
            <v>548CAGW</v>
          </cell>
          <cell r="G165" t="str">
            <v>548</v>
          </cell>
          <cell r="H165" t="str">
            <v>CAGW</v>
          </cell>
          <cell r="I165">
            <v>9115274.0199999996</v>
          </cell>
          <cell r="L165" t="str">
            <v>333CAGE</v>
          </cell>
          <cell r="M165">
            <v>0</v>
          </cell>
          <cell r="N165">
            <v>0</v>
          </cell>
          <cell r="O165">
            <v>0</v>
          </cell>
          <cell r="P165">
            <v>0</v>
          </cell>
          <cell r="Q165">
            <v>0</v>
          </cell>
          <cell r="R165">
            <v>0</v>
          </cell>
          <cell r="S165">
            <v>0</v>
          </cell>
          <cell r="T165">
            <v>0</v>
          </cell>
        </row>
        <row r="166">
          <cell r="A166" t="str">
            <v>549CAGE</v>
          </cell>
          <cell r="B166" t="str">
            <v>549</v>
          </cell>
          <cell r="C166" t="str">
            <v>CAGE</v>
          </cell>
          <cell r="D166">
            <v>4961258.55</v>
          </cell>
          <cell r="F166" t="str">
            <v>549CAGE</v>
          </cell>
          <cell r="G166" t="str">
            <v>549</v>
          </cell>
          <cell r="H166" t="str">
            <v>CAGE</v>
          </cell>
          <cell r="I166">
            <v>4961258.55</v>
          </cell>
          <cell r="L166" t="str">
            <v>333CAGW</v>
          </cell>
          <cell r="M166">
            <v>0</v>
          </cell>
          <cell r="N166">
            <v>0</v>
          </cell>
          <cell r="O166">
            <v>0</v>
          </cell>
          <cell r="P166">
            <v>0</v>
          </cell>
          <cell r="Q166">
            <v>0</v>
          </cell>
          <cell r="R166">
            <v>0</v>
          </cell>
          <cell r="S166">
            <v>0</v>
          </cell>
          <cell r="T166">
            <v>0</v>
          </cell>
        </row>
        <row r="167">
          <cell r="A167" t="str">
            <v>549CAGW</v>
          </cell>
          <cell r="B167" t="str">
            <v>549</v>
          </cell>
          <cell r="C167" t="str">
            <v>CAGW</v>
          </cell>
          <cell r="D167">
            <v>3725557.01</v>
          </cell>
          <cell r="F167" t="str">
            <v>549CAGW</v>
          </cell>
          <cell r="G167" t="str">
            <v>549</v>
          </cell>
          <cell r="H167" t="str">
            <v>CAGW</v>
          </cell>
          <cell r="I167">
            <v>3725557.01</v>
          </cell>
          <cell r="L167" t="str">
            <v>334CAGE</v>
          </cell>
          <cell r="M167">
            <v>0</v>
          </cell>
          <cell r="N167">
            <v>0</v>
          </cell>
          <cell r="O167">
            <v>0</v>
          </cell>
          <cell r="P167">
            <v>0</v>
          </cell>
          <cell r="Q167">
            <v>0</v>
          </cell>
          <cell r="R167">
            <v>0</v>
          </cell>
          <cell r="S167">
            <v>0</v>
          </cell>
          <cell r="T167">
            <v>0</v>
          </cell>
        </row>
        <row r="168">
          <cell r="A168" t="str">
            <v>549OR</v>
          </cell>
          <cell r="B168" t="str">
            <v>549</v>
          </cell>
          <cell r="C168" t="str">
            <v>OR</v>
          </cell>
          <cell r="D168">
            <v>50150.65</v>
          </cell>
          <cell r="F168" t="str">
            <v>549OR</v>
          </cell>
          <cell r="G168" t="str">
            <v>549</v>
          </cell>
          <cell r="H168" t="str">
            <v>OR</v>
          </cell>
          <cell r="I168">
            <v>50150.65</v>
          </cell>
          <cell r="L168" t="str">
            <v>334CAGW</v>
          </cell>
          <cell r="M168">
            <v>0</v>
          </cell>
          <cell r="N168">
            <v>0</v>
          </cell>
          <cell r="O168">
            <v>0</v>
          </cell>
          <cell r="P168">
            <v>0</v>
          </cell>
          <cell r="Q168">
            <v>0</v>
          </cell>
          <cell r="R168">
            <v>0</v>
          </cell>
          <cell r="S168">
            <v>0</v>
          </cell>
          <cell r="T168">
            <v>0</v>
          </cell>
        </row>
        <row r="169">
          <cell r="A169" t="str">
            <v>549SG</v>
          </cell>
          <cell r="B169" t="str">
            <v>549</v>
          </cell>
          <cell r="C169" t="str">
            <v>SG</v>
          </cell>
          <cell r="D169">
            <v>1845205.58</v>
          </cell>
          <cell r="F169" t="str">
            <v>549SG</v>
          </cell>
          <cell r="G169" t="str">
            <v>549</v>
          </cell>
          <cell r="H169" t="str">
            <v>SG</v>
          </cell>
          <cell r="I169">
            <v>1845205.58</v>
          </cell>
          <cell r="L169" t="str">
            <v>335CAGE</v>
          </cell>
          <cell r="M169">
            <v>0</v>
          </cell>
          <cell r="N169">
            <v>0</v>
          </cell>
          <cell r="O169">
            <v>0</v>
          </cell>
          <cell r="P169">
            <v>0</v>
          </cell>
          <cell r="Q169">
            <v>0</v>
          </cell>
          <cell r="R169">
            <v>0</v>
          </cell>
          <cell r="S169">
            <v>0</v>
          </cell>
          <cell r="T169">
            <v>0</v>
          </cell>
        </row>
        <row r="170">
          <cell r="A170" t="str">
            <v>550CAGE</v>
          </cell>
          <cell r="B170" t="str">
            <v>550</v>
          </cell>
          <cell r="C170" t="str">
            <v>CAGE</v>
          </cell>
          <cell r="D170">
            <v>2521423.2999999998</v>
          </cell>
          <cell r="F170" t="str">
            <v>550CAGE</v>
          </cell>
          <cell r="G170" t="str">
            <v>550</v>
          </cell>
          <cell r="H170" t="str">
            <v>CAGE</v>
          </cell>
          <cell r="I170">
            <v>2521423.2999999998</v>
          </cell>
          <cell r="L170" t="str">
            <v>335CAGW</v>
          </cell>
          <cell r="M170">
            <v>0</v>
          </cell>
          <cell r="N170">
            <v>0</v>
          </cell>
          <cell r="O170">
            <v>0</v>
          </cell>
          <cell r="P170">
            <v>0</v>
          </cell>
          <cell r="Q170">
            <v>0</v>
          </cell>
          <cell r="R170">
            <v>0</v>
          </cell>
          <cell r="S170">
            <v>0</v>
          </cell>
          <cell r="T170">
            <v>0</v>
          </cell>
        </row>
        <row r="171">
          <cell r="A171" t="str">
            <v>550CAGW</v>
          </cell>
          <cell r="B171" t="str">
            <v>550</v>
          </cell>
          <cell r="C171" t="str">
            <v>CAGW</v>
          </cell>
          <cell r="D171">
            <v>1715342.49</v>
          </cell>
          <cell r="F171" t="str">
            <v>550CAGW</v>
          </cell>
          <cell r="G171" t="str">
            <v>550</v>
          </cell>
          <cell r="H171" t="str">
            <v>CAGW</v>
          </cell>
          <cell r="I171">
            <v>1715342.49</v>
          </cell>
          <cell r="L171" t="str">
            <v>336CAGE</v>
          </cell>
          <cell r="M171">
            <v>0</v>
          </cell>
          <cell r="N171">
            <v>0</v>
          </cell>
          <cell r="O171">
            <v>0</v>
          </cell>
          <cell r="P171">
            <v>0</v>
          </cell>
          <cell r="Q171">
            <v>0</v>
          </cell>
          <cell r="R171">
            <v>0</v>
          </cell>
          <cell r="S171">
            <v>0</v>
          </cell>
          <cell r="T171">
            <v>0</v>
          </cell>
        </row>
        <row r="172">
          <cell r="A172" t="str">
            <v>550OR</v>
          </cell>
          <cell r="B172" t="str">
            <v>550</v>
          </cell>
          <cell r="C172" t="str">
            <v>OR</v>
          </cell>
          <cell r="D172">
            <v>403382.64</v>
          </cell>
          <cell r="F172" t="str">
            <v>550OR</v>
          </cell>
          <cell r="G172" t="str">
            <v>550</v>
          </cell>
          <cell r="H172" t="str">
            <v>OR</v>
          </cell>
          <cell r="I172">
            <v>403382.64</v>
          </cell>
          <cell r="L172" t="str">
            <v>336CAGW</v>
          </cell>
          <cell r="M172">
            <v>0</v>
          </cell>
          <cell r="N172">
            <v>0</v>
          </cell>
          <cell r="O172">
            <v>0</v>
          </cell>
          <cell r="P172">
            <v>0</v>
          </cell>
          <cell r="Q172">
            <v>0</v>
          </cell>
          <cell r="R172">
            <v>0</v>
          </cell>
          <cell r="S172">
            <v>0</v>
          </cell>
          <cell r="T172">
            <v>0</v>
          </cell>
        </row>
        <row r="173">
          <cell r="A173" t="str">
            <v>550SG</v>
          </cell>
          <cell r="B173" t="str">
            <v>550</v>
          </cell>
          <cell r="C173" t="str">
            <v>SG</v>
          </cell>
          <cell r="D173">
            <v>9404.76</v>
          </cell>
          <cell r="F173" t="str">
            <v>550SG</v>
          </cell>
          <cell r="G173" t="str">
            <v>550</v>
          </cell>
          <cell r="H173" t="str">
            <v>SG</v>
          </cell>
          <cell r="I173">
            <v>9404.76</v>
          </cell>
          <cell r="L173" t="str">
            <v>340CAGE</v>
          </cell>
          <cell r="M173">
            <v>0</v>
          </cell>
          <cell r="N173">
            <v>0</v>
          </cell>
          <cell r="O173">
            <v>0</v>
          </cell>
          <cell r="P173">
            <v>0</v>
          </cell>
          <cell r="Q173">
            <v>0</v>
          </cell>
          <cell r="R173">
            <v>0</v>
          </cell>
          <cell r="S173">
            <v>0</v>
          </cell>
          <cell r="T173">
            <v>0</v>
          </cell>
        </row>
        <row r="174">
          <cell r="A174" t="str">
            <v>552CAGE</v>
          </cell>
          <cell r="B174" t="str">
            <v>552</v>
          </cell>
          <cell r="C174" t="str">
            <v>CAGE</v>
          </cell>
          <cell r="D174">
            <v>2979292.44</v>
          </cell>
          <cell r="F174" t="str">
            <v>552CAGE</v>
          </cell>
          <cell r="G174" t="str">
            <v>552</v>
          </cell>
          <cell r="H174" t="str">
            <v>CAGE</v>
          </cell>
          <cell r="I174">
            <v>2979292.44</v>
          </cell>
          <cell r="L174" t="str">
            <v>341CAGE</v>
          </cell>
          <cell r="M174">
            <v>0</v>
          </cell>
          <cell r="N174">
            <v>0</v>
          </cell>
          <cell r="O174">
            <v>0</v>
          </cell>
          <cell r="P174">
            <v>0</v>
          </cell>
          <cell r="Q174">
            <v>0</v>
          </cell>
          <cell r="R174">
            <v>0</v>
          </cell>
          <cell r="S174">
            <v>0</v>
          </cell>
          <cell r="T174">
            <v>0</v>
          </cell>
        </row>
        <row r="175">
          <cell r="A175" t="str">
            <v>552CAGW</v>
          </cell>
          <cell r="B175" t="str">
            <v>552</v>
          </cell>
          <cell r="C175" t="str">
            <v>CAGW</v>
          </cell>
          <cell r="D175">
            <v>49829.77</v>
          </cell>
          <cell r="F175" t="str">
            <v>552CAGW</v>
          </cell>
          <cell r="G175" t="str">
            <v>552</v>
          </cell>
          <cell r="H175" t="str">
            <v>CAGW</v>
          </cell>
          <cell r="I175">
            <v>49829.77</v>
          </cell>
          <cell r="L175" t="str">
            <v>341CAGW</v>
          </cell>
          <cell r="M175">
            <v>0</v>
          </cell>
          <cell r="N175">
            <v>0</v>
          </cell>
          <cell r="O175">
            <v>0</v>
          </cell>
          <cell r="P175">
            <v>0</v>
          </cell>
          <cell r="Q175">
            <v>0</v>
          </cell>
          <cell r="R175">
            <v>0</v>
          </cell>
          <cell r="S175">
            <v>0</v>
          </cell>
          <cell r="T175">
            <v>0</v>
          </cell>
        </row>
        <row r="176">
          <cell r="A176" t="str">
            <v>553CAGE</v>
          </cell>
          <cell r="B176" t="str">
            <v>553</v>
          </cell>
          <cell r="C176" t="str">
            <v>CAGE</v>
          </cell>
          <cell r="D176">
            <v>11195244.619999999</v>
          </cell>
          <cell r="F176" t="str">
            <v>553CAGE</v>
          </cell>
          <cell r="G176" t="str">
            <v>553</v>
          </cell>
          <cell r="H176" t="str">
            <v>CAGE</v>
          </cell>
          <cell r="I176">
            <v>11195244.619999999</v>
          </cell>
          <cell r="L176" t="str">
            <v>342CAGE</v>
          </cell>
          <cell r="M176">
            <v>0</v>
          </cell>
          <cell r="N176">
            <v>0</v>
          </cell>
          <cell r="O176">
            <v>0</v>
          </cell>
          <cell r="P176">
            <v>0</v>
          </cell>
          <cell r="Q176">
            <v>0</v>
          </cell>
          <cell r="R176">
            <v>0</v>
          </cell>
          <cell r="S176">
            <v>0</v>
          </cell>
          <cell r="T176">
            <v>0</v>
          </cell>
        </row>
        <row r="177">
          <cell r="A177" t="str">
            <v>553CAGW</v>
          </cell>
          <cell r="B177" t="str">
            <v>553</v>
          </cell>
          <cell r="C177" t="str">
            <v>CAGW</v>
          </cell>
          <cell r="D177">
            <v>6418274.79</v>
          </cell>
          <cell r="F177" t="str">
            <v>553CAGW</v>
          </cell>
          <cell r="G177" t="str">
            <v>553</v>
          </cell>
          <cell r="H177" t="str">
            <v>CAGW</v>
          </cell>
          <cell r="I177">
            <v>6418274.79</v>
          </cell>
          <cell r="L177" t="str">
            <v>343CAGE</v>
          </cell>
          <cell r="M177">
            <v>0</v>
          </cell>
          <cell r="N177">
            <v>0</v>
          </cell>
          <cell r="O177">
            <v>0</v>
          </cell>
          <cell r="P177">
            <v>0</v>
          </cell>
          <cell r="Q177">
            <v>0</v>
          </cell>
          <cell r="R177">
            <v>0</v>
          </cell>
          <cell r="S177">
            <v>0</v>
          </cell>
          <cell r="T177">
            <v>0</v>
          </cell>
        </row>
        <row r="178">
          <cell r="A178" t="str">
            <v>554CAGE</v>
          </cell>
          <cell r="B178" t="str">
            <v>554</v>
          </cell>
          <cell r="C178" t="str">
            <v>CAGE</v>
          </cell>
          <cell r="D178">
            <v>2746297.94</v>
          </cell>
          <cell r="F178" t="str">
            <v>554CAGE</v>
          </cell>
          <cell r="G178" t="str">
            <v>554</v>
          </cell>
          <cell r="H178" t="str">
            <v>CAGE</v>
          </cell>
          <cell r="I178">
            <v>2746297.94</v>
          </cell>
          <cell r="L178" t="str">
            <v>343CAGW</v>
          </cell>
          <cell r="M178">
            <v>0</v>
          </cell>
          <cell r="N178">
            <v>0</v>
          </cell>
          <cell r="O178">
            <v>0</v>
          </cell>
          <cell r="P178">
            <v>0</v>
          </cell>
          <cell r="Q178">
            <v>0</v>
          </cell>
          <cell r="R178">
            <v>0</v>
          </cell>
          <cell r="S178">
            <v>0</v>
          </cell>
          <cell r="T178">
            <v>0</v>
          </cell>
        </row>
        <row r="179">
          <cell r="A179" t="str">
            <v>554CAGW</v>
          </cell>
          <cell r="B179" t="str">
            <v>554</v>
          </cell>
          <cell r="C179" t="str">
            <v>CAGW</v>
          </cell>
          <cell r="D179">
            <v>375256.77</v>
          </cell>
          <cell r="F179" t="str">
            <v>554CAGW</v>
          </cell>
          <cell r="G179" t="str">
            <v>554</v>
          </cell>
          <cell r="H179" t="str">
            <v>CAGW</v>
          </cell>
          <cell r="I179">
            <v>375256.77</v>
          </cell>
          <cell r="L179" t="str">
            <v>344CAGE</v>
          </cell>
          <cell r="M179">
            <v>0</v>
          </cell>
          <cell r="N179">
            <v>0</v>
          </cell>
          <cell r="O179">
            <v>0</v>
          </cell>
          <cell r="P179">
            <v>0</v>
          </cell>
          <cell r="Q179">
            <v>0</v>
          </cell>
          <cell r="R179">
            <v>0</v>
          </cell>
          <cell r="S179">
            <v>0</v>
          </cell>
          <cell r="T179">
            <v>0</v>
          </cell>
        </row>
        <row r="180">
          <cell r="A180" t="str">
            <v>555ID</v>
          </cell>
          <cell r="B180" t="str">
            <v>555</v>
          </cell>
          <cell r="C180" t="str">
            <v>ID</v>
          </cell>
          <cell r="D180">
            <v>0</v>
          </cell>
          <cell r="F180" t="str">
            <v>555ID</v>
          </cell>
          <cell r="G180" t="str">
            <v>555</v>
          </cell>
          <cell r="H180" t="str">
            <v>ID</v>
          </cell>
          <cell r="I180">
            <v>0</v>
          </cell>
          <cell r="L180" t="str">
            <v>344CAGW</v>
          </cell>
          <cell r="M180">
            <v>0</v>
          </cell>
          <cell r="N180">
            <v>0</v>
          </cell>
          <cell r="O180">
            <v>0</v>
          </cell>
          <cell r="P180">
            <v>0</v>
          </cell>
          <cell r="Q180">
            <v>0</v>
          </cell>
          <cell r="R180">
            <v>0</v>
          </cell>
          <cell r="S180">
            <v>0</v>
          </cell>
          <cell r="T180">
            <v>0</v>
          </cell>
        </row>
        <row r="181">
          <cell r="A181" t="str">
            <v>555OR</v>
          </cell>
          <cell r="B181" t="str">
            <v>555</v>
          </cell>
          <cell r="C181" t="str">
            <v>OR</v>
          </cell>
          <cell r="D181">
            <v>0</v>
          </cell>
          <cell r="F181" t="str">
            <v>555OR</v>
          </cell>
          <cell r="G181" t="str">
            <v>555</v>
          </cell>
          <cell r="H181" t="str">
            <v>OR</v>
          </cell>
          <cell r="I181">
            <v>0</v>
          </cell>
          <cell r="L181" t="str">
            <v>345CAGE</v>
          </cell>
          <cell r="M181">
            <v>0</v>
          </cell>
          <cell r="N181">
            <v>0</v>
          </cell>
          <cell r="O181">
            <v>0</v>
          </cell>
          <cell r="P181">
            <v>0</v>
          </cell>
          <cell r="Q181">
            <v>0</v>
          </cell>
          <cell r="R181">
            <v>0</v>
          </cell>
          <cell r="S181">
            <v>0</v>
          </cell>
          <cell r="T181">
            <v>0</v>
          </cell>
        </row>
        <row r="182">
          <cell r="A182" t="str">
            <v>555OTHER</v>
          </cell>
          <cell r="B182" t="str">
            <v>555</v>
          </cell>
          <cell r="C182" t="str">
            <v>OTHER</v>
          </cell>
          <cell r="D182">
            <v>158405</v>
          </cell>
          <cell r="F182" t="str">
            <v>555OTHER</v>
          </cell>
          <cell r="G182" t="str">
            <v>555</v>
          </cell>
          <cell r="H182" t="str">
            <v>OTHER</v>
          </cell>
          <cell r="I182">
            <v>158405</v>
          </cell>
          <cell r="L182" t="str">
            <v>345CAGW</v>
          </cell>
          <cell r="M182">
            <v>0</v>
          </cell>
          <cell r="N182">
            <v>0</v>
          </cell>
          <cell r="O182">
            <v>0</v>
          </cell>
          <cell r="P182">
            <v>0</v>
          </cell>
          <cell r="Q182">
            <v>0</v>
          </cell>
          <cell r="R182">
            <v>0</v>
          </cell>
          <cell r="S182">
            <v>0</v>
          </cell>
          <cell r="T182">
            <v>0</v>
          </cell>
        </row>
        <row r="183">
          <cell r="A183" t="str">
            <v>555WA</v>
          </cell>
          <cell r="B183" t="str">
            <v>555</v>
          </cell>
          <cell r="C183" t="str">
            <v>WA</v>
          </cell>
          <cell r="D183">
            <v>0</v>
          </cell>
          <cell r="F183" t="str">
            <v>555WA</v>
          </cell>
          <cell r="G183" t="str">
            <v>555</v>
          </cell>
          <cell r="H183" t="str">
            <v>WA</v>
          </cell>
          <cell r="I183">
            <v>0</v>
          </cell>
          <cell r="L183" t="str">
            <v>346CAGE</v>
          </cell>
          <cell r="M183">
            <v>0</v>
          </cell>
          <cell r="N183">
            <v>0</v>
          </cell>
          <cell r="O183">
            <v>0</v>
          </cell>
          <cell r="P183">
            <v>0</v>
          </cell>
          <cell r="Q183">
            <v>0</v>
          </cell>
          <cell r="R183">
            <v>0</v>
          </cell>
          <cell r="S183">
            <v>0</v>
          </cell>
          <cell r="T183">
            <v>0</v>
          </cell>
        </row>
        <row r="184">
          <cell r="A184" t="str">
            <v>556SG</v>
          </cell>
          <cell r="B184" t="str">
            <v>556</v>
          </cell>
          <cell r="C184" t="str">
            <v>SG</v>
          </cell>
          <cell r="D184">
            <v>1439705.99</v>
          </cell>
          <cell r="F184" t="str">
            <v>556SG</v>
          </cell>
          <cell r="G184" t="str">
            <v>556</v>
          </cell>
          <cell r="H184" t="str">
            <v>SG</v>
          </cell>
          <cell r="I184">
            <v>1439705.99</v>
          </cell>
          <cell r="L184" t="str">
            <v>346CAGW</v>
          </cell>
          <cell r="M184">
            <v>0</v>
          </cell>
          <cell r="N184">
            <v>0</v>
          </cell>
          <cell r="O184">
            <v>0</v>
          </cell>
          <cell r="P184">
            <v>0</v>
          </cell>
          <cell r="Q184">
            <v>0</v>
          </cell>
          <cell r="R184">
            <v>0</v>
          </cell>
          <cell r="S184">
            <v>0</v>
          </cell>
          <cell r="T184">
            <v>0</v>
          </cell>
        </row>
        <row r="185">
          <cell r="A185" t="str">
            <v>557CAGE</v>
          </cell>
          <cell r="B185" t="str">
            <v>557</v>
          </cell>
          <cell r="C185" t="str">
            <v>CAGE</v>
          </cell>
          <cell r="D185">
            <v>16179663.76</v>
          </cell>
          <cell r="F185" t="str">
            <v>557CAGE</v>
          </cell>
          <cell r="G185" t="str">
            <v>557</v>
          </cell>
          <cell r="H185" t="str">
            <v>CAGE</v>
          </cell>
          <cell r="I185">
            <v>16179663.76</v>
          </cell>
          <cell r="L185" t="str">
            <v>350CAGE</v>
          </cell>
          <cell r="M185">
            <v>0</v>
          </cell>
          <cell r="N185">
            <v>0</v>
          </cell>
          <cell r="O185">
            <v>0</v>
          </cell>
          <cell r="P185">
            <v>0</v>
          </cell>
          <cell r="Q185">
            <v>0</v>
          </cell>
          <cell r="R185">
            <v>0</v>
          </cell>
          <cell r="S185">
            <v>0</v>
          </cell>
          <cell r="T185">
            <v>0</v>
          </cell>
        </row>
        <row r="186">
          <cell r="A186" t="str">
            <v>557CAGW</v>
          </cell>
          <cell r="B186" t="str">
            <v>557</v>
          </cell>
          <cell r="C186" t="str">
            <v>CAGW</v>
          </cell>
          <cell r="D186">
            <v>169087.74</v>
          </cell>
          <cell r="F186" t="str">
            <v>557CAGW</v>
          </cell>
          <cell r="G186" t="str">
            <v>557</v>
          </cell>
          <cell r="H186" t="str">
            <v>CAGW</v>
          </cell>
          <cell r="I186">
            <v>169087.74</v>
          </cell>
          <cell r="L186" t="str">
            <v>350CAGW</v>
          </cell>
          <cell r="M186">
            <v>0</v>
          </cell>
          <cell r="N186">
            <v>0</v>
          </cell>
          <cell r="O186">
            <v>0</v>
          </cell>
          <cell r="P186">
            <v>0</v>
          </cell>
          <cell r="Q186">
            <v>0</v>
          </cell>
          <cell r="R186">
            <v>0</v>
          </cell>
          <cell r="S186">
            <v>0</v>
          </cell>
          <cell r="T186">
            <v>0</v>
          </cell>
        </row>
        <row r="187">
          <cell r="A187" t="str">
            <v>557ID</v>
          </cell>
          <cell r="B187" t="str">
            <v>557</v>
          </cell>
          <cell r="C187" t="str">
            <v>ID</v>
          </cell>
          <cell r="D187">
            <v>-32973.24</v>
          </cell>
          <cell r="F187" t="str">
            <v>557ID</v>
          </cell>
          <cell r="G187" t="str">
            <v>557</v>
          </cell>
          <cell r="H187" t="str">
            <v>ID</v>
          </cell>
          <cell r="I187">
            <v>-32973.24</v>
          </cell>
          <cell r="L187" t="str">
            <v>352CAGE</v>
          </cell>
          <cell r="M187">
            <v>0</v>
          </cell>
          <cell r="N187">
            <v>0</v>
          </cell>
          <cell r="O187">
            <v>0</v>
          </cell>
          <cell r="P187">
            <v>0</v>
          </cell>
          <cell r="Q187">
            <v>0</v>
          </cell>
          <cell r="R187">
            <v>0</v>
          </cell>
          <cell r="S187">
            <v>0</v>
          </cell>
          <cell r="T187">
            <v>0</v>
          </cell>
        </row>
        <row r="188">
          <cell r="A188" t="str">
            <v>557JBE</v>
          </cell>
          <cell r="B188" t="str">
            <v>557</v>
          </cell>
          <cell r="C188" t="str">
            <v>JBE</v>
          </cell>
          <cell r="D188">
            <v>8943.98</v>
          </cell>
          <cell r="F188" t="str">
            <v>557JBE</v>
          </cell>
          <cell r="G188" t="str">
            <v>557</v>
          </cell>
          <cell r="H188" t="str">
            <v>JBE</v>
          </cell>
          <cell r="I188">
            <v>8943.98</v>
          </cell>
          <cell r="L188" t="str">
            <v>352CAGW</v>
          </cell>
          <cell r="M188">
            <v>0</v>
          </cell>
          <cell r="N188">
            <v>0</v>
          </cell>
          <cell r="O188">
            <v>0</v>
          </cell>
          <cell r="P188">
            <v>0</v>
          </cell>
          <cell r="Q188">
            <v>0</v>
          </cell>
          <cell r="R188">
            <v>0</v>
          </cell>
          <cell r="S188">
            <v>0</v>
          </cell>
          <cell r="T188">
            <v>0</v>
          </cell>
        </row>
        <row r="189">
          <cell r="A189" t="str">
            <v>557JBG</v>
          </cell>
          <cell r="B189" t="str">
            <v>557</v>
          </cell>
          <cell r="C189" t="str">
            <v>JBG</v>
          </cell>
          <cell r="D189">
            <v>2173845.2999999998</v>
          </cell>
          <cell r="F189" t="str">
            <v>557JBG</v>
          </cell>
          <cell r="G189" t="str">
            <v>557</v>
          </cell>
          <cell r="H189" t="str">
            <v>JBG</v>
          </cell>
          <cell r="I189">
            <v>2173845.2999999998</v>
          </cell>
          <cell r="L189" t="str">
            <v>352JBG</v>
          </cell>
          <cell r="M189">
            <v>0</v>
          </cell>
          <cell r="N189">
            <v>0</v>
          </cell>
          <cell r="O189">
            <v>0</v>
          </cell>
          <cell r="P189">
            <v>0</v>
          </cell>
          <cell r="Q189">
            <v>0</v>
          </cell>
          <cell r="R189">
            <v>0</v>
          </cell>
          <cell r="S189">
            <v>0</v>
          </cell>
          <cell r="T189">
            <v>0</v>
          </cell>
        </row>
        <row r="190">
          <cell r="A190" t="str">
            <v>557OR</v>
          </cell>
          <cell r="B190" t="str">
            <v>557</v>
          </cell>
          <cell r="C190" t="str">
            <v>OR</v>
          </cell>
          <cell r="D190">
            <v>-53813.04</v>
          </cell>
          <cell r="F190" t="str">
            <v>557OR</v>
          </cell>
          <cell r="G190" t="str">
            <v>557</v>
          </cell>
          <cell r="H190" t="str">
            <v>OR</v>
          </cell>
          <cell r="I190">
            <v>-53813.04</v>
          </cell>
          <cell r="L190" t="str">
            <v>353CAGE</v>
          </cell>
          <cell r="M190">
            <v>0</v>
          </cell>
          <cell r="N190">
            <v>0</v>
          </cell>
          <cell r="O190">
            <v>0</v>
          </cell>
          <cell r="P190">
            <v>0</v>
          </cell>
          <cell r="Q190">
            <v>0</v>
          </cell>
          <cell r="R190">
            <v>0</v>
          </cell>
          <cell r="S190">
            <v>0</v>
          </cell>
          <cell r="T190">
            <v>0</v>
          </cell>
        </row>
        <row r="191">
          <cell r="A191" t="str">
            <v>557SG</v>
          </cell>
          <cell r="B191" t="str">
            <v>557</v>
          </cell>
          <cell r="C191" t="str">
            <v>SG</v>
          </cell>
          <cell r="D191">
            <v>48040159.979999997</v>
          </cell>
          <cell r="F191" t="str">
            <v>557SG</v>
          </cell>
          <cell r="G191" t="str">
            <v>557</v>
          </cell>
          <cell r="H191" t="str">
            <v>SG</v>
          </cell>
          <cell r="I191">
            <v>48040159.979999997</v>
          </cell>
          <cell r="L191" t="str">
            <v>353CAGW</v>
          </cell>
          <cell r="M191">
            <v>0</v>
          </cell>
          <cell r="N191">
            <v>0</v>
          </cell>
          <cell r="O191">
            <v>0</v>
          </cell>
          <cell r="P191">
            <v>0</v>
          </cell>
          <cell r="Q191">
            <v>0</v>
          </cell>
          <cell r="R191">
            <v>0</v>
          </cell>
          <cell r="S191">
            <v>0</v>
          </cell>
          <cell r="T191">
            <v>0</v>
          </cell>
        </row>
        <row r="192">
          <cell r="A192" t="str">
            <v>557WA</v>
          </cell>
          <cell r="B192" t="str">
            <v>557</v>
          </cell>
          <cell r="C192" t="str">
            <v>WA</v>
          </cell>
          <cell r="D192">
            <v>-97006.2</v>
          </cell>
          <cell r="F192" t="str">
            <v>557WA</v>
          </cell>
          <cell r="G192" t="str">
            <v>557</v>
          </cell>
          <cell r="H192" t="str">
            <v>WA</v>
          </cell>
          <cell r="I192">
            <v>-97006.2</v>
          </cell>
          <cell r="L192" t="str">
            <v>353JBG</v>
          </cell>
          <cell r="M192">
            <v>0</v>
          </cell>
          <cell r="N192">
            <v>0</v>
          </cell>
          <cell r="O192">
            <v>0</v>
          </cell>
          <cell r="P192">
            <v>0</v>
          </cell>
          <cell r="Q192">
            <v>0</v>
          </cell>
          <cell r="R192">
            <v>0</v>
          </cell>
          <cell r="S192">
            <v>0</v>
          </cell>
          <cell r="T192">
            <v>0</v>
          </cell>
        </row>
        <row r="193">
          <cell r="A193" t="str">
            <v>560CAGE</v>
          </cell>
          <cell r="B193" t="str">
            <v>560</v>
          </cell>
          <cell r="C193" t="str">
            <v>CAGE</v>
          </cell>
          <cell r="D193">
            <v>639898.46</v>
          </cell>
          <cell r="F193" t="str">
            <v>560CAGE</v>
          </cell>
          <cell r="G193" t="str">
            <v>560</v>
          </cell>
          <cell r="H193" t="str">
            <v>CAGE</v>
          </cell>
          <cell r="I193">
            <v>639898.46</v>
          </cell>
          <cell r="L193" t="str">
            <v>354CAGE</v>
          </cell>
          <cell r="M193">
            <v>0</v>
          </cell>
          <cell r="N193">
            <v>0</v>
          </cell>
          <cell r="O193">
            <v>0</v>
          </cell>
          <cell r="P193">
            <v>0</v>
          </cell>
          <cell r="Q193">
            <v>0</v>
          </cell>
          <cell r="R193">
            <v>0</v>
          </cell>
          <cell r="S193">
            <v>0</v>
          </cell>
          <cell r="T193">
            <v>0</v>
          </cell>
        </row>
        <row r="194">
          <cell r="A194" t="str">
            <v>560CAGW</v>
          </cell>
          <cell r="B194" t="str">
            <v>560</v>
          </cell>
          <cell r="C194" t="str">
            <v>CAGW</v>
          </cell>
          <cell r="D194">
            <v>683103.67</v>
          </cell>
          <cell r="F194" t="str">
            <v>560CAGW</v>
          </cell>
          <cell r="G194" t="str">
            <v>560</v>
          </cell>
          <cell r="H194" t="str">
            <v>CAGW</v>
          </cell>
          <cell r="I194">
            <v>683103.67</v>
          </cell>
          <cell r="L194" t="str">
            <v>354CAGW</v>
          </cell>
          <cell r="M194">
            <v>0</v>
          </cell>
          <cell r="N194">
            <v>0</v>
          </cell>
          <cell r="O194">
            <v>0</v>
          </cell>
          <cell r="P194">
            <v>0</v>
          </cell>
          <cell r="Q194">
            <v>0</v>
          </cell>
          <cell r="R194">
            <v>0</v>
          </cell>
          <cell r="S194">
            <v>0</v>
          </cell>
          <cell r="T194">
            <v>0</v>
          </cell>
        </row>
        <row r="195">
          <cell r="A195" t="str">
            <v>560ID</v>
          </cell>
          <cell r="B195" t="str">
            <v>560</v>
          </cell>
          <cell r="C195" t="str">
            <v>ID</v>
          </cell>
          <cell r="D195">
            <v>0</v>
          </cell>
          <cell r="F195" t="str">
            <v>560ID</v>
          </cell>
          <cell r="G195" t="str">
            <v>560</v>
          </cell>
          <cell r="H195" t="str">
            <v>ID</v>
          </cell>
          <cell r="I195">
            <v>0</v>
          </cell>
          <cell r="L195" t="str">
            <v>355CAGE</v>
          </cell>
          <cell r="M195">
            <v>0</v>
          </cell>
          <cell r="N195">
            <v>0</v>
          </cell>
          <cell r="O195">
            <v>0</v>
          </cell>
          <cell r="P195">
            <v>0</v>
          </cell>
          <cell r="Q195">
            <v>0</v>
          </cell>
          <cell r="R195">
            <v>0</v>
          </cell>
          <cell r="S195">
            <v>0</v>
          </cell>
          <cell r="T195">
            <v>0</v>
          </cell>
        </row>
        <row r="196">
          <cell r="A196" t="str">
            <v>560SG</v>
          </cell>
          <cell r="B196" t="str">
            <v>560</v>
          </cell>
          <cell r="C196" t="str">
            <v>SG</v>
          </cell>
          <cell r="D196">
            <v>4908707.1100000003</v>
          </cell>
          <cell r="F196" t="str">
            <v>560SG</v>
          </cell>
          <cell r="G196" t="str">
            <v>560</v>
          </cell>
          <cell r="H196" t="str">
            <v>SG</v>
          </cell>
          <cell r="I196">
            <v>4908707.1100000003</v>
          </cell>
          <cell r="L196" t="str">
            <v>355CAGW</v>
          </cell>
          <cell r="M196">
            <v>0</v>
          </cell>
          <cell r="N196">
            <v>0</v>
          </cell>
          <cell r="O196">
            <v>0</v>
          </cell>
          <cell r="P196">
            <v>0</v>
          </cell>
          <cell r="Q196">
            <v>0</v>
          </cell>
          <cell r="R196">
            <v>0</v>
          </cell>
          <cell r="S196">
            <v>0</v>
          </cell>
          <cell r="T196">
            <v>0</v>
          </cell>
        </row>
        <row r="197">
          <cell r="A197" t="str">
            <v>561CAGE</v>
          </cell>
          <cell r="B197" t="str">
            <v>561</v>
          </cell>
          <cell r="C197" t="str">
            <v>CAGE</v>
          </cell>
          <cell r="D197">
            <v>1114579.46</v>
          </cell>
          <cell r="F197" t="str">
            <v>561CAGE</v>
          </cell>
          <cell r="G197" t="str">
            <v>561</v>
          </cell>
          <cell r="H197" t="str">
            <v>CAGE</v>
          </cell>
          <cell r="I197">
            <v>1114579.46</v>
          </cell>
          <cell r="L197" t="str">
            <v>355JBG</v>
          </cell>
          <cell r="M197">
            <v>0</v>
          </cell>
          <cell r="N197">
            <v>0</v>
          </cell>
          <cell r="O197">
            <v>0</v>
          </cell>
          <cell r="P197">
            <v>0</v>
          </cell>
          <cell r="Q197">
            <v>0</v>
          </cell>
          <cell r="R197">
            <v>0</v>
          </cell>
          <cell r="S197">
            <v>0</v>
          </cell>
          <cell r="T197">
            <v>0</v>
          </cell>
        </row>
        <row r="198">
          <cell r="A198" t="str">
            <v>561CAGW</v>
          </cell>
          <cell r="B198" t="str">
            <v>561</v>
          </cell>
          <cell r="C198" t="str">
            <v>CAGW</v>
          </cell>
          <cell r="D198">
            <v>310088.57</v>
          </cell>
          <cell r="F198" t="str">
            <v>561CAGW</v>
          </cell>
          <cell r="G198" t="str">
            <v>561</v>
          </cell>
          <cell r="H198" t="str">
            <v>CAGW</v>
          </cell>
          <cell r="I198">
            <v>310088.57</v>
          </cell>
          <cell r="L198" t="str">
            <v>356CAGE</v>
          </cell>
          <cell r="M198">
            <v>0</v>
          </cell>
          <cell r="N198">
            <v>0</v>
          </cell>
          <cell r="O198">
            <v>0</v>
          </cell>
          <cell r="P198">
            <v>0</v>
          </cell>
          <cell r="Q198">
            <v>0</v>
          </cell>
          <cell r="R198">
            <v>0</v>
          </cell>
          <cell r="S198">
            <v>0</v>
          </cell>
          <cell r="T198">
            <v>0</v>
          </cell>
        </row>
        <row r="199">
          <cell r="A199" t="str">
            <v>561SG</v>
          </cell>
          <cell r="B199" t="str">
            <v>561</v>
          </cell>
          <cell r="C199" t="str">
            <v>SG</v>
          </cell>
          <cell r="D199">
            <v>8152539.7199999997</v>
          </cell>
          <cell r="F199" t="str">
            <v>561SG</v>
          </cell>
          <cell r="G199" t="str">
            <v>561</v>
          </cell>
          <cell r="H199" t="str">
            <v>SG</v>
          </cell>
          <cell r="I199">
            <v>8152539.7199999997</v>
          </cell>
          <cell r="L199" t="str">
            <v>356CAGW</v>
          </cell>
          <cell r="M199">
            <v>0</v>
          </cell>
          <cell r="N199">
            <v>0</v>
          </cell>
          <cell r="O199">
            <v>0</v>
          </cell>
          <cell r="P199">
            <v>0</v>
          </cell>
          <cell r="Q199">
            <v>0</v>
          </cell>
          <cell r="R199">
            <v>0</v>
          </cell>
          <cell r="S199">
            <v>0</v>
          </cell>
          <cell r="T199">
            <v>0</v>
          </cell>
        </row>
        <row r="200">
          <cell r="A200" t="str">
            <v>562CAGE</v>
          </cell>
          <cell r="B200" t="str">
            <v>562</v>
          </cell>
          <cell r="C200" t="str">
            <v>CAGE</v>
          </cell>
          <cell r="D200">
            <v>1560327.79</v>
          </cell>
          <cell r="F200" t="str">
            <v>562CAGE</v>
          </cell>
          <cell r="G200" t="str">
            <v>562</v>
          </cell>
          <cell r="H200" t="str">
            <v>CAGE</v>
          </cell>
          <cell r="I200">
            <v>1560327.79</v>
          </cell>
          <cell r="L200" t="str">
            <v>356JBG</v>
          </cell>
          <cell r="M200">
            <v>0</v>
          </cell>
          <cell r="N200">
            <v>0</v>
          </cell>
          <cell r="O200">
            <v>0</v>
          </cell>
          <cell r="P200">
            <v>0</v>
          </cell>
          <cell r="Q200">
            <v>0</v>
          </cell>
          <cell r="R200">
            <v>0</v>
          </cell>
          <cell r="S200">
            <v>0</v>
          </cell>
          <cell r="T200">
            <v>0</v>
          </cell>
        </row>
        <row r="201">
          <cell r="A201" t="str">
            <v>562CAGW</v>
          </cell>
          <cell r="B201" t="str">
            <v>562</v>
          </cell>
          <cell r="C201" t="str">
            <v>CAGW</v>
          </cell>
          <cell r="D201">
            <v>436088.33</v>
          </cell>
          <cell r="F201" t="str">
            <v>562CAGW</v>
          </cell>
          <cell r="G201" t="str">
            <v>562</v>
          </cell>
          <cell r="H201" t="str">
            <v>CAGW</v>
          </cell>
          <cell r="I201">
            <v>436088.33</v>
          </cell>
          <cell r="L201" t="str">
            <v>356SG</v>
          </cell>
          <cell r="M201">
            <v>0</v>
          </cell>
          <cell r="N201">
            <v>0</v>
          </cell>
          <cell r="O201">
            <v>0</v>
          </cell>
          <cell r="P201">
            <v>0</v>
          </cell>
          <cell r="Q201">
            <v>0</v>
          </cell>
          <cell r="R201">
            <v>0</v>
          </cell>
          <cell r="S201">
            <v>0</v>
          </cell>
          <cell r="T201">
            <v>0</v>
          </cell>
        </row>
        <row r="202">
          <cell r="A202" t="str">
            <v>562JBG</v>
          </cell>
          <cell r="B202" t="str">
            <v>562</v>
          </cell>
          <cell r="C202" t="str">
            <v>JBG</v>
          </cell>
          <cell r="D202">
            <v>42373.61</v>
          </cell>
          <cell r="F202" t="str">
            <v>562JBG</v>
          </cell>
          <cell r="G202" t="str">
            <v>562</v>
          </cell>
          <cell r="H202" t="str">
            <v>JBG</v>
          </cell>
          <cell r="I202">
            <v>42373.61</v>
          </cell>
          <cell r="L202" t="str">
            <v>357CAGW</v>
          </cell>
          <cell r="M202">
            <v>0</v>
          </cell>
          <cell r="N202">
            <v>0</v>
          </cell>
          <cell r="O202">
            <v>0</v>
          </cell>
          <cell r="P202">
            <v>0</v>
          </cell>
          <cell r="Q202">
            <v>0</v>
          </cell>
          <cell r="R202">
            <v>0</v>
          </cell>
          <cell r="S202">
            <v>0</v>
          </cell>
          <cell r="T202">
            <v>0</v>
          </cell>
        </row>
        <row r="203">
          <cell r="A203" t="str">
            <v>562SG</v>
          </cell>
          <cell r="B203" t="str">
            <v>562</v>
          </cell>
          <cell r="C203" t="str">
            <v>SG</v>
          </cell>
          <cell r="D203">
            <v>990803.7</v>
          </cell>
          <cell r="F203" t="str">
            <v>562SG</v>
          </cell>
          <cell r="G203" t="str">
            <v>562</v>
          </cell>
          <cell r="H203" t="str">
            <v>SG</v>
          </cell>
          <cell r="I203">
            <v>990803.7</v>
          </cell>
          <cell r="L203" t="str">
            <v>358CAGW</v>
          </cell>
          <cell r="M203">
            <v>0</v>
          </cell>
          <cell r="N203">
            <v>0</v>
          </cell>
          <cell r="O203">
            <v>0</v>
          </cell>
          <cell r="P203">
            <v>0</v>
          </cell>
          <cell r="Q203">
            <v>0</v>
          </cell>
          <cell r="R203">
            <v>0</v>
          </cell>
          <cell r="S203">
            <v>0</v>
          </cell>
          <cell r="T203">
            <v>0</v>
          </cell>
        </row>
        <row r="204">
          <cell r="A204" t="str">
            <v>563CAGE</v>
          </cell>
          <cell r="B204" t="str">
            <v>563</v>
          </cell>
          <cell r="C204" t="str">
            <v>CAGE</v>
          </cell>
          <cell r="D204">
            <v>339160.92</v>
          </cell>
          <cell r="F204" t="str">
            <v>563CAGE</v>
          </cell>
          <cell r="G204" t="str">
            <v>563</v>
          </cell>
          <cell r="H204" t="str">
            <v>CAGE</v>
          </cell>
          <cell r="I204">
            <v>339160.92</v>
          </cell>
          <cell r="L204" t="str">
            <v>359CAGW</v>
          </cell>
          <cell r="M204">
            <v>0</v>
          </cell>
          <cell r="N204">
            <v>0</v>
          </cell>
          <cell r="O204">
            <v>0</v>
          </cell>
          <cell r="P204">
            <v>0</v>
          </cell>
          <cell r="Q204">
            <v>0</v>
          </cell>
          <cell r="R204">
            <v>0</v>
          </cell>
          <cell r="S204">
            <v>0</v>
          </cell>
          <cell r="T204">
            <v>0</v>
          </cell>
        </row>
        <row r="205">
          <cell r="A205" t="str">
            <v>563CAGW</v>
          </cell>
          <cell r="B205" t="str">
            <v>563</v>
          </cell>
          <cell r="C205" t="str">
            <v>CAGW</v>
          </cell>
          <cell r="D205">
            <v>14127.9</v>
          </cell>
          <cell r="F205" t="str">
            <v>563CAGW</v>
          </cell>
          <cell r="G205" t="str">
            <v>563</v>
          </cell>
          <cell r="H205" t="str">
            <v>CAGW</v>
          </cell>
          <cell r="I205">
            <v>14127.9</v>
          </cell>
          <cell r="L205" t="str">
            <v>360S</v>
          </cell>
          <cell r="M205">
            <v>0</v>
          </cell>
          <cell r="N205">
            <v>0</v>
          </cell>
          <cell r="O205">
            <v>8533785</v>
          </cell>
          <cell r="P205">
            <v>0</v>
          </cell>
          <cell r="Q205">
            <v>0</v>
          </cell>
          <cell r="R205">
            <v>0</v>
          </cell>
          <cell r="S205">
            <v>0</v>
          </cell>
          <cell r="T205">
            <v>0</v>
          </cell>
        </row>
        <row r="206">
          <cell r="A206" t="str">
            <v>566CAGE</v>
          </cell>
          <cell r="B206" t="str">
            <v>566</v>
          </cell>
          <cell r="C206" t="str">
            <v>CAGE</v>
          </cell>
          <cell r="D206">
            <v>256168.62</v>
          </cell>
          <cell r="F206" t="str">
            <v>566CAGE</v>
          </cell>
          <cell r="G206" t="str">
            <v>566</v>
          </cell>
          <cell r="H206" t="str">
            <v>CAGE</v>
          </cell>
          <cell r="I206">
            <v>256168.62</v>
          </cell>
          <cell r="L206" t="str">
            <v>361S</v>
          </cell>
          <cell r="M206">
            <v>0</v>
          </cell>
          <cell r="N206">
            <v>0</v>
          </cell>
          <cell r="O206">
            <v>0</v>
          </cell>
          <cell r="P206">
            <v>0</v>
          </cell>
          <cell r="Q206">
            <v>0</v>
          </cell>
          <cell r="R206">
            <v>0</v>
          </cell>
          <cell r="S206">
            <v>0</v>
          </cell>
          <cell r="T206">
            <v>0</v>
          </cell>
        </row>
        <row r="207">
          <cell r="A207" t="str">
            <v>566CAGW</v>
          </cell>
          <cell r="B207" t="str">
            <v>566</v>
          </cell>
          <cell r="C207" t="str">
            <v>CAGW</v>
          </cell>
          <cell r="D207">
            <v>593445.77</v>
          </cell>
          <cell r="F207" t="str">
            <v>566CAGW</v>
          </cell>
          <cell r="G207" t="str">
            <v>566</v>
          </cell>
          <cell r="H207" t="str">
            <v>CAGW</v>
          </cell>
          <cell r="I207">
            <v>593445.77</v>
          </cell>
          <cell r="L207" t="str">
            <v>362S</v>
          </cell>
          <cell r="M207">
            <v>0</v>
          </cell>
          <cell r="N207">
            <v>0</v>
          </cell>
          <cell r="O207">
            <v>0</v>
          </cell>
          <cell r="P207">
            <v>0</v>
          </cell>
          <cell r="Q207">
            <v>0</v>
          </cell>
          <cell r="R207">
            <v>0</v>
          </cell>
          <cell r="S207">
            <v>0</v>
          </cell>
          <cell r="T207">
            <v>0</v>
          </cell>
        </row>
        <row r="208">
          <cell r="A208" t="str">
            <v>566SG</v>
          </cell>
          <cell r="B208" t="str">
            <v>566</v>
          </cell>
          <cell r="C208" t="str">
            <v>SG</v>
          </cell>
          <cell r="D208">
            <v>3313028.39</v>
          </cell>
          <cell r="F208" t="str">
            <v>566SG</v>
          </cell>
          <cell r="G208" t="str">
            <v>566</v>
          </cell>
          <cell r="H208" t="str">
            <v>SG</v>
          </cell>
          <cell r="I208">
            <v>3313028.39</v>
          </cell>
          <cell r="L208" t="str">
            <v>364S</v>
          </cell>
          <cell r="M208">
            <v>0</v>
          </cell>
          <cell r="N208">
            <v>0</v>
          </cell>
          <cell r="O208">
            <v>65966.158050000668</v>
          </cell>
          <cell r="P208">
            <v>0</v>
          </cell>
          <cell r="Q208">
            <v>0</v>
          </cell>
          <cell r="R208">
            <v>0</v>
          </cell>
          <cell r="S208">
            <v>0</v>
          </cell>
          <cell r="T208">
            <v>0</v>
          </cell>
        </row>
        <row r="209">
          <cell r="A209" t="str">
            <v>567CAGE</v>
          </cell>
          <cell r="B209" t="str">
            <v>567</v>
          </cell>
          <cell r="C209" t="str">
            <v>CAGE</v>
          </cell>
          <cell r="D209">
            <v>1374558.38</v>
          </cell>
          <cell r="F209" t="str">
            <v>567CAGE</v>
          </cell>
          <cell r="G209" t="str">
            <v>567</v>
          </cell>
          <cell r="H209" t="str">
            <v>CAGE</v>
          </cell>
          <cell r="I209">
            <v>1374558.38</v>
          </cell>
          <cell r="L209" t="str">
            <v>365S</v>
          </cell>
          <cell r="M209">
            <v>0</v>
          </cell>
          <cell r="N209">
            <v>0</v>
          </cell>
          <cell r="O209">
            <v>0</v>
          </cell>
          <cell r="P209">
            <v>0</v>
          </cell>
          <cell r="Q209">
            <v>0</v>
          </cell>
          <cell r="R209">
            <v>0</v>
          </cell>
          <cell r="S209">
            <v>0</v>
          </cell>
          <cell r="T209">
            <v>0</v>
          </cell>
        </row>
        <row r="210">
          <cell r="A210" t="str">
            <v>567CAGW</v>
          </cell>
          <cell r="B210" t="str">
            <v>567</v>
          </cell>
          <cell r="C210" t="str">
            <v>CAGW</v>
          </cell>
          <cell r="D210">
            <v>1380767.84</v>
          </cell>
          <cell r="F210" t="str">
            <v>567CAGW</v>
          </cell>
          <cell r="G210" t="str">
            <v>567</v>
          </cell>
          <cell r="H210" t="str">
            <v>CAGW</v>
          </cell>
          <cell r="I210">
            <v>1380767.84</v>
          </cell>
          <cell r="L210" t="str">
            <v>366S</v>
          </cell>
          <cell r="M210">
            <v>0</v>
          </cell>
          <cell r="N210">
            <v>0</v>
          </cell>
          <cell r="O210">
            <v>0</v>
          </cell>
          <cell r="P210">
            <v>0</v>
          </cell>
          <cell r="Q210">
            <v>0</v>
          </cell>
          <cell r="R210">
            <v>0</v>
          </cell>
          <cell r="S210">
            <v>0</v>
          </cell>
          <cell r="T210">
            <v>0</v>
          </cell>
        </row>
        <row r="211">
          <cell r="A211" t="str">
            <v>567SG</v>
          </cell>
          <cell r="B211" t="str">
            <v>567</v>
          </cell>
          <cell r="C211" t="str">
            <v>SG</v>
          </cell>
          <cell r="D211">
            <v>-110</v>
          </cell>
          <cell r="F211" t="str">
            <v>567SG</v>
          </cell>
          <cell r="G211" t="str">
            <v>567</v>
          </cell>
          <cell r="H211" t="str">
            <v>SG</v>
          </cell>
          <cell r="I211">
            <v>-110</v>
          </cell>
          <cell r="L211" t="str">
            <v>367S</v>
          </cell>
          <cell r="M211">
            <v>0</v>
          </cell>
          <cell r="N211">
            <v>0</v>
          </cell>
          <cell r="O211">
            <v>0</v>
          </cell>
          <cell r="P211">
            <v>0</v>
          </cell>
          <cell r="Q211">
            <v>0</v>
          </cell>
          <cell r="R211">
            <v>0</v>
          </cell>
          <cell r="S211">
            <v>0</v>
          </cell>
          <cell r="T211">
            <v>0</v>
          </cell>
        </row>
        <row r="212">
          <cell r="A212" t="str">
            <v>568CAGE</v>
          </cell>
          <cell r="B212" t="str">
            <v>568</v>
          </cell>
          <cell r="C212" t="str">
            <v>CAGE</v>
          </cell>
          <cell r="D212">
            <v>459466.96</v>
          </cell>
          <cell r="F212" t="str">
            <v>568CAGE</v>
          </cell>
          <cell r="G212" t="str">
            <v>568</v>
          </cell>
          <cell r="H212" t="str">
            <v>CAGE</v>
          </cell>
          <cell r="I212">
            <v>459466.96</v>
          </cell>
          <cell r="L212" t="str">
            <v>368S</v>
          </cell>
          <cell r="M212">
            <v>0</v>
          </cell>
          <cell r="N212">
            <v>0</v>
          </cell>
          <cell r="O212">
            <v>0</v>
          </cell>
          <cell r="P212">
            <v>0</v>
          </cell>
          <cell r="Q212">
            <v>0</v>
          </cell>
          <cell r="R212">
            <v>0</v>
          </cell>
          <cell r="S212">
            <v>0</v>
          </cell>
          <cell r="T212">
            <v>0</v>
          </cell>
        </row>
        <row r="213">
          <cell r="A213" t="str">
            <v>568CAGW</v>
          </cell>
          <cell r="B213" t="str">
            <v>568</v>
          </cell>
          <cell r="C213" t="str">
            <v>CAGW</v>
          </cell>
          <cell r="D213">
            <v>349020.4</v>
          </cell>
          <cell r="F213" t="str">
            <v>568CAGW</v>
          </cell>
          <cell r="G213" t="str">
            <v>568</v>
          </cell>
          <cell r="H213" t="str">
            <v>CAGW</v>
          </cell>
          <cell r="I213">
            <v>349020.4</v>
          </cell>
          <cell r="L213" t="str">
            <v>369S</v>
          </cell>
          <cell r="M213">
            <v>0</v>
          </cell>
          <cell r="N213">
            <v>0</v>
          </cell>
          <cell r="O213">
            <v>0</v>
          </cell>
          <cell r="P213">
            <v>0</v>
          </cell>
          <cell r="Q213">
            <v>0</v>
          </cell>
          <cell r="R213">
            <v>0</v>
          </cell>
          <cell r="S213">
            <v>0</v>
          </cell>
          <cell r="T213">
            <v>0</v>
          </cell>
        </row>
        <row r="214">
          <cell r="A214" t="str">
            <v>568SG</v>
          </cell>
          <cell r="B214" t="str">
            <v>568</v>
          </cell>
          <cell r="C214" t="str">
            <v>SG</v>
          </cell>
          <cell r="D214">
            <v>799671.84</v>
          </cell>
          <cell r="F214" t="str">
            <v>568SG</v>
          </cell>
          <cell r="G214" t="str">
            <v>568</v>
          </cell>
          <cell r="H214" t="str">
            <v>SG</v>
          </cell>
          <cell r="I214">
            <v>799671.84</v>
          </cell>
          <cell r="L214" t="str">
            <v>370S</v>
          </cell>
          <cell r="M214">
            <v>0</v>
          </cell>
          <cell r="N214">
            <v>0</v>
          </cell>
          <cell r="O214">
            <v>0</v>
          </cell>
          <cell r="P214">
            <v>0</v>
          </cell>
          <cell r="Q214">
            <v>0</v>
          </cell>
          <cell r="R214">
            <v>0</v>
          </cell>
          <cell r="S214">
            <v>0</v>
          </cell>
          <cell r="T214">
            <v>0</v>
          </cell>
        </row>
        <row r="215">
          <cell r="A215" t="str">
            <v>569CAGE</v>
          </cell>
          <cell r="B215" t="str">
            <v>569</v>
          </cell>
          <cell r="C215" t="str">
            <v>CAGE</v>
          </cell>
          <cell r="D215">
            <v>42069.32</v>
          </cell>
          <cell r="F215" t="str">
            <v>569CAGE</v>
          </cell>
          <cell r="G215" t="str">
            <v>569</v>
          </cell>
          <cell r="H215" t="str">
            <v>CAGE</v>
          </cell>
          <cell r="I215">
            <v>42069.32</v>
          </cell>
          <cell r="L215" t="str">
            <v>371S</v>
          </cell>
          <cell r="M215">
            <v>0</v>
          </cell>
          <cell r="N215">
            <v>0</v>
          </cell>
          <cell r="O215">
            <v>0</v>
          </cell>
          <cell r="P215">
            <v>0</v>
          </cell>
          <cell r="Q215">
            <v>0</v>
          </cell>
          <cell r="R215">
            <v>0</v>
          </cell>
          <cell r="S215">
            <v>0</v>
          </cell>
          <cell r="T215">
            <v>0</v>
          </cell>
        </row>
        <row r="216">
          <cell r="A216" t="str">
            <v>569CAGW</v>
          </cell>
          <cell r="B216" t="str">
            <v>569</v>
          </cell>
          <cell r="C216" t="str">
            <v>CAGW</v>
          </cell>
          <cell r="D216">
            <v>843.59</v>
          </cell>
          <cell r="F216" t="str">
            <v>569CAGW</v>
          </cell>
          <cell r="G216" t="str">
            <v>569</v>
          </cell>
          <cell r="H216" t="str">
            <v>CAGW</v>
          </cell>
          <cell r="I216">
            <v>843.59</v>
          </cell>
          <cell r="L216" t="str">
            <v>373S</v>
          </cell>
          <cell r="M216">
            <v>0</v>
          </cell>
          <cell r="N216">
            <v>0</v>
          </cell>
          <cell r="O216">
            <v>0</v>
          </cell>
          <cell r="P216">
            <v>0</v>
          </cell>
          <cell r="Q216">
            <v>0</v>
          </cell>
          <cell r="R216">
            <v>0</v>
          </cell>
          <cell r="S216">
            <v>0</v>
          </cell>
          <cell r="T216">
            <v>0</v>
          </cell>
        </row>
        <row r="217">
          <cell r="A217" t="str">
            <v>569SG</v>
          </cell>
          <cell r="B217" t="str">
            <v>569</v>
          </cell>
          <cell r="C217" t="str">
            <v>SG</v>
          </cell>
          <cell r="D217">
            <v>4289220.47</v>
          </cell>
          <cell r="F217" t="str">
            <v>569SG</v>
          </cell>
          <cell r="G217" t="str">
            <v>569</v>
          </cell>
          <cell r="H217" t="str">
            <v>SG</v>
          </cell>
          <cell r="I217">
            <v>4289220.47</v>
          </cell>
          <cell r="L217" t="str">
            <v>389S</v>
          </cell>
          <cell r="M217">
            <v>0</v>
          </cell>
          <cell r="N217">
            <v>0</v>
          </cell>
          <cell r="O217">
            <v>0</v>
          </cell>
          <cell r="P217">
            <v>0</v>
          </cell>
          <cell r="Q217">
            <v>0</v>
          </cell>
          <cell r="R217">
            <v>0</v>
          </cell>
          <cell r="S217">
            <v>0</v>
          </cell>
          <cell r="T217">
            <v>0</v>
          </cell>
        </row>
        <row r="218">
          <cell r="A218" t="str">
            <v>570CAGE</v>
          </cell>
          <cell r="B218" t="str">
            <v>570</v>
          </cell>
          <cell r="C218" t="str">
            <v>CAGE</v>
          </cell>
          <cell r="D218">
            <v>6530130.8600000003</v>
          </cell>
          <cell r="F218" t="str">
            <v>570CAGE</v>
          </cell>
          <cell r="G218" t="str">
            <v>570</v>
          </cell>
          <cell r="H218" t="str">
            <v>CAGE</v>
          </cell>
          <cell r="I218">
            <v>6530130.8600000003</v>
          </cell>
          <cell r="L218" t="str">
            <v>389SO</v>
          </cell>
          <cell r="M218">
            <v>0</v>
          </cell>
          <cell r="N218">
            <v>0</v>
          </cell>
          <cell r="O218">
            <v>0</v>
          </cell>
          <cell r="P218">
            <v>0</v>
          </cell>
          <cell r="Q218">
            <v>0</v>
          </cell>
          <cell r="R218">
            <v>0</v>
          </cell>
          <cell r="S218">
            <v>0</v>
          </cell>
          <cell r="T218">
            <v>0</v>
          </cell>
        </row>
        <row r="219">
          <cell r="A219" t="str">
            <v>570CAGW</v>
          </cell>
          <cell r="B219" t="str">
            <v>570</v>
          </cell>
          <cell r="C219" t="str">
            <v>CAGW</v>
          </cell>
          <cell r="D219">
            <v>3047213.49</v>
          </cell>
          <cell r="F219" t="str">
            <v>570CAGW</v>
          </cell>
          <cell r="G219" t="str">
            <v>570</v>
          </cell>
          <cell r="H219" t="str">
            <v>CAGW</v>
          </cell>
          <cell r="I219">
            <v>3047213.49</v>
          </cell>
          <cell r="L219" t="str">
            <v>390CAGE</v>
          </cell>
          <cell r="M219">
            <v>0</v>
          </cell>
          <cell r="N219">
            <v>0</v>
          </cell>
          <cell r="O219">
            <v>0</v>
          </cell>
          <cell r="P219">
            <v>0</v>
          </cell>
          <cell r="Q219">
            <v>0</v>
          </cell>
          <cell r="R219">
            <v>0</v>
          </cell>
          <cell r="S219">
            <v>0</v>
          </cell>
          <cell r="T219">
            <v>0</v>
          </cell>
        </row>
        <row r="220">
          <cell r="A220" t="str">
            <v>570JBG</v>
          </cell>
          <cell r="B220" t="str">
            <v>570</v>
          </cell>
          <cell r="C220" t="str">
            <v>JBG</v>
          </cell>
          <cell r="D220">
            <v>87124.69</v>
          </cell>
          <cell r="F220" t="str">
            <v>570JBG</v>
          </cell>
          <cell r="G220" t="str">
            <v>570</v>
          </cell>
          <cell r="H220" t="str">
            <v>JBG</v>
          </cell>
          <cell r="I220">
            <v>87124.69</v>
          </cell>
          <cell r="L220" t="str">
            <v>390CAGW</v>
          </cell>
          <cell r="M220">
            <v>0</v>
          </cell>
          <cell r="N220">
            <v>0</v>
          </cell>
          <cell r="O220">
            <v>0</v>
          </cell>
          <cell r="P220">
            <v>0</v>
          </cell>
          <cell r="Q220">
            <v>0</v>
          </cell>
          <cell r="R220">
            <v>0</v>
          </cell>
          <cell r="S220">
            <v>0</v>
          </cell>
          <cell r="T220">
            <v>0</v>
          </cell>
        </row>
        <row r="221">
          <cell r="A221" t="str">
            <v>570SG</v>
          </cell>
          <cell r="B221" t="str">
            <v>570</v>
          </cell>
          <cell r="C221" t="str">
            <v>SG</v>
          </cell>
          <cell r="D221">
            <v>477283.48</v>
          </cell>
          <cell r="F221" t="str">
            <v>570SG</v>
          </cell>
          <cell r="G221" t="str">
            <v>570</v>
          </cell>
          <cell r="H221" t="str">
            <v>SG</v>
          </cell>
          <cell r="I221">
            <v>477283.48</v>
          </cell>
          <cell r="L221" t="str">
            <v>390CN</v>
          </cell>
          <cell r="M221">
            <v>0</v>
          </cell>
          <cell r="N221">
            <v>0</v>
          </cell>
          <cell r="O221">
            <v>0</v>
          </cell>
          <cell r="P221">
            <v>0</v>
          </cell>
          <cell r="Q221">
            <v>0</v>
          </cell>
          <cell r="R221">
            <v>0</v>
          </cell>
          <cell r="S221">
            <v>0</v>
          </cell>
          <cell r="T221">
            <v>0</v>
          </cell>
        </row>
        <row r="222">
          <cell r="A222" t="str">
            <v>571CAGE</v>
          </cell>
          <cell r="B222" t="str">
            <v>571</v>
          </cell>
          <cell r="C222" t="str">
            <v>CAGE</v>
          </cell>
          <cell r="D222">
            <v>10174378.189999999</v>
          </cell>
          <cell r="F222" t="str">
            <v>571CAGE</v>
          </cell>
          <cell r="G222" t="str">
            <v>571</v>
          </cell>
          <cell r="H222" t="str">
            <v>CAGE</v>
          </cell>
          <cell r="I222">
            <v>10174378.189999999</v>
          </cell>
          <cell r="L222" t="str">
            <v>390S</v>
          </cell>
          <cell r="M222">
            <v>0</v>
          </cell>
          <cell r="N222">
            <v>0</v>
          </cell>
          <cell r="O222">
            <v>0</v>
          </cell>
          <cell r="P222">
            <v>0</v>
          </cell>
          <cell r="Q222">
            <v>0</v>
          </cell>
          <cell r="R222">
            <v>0</v>
          </cell>
          <cell r="S222">
            <v>0</v>
          </cell>
          <cell r="T222">
            <v>0</v>
          </cell>
        </row>
        <row r="223">
          <cell r="A223" t="str">
            <v>571CAGW</v>
          </cell>
          <cell r="B223" t="str">
            <v>571</v>
          </cell>
          <cell r="C223" t="str">
            <v>CAGW</v>
          </cell>
          <cell r="D223">
            <v>8709608.25</v>
          </cell>
          <cell r="F223" t="str">
            <v>571CAGW</v>
          </cell>
          <cell r="G223" t="str">
            <v>571</v>
          </cell>
          <cell r="H223" t="str">
            <v>CAGW</v>
          </cell>
          <cell r="I223">
            <v>8709608.25</v>
          </cell>
          <cell r="L223" t="str">
            <v>390SO</v>
          </cell>
          <cell r="M223">
            <v>0</v>
          </cell>
          <cell r="N223">
            <v>0</v>
          </cell>
          <cell r="O223">
            <v>0</v>
          </cell>
          <cell r="P223">
            <v>0</v>
          </cell>
          <cell r="Q223">
            <v>0</v>
          </cell>
          <cell r="R223">
            <v>0</v>
          </cell>
          <cell r="S223">
            <v>0</v>
          </cell>
          <cell r="T223">
            <v>0</v>
          </cell>
        </row>
        <row r="224">
          <cell r="A224" t="str">
            <v>571JBG</v>
          </cell>
          <cell r="B224" t="str">
            <v>571</v>
          </cell>
          <cell r="C224" t="str">
            <v>JBG</v>
          </cell>
          <cell r="D224">
            <v>0</v>
          </cell>
          <cell r="F224" t="str">
            <v>571JBG</v>
          </cell>
          <cell r="G224" t="str">
            <v>571</v>
          </cell>
          <cell r="H224" t="str">
            <v>JBG</v>
          </cell>
          <cell r="I224">
            <v>0</v>
          </cell>
          <cell r="L224" t="str">
            <v>391CAEE</v>
          </cell>
          <cell r="M224">
            <v>0</v>
          </cell>
          <cell r="N224">
            <v>0</v>
          </cell>
          <cell r="O224">
            <v>0</v>
          </cell>
          <cell r="P224">
            <v>0</v>
          </cell>
          <cell r="Q224">
            <v>0</v>
          </cell>
          <cell r="R224">
            <v>0</v>
          </cell>
          <cell r="S224">
            <v>0</v>
          </cell>
          <cell r="T224">
            <v>0</v>
          </cell>
        </row>
        <row r="225">
          <cell r="A225" t="str">
            <v>571SG</v>
          </cell>
          <cell r="B225" t="str">
            <v>571</v>
          </cell>
          <cell r="C225" t="str">
            <v>SG</v>
          </cell>
          <cell r="D225">
            <v>-176449.34</v>
          </cell>
          <cell r="F225" t="str">
            <v>571SG</v>
          </cell>
          <cell r="G225" t="str">
            <v>571</v>
          </cell>
          <cell r="H225" t="str">
            <v>SG</v>
          </cell>
          <cell r="I225">
            <v>-176449.34</v>
          </cell>
          <cell r="L225" t="str">
            <v>391CAGE</v>
          </cell>
          <cell r="M225">
            <v>0</v>
          </cell>
          <cell r="N225">
            <v>0</v>
          </cell>
          <cell r="O225">
            <v>0</v>
          </cell>
          <cell r="P225">
            <v>0</v>
          </cell>
          <cell r="Q225">
            <v>0</v>
          </cell>
          <cell r="R225">
            <v>0</v>
          </cell>
          <cell r="S225">
            <v>0</v>
          </cell>
          <cell r="T225">
            <v>0</v>
          </cell>
        </row>
        <row r="226">
          <cell r="A226" t="str">
            <v>572CAGE</v>
          </cell>
          <cell r="B226" t="str">
            <v>572</v>
          </cell>
          <cell r="C226" t="str">
            <v>CAGE</v>
          </cell>
          <cell r="D226">
            <v>62686.9</v>
          </cell>
          <cell r="F226" t="str">
            <v>572CAGE</v>
          </cell>
          <cell r="G226" t="str">
            <v>572</v>
          </cell>
          <cell r="H226" t="str">
            <v>CAGE</v>
          </cell>
          <cell r="I226">
            <v>62686.9</v>
          </cell>
          <cell r="L226" t="str">
            <v>391CAGW</v>
          </cell>
          <cell r="M226">
            <v>0</v>
          </cell>
          <cell r="N226">
            <v>0</v>
          </cell>
          <cell r="O226">
            <v>0</v>
          </cell>
          <cell r="P226">
            <v>0</v>
          </cell>
          <cell r="Q226">
            <v>0</v>
          </cell>
          <cell r="R226">
            <v>0</v>
          </cell>
          <cell r="S226">
            <v>0</v>
          </cell>
          <cell r="T226">
            <v>0</v>
          </cell>
        </row>
        <row r="227">
          <cell r="A227" t="str">
            <v>572CAGW</v>
          </cell>
          <cell r="B227" t="str">
            <v>572</v>
          </cell>
          <cell r="C227" t="str">
            <v>CAGW</v>
          </cell>
          <cell r="D227">
            <v>9810.83</v>
          </cell>
          <cell r="F227" t="str">
            <v>572CAGW</v>
          </cell>
          <cell r="G227" t="str">
            <v>572</v>
          </cell>
          <cell r="H227" t="str">
            <v>CAGW</v>
          </cell>
          <cell r="I227">
            <v>9810.83</v>
          </cell>
          <cell r="L227" t="str">
            <v>391CN</v>
          </cell>
          <cell r="M227">
            <v>0</v>
          </cell>
          <cell r="N227">
            <v>0</v>
          </cell>
          <cell r="O227">
            <v>0</v>
          </cell>
          <cell r="P227">
            <v>0</v>
          </cell>
          <cell r="Q227">
            <v>0</v>
          </cell>
          <cell r="R227">
            <v>0</v>
          </cell>
          <cell r="S227">
            <v>0</v>
          </cell>
          <cell r="T227">
            <v>0</v>
          </cell>
        </row>
        <row r="228">
          <cell r="A228" t="str">
            <v>573CAGE</v>
          </cell>
          <cell r="B228" t="str">
            <v>573</v>
          </cell>
          <cell r="C228" t="str">
            <v>CAGE</v>
          </cell>
          <cell r="D228">
            <v>21204.58</v>
          </cell>
          <cell r="F228" t="str">
            <v>573CAGE</v>
          </cell>
          <cell r="G228" t="str">
            <v>573</v>
          </cell>
          <cell r="H228" t="str">
            <v>CAGE</v>
          </cell>
          <cell r="I228">
            <v>21204.58</v>
          </cell>
          <cell r="L228" t="str">
            <v>391JBE</v>
          </cell>
          <cell r="M228">
            <v>0</v>
          </cell>
          <cell r="N228">
            <v>0</v>
          </cell>
          <cell r="O228">
            <v>0</v>
          </cell>
          <cell r="P228">
            <v>0</v>
          </cell>
          <cell r="Q228">
            <v>0</v>
          </cell>
          <cell r="R228">
            <v>0</v>
          </cell>
          <cell r="S228">
            <v>0</v>
          </cell>
          <cell r="T228">
            <v>0</v>
          </cell>
        </row>
        <row r="229">
          <cell r="A229" t="str">
            <v>573SG</v>
          </cell>
          <cell r="B229" t="str">
            <v>573</v>
          </cell>
          <cell r="C229" t="str">
            <v>SG</v>
          </cell>
          <cell r="D229">
            <v>494885.77</v>
          </cell>
          <cell r="F229" t="str">
            <v>573SG</v>
          </cell>
          <cell r="G229" t="str">
            <v>573</v>
          </cell>
          <cell r="H229" t="str">
            <v>SG</v>
          </cell>
          <cell r="I229">
            <v>494885.77</v>
          </cell>
          <cell r="L229" t="str">
            <v>391JBG</v>
          </cell>
          <cell r="M229">
            <v>0</v>
          </cell>
          <cell r="N229">
            <v>0</v>
          </cell>
          <cell r="O229">
            <v>0</v>
          </cell>
          <cell r="P229">
            <v>0</v>
          </cell>
          <cell r="Q229">
            <v>0</v>
          </cell>
          <cell r="R229">
            <v>0</v>
          </cell>
          <cell r="S229">
            <v>0</v>
          </cell>
          <cell r="T229">
            <v>0</v>
          </cell>
        </row>
        <row r="230">
          <cell r="A230" t="str">
            <v>580CA</v>
          </cell>
          <cell r="B230" t="str">
            <v>580</v>
          </cell>
          <cell r="C230" t="str">
            <v>CA</v>
          </cell>
          <cell r="D230">
            <v>40793.949999999997</v>
          </cell>
          <cell r="F230" t="str">
            <v>580CA</v>
          </cell>
          <cell r="G230" t="str">
            <v>580</v>
          </cell>
          <cell r="H230" t="str">
            <v>CA</v>
          </cell>
          <cell r="I230">
            <v>40793.949999999997</v>
          </cell>
          <cell r="L230" t="str">
            <v>391S</v>
          </cell>
          <cell r="M230">
            <v>0</v>
          </cell>
          <cell r="N230">
            <v>0</v>
          </cell>
          <cell r="O230">
            <v>0</v>
          </cell>
          <cell r="P230">
            <v>0</v>
          </cell>
          <cell r="Q230">
            <v>0</v>
          </cell>
          <cell r="R230">
            <v>0</v>
          </cell>
          <cell r="S230">
            <v>0</v>
          </cell>
          <cell r="T230">
            <v>0</v>
          </cell>
        </row>
        <row r="231">
          <cell r="A231" t="str">
            <v>580ID</v>
          </cell>
          <cell r="B231" t="str">
            <v>580</v>
          </cell>
          <cell r="C231" t="str">
            <v>ID</v>
          </cell>
          <cell r="D231">
            <v>43461.81</v>
          </cell>
          <cell r="F231" t="str">
            <v>580ID</v>
          </cell>
          <cell r="G231" t="str">
            <v>580</v>
          </cell>
          <cell r="H231" t="str">
            <v>ID</v>
          </cell>
          <cell r="I231">
            <v>43461.81</v>
          </cell>
          <cell r="L231" t="str">
            <v>391SO</v>
          </cell>
          <cell r="M231">
            <v>0</v>
          </cell>
          <cell r="N231">
            <v>0</v>
          </cell>
          <cell r="O231">
            <v>0</v>
          </cell>
          <cell r="P231">
            <v>0</v>
          </cell>
          <cell r="Q231">
            <v>0</v>
          </cell>
          <cell r="R231">
            <v>0</v>
          </cell>
          <cell r="S231">
            <v>0</v>
          </cell>
          <cell r="T231">
            <v>0</v>
          </cell>
        </row>
        <row r="232">
          <cell r="A232" t="str">
            <v>580OR</v>
          </cell>
          <cell r="B232" t="str">
            <v>580</v>
          </cell>
          <cell r="C232" t="str">
            <v>OR</v>
          </cell>
          <cell r="D232">
            <v>329093.02</v>
          </cell>
          <cell r="F232" t="str">
            <v>580OR</v>
          </cell>
          <cell r="G232" t="str">
            <v>580</v>
          </cell>
          <cell r="H232" t="str">
            <v>OR</v>
          </cell>
          <cell r="I232">
            <v>329093.02</v>
          </cell>
          <cell r="L232" t="str">
            <v>392CAEE</v>
          </cell>
          <cell r="M232">
            <v>0</v>
          </cell>
          <cell r="N232">
            <v>0</v>
          </cell>
          <cell r="O232">
            <v>0</v>
          </cell>
          <cell r="P232">
            <v>0</v>
          </cell>
          <cell r="Q232">
            <v>0</v>
          </cell>
          <cell r="R232">
            <v>0</v>
          </cell>
          <cell r="S232">
            <v>0</v>
          </cell>
          <cell r="T232">
            <v>0</v>
          </cell>
        </row>
        <row r="233">
          <cell r="A233" t="str">
            <v>580SNPD</v>
          </cell>
          <cell r="B233" t="str">
            <v>580</v>
          </cell>
          <cell r="C233" t="str">
            <v>SNPD</v>
          </cell>
          <cell r="D233">
            <v>11866953.76</v>
          </cell>
          <cell r="F233" t="str">
            <v>580SNPD</v>
          </cell>
          <cell r="G233" t="str">
            <v>580</v>
          </cell>
          <cell r="H233" t="str">
            <v>SNPD</v>
          </cell>
          <cell r="I233">
            <v>11866953.76</v>
          </cell>
          <cell r="L233" t="str">
            <v>392CAGE</v>
          </cell>
          <cell r="M233">
            <v>0</v>
          </cell>
          <cell r="N233">
            <v>0</v>
          </cell>
          <cell r="O233">
            <v>0</v>
          </cell>
          <cell r="P233">
            <v>0</v>
          </cell>
          <cell r="Q233">
            <v>0</v>
          </cell>
          <cell r="R233">
            <v>0</v>
          </cell>
          <cell r="S233">
            <v>0</v>
          </cell>
          <cell r="T233">
            <v>0</v>
          </cell>
        </row>
        <row r="234">
          <cell r="A234" t="str">
            <v>580UT</v>
          </cell>
          <cell r="B234" t="str">
            <v>580</v>
          </cell>
          <cell r="C234" t="str">
            <v>UT</v>
          </cell>
          <cell r="D234">
            <v>528612.42000000004</v>
          </cell>
          <cell r="F234" t="str">
            <v>580UT</v>
          </cell>
          <cell r="G234" t="str">
            <v>580</v>
          </cell>
          <cell r="H234" t="str">
            <v>UT</v>
          </cell>
          <cell r="I234">
            <v>528612.42000000004</v>
          </cell>
          <cell r="L234" t="str">
            <v>392CAGW</v>
          </cell>
          <cell r="M234">
            <v>0</v>
          </cell>
          <cell r="N234">
            <v>0</v>
          </cell>
          <cell r="O234">
            <v>0</v>
          </cell>
          <cell r="P234">
            <v>0</v>
          </cell>
          <cell r="Q234">
            <v>0</v>
          </cell>
          <cell r="R234">
            <v>0</v>
          </cell>
          <cell r="S234">
            <v>0</v>
          </cell>
          <cell r="T234">
            <v>0</v>
          </cell>
        </row>
        <row r="235">
          <cell r="A235" t="str">
            <v>580WA</v>
          </cell>
          <cell r="B235" t="str">
            <v>580</v>
          </cell>
          <cell r="C235" t="str">
            <v>WA</v>
          </cell>
          <cell r="D235">
            <v>120707.7</v>
          </cell>
          <cell r="F235" t="str">
            <v>580WA</v>
          </cell>
          <cell r="G235" t="str">
            <v>580</v>
          </cell>
          <cell r="H235" t="str">
            <v>WA</v>
          </cell>
          <cell r="I235">
            <v>120707.7</v>
          </cell>
          <cell r="L235" t="str">
            <v>392S</v>
          </cell>
          <cell r="M235">
            <v>0</v>
          </cell>
          <cell r="N235">
            <v>0</v>
          </cell>
          <cell r="O235">
            <v>0</v>
          </cell>
          <cell r="P235">
            <v>0</v>
          </cell>
          <cell r="Q235">
            <v>0</v>
          </cell>
          <cell r="R235">
            <v>0</v>
          </cell>
          <cell r="S235">
            <v>0</v>
          </cell>
          <cell r="T235">
            <v>0</v>
          </cell>
        </row>
        <row r="236">
          <cell r="A236" t="str">
            <v>580WYP</v>
          </cell>
          <cell r="B236" t="str">
            <v>580</v>
          </cell>
          <cell r="C236" t="str">
            <v>WYP</v>
          </cell>
          <cell r="D236">
            <v>120371.79</v>
          </cell>
          <cell r="F236" t="str">
            <v>580WYP</v>
          </cell>
          <cell r="G236" t="str">
            <v>580</v>
          </cell>
          <cell r="H236" t="str">
            <v>WYP</v>
          </cell>
          <cell r="I236">
            <v>120371.79</v>
          </cell>
          <cell r="L236" t="str">
            <v>392SO</v>
          </cell>
          <cell r="M236">
            <v>0</v>
          </cell>
          <cell r="N236">
            <v>0</v>
          </cell>
          <cell r="O236">
            <v>0</v>
          </cell>
          <cell r="P236">
            <v>0</v>
          </cell>
          <cell r="Q236">
            <v>0</v>
          </cell>
          <cell r="R236">
            <v>0</v>
          </cell>
          <cell r="S236">
            <v>0</v>
          </cell>
          <cell r="T236">
            <v>0</v>
          </cell>
        </row>
        <row r="237">
          <cell r="A237" t="str">
            <v>580WYU</v>
          </cell>
          <cell r="B237" t="str">
            <v>580</v>
          </cell>
          <cell r="C237" t="str">
            <v>WYU</v>
          </cell>
          <cell r="D237">
            <v>0</v>
          </cell>
          <cell r="F237" t="str">
            <v>580WYU</v>
          </cell>
          <cell r="G237" t="str">
            <v>580</v>
          </cell>
          <cell r="H237" t="str">
            <v>WYU</v>
          </cell>
          <cell r="I237">
            <v>0</v>
          </cell>
          <cell r="L237" t="str">
            <v>393CAGE</v>
          </cell>
          <cell r="M237">
            <v>0</v>
          </cell>
          <cell r="N237">
            <v>0</v>
          </cell>
          <cell r="O237">
            <v>0</v>
          </cell>
          <cell r="P237">
            <v>0</v>
          </cell>
          <cell r="Q237">
            <v>0</v>
          </cell>
          <cell r="R237">
            <v>0</v>
          </cell>
          <cell r="S237">
            <v>0</v>
          </cell>
          <cell r="T237">
            <v>0</v>
          </cell>
        </row>
        <row r="238">
          <cell r="A238" t="str">
            <v>581SNPD</v>
          </cell>
          <cell r="B238" t="str">
            <v>581</v>
          </cell>
          <cell r="C238" t="str">
            <v>SNPD</v>
          </cell>
          <cell r="D238">
            <v>12422223.380000001</v>
          </cell>
          <cell r="F238" t="str">
            <v>581SNPD</v>
          </cell>
          <cell r="G238" t="str">
            <v>581</v>
          </cell>
          <cell r="H238" t="str">
            <v>SNPD</v>
          </cell>
          <cell r="I238">
            <v>12422223.380000001</v>
          </cell>
          <cell r="L238" t="str">
            <v>393CAGW</v>
          </cell>
          <cell r="M238">
            <v>0</v>
          </cell>
          <cell r="N238">
            <v>0</v>
          </cell>
          <cell r="O238">
            <v>0</v>
          </cell>
          <cell r="P238">
            <v>0</v>
          </cell>
          <cell r="Q238">
            <v>0</v>
          </cell>
          <cell r="R238">
            <v>0</v>
          </cell>
          <cell r="S238">
            <v>0</v>
          </cell>
          <cell r="T238">
            <v>0</v>
          </cell>
        </row>
        <row r="239">
          <cell r="A239" t="str">
            <v>582CA</v>
          </cell>
          <cell r="B239" t="str">
            <v>582</v>
          </cell>
          <cell r="C239" t="str">
            <v>CA</v>
          </cell>
          <cell r="D239">
            <v>93111.7</v>
          </cell>
          <cell r="F239" t="str">
            <v>582CA</v>
          </cell>
          <cell r="G239" t="str">
            <v>582</v>
          </cell>
          <cell r="H239" t="str">
            <v>CA</v>
          </cell>
          <cell r="I239">
            <v>93111.7</v>
          </cell>
          <cell r="L239" t="str">
            <v>393S</v>
          </cell>
          <cell r="M239">
            <v>0</v>
          </cell>
          <cell r="N239">
            <v>0</v>
          </cell>
          <cell r="O239">
            <v>0</v>
          </cell>
          <cell r="P239">
            <v>0</v>
          </cell>
          <cell r="Q239">
            <v>0</v>
          </cell>
          <cell r="R239">
            <v>0</v>
          </cell>
          <cell r="S239">
            <v>0</v>
          </cell>
          <cell r="T239">
            <v>0</v>
          </cell>
        </row>
        <row r="240">
          <cell r="A240" t="str">
            <v>582ID</v>
          </cell>
          <cell r="B240" t="str">
            <v>582</v>
          </cell>
          <cell r="C240" t="str">
            <v>ID</v>
          </cell>
          <cell r="D240">
            <v>385698.7</v>
          </cell>
          <cell r="F240" t="str">
            <v>582ID</v>
          </cell>
          <cell r="G240" t="str">
            <v>582</v>
          </cell>
          <cell r="H240" t="str">
            <v>ID</v>
          </cell>
          <cell r="I240">
            <v>385698.7</v>
          </cell>
          <cell r="L240" t="str">
            <v>394CAGE</v>
          </cell>
          <cell r="M240">
            <v>0</v>
          </cell>
          <cell r="N240">
            <v>0</v>
          </cell>
          <cell r="O240">
            <v>0</v>
          </cell>
          <cell r="P240">
            <v>0</v>
          </cell>
          <cell r="Q240">
            <v>0</v>
          </cell>
          <cell r="R240">
            <v>0</v>
          </cell>
          <cell r="S240">
            <v>0</v>
          </cell>
          <cell r="T240">
            <v>0</v>
          </cell>
        </row>
        <row r="241">
          <cell r="A241" t="str">
            <v>582OR</v>
          </cell>
          <cell r="B241" t="str">
            <v>582</v>
          </cell>
          <cell r="C241" t="str">
            <v>OR</v>
          </cell>
          <cell r="D241">
            <v>951636.23</v>
          </cell>
          <cell r="F241" t="str">
            <v>582OR</v>
          </cell>
          <cell r="G241" t="str">
            <v>582</v>
          </cell>
          <cell r="H241" t="str">
            <v>OR</v>
          </cell>
          <cell r="I241">
            <v>951636.23</v>
          </cell>
          <cell r="L241" t="str">
            <v>394CAGW</v>
          </cell>
          <cell r="M241">
            <v>0</v>
          </cell>
          <cell r="N241">
            <v>0</v>
          </cell>
          <cell r="O241">
            <v>0</v>
          </cell>
          <cell r="P241">
            <v>0</v>
          </cell>
          <cell r="Q241">
            <v>0</v>
          </cell>
          <cell r="R241">
            <v>0</v>
          </cell>
          <cell r="S241">
            <v>0</v>
          </cell>
          <cell r="T241">
            <v>0</v>
          </cell>
        </row>
        <row r="242">
          <cell r="A242" t="str">
            <v>582SNPD</v>
          </cell>
          <cell r="B242" t="str">
            <v>582</v>
          </cell>
          <cell r="C242" t="str">
            <v>SNPD</v>
          </cell>
          <cell r="D242">
            <v>48476.19</v>
          </cell>
          <cell r="F242" t="str">
            <v>582SNPD</v>
          </cell>
          <cell r="G242" t="str">
            <v>582</v>
          </cell>
          <cell r="H242" t="str">
            <v>SNPD</v>
          </cell>
          <cell r="I242">
            <v>48476.19</v>
          </cell>
          <cell r="L242" t="str">
            <v>394JBG</v>
          </cell>
          <cell r="M242">
            <v>0</v>
          </cell>
          <cell r="N242">
            <v>0</v>
          </cell>
          <cell r="O242">
            <v>0</v>
          </cell>
          <cell r="P242">
            <v>0</v>
          </cell>
          <cell r="Q242">
            <v>0</v>
          </cell>
          <cell r="R242">
            <v>0</v>
          </cell>
          <cell r="S242">
            <v>0</v>
          </cell>
          <cell r="T242">
            <v>0</v>
          </cell>
        </row>
        <row r="243">
          <cell r="A243" t="str">
            <v>582UT</v>
          </cell>
          <cell r="B243" t="str">
            <v>582</v>
          </cell>
          <cell r="C243" t="str">
            <v>UT</v>
          </cell>
          <cell r="D243">
            <v>1856165.43</v>
          </cell>
          <cell r="F243" t="str">
            <v>582UT</v>
          </cell>
          <cell r="G243" t="str">
            <v>582</v>
          </cell>
          <cell r="H243" t="str">
            <v>UT</v>
          </cell>
          <cell r="I243">
            <v>1856165.43</v>
          </cell>
          <cell r="L243" t="str">
            <v>394S</v>
          </cell>
          <cell r="M243">
            <v>0</v>
          </cell>
          <cell r="N243">
            <v>0</v>
          </cell>
          <cell r="O243">
            <v>0</v>
          </cell>
          <cell r="P243">
            <v>0</v>
          </cell>
          <cell r="Q243">
            <v>0</v>
          </cell>
          <cell r="R243">
            <v>0</v>
          </cell>
          <cell r="S243">
            <v>0</v>
          </cell>
          <cell r="T243">
            <v>0</v>
          </cell>
        </row>
        <row r="244">
          <cell r="A244" t="str">
            <v>582WA</v>
          </cell>
          <cell r="B244" t="str">
            <v>582</v>
          </cell>
          <cell r="C244" t="str">
            <v>WA</v>
          </cell>
          <cell r="D244">
            <v>271465.31</v>
          </cell>
          <cell r="F244" t="str">
            <v>582WA</v>
          </cell>
          <cell r="G244" t="str">
            <v>582</v>
          </cell>
          <cell r="H244" t="str">
            <v>WA</v>
          </cell>
          <cell r="I244">
            <v>271465.31</v>
          </cell>
          <cell r="L244" t="str">
            <v>394SO</v>
          </cell>
          <cell r="M244">
            <v>0</v>
          </cell>
          <cell r="N244">
            <v>0</v>
          </cell>
          <cell r="O244">
            <v>0</v>
          </cell>
          <cell r="P244">
            <v>0</v>
          </cell>
          <cell r="Q244">
            <v>0</v>
          </cell>
          <cell r="R244">
            <v>0</v>
          </cell>
          <cell r="S244">
            <v>0</v>
          </cell>
          <cell r="T244">
            <v>0</v>
          </cell>
        </row>
        <row r="245">
          <cell r="A245" t="str">
            <v>582WYP</v>
          </cell>
          <cell r="B245" t="str">
            <v>582</v>
          </cell>
          <cell r="C245" t="str">
            <v>WYP</v>
          </cell>
          <cell r="D245">
            <v>657674</v>
          </cell>
          <cell r="F245" t="str">
            <v>582WYP</v>
          </cell>
          <cell r="G245" t="str">
            <v>582</v>
          </cell>
          <cell r="H245" t="str">
            <v>WYP</v>
          </cell>
          <cell r="I245">
            <v>657674</v>
          </cell>
          <cell r="L245" t="str">
            <v>395CAGE</v>
          </cell>
          <cell r="M245">
            <v>0</v>
          </cell>
          <cell r="N245">
            <v>0</v>
          </cell>
          <cell r="O245">
            <v>0</v>
          </cell>
          <cell r="P245">
            <v>0</v>
          </cell>
          <cell r="Q245">
            <v>0</v>
          </cell>
          <cell r="R245">
            <v>0</v>
          </cell>
          <cell r="S245">
            <v>0</v>
          </cell>
          <cell r="T245">
            <v>0</v>
          </cell>
        </row>
        <row r="246">
          <cell r="A246" t="str">
            <v>583CA</v>
          </cell>
          <cell r="B246" t="str">
            <v>583</v>
          </cell>
          <cell r="C246" t="str">
            <v>CA</v>
          </cell>
          <cell r="D246">
            <v>227350.95</v>
          </cell>
          <cell r="F246" t="str">
            <v>583CA</v>
          </cell>
          <cell r="G246" t="str">
            <v>583</v>
          </cell>
          <cell r="H246" t="str">
            <v>CA</v>
          </cell>
          <cell r="I246">
            <v>227350.95</v>
          </cell>
          <cell r="L246" t="str">
            <v>395CAGW</v>
          </cell>
          <cell r="M246">
            <v>0</v>
          </cell>
          <cell r="N246">
            <v>0</v>
          </cell>
          <cell r="O246">
            <v>0</v>
          </cell>
          <cell r="P246">
            <v>0</v>
          </cell>
          <cell r="Q246">
            <v>0</v>
          </cell>
          <cell r="R246">
            <v>0</v>
          </cell>
          <cell r="S246">
            <v>0</v>
          </cell>
          <cell r="T246">
            <v>0</v>
          </cell>
        </row>
        <row r="247">
          <cell r="A247" t="str">
            <v>583ID</v>
          </cell>
          <cell r="B247" t="str">
            <v>583</v>
          </cell>
          <cell r="C247" t="str">
            <v>ID</v>
          </cell>
          <cell r="D247">
            <v>326607.42</v>
          </cell>
          <cell r="F247" t="str">
            <v>583ID</v>
          </cell>
          <cell r="G247" t="str">
            <v>583</v>
          </cell>
          <cell r="H247" t="str">
            <v>ID</v>
          </cell>
          <cell r="I247">
            <v>326607.42</v>
          </cell>
          <cell r="L247" t="str">
            <v>395JBG</v>
          </cell>
          <cell r="M247">
            <v>0</v>
          </cell>
          <cell r="N247">
            <v>0</v>
          </cell>
          <cell r="O247">
            <v>0</v>
          </cell>
          <cell r="P247">
            <v>0</v>
          </cell>
          <cell r="Q247">
            <v>0</v>
          </cell>
          <cell r="R247">
            <v>0</v>
          </cell>
          <cell r="S247">
            <v>0</v>
          </cell>
          <cell r="T247">
            <v>0</v>
          </cell>
        </row>
        <row r="248">
          <cell r="A248" t="str">
            <v>583OR</v>
          </cell>
          <cell r="B248" t="str">
            <v>583</v>
          </cell>
          <cell r="C248" t="str">
            <v>OR</v>
          </cell>
          <cell r="D248">
            <v>2189531.15</v>
          </cell>
          <cell r="F248" t="str">
            <v>583OR</v>
          </cell>
          <cell r="G248" t="str">
            <v>583</v>
          </cell>
          <cell r="H248" t="str">
            <v>OR</v>
          </cell>
          <cell r="I248">
            <v>2189531.15</v>
          </cell>
          <cell r="L248" t="str">
            <v>395S</v>
          </cell>
          <cell r="M248">
            <v>0</v>
          </cell>
          <cell r="N248">
            <v>0</v>
          </cell>
          <cell r="O248">
            <v>0</v>
          </cell>
          <cell r="P248">
            <v>0</v>
          </cell>
          <cell r="Q248">
            <v>0</v>
          </cell>
          <cell r="R248">
            <v>0</v>
          </cell>
          <cell r="S248">
            <v>0</v>
          </cell>
          <cell r="T248">
            <v>0</v>
          </cell>
        </row>
        <row r="249">
          <cell r="A249" t="str">
            <v>583SNPD</v>
          </cell>
          <cell r="B249" t="str">
            <v>583</v>
          </cell>
          <cell r="C249" t="str">
            <v>SNPD</v>
          </cell>
          <cell r="D249">
            <v>30368.17</v>
          </cell>
          <cell r="F249" t="str">
            <v>583SNPD</v>
          </cell>
          <cell r="G249" t="str">
            <v>583</v>
          </cell>
          <cell r="H249" t="str">
            <v>SNPD</v>
          </cell>
          <cell r="I249">
            <v>30368.17</v>
          </cell>
          <cell r="L249" t="str">
            <v>395SO</v>
          </cell>
          <cell r="M249">
            <v>0</v>
          </cell>
          <cell r="N249">
            <v>0</v>
          </cell>
          <cell r="O249">
            <v>0</v>
          </cell>
          <cell r="P249">
            <v>0</v>
          </cell>
          <cell r="Q249">
            <v>0</v>
          </cell>
          <cell r="R249">
            <v>0</v>
          </cell>
          <cell r="S249">
            <v>0</v>
          </cell>
          <cell r="T249">
            <v>0</v>
          </cell>
        </row>
        <row r="250">
          <cell r="A250" t="str">
            <v>583UT</v>
          </cell>
          <cell r="B250" t="str">
            <v>583</v>
          </cell>
          <cell r="C250" t="str">
            <v>UT</v>
          </cell>
          <cell r="D250">
            <v>2363249.08</v>
          </cell>
          <cell r="F250" t="str">
            <v>583UT</v>
          </cell>
          <cell r="G250" t="str">
            <v>583</v>
          </cell>
          <cell r="H250" t="str">
            <v>UT</v>
          </cell>
          <cell r="I250">
            <v>2363249.08</v>
          </cell>
          <cell r="L250" t="str">
            <v>396CAGE</v>
          </cell>
          <cell r="M250">
            <v>0</v>
          </cell>
          <cell r="N250">
            <v>0</v>
          </cell>
          <cell r="O250">
            <v>0</v>
          </cell>
          <cell r="P250">
            <v>0</v>
          </cell>
          <cell r="Q250">
            <v>0</v>
          </cell>
          <cell r="R250">
            <v>0</v>
          </cell>
          <cell r="S250">
            <v>0</v>
          </cell>
          <cell r="T250">
            <v>0</v>
          </cell>
        </row>
        <row r="251">
          <cell r="A251" t="str">
            <v>583WA</v>
          </cell>
          <cell r="B251" t="str">
            <v>583</v>
          </cell>
          <cell r="C251" t="str">
            <v>WA</v>
          </cell>
          <cell r="D251">
            <v>405818.9</v>
          </cell>
          <cell r="F251" t="str">
            <v>583WA</v>
          </cell>
          <cell r="G251" t="str">
            <v>583</v>
          </cell>
          <cell r="H251" t="str">
            <v>WA</v>
          </cell>
          <cell r="I251">
            <v>405818.9</v>
          </cell>
          <cell r="L251" t="str">
            <v>396CAGW</v>
          </cell>
          <cell r="M251">
            <v>0</v>
          </cell>
          <cell r="N251">
            <v>0</v>
          </cell>
          <cell r="O251">
            <v>0</v>
          </cell>
          <cell r="P251">
            <v>0</v>
          </cell>
          <cell r="Q251">
            <v>0</v>
          </cell>
          <cell r="R251">
            <v>0</v>
          </cell>
          <cell r="S251">
            <v>0</v>
          </cell>
          <cell r="T251">
            <v>0</v>
          </cell>
        </row>
        <row r="252">
          <cell r="A252" t="str">
            <v>583WYP</v>
          </cell>
          <cell r="B252" t="str">
            <v>583</v>
          </cell>
          <cell r="C252" t="str">
            <v>WYP</v>
          </cell>
          <cell r="D252">
            <v>430283.87</v>
          </cell>
          <cell r="F252" t="str">
            <v>583WYP</v>
          </cell>
          <cell r="G252" t="str">
            <v>583</v>
          </cell>
          <cell r="H252" t="str">
            <v>WYP</v>
          </cell>
          <cell r="I252">
            <v>430283.87</v>
          </cell>
          <cell r="L252" t="str">
            <v>396JBG</v>
          </cell>
          <cell r="M252">
            <v>0</v>
          </cell>
          <cell r="N252">
            <v>0</v>
          </cell>
          <cell r="O252">
            <v>0</v>
          </cell>
          <cell r="P252">
            <v>0</v>
          </cell>
          <cell r="Q252">
            <v>0</v>
          </cell>
          <cell r="R252">
            <v>0</v>
          </cell>
          <cell r="S252">
            <v>0</v>
          </cell>
          <cell r="T252">
            <v>0</v>
          </cell>
        </row>
        <row r="253">
          <cell r="A253" t="str">
            <v>583WYU</v>
          </cell>
          <cell r="B253" t="str">
            <v>583</v>
          </cell>
          <cell r="C253" t="str">
            <v>WYU</v>
          </cell>
          <cell r="D253">
            <v>110776.02</v>
          </cell>
          <cell r="F253" t="str">
            <v>583WYU</v>
          </cell>
          <cell r="G253" t="str">
            <v>583</v>
          </cell>
          <cell r="H253" t="str">
            <v>WYU</v>
          </cell>
          <cell r="I253">
            <v>110776.02</v>
          </cell>
          <cell r="L253" t="str">
            <v>396S</v>
          </cell>
          <cell r="M253">
            <v>0</v>
          </cell>
          <cell r="N253">
            <v>0</v>
          </cell>
          <cell r="O253">
            <v>0</v>
          </cell>
          <cell r="P253">
            <v>0</v>
          </cell>
          <cell r="Q253">
            <v>0</v>
          </cell>
          <cell r="R253">
            <v>0</v>
          </cell>
          <cell r="S253">
            <v>0</v>
          </cell>
          <cell r="T253">
            <v>0</v>
          </cell>
        </row>
        <row r="254">
          <cell r="A254" t="str">
            <v>584UT</v>
          </cell>
          <cell r="B254" t="str">
            <v>584</v>
          </cell>
          <cell r="C254" t="str">
            <v>UT</v>
          </cell>
          <cell r="D254">
            <v>495.68</v>
          </cell>
          <cell r="F254" t="str">
            <v>584UT</v>
          </cell>
          <cell r="G254" t="str">
            <v>584</v>
          </cell>
          <cell r="H254" t="str">
            <v>UT</v>
          </cell>
          <cell r="I254">
            <v>495.68</v>
          </cell>
          <cell r="L254" t="str">
            <v>396SO</v>
          </cell>
          <cell r="M254">
            <v>0</v>
          </cell>
          <cell r="N254">
            <v>0</v>
          </cell>
          <cell r="O254">
            <v>0</v>
          </cell>
          <cell r="P254">
            <v>0</v>
          </cell>
          <cell r="Q254">
            <v>0</v>
          </cell>
          <cell r="R254">
            <v>0</v>
          </cell>
          <cell r="S254">
            <v>0</v>
          </cell>
          <cell r="T254">
            <v>0</v>
          </cell>
        </row>
        <row r="255">
          <cell r="A255" t="str">
            <v>585SNPD</v>
          </cell>
          <cell r="B255" t="str">
            <v>585</v>
          </cell>
          <cell r="C255" t="str">
            <v>SNPD</v>
          </cell>
          <cell r="D255">
            <v>202145.24</v>
          </cell>
          <cell r="F255" t="str">
            <v>585SNPD</v>
          </cell>
          <cell r="G255" t="str">
            <v>585</v>
          </cell>
          <cell r="H255" t="str">
            <v>SNPD</v>
          </cell>
          <cell r="I255">
            <v>202145.24</v>
          </cell>
          <cell r="L255" t="str">
            <v>397CAEE</v>
          </cell>
          <cell r="M255">
            <v>0</v>
          </cell>
          <cell r="N255">
            <v>0</v>
          </cell>
          <cell r="O255">
            <v>0</v>
          </cell>
          <cell r="P255">
            <v>0</v>
          </cell>
          <cell r="Q255">
            <v>0</v>
          </cell>
          <cell r="R255">
            <v>0</v>
          </cell>
          <cell r="S255">
            <v>0</v>
          </cell>
          <cell r="T255">
            <v>0</v>
          </cell>
        </row>
        <row r="256">
          <cell r="A256" t="str">
            <v>586CA</v>
          </cell>
          <cell r="B256" t="str">
            <v>586</v>
          </cell>
          <cell r="C256" t="str">
            <v>CA</v>
          </cell>
          <cell r="D256">
            <v>227738.85</v>
          </cell>
          <cell r="F256" t="str">
            <v>586CA</v>
          </cell>
          <cell r="G256" t="str">
            <v>586</v>
          </cell>
          <cell r="H256" t="str">
            <v>CA</v>
          </cell>
          <cell r="I256">
            <v>227738.85</v>
          </cell>
          <cell r="L256" t="str">
            <v>397CAGE</v>
          </cell>
          <cell r="M256">
            <v>0</v>
          </cell>
          <cell r="N256">
            <v>0</v>
          </cell>
          <cell r="O256">
            <v>0</v>
          </cell>
          <cell r="P256">
            <v>0</v>
          </cell>
          <cell r="Q256">
            <v>0</v>
          </cell>
          <cell r="R256">
            <v>0</v>
          </cell>
          <cell r="S256">
            <v>0</v>
          </cell>
          <cell r="T256">
            <v>0</v>
          </cell>
        </row>
        <row r="257">
          <cell r="A257" t="str">
            <v>586ID</v>
          </cell>
          <cell r="B257" t="str">
            <v>586</v>
          </cell>
          <cell r="C257" t="str">
            <v>ID</v>
          </cell>
          <cell r="D257">
            <v>371948.97</v>
          </cell>
          <cell r="F257" t="str">
            <v>586ID</v>
          </cell>
          <cell r="G257" t="str">
            <v>586</v>
          </cell>
          <cell r="H257" t="str">
            <v>ID</v>
          </cell>
          <cell r="I257">
            <v>371948.97</v>
          </cell>
          <cell r="L257" t="str">
            <v>397CAGW</v>
          </cell>
          <cell r="M257">
            <v>0</v>
          </cell>
          <cell r="N257">
            <v>0</v>
          </cell>
          <cell r="O257">
            <v>0</v>
          </cell>
          <cell r="P257">
            <v>0</v>
          </cell>
          <cell r="Q257">
            <v>0</v>
          </cell>
          <cell r="R257">
            <v>0</v>
          </cell>
          <cell r="S257">
            <v>0</v>
          </cell>
          <cell r="T257">
            <v>0</v>
          </cell>
        </row>
        <row r="258">
          <cell r="A258" t="str">
            <v>586OR</v>
          </cell>
          <cell r="B258" t="str">
            <v>586</v>
          </cell>
          <cell r="C258" t="str">
            <v>OR</v>
          </cell>
          <cell r="D258">
            <v>2886367.12</v>
          </cell>
          <cell r="F258" t="str">
            <v>586OR</v>
          </cell>
          <cell r="G258" t="str">
            <v>586</v>
          </cell>
          <cell r="H258" t="str">
            <v>OR</v>
          </cell>
          <cell r="I258">
            <v>2886367.12</v>
          </cell>
          <cell r="L258" t="str">
            <v>397CN</v>
          </cell>
          <cell r="M258">
            <v>0</v>
          </cell>
          <cell r="N258">
            <v>0</v>
          </cell>
          <cell r="O258">
            <v>0</v>
          </cell>
          <cell r="P258">
            <v>0</v>
          </cell>
          <cell r="Q258">
            <v>0</v>
          </cell>
          <cell r="R258">
            <v>0</v>
          </cell>
          <cell r="S258">
            <v>0</v>
          </cell>
          <cell r="T258">
            <v>0</v>
          </cell>
        </row>
        <row r="259">
          <cell r="A259" t="str">
            <v>586SNPD</v>
          </cell>
          <cell r="B259" t="str">
            <v>586</v>
          </cell>
          <cell r="C259" t="str">
            <v>SNPD</v>
          </cell>
          <cell r="D259">
            <v>391785.29</v>
          </cell>
          <cell r="F259" t="str">
            <v>586SNPD</v>
          </cell>
          <cell r="G259" t="str">
            <v>586</v>
          </cell>
          <cell r="H259" t="str">
            <v>SNPD</v>
          </cell>
          <cell r="I259">
            <v>391785.29</v>
          </cell>
          <cell r="L259" t="str">
            <v>397JBG</v>
          </cell>
          <cell r="M259">
            <v>0</v>
          </cell>
          <cell r="N259">
            <v>0</v>
          </cell>
          <cell r="O259">
            <v>0</v>
          </cell>
          <cell r="P259">
            <v>0</v>
          </cell>
          <cell r="Q259">
            <v>0</v>
          </cell>
          <cell r="R259">
            <v>0</v>
          </cell>
          <cell r="S259">
            <v>0</v>
          </cell>
          <cell r="T259">
            <v>0</v>
          </cell>
        </row>
        <row r="260">
          <cell r="A260" t="str">
            <v>586UT</v>
          </cell>
          <cell r="B260" t="str">
            <v>586</v>
          </cell>
          <cell r="C260" t="str">
            <v>UT</v>
          </cell>
          <cell r="D260">
            <v>2045547.82</v>
          </cell>
          <cell r="F260" t="str">
            <v>586UT</v>
          </cell>
          <cell r="G260" t="str">
            <v>586</v>
          </cell>
          <cell r="H260" t="str">
            <v>UT</v>
          </cell>
          <cell r="I260">
            <v>2045547.82</v>
          </cell>
          <cell r="L260" t="str">
            <v>397S</v>
          </cell>
          <cell r="M260">
            <v>0</v>
          </cell>
          <cell r="N260">
            <v>0</v>
          </cell>
          <cell r="O260">
            <v>0</v>
          </cell>
          <cell r="P260">
            <v>0</v>
          </cell>
          <cell r="Q260">
            <v>0</v>
          </cell>
          <cell r="R260">
            <v>0</v>
          </cell>
          <cell r="S260">
            <v>0</v>
          </cell>
          <cell r="T260">
            <v>0</v>
          </cell>
        </row>
        <row r="261">
          <cell r="A261" t="str">
            <v>586WA</v>
          </cell>
          <cell r="B261" t="str">
            <v>586</v>
          </cell>
          <cell r="C261" t="str">
            <v>WA</v>
          </cell>
          <cell r="D261">
            <v>537622.77</v>
          </cell>
          <cell r="F261" t="str">
            <v>586WA</v>
          </cell>
          <cell r="G261" t="str">
            <v>586</v>
          </cell>
          <cell r="H261" t="str">
            <v>WA</v>
          </cell>
          <cell r="I261">
            <v>537622.77</v>
          </cell>
          <cell r="L261" t="str">
            <v>397SO</v>
          </cell>
          <cell r="M261">
            <v>0</v>
          </cell>
          <cell r="N261">
            <v>0</v>
          </cell>
          <cell r="O261">
            <v>0</v>
          </cell>
          <cell r="P261">
            <v>0</v>
          </cell>
          <cell r="Q261">
            <v>0</v>
          </cell>
          <cell r="R261">
            <v>0</v>
          </cell>
          <cell r="S261">
            <v>0</v>
          </cell>
          <cell r="T261">
            <v>0</v>
          </cell>
        </row>
        <row r="262">
          <cell r="A262" t="str">
            <v>586WYP</v>
          </cell>
          <cell r="B262" t="str">
            <v>586</v>
          </cell>
          <cell r="C262" t="str">
            <v>WYP</v>
          </cell>
          <cell r="D262">
            <v>509216.77</v>
          </cell>
          <cell r="F262" t="str">
            <v>586WYP</v>
          </cell>
          <cell r="G262" t="str">
            <v>586</v>
          </cell>
          <cell r="H262" t="str">
            <v>WYP</v>
          </cell>
          <cell r="I262">
            <v>509216.77</v>
          </cell>
          <cell r="L262" t="str">
            <v>398CAGE</v>
          </cell>
          <cell r="M262">
            <v>0</v>
          </cell>
          <cell r="N262">
            <v>0</v>
          </cell>
          <cell r="O262">
            <v>0</v>
          </cell>
          <cell r="P262">
            <v>0</v>
          </cell>
          <cell r="Q262">
            <v>0</v>
          </cell>
          <cell r="R262">
            <v>0</v>
          </cell>
          <cell r="S262">
            <v>0</v>
          </cell>
          <cell r="T262">
            <v>0</v>
          </cell>
        </row>
        <row r="263">
          <cell r="A263" t="str">
            <v>586WYU</v>
          </cell>
          <cell r="B263" t="str">
            <v>586</v>
          </cell>
          <cell r="C263" t="str">
            <v>WYU</v>
          </cell>
          <cell r="D263">
            <v>102756.19</v>
          </cell>
          <cell r="F263" t="str">
            <v>586WYU</v>
          </cell>
          <cell r="G263" t="str">
            <v>586</v>
          </cell>
          <cell r="H263" t="str">
            <v>WYU</v>
          </cell>
          <cell r="I263">
            <v>102756.19</v>
          </cell>
          <cell r="L263" t="str">
            <v>398CAGW</v>
          </cell>
          <cell r="M263">
            <v>0</v>
          </cell>
          <cell r="N263">
            <v>0</v>
          </cell>
          <cell r="O263">
            <v>0</v>
          </cell>
          <cell r="P263">
            <v>0</v>
          </cell>
          <cell r="Q263">
            <v>0</v>
          </cell>
          <cell r="R263">
            <v>0</v>
          </cell>
          <cell r="S263">
            <v>0</v>
          </cell>
          <cell r="T263">
            <v>0</v>
          </cell>
        </row>
        <row r="264">
          <cell r="A264" t="str">
            <v>587CA</v>
          </cell>
          <cell r="B264" t="str">
            <v>587</v>
          </cell>
          <cell r="C264" t="str">
            <v>CA</v>
          </cell>
          <cell r="D264">
            <v>535500.42000000004</v>
          </cell>
          <cell r="F264" t="str">
            <v>587CA</v>
          </cell>
          <cell r="G264" t="str">
            <v>587</v>
          </cell>
          <cell r="H264" t="str">
            <v>CA</v>
          </cell>
          <cell r="I264">
            <v>535500.42000000004</v>
          </cell>
          <cell r="L264" t="str">
            <v>398JBG</v>
          </cell>
          <cell r="M264">
            <v>0</v>
          </cell>
          <cell r="N264">
            <v>0</v>
          </cell>
          <cell r="O264">
            <v>0</v>
          </cell>
          <cell r="P264">
            <v>0</v>
          </cell>
          <cell r="Q264">
            <v>0</v>
          </cell>
          <cell r="R264">
            <v>0</v>
          </cell>
          <cell r="S264">
            <v>0</v>
          </cell>
          <cell r="T264">
            <v>0</v>
          </cell>
        </row>
        <row r="265">
          <cell r="A265" t="str">
            <v>587ID</v>
          </cell>
          <cell r="B265" t="str">
            <v>587</v>
          </cell>
          <cell r="C265" t="str">
            <v>ID</v>
          </cell>
          <cell r="D265">
            <v>575017.81000000006</v>
          </cell>
          <cell r="F265" t="str">
            <v>587ID</v>
          </cell>
          <cell r="G265" t="str">
            <v>587</v>
          </cell>
          <cell r="H265" t="str">
            <v>ID</v>
          </cell>
          <cell r="I265">
            <v>575017.81000000006</v>
          </cell>
          <cell r="L265" t="str">
            <v>398S</v>
          </cell>
          <cell r="M265">
            <v>0</v>
          </cell>
          <cell r="N265">
            <v>0</v>
          </cell>
          <cell r="O265">
            <v>0</v>
          </cell>
          <cell r="P265">
            <v>0</v>
          </cell>
          <cell r="Q265">
            <v>0</v>
          </cell>
          <cell r="R265">
            <v>0</v>
          </cell>
          <cell r="S265">
            <v>0</v>
          </cell>
          <cell r="T265">
            <v>0</v>
          </cell>
        </row>
        <row r="266">
          <cell r="A266" t="str">
            <v>587OR</v>
          </cell>
          <cell r="B266" t="str">
            <v>587</v>
          </cell>
          <cell r="C266" t="str">
            <v>OR</v>
          </cell>
          <cell r="D266">
            <v>4352166.38</v>
          </cell>
          <cell r="F266" t="str">
            <v>587OR</v>
          </cell>
          <cell r="G266" t="str">
            <v>587</v>
          </cell>
          <cell r="H266" t="str">
            <v>OR</v>
          </cell>
          <cell r="I266">
            <v>4352166.38</v>
          </cell>
          <cell r="L266" t="str">
            <v>398SO</v>
          </cell>
          <cell r="M266">
            <v>0</v>
          </cell>
          <cell r="N266">
            <v>0</v>
          </cell>
          <cell r="O266">
            <v>0</v>
          </cell>
          <cell r="P266">
            <v>0</v>
          </cell>
          <cell r="Q266">
            <v>0</v>
          </cell>
          <cell r="R266">
            <v>0</v>
          </cell>
          <cell r="S266">
            <v>0</v>
          </cell>
          <cell r="T266">
            <v>0</v>
          </cell>
        </row>
        <row r="267">
          <cell r="A267" t="str">
            <v>587UT</v>
          </cell>
          <cell r="B267" t="str">
            <v>587</v>
          </cell>
          <cell r="C267" t="str">
            <v>UT</v>
          </cell>
          <cell r="D267">
            <v>3826644.01</v>
          </cell>
          <cell r="F267" t="str">
            <v>587UT</v>
          </cell>
          <cell r="G267" t="str">
            <v>587</v>
          </cell>
          <cell r="H267" t="str">
            <v>UT</v>
          </cell>
          <cell r="I267">
            <v>3826644.01</v>
          </cell>
          <cell r="L267" t="str">
            <v>399CAEE</v>
          </cell>
          <cell r="M267">
            <v>0</v>
          </cell>
          <cell r="N267">
            <v>0</v>
          </cell>
          <cell r="O267">
            <v>0</v>
          </cell>
          <cell r="P267">
            <v>0</v>
          </cell>
          <cell r="Q267">
            <v>0</v>
          </cell>
          <cell r="R267">
            <v>0</v>
          </cell>
          <cell r="S267">
            <v>0</v>
          </cell>
          <cell r="T267">
            <v>0</v>
          </cell>
        </row>
        <row r="268">
          <cell r="A268" t="str">
            <v>587WA</v>
          </cell>
          <cell r="B268" t="str">
            <v>587</v>
          </cell>
          <cell r="C268" t="str">
            <v>WA</v>
          </cell>
          <cell r="D268">
            <v>937780.99</v>
          </cell>
          <cell r="F268" t="str">
            <v>587WA</v>
          </cell>
          <cell r="G268" t="str">
            <v>587</v>
          </cell>
          <cell r="H268" t="str">
            <v>WA</v>
          </cell>
          <cell r="I268">
            <v>937780.99</v>
          </cell>
          <cell r="L268" t="str">
            <v>399JBE</v>
          </cell>
          <cell r="M268">
            <v>0</v>
          </cell>
          <cell r="N268">
            <v>0</v>
          </cell>
          <cell r="O268">
            <v>69500552.513709083</v>
          </cell>
          <cell r="P268">
            <v>0</v>
          </cell>
          <cell r="Q268">
            <v>0</v>
          </cell>
          <cell r="R268">
            <v>0</v>
          </cell>
          <cell r="S268">
            <v>0</v>
          </cell>
          <cell r="T268">
            <v>0</v>
          </cell>
        </row>
        <row r="269">
          <cell r="A269" t="str">
            <v>587WYP</v>
          </cell>
          <cell r="B269" t="str">
            <v>587</v>
          </cell>
          <cell r="C269" t="str">
            <v>WYP</v>
          </cell>
          <cell r="D269">
            <v>788974.94</v>
          </cell>
          <cell r="F269" t="str">
            <v>587WYP</v>
          </cell>
          <cell r="G269" t="str">
            <v>587</v>
          </cell>
          <cell r="H269" t="str">
            <v>WYP</v>
          </cell>
          <cell r="I269">
            <v>788974.94</v>
          </cell>
          <cell r="L269" t="str">
            <v>403360S</v>
          </cell>
          <cell r="M269">
            <v>0</v>
          </cell>
          <cell r="N269">
            <v>0</v>
          </cell>
          <cell r="O269">
            <v>145833.75179294308</v>
          </cell>
          <cell r="P269">
            <v>0</v>
          </cell>
          <cell r="Q269">
            <v>0</v>
          </cell>
          <cell r="R269">
            <v>0</v>
          </cell>
          <cell r="S269">
            <v>0</v>
          </cell>
          <cell r="T269">
            <v>0</v>
          </cell>
        </row>
        <row r="270">
          <cell r="A270" t="str">
            <v>587WYU</v>
          </cell>
          <cell r="B270" t="str">
            <v>587</v>
          </cell>
          <cell r="C270" t="str">
            <v>WYU</v>
          </cell>
          <cell r="D270">
            <v>81316.039999999994</v>
          </cell>
          <cell r="F270" t="str">
            <v>587WYU</v>
          </cell>
          <cell r="G270" t="str">
            <v>587</v>
          </cell>
          <cell r="H270" t="str">
            <v>WYU</v>
          </cell>
          <cell r="I270">
            <v>81316.039999999994</v>
          </cell>
          <cell r="L270" t="str">
            <v>403361S</v>
          </cell>
          <cell r="M270">
            <v>0</v>
          </cell>
          <cell r="N270">
            <v>0</v>
          </cell>
          <cell r="O270">
            <v>0</v>
          </cell>
          <cell r="P270">
            <v>0</v>
          </cell>
          <cell r="Q270">
            <v>0</v>
          </cell>
          <cell r="R270">
            <v>0</v>
          </cell>
          <cell r="S270">
            <v>0</v>
          </cell>
          <cell r="T270">
            <v>0</v>
          </cell>
        </row>
        <row r="271">
          <cell r="A271" t="str">
            <v>588CA</v>
          </cell>
          <cell r="B271" t="str">
            <v>588</v>
          </cell>
          <cell r="C271" t="str">
            <v>CA</v>
          </cell>
          <cell r="D271">
            <v>27531.3</v>
          </cell>
          <cell r="F271" t="str">
            <v>588CA</v>
          </cell>
          <cell r="G271" t="str">
            <v>588</v>
          </cell>
          <cell r="H271" t="str">
            <v>CA</v>
          </cell>
          <cell r="I271">
            <v>27531.3</v>
          </cell>
          <cell r="L271" t="str">
            <v>403364S</v>
          </cell>
          <cell r="M271">
            <v>0</v>
          </cell>
          <cell r="N271">
            <v>0</v>
          </cell>
          <cell r="O271">
            <v>-1319372.7395061229</v>
          </cell>
          <cell r="P271">
            <v>0</v>
          </cell>
          <cell r="Q271">
            <v>0</v>
          </cell>
          <cell r="R271">
            <v>0</v>
          </cell>
          <cell r="S271">
            <v>0</v>
          </cell>
          <cell r="T271">
            <v>0</v>
          </cell>
        </row>
        <row r="272">
          <cell r="A272" t="str">
            <v>588ID</v>
          </cell>
          <cell r="B272" t="str">
            <v>588</v>
          </cell>
          <cell r="C272" t="str">
            <v>ID</v>
          </cell>
          <cell r="D272">
            <v>-40314.11</v>
          </cell>
          <cell r="F272" t="str">
            <v>588ID</v>
          </cell>
          <cell r="G272" t="str">
            <v>588</v>
          </cell>
          <cell r="H272" t="str">
            <v>ID</v>
          </cell>
          <cell r="I272">
            <v>-40314.11</v>
          </cell>
          <cell r="L272" t="str">
            <v>403GPCAEE</v>
          </cell>
          <cell r="M272">
            <v>0</v>
          </cell>
          <cell r="N272">
            <v>0</v>
          </cell>
          <cell r="O272">
            <v>0</v>
          </cell>
          <cell r="P272">
            <v>0</v>
          </cell>
          <cell r="Q272">
            <v>0</v>
          </cell>
          <cell r="R272">
            <v>0</v>
          </cell>
          <cell r="S272">
            <v>0</v>
          </cell>
          <cell r="T272">
            <v>0</v>
          </cell>
        </row>
        <row r="273">
          <cell r="A273" t="str">
            <v>588OR</v>
          </cell>
          <cell r="B273" t="str">
            <v>588</v>
          </cell>
          <cell r="C273" t="str">
            <v>OR</v>
          </cell>
          <cell r="D273">
            <v>371077.14</v>
          </cell>
          <cell r="F273" t="str">
            <v>588OR</v>
          </cell>
          <cell r="G273" t="str">
            <v>588</v>
          </cell>
          <cell r="H273" t="str">
            <v>OR</v>
          </cell>
          <cell r="I273">
            <v>371077.14</v>
          </cell>
          <cell r="L273" t="str">
            <v>403GPCAGE</v>
          </cell>
          <cell r="M273">
            <v>0</v>
          </cell>
          <cell r="N273">
            <v>0</v>
          </cell>
          <cell r="O273">
            <v>0</v>
          </cell>
          <cell r="P273">
            <v>0</v>
          </cell>
          <cell r="Q273">
            <v>0</v>
          </cell>
          <cell r="R273">
            <v>0</v>
          </cell>
          <cell r="S273">
            <v>0</v>
          </cell>
          <cell r="T273">
            <v>0</v>
          </cell>
        </row>
        <row r="274">
          <cell r="A274" t="str">
            <v>588SNPD</v>
          </cell>
          <cell r="B274" t="str">
            <v>588</v>
          </cell>
          <cell r="C274" t="str">
            <v>SNPD</v>
          </cell>
          <cell r="D274">
            <v>4440084.63</v>
          </cell>
          <cell r="F274" t="str">
            <v>588SNPD</v>
          </cell>
          <cell r="G274" t="str">
            <v>588</v>
          </cell>
          <cell r="H274" t="str">
            <v>SNPD</v>
          </cell>
          <cell r="I274">
            <v>4440084.63</v>
          </cell>
          <cell r="L274" t="str">
            <v>403GPCAGW</v>
          </cell>
          <cell r="M274">
            <v>0</v>
          </cell>
          <cell r="N274">
            <v>0</v>
          </cell>
          <cell r="O274">
            <v>1071.3569250950975</v>
          </cell>
          <cell r="P274">
            <v>0</v>
          </cell>
          <cell r="Q274">
            <v>0</v>
          </cell>
          <cell r="R274">
            <v>0</v>
          </cell>
          <cell r="S274">
            <v>0</v>
          </cell>
          <cell r="T274">
            <v>0</v>
          </cell>
        </row>
        <row r="275">
          <cell r="A275" t="str">
            <v>588UT</v>
          </cell>
          <cell r="B275" t="str">
            <v>588</v>
          </cell>
          <cell r="C275" t="str">
            <v>UT</v>
          </cell>
          <cell r="D275">
            <v>-59514.81</v>
          </cell>
          <cell r="F275" t="str">
            <v>588UT</v>
          </cell>
          <cell r="G275" t="str">
            <v>588</v>
          </cell>
          <cell r="H275" t="str">
            <v>UT</v>
          </cell>
          <cell r="I275">
            <v>-59514.81</v>
          </cell>
          <cell r="L275" t="str">
            <v>403GPCN</v>
          </cell>
          <cell r="M275">
            <v>0</v>
          </cell>
          <cell r="N275">
            <v>0</v>
          </cell>
          <cell r="O275">
            <v>-3421.2103998487437</v>
          </cell>
          <cell r="P275">
            <v>0</v>
          </cell>
          <cell r="Q275">
            <v>0</v>
          </cell>
          <cell r="R275">
            <v>0</v>
          </cell>
          <cell r="S275">
            <v>0</v>
          </cell>
          <cell r="T275">
            <v>0</v>
          </cell>
        </row>
        <row r="276">
          <cell r="A276" t="str">
            <v>588WA</v>
          </cell>
          <cell r="B276" t="str">
            <v>588</v>
          </cell>
          <cell r="C276" t="str">
            <v>WA</v>
          </cell>
          <cell r="D276">
            <v>47723.33</v>
          </cell>
          <cell r="F276" t="str">
            <v>588WA</v>
          </cell>
          <cell r="G276" t="str">
            <v>588</v>
          </cell>
          <cell r="H276" t="str">
            <v>WA</v>
          </cell>
          <cell r="I276">
            <v>47723.33</v>
          </cell>
          <cell r="L276" t="str">
            <v>403GPJBG</v>
          </cell>
          <cell r="M276">
            <v>0</v>
          </cell>
          <cell r="N276">
            <v>0</v>
          </cell>
          <cell r="O276">
            <v>-8325.0603859061648</v>
          </cell>
          <cell r="P276">
            <v>0</v>
          </cell>
          <cell r="Q276">
            <v>0</v>
          </cell>
          <cell r="R276">
            <v>0</v>
          </cell>
          <cell r="S276">
            <v>0</v>
          </cell>
          <cell r="T276">
            <v>0</v>
          </cell>
        </row>
        <row r="277">
          <cell r="A277" t="str">
            <v>588WYP</v>
          </cell>
          <cell r="B277" t="str">
            <v>588</v>
          </cell>
          <cell r="C277" t="str">
            <v>WYP</v>
          </cell>
          <cell r="D277">
            <v>28791.88</v>
          </cell>
          <cell r="F277" t="str">
            <v>588WYP</v>
          </cell>
          <cell r="G277" t="str">
            <v>588</v>
          </cell>
          <cell r="H277" t="str">
            <v>WYP</v>
          </cell>
          <cell r="I277">
            <v>28791.88</v>
          </cell>
          <cell r="L277" t="str">
            <v>403GPS</v>
          </cell>
          <cell r="M277">
            <v>0</v>
          </cell>
          <cell r="N277">
            <v>0</v>
          </cell>
          <cell r="O277">
            <v>-273904.75097451836</v>
          </cell>
          <cell r="P277">
            <v>0</v>
          </cell>
          <cell r="Q277">
            <v>0</v>
          </cell>
          <cell r="R277">
            <v>0</v>
          </cell>
          <cell r="S277">
            <v>0</v>
          </cell>
          <cell r="T277">
            <v>0</v>
          </cell>
        </row>
        <row r="278">
          <cell r="A278" t="str">
            <v>588WYU</v>
          </cell>
          <cell r="B278" t="str">
            <v>588</v>
          </cell>
          <cell r="C278" t="str">
            <v>WYU</v>
          </cell>
          <cell r="D278">
            <v>-63381.06</v>
          </cell>
          <cell r="F278" t="str">
            <v>588WYU</v>
          </cell>
          <cell r="G278" t="str">
            <v>588</v>
          </cell>
          <cell r="H278" t="str">
            <v>WYU</v>
          </cell>
          <cell r="I278">
            <v>-63381.06</v>
          </cell>
          <cell r="L278" t="str">
            <v>403GPSG</v>
          </cell>
          <cell r="M278">
            <v>0</v>
          </cell>
          <cell r="N278">
            <v>0</v>
          </cell>
          <cell r="O278">
            <v>6.9773846625331473</v>
          </cell>
          <cell r="P278">
            <v>0</v>
          </cell>
          <cell r="Q278">
            <v>0</v>
          </cell>
          <cell r="R278">
            <v>0</v>
          </cell>
          <cell r="S278">
            <v>0</v>
          </cell>
          <cell r="T278">
            <v>0</v>
          </cell>
        </row>
        <row r="279">
          <cell r="A279" t="str">
            <v>589CA</v>
          </cell>
          <cell r="B279" t="str">
            <v>589</v>
          </cell>
          <cell r="C279" t="str">
            <v>CA</v>
          </cell>
          <cell r="D279">
            <v>101231.72</v>
          </cell>
          <cell r="F279" t="str">
            <v>589CA</v>
          </cell>
          <cell r="G279" t="str">
            <v>589</v>
          </cell>
          <cell r="H279" t="str">
            <v>CA</v>
          </cell>
          <cell r="I279">
            <v>101231.72</v>
          </cell>
          <cell r="L279" t="str">
            <v>403GPSO</v>
          </cell>
          <cell r="M279">
            <v>0</v>
          </cell>
          <cell r="N279">
            <v>0</v>
          </cell>
          <cell r="O279">
            <v>-20541.058897699568</v>
          </cell>
          <cell r="P279">
            <v>0</v>
          </cell>
          <cell r="Q279">
            <v>0</v>
          </cell>
          <cell r="R279">
            <v>0</v>
          </cell>
          <cell r="S279">
            <v>0</v>
          </cell>
          <cell r="T279">
            <v>0</v>
          </cell>
        </row>
        <row r="280">
          <cell r="A280" t="str">
            <v>589ID</v>
          </cell>
          <cell r="B280" t="str">
            <v>589</v>
          </cell>
          <cell r="C280" t="str">
            <v>ID</v>
          </cell>
          <cell r="D280">
            <v>58639.93</v>
          </cell>
          <cell r="F280" t="str">
            <v>589ID</v>
          </cell>
          <cell r="G280" t="str">
            <v>589</v>
          </cell>
          <cell r="H280" t="str">
            <v>ID</v>
          </cell>
          <cell r="I280">
            <v>58639.93</v>
          </cell>
          <cell r="L280" t="str">
            <v>403HPCAGE</v>
          </cell>
          <cell r="M280">
            <v>0</v>
          </cell>
          <cell r="N280">
            <v>0</v>
          </cell>
          <cell r="O280">
            <v>0</v>
          </cell>
          <cell r="P280">
            <v>0</v>
          </cell>
          <cell r="Q280">
            <v>0</v>
          </cell>
          <cell r="R280">
            <v>0</v>
          </cell>
          <cell r="S280">
            <v>0</v>
          </cell>
          <cell r="T280">
            <v>0</v>
          </cell>
        </row>
        <row r="281">
          <cell r="A281" t="str">
            <v>589OR</v>
          </cell>
          <cell r="B281" t="str">
            <v>589</v>
          </cell>
          <cell r="C281" t="str">
            <v>OR</v>
          </cell>
          <cell r="D281">
            <v>2003601.07</v>
          </cell>
          <cell r="F281" t="str">
            <v>589OR</v>
          </cell>
          <cell r="G281" t="str">
            <v>589</v>
          </cell>
          <cell r="H281" t="str">
            <v>OR</v>
          </cell>
          <cell r="I281">
            <v>2003601.07</v>
          </cell>
          <cell r="L281" t="str">
            <v>403HPCAGW</v>
          </cell>
          <cell r="M281">
            <v>0</v>
          </cell>
          <cell r="N281">
            <v>0</v>
          </cell>
          <cell r="O281">
            <v>2208813.1497714254</v>
          </cell>
          <cell r="P281">
            <v>0</v>
          </cell>
          <cell r="Q281">
            <v>0</v>
          </cell>
          <cell r="R281">
            <v>0</v>
          </cell>
          <cell r="S281">
            <v>0</v>
          </cell>
          <cell r="T281">
            <v>0</v>
          </cell>
        </row>
        <row r="282">
          <cell r="A282" t="str">
            <v>589SNPD</v>
          </cell>
          <cell r="B282" t="str">
            <v>589</v>
          </cell>
          <cell r="C282" t="str">
            <v>SNPD</v>
          </cell>
          <cell r="D282">
            <v>93280.68</v>
          </cell>
          <cell r="F282" t="str">
            <v>589SNPD</v>
          </cell>
          <cell r="G282" t="str">
            <v>589</v>
          </cell>
          <cell r="H282" t="str">
            <v>SNPD</v>
          </cell>
          <cell r="I282">
            <v>93280.68</v>
          </cell>
          <cell r="L282" t="str">
            <v>403OPCAGE</v>
          </cell>
          <cell r="M282">
            <v>0</v>
          </cell>
          <cell r="N282">
            <v>0</v>
          </cell>
          <cell r="O282">
            <v>0</v>
          </cell>
          <cell r="P282">
            <v>0</v>
          </cell>
          <cell r="Q282">
            <v>0</v>
          </cell>
          <cell r="R282">
            <v>0</v>
          </cell>
          <cell r="S282">
            <v>0</v>
          </cell>
          <cell r="T282">
            <v>0</v>
          </cell>
        </row>
        <row r="283">
          <cell r="A283" t="str">
            <v>589UT</v>
          </cell>
          <cell r="B283" t="str">
            <v>589</v>
          </cell>
          <cell r="C283" t="str">
            <v>UT</v>
          </cell>
          <cell r="D283">
            <v>563476.32999999996</v>
          </cell>
          <cell r="F283" t="str">
            <v>589UT</v>
          </cell>
          <cell r="G283" t="str">
            <v>589</v>
          </cell>
          <cell r="H283" t="str">
            <v>UT</v>
          </cell>
          <cell r="I283">
            <v>563476.32999999996</v>
          </cell>
          <cell r="L283" t="str">
            <v>403OPCAGW</v>
          </cell>
          <cell r="M283">
            <v>0</v>
          </cell>
          <cell r="N283">
            <v>0</v>
          </cell>
          <cell r="O283">
            <v>-741833.95673317206</v>
          </cell>
          <cell r="P283">
            <v>0</v>
          </cell>
          <cell r="Q283">
            <v>0</v>
          </cell>
          <cell r="R283">
            <v>0</v>
          </cell>
          <cell r="S283">
            <v>0</v>
          </cell>
          <cell r="T283">
            <v>0</v>
          </cell>
        </row>
        <row r="284">
          <cell r="A284" t="str">
            <v>589WA</v>
          </cell>
          <cell r="B284" t="str">
            <v>589</v>
          </cell>
          <cell r="C284" t="str">
            <v>WA</v>
          </cell>
          <cell r="D284">
            <v>131026.86</v>
          </cell>
          <cell r="F284" t="str">
            <v>589WA</v>
          </cell>
          <cell r="G284" t="str">
            <v>589</v>
          </cell>
          <cell r="H284" t="str">
            <v>WA</v>
          </cell>
          <cell r="I284">
            <v>131026.86</v>
          </cell>
          <cell r="L284" t="str">
            <v>403SPCAGE</v>
          </cell>
          <cell r="M284">
            <v>0</v>
          </cell>
          <cell r="N284">
            <v>0</v>
          </cell>
          <cell r="O284">
            <v>0</v>
          </cell>
          <cell r="P284">
            <v>0</v>
          </cell>
          <cell r="Q284">
            <v>0</v>
          </cell>
          <cell r="R284">
            <v>0</v>
          </cell>
          <cell r="S284">
            <v>0</v>
          </cell>
          <cell r="T284">
            <v>0</v>
          </cell>
        </row>
        <row r="285">
          <cell r="A285" t="str">
            <v>589WYP</v>
          </cell>
          <cell r="B285" t="str">
            <v>589</v>
          </cell>
          <cell r="C285" t="str">
            <v>WYP</v>
          </cell>
          <cell r="D285">
            <v>655421.59</v>
          </cell>
          <cell r="F285" t="str">
            <v>589WYP</v>
          </cell>
          <cell r="G285" t="str">
            <v>589</v>
          </cell>
          <cell r="H285" t="str">
            <v>WYP</v>
          </cell>
          <cell r="I285">
            <v>655421.59</v>
          </cell>
          <cell r="L285" t="str">
            <v>403SPCAGW</v>
          </cell>
          <cell r="M285">
            <v>0</v>
          </cell>
          <cell r="N285">
            <v>0</v>
          </cell>
          <cell r="O285">
            <v>14802.242666951497</v>
          </cell>
          <cell r="P285">
            <v>0</v>
          </cell>
          <cell r="Q285">
            <v>0</v>
          </cell>
          <cell r="R285">
            <v>0</v>
          </cell>
          <cell r="S285">
            <v>0</v>
          </cell>
          <cell r="T285">
            <v>0</v>
          </cell>
        </row>
        <row r="286">
          <cell r="A286" t="str">
            <v>589WYU</v>
          </cell>
          <cell r="B286" t="str">
            <v>589</v>
          </cell>
          <cell r="C286" t="str">
            <v>WYU</v>
          </cell>
          <cell r="D286">
            <v>92210.79</v>
          </cell>
          <cell r="F286" t="str">
            <v>589WYU</v>
          </cell>
          <cell r="G286" t="str">
            <v>589</v>
          </cell>
          <cell r="H286" t="str">
            <v>WYU</v>
          </cell>
          <cell r="I286">
            <v>92210.79</v>
          </cell>
          <cell r="L286" t="str">
            <v>403SPJBG</v>
          </cell>
          <cell r="M286">
            <v>0</v>
          </cell>
          <cell r="N286">
            <v>0</v>
          </cell>
          <cell r="O286">
            <v>1967701.9069539809</v>
          </cell>
          <cell r="P286">
            <v>0</v>
          </cell>
          <cell r="Q286">
            <v>0</v>
          </cell>
          <cell r="R286">
            <v>0</v>
          </cell>
          <cell r="S286">
            <v>0</v>
          </cell>
          <cell r="T286">
            <v>0</v>
          </cell>
        </row>
        <row r="287">
          <cell r="A287" t="str">
            <v>590CA</v>
          </cell>
          <cell r="B287" t="str">
            <v>590</v>
          </cell>
          <cell r="C287" t="str">
            <v>CA</v>
          </cell>
          <cell r="D287">
            <v>51267.82</v>
          </cell>
          <cell r="F287" t="str">
            <v>590CA</v>
          </cell>
          <cell r="G287" t="str">
            <v>590</v>
          </cell>
          <cell r="H287" t="str">
            <v>CA</v>
          </cell>
          <cell r="I287">
            <v>51267.82</v>
          </cell>
          <cell r="L287" t="str">
            <v>403TPCAGE</v>
          </cell>
          <cell r="M287">
            <v>0</v>
          </cell>
          <cell r="N287">
            <v>0</v>
          </cell>
          <cell r="O287">
            <v>0</v>
          </cell>
          <cell r="P287">
            <v>0</v>
          </cell>
          <cell r="Q287">
            <v>0</v>
          </cell>
          <cell r="R287">
            <v>0</v>
          </cell>
          <cell r="S287">
            <v>0</v>
          </cell>
          <cell r="T287">
            <v>0</v>
          </cell>
        </row>
        <row r="288">
          <cell r="A288" t="str">
            <v>590ID</v>
          </cell>
          <cell r="B288" t="str">
            <v>590</v>
          </cell>
          <cell r="C288" t="str">
            <v>ID</v>
          </cell>
          <cell r="D288">
            <v>140513.67000000001</v>
          </cell>
          <cell r="F288" t="str">
            <v>590ID</v>
          </cell>
          <cell r="G288" t="str">
            <v>590</v>
          </cell>
          <cell r="H288" t="str">
            <v>ID</v>
          </cell>
          <cell r="I288">
            <v>140513.67000000001</v>
          </cell>
          <cell r="L288" t="str">
            <v>403TPCAGW</v>
          </cell>
          <cell r="M288">
            <v>0</v>
          </cell>
          <cell r="N288">
            <v>0</v>
          </cell>
          <cell r="O288">
            <v>-510742.26287501666</v>
          </cell>
          <cell r="P288">
            <v>0</v>
          </cell>
          <cell r="Q288">
            <v>0</v>
          </cell>
          <cell r="R288">
            <v>0</v>
          </cell>
          <cell r="S288">
            <v>0</v>
          </cell>
          <cell r="T288">
            <v>0</v>
          </cell>
        </row>
        <row r="289">
          <cell r="A289" t="str">
            <v>590OR</v>
          </cell>
          <cell r="B289" t="str">
            <v>590</v>
          </cell>
          <cell r="C289" t="str">
            <v>OR</v>
          </cell>
          <cell r="D289">
            <v>905940.87</v>
          </cell>
          <cell r="F289" t="str">
            <v>590OR</v>
          </cell>
          <cell r="G289" t="str">
            <v>590</v>
          </cell>
          <cell r="H289" t="str">
            <v>OR</v>
          </cell>
          <cell r="I289">
            <v>905940.87</v>
          </cell>
          <cell r="L289" t="str">
            <v>403TPJBG</v>
          </cell>
          <cell r="M289">
            <v>0</v>
          </cell>
          <cell r="N289">
            <v>0</v>
          </cell>
          <cell r="O289">
            <v>-7026.4816747330706</v>
          </cell>
          <cell r="P289">
            <v>0</v>
          </cell>
          <cell r="Q289">
            <v>0</v>
          </cell>
          <cell r="R289">
            <v>0</v>
          </cell>
          <cell r="S289">
            <v>0</v>
          </cell>
          <cell r="T289">
            <v>0</v>
          </cell>
        </row>
        <row r="290">
          <cell r="A290" t="str">
            <v>590SNPD</v>
          </cell>
          <cell r="B290" t="str">
            <v>590</v>
          </cell>
          <cell r="C290" t="str">
            <v>SNPD</v>
          </cell>
          <cell r="D290">
            <v>3468926.85</v>
          </cell>
          <cell r="F290" t="str">
            <v>590SNPD</v>
          </cell>
          <cell r="G290" t="str">
            <v>590</v>
          </cell>
          <cell r="H290" t="str">
            <v>SNPD</v>
          </cell>
          <cell r="I290">
            <v>3468926.85</v>
          </cell>
          <cell r="L290" t="str">
            <v>403TPSG</v>
          </cell>
          <cell r="M290">
            <v>0</v>
          </cell>
          <cell r="N290">
            <v>0</v>
          </cell>
          <cell r="O290">
            <v>-523.33731361451657</v>
          </cell>
          <cell r="P290">
            <v>0</v>
          </cell>
          <cell r="Q290">
            <v>0</v>
          </cell>
          <cell r="R290">
            <v>0</v>
          </cell>
          <cell r="S290">
            <v>0</v>
          </cell>
          <cell r="T290">
            <v>0</v>
          </cell>
        </row>
        <row r="291">
          <cell r="A291" t="str">
            <v>590UT</v>
          </cell>
          <cell r="B291" t="str">
            <v>590</v>
          </cell>
          <cell r="C291" t="str">
            <v>UT</v>
          </cell>
          <cell r="D291">
            <v>1206310.4099999999</v>
          </cell>
          <cell r="F291" t="str">
            <v>590UT</v>
          </cell>
          <cell r="G291" t="str">
            <v>590</v>
          </cell>
          <cell r="H291" t="str">
            <v>UT</v>
          </cell>
          <cell r="I291">
            <v>1206310.4099999999</v>
          </cell>
          <cell r="L291" t="str">
            <v>407CAGW</v>
          </cell>
          <cell r="M291">
            <v>0</v>
          </cell>
          <cell r="N291">
            <v>0</v>
          </cell>
          <cell r="O291">
            <v>82361.759263031505</v>
          </cell>
          <cell r="P291">
            <v>0</v>
          </cell>
          <cell r="Q291">
            <v>0</v>
          </cell>
          <cell r="R291">
            <v>0</v>
          </cell>
          <cell r="S291">
            <v>0</v>
          </cell>
          <cell r="T291">
            <v>0</v>
          </cell>
        </row>
        <row r="292">
          <cell r="A292" t="str">
            <v>590WA</v>
          </cell>
          <cell r="B292" t="str">
            <v>590</v>
          </cell>
          <cell r="C292" t="str">
            <v>WA</v>
          </cell>
          <cell r="D292">
            <v>142055.99</v>
          </cell>
          <cell r="F292" t="str">
            <v>590WA</v>
          </cell>
          <cell r="G292" t="str">
            <v>590</v>
          </cell>
          <cell r="H292" t="str">
            <v>WA</v>
          </cell>
          <cell r="I292">
            <v>142055.99</v>
          </cell>
          <cell r="L292" t="str">
            <v>408GPS</v>
          </cell>
          <cell r="M292">
            <v>0</v>
          </cell>
          <cell r="N292">
            <v>0</v>
          </cell>
          <cell r="O292">
            <v>67181.78501991232</v>
          </cell>
          <cell r="P292">
            <v>0</v>
          </cell>
          <cell r="Q292">
            <v>0</v>
          </cell>
          <cell r="R292">
            <v>0</v>
          </cell>
          <cell r="S292">
            <v>0</v>
          </cell>
          <cell r="T292">
            <v>0</v>
          </cell>
        </row>
        <row r="293">
          <cell r="A293" t="str">
            <v>590WYP</v>
          </cell>
          <cell r="B293" t="str">
            <v>590</v>
          </cell>
          <cell r="C293" t="str">
            <v>WYP</v>
          </cell>
          <cell r="D293">
            <v>271926.82</v>
          </cell>
          <cell r="F293" t="str">
            <v>590WYP</v>
          </cell>
          <cell r="G293" t="str">
            <v>590</v>
          </cell>
          <cell r="H293" t="str">
            <v>WYP</v>
          </cell>
          <cell r="I293">
            <v>271926.82</v>
          </cell>
          <cell r="L293" t="str">
            <v>408S</v>
          </cell>
          <cell r="M293">
            <v>0</v>
          </cell>
          <cell r="N293">
            <v>0</v>
          </cell>
          <cell r="O293">
            <v>-767440.49001859501</v>
          </cell>
          <cell r="P293">
            <v>0</v>
          </cell>
          <cell r="Q293">
            <v>0</v>
          </cell>
          <cell r="R293">
            <v>0</v>
          </cell>
          <cell r="S293">
            <v>0</v>
          </cell>
          <cell r="T293">
            <v>0</v>
          </cell>
        </row>
        <row r="294">
          <cell r="A294" t="str">
            <v>591CA</v>
          </cell>
          <cell r="B294" t="str">
            <v>591</v>
          </cell>
          <cell r="C294" t="str">
            <v>CA</v>
          </cell>
          <cell r="D294">
            <v>41002.26</v>
          </cell>
          <cell r="F294" t="str">
            <v>591CA</v>
          </cell>
          <cell r="G294" t="str">
            <v>591</v>
          </cell>
          <cell r="H294" t="str">
            <v>CA</v>
          </cell>
          <cell r="I294">
            <v>41002.26</v>
          </cell>
          <cell r="L294" t="str">
            <v>40910CAGW</v>
          </cell>
          <cell r="M294">
            <v>0</v>
          </cell>
          <cell r="N294">
            <v>0</v>
          </cell>
          <cell r="O294">
            <v>-6206176.7725221338</v>
          </cell>
          <cell r="P294">
            <v>0</v>
          </cell>
          <cell r="Q294">
            <v>0</v>
          </cell>
          <cell r="R294">
            <v>0</v>
          </cell>
          <cell r="S294">
            <v>0</v>
          </cell>
          <cell r="T294">
            <v>0</v>
          </cell>
        </row>
        <row r="295">
          <cell r="A295" t="str">
            <v>591ID</v>
          </cell>
          <cell r="B295" t="str">
            <v>591</v>
          </cell>
          <cell r="C295" t="str">
            <v>ID</v>
          </cell>
          <cell r="D295">
            <v>82365.490000000005</v>
          </cell>
          <cell r="F295" t="str">
            <v>591ID</v>
          </cell>
          <cell r="G295" t="str">
            <v>591</v>
          </cell>
          <cell r="H295" t="str">
            <v>ID</v>
          </cell>
          <cell r="I295">
            <v>82365.490000000005</v>
          </cell>
          <cell r="L295" t="str">
            <v>40910SG</v>
          </cell>
          <cell r="M295">
            <v>0</v>
          </cell>
          <cell r="N295">
            <v>0</v>
          </cell>
          <cell r="O295">
            <v>5539143.3276838306</v>
          </cell>
          <cell r="P295">
            <v>0</v>
          </cell>
          <cell r="Q295">
            <v>0</v>
          </cell>
          <cell r="R295">
            <v>0</v>
          </cell>
          <cell r="S295">
            <v>0</v>
          </cell>
          <cell r="T295">
            <v>0</v>
          </cell>
        </row>
        <row r="296">
          <cell r="A296" t="str">
            <v>591OR</v>
          </cell>
          <cell r="B296" t="str">
            <v>591</v>
          </cell>
          <cell r="C296" t="str">
            <v>OR</v>
          </cell>
          <cell r="D296">
            <v>529568.78</v>
          </cell>
          <cell r="F296" t="str">
            <v>591OR</v>
          </cell>
          <cell r="G296" t="str">
            <v>591</v>
          </cell>
          <cell r="H296" t="str">
            <v>OR</v>
          </cell>
          <cell r="I296">
            <v>529568.78</v>
          </cell>
          <cell r="L296" t="str">
            <v>41010CAEE</v>
          </cell>
          <cell r="M296">
            <v>0</v>
          </cell>
          <cell r="N296">
            <v>0</v>
          </cell>
          <cell r="O296">
            <v>0</v>
          </cell>
          <cell r="P296">
            <v>0</v>
          </cell>
          <cell r="Q296">
            <v>0</v>
          </cell>
          <cell r="R296">
            <v>0</v>
          </cell>
          <cell r="S296">
            <v>0</v>
          </cell>
          <cell r="T296">
            <v>0</v>
          </cell>
        </row>
        <row r="297">
          <cell r="A297" t="str">
            <v>591SNPD</v>
          </cell>
          <cell r="B297" t="str">
            <v>591</v>
          </cell>
          <cell r="C297" t="str">
            <v>SNPD</v>
          </cell>
          <cell r="D297">
            <v>51728.05</v>
          </cell>
          <cell r="F297" t="str">
            <v>591SNPD</v>
          </cell>
          <cell r="G297" t="str">
            <v>591</v>
          </cell>
          <cell r="H297" t="str">
            <v>SNPD</v>
          </cell>
          <cell r="I297">
            <v>51728.05</v>
          </cell>
          <cell r="L297" t="str">
            <v>41010CAEW</v>
          </cell>
          <cell r="M297">
            <v>0</v>
          </cell>
          <cell r="N297">
            <v>0</v>
          </cell>
          <cell r="O297">
            <v>-392.51609705592705</v>
          </cell>
          <cell r="P297">
            <v>0</v>
          </cell>
          <cell r="Q297">
            <v>0</v>
          </cell>
          <cell r="R297">
            <v>0</v>
          </cell>
          <cell r="S297">
            <v>0</v>
          </cell>
          <cell r="T297">
            <v>0</v>
          </cell>
        </row>
        <row r="298">
          <cell r="A298" t="str">
            <v>591UT</v>
          </cell>
          <cell r="B298" t="str">
            <v>591</v>
          </cell>
          <cell r="C298" t="str">
            <v>UT</v>
          </cell>
          <cell r="D298">
            <v>616647.31000000006</v>
          </cell>
          <cell r="F298" t="str">
            <v>591UT</v>
          </cell>
          <cell r="G298" t="str">
            <v>591</v>
          </cell>
          <cell r="H298" t="str">
            <v>UT</v>
          </cell>
          <cell r="I298">
            <v>616647.31000000006</v>
          </cell>
          <cell r="L298" t="str">
            <v>41010CAGE</v>
          </cell>
          <cell r="M298">
            <v>0</v>
          </cell>
          <cell r="N298">
            <v>0</v>
          </cell>
          <cell r="O298">
            <v>0</v>
          </cell>
          <cell r="P298">
            <v>0</v>
          </cell>
          <cell r="Q298">
            <v>0</v>
          </cell>
          <cell r="R298">
            <v>0</v>
          </cell>
          <cell r="S298">
            <v>0</v>
          </cell>
          <cell r="T298">
            <v>0</v>
          </cell>
        </row>
        <row r="299">
          <cell r="A299" t="str">
            <v>591WA</v>
          </cell>
          <cell r="B299" t="str">
            <v>591</v>
          </cell>
          <cell r="C299" t="str">
            <v>WA</v>
          </cell>
          <cell r="D299">
            <v>107218.37</v>
          </cell>
          <cell r="F299" t="str">
            <v>591WA</v>
          </cell>
          <cell r="G299" t="str">
            <v>591</v>
          </cell>
          <cell r="H299" t="str">
            <v>WA</v>
          </cell>
          <cell r="I299">
            <v>107218.37</v>
          </cell>
          <cell r="L299" t="str">
            <v>41010CAGW</v>
          </cell>
          <cell r="M299">
            <v>0</v>
          </cell>
          <cell r="N299">
            <v>0</v>
          </cell>
          <cell r="O299">
            <v>1257030.5992243835</v>
          </cell>
          <cell r="P299">
            <v>0</v>
          </cell>
          <cell r="Q299">
            <v>0</v>
          </cell>
          <cell r="R299">
            <v>0</v>
          </cell>
          <cell r="S299">
            <v>0</v>
          </cell>
          <cell r="T299">
            <v>0</v>
          </cell>
        </row>
        <row r="300">
          <cell r="A300" t="str">
            <v>591WYP</v>
          </cell>
          <cell r="B300" t="str">
            <v>591</v>
          </cell>
          <cell r="C300" t="str">
            <v>WYP</v>
          </cell>
          <cell r="D300">
            <v>224670.39</v>
          </cell>
          <cell r="F300" t="str">
            <v>591WYP</v>
          </cell>
          <cell r="G300" t="str">
            <v>591</v>
          </cell>
          <cell r="H300" t="str">
            <v>WYP</v>
          </cell>
          <cell r="I300">
            <v>224670.39</v>
          </cell>
          <cell r="L300" t="str">
            <v>41010CN</v>
          </cell>
          <cell r="M300">
            <v>0</v>
          </cell>
          <cell r="N300">
            <v>0</v>
          </cell>
          <cell r="O300">
            <v>4070.7784516775464</v>
          </cell>
          <cell r="P300">
            <v>0</v>
          </cell>
          <cell r="Q300">
            <v>0</v>
          </cell>
          <cell r="R300">
            <v>0</v>
          </cell>
          <cell r="S300">
            <v>0</v>
          </cell>
          <cell r="T300">
            <v>0</v>
          </cell>
        </row>
        <row r="301">
          <cell r="A301" t="str">
            <v>591WYU</v>
          </cell>
          <cell r="B301" t="str">
            <v>591</v>
          </cell>
          <cell r="C301" t="str">
            <v>WYU</v>
          </cell>
          <cell r="D301">
            <v>57561.17</v>
          </cell>
          <cell r="F301" t="str">
            <v>591WYU</v>
          </cell>
          <cell r="G301" t="str">
            <v>591</v>
          </cell>
          <cell r="H301" t="str">
            <v>WYU</v>
          </cell>
          <cell r="I301">
            <v>57561.17</v>
          </cell>
          <cell r="L301" t="str">
            <v>41010JBE</v>
          </cell>
          <cell r="M301">
            <v>0</v>
          </cell>
          <cell r="N301">
            <v>0</v>
          </cell>
          <cell r="O301">
            <v>-115252.34511124878</v>
          </cell>
          <cell r="P301">
            <v>0</v>
          </cell>
          <cell r="Q301">
            <v>0</v>
          </cell>
          <cell r="R301">
            <v>0</v>
          </cell>
          <cell r="S301">
            <v>0</v>
          </cell>
          <cell r="T301">
            <v>0</v>
          </cell>
        </row>
        <row r="302">
          <cell r="A302" t="str">
            <v>592CA</v>
          </cell>
          <cell r="B302" t="str">
            <v>592</v>
          </cell>
          <cell r="C302" t="str">
            <v>CA</v>
          </cell>
          <cell r="D302">
            <v>427537.91999999998</v>
          </cell>
          <cell r="F302" t="str">
            <v>592CA</v>
          </cell>
          <cell r="G302" t="str">
            <v>592</v>
          </cell>
          <cell r="H302" t="str">
            <v>CA</v>
          </cell>
          <cell r="I302">
            <v>427537.91999999998</v>
          </cell>
          <cell r="L302" t="str">
            <v>41010JBG</v>
          </cell>
          <cell r="M302">
            <v>0</v>
          </cell>
          <cell r="N302">
            <v>0</v>
          </cell>
          <cell r="O302">
            <v>-712071.56964041223</v>
          </cell>
          <cell r="P302">
            <v>0</v>
          </cell>
          <cell r="Q302">
            <v>0</v>
          </cell>
          <cell r="R302">
            <v>0</v>
          </cell>
          <cell r="S302">
            <v>0</v>
          </cell>
          <cell r="T302">
            <v>0</v>
          </cell>
        </row>
        <row r="303">
          <cell r="A303" t="str">
            <v>592ID</v>
          </cell>
          <cell r="B303" t="str">
            <v>592</v>
          </cell>
          <cell r="C303" t="str">
            <v>ID</v>
          </cell>
          <cell r="D303">
            <v>927333.13</v>
          </cell>
          <cell r="F303" t="str">
            <v>592ID</v>
          </cell>
          <cell r="G303" t="str">
            <v>592</v>
          </cell>
          <cell r="H303" t="str">
            <v>ID</v>
          </cell>
          <cell r="I303">
            <v>927333.13</v>
          </cell>
          <cell r="L303" t="str">
            <v>41010OTHER</v>
          </cell>
          <cell r="M303">
            <v>0</v>
          </cell>
          <cell r="N303">
            <v>0</v>
          </cell>
          <cell r="O303">
            <v>0</v>
          </cell>
          <cell r="P303">
            <v>0</v>
          </cell>
          <cell r="Q303">
            <v>0</v>
          </cell>
          <cell r="R303">
            <v>0</v>
          </cell>
          <cell r="S303">
            <v>0</v>
          </cell>
          <cell r="T303">
            <v>0</v>
          </cell>
        </row>
        <row r="304">
          <cell r="A304" t="str">
            <v>592MT</v>
          </cell>
          <cell r="B304" t="str">
            <v>592</v>
          </cell>
          <cell r="C304" t="str">
            <v>MT</v>
          </cell>
          <cell r="D304">
            <v>0</v>
          </cell>
          <cell r="F304" t="str">
            <v>592MT</v>
          </cell>
          <cell r="G304" t="str">
            <v>592</v>
          </cell>
          <cell r="H304" t="str">
            <v>MT</v>
          </cell>
          <cell r="I304">
            <v>0</v>
          </cell>
          <cell r="L304" t="str">
            <v>41010S</v>
          </cell>
          <cell r="M304">
            <v>0</v>
          </cell>
          <cell r="N304">
            <v>0</v>
          </cell>
          <cell r="O304">
            <v>980738.74890963535</v>
          </cell>
          <cell r="P304">
            <v>0</v>
          </cell>
          <cell r="Q304">
            <v>0</v>
          </cell>
          <cell r="R304">
            <v>0</v>
          </cell>
          <cell r="S304">
            <v>0</v>
          </cell>
          <cell r="T304">
            <v>0</v>
          </cell>
        </row>
        <row r="305">
          <cell r="A305" t="str">
            <v>592OR</v>
          </cell>
          <cell r="B305" t="str">
            <v>592</v>
          </cell>
          <cell r="C305" t="str">
            <v>OR</v>
          </cell>
          <cell r="D305">
            <v>3003870.04</v>
          </cell>
          <cell r="F305" t="str">
            <v>592OR</v>
          </cell>
          <cell r="G305" t="str">
            <v>592</v>
          </cell>
          <cell r="H305" t="str">
            <v>OR</v>
          </cell>
          <cell r="I305">
            <v>3003870.04</v>
          </cell>
          <cell r="L305" t="str">
            <v>41010SE</v>
          </cell>
          <cell r="M305">
            <v>0</v>
          </cell>
          <cell r="N305">
            <v>0</v>
          </cell>
          <cell r="O305">
            <v>3635.7593425918258</v>
          </cell>
          <cell r="P305">
            <v>0</v>
          </cell>
          <cell r="Q305">
            <v>0</v>
          </cell>
          <cell r="R305">
            <v>0</v>
          </cell>
          <cell r="S305">
            <v>0</v>
          </cell>
          <cell r="T305">
            <v>0</v>
          </cell>
        </row>
        <row r="306">
          <cell r="A306" t="str">
            <v>592SNPD</v>
          </cell>
          <cell r="B306" t="str">
            <v>592</v>
          </cell>
          <cell r="C306" t="str">
            <v>SNPD</v>
          </cell>
          <cell r="D306">
            <v>1897674.76</v>
          </cell>
          <cell r="F306" t="str">
            <v>592SNPD</v>
          </cell>
          <cell r="G306" t="str">
            <v>592</v>
          </cell>
          <cell r="H306" t="str">
            <v>SNPD</v>
          </cell>
          <cell r="I306">
            <v>1897674.76</v>
          </cell>
          <cell r="L306" t="str">
            <v>41010SG</v>
          </cell>
          <cell r="M306">
            <v>0</v>
          </cell>
          <cell r="N306">
            <v>0</v>
          </cell>
          <cell r="O306">
            <v>-4189.7603717261081</v>
          </cell>
          <cell r="P306">
            <v>0</v>
          </cell>
          <cell r="Q306">
            <v>0</v>
          </cell>
          <cell r="R306">
            <v>0</v>
          </cell>
          <cell r="S306">
            <v>0</v>
          </cell>
          <cell r="T306">
            <v>0</v>
          </cell>
        </row>
        <row r="307">
          <cell r="A307" t="str">
            <v>592UT</v>
          </cell>
          <cell r="B307" t="str">
            <v>592</v>
          </cell>
          <cell r="C307" t="str">
            <v>UT</v>
          </cell>
          <cell r="D307">
            <v>3492851.8</v>
          </cell>
          <cell r="F307" t="str">
            <v>592UT</v>
          </cell>
          <cell r="G307" t="str">
            <v>592</v>
          </cell>
          <cell r="H307" t="str">
            <v>UT</v>
          </cell>
          <cell r="I307">
            <v>3492851.8</v>
          </cell>
          <cell r="L307" t="str">
            <v>41010SNPD</v>
          </cell>
          <cell r="M307">
            <v>0</v>
          </cell>
          <cell r="N307">
            <v>0</v>
          </cell>
          <cell r="O307">
            <v>16252.545148372083</v>
          </cell>
          <cell r="P307">
            <v>0</v>
          </cell>
          <cell r="Q307">
            <v>0</v>
          </cell>
          <cell r="R307">
            <v>0</v>
          </cell>
          <cell r="S307">
            <v>0</v>
          </cell>
          <cell r="T307">
            <v>0</v>
          </cell>
        </row>
        <row r="308">
          <cell r="A308" t="str">
            <v>592WA</v>
          </cell>
          <cell r="B308" t="str">
            <v>592</v>
          </cell>
          <cell r="C308" t="str">
            <v>WA</v>
          </cell>
          <cell r="D308">
            <v>743462.7</v>
          </cell>
          <cell r="F308" t="str">
            <v>592WA</v>
          </cell>
          <cell r="G308" t="str">
            <v>592</v>
          </cell>
          <cell r="H308" t="str">
            <v>WA</v>
          </cell>
          <cell r="I308">
            <v>743462.7</v>
          </cell>
          <cell r="L308" t="str">
            <v>41010SO</v>
          </cell>
          <cell r="M308">
            <v>0</v>
          </cell>
          <cell r="N308">
            <v>0</v>
          </cell>
          <cell r="O308">
            <v>453712.27589831018</v>
          </cell>
          <cell r="P308">
            <v>0</v>
          </cell>
          <cell r="Q308">
            <v>0</v>
          </cell>
          <cell r="R308">
            <v>0</v>
          </cell>
          <cell r="S308">
            <v>0</v>
          </cell>
          <cell r="T308">
            <v>0</v>
          </cell>
        </row>
        <row r="309">
          <cell r="A309" t="str">
            <v>592WYP</v>
          </cell>
          <cell r="B309" t="str">
            <v>592</v>
          </cell>
          <cell r="C309" t="str">
            <v>WYP</v>
          </cell>
          <cell r="D309">
            <v>1404604.82</v>
          </cell>
          <cell r="F309" t="str">
            <v>592WYP</v>
          </cell>
          <cell r="G309" t="str">
            <v>592</v>
          </cell>
          <cell r="H309" t="str">
            <v>WYP</v>
          </cell>
          <cell r="I309">
            <v>1404604.82</v>
          </cell>
          <cell r="L309" t="str">
            <v>41110BADDEBT</v>
          </cell>
          <cell r="M309">
            <v>0</v>
          </cell>
          <cell r="N309">
            <v>0</v>
          </cell>
          <cell r="O309">
            <v>-84507.335513318903</v>
          </cell>
          <cell r="P309">
            <v>0</v>
          </cell>
          <cell r="Q309">
            <v>0</v>
          </cell>
          <cell r="R309">
            <v>0</v>
          </cell>
          <cell r="S309">
            <v>0</v>
          </cell>
          <cell r="T309">
            <v>0</v>
          </cell>
        </row>
        <row r="310">
          <cell r="A310" t="str">
            <v>592WYU</v>
          </cell>
          <cell r="B310" t="str">
            <v>592</v>
          </cell>
          <cell r="C310" t="str">
            <v>WYU</v>
          </cell>
          <cell r="D310">
            <v>0</v>
          </cell>
          <cell r="F310" t="str">
            <v>592WYU</v>
          </cell>
          <cell r="G310" t="str">
            <v>592</v>
          </cell>
          <cell r="H310" t="str">
            <v>WYU</v>
          </cell>
          <cell r="I310">
            <v>0</v>
          </cell>
          <cell r="L310" t="str">
            <v>41110CAEE</v>
          </cell>
          <cell r="M310">
            <v>0</v>
          </cell>
          <cell r="N310">
            <v>0</v>
          </cell>
          <cell r="O310">
            <v>0</v>
          </cell>
          <cell r="P310">
            <v>0</v>
          </cell>
          <cell r="Q310">
            <v>0</v>
          </cell>
          <cell r="R310">
            <v>0</v>
          </cell>
          <cell r="S310">
            <v>0</v>
          </cell>
          <cell r="T310">
            <v>0</v>
          </cell>
        </row>
        <row r="311">
          <cell r="A311" t="str">
            <v>593CA</v>
          </cell>
          <cell r="B311" t="str">
            <v>593</v>
          </cell>
          <cell r="C311" t="str">
            <v>CA</v>
          </cell>
          <cell r="D311">
            <v>6509781.1600000001</v>
          </cell>
          <cell r="F311" t="str">
            <v>593CA</v>
          </cell>
          <cell r="G311" t="str">
            <v>593</v>
          </cell>
          <cell r="H311" t="str">
            <v>CA</v>
          </cell>
          <cell r="I311">
            <v>6509781.1600000001</v>
          </cell>
          <cell r="L311" t="str">
            <v>41110CAGE</v>
          </cell>
          <cell r="M311">
            <v>0</v>
          </cell>
          <cell r="N311">
            <v>0</v>
          </cell>
          <cell r="O311">
            <v>0</v>
          </cell>
          <cell r="P311">
            <v>0</v>
          </cell>
          <cell r="Q311">
            <v>0</v>
          </cell>
          <cell r="R311">
            <v>0</v>
          </cell>
          <cell r="S311">
            <v>0</v>
          </cell>
          <cell r="T311">
            <v>0</v>
          </cell>
        </row>
        <row r="312">
          <cell r="A312" t="str">
            <v>593ID</v>
          </cell>
          <cell r="B312" t="str">
            <v>593</v>
          </cell>
          <cell r="C312" t="str">
            <v>ID</v>
          </cell>
          <cell r="D312">
            <v>4961193.91</v>
          </cell>
          <cell r="F312" t="str">
            <v>593ID</v>
          </cell>
          <cell r="G312" t="str">
            <v>593</v>
          </cell>
          <cell r="H312" t="str">
            <v>ID</v>
          </cell>
          <cell r="I312">
            <v>4961193.91</v>
          </cell>
          <cell r="L312" t="str">
            <v>41110CAGW</v>
          </cell>
          <cell r="M312">
            <v>0</v>
          </cell>
          <cell r="N312">
            <v>0</v>
          </cell>
          <cell r="O312">
            <v>-4179.5185463682501</v>
          </cell>
          <cell r="P312">
            <v>0</v>
          </cell>
          <cell r="Q312">
            <v>0</v>
          </cell>
          <cell r="R312">
            <v>0</v>
          </cell>
          <cell r="S312">
            <v>0</v>
          </cell>
          <cell r="T312">
            <v>0</v>
          </cell>
        </row>
        <row r="313">
          <cell r="A313" t="str">
            <v>593MT</v>
          </cell>
          <cell r="B313" t="str">
            <v>593</v>
          </cell>
          <cell r="C313" t="str">
            <v>MT</v>
          </cell>
          <cell r="D313">
            <v>0</v>
          </cell>
          <cell r="F313" t="str">
            <v>593MT</v>
          </cell>
          <cell r="G313" t="str">
            <v>593</v>
          </cell>
          <cell r="H313" t="str">
            <v>MT</v>
          </cell>
          <cell r="I313">
            <v>0</v>
          </cell>
          <cell r="L313" t="str">
            <v>41110GPS</v>
          </cell>
          <cell r="M313">
            <v>0</v>
          </cell>
          <cell r="N313">
            <v>0</v>
          </cell>
          <cell r="O313">
            <v>-44039.07171725075</v>
          </cell>
          <cell r="P313">
            <v>0</v>
          </cell>
          <cell r="Q313">
            <v>0</v>
          </cell>
          <cell r="R313">
            <v>0</v>
          </cell>
          <cell r="S313">
            <v>0</v>
          </cell>
          <cell r="T313">
            <v>0</v>
          </cell>
        </row>
        <row r="314">
          <cell r="A314" t="str">
            <v>593OR</v>
          </cell>
          <cell r="B314" t="str">
            <v>593</v>
          </cell>
          <cell r="C314" t="str">
            <v>OR</v>
          </cell>
          <cell r="D314">
            <v>32075441.079999998</v>
          </cell>
          <cell r="F314" t="str">
            <v>593OR</v>
          </cell>
          <cell r="G314" t="str">
            <v>593</v>
          </cell>
          <cell r="H314" t="str">
            <v>OR</v>
          </cell>
          <cell r="I314">
            <v>32075441.079999998</v>
          </cell>
          <cell r="L314" t="str">
            <v>41110JBE</v>
          </cell>
          <cell r="M314">
            <v>0</v>
          </cell>
          <cell r="N314">
            <v>0</v>
          </cell>
          <cell r="O314">
            <v>-57218.903435151282</v>
          </cell>
          <cell r="P314">
            <v>0</v>
          </cell>
          <cell r="Q314">
            <v>0</v>
          </cell>
          <cell r="R314">
            <v>0</v>
          </cell>
          <cell r="S314">
            <v>0</v>
          </cell>
          <cell r="T314">
            <v>0</v>
          </cell>
        </row>
        <row r="315">
          <cell r="A315" t="str">
            <v>593SNPD</v>
          </cell>
          <cell r="B315" t="str">
            <v>593</v>
          </cell>
          <cell r="C315" t="str">
            <v>SNPD</v>
          </cell>
          <cell r="D315">
            <v>1476094.94</v>
          </cell>
          <cell r="F315" t="str">
            <v>593SNPD</v>
          </cell>
          <cell r="G315" t="str">
            <v>593</v>
          </cell>
          <cell r="H315" t="str">
            <v>SNPD</v>
          </cell>
          <cell r="I315">
            <v>1476094.94</v>
          </cell>
          <cell r="L315" t="str">
            <v>41110JBG</v>
          </cell>
          <cell r="M315">
            <v>0</v>
          </cell>
          <cell r="N315">
            <v>0</v>
          </cell>
          <cell r="O315">
            <v>0</v>
          </cell>
          <cell r="P315">
            <v>0</v>
          </cell>
          <cell r="Q315">
            <v>0</v>
          </cell>
          <cell r="R315">
            <v>0</v>
          </cell>
          <cell r="S315">
            <v>0</v>
          </cell>
          <cell r="T315">
            <v>0</v>
          </cell>
        </row>
        <row r="316">
          <cell r="A316" t="str">
            <v>593UT</v>
          </cell>
          <cell r="B316" t="str">
            <v>593</v>
          </cell>
          <cell r="C316" t="str">
            <v>UT</v>
          </cell>
          <cell r="D316">
            <v>32386299.399999999</v>
          </cell>
          <cell r="F316" t="str">
            <v>593UT</v>
          </cell>
          <cell r="G316" t="str">
            <v>593</v>
          </cell>
          <cell r="H316" t="str">
            <v>UT</v>
          </cell>
          <cell r="I316">
            <v>32386299.399999999</v>
          </cell>
          <cell r="L316" t="str">
            <v>41110OTHER</v>
          </cell>
          <cell r="M316">
            <v>0</v>
          </cell>
          <cell r="N316">
            <v>0</v>
          </cell>
          <cell r="O316">
            <v>0</v>
          </cell>
          <cell r="P316">
            <v>0</v>
          </cell>
          <cell r="Q316">
            <v>0</v>
          </cell>
          <cell r="R316">
            <v>0</v>
          </cell>
          <cell r="S316">
            <v>0</v>
          </cell>
          <cell r="T316">
            <v>0</v>
          </cell>
        </row>
        <row r="317">
          <cell r="A317" t="str">
            <v>593WA</v>
          </cell>
          <cell r="B317" t="str">
            <v>593</v>
          </cell>
          <cell r="C317" t="str">
            <v>WA</v>
          </cell>
          <cell r="D317">
            <v>4687966.45</v>
          </cell>
          <cell r="F317" t="str">
            <v>593WA</v>
          </cell>
          <cell r="G317" t="str">
            <v>593</v>
          </cell>
          <cell r="H317" t="str">
            <v>WA</v>
          </cell>
          <cell r="I317">
            <v>4687966.45</v>
          </cell>
          <cell r="L317" t="str">
            <v>41110S</v>
          </cell>
          <cell r="M317">
            <v>0</v>
          </cell>
          <cell r="N317">
            <v>0</v>
          </cell>
          <cell r="O317">
            <v>-750926.30398492515</v>
          </cell>
          <cell r="P317">
            <v>0</v>
          </cell>
          <cell r="Q317">
            <v>0</v>
          </cell>
          <cell r="R317">
            <v>0</v>
          </cell>
          <cell r="S317">
            <v>0</v>
          </cell>
          <cell r="T317">
            <v>0</v>
          </cell>
        </row>
        <row r="318">
          <cell r="A318" t="str">
            <v>593WYP</v>
          </cell>
          <cell r="B318" t="str">
            <v>593</v>
          </cell>
          <cell r="C318" t="str">
            <v>WYP</v>
          </cell>
          <cell r="D318">
            <v>6729716.3300000001</v>
          </cell>
          <cell r="F318" t="str">
            <v>593WYP</v>
          </cell>
          <cell r="G318" t="str">
            <v>593</v>
          </cell>
          <cell r="H318" t="str">
            <v>WYP</v>
          </cell>
          <cell r="I318">
            <v>6729716.3300000001</v>
          </cell>
          <cell r="L318" t="str">
            <v>41110SG</v>
          </cell>
          <cell r="M318">
            <v>0</v>
          </cell>
          <cell r="N318">
            <v>0</v>
          </cell>
          <cell r="O318">
            <v>-9.7240446454607756</v>
          </cell>
          <cell r="P318">
            <v>0</v>
          </cell>
          <cell r="Q318">
            <v>0</v>
          </cell>
          <cell r="R318">
            <v>0</v>
          </cell>
          <cell r="S318">
            <v>0</v>
          </cell>
          <cell r="T318">
            <v>0</v>
          </cell>
        </row>
        <row r="319">
          <cell r="A319" t="str">
            <v>593WYU</v>
          </cell>
          <cell r="B319" t="str">
            <v>593</v>
          </cell>
          <cell r="C319" t="str">
            <v>WYU</v>
          </cell>
          <cell r="D319">
            <v>1123672.57</v>
          </cell>
          <cell r="F319" t="str">
            <v>593WYU</v>
          </cell>
          <cell r="G319" t="str">
            <v>593</v>
          </cell>
          <cell r="H319" t="str">
            <v>WYU</v>
          </cell>
          <cell r="I319">
            <v>1123672.57</v>
          </cell>
          <cell r="L319" t="str">
            <v>41110SNP</v>
          </cell>
          <cell r="M319">
            <v>0</v>
          </cell>
          <cell r="N319">
            <v>0</v>
          </cell>
          <cell r="O319">
            <v>33354.951002528382</v>
          </cell>
          <cell r="P319">
            <v>0</v>
          </cell>
          <cell r="Q319">
            <v>0</v>
          </cell>
          <cell r="R319">
            <v>0</v>
          </cell>
          <cell r="S319">
            <v>0</v>
          </cell>
          <cell r="T319">
            <v>0</v>
          </cell>
        </row>
        <row r="320">
          <cell r="A320" t="str">
            <v>594CA</v>
          </cell>
          <cell r="B320" t="str">
            <v>594</v>
          </cell>
          <cell r="C320" t="str">
            <v>CA</v>
          </cell>
          <cell r="D320">
            <v>457812.57</v>
          </cell>
          <cell r="F320" t="str">
            <v>594CA</v>
          </cell>
          <cell r="G320" t="str">
            <v>594</v>
          </cell>
          <cell r="H320" t="str">
            <v>CA</v>
          </cell>
          <cell r="I320">
            <v>457812.57</v>
          </cell>
          <cell r="L320" t="str">
            <v>41110SNPD</v>
          </cell>
          <cell r="M320">
            <v>0</v>
          </cell>
          <cell r="N320">
            <v>0</v>
          </cell>
          <cell r="O320">
            <v>-9281.7008290923422</v>
          </cell>
          <cell r="P320">
            <v>0</v>
          </cell>
          <cell r="Q320">
            <v>0</v>
          </cell>
          <cell r="R320">
            <v>0</v>
          </cell>
          <cell r="S320">
            <v>0</v>
          </cell>
          <cell r="T320">
            <v>0</v>
          </cell>
        </row>
        <row r="321">
          <cell r="A321" t="str">
            <v>594ID</v>
          </cell>
          <cell r="B321" t="str">
            <v>594</v>
          </cell>
          <cell r="C321" t="str">
            <v>ID</v>
          </cell>
          <cell r="D321">
            <v>677877.22</v>
          </cell>
          <cell r="F321" t="str">
            <v>594ID</v>
          </cell>
          <cell r="G321" t="str">
            <v>594</v>
          </cell>
          <cell r="H321" t="str">
            <v>ID</v>
          </cell>
          <cell r="I321">
            <v>677877.22</v>
          </cell>
          <cell r="L321" t="str">
            <v>41110SO</v>
          </cell>
          <cell r="M321">
            <v>0</v>
          </cell>
          <cell r="N321">
            <v>0</v>
          </cell>
          <cell r="O321">
            <v>-12218.442324663909</v>
          </cell>
          <cell r="P321">
            <v>0</v>
          </cell>
          <cell r="Q321">
            <v>0</v>
          </cell>
          <cell r="R321">
            <v>0</v>
          </cell>
          <cell r="S321">
            <v>0</v>
          </cell>
          <cell r="T321">
            <v>0</v>
          </cell>
        </row>
        <row r="322">
          <cell r="A322" t="str">
            <v>594OR</v>
          </cell>
          <cell r="B322" t="str">
            <v>594</v>
          </cell>
          <cell r="C322" t="str">
            <v>OR</v>
          </cell>
          <cell r="D322">
            <v>5988468.0800000001</v>
          </cell>
          <cell r="F322" t="str">
            <v>594OR</v>
          </cell>
          <cell r="G322" t="str">
            <v>594</v>
          </cell>
          <cell r="H322" t="str">
            <v>OR</v>
          </cell>
          <cell r="I322">
            <v>5988468.0800000001</v>
          </cell>
          <cell r="L322" t="str">
            <v>4118S</v>
          </cell>
          <cell r="M322">
            <v>0</v>
          </cell>
          <cell r="N322">
            <v>0</v>
          </cell>
          <cell r="O322">
            <v>-778051.99910408224</v>
          </cell>
          <cell r="P322">
            <v>0</v>
          </cell>
          <cell r="Q322">
            <v>0</v>
          </cell>
          <cell r="R322">
            <v>0</v>
          </cell>
          <cell r="S322">
            <v>0</v>
          </cell>
          <cell r="T322">
            <v>0</v>
          </cell>
        </row>
        <row r="323">
          <cell r="A323" t="str">
            <v>594SNPD</v>
          </cell>
          <cell r="B323" t="str">
            <v>594</v>
          </cell>
          <cell r="C323" t="str">
            <v>SNPD</v>
          </cell>
          <cell r="D323">
            <v>39133.74</v>
          </cell>
          <cell r="F323" t="str">
            <v>594SNPD</v>
          </cell>
          <cell r="G323" t="str">
            <v>594</v>
          </cell>
          <cell r="H323" t="str">
            <v>SNPD</v>
          </cell>
          <cell r="I323">
            <v>39133.74</v>
          </cell>
          <cell r="L323" t="str">
            <v>4118SE</v>
          </cell>
          <cell r="M323">
            <v>0</v>
          </cell>
          <cell r="N323">
            <v>0</v>
          </cell>
          <cell r="O323">
            <v>2003.0407074291656</v>
          </cell>
          <cell r="P323">
            <v>0</v>
          </cell>
          <cell r="Q323">
            <v>0</v>
          </cell>
          <cell r="R323">
            <v>0</v>
          </cell>
          <cell r="S323">
            <v>0</v>
          </cell>
          <cell r="T323">
            <v>0</v>
          </cell>
        </row>
        <row r="324">
          <cell r="A324" t="str">
            <v>594UT</v>
          </cell>
          <cell r="B324" t="str">
            <v>594</v>
          </cell>
          <cell r="C324" t="str">
            <v>UT</v>
          </cell>
          <cell r="D324">
            <v>11301162.98</v>
          </cell>
          <cell r="F324" t="str">
            <v>594UT</v>
          </cell>
          <cell r="G324" t="str">
            <v>594</v>
          </cell>
          <cell r="H324" t="str">
            <v>UT</v>
          </cell>
          <cell r="I324">
            <v>11301162.98</v>
          </cell>
          <cell r="L324" t="str">
            <v>418NUTIL</v>
          </cell>
          <cell r="M324">
            <v>0</v>
          </cell>
          <cell r="N324">
            <v>0</v>
          </cell>
          <cell r="O324">
            <v>0</v>
          </cell>
          <cell r="P324">
            <v>0</v>
          </cell>
          <cell r="Q324">
            <v>0</v>
          </cell>
          <cell r="R324">
            <v>0</v>
          </cell>
          <cell r="S324">
            <v>0</v>
          </cell>
          <cell r="T324">
            <v>0</v>
          </cell>
        </row>
        <row r="325">
          <cell r="A325" t="str">
            <v>594WA</v>
          </cell>
          <cell r="B325" t="str">
            <v>594</v>
          </cell>
          <cell r="C325" t="str">
            <v>WA</v>
          </cell>
          <cell r="D325">
            <v>940744.96</v>
          </cell>
          <cell r="F325" t="str">
            <v>594WA</v>
          </cell>
          <cell r="G325" t="str">
            <v>594</v>
          </cell>
          <cell r="H325" t="str">
            <v>WA</v>
          </cell>
          <cell r="I325">
            <v>940744.96</v>
          </cell>
          <cell r="L325" t="str">
            <v>421CAGE</v>
          </cell>
          <cell r="M325">
            <v>0</v>
          </cell>
          <cell r="N325">
            <v>0</v>
          </cell>
          <cell r="O325">
            <v>0</v>
          </cell>
          <cell r="P325">
            <v>0</v>
          </cell>
          <cell r="Q325">
            <v>0</v>
          </cell>
          <cell r="R325">
            <v>0</v>
          </cell>
          <cell r="S325">
            <v>0</v>
          </cell>
          <cell r="T325">
            <v>0</v>
          </cell>
        </row>
        <row r="326">
          <cell r="A326" t="str">
            <v>594WYP</v>
          </cell>
          <cell r="B326" t="str">
            <v>594</v>
          </cell>
          <cell r="C326" t="str">
            <v>WYP</v>
          </cell>
          <cell r="D326">
            <v>1724399.3</v>
          </cell>
          <cell r="F326" t="str">
            <v>594WYP</v>
          </cell>
          <cell r="G326" t="str">
            <v>594</v>
          </cell>
          <cell r="H326" t="str">
            <v>WYP</v>
          </cell>
          <cell r="I326">
            <v>1724399.3</v>
          </cell>
          <cell r="L326" t="str">
            <v>421CAGW</v>
          </cell>
          <cell r="M326">
            <v>0</v>
          </cell>
          <cell r="N326">
            <v>0</v>
          </cell>
          <cell r="O326">
            <v>-5644.9401617667154</v>
          </cell>
          <cell r="P326">
            <v>0</v>
          </cell>
          <cell r="Q326">
            <v>0</v>
          </cell>
          <cell r="R326">
            <v>0</v>
          </cell>
          <cell r="S326">
            <v>0</v>
          </cell>
          <cell r="T326">
            <v>0</v>
          </cell>
        </row>
        <row r="327">
          <cell r="A327" t="str">
            <v>594WYU</v>
          </cell>
          <cell r="B327" t="str">
            <v>594</v>
          </cell>
          <cell r="C327" t="str">
            <v>WYU</v>
          </cell>
          <cell r="D327">
            <v>234104.82</v>
          </cell>
          <cell r="F327" t="str">
            <v>594WYU</v>
          </cell>
          <cell r="G327" t="str">
            <v>594</v>
          </cell>
          <cell r="H327" t="str">
            <v>WYU</v>
          </cell>
          <cell r="I327">
            <v>234104.82</v>
          </cell>
          <cell r="L327" t="str">
            <v>421CN</v>
          </cell>
          <cell r="M327">
            <v>0</v>
          </cell>
          <cell r="N327">
            <v>0</v>
          </cell>
          <cell r="O327">
            <v>-401.04003071772905</v>
          </cell>
          <cell r="P327">
            <v>0</v>
          </cell>
          <cell r="Q327">
            <v>0</v>
          </cell>
          <cell r="R327">
            <v>0</v>
          </cell>
          <cell r="S327">
            <v>0</v>
          </cell>
          <cell r="T327">
            <v>0</v>
          </cell>
        </row>
        <row r="328">
          <cell r="A328" t="str">
            <v>595CA</v>
          </cell>
          <cell r="B328" t="str">
            <v>595</v>
          </cell>
          <cell r="C328" t="str">
            <v>CA</v>
          </cell>
          <cell r="D328">
            <v>0</v>
          </cell>
          <cell r="F328" t="str">
            <v>595CA</v>
          </cell>
          <cell r="G328" t="str">
            <v>595</v>
          </cell>
          <cell r="H328" t="str">
            <v>CA</v>
          </cell>
          <cell r="I328">
            <v>0</v>
          </cell>
          <cell r="L328" t="str">
            <v>421NUTIL</v>
          </cell>
          <cell r="M328">
            <v>0</v>
          </cell>
          <cell r="N328">
            <v>0</v>
          </cell>
          <cell r="O328">
            <v>0</v>
          </cell>
          <cell r="P328">
            <v>0</v>
          </cell>
          <cell r="Q328">
            <v>0</v>
          </cell>
          <cell r="R328">
            <v>0</v>
          </cell>
          <cell r="S328">
            <v>0</v>
          </cell>
          <cell r="T328">
            <v>0</v>
          </cell>
        </row>
        <row r="329">
          <cell r="A329" t="str">
            <v>595ID</v>
          </cell>
          <cell r="B329" t="str">
            <v>595</v>
          </cell>
          <cell r="C329" t="str">
            <v>ID</v>
          </cell>
          <cell r="D329">
            <v>0</v>
          </cell>
          <cell r="F329" t="str">
            <v>595ID</v>
          </cell>
          <cell r="G329" t="str">
            <v>595</v>
          </cell>
          <cell r="H329" t="str">
            <v>ID</v>
          </cell>
          <cell r="I329">
            <v>0</v>
          </cell>
          <cell r="L329" t="str">
            <v>421S</v>
          </cell>
          <cell r="M329">
            <v>0</v>
          </cell>
          <cell r="N329">
            <v>0</v>
          </cell>
          <cell r="O329">
            <v>0</v>
          </cell>
          <cell r="P329">
            <v>0</v>
          </cell>
          <cell r="Q329">
            <v>0</v>
          </cell>
          <cell r="R329">
            <v>0</v>
          </cell>
          <cell r="S329">
            <v>0</v>
          </cell>
          <cell r="T329">
            <v>0</v>
          </cell>
        </row>
        <row r="330">
          <cell r="A330" t="str">
            <v>595SNPD</v>
          </cell>
          <cell r="B330" t="str">
            <v>595</v>
          </cell>
          <cell r="C330" t="str">
            <v>SNPD</v>
          </cell>
          <cell r="D330">
            <v>1025951.87</v>
          </cell>
          <cell r="F330" t="str">
            <v>595SNPD</v>
          </cell>
          <cell r="G330" t="str">
            <v>595</v>
          </cell>
          <cell r="H330" t="str">
            <v>SNPD</v>
          </cell>
          <cell r="I330">
            <v>1025951.87</v>
          </cell>
          <cell r="L330" t="str">
            <v>421SO</v>
          </cell>
          <cell r="M330">
            <v>0</v>
          </cell>
          <cell r="N330">
            <v>0</v>
          </cell>
          <cell r="O330">
            <v>-1613.5816029067901</v>
          </cell>
          <cell r="P330">
            <v>0</v>
          </cell>
          <cell r="Q330">
            <v>0</v>
          </cell>
          <cell r="R330">
            <v>0</v>
          </cell>
          <cell r="S330">
            <v>0</v>
          </cell>
          <cell r="T330">
            <v>0</v>
          </cell>
        </row>
        <row r="331">
          <cell r="A331" t="str">
            <v>595UT</v>
          </cell>
          <cell r="B331" t="str">
            <v>595</v>
          </cell>
          <cell r="C331" t="str">
            <v>UT</v>
          </cell>
          <cell r="D331">
            <v>0</v>
          </cell>
          <cell r="F331" t="str">
            <v>595UT</v>
          </cell>
          <cell r="G331" t="str">
            <v>595</v>
          </cell>
          <cell r="H331" t="str">
            <v>UT</v>
          </cell>
          <cell r="I331">
            <v>0</v>
          </cell>
          <cell r="L331" t="str">
            <v>426NUTIL</v>
          </cell>
          <cell r="M331">
            <v>0</v>
          </cell>
          <cell r="N331">
            <v>0</v>
          </cell>
          <cell r="O331">
            <v>0</v>
          </cell>
          <cell r="P331">
            <v>0</v>
          </cell>
          <cell r="Q331">
            <v>0</v>
          </cell>
          <cell r="R331">
            <v>0</v>
          </cell>
          <cell r="S331">
            <v>0</v>
          </cell>
          <cell r="T331">
            <v>0</v>
          </cell>
        </row>
        <row r="332">
          <cell r="A332" t="str">
            <v>595WA</v>
          </cell>
          <cell r="B332" t="str">
            <v>595</v>
          </cell>
          <cell r="C332" t="str">
            <v>WA</v>
          </cell>
          <cell r="D332">
            <v>0</v>
          </cell>
          <cell r="F332" t="str">
            <v>595WA</v>
          </cell>
          <cell r="G332" t="str">
            <v>595</v>
          </cell>
          <cell r="H332" t="str">
            <v>WA</v>
          </cell>
          <cell r="I332">
            <v>0</v>
          </cell>
          <cell r="L332" t="str">
            <v>427S</v>
          </cell>
          <cell r="M332">
            <v>0</v>
          </cell>
          <cell r="N332">
            <v>0</v>
          </cell>
          <cell r="O332">
            <v>83843.170510817319</v>
          </cell>
          <cell r="P332">
            <v>0</v>
          </cell>
          <cell r="Q332">
            <v>0</v>
          </cell>
          <cell r="R332">
            <v>0</v>
          </cell>
          <cell r="S332">
            <v>0</v>
          </cell>
          <cell r="T332">
            <v>0</v>
          </cell>
        </row>
        <row r="333">
          <cell r="A333" t="str">
            <v>595WYP</v>
          </cell>
          <cell r="B333" t="str">
            <v>595</v>
          </cell>
          <cell r="C333" t="str">
            <v>WYP</v>
          </cell>
          <cell r="D333">
            <v>-1694.39</v>
          </cell>
          <cell r="F333" t="str">
            <v>595WYP</v>
          </cell>
          <cell r="G333" t="str">
            <v>595</v>
          </cell>
          <cell r="H333" t="str">
            <v>WYP</v>
          </cell>
          <cell r="I333">
            <v>-1694.39</v>
          </cell>
          <cell r="L333" t="str">
            <v>4311S</v>
          </cell>
          <cell r="M333">
            <v>0</v>
          </cell>
          <cell r="N333">
            <v>0</v>
          </cell>
          <cell r="O333">
            <v>4169.3672727272733</v>
          </cell>
          <cell r="P333">
            <v>0</v>
          </cell>
          <cell r="Q333">
            <v>0</v>
          </cell>
          <cell r="R333">
            <v>0</v>
          </cell>
          <cell r="S333">
            <v>0</v>
          </cell>
          <cell r="T333">
            <v>0</v>
          </cell>
        </row>
        <row r="334">
          <cell r="A334" t="str">
            <v>595WYU</v>
          </cell>
          <cell r="B334" t="str">
            <v>595</v>
          </cell>
          <cell r="C334" t="str">
            <v>WYU</v>
          </cell>
          <cell r="D334">
            <v>0</v>
          </cell>
          <cell r="F334" t="str">
            <v>595WYU</v>
          </cell>
          <cell r="G334" t="str">
            <v>595</v>
          </cell>
          <cell r="H334" t="str">
            <v>WYU</v>
          </cell>
          <cell r="I334">
            <v>0</v>
          </cell>
          <cell r="L334" t="str">
            <v>440S</v>
          </cell>
          <cell r="M334">
            <v>0</v>
          </cell>
          <cell r="N334">
            <v>0</v>
          </cell>
          <cell r="O334">
            <v>655632.32615718152</v>
          </cell>
          <cell r="P334">
            <v>0</v>
          </cell>
          <cell r="Q334">
            <v>0</v>
          </cell>
          <cell r="R334">
            <v>0</v>
          </cell>
          <cell r="S334">
            <v>0</v>
          </cell>
          <cell r="T334">
            <v>0</v>
          </cell>
        </row>
        <row r="335">
          <cell r="A335" t="str">
            <v>596CA</v>
          </cell>
          <cell r="B335" t="str">
            <v>596</v>
          </cell>
          <cell r="C335" t="str">
            <v>CA</v>
          </cell>
          <cell r="D335">
            <v>102307.34</v>
          </cell>
          <cell r="F335" t="str">
            <v>596CA</v>
          </cell>
          <cell r="G335" t="str">
            <v>596</v>
          </cell>
          <cell r="H335" t="str">
            <v>CA</v>
          </cell>
          <cell r="I335">
            <v>102307.34</v>
          </cell>
          <cell r="L335" t="str">
            <v>442S</v>
          </cell>
          <cell r="M335">
            <v>0</v>
          </cell>
          <cell r="N335">
            <v>0</v>
          </cell>
          <cell r="O335">
            <v>3230353.4650237565</v>
          </cell>
          <cell r="P335">
            <v>0</v>
          </cell>
          <cell r="Q335">
            <v>0</v>
          </cell>
          <cell r="R335">
            <v>0</v>
          </cell>
          <cell r="S335">
            <v>0</v>
          </cell>
          <cell r="T335">
            <v>0</v>
          </cell>
        </row>
        <row r="336">
          <cell r="A336" t="str">
            <v>596ID</v>
          </cell>
          <cell r="B336" t="str">
            <v>596</v>
          </cell>
          <cell r="C336" t="str">
            <v>ID</v>
          </cell>
          <cell r="D336">
            <v>159755.96</v>
          </cell>
          <cell r="F336" t="str">
            <v>596ID</v>
          </cell>
          <cell r="G336" t="str">
            <v>596</v>
          </cell>
          <cell r="H336" t="str">
            <v>ID</v>
          </cell>
          <cell r="I336">
            <v>159755.96</v>
          </cell>
          <cell r="L336" t="str">
            <v>444S</v>
          </cell>
          <cell r="M336">
            <v>0</v>
          </cell>
          <cell r="N336">
            <v>0</v>
          </cell>
          <cell r="O336">
            <v>19493.328342148277</v>
          </cell>
          <cell r="P336">
            <v>0</v>
          </cell>
          <cell r="Q336">
            <v>0</v>
          </cell>
          <cell r="R336">
            <v>0</v>
          </cell>
          <cell r="S336">
            <v>0</v>
          </cell>
          <cell r="T336">
            <v>0</v>
          </cell>
        </row>
        <row r="337">
          <cell r="A337" t="str">
            <v>596OR</v>
          </cell>
          <cell r="B337" t="str">
            <v>596</v>
          </cell>
          <cell r="C337" t="str">
            <v>OR</v>
          </cell>
          <cell r="D337">
            <v>1057829.3799999999</v>
          </cell>
          <cell r="F337" t="str">
            <v>596OR</v>
          </cell>
          <cell r="G337" t="str">
            <v>596</v>
          </cell>
          <cell r="H337" t="str">
            <v>OR</v>
          </cell>
          <cell r="I337">
            <v>1057829.3799999999</v>
          </cell>
          <cell r="L337" t="str">
            <v>447NPCCAEW</v>
          </cell>
          <cell r="M337">
            <v>0</v>
          </cell>
          <cell r="N337">
            <v>0</v>
          </cell>
          <cell r="O337">
            <v>0</v>
          </cell>
          <cell r="P337">
            <v>0</v>
          </cell>
          <cell r="Q337">
            <v>0</v>
          </cell>
          <cell r="R337">
            <v>0</v>
          </cell>
          <cell r="S337">
            <v>0</v>
          </cell>
          <cell r="T337">
            <v>0</v>
          </cell>
        </row>
        <row r="338">
          <cell r="A338" t="str">
            <v>596UT</v>
          </cell>
          <cell r="B338" t="str">
            <v>596</v>
          </cell>
          <cell r="C338" t="str">
            <v>UT</v>
          </cell>
          <cell r="D338">
            <v>1659150.07</v>
          </cell>
          <cell r="F338" t="str">
            <v>596UT</v>
          </cell>
          <cell r="G338" t="str">
            <v>596</v>
          </cell>
          <cell r="H338" t="str">
            <v>UT</v>
          </cell>
          <cell r="I338">
            <v>1659150.07</v>
          </cell>
          <cell r="L338" t="str">
            <v>447NPCCAGW</v>
          </cell>
          <cell r="M338">
            <v>0</v>
          </cell>
          <cell r="N338">
            <v>0</v>
          </cell>
          <cell r="O338">
            <v>3419195.486808002</v>
          </cell>
          <cell r="P338">
            <v>0</v>
          </cell>
          <cell r="Q338">
            <v>0</v>
          </cell>
          <cell r="R338">
            <v>0</v>
          </cell>
          <cell r="S338">
            <v>0</v>
          </cell>
          <cell r="T338">
            <v>0</v>
          </cell>
        </row>
        <row r="339">
          <cell r="A339" t="str">
            <v>596WA</v>
          </cell>
          <cell r="B339" t="str">
            <v>596</v>
          </cell>
          <cell r="C339" t="str">
            <v>WA</v>
          </cell>
          <cell r="D339">
            <v>191208.24</v>
          </cell>
          <cell r="F339" t="str">
            <v>596WA</v>
          </cell>
          <cell r="G339" t="str">
            <v>596</v>
          </cell>
          <cell r="H339" t="str">
            <v>WA</v>
          </cell>
          <cell r="I339">
            <v>191208.24</v>
          </cell>
          <cell r="L339" t="str">
            <v>456CAGW</v>
          </cell>
          <cell r="M339">
            <v>0</v>
          </cell>
          <cell r="N339">
            <v>0</v>
          </cell>
          <cell r="O339">
            <v>764118.19253839704</v>
          </cell>
          <cell r="P339">
            <v>0</v>
          </cell>
          <cell r="Q339">
            <v>0</v>
          </cell>
          <cell r="R339">
            <v>0</v>
          </cell>
          <cell r="S339">
            <v>0</v>
          </cell>
          <cell r="T339">
            <v>0</v>
          </cell>
        </row>
        <row r="340">
          <cell r="A340" t="str">
            <v>596WYP</v>
          </cell>
          <cell r="B340" t="str">
            <v>596</v>
          </cell>
          <cell r="C340" t="str">
            <v>WYP</v>
          </cell>
          <cell r="D340">
            <v>333279.32</v>
          </cell>
          <cell r="F340" t="str">
            <v>596WYP</v>
          </cell>
          <cell r="G340" t="str">
            <v>596</v>
          </cell>
          <cell r="H340" t="str">
            <v>WYP</v>
          </cell>
          <cell r="I340">
            <v>333279.32</v>
          </cell>
          <cell r="L340" t="str">
            <v>456S</v>
          </cell>
          <cell r="M340">
            <v>0</v>
          </cell>
          <cell r="N340">
            <v>0</v>
          </cell>
          <cell r="O340">
            <v>-3000000</v>
          </cell>
          <cell r="P340">
            <v>0</v>
          </cell>
          <cell r="Q340">
            <v>0</v>
          </cell>
          <cell r="R340">
            <v>0</v>
          </cell>
          <cell r="S340">
            <v>0</v>
          </cell>
          <cell r="T340">
            <v>0</v>
          </cell>
        </row>
        <row r="341">
          <cell r="A341" t="str">
            <v>596WYU</v>
          </cell>
          <cell r="B341" t="str">
            <v>596</v>
          </cell>
          <cell r="C341" t="str">
            <v>WYU</v>
          </cell>
          <cell r="D341">
            <v>88000.99</v>
          </cell>
          <cell r="F341" t="str">
            <v>596WYU</v>
          </cell>
          <cell r="G341" t="str">
            <v>596</v>
          </cell>
          <cell r="H341" t="str">
            <v>WYU</v>
          </cell>
          <cell r="I341">
            <v>88000.99</v>
          </cell>
          <cell r="L341" t="str">
            <v>456SG</v>
          </cell>
          <cell r="M341">
            <v>0</v>
          </cell>
          <cell r="N341">
            <v>0</v>
          </cell>
          <cell r="O341">
            <v>-2422883.9866822474</v>
          </cell>
          <cell r="P341">
            <v>0</v>
          </cell>
          <cell r="Q341">
            <v>0</v>
          </cell>
          <cell r="R341">
            <v>0</v>
          </cell>
          <cell r="S341">
            <v>0</v>
          </cell>
          <cell r="T341">
            <v>0</v>
          </cell>
        </row>
        <row r="342">
          <cell r="A342" t="str">
            <v>597CA</v>
          </cell>
          <cell r="B342" t="str">
            <v>597</v>
          </cell>
          <cell r="C342" t="str">
            <v>CA</v>
          </cell>
          <cell r="D342">
            <v>39193.26</v>
          </cell>
          <cell r="F342" t="str">
            <v>597CA</v>
          </cell>
          <cell r="G342" t="str">
            <v>597</v>
          </cell>
          <cell r="H342" t="str">
            <v>CA</v>
          </cell>
          <cell r="I342">
            <v>39193.26</v>
          </cell>
          <cell r="L342" t="str">
            <v>456WRG</v>
          </cell>
          <cell r="M342">
            <v>0</v>
          </cell>
          <cell r="N342">
            <v>0</v>
          </cell>
          <cell r="O342">
            <v>235093.81143813502</v>
          </cell>
          <cell r="P342">
            <v>0</v>
          </cell>
          <cell r="Q342">
            <v>0</v>
          </cell>
          <cell r="R342">
            <v>0</v>
          </cell>
          <cell r="S342">
            <v>0</v>
          </cell>
          <cell r="T342">
            <v>0</v>
          </cell>
        </row>
        <row r="343">
          <cell r="A343" t="str">
            <v>597ID</v>
          </cell>
          <cell r="B343" t="str">
            <v>597</v>
          </cell>
          <cell r="C343" t="str">
            <v>ID</v>
          </cell>
          <cell r="D343">
            <v>355233.66</v>
          </cell>
          <cell r="F343" t="str">
            <v>597ID</v>
          </cell>
          <cell r="G343" t="str">
            <v>597</v>
          </cell>
          <cell r="H343" t="str">
            <v>ID</v>
          </cell>
          <cell r="I343">
            <v>355233.66</v>
          </cell>
          <cell r="L343" t="str">
            <v>500CAGE</v>
          </cell>
          <cell r="M343">
            <v>0</v>
          </cell>
          <cell r="N343">
            <v>0</v>
          </cell>
          <cell r="O343">
            <v>0</v>
          </cell>
          <cell r="P343">
            <v>0</v>
          </cell>
          <cell r="Q343">
            <v>0</v>
          </cell>
          <cell r="R343">
            <v>0</v>
          </cell>
          <cell r="S343">
            <v>0</v>
          </cell>
          <cell r="T343">
            <v>0</v>
          </cell>
        </row>
        <row r="344">
          <cell r="A344" t="str">
            <v>597OR</v>
          </cell>
          <cell r="B344" t="str">
            <v>597</v>
          </cell>
          <cell r="C344" t="str">
            <v>OR</v>
          </cell>
          <cell r="D344">
            <v>1137594.83</v>
          </cell>
          <cell r="F344" t="str">
            <v>597OR</v>
          </cell>
          <cell r="G344" t="str">
            <v>597</v>
          </cell>
          <cell r="H344" t="str">
            <v>OR</v>
          </cell>
          <cell r="I344">
            <v>1137594.83</v>
          </cell>
          <cell r="L344" t="str">
            <v>500CAGW</v>
          </cell>
          <cell r="M344">
            <v>0</v>
          </cell>
          <cell r="N344">
            <v>0</v>
          </cell>
          <cell r="O344">
            <v>-22.130643672025887</v>
          </cell>
          <cell r="P344">
            <v>0</v>
          </cell>
          <cell r="Q344">
            <v>0</v>
          </cell>
          <cell r="R344">
            <v>0</v>
          </cell>
          <cell r="S344">
            <v>0</v>
          </cell>
          <cell r="T344">
            <v>0</v>
          </cell>
        </row>
        <row r="345">
          <cell r="A345" t="str">
            <v>597SNPD</v>
          </cell>
          <cell r="B345" t="str">
            <v>597</v>
          </cell>
          <cell r="C345" t="str">
            <v>SNPD</v>
          </cell>
          <cell r="D345">
            <v>1833340.01</v>
          </cell>
          <cell r="F345" t="str">
            <v>597SNPD</v>
          </cell>
          <cell r="G345" t="str">
            <v>597</v>
          </cell>
          <cell r="H345" t="str">
            <v>SNPD</v>
          </cell>
          <cell r="I345">
            <v>1833340.01</v>
          </cell>
          <cell r="L345" t="str">
            <v>500JBG</v>
          </cell>
          <cell r="M345">
            <v>0</v>
          </cell>
          <cell r="N345">
            <v>0</v>
          </cell>
          <cell r="O345">
            <v>-29753.122975379603</v>
          </cell>
          <cell r="P345">
            <v>0</v>
          </cell>
          <cell r="Q345">
            <v>0</v>
          </cell>
          <cell r="R345">
            <v>0</v>
          </cell>
          <cell r="S345">
            <v>0</v>
          </cell>
          <cell r="T345">
            <v>0</v>
          </cell>
        </row>
        <row r="346">
          <cell r="A346" t="str">
            <v>597UT</v>
          </cell>
          <cell r="B346" t="str">
            <v>597</v>
          </cell>
          <cell r="C346" t="str">
            <v>UT</v>
          </cell>
          <cell r="D346">
            <v>2470214.42</v>
          </cell>
          <cell r="F346" t="str">
            <v>597UT</v>
          </cell>
          <cell r="G346" t="str">
            <v>597</v>
          </cell>
          <cell r="H346" t="str">
            <v>UT</v>
          </cell>
          <cell r="I346">
            <v>2470214.42</v>
          </cell>
          <cell r="L346" t="str">
            <v>500SG</v>
          </cell>
          <cell r="M346">
            <v>0</v>
          </cell>
          <cell r="N346">
            <v>0</v>
          </cell>
          <cell r="O346">
            <v>-57.611606780516453</v>
          </cell>
          <cell r="P346">
            <v>0</v>
          </cell>
          <cell r="Q346">
            <v>0</v>
          </cell>
          <cell r="R346">
            <v>0</v>
          </cell>
          <cell r="S346">
            <v>0</v>
          </cell>
          <cell r="T346">
            <v>0</v>
          </cell>
        </row>
        <row r="347">
          <cell r="A347" t="str">
            <v>597WA</v>
          </cell>
          <cell r="B347" t="str">
            <v>597</v>
          </cell>
          <cell r="C347" t="str">
            <v>WA</v>
          </cell>
          <cell r="D347">
            <v>326384.03000000003</v>
          </cell>
          <cell r="F347" t="str">
            <v>597WA</v>
          </cell>
          <cell r="G347" t="str">
            <v>597</v>
          </cell>
          <cell r="H347" t="str">
            <v>WA</v>
          </cell>
          <cell r="I347">
            <v>326384.03000000003</v>
          </cell>
          <cell r="L347" t="str">
            <v>501CAEE</v>
          </cell>
          <cell r="M347">
            <v>0</v>
          </cell>
          <cell r="N347">
            <v>0</v>
          </cell>
          <cell r="O347">
            <v>0</v>
          </cell>
          <cell r="P347">
            <v>0</v>
          </cell>
          <cell r="Q347">
            <v>0</v>
          </cell>
          <cell r="R347">
            <v>0</v>
          </cell>
          <cell r="S347">
            <v>0</v>
          </cell>
          <cell r="T347">
            <v>0</v>
          </cell>
        </row>
        <row r="348">
          <cell r="A348" t="str">
            <v>597WYP</v>
          </cell>
          <cell r="B348" t="str">
            <v>597</v>
          </cell>
          <cell r="C348" t="str">
            <v>WYP</v>
          </cell>
          <cell r="D348">
            <v>381469.53</v>
          </cell>
          <cell r="F348" t="str">
            <v>597WYP</v>
          </cell>
          <cell r="G348" t="str">
            <v>597</v>
          </cell>
          <cell r="H348" t="str">
            <v>WYP</v>
          </cell>
          <cell r="I348">
            <v>381469.53</v>
          </cell>
          <cell r="L348" t="str">
            <v>501CAEW</v>
          </cell>
          <cell r="M348">
            <v>0</v>
          </cell>
          <cell r="N348">
            <v>0</v>
          </cell>
          <cell r="O348">
            <v>0</v>
          </cell>
          <cell r="P348">
            <v>0</v>
          </cell>
          <cell r="Q348">
            <v>0</v>
          </cell>
          <cell r="R348">
            <v>0</v>
          </cell>
          <cell r="S348">
            <v>0</v>
          </cell>
          <cell r="T348">
            <v>0</v>
          </cell>
        </row>
        <row r="349">
          <cell r="A349" t="str">
            <v>597WYU</v>
          </cell>
          <cell r="B349" t="str">
            <v>597</v>
          </cell>
          <cell r="C349" t="str">
            <v>WYU</v>
          </cell>
          <cell r="D349">
            <v>123296.4</v>
          </cell>
          <cell r="F349" t="str">
            <v>597WYU</v>
          </cell>
          <cell r="G349" t="str">
            <v>597</v>
          </cell>
          <cell r="H349" t="str">
            <v>WYU</v>
          </cell>
          <cell r="I349">
            <v>123296.4</v>
          </cell>
          <cell r="L349" t="str">
            <v>501CAGW</v>
          </cell>
          <cell r="M349">
            <v>0</v>
          </cell>
          <cell r="N349">
            <v>0</v>
          </cell>
          <cell r="O349">
            <v>0</v>
          </cell>
          <cell r="P349">
            <v>0</v>
          </cell>
          <cell r="Q349">
            <v>0</v>
          </cell>
          <cell r="R349">
            <v>0</v>
          </cell>
          <cell r="S349">
            <v>0</v>
          </cell>
          <cell r="T349">
            <v>0</v>
          </cell>
        </row>
        <row r="350">
          <cell r="A350" t="str">
            <v>598CA</v>
          </cell>
          <cell r="B350" t="str">
            <v>598</v>
          </cell>
          <cell r="C350" t="str">
            <v>CA</v>
          </cell>
          <cell r="D350">
            <v>83701.86</v>
          </cell>
          <cell r="F350" t="str">
            <v>598CA</v>
          </cell>
          <cell r="G350" t="str">
            <v>598</v>
          </cell>
          <cell r="H350" t="str">
            <v>CA</v>
          </cell>
          <cell r="I350">
            <v>83701.86</v>
          </cell>
          <cell r="L350" t="str">
            <v>501JBE</v>
          </cell>
          <cell r="M350">
            <v>0</v>
          </cell>
          <cell r="N350">
            <v>0</v>
          </cell>
          <cell r="O350">
            <v>9033.1681678511231</v>
          </cell>
          <cell r="P350">
            <v>0</v>
          </cell>
          <cell r="Q350">
            <v>0</v>
          </cell>
          <cell r="R350">
            <v>0</v>
          </cell>
          <cell r="S350">
            <v>0</v>
          </cell>
          <cell r="T350">
            <v>0</v>
          </cell>
        </row>
        <row r="351">
          <cell r="A351" t="str">
            <v>598ID</v>
          </cell>
          <cell r="B351" t="str">
            <v>598</v>
          </cell>
          <cell r="C351" t="str">
            <v>ID</v>
          </cell>
          <cell r="D351">
            <v>49421.07</v>
          </cell>
          <cell r="F351" t="str">
            <v>598ID</v>
          </cell>
          <cell r="G351" t="str">
            <v>598</v>
          </cell>
          <cell r="H351" t="str">
            <v>ID</v>
          </cell>
          <cell r="I351">
            <v>49421.07</v>
          </cell>
          <cell r="L351" t="str">
            <v>501NPCCAEW</v>
          </cell>
          <cell r="M351">
            <v>0</v>
          </cell>
          <cell r="N351">
            <v>0</v>
          </cell>
          <cell r="O351">
            <v>13067247.149841022</v>
          </cell>
          <cell r="P351">
            <v>0</v>
          </cell>
          <cell r="Q351">
            <v>0</v>
          </cell>
          <cell r="R351">
            <v>0</v>
          </cell>
          <cell r="S351">
            <v>0</v>
          </cell>
          <cell r="T351">
            <v>0</v>
          </cell>
        </row>
        <row r="352">
          <cell r="A352" t="str">
            <v>598OR</v>
          </cell>
          <cell r="B352" t="str">
            <v>598</v>
          </cell>
          <cell r="C352" t="str">
            <v>OR</v>
          </cell>
          <cell r="D352">
            <v>183873.29</v>
          </cell>
          <cell r="F352" t="str">
            <v>598OR</v>
          </cell>
          <cell r="G352" t="str">
            <v>598</v>
          </cell>
          <cell r="H352" t="str">
            <v>OR</v>
          </cell>
          <cell r="I352">
            <v>183873.29</v>
          </cell>
          <cell r="L352" t="str">
            <v>501S</v>
          </cell>
          <cell r="M352">
            <v>0</v>
          </cell>
          <cell r="N352">
            <v>0</v>
          </cell>
          <cell r="O352">
            <v>0</v>
          </cell>
          <cell r="P352">
            <v>0</v>
          </cell>
          <cell r="Q352">
            <v>0</v>
          </cell>
          <cell r="R352">
            <v>0</v>
          </cell>
          <cell r="S352">
            <v>0</v>
          </cell>
          <cell r="T352">
            <v>0</v>
          </cell>
        </row>
        <row r="353">
          <cell r="A353" t="str">
            <v>598SNPD</v>
          </cell>
          <cell r="B353" t="str">
            <v>598</v>
          </cell>
          <cell r="C353" t="str">
            <v>SNPD</v>
          </cell>
          <cell r="D353">
            <v>1727598.83</v>
          </cell>
          <cell r="F353" t="str">
            <v>598SNPD</v>
          </cell>
          <cell r="G353" t="str">
            <v>598</v>
          </cell>
          <cell r="H353" t="str">
            <v>SNPD</v>
          </cell>
          <cell r="I353">
            <v>1727598.83</v>
          </cell>
          <cell r="L353" t="str">
            <v>501SE</v>
          </cell>
          <cell r="M353">
            <v>0</v>
          </cell>
          <cell r="N353">
            <v>0</v>
          </cell>
          <cell r="O353">
            <v>-14416.171112348184</v>
          </cell>
          <cell r="P353">
            <v>0</v>
          </cell>
          <cell r="Q353">
            <v>0</v>
          </cell>
          <cell r="R353">
            <v>0</v>
          </cell>
          <cell r="S353">
            <v>0</v>
          </cell>
          <cell r="T353">
            <v>0</v>
          </cell>
        </row>
        <row r="354">
          <cell r="A354" t="str">
            <v>598UT</v>
          </cell>
          <cell r="B354" t="str">
            <v>598</v>
          </cell>
          <cell r="C354" t="str">
            <v>UT</v>
          </cell>
          <cell r="D354">
            <v>956604.09</v>
          </cell>
          <cell r="F354" t="str">
            <v>598UT</v>
          </cell>
          <cell r="G354" t="str">
            <v>598</v>
          </cell>
          <cell r="H354" t="str">
            <v>UT</v>
          </cell>
          <cell r="I354">
            <v>956604.09</v>
          </cell>
          <cell r="L354" t="str">
            <v>502CAGE</v>
          </cell>
          <cell r="M354">
            <v>0</v>
          </cell>
          <cell r="N354">
            <v>0</v>
          </cell>
          <cell r="O354">
            <v>0</v>
          </cell>
          <cell r="P354">
            <v>0</v>
          </cell>
          <cell r="Q354">
            <v>0</v>
          </cell>
          <cell r="R354">
            <v>0</v>
          </cell>
          <cell r="S354">
            <v>0</v>
          </cell>
          <cell r="T354">
            <v>0</v>
          </cell>
        </row>
        <row r="355">
          <cell r="A355" t="str">
            <v>598WA</v>
          </cell>
          <cell r="B355" t="str">
            <v>598</v>
          </cell>
          <cell r="C355" t="str">
            <v>WA</v>
          </cell>
          <cell r="D355">
            <v>26260.44</v>
          </cell>
          <cell r="F355" t="str">
            <v>598WA</v>
          </cell>
          <cell r="G355" t="str">
            <v>598</v>
          </cell>
          <cell r="H355" t="str">
            <v>WA</v>
          </cell>
          <cell r="I355">
            <v>26260.44</v>
          </cell>
          <cell r="L355" t="str">
            <v>502CAGW</v>
          </cell>
          <cell r="M355">
            <v>0</v>
          </cell>
          <cell r="N355">
            <v>0</v>
          </cell>
          <cell r="O355">
            <v>0</v>
          </cell>
          <cell r="P355">
            <v>0</v>
          </cell>
          <cell r="Q355">
            <v>0</v>
          </cell>
          <cell r="R355">
            <v>0</v>
          </cell>
          <cell r="S355">
            <v>0</v>
          </cell>
          <cell r="T355">
            <v>0</v>
          </cell>
        </row>
        <row r="356">
          <cell r="A356" t="str">
            <v>598WYP</v>
          </cell>
          <cell r="B356" t="str">
            <v>598</v>
          </cell>
          <cell r="C356" t="str">
            <v>WYP</v>
          </cell>
          <cell r="D356">
            <v>375351.42</v>
          </cell>
          <cell r="F356" t="str">
            <v>598WYP</v>
          </cell>
          <cell r="G356" t="str">
            <v>598</v>
          </cell>
          <cell r="H356" t="str">
            <v>WYP</v>
          </cell>
          <cell r="I356">
            <v>375351.42</v>
          </cell>
          <cell r="L356" t="str">
            <v>502JBG</v>
          </cell>
          <cell r="M356">
            <v>0</v>
          </cell>
          <cell r="N356">
            <v>0</v>
          </cell>
          <cell r="O356">
            <v>0</v>
          </cell>
          <cell r="P356">
            <v>0</v>
          </cell>
          <cell r="Q356">
            <v>0</v>
          </cell>
          <cell r="R356">
            <v>0</v>
          </cell>
          <cell r="S356">
            <v>0</v>
          </cell>
          <cell r="T356">
            <v>0</v>
          </cell>
        </row>
        <row r="357">
          <cell r="A357" t="str">
            <v>598WYU</v>
          </cell>
          <cell r="B357" t="str">
            <v>598</v>
          </cell>
          <cell r="C357" t="str">
            <v>WYU</v>
          </cell>
          <cell r="D357">
            <v>818.82</v>
          </cell>
          <cell r="F357" t="str">
            <v>598WYU</v>
          </cell>
          <cell r="G357" t="str">
            <v>598</v>
          </cell>
          <cell r="H357" t="str">
            <v>WYU</v>
          </cell>
          <cell r="I357">
            <v>818.82</v>
          </cell>
          <cell r="L357" t="str">
            <v>505CAGE</v>
          </cell>
          <cell r="M357">
            <v>0</v>
          </cell>
          <cell r="N357">
            <v>0</v>
          </cell>
          <cell r="O357">
            <v>0</v>
          </cell>
          <cell r="P357">
            <v>0</v>
          </cell>
          <cell r="Q357">
            <v>0</v>
          </cell>
          <cell r="R357">
            <v>0</v>
          </cell>
          <cell r="S357">
            <v>0</v>
          </cell>
          <cell r="T357">
            <v>0</v>
          </cell>
        </row>
        <row r="358">
          <cell r="A358" t="str">
            <v>901CN</v>
          </cell>
          <cell r="B358" t="str">
            <v>901</v>
          </cell>
          <cell r="C358" t="str">
            <v>CN</v>
          </cell>
          <cell r="D358">
            <v>2439760.4700000002</v>
          </cell>
          <cell r="F358" t="str">
            <v>901CN</v>
          </cell>
          <cell r="G358" t="str">
            <v>901</v>
          </cell>
          <cell r="H358" t="str">
            <v>CN</v>
          </cell>
          <cell r="I358">
            <v>2439760.4700000002</v>
          </cell>
          <cell r="L358" t="str">
            <v>505CAGW</v>
          </cell>
          <cell r="M358">
            <v>0</v>
          </cell>
          <cell r="N358">
            <v>0</v>
          </cell>
          <cell r="O358">
            <v>0</v>
          </cell>
          <cell r="P358">
            <v>0</v>
          </cell>
          <cell r="Q358">
            <v>0</v>
          </cell>
          <cell r="R358">
            <v>0</v>
          </cell>
          <cell r="S358">
            <v>0</v>
          </cell>
          <cell r="T358">
            <v>0</v>
          </cell>
        </row>
        <row r="359">
          <cell r="A359" t="str">
            <v>901ID</v>
          </cell>
          <cell r="B359" t="str">
            <v>901</v>
          </cell>
          <cell r="C359" t="str">
            <v>ID</v>
          </cell>
          <cell r="D359">
            <v>485.2</v>
          </cell>
          <cell r="F359" t="str">
            <v>901ID</v>
          </cell>
          <cell r="G359" t="str">
            <v>901</v>
          </cell>
          <cell r="H359" t="str">
            <v>ID</v>
          </cell>
          <cell r="I359">
            <v>485.2</v>
          </cell>
          <cell r="L359" t="str">
            <v>505JBG</v>
          </cell>
          <cell r="M359">
            <v>0</v>
          </cell>
          <cell r="N359">
            <v>0</v>
          </cell>
          <cell r="O359">
            <v>0</v>
          </cell>
          <cell r="P359">
            <v>0</v>
          </cell>
          <cell r="Q359">
            <v>0</v>
          </cell>
          <cell r="R359">
            <v>0</v>
          </cell>
          <cell r="S359">
            <v>0</v>
          </cell>
          <cell r="T359">
            <v>0</v>
          </cell>
        </row>
        <row r="360">
          <cell r="A360" t="str">
            <v>901OR</v>
          </cell>
          <cell r="B360" t="str">
            <v>901</v>
          </cell>
          <cell r="C360" t="str">
            <v>OR</v>
          </cell>
          <cell r="D360">
            <v>0</v>
          </cell>
          <cell r="F360" t="str">
            <v>901OR</v>
          </cell>
          <cell r="G360" t="str">
            <v>901</v>
          </cell>
          <cell r="H360" t="str">
            <v>OR</v>
          </cell>
          <cell r="I360">
            <v>0</v>
          </cell>
          <cell r="L360" t="str">
            <v>506CAGE</v>
          </cell>
          <cell r="M360">
            <v>0</v>
          </cell>
          <cell r="N360">
            <v>0</v>
          </cell>
          <cell r="O360">
            <v>0</v>
          </cell>
          <cell r="P360">
            <v>0</v>
          </cell>
          <cell r="Q360">
            <v>0</v>
          </cell>
          <cell r="R360">
            <v>0</v>
          </cell>
          <cell r="S360">
            <v>0</v>
          </cell>
          <cell r="T360">
            <v>0</v>
          </cell>
        </row>
        <row r="361">
          <cell r="A361" t="str">
            <v>901WYP</v>
          </cell>
          <cell r="B361" t="str">
            <v>901</v>
          </cell>
          <cell r="C361" t="str">
            <v>WYP</v>
          </cell>
          <cell r="D361">
            <v>1744.93</v>
          </cell>
          <cell r="F361" t="str">
            <v>901WYP</v>
          </cell>
          <cell r="G361" t="str">
            <v>901</v>
          </cell>
          <cell r="H361" t="str">
            <v>WYP</v>
          </cell>
          <cell r="I361">
            <v>1744.93</v>
          </cell>
          <cell r="L361" t="str">
            <v>506CAGW</v>
          </cell>
          <cell r="M361">
            <v>0</v>
          </cell>
          <cell r="N361">
            <v>0</v>
          </cell>
          <cell r="O361">
            <v>0</v>
          </cell>
          <cell r="P361">
            <v>0</v>
          </cell>
          <cell r="Q361">
            <v>0</v>
          </cell>
          <cell r="R361">
            <v>0</v>
          </cell>
          <cell r="S361">
            <v>0</v>
          </cell>
          <cell r="T361">
            <v>0</v>
          </cell>
        </row>
        <row r="362">
          <cell r="A362" t="str">
            <v>902CA</v>
          </cell>
          <cell r="B362" t="str">
            <v>902</v>
          </cell>
          <cell r="C362" t="str">
            <v>CA</v>
          </cell>
          <cell r="D362">
            <v>859554.23</v>
          </cell>
          <cell r="F362" t="str">
            <v>902CA</v>
          </cell>
          <cell r="G362" t="str">
            <v>902</v>
          </cell>
          <cell r="H362" t="str">
            <v>CA</v>
          </cell>
          <cell r="I362">
            <v>859554.23</v>
          </cell>
          <cell r="L362" t="str">
            <v>506JBG</v>
          </cell>
          <cell r="M362">
            <v>0</v>
          </cell>
          <cell r="N362">
            <v>0</v>
          </cell>
          <cell r="O362">
            <v>-2677.954313646268</v>
          </cell>
          <cell r="P362">
            <v>0</v>
          </cell>
          <cell r="Q362">
            <v>0</v>
          </cell>
          <cell r="R362">
            <v>0</v>
          </cell>
          <cell r="S362">
            <v>0</v>
          </cell>
          <cell r="T362">
            <v>0</v>
          </cell>
        </row>
        <row r="363">
          <cell r="A363" t="str">
            <v>902CN</v>
          </cell>
          <cell r="B363" t="str">
            <v>902</v>
          </cell>
          <cell r="C363" t="str">
            <v>CN</v>
          </cell>
          <cell r="D363">
            <v>2143747.88</v>
          </cell>
          <cell r="F363" t="str">
            <v>902CN</v>
          </cell>
          <cell r="G363" t="str">
            <v>902</v>
          </cell>
          <cell r="H363" t="str">
            <v>CN</v>
          </cell>
          <cell r="I363">
            <v>2143747.88</v>
          </cell>
          <cell r="L363" t="str">
            <v>506S</v>
          </cell>
          <cell r="M363">
            <v>0</v>
          </cell>
          <cell r="N363">
            <v>0</v>
          </cell>
          <cell r="O363">
            <v>0</v>
          </cell>
          <cell r="P363">
            <v>0</v>
          </cell>
          <cell r="Q363">
            <v>0</v>
          </cell>
          <cell r="R363">
            <v>0</v>
          </cell>
          <cell r="S363">
            <v>0</v>
          </cell>
          <cell r="T363">
            <v>0</v>
          </cell>
        </row>
        <row r="364">
          <cell r="A364" t="str">
            <v>902ID</v>
          </cell>
          <cell r="B364" t="str">
            <v>902</v>
          </cell>
          <cell r="C364" t="str">
            <v>ID</v>
          </cell>
          <cell r="D364">
            <v>1569259.39</v>
          </cell>
          <cell r="F364" t="str">
            <v>902ID</v>
          </cell>
          <cell r="G364" t="str">
            <v>902</v>
          </cell>
          <cell r="H364" t="str">
            <v>ID</v>
          </cell>
          <cell r="I364">
            <v>1569259.39</v>
          </cell>
          <cell r="L364" t="str">
            <v>507CAGE</v>
          </cell>
          <cell r="M364">
            <v>0</v>
          </cell>
          <cell r="N364">
            <v>0</v>
          </cell>
          <cell r="O364">
            <v>0</v>
          </cell>
          <cell r="P364">
            <v>0</v>
          </cell>
          <cell r="Q364">
            <v>0</v>
          </cell>
          <cell r="R364">
            <v>0</v>
          </cell>
          <cell r="S364">
            <v>0</v>
          </cell>
          <cell r="T364">
            <v>0</v>
          </cell>
        </row>
        <row r="365">
          <cell r="A365" t="str">
            <v>902OR</v>
          </cell>
          <cell r="B365" t="str">
            <v>902</v>
          </cell>
          <cell r="C365" t="str">
            <v>OR</v>
          </cell>
          <cell r="D365">
            <v>8968209.5</v>
          </cell>
          <cell r="F365" t="str">
            <v>902OR</v>
          </cell>
          <cell r="G365" t="str">
            <v>902</v>
          </cell>
          <cell r="H365" t="str">
            <v>OR</v>
          </cell>
          <cell r="I365">
            <v>8968209.5</v>
          </cell>
          <cell r="L365" t="str">
            <v>507CAGW</v>
          </cell>
          <cell r="M365">
            <v>0</v>
          </cell>
          <cell r="N365">
            <v>0</v>
          </cell>
          <cell r="O365">
            <v>0</v>
          </cell>
          <cell r="P365">
            <v>0</v>
          </cell>
          <cell r="Q365">
            <v>0</v>
          </cell>
          <cell r="R365">
            <v>0</v>
          </cell>
          <cell r="S365">
            <v>0</v>
          </cell>
          <cell r="T365">
            <v>0</v>
          </cell>
        </row>
        <row r="366">
          <cell r="A366" t="str">
            <v>902UT</v>
          </cell>
          <cell r="B366" t="str">
            <v>902</v>
          </cell>
          <cell r="C366" t="str">
            <v>UT</v>
          </cell>
          <cell r="D366">
            <v>3706865.25</v>
          </cell>
          <cell r="F366" t="str">
            <v>902UT</v>
          </cell>
          <cell r="G366" t="str">
            <v>902</v>
          </cell>
          <cell r="H366" t="str">
            <v>UT</v>
          </cell>
          <cell r="I366">
            <v>3706865.25</v>
          </cell>
          <cell r="L366" t="str">
            <v>507JBG</v>
          </cell>
          <cell r="M366">
            <v>0</v>
          </cell>
          <cell r="N366">
            <v>0</v>
          </cell>
          <cell r="O366">
            <v>0</v>
          </cell>
          <cell r="P366">
            <v>0</v>
          </cell>
          <cell r="Q366">
            <v>0</v>
          </cell>
          <cell r="R366">
            <v>0</v>
          </cell>
          <cell r="S366">
            <v>0</v>
          </cell>
          <cell r="T366">
            <v>0</v>
          </cell>
        </row>
        <row r="367">
          <cell r="A367" t="str">
            <v>902WA</v>
          </cell>
          <cell r="B367" t="str">
            <v>902</v>
          </cell>
          <cell r="C367" t="str">
            <v>WA</v>
          </cell>
          <cell r="D367">
            <v>792590.91</v>
          </cell>
          <cell r="F367" t="str">
            <v>902WA</v>
          </cell>
          <cell r="G367" t="str">
            <v>902</v>
          </cell>
          <cell r="H367" t="str">
            <v>WA</v>
          </cell>
          <cell r="I367">
            <v>792590.91</v>
          </cell>
          <cell r="L367" t="str">
            <v>510CAGE</v>
          </cell>
          <cell r="M367">
            <v>0</v>
          </cell>
          <cell r="N367">
            <v>0</v>
          </cell>
          <cell r="O367">
            <v>0</v>
          </cell>
          <cell r="P367">
            <v>0</v>
          </cell>
          <cell r="Q367">
            <v>0</v>
          </cell>
          <cell r="R367">
            <v>0</v>
          </cell>
          <cell r="S367">
            <v>0</v>
          </cell>
          <cell r="T367">
            <v>0</v>
          </cell>
        </row>
        <row r="368">
          <cell r="A368" t="str">
            <v>902WYP</v>
          </cell>
          <cell r="B368" t="str">
            <v>902</v>
          </cell>
          <cell r="C368" t="str">
            <v>WYP</v>
          </cell>
          <cell r="D368">
            <v>1498443.45</v>
          </cell>
          <cell r="F368" t="str">
            <v>902WYP</v>
          </cell>
          <cell r="G368" t="str">
            <v>902</v>
          </cell>
          <cell r="H368" t="str">
            <v>WYP</v>
          </cell>
          <cell r="I368">
            <v>1498443.45</v>
          </cell>
          <cell r="L368" t="str">
            <v>510CAGW</v>
          </cell>
          <cell r="M368">
            <v>0</v>
          </cell>
          <cell r="N368">
            <v>0</v>
          </cell>
          <cell r="O368">
            <v>0</v>
          </cell>
          <cell r="P368">
            <v>0</v>
          </cell>
          <cell r="Q368">
            <v>0</v>
          </cell>
          <cell r="R368">
            <v>0</v>
          </cell>
          <cell r="S368">
            <v>0</v>
          </cell>
          <cell r="T368">
            <v>0</v>
          </cell>
        </row>
        <row r="369">
          <cell r="A369" t="str">
            <v>902WYU</v>
          </cell>
          <cell r="B369" t="str">
            <v>902</v>
          </cell>
          <cell r="C369" t="str">
            <v>WYU</v>
          </cell>
          <cell r="D369">
            <v>123400.52</v>
          </cell>
          <cell r="F369" t="str">
            <v>902WYU</v>
          </cell>
          <cell r="G369" t="str">
            <v>902</v>
          </cell>
          <cell r="H369" t="str">
            <v>WYU</v>
          </cell>
          <cell r="I369">
            <v>123400.52</v>
          </cell>
          <cell r="L369" t="str">
            <v>510JBG</v>
          </cell>
          <cell r="M369">
            <v>0</v>
          </cell>
          <cell r="N369">
            <v>0</v>
          </cell>
          <cell r="O369">
            <v>0</v>
          </cell>
          <cell r="P369">
            <v>0</v>
          </cell>
          <cell r="Q369">
            <v>0</v>
          </cell>
          <cell r="R369">
            <v>0</v>
          </cell>
          <cell r="S369">
            <v>0</v>
          </cell>
          <cell r="T369">
            <v>0</v>
          </cell>
        </row>
        <row r="370">
          <cell r="A370" t="str">
            <v>903CA</v>
          </cell>
          <cell r="B370" t="str">
            <v>903</v>
          </cell>
          <cell r="C370" t="str">
            <v>CA</v>
          </cell>
          <cell r="D370">
            <v>289307.74</v>
          </cell>
          <cell r="F370" t="str">
            <v>903CA</v>
          </cell>
          <cell r="G370" t="str">
            <v>903</v>
          </cell>
          <cell r="H370" t="str">
            <v>CA</v>
          </cell>
          <cell r="I370">
            <v>289307.74</v>
          </cell>
          <cell r="L370" t="str">
            <v>511CAGE</v>
          </cell>
          <cell r="M370">
            <v>0</v>
          </cell>
          <cell r="N370">
            <v>0</v>
          </cell>
          <cell r="O370">
            <v>0</v>
          </cell>
          <cell r="P370">
            <v>0</v>
          </cell>
          <cell r="Q370">
            <v>0</v>
          </cell>
          <cell r="R370">
            <v>0</v>
          </cell>
          <cell r="S370">
            <v>0</v>
          </cell>
          <cell r="T370">
            <v>0</v>
          </cell>
        </row>
        <row r="371">
          <cell r="A371" t="str">
            <v>903CN</v>
          </cell>
          <cell r="B371" t="str">
            <v>903</v>
          </cell>
          <cell r="C371" t="str">
            <v>CN</v>
          </cell>
          <cell r="D371">
            <v>44233472.880000003</v>
          </cell>
          <cell r="F371" t="str">
            <v>903CN</v>
          </cell>
          <cell r="G371" t="str">
            <v>903</v>
          </cell>
          <cell r="H371" t="str">
            <v>CN</v>
          </cell>
          <cell r="I371">
            <v>44233472.880000003</v>
          </cell>
          <cell r="L371" t="str">
            <v>511CAGW</v>
          </cell>
          <cell r="M371">
            <v>0</v>
          </cell>
          <cell r="N371">
            <v>0</v>
          </cell>
          <cell r="O371">
            <v>0</v>
          </cell>
          <cell r="P371">
            <v>0</v>
          </cell>
          <cell r="Q371">
            <v>0</v>
          </cell>
          <cell r="R371">
            <v>0</v>
          </cell>
          <cell r="S371">
            <v>0</v>
          </cell>
          <cell r="T371">
            <v>0</v>
          </cell>
        </row>
        <row r="372">
          <cell r="A372" t="str">
            <v>903ID</v>
          </cell>
          <cell r="B372" t="str">
            <v>903</v>
          </cell>
          <cell r="C372" t="str">
            <v>ID</v>
          </cell>
          <cell r="D372">
            <v>402663.13</v>
          </cell>
          <cell r="F372" t="str">
            <v>903ID</v>
          </cell>
          <cell r="G372" t="str">
            <v>903</v>
          </cell>
          <cell r="H372" t="str">
            <v>ID</v>
          </cell>
          <cell r="I372">
            <v>402663.13</v>
          </cell>
          <cell r="L372" t="str">
            <v>511JBG</v>
          </cell>
          <cell r="M372">
            <v>0</v>
          </cell>
          <cell r="N372">
            <v>0</v>
          </cell>
          <cell r="O372">
            <v>0</v>
          </cell>
          <cell r="P372">
            <v>0</v>
          </cell>
          <cell r="Q372">
            <v>0</v>
          </cell>
          <cell r="R372">
            <v>0</v>
          </cell>
          <cell r="S372">
            <v>0</v>
          </cell>
          <cell r="T372">
            <v>0</v>
          </cell>
        </row>
        <row r="373">
          <cell r="A373" t="str">
            <v>903OR</v>
          </cell>
          <cell r="B373" t="str">
            <v>903</v>
          </cell>
          <cell r="C373" t="str">
            <v>OR</v>
          </cell>
          <cell r="D373">
            <v>2445044.64</v>
          </cell>
          <cell r="F373" t="str">
            <v>903OR</v>
          </cell>
          <cell r="G373" t="str">
            <v>903</v>
          </cell>
          <cell r="H373" t="str">
            <v>OR</v>
          </cell>
          <cell r="I373">
            <v>2445044.64</v>
          </cell>
          <cell r="L373" t="str">
            <v>512CAGE</v>
          </cell>
          <cell r="M373">
            <v>0</v>
          </cell>
          <cell r="N373">
            <v>0</v>
          </cell>
          <cell r="O373">
            <v>0</v>
          </cell>
          <cell r="P373">
            <v>0</v>
          </cell>
          <cell r="Q373">
            <v>0</v>
          </cell>
          <cell r="R373">
            <v>0</v>
          </cell>
          <cell r="S373">
            <v>0</v>
          </cell>
          <cell r="T373">
            <v>0</v>
          </cell>
        </row>
        <row r="374">
          <cell r="A374" t="str">
            <v>903UT</v>
          </cell>
          <cell r="B374" t="str">
            <v>903</v>
          </cell>
          <cell r="C374" t="str">
            <v>UT</v>
          </cell>
          <cell r="D374">
            <v>3731810.69</v>
          </cell>
          <cell r="F374" t="str">
            <v>903UT</v>
          </cell>
          <cell r="G374" t="str">
            <v>903</v>
          </cell>
          <cell r="H374" t="str">
            <v>UT</v>
          </cell>
          <cell r="I374">
            <v>3731810.69</v>
          </cell>
          <cell r="L374" t="str">
            <v>512CAGW</v>
          </cell>
          <cell r="M374">
            <v>0</v>
          </cell>
          <cell r="N374">
            <v>0</v>
          </cell>
          <cell r="O374">
            <v>1119.3501881711006</v>
          </cell>
          <cell r="P374">
            <v>0</v>
          </cell>
          <cell r="Q374">
            <v>0</v>
          </cell>
          <cell r="R374">
            <v>0</v>
          </cell>
          <cell r="S374">
            <v>0</v>
          </cell>
          <cell r="T374">
            <v>0</v>
          </cell>
        </row>
        <row r="375">
          <cell r="A375" t="str">
            <v>903WA</v>
          </cell>
          <cell r="B375" t="str">
            <v>903</v>
          </cell>
          <cell r="C375" t="str">
            <v>WA</v>
          </cell>
          <cell r="D375">
            <v>627046.68999999994</v>
          </cell>
          <cell r="F375" t="str">
            <v>903WA</v>
          </cell>
          <cell r="G375" t="str">
            <v>903</v>
          </cell>
          <cell r="H375" t="str">
            <v>WA</v>
          </cell>
          <cell r="I375">
            <v>627046.68999999994</v>
          </cell>
          <cell r="L375" t="str">
            <v>512JBG</v>
          </cell>
          <cell r="M375">
            <v>0</v>
          </cell>
          <cell r="N375">
            <v>0</v>
          </cell>
          <cell r="O375">
            <v>-117882.81054046241</v>
          </cell>
          <cell r="P375">
            <v>0</v>
          </cell>
          <cell r="Q375">
            <v>0</v>
          </cell>
          <cell r="R375">
            <v>0</v>
          </cell>
          <cell r="S375">
            <v>0</v>
          </cell>
          <cell r="T375">
            <v>0</v>
          </cell>
        </row>
        <row r="376">
          <cell r="A376" t="str">
            <v>903WYP</v>
          </cell>
          <cell r="B376" t="str">
            <v>903</v>
          </cell>
          <cell r="C376" t="str">
            <v>WYP</v>
          </cell>
          <cell r="D376">
            <v>519488.55</v>
          </cell>
          <cell r="F376" t="str">
            <v>903WYP</v>
          </cell>
          <cell r="G376" t="str">
            <v>903</v>
          </cell>
          <cell r="H376" t="str">
            <v>WYP</v>
          </cell>
          <cell r="I376">
            <v>519488.55</v>
          </cell>
          <cell r="L376" t="str">
            <v>512SG</v>
          </cell>
          <cell r="M376">
            <v>0</v>
          </cell>
          <cell r="N376">
            <v>0</v>
          </cell>
          <cell r="O376">
            <v>-24557.159410430668</v>
          </cell>
          <cell r="P376">
            <v>0</v>
          </cell>
          <cell r="Q376">
            <v>0</v>
          </cell>
          <cell r="R376">
            <v>0</v>
          </cell>
          <cell r="S376">
            <v>0</v>
          </cell>
          <cell r="T376">
            <v>0</v>
          </cell>
        </row>
        <row r="377">
          <cell r="A377" t="str">
            <v>903WYU</v>
          </cell>
          <cell r="B377" t="str">
            <v>903</v>
          </cell>
          <cell r="C377" t="str">
            <v>WYU</v>
          </cell>
          <cell r="D377">
            <v>139561.03</v>
          </cell>
          <cell r="F377" t="str">
            <v>903WYU</v>
          </cell>
          <cell r="G377" t="str">
            <v>903</v>
          </cell>
          <cell r="H377" t="str">
            <v>WYU</v>
          </cell>
          <cell r="I377">
            <v>139561.03</v>
          </cell>
          <cell r="L377" t="str">
            <v>513CAGE</v>
          </cell>
          <cell r="M377">
            <v>0</v>
          </cell>
          <cell r="N377">
            <v>0</v>
          </cell>
          <cell r="O377">
            <v>0</v>
          </cell>
          <cell r="P377">
            <v>0</v>
          </cell>
          <cell r="Q377">
            <v>0</v>
          </cell>
          <cell r="R377">
            <v>0</v>
          </cell>
          <cell r="S377">
            <v>0</v>
          </cell>
          <cell r="T377">
            <v>0</v>
          </cell>
        </row>
        <row r="378">
          <cell r="A378" t="str">
            <v>904CA</v>
          </cell>
          <cell r="B378" t="str">
            <v>904</v>
          </cell>
          <cell r="C378" t="str">
            <v>CA</v>
          </cell>
          <cell r="D378">
            <v>609611.81000000006</v>
          </cell>
          <cell r="F378" t="str">
            <v>904CA</v>
          </cell>
          <cell r="G378" t="str">
            <v>904</v>
          </cell>
          <cell r="H378" t="str">
            <v>CA</v>
          </cell>
          <cell r="I378">
            <v>609611.81000000006</v>
          </cell>
          <cell r="L378" t="str">
            <v>513CAGW</v>
          </cell>
          <cell r="M378">
            <v>0</v>
          </cell>
          <cell r="N378">
            <v>0</v>
          </cell>
          <cell r="O378">
            <v>0</v>
          </cell>
          <cell r="P378">
            <v>0</v>
          </cell>
          <cell r="Q378">
            <v>0</v>
          </cell>
          <cell r="R378">
            <v>0</v>
          </cell>
          <cell r="S378">
            <v>0</v>
          </cell>
          <cell r="T378">
            <v>0</v>
          </cell>
        </row>
        <row r="379">
          <cell r="A379" t="str">
            <v>904CN</v>
          </cell>
          <cell r="B379" t="str">
            <v>904</v>
          </cell>
          <cell r="C379" t="str">
            <v>CN</v>
          </cell>
          <cell r="D379">
            <v>17218.59</v>
          </cell>
          <cell r="F379" t="str">
            <v>904CN</v>
          </cell>
          <cell r="G379" t="str">
            <v>904</v>
          </cell>
          <cell r="H379" t="str">
            <v>CN</v>
          </cell>
          <cell r="I379">
            <v>17218.59</v>
          </cell>
          <cell r="L379" t="str">
            <v>513JBG</v>
          </cell>
          <cell r="M379">
            <v>0</v>
          </cell>
          <cell r="N379">
            <v>0</v>
          </cell>
          <cell r="O379">
            <v>0</v>
          </cell>
          <cell r="P379">
            <v>0</v>
          </cell>
          <cell r="Q379">
            <v>0</v>
          </cell>
          <cell r="R379">
            <v>0</v>
          </cell>
          <cell r="S379">
            <v>0</v>
          </cell>
          <cell r="T379">
            <v>0</v>
          </cell>
        </row>
        <row r="380">
          <cell r="A380" t="str">
            <v>904ID</v>
          </cell>
          <cell r="B380" t="str">
            <v>904</v>
          </cell>
          <cell r="C380" t="str">
            <v>ID</v>
          </cell>
          <cell r="D380">
            <v>1117807.57</v>
          </cell>
          <cell r="F380" t="str">
            <v>904ID</v>
          </cell>
          <cell r="G380" t="str">
            <v>904</v>
          </cell>
          <cell r="H380" t="str">
            <v>ID</v>
          </cell>
          <cell r="I380">
            <v>1117807.57</v>
          </cell>
          <cell r="L380" t="str">
            <v>514CAGE</v>
          </cell>
          <cell r="M380">
            <v>0</v>
          </cell>
          <cell r="N380">
            <v>0</v>
          </cell>
          <cell r="O380">
            <v>0</v>
          </cell>
          <cell r="P380">
            <v>0</v>
          </cell>
          <cell r="Q380">
            <v>0</v>
          </cell>
          <cell r="R380">
            <v>0</v>
          </cell>
          <cell r="S380">
            <v>0</v>
          </cell>
          <cell r="T380">
            <v>0</v>
          </cell>
        </row>
        <row r="381">
          <cell r="A381" t="str">
            <v>904OR</v>
          </cell>
          <cell r="B381" t="str">
            <v>904</v>
          </cell>
          <cell r="C381" t="str">
            <v>OR</v>
          </cell>
          <cell r="D381">
            <v>5289061.12</v>
          </cell>
          <cell r="F381" t="str">
            <v>904OR</v>
          </cell>
          <cell r="G381" t="str">
            <v>904</v>
          </cell>
          <cell r="H381" t="str">
            <v>OR</v>
          </cell>
          <cell r="I381">
            <v>5289061.12</v>
          </cell>
          <cell r="L381" t="str">
            <v>514CAGW</v>
          </cell>
          <cell r="M381">
            <v>0</v>
          </cell>
          <cell r="N381">
            <v>0</v>
          </cell>
          <cell r="O381">
            <v>0</v>
          </cell>
          <cell r="P381">
            <v>0</v>
          </cell>
          <cell r="Q381">
            <v>0</v>
          </cell>
          <cell r="R381">
            <v>0</v>
          </cell>
          <cell r="S381">
            <v>0</v>
          </cell>
          <cell r="T381">
            <v>0</v>
          </cell>
        </row>
        <row r="382">
          <cell r="A382" t="str">
            <v>904UT</v>
          </cell>
          <cell r="B382" t="str">
            <v>904</v>
          </cell>
          <cell r="C382" t="str">
            <v>UT</v>
          </cell>
          <cell r="D382">
            <v>3579520.81</v>
          </cell>
          <cell r="F382" t="str">
            <v>904UT</v>
          </cell>
          <cell r="G382" t="str">
            <v>904</v>
          </cell>
          <cell r="H382" t="str">
            <v>UT</v>
          </cell>
          <cell r="I382">
            <v>3579520.81</v>
          </cell>
          <cell r="L382" t="str">
            <v>514JBG</v>
          </cell>
          <cell r="M382">
            <v>0</v>
          </cell>
          <cell r="N382">
            <v>0</v>
          </cell>
          <cell r="O382">
            <v>0</v>
          </cell>
          <cell r="P382">
            <v>0</v>
          </cell>
          <cell r="Q382">
            <v>0</v>
          </cell>
          <cell r="R382">
            <v>0</v>
          </cell>
          <cell r="S382">
            <v>0</v>
          </cell>
          <cell r="T382">
            <v>0</v>
          </cell>
        </row>
        <row r="383">
          <cell r="A383" t="str">
            <v>904WA</v>
          </cell>
          <cell r="B383" t="str">
            <v>904</v>
          </cell>
          <cell r="C383" t="str">
            <v>WA</v>
          </cell>
          <cell r="D383">
            <v>1541437.73</v>
          </cell>
          <cell r="F383" t="str">
            <v>904WA</v>
          </cell>
          <cell r="G383" t="str">
            <v>904</v>
          </cell>
          <cell r="H383" t="str">
            <v>WA</v>
          </cell>
          <cell r="I383">
            <v>1541437.73</v>
          </cell>
          <cell r="L383" t="str">
            <v>535CAGE</v>
          </cell>
          <cell r="M383">
            <v>0</v>
          </cell>
          <cell r="N383">
            <v>0</v>
          </cell>
          <cell r="O383">
            <v>0</v>
          </cell>
          <cell r="P383">
            <v>0</v>
          </cell>
          <cell r="Q383">
            <v>0</v>
          </cell>
          <cell r="R383">
            <v>0</v>
          </cell>
          <cell r="S383">
            <v>0</v>
          </cell>
          <cell r="T383">
            <v>0</v>
          </cell>
        </row>
        <row r="384">
          <cell r="A384" t="str">
            <v>904WYP</v>
          </cell>
          <cell r="B384" t="str">
            <v>904</v>
          </cell>
          <cell r="C384" t="str">
            <v>WYP</v>
          </cell>
          <cell r="D384">
            <v>769697.18</v>
          </cell>
          <cell r="F384" t="str">
            <v>904WYP</v>
          </cell>
          <cell r="G384" t="str">
            <v>904</v>
          </cell>
          <cell r="H384" t="str">
            <v>WYP</v>
          </cell>
          <cell r="I384">
            <v>769697.18</v>
          </cell>
          <cell r="L384" t="str">
            <v>535CAGW</v>
          </cell>
          <cell r="M384">
            <v>0</v>
          </cell>
          <cell r="N384">
            <v>0</v>
          </cell>
          <cell r="O384">
            <v>-49470.365157629254</v>
          </cell>
          <cell r="P384">
            <v>0</v>
          </cell>
          <cell r="Q384">
            <v>0</v>
          </cell>
          <cell r="R384">
            <v>0</v>
          </cell>
          <cell r="S384">
            <v>0</v>
          </cell>
          <cell r="T384">
            <v>0</v>
          </cell>
        </row>
        <row r="385">
          <cell r="A385" t="str">
            <v>904WYU</v>
          </cell>
          <cell r="B385" t="str">
            <v>904</v>
          </cell>
          <cell r="C385" t="str">
            <v>WYU</v>
          </cell>
          <cell r="D385">
            <v>0</v>
          </cell>
          <cell r="F385" t="str">
            <v>904WYU</v>
          </cell>
          <cell r="G385" t="str">
            <v>904</v>
          </cell>
          <cell r="H385" t="str">
            <v>WYU</v>
          </cell>
          <cell r="I385">
            <v>0</v>
          </cell>
          <cell r="L385" t="str">
            <v>535SG</v>
          </cell>
          <cell r="M385">
            <v>0</v>
          </cell>
          <cell r="N385">
            <v>0</v>
          </cell>
          <cell r="O385">
            <v>-9318.4374022659995</v>
          </cell>
          <cell r="P385">
            <v>0</v>
          </cell>
          <cell r="Q385">
            <v>0</v>
          </cell>
          <cell r="R385">
            <v>0</v>
          </cell>
          <cell r="S385">
            <v>0</v>
          </cell>
          <cell r="T385">
            <v>0</v>
          </cell>
        </row>
        <row r="386">
          <cell r="A386" t="str">
            <v>905CN</v>
          </cell>
          <cell r="B386" t="str">
            <v>905</v>
          </cell>
          <cell r="C386" t="str">
            <v>CN</v>
          </cell>
          <cell r="D386">
            <v>115887.67999999999</v>
          </cell>
          <cell r="F386" t="str">
            <v>905CN</v>
          </cell>
          <cell r="G386" t="str">
            <v>905</v>
          </cell>
          <cell r="H386" t="str">
            <v>CN</v>
          </cell>
          <cell r="I386">
            <v>115887.67999999999</v>
          </cell>
          <cell r="L386" t="str">
            <v>536CAGE</v>
          </cell>
          <cell r="M386">
            <v>0</v>
          </cell>
          <cell r="N386">
            <v>0</v>
          </cell>
          <cell r="O386">
            <v>0</v>
          </cell>
          <cell r="P386">
            <v>0</v>
          </cell>
          <cell r="Q386">
            <v>0</v>
          </cell>
          <cell r="R386">
            <v>0</v>
          </cell>
          <cell r="S386">
            <v>0</v>
          </cell>
          <cell r="T386">
            <v>0</v>
          </cell>
        </row>
        <row r="387">
          <cell r="A387" t="str">
            <v>905OR</v>
          </cell>
          <cell r="B387" t="str">
            <v>905</v>
          </cell>
          <cell r="C387" t="str">
            <v>OR</v>
          </cell>
          <cell r="D387">
            <v>1626.4</v>
          </cell>
          <cell r="F387" t="str">
            <v>905OR</v>
          </cell>
          <cell r="G387" t="str">
            <v>905</v>
          </cell>
          <cell r="H387" t="str">
            <v>OR</v>
          </cell>
          <cell r="I387">
            <v>1626.4</v>
          </cell>
          <cell r="L387" t="str">
            <v>536CAGW</v>
          </cell>
          <cell r="M387">
            <v>0</v>
          </cell>
          <cell r="N387">
            <v>0</v>
          </cell>
          <cell r="O387">
            <v>0</v>
          </cell>
          <cell r="P387">
            <v>0</v>
          </cell>
          <cell r="Q387">
            <v>0</v>
          </cell>
          <cell r="R387">
            <v>0</v>
          </cell>
          <cell r="S387">
            <v>0</v>
          </cell>
          <cell r="T387">
            <v>0</v>
          </cell>
        </row>
        <row r="388">
          <cell r="A388" t="str">
            <v>907CN</v>
          </cell>
          <cell r="B388" t="str">
            <v>907</v>
          </cell>
          <cell r="C388" t="str">
            <v>CN</v>
          </cell>
          <cell r="D388">
            <v>331131.63</v>
          </cell>
          <cell r="F388" t="str">
            <v>907CN</v>
          </cell>
          <cell r="G388" t="str">
            <v>907</v>
          </cell>
          <cell r="H388" t="str">
            <v>CN</v>
          </cell>
          <cell r="I388">
            <v>331131.63</v>
          </cell>
          <cell r="L388" t="str">
            <v>537CAGE</v>
          </cell>
          <cell r="M388">
            <v>0</v>
          </cell>
          <cell r="N388">
            <v>0</v>
          </cell>
          <cell r="O388">
            <v>0</v>
          </cell>
          <cell r="P388">
            <v>0</v>
          </cell>
          <cell r="Q388">
            <v>0</v>
          </cell>
          <cell r="R388">
            <v>0</v>
          </cell>
          <cell r="S388">
            <v>0</v>
          </cell>
          <cell r="T388">
            <v>0</v>
          </cell>
        </row>
        <row r="389">
          <cell r="A389" t="str">
            <v>907OR</v>
          </cell>
          <cell r="B389" t="str">
            <v>907</v>
          </cell>
          <cell r="C389" t="str">
            <v>OR</v>
          </cell>
          <cell r="D389">
            <v>0</v>
          </cell>
          <cell r="F389" t="str">
            <v>907OR</v>
          </cell>
          <cell r="G389" t="str">
            <v>907</v>
          </cell>
          <cell r="H389" t="str">
            <v>OR</v>
          </cell>
          <cell r="I389">
            <v>0</v>
          </cell>
          <cell r="L389" t="str">
            <v>537CAGW</v>
          </cell>
          <cell r="M389">
            <v>0</v>
          </cell>
          <cell r="N389">
            <v>0</v>
          </cell>
          <cell r="O389">
            <v>0</v>
          </cell>
          <cell r="P389">
            <v>0</v>
          </cell>
          <cell r="Q389">
            <v>0</v>
          </cell>
          <cell r="R389">
            <v>0</v>
          </cell>
          <cell r="S389">
            <v>0</v>
          </cell>
          <cell r="T389">
            <v>0</v>
          </cell>
        </row>
        <row r="390">
          <cell r="A390" t="str">
            <v>908CA</v>
          </cell>
          <cell r="B390" t="str">
            <v>908</v>
          </cell>
          <cell r="C390" t="str">
            <v>CA</v>
          </cell>
          <cell r="D390">
            <v>1002705.49</v>
          </cell>
          <cell r="F390" t="str">
            <v>908CA</v>
          </cell>
          <cell r="G390" t="str">
            <v>908</v>
          </cell>
          <cell r="H390" t="str">
            <v>CA</v>
          </cell>
          <cell r="I390">
            <v>1002705.49</v>
          </cell>
          <cell r="L390" t="str">
            <v>539CAGE</v>
          </cell>
          <cell r="M390">
            <v>0</v>
          </cell>
          <cell r="N390">
            <v>0</v>
          </cell>
          <cell r="O390">
            <v>0</v>
          </cell>
          <cell r="P390">
            <v>0</v>
          </cell>
          <cell r="Q390">
            <v>0</v>
          </cell>
          <cell r="R390">
            <v>0</v>
          </cell>
          <cell r="S390">
            <v>0</v>
          </cell>
          <cell r="T390">
            <v>0</v>
          </cell>
        </row>
        <row r="391">
          <cell r="A391" t="str">
            <v>908CN</v>
          </cell>
          <cell r="B391" t="str">
            <v>908</v>
          </cell>
          <cell r="C391" t="str">
            <v>CN</v>
          </cell>
          <cell r="D391">
            <v>1303141.27</v>
          </cell>
          <cell r="F391" t="str">
            <v>908CN</v>
          </cell>
          <cell r="G391" t="str">
            <v>908</v>
          </cell>
          <cell r="H391" t="str">
            <v>CN</v>
          </cell>
          <cell r="I391">
            <v>1303141.27</v>
          </cell>
          <cell r="L391" t="str">
            <v>539CAGW</v>
          </cell>
          <cell r="M391">
            <v>0</v>
          </cell>
          <cell r="N391">
            <v>0</v>
          </cell>
          <cell r="O391">
            <v>-7327.6182529651314</v>
          </cell>
          <cell r="P391">
            <v>0</v>
          </cell>
          <cell r="Q391">
            <v>0</v>
          </cell>
          <cell r="R391">
            <v>0</v>
          </cell>
          <cell r="S391">
            <v>0</v>
          </cell>
          <cell r="T391">
            <v>0</v>
          </cell>
        </row>
        <row r="392">
          <cell r="A392" t="str">
            <v>908ID</v>
          </cell>
          <cell r="B392" t="str">
            <v>908</v>
          </cell>
          <cell r="C392" t="str">
            <v>ID</v>
          </cell>
          <cell r="D392">
            <v>4473421.1100000003</v>
          </cell>
          <cell r="F392" t="str">
            <v>908ID</v>
          </cell>
          <cell r="G392" t="str">
            <v>908</v>
          </cell>
          <cell r="H392" t="str">
            <v>ID</v>
          </cell>
          <cell r="I392">
            <v>4473421.1100000003</v>
          </cell>
          <cell r="L392" t="str">
            <v>540CAGE</v>
          </cell>
          <cell r="M392">
            <v>0</v>
          </cell>
          <cell r="N392">
            <v>0</v>
          </cell>
          <cell r="O392">
            <v>0</v>
          </cell>
          <cell r="P392">
            <v>0</v>
          </cell>
          <cell r="Q392">
            <v>0</v>
          </cell>
          <cell r="R392">
            <v>0</v>
          </cell>
          <cell r="S392">
            <v>0</v>
          </cell>
          <cell r="T392">
            <v>0</v>
          </cell>
        </row>
        <row r="393">
          <cell r="A393" t="str">
            <v>908OR</v>
          </cell>
          <cell r="B393" t="str">
            <v>908</v>
          </cell>
          <cell r="C393" t="str">
            <v>OR</v>
          </cell>
          <cell r="D393">
            <v>28310475.300000001</v>
          </cell>
          <cell r="F393" t="str">
            <v>908OR</v>
          </cell>
          <cell r="G393" t="str">
            <v>908</v>
          </cell>
          <cell r="H393" t="str">
            <v>OR</v>
          </cell>
          <cell r="I393">
            <v>28310475.300000001</v>
          </cell>
          <cell r="L393" t="str">
            <v>540CAGW</v>
          </cell>
          <cell r="M393">
            <v>0</v>
          </cell>
          <cell r="N393">
            <v>0</v>
          </cell>
          <cell r="O393">
            <v>0</v>
          </cell>
          <cell r="P393">
            <v>0</v>
          </cell>
          <cell r="Q393">
            <v>0</v>
          </cell>
          <cell r="R393">
            <v>0</v>
          </cell>
          <cell r="S393">
            <v>0</v>
          </cell>
          <cell r="T393">
            <v>0</v>
          </cell>
        </row>
        <row r="394">
          <cell r="A394" t="str">
            <v>908OTHER</v>
          </cell>
          <cell r="B394" t="str">
            <v>908</v>
          </cell>
          <cell r="C394" t="str">
            <v>OTHER</v>
          </cell>
          <cell r="D394">
            <v>8991645.2799999993</v>
          </cell>
          <cell r="F394" t="str">
            <v>908OTHER</v>
          </cell>
          <cell r="G394" t="str">
            <v>908</v>
          </cell>
          <cell r="H394" t="str">
            <v>OTHER</v>
          </cell>
          <cell r="I394">
            <v>8991645.2799999993</v>
          </cell>
          <cell r="L394" t="str">
            <v>541CAGW</v>
          </cell>
          <cell r="M394">
            <v>0</v>
          </cell>
          <cell r="N394">
            <v>0</v>
          </cell>
          <cell r="O394">
            <v>0</v>
          </cell>
          <cell r="P394">
            <v>0</v>
          </cell>
          <cell r="Q394">
            <v>0</v>
          </cell>
          <cell r="R394">
            <v>0</v>
          </cell>
          <cell r="S394">
            <v>0</v>
          </cell>
          <cell r="T394">
            <v>0</v>
          </cell>
        </row>
        <row r="395">
          <cell r="A395" t="str">
            <v>908UT</v>
          </cell>
          <cell r="B395" t="str">
            <v>908</v>
          </cell>
          <cell r="C395" t="str">
            <v>UT</v>
          </cell>
          <cell r="D395">
            <v>50908758.57</v>
          </cell>
          <cell r="F395" t="str">
            <v>908UT</v>
          </cell>
          <cell r="G395" t="str">
            <v>908</v>
          </cell>
          <cell r="H395" t="str">
            <v>UT</v>
          </cell>
          <cell r="I395">
            <v>50908758.57</v>
          </cell>
          <cell r="L395" t="str">
            <v>542CAGE</v>
          </cell>
          <cell r="M395">
            <v>0</v>
          </cell>
          <cell r="N395">
            <v>0</v>
          </cell>
          <cell r="O395">
            <v>0</v>
          </cell>
          <cell r="P395">
            <v>0</v>
          </cell>
          <cell r="Q395">
            <v>0</v>
          </cell>
          <cell r="R395">
            <v>0</v>
          </cell>
          <cell r="S395">
            <v>0</v>
          </cell>
          <cell r="T395">
            <v>0</v>
          </cell>
        </row>
        <row r="396">
          <cell r="A396" t="str">
            <v>908WA</v>
          </cell>
          <cell r="B396" t="str">
            <v>908</v>
          </cell>
          <cell r="C396" t="str">
            <v>WA</v>
          </cell>
          <cell r="D396">
            <v>11090825.17</v>
          </cell>
          <cell r="F396" t="str">
            <v>908WA</v>
          </cell>
          <cell r="G396" t="str">
            <v>908</v>
          </cell>
          <cell r="H396" t="str">
            <v>WA</v>
          </cell>
          <cell r="I396">
            <v>11090825.17</v>
          </cell>
          <cell r="L396" t="str">
            <v>542CAGW</v>
          </cell>
          <cell r="M396">
            <v>0</v>
          </cell>
          <cell r="N396">
            <v>0</v>
          </cell>
          <cell r="O396">
            <v>0</v>
          </cell>
          <cell r="P396">
            <v>0</v>
          </cell>
          <cell r="Q396">
            <v>0</v>
          </cell>
          <cell r="R396">
            <v>0</v>
          </cell>
          <cell r="S396">
            <v>0</v>
          </cell>
          <cell r="T396">
            <v>0</v>
          </cell>
        </row>
        <row r="397">
          <cell r="A397" t="str">
            <v>908WYP</v>
          </cell>
          <cell r="B397" t="str">
            <v>908</v>
          </cell>
          <cell r="C397" t="str">
            <v>WYP</v>
          </cell>
          <cell r="D397">
            <v>6590783.3899999997</v>
          </cell>
          <cell r="F397" t="str">
            <v>908WYP</v>
          </cell>
          <cell r="G397" t="str">
            <v>908</v>
          </cell>
          <cell r="H397" t="str">
            <v>WYP</v>
          </cell>
          <cell r="I397">
            <v>6590783.3899999997</v>
          </cell>
          <cell r="L397" t="str">
            <v>543CAGE</v>
          </cell>
          <cell r="M397">
            <v>0</v>
          </cell>
          <cell r="N397">
            <v>0</v>
          </cell>
          <cell r="O397">
            <v>0</v>
          </cell>
          <cell r="P397">
            <v>0</v>
          </cell>
          <cell r="Q397">
            <v>0</v>
          </cell>
          <cell r="R397">
            <v>0</v>
          </cell>
          <cell r="S397">
            <v>0</v>
          </cell>
          <cell r="T397">
            <v>0</v>
          </cell>
        </row>
        <row r="398">
          <cell r="A398" t="str">
            <v>909CA</v>
          </cell>
          <cell r="B398" t="str">
            <v>909</v>
          </cell>
          <cell r="C398" t="str">
            <v>CA</v>
          </cell>
          <cell r="D398">
            <v>89897.84</v>
          </cell>
          <cell r="F398" t="str">
            <v>909CA</v>
          </cell>
          <cell r="G398" t="str">
            <v>909</v>
          </cell>
          <cell r="H398" t="str">
            <v>CA</v>
          </cell>
          <cell r="I398">
            <v>89897.84</v>
          </cell>
          <cell r="L398" t="str">
            <v>543CAGW</v>
          </cell>
          <cell r="M398">
            <v>0</v>
          </cell>
          <cell r="N398">
            <v>0</v>
          </cell>
          <cell r="O398">
            <v>0</v>
          </cell>
          <cell r="P398">
            <v>0</v>
          </cell>
          <cell r="Q398">
            <v>0</v>
          </cell>
          <cell r="R398">
            <v>0</v>
          </cell>
          <cell r="S398">
            <v>0</v>
          </cell>
          <cell r="T398">
            <v>0</v>
          </cell>
        </row>
        <row r="399">
          <cell r="A399" t="str">
            <v>909CN</v>
          </cell>
          <cell r="B399" t="str">
            <v>909</v>
          </cell>
          <cell r="C399" t="str">
            <v>CN</v>
          </cell>
          <cell r="D399">
            <v>1853139.45</v>
          </cell>
          <cell r="F399" t="str">
            <v>909CN</v>
          </cell>
          <cell r="G399" t="str">
            <v>909</v>
          </cell>
          <cell r="H399" t="str">
            <v>CN</v>
          </cell>
          <cell r="I399">
            <v>1853139.45</v>
          </cell>
          <cell r="L399" t="str">
            <v>544CAGE</v>
          </cell>
          <cell r="M399">
            <v>0</v>
          </cell>
          <cell r="N399">
            <v>0</v>
          </cell>
          <cell r="O399">
            <v>0</v>
          </cell>
          <cell r="P399">
            <v>0</v>
          </cell>
          <cell r="Q399">
            <v>0</v>
          </cell>
          <cell r="R399">
            <v>0</v>
          </cell>
          <cell r="S399">
            <v>0</v>
          </cell>
          <cell r="T399">
            <v>0</v>
          </cell>
        </row>
        <row r="400">
          <cell r="A400" t="str">
            <v>909ID</v>
          </cell>
          <cell r="B400" t="str">
            <v>909</v>
          </cell>
          <cell r="C400" t="str">
            <v>ID</v>
          </cell>
          <cell r="D400">
            <v>48107.51</v>
          </cell>
          <cell r="F400" t="str">
            <v>909ID</v>
          </cell>
          <cell r="G400" t="str">
            <v>909</v>
          </cell>
          <cell r="H400" t="str">
            <v>ID</v>
          </cell>
          <cell r="I400">
            <v>48107.51</v>
          </cell>
          <cell r="L400" t="str">
            <v>544CAGW</v>
          </cell>
          <cell r="M400">
            <v>0</v>
          </cell>
          <cell r="N400">
            <v>0</v>
          </cell>
          <cell r="O400">
            <v>0</v>
          </cell>
          <cell r="P400">
            <v>0</v>
          </cell>
          <cell r="Q400">
            <v>0</v>
          </cell>
          <cell r="R400">
            <v>0</v>
          </cell>
          <cell r="S400">
            <v>0</v>
          </cell>
          <cell r="T400">
            <v>0</v>
          </cell>
        </row>
        <row r="401">
          <cell r="A401" t="str">
            <v>909OR</v>
          </cell>
          <cell r="B401" t="str">
            <v>909</v>
          </cell>
          <cell r="C401" t="str">
            <v>OR</v>
          </cell>
          <cell r="D401">
            <v>526397.05000000005</v>
          </cell>
          <cell r="F401" t="str">
            <v>909OR</v>
          </cell>
          <cell r="G401" t="str">
            <v>909</v>
          </cell>
          <cell r="H401" t="str">
            <v>OR</v>
          </cell>
          <cell r="I401">
            <v>526397.05000000005</v>
          </cell>
          <cell r="L401" t="str">
            <v>545CAGE</v>
          </cell>
          <cell r="M401">
            <v>0</v>
          </cell>
          <cell r="N401">
            <v>0</v>
          </cell>
          <cell r="O401">
            <v>0</v>
          </cell>
          <cell r="P401">
            <v>0</v>
          </cell>
          <cell r="Q401">
            <v>0</v>
          </cell>
          <cell r="R401">
            <v>0</v>
          </cell>
          <cell r="S401">
            <v>0</v>
          </cell>
          <cell r="T401">
            <v>0</v>
          </cell>
        </row>
        <row r="402">
          <cell r="A402" t="str">
            <v>909UT</v>
          </cell>
          <cell r="B402" t="str">
            <v>909</v>
          </cell>
          <cell r="C402" t="str">
            <v>UT</v>
          </cell>
          <cell r="D402">
            <v>687548.61</v>
          </cell>
          <cell r="F402" t="str">
            <v>909UT</v>
          </cell>
          <cell r="G402" t="str">
            <v>909</v>
          </cell>
          <cell r="H402" t="str">
            <v>UT</v>
          </cell>
          <cell r="I402">
            <v>687548.61</v>
          </cell>
          <cell r="L402" t="str">
            <v>545CAGW</v>
          </cell>
          <cell r="M402">
            <v>0</v>
          </cell>
          <cell r="N402">
            <v>0</v>
          </cell>
          <cell r="O402">
            <v>-20382.432398960438</v>
          </cell>
          <cell r="P402">
            <v>0</v>
          </cell>
          <cell r="Q402">
            <v>0</v>
          </cell>
          <cell r="R402">
            <v>0</v>
          </cell>
          <cell r="S402">
            <v>0</v>
          </cell>
          <cell r="T402">
            <v>0</v>
          </cell>
        </row>
        <row r="403">
          <cell r="A403" t="str">
            <v>909WA</v>
          </cell>
          <cell r="B403" t="str">
            <v>909</v>
          </cell>
          <cell r="C403" t="str">
            <v>WA</v>
          </cell>
          <cell r="D403">
            <v>105649.39</v>
          </cell>
          <cell r="F403" t="str">
            <v>909WA</v>
          </cell>
          <cell r="G403" t="str">
            <v>909</v>
          </cell>
          <cell r="H403" t="str">
            <v>WA</v>
          </cell>
          <cell r="I403">
            <v>105649.39</v>
          </cell>
          <cell r="L403" t="str">
            <v>546CAGE</v>
          </cell>
          <cell r="M403">
            <v>0</v>
          </cell>
          <cell r="N403">
            <v>0</v>
          </cell>
          <cell r="O403">
            <v>0</v>
          </cell>
          <cell r="P403">
            <v>0</v>
          </cell>
          <cell r="Q403">
            <v>0</v>
          </cell>
          <cell r="R403">
            <v>0</v>
          </cell>
          <cell r="S403">
            <v>0</v>
          </cell>
          <cell r="T403">
            <v>0</v>
          </cell>
        </row>
        <row r="404">
          <cell r="A404" t="str">
            <v>909WYP</v>
          </cell>
          <cell r="B404" t="str">
            <v>909</v>
          </cell>
          <cell r="C404" t="str">
            <v>WYP</v>
          </cell>
          <cell r="D404">
            <v>174012.24</v>
          </cell>
          <cell r="F404" t="str">
            <v>909WYP</v>
          </cell>
          <cell r="G404" t="str">
            <v>909</v>
          </cell>
          <cell r="H404" t="str">
            <v>WYP</v>
          </cell>
          <cell r="I404">
            <v>174012.24</v>
          </cell>
          <cell r="L404" t="str">
            <v>546CAGW</v>
          </cell>
          <cell r="M404">
            <v>0</v>
          </cell>
          <cell r="N404">
            <v>0</v>
          </cell>
          <cell r="O404">
            <v>0</v>
          </cell>
          <cell r="P404">
            <v>0</v>
          </cell>
          <cell r="Q404">
            <v>0</v>
          </cell>
          <cell r="R404">
            <v>0</v>
          </cell>
          <cell r="S404">
            <v>0</v>
          </cell>
          <cell r="T404">
            <v>0</v>
          </cell>
        </row>
        <row r="405">
          <cell r="A405" t="str">
            <v>909WYU</v>
          </cell>
          <cell r="B405" t="str">
            <v>909</v>
          </cell>
          <cell r="C405" t="str">
            <v>WYU</v>
          </cell>
          <cell r="D405">
            <v>0</v>
          </cell>
          <cell r="F405" t="str">
            <v>909WYU</v>
          </cell>
          <cell r="G405" t="str">
            <v>909</v>
          </cell>
          <cell r="H405" t="str">
            <v>WYU</v>
          </cell>
          <cell r="I405">
            <v>0</v>
          </cell>
          <cell r="L405" t="str">
            <v>547NPCCAEW</v>
          </cell>
          <cell r="M405">
            <v>0</v>
          </cell>
          <cell r="N405">
            <v>0</v>
          </cell>
          <cell r="O405">
            <v>-8253940.4211574215</v>
          </cell>
          <cell r="P405">
            <v>0</v>
          </cell>
          <cell r="Q405">
            <v>0</v>
          </cell>
          <cell r="R405">
            <v>0</v>
          </cell>
          <cell r="S405">
            <v>0</v>
          </cell>
          <cell r="T405">
            <v>0</v>
          </cell>
        </row>
        <row r="406">
          <cell r="A406" t="str">
            <v>910CN</v>
          </cell>
          <cell r="B406" t="str">
            <v>910</v>
          </cell>
          <cell r="C406" t="str">
            <v>CN</v>
          </cell>
          <cell r="D406">
            <v>117029.22</v>
          </cell>
          <cell r="F406" t="str">
            <v>910CN</v>
          </cell>
          <cell r="G406" t="str">
            <v>910</v>
          </cell>
          <cell r="H406" t="str">
            <v>CN</v>
          </cell>
          <cell r="I406">
            <v>117029.22</v>
          </cell>
          <cell r="L406" t="str">
            <v>548CAGE</v>
          </cell>
          <cell r="M406">
            <v>0</v>
          </cell>
          <cell r="N406">
            <v>0</v>
          </cell>
          <cell r="O406">
            <v>0</v>
          </cell>
          <cell r="P406">
            <v>0</v>
          </cell>
          <cell r="Q406">
            <v>0</v>
          </cell>
          <cell r="R406">
            <v>0</v>
          </cell>
          <cell r="S406">
            <v>0</v>
          </cell>
          <cell r="T406">
            <v>0</v>
          </cell>
        </row>
        <row r="407">
          <cell r="A407" t="str">
            <v>920CA</v>
          </cell>
          <cell r="B407" t="str">
            <v>920</v>
          </cell>
          <cell r="C407" t="str">
            <v>CA</v>
          </cell>
          <cell r="D407">
            <v>-74432.28</v>
          </cell>
          <cell r="F407" t="str">
            <v>920CA</v>
          </cell>
          <cell r="G407" t="str">
            <v>920</v>
          </cell>
          <cell r="H407" t="str">
            <v>CA</v>
          </cell>
          <cell r="I407">
            <v>-74432.28</v>
          </cell>
          <cell r="L407" t="str">
            <v>548CAGW</v>
          </cell>
          <cell r="M407">
            <v>0</v>
          </cell>
          <cell r="N407">
            <v>0</v>
          </cell>
          <cell r="O407">
            <v>-9436.4271541209437</v>
          </cell>
          <cell r="P407">
            <v>0</v>
          </cell>
          <cell r="Q407">
            <v>0</v>
          </cell>
          <cell r="R407">
            <v>0</v>
          </cell>
          <cell r="S407">
            <v>0</v>
          </cell>
          <cell r="T407">
            <v>0</v>
          </cell>
        </row>
        <row r="408">
          <cell r="A408" t="str">
            <v>920OR</v>
          </cell>
          <cell r="B408" t="str">
            <v>920</v>
          </cell>
          <cell r="C408" t="str">
            <v>OR</v>
          </cell>
          <cell r="D408">
            <v>-821598.16</v>
          </cell>
          <cell r="F408" t="str">
            <v>920OR</v>
          </cell>
          <cell r="G408" t="str">
            <v>920</v>
          </cell>
          <cell r="H408" t="str">
            <v>OR</v>
          </cell>
          <cell r="I408">
            <v>-821598.16</v>
          </cell>
          <cell r="L408" t="str">
            <v>548S</v>
          </cell>
          <cell r="M408">
            <v>0</v>
          </cell>
          <cell r="N408">
            <v>0</v>
          </cell>
          <cell r="O408">
            <v>0</v>
          </cell>
          <cell r="P408">
            <v>0</v>
          </cell>
          <cell r="Q408">
            <v>0</v>
          </cell>
          <cell r="R408">
            <v>0</v>
          </cell>
          <cell r="S408">
            <v>0</v>
          </cell>
          <cell r="T408">
            <v>0</v>
          </cell>
        </row>
        <row r="409">
          <cell r="A409" t="str">
            <v>920SO</v>
          </cell>
          <cell r="B409" t="str">
            <v>920</v>
          </cell>
          <cell r="C409" t="str">
            <v>SO</v>
          </cell>
          <cell r="D409">
            <v>77089087.359999999</v>
          </cell>
          <cell r="F409" t="str">
            <v>920SO</v>
          </cell>
          <cell r="G409" t="str">
            <v>920</v>
          </cell>
          <cell r="H409" t="str">
            <v>SO</v>
          </cell>
          <cell r="I409">
            <v>77089087.359999999</v>
          </cell>
          <cell r="L409" t="str">
            <v>548SG</v>
          </cell>
          <cell r="M409">
            <v>0</v>
          </cell>
          <cell r="N409">
            <v>0</v>
          </cell>
          <cell r="O409">
            <v>-3993.2956925642861</v>
          </cell>
          <cell r="P409">
            <v>0</v>
          </cell>
          <cell r="Q409">
            <v>0</v>
          </cell>
          <cell r="R409">
            <v>0</v>
          </cell>
          <cell r="S409">
            <v>0</v>
          </cell>
          <cell r="T409">
            <v>0</v>
          </cell>
        </row>
        <row r="410">
          <cell r="A410" t="str">
            <v>920UT</v>
          </cell>
          <cell r="B410" t="str">
            <v>920</v>
          </cell>
          <cell r="C410" t="str">
            <v>UT</v>
          </cell>
          <cell r="D410">
            <v>561826.02</v>
          </cell>
          <cell r="F410" t="str">
            <v>920UT</v>
          </cell>
          <cell r="G410" t="str">
            <v>920</v>
          </cell>
          <cell r="H410" t="str">
            <v>UT</v>
          </cell>
          <cell r="I410">
            <v>561826.02</v>
          </cell>
          <cell r="L410" t="str">
            <v>549CAGE</v>
          </cell>
          <cell r="M410">
            <v>0</v>
          </cell>
          <cell r="N410">
            <v>0</v>
          </cell>
          <cell r="O410">
            <v>0</v>
          </cell>
          <cell r="P410">
            <v>0</v>
          </cell>
          <cell r="Q410">
            <v>0</v>
          </cell>
          <cell r="R410">
            <v>0</v>
          </cell>
          <cell r="S410">
            <v>0</v>
          </cell>
          <cell r="T410">
            <v>0</v>
          </cell>
        </row>
        <row r="411">
          <cell r="A411" t="str">
            <v>920WA</v>
          </cell>
          <cell r="B411" t="str">
            <v>920</v>
          </cell>
          <cell r="C411" t="str">
            <v>WA</v>
          </cell>
          <cell r="D411">
            <v>0.45</v>
          </cell>
          <cell r="F411" t="str">
            <v>920WA</v>
          </cell>
          <cell r="G411" t="str">
            <v>920</v>
          </cell>
          <cell r="H411" t="str">
            <v>WA</v>
          </cell>
          <cell r="I411">
            <v>0.45</v>
          </cell>
          <cell r="L411" t="str">
            <v>549CAGW</v>
          </cell>
          <cell r="M411">
            <v>0</v>
          </cell>
          <cell r="N411">
            <v>0</v>
          </cell>
          <cell r="O411">
            <v>0</v>
          </cell>
          <cell r="P411">
            <v>0</v>
          </cell>
          <cell r="Q411">
            <v>0</v>
          </cell>
          <cell r="R411">
            <v>0</v>
          </cell>
          <cell r="S411">
            <v>0</v>
          </cell>
          <cell r="T411">
            <v>0</v>
          </cell>
        </row>
        <row r="412">
          <cell r="A412" t="str">
            <v>921CA</v>
          </cell>
          <cell r="B412" t="str">
            <v>921</v>
          </cell>
          <cell r="C412" t="str">
            <v>CA</v>
          </cell>
          <cell r="D412">
            <v>33.020000000000003</v>
          </cell>
          <cell r="F412" t="str">
            <v>921CA</v>
          </cell>
          <cell r="G412" t="str">
            <v>921</v>
          </cell>
          <cell r="H412" t="str">
            <v>CA</v>
          </cell>
          <cell r="I412">
            <v>33.020000000000003</v>
          </cell>
          <cell r="L412" t="str">
            <v>549S</v>
          </cell>
          <cell r="M412">
            <v>0</v>
          </cell>
          <cell r="N412">
            <v>0</v>
          </cell>
          <cell r="O412">
            <v>0</v>
          </cell>
          <cell r="P412">
            <v>0</v>
          </cell>
          <cell r="Q412">
            <v>0</v>
          </cell>
          <cell r="R412">
            <v>0</v>
          </cell>
          <cell r="S412">
            <v>0</v>
          </cell>
          <cell r="T412">
            <v>0</v>
          </cell>
        </row>
        <row r="413">
          <cell r="A413" t="str">
            <v>921CN</v>
          </cell>
          <cell r="B413" t="str">
            <v>921</v>
          </cell>
          <cell r="C413" t="str">
            <v>CN</v>
          </cell>
          <cell r="D413">
            <v>184263.43</v>
          </cell>
          <cell r="F413" t="str">
            <v>921CN</v>
          </cell>
          <cell r="G413" t="str">
            <v>921</v>
          </cell>
          <cell r="H413" t="str">
            <v>CN</v>
          </cell>
          <cell r="I413">
            <v>184263.43</v>
          </cell>
          <cell r="L413" t="str">
            <v>549SG</v>
          </cell>
          <cell r="M413">
            <v>0</v>
          </cell>
          <cell r="N413">
            <v>0</v>
          </cell>
          <cell r="O413">
            <v>0</v>
          </cell>
          <cell r="P413">
            <v>0</v>
          </cell>
          <cell r="Q413">
            <v>0</v>
          </cell>
          <cell r="R413">
            <v>0</v>
          </cell>
          <cell r="S413">
            <v>0</v>
          </cell>
          <cell r="T413">
            <v>0</v>
          </cell>
        </row>
        <row r="414">
          <cell r="A414" t="str">
            <v>921ID</v>
          </cell>
          <cell r="B414" t="str">
            <v>921</v>
          </cell>
          <cell r="C414" t="str">
            <v>ID</v>
          </cell>
          <cell r="D414">
            <v>26993.4</v>
          </cell>
          <cell r="F414" t="str">
            <v>921ID</v>
          </cell>
          <cell r="G414" t="str">
            <v>921</v>
          </cell>
          <cell r="H414" t="str">
            <v>ID</v>
          </cell>
          <cell r="I414">
            <v>26993.4</v>
          </cell>
          <cell r="L414" t="str">
            <v>550CAGE</v>
          </cell>
          <cell r="M414">
            <v>0</v>
          </cell>
          <cell r="N414">
            <v>0</v>
          </cell>
          <cell r="O414">
            <v>0</v>
          </cell>
          <cell r="P414">
            <v>0</v>
          </cell>
          <cell r="Q414">
            <v>0</v>
          </cell>
          <cell r="R414">
            <v>0</v>
          </cell>
          <cell r="S414">
            <v>0</v>
          </cell>
          <cell r="T414">
            <v>0</v>
          </cell>
        </row>
        <row r="415">
          <cell r="A415" t="str">
            <v>921OR</v>
          </cell>
          <cell r="B415" t="str">
            <v>921</v>
          </cell>
          <cell r="C415" t="str">
            <v>OR</v>
          </cell>
          <cell r="D415">
            <v>10890.78</v>
          </cell>
          <cell r="F415" t="str">
            <v>921OR</v>
          </cell>
          <cell r="G415" t="str">
            <v>921</v>
          </cell>
          <cell r="H415" t="str">
            <v>OR</v>
          </cell>
          <cell r="I415">
            <v>10890.78</v>
          </cell>
          <cell r="L415" t="str">
            <v>550CAGW</v>
          </cell>
          <cell r="M415">
            <v>0</v>
          </cell>
          <cell r="N415">
            <v>0</v>
          </cell>
          <cell r="O415">
            <v>0</v>
          </cell>
          <cell r="P415">
            <v>0</v>
          </cell>
          <cell r="Q415">
            <v>0</v>
          </cell>
          <cell r="R415">
            <v>0</v>
          </cell>
          <cell r="S415">
            <v>0</v>
          </cell>
          <cell r="T415">
            <v>0</v>
          </cell>
        </row>
        <row r="416">
          <cell r="A416" t="str">
            <v>921SO</v>
          </cell>
          <cell r="B416" t="str">
            <v>921</v>
          </cell>
          <cell r="C416" t="str">
            <v>SO</v>
          </cell>
          <cell r="D416">
            <v>7980588.7199999997</v>
          </cell>
          <cell r="F416" t="str">
            <v>921SO</v>
          </cell>
          <cell r="G416" t="str">
            <v>921</v>
          </cell>
          <cell r="H416" t="str">
            <v>SO</v>
          </cell>
          <cell r="I416">
            <v>7980588.7199999997</v>
          </cell>
          <cell r="L416" t="str">
            <v>550S</v>
          </cell>
          <cell r="M416">
            <v>0</v>
          </cell>
          <cell r="N416">
            <v>0</v>
          </cell>
          <cell r="O416">
            <v>0</v>
          </cell>
          <cell r="P416">
            <v>0</v>
          </cell>
          <cell r="Q416">
            <v>0</v>
          </cell>
          <cell r="R416">
            <v>0</v>
          </cell>
          <cell r="S416">
            <v>0</v>
          </cell>
          <cell r="T416">
            <v>0</v>
          </cell>
        </row>
        <row r="417">
          <cell r="A417" t="str">
            <v>921UT</v>
          </cell>
          <cell r="B417" t="str">
            <v>921</v>
          </cell>
          <cell r="C417" t="str">
            <v>UT</v>
          </cell>
          <cell r="D417">
            <v>119228.55</v>
          </cell>
          <cell r="F417" t="str">
            <v>921UT</v>
          </cell>
          <cell r="G417" t="str">
            <v>921</v>
          </cell>
          <cell r="H417" t="str">
            <v>UT</v>
          </cell>
          <cell r="I417">
            <v>119228.55</v>
          </cell>
          <cell r="L417" t="str">
            <v>550SG</v>
          </cell>
          <cell r="M417">
            <v>0</v>
          </cell>
          <cell r="N417">
            <v>0</v>
          </cell>
          <cell r="O417">
            <v>0</v>
          </cell>
          <cell r="P417">
            <v>0</v>
          </cell>
          <cell r="Q417">
            <v>0</v>
          </cell>
          <cell r="R417">
            <v>0</v>
          </cell>
          <cell r="S417">
            <v>0</v>
          </cell>
          <cell r="T417">
            <v>0</v>
          </cell>
        </row>
        <row r="418">
          <cell r="A418" t="str">
            <v>921WA</v>
          </cell>
          <cell r="B418" t="str">
            <v>921</v>
          </cell>
          <cell r="C418" t="str">
            <v>WA</v>
          </cell>
          <cell r="D418">
            <v>1161.22</v>
          </cell>
          <cell r="F418" t="str">
            <v>921WA</v>
          </cell>
          <cell r="G418" t="str">
            <v>921</v>
          </cell>
          <cell r="H418" t="str">
            <v>WA</v>
          </cell>
          <cell r="I418">
            <v>1161.22</v>
          </cell>
          <cell r="L418" t="str">
            <v>552CAGE</v>
          </cell>
          <cell r="M418">
            <v>0</v>
          </cell>
          <cell r="N418">
            <v>0</v>
          </cell>
          <cell r="O418">
            <v>0</v>
          </cell>
          <cell r="P418">
            <v>0</v>
          </cell>
          <cell r="Q418">
            <v>0</v>
          </cell>
          <cell r="R418">
            <v>0</v>
          </cell>
          <cell r="S418">
            <v>0</v>
          </cell>
          <cell r="T418">
            <v>0</v>
          </cell>
        </row>
        <row r="419">
          <cell r="A419" t="str">
            <v>921WYP</v>
          </cell>
          <cell r="B419" t="str">
            <v>921</v>
          </cell>
          <cell r="C419" t="str">
            <v>WYP</v>
          </cell>
          <cell r="D419">
            <v>33813.410000000003</v>
          </cell>
          <cell r="F419" t="str">
            <v>921WYP</v>
          </cell>
          <cell r="G419" t="str">
            <v>921</v>
          </cell>
          <cell r="H419" t="str">
            <v>WYP</v>
          </cell>
          <cell r="I419">
            <v>33813.410000000003</v>
          </cell>
          <cell r="L419" t="str">
            <v>552CAGW</v>
          </cell>
          <cell r="M419">
            <v>0</v>
          </cell>
          <cell r="N419">
            <v>0</v>
          </cell>
          <cell r="O419">
            <v>0</v>
          </cell>
          <cell r="P419">
            <v>0</v>
          </cell>
          <cell r="Q419">
            <v>0</v>
          </cell>
          <cell r="R419">
            <v>0</v>
          </cell>
          <cell r="S419">
            <v>0</v>
          </cell>
          <cell r="T419">
            <v>0</v>
          </cell>
        </row>
        <row r="420">
          <cell r="A420" t="str">
            <v>921WYU</v>
          </cell>
          <cell r="B420" t="str">
            <v>921</v>
          </cell>
          <cell r="C420" t="str">
            <v>WYU</v>
          </cell>
          <cell r="D420">
            <v>6770.56</v>
          </cell>
          <cell r="F420" t="str">
            <v>921WYU</v>
          </cell>
          <cell r="G420" t="str">
            <v>921</v>
          </cell>
          <cell r="H420" t="str">
            <v>WYU</v>
          </cell>
          <cell r="I420">
            <v>6770.56</v>
          </cell>
          <cell r="L420" t="str">
            <v>553CAGE</v>
          </cell>
          <cell r="M420">
            <v>0</v>
          </cell>
          <cell r="N420">
            <v>0</v>
          </cell>
          <cell r="O420">
            <v>0</v>
          </cell>
          <cell r="P420">
            <v>0</v>
          </cell>
          <cell r="Q420">
            <v>0</v>
          </cell>
          <cell r="R420">
            <v>0</v>
          </cell>
          <cell r="S420">
            <v>0</v>
          </cell>
          <cell r="T420">
            <v>0</v>
          </cell>
        </row>
        <row r="421">
          <cell r="A421" t="str">
            <v>922SO</v>
          </cell>
          <cell r="B421" t="str">
            <v>922</v>
          </cell>
          <cell r="C421" t="str">
            <v>SO</v>
          </cell>
          <cell r="D421">
            <v>-29238954.5</v>
          </cell>
          <cell r="F421" t="str">
            <v>922SO</v>
          </cell>
          <cell r="G421" t="str">
            <v>922</v>
          </cell>
          <cell r="H421" t="str">
            <v>SO</v>
          </cell>
          <cell r="I421">
            <v>-29238954.5</v>
          </cell>
          <cell r="L421" t="str">
            <v>553CAGW</v>
          </cell>
          <cell r="M421">
            <v>0</v>
          </cell>
          <cell r="N421">
            <v>0</v>
          </cell>
          <cell r="O421">
            <v>-44147.883246371406</v>
          </cell>
          <cell r="P421">
            <v>0</v>
          </cell>
          <cell r="Q421">
            <v>0</v>
          </cell>
          <cell r="R421">
            <v>0</v>
          </cell>
          <cell r="S421">
            <v>0</v>
          </cell>
          <cell r="T421">
            <v>0</v>
          </cell>
        </row>
        <row r="422">
          <cell r="A422" t="str">
            <v>923CA</v>
          </cell>
          <cell r="B422" t="str">
            <v>923</v>
          </cell>
          <cell r="C422" t="str">
            <v>CA</v>
          </cell>
          <cell r="D422">
            <v>825745.63</v>
          </cell>
          <cell r="F422" t="str">
            <v>923CA</v>
          </cell>
          <cell r="G422" t="str">
            <v>923</v>
          </cell>
          <cell r="H422" t="str">
            <v>CA</v>
          </cell>
          <cell r="I422">
            <v>825745.63</v>
          </cell>
          <cell r="L422" t="str">
            <v>554CAGE</v>
          </cell>
          <cell r="M422">
            <v>0</v>
          </cell>
          <cell r="N422">
            <v>0</v>
          </cell>
          <cell r="O422">
            <v>0</v>
          </cell>
          <cell r="P422">
            <v>0</v>
          </cell>
          <cell r="Q422">
            <v>0</v>
          </cell>
          <cell r="R422">
            <v>0</v>
          </cell>
          <cell r="S422">
            <v>0</v>
          </cell>
          <cell r="T422">
            <v>0</v>
          </cell>
        </row>
        <row r="423">
          <cell r="A423" t="str">
            <v>923ID</v>
          </cell>
          <cell r="B423" t="str">
            <v>923</v>
          </cell>
          <cell r="C423" t="str">
            <v>ID</v>
          </cell>
          <cell r="D423">
            <v>98.62</v>
          </cell>
          <cell r="F423" t="str">
            <v>923ID</v>
          </cell>
          <cell r="G423" t="str">
            <v>923</v>
          </cell>
          <cell r="H423" t="str">
            <v>ID</v>
          </cell>
          <cell r="I423">
            <v>98.62</v>
          </cell>
          <cell r="L423" t="str">
            <v>554CAGW</v>
          </cell>
          <cell r="M423">
            <v>0</v>
          </cell>
          <cell r="N423">
            <v>0</v>
          </cell>
          <cell r="O423">
            <v>0</v>
          </cell>
          <cell r="P423">
            <v>0</v>
          </cell>
          <cell r="Q423">
            <v>0</v>
          </cell>
          <cell r="R423">
            <v>0</v>
          </cell>
          <cell r="S423">
            <v>0</v>
          </cell>
          <cell r="T423">
            <v>0</v>
          </cell>
        </row>
        <row r="424">
          <cell r="A424" t="str">
            <v>923OR</v>
          </cell>
          <cell r="B424" t="str">
            <v>923</v>
          </cell>
          <cell r="C424" t="str">
            <v>OR</v>
          </cell>
          <cell r="D424">
            <v>44310.14</v>
          </cell>
          <cell r="F424" t="str">
            <v>923OR</v>
          </cell>
          <cell r="G424" t="str">
            <v>923</v>
          </cell>
          <cell r="H424" t="str">
            <v>OR</v>
          </cell>
          <cell r="I424">
            <v>44310.14</v>
          </cell>
          <cell r="L424" t="str">
            <v>555NPCCAEW</v>
          </cell>
          <cell r="M424">
            <v>0</v>
          </cell>
          <cell r="N424">
            <v>0</v>
          </cell>
          <cell r="O424">
            <v>804785.45483601734</v>
          </cell>
          <cell r="P424">
            <v>0</v>
          </cell>
          <cell r="Q424">
            <v>0</v>
          </cell>
          <cell r="R424">
            <v>0</v>
          </cell>
          <cell r="S424">
            <v>0</v>
          </cell>
          <cell r="T424">
            <v>0</v>
          </cell>
        </row>
        <row r="425">
          <cell r="A425" t="str">
            <v>923SO</v>
          </cell>
          <cell r="B425" t="str">
            <v>923</v>
          </cell>
          <cell r="C425" t="str">
            <v>SO</v>
          </cell>
          <cell r="D425">
            <v>15477851.199999999</v>
          </cell>
          <cell r="F425" t="str">
            <v>923SO</v>
          </cell>
          <cell r="G425" t="str">
            <v>923</v>
          </cell>
          <cell r="H425" t="str">
            <v>SO</v>
          </cell>
          <cell r="I425">
            <v>15477851.199999999</v>
          </cell>
          <cell r="L425" t="str">
            <v>555NPCCAGW</v>
          </cell>
          <cell r="M425">
            <v>0</v>
          </cell>
          <cell r="N425">
            <v>0</v>
          </cell>
          <cell r="O425">
            <v>-11866504.427435428</v>
          </cell>
          <cell r="P425">
            <v>0</v>
          </cell>
          <cell r="Q425">
            <v>0</v>
          </cell>
          <cell r="R425">
            <v>0</v>
          </cell>
          <cell r="S425">
            <v>0</v>
          </cell>
          <cell r="T425">
            <v>0</v>
          </cell>
        </row>
        <row r="426">
          <cell r="A426" t="str">
            <v>923UT</v>
          </cell>
          <cell r="B426" t="str">
            <v>923</v>
          </cell>
          <cell r="C426" t="str">
            <v>UT</v>
          </cell>
          <cell r="D426">
            <v>28211.75</v>
          </cell>
          <cell r="F426" t="str">
            <v>923UT</v>
          </cell>
          <cell r="G426" t="str">
            <v>923</v>
          </cell>
          <cell r="H426" t="str">
            <v>UT</v>
          </cell>
          <cell r="I426">
            <v>28211.75</v>
          </cell>
          <cell r="L426" t="str">
            <v>555NPCS</v>
          </cell>
          <cell r="M426">
            <v>0</v>
          </cell>
          <cell r="N426">
            <v>0</v>
          </cell>
          <cell r="O426">
            <v>144665.87700979999</v>
          </cell>
          <cell r="P426">
            <v>0</v>
          </cell>
          <cell r="Q426">
            <v>0</v>
          </cell>
          <cell r="R426">
            <v>0</v>
          </cell>
          <cell r="S426">
            <v>0</v>
          </cell>
          <cell r="T426">
            <v>0</v>
          </cell>
        </row>
        <row r="427">
          <cell r="A427" t="str">
            <v>923WA</v>
          </cell>
          <cell r="B427" t="str">
            <v>923</v>
          </cell>
          <cell r="C427" t="str">
            <v>WA</v>
          </cell>
          <cell r="D427">
            <v>105336.48</v>
          </cell>
          <cell r="F427" t="str">
            <v>923WA</v>
          </cell>
          <cell r="G427" t="str">
            <v>923</v>
          </cell>
          <cell r="H427" t="str">
            <v>WA</v>
          </cell>
          <cell r="I427">
            <v>105336.48</v>
          </cell>
          <cell r="L427" t="str">
            <v>556SG</v>
          </cell>
          <cell r="M427">
            <v>0</v>
          </cell>
          <cell r="N427">
            <v>0</v>
          </cell>
          <cell r="O427">
            <v>0</v>
          </cell>
          <cell r="P427">
            <v>0</v>
          </cell>
          <cell r="Q427">
            <v>0</v>
          </cell>
          <cell r="R427">
            <v>0</v>
          </cell>
          <cell r="S427">
            <v>0</v>
          </cell>
          <cell r="T427">
            <v>0</v>
          </cell>
        </row>
        <row r="428">
          <cell r="A428" t="str">
            <v>923WYP</v>
          </cell>
          <cell r="B428" t="str">
            <v>923</v>
          </cell>
          <cell r="C428" t="str">
            <v>WYP</v>
          </cell>
          <cell r="D428">
            <v>1300.6600000000001</v>
          </cell>
          <cell r="F428" t="str">
            <v>923WYP</v>
          </cell>
          <cell r="G428" t="str">
            <v>923</v>
          </cell>
          <cell r="H428" t="str">
            <v>WYP</v>
          </cell>
          <cell r="I428">
            <v>1300.6600000000001</v>
          </cell>
          <cell r="L428" t="str">
            <v>557CAGE</v>
          </cell>
          <cell r="M428">
            <v>0</v>
          </cell>
          <cell r="N428">
            <v>0</v>
          </cell>
          <cell r="O428">
            <v>0</v>
          </cell>
          <cell r="P428">
            <v>0</v>
          </cell>
          <cell r="Q428">
            <v>0</v>
          </cell>
          <cell r="R428">
            <v>0</v>
          </cell>
          <cell r="S428">
            <v>0</v>
          </cell>
          <cell r="T428">
            <v>0</v>
          </cell>
        </row>
        <row r="429">
          <cell r="A429" t="str">
            <v>923WYU</v>
          </cell>
          <cell r="B429" t="str">
            <v>923</v>
          </cell>
          <cell r="C429" t="str">
            <v>WYU</v>
          </cell>
          <cell r="D429">
            <v>0</v>
          </cell>
          <cell r="F429" t="str">
            <v>923WYU</v>
          </cell>
          <cell r="G429" t="str">
            <v>923</v>
          </cell>
          <cell r="H429" t="str">
            <v>WYU</v>
          </cell>
          <cell r="I429">
            <v>0</v>
          </cell>
          <cell r="L429" t="str">
            <v>557CAGW</v>
          </cell>
          <cell r="M429">
            <v>0</v>
          </cell>
          <cell r="N429">
            <v>0</v>
          </cell>
          <cell r="O429">
            <v>285180.98941260378</v>
          </cell>
          <cell r="P429">
            <v>0</v>
          </cell>
          <cell r="Q429">
            <v>0</v>
          </cell>
          <cell r="R429">
            <v>0</v>
          </cell>
          <cell r="S429">
            <v>0</v>
          </cell>
          <cell r="T429">
            <v>0</v>
          </cell>
        </row>
        <row r="430">
          <cell r="A430" t="str">
            <v>924ID</v>
          </cell>
          <cell r="B430" t="str">
            <v>924</v>
          </cell>
          <cell r="C430" t="str">
            <v>ID</v>
          </cell>
          <cell r="D430">
            <v>113544</v>
          </cell>
          <cell r="F430" t="str">
            <v>924ID</v>
          </cell>
          <cell r="G430" t="str">
            <v>924</v>
          </cell>
          <cell r="H430" t="str">
            <v>ID</v>
          </cell>
          <cell r="I430">
            <v>113544</v>
          </cell>
          <cell r="L430" t="str">
            <v>557JBE</v>
          </cell>
          <cell r="M430">
            <v>0</v>
          </cell>
          <cell r="N430">
            <v>0</v>
          </cell>
          <cell r="O430">
            <v>0</v>
          </cell>
          <cell r="P430">
            <v>0</v>
          </cell>
          <cell r="Q430">
            <v>0</v>
          </cell>
          <cell r="R430">
            <v>0</v>
          </cell>
          <cell r="S430">
            <v>0</v>
          </cell>
          <cell r="T430">
            <v>0</v>
          </cell>
        </row>
        <row r="431">
          <cell r="A431" t="str">
            <v>924OR</v>
          </cell>
          <cell r="B431" t="str">
            <v>924</v>
          </cell>
          <cell r="C431" t="str">
            <v>OR</v>
          </cell>
          <cell r="D431">
            <v>5219702.8</v>
          </cell>
          <cell r="F431" t="str">
            <v>924OR</v>
          </cell>
          <cell r="G431" t="str">
            <v>924</v>
          </cell>
          <cell r="H431" t="str">
            <v>OR</v>
          </cell>
          <cell r="I431">
            <v>5219702.8</v>
          </cell>
          <cell r="L431" t="str">
            <v>557JBG</v>
          </cell>
          <cell r="M431">
            <v>0</v>
          </cell>
          <cell r="N431">
            <v>0</v>
          </cell>
          <cell r="O431">
            <v>-10033.427091724283</v>
          </cell>
          <cell r="P431">
            <v>0</v>
          </cell>
          <cell r="Q431">
            <v>0</v>
          </cell>
          <cell r="R431">
            <v>0</v>
          </cell>
          <cell r="S431">
            <v>0</v>
          </cell>
          <cell r="T431">
            <v>0</v>
          </cell>
        </row>
        <row r="432">
          <cell r="A432" t="str">
            <v>924SO</v>
          </cell>
          <cell r="B432" t="str">
            <v>924</v>
          </cell>
          <cell r="C432" t="str">
            <v>SO</v>
          </cell>
          <cell r="D432">
            <v>5983471.3099999996</v>
          </cell>
          <cell r="F432" t="str">
            <v>924SO</v>
          </cell>
          <cell r="G432" t="str">
            <v>924</v>
          </cell>
          <cell r="H432" t="str">
            <v>SO</v>
          </cell>
          <cell r="I432">
            <v>5983471.3099999996</v>
          </cell>
          <cell r="L432" t="str">
            <v>557S</v>
          </cell>
          <cell r="M432">
            <v>0</v>
          </cell>
          <cell r="N432">
            <v>0</v>
          </cell>
          <cell r="O432">
            <v>0</v>
          </cell>
          <cell r="P432">
            <v>0</v>
          </cell>
          <cell r="Q432">
            <v>0</v>
          </cell>
          <cell r="R432">
            <v>0</v>
          </cell>
          <cell r="S432">
            <v>0</v>
          </cell>
          <cell r="T432">
            <v>0</v>
          </cell>
        </row>
        <row r="433">
          <cell r="A433" t="str">
            <v>924UT</v>
          </cell>
          <cell r="B433" t="str">
            <v>924</v>
          </cell>
          <cell r="C433" t="str">
            <v>UT</v>
          </cell>
          <cell r="D433">
            <v>2152236</v>
          </cell>
          <cell r="F433" t="str">
            <v>924UT</v>
          </cell>
          <cell r="G433" t="str">
            <v>924</v>
          </cell>
          <cell r="H433" t="str">
            <v>UT</v>
          </cell>
          <cell r="I433">
            <v>2152236</v>
          </cell>
          <cell r="L433" t="str">
            <v>557SG</v>
          </cell>
          <cell r="M433">
            <v>0</v>
          </cell>
          <cell r="N433">
            <v>0</v>
          </cell>
          <cell r="O433">
            <v>-408304.42470094375</v>
          </cell>
          <cell r="P433">
            <v>0</v>
          </cell>
          <cell r="Q433">
            <v>0</v>
          </cell>
          <cell r="R433">
            <v>0</v>
          </cell>
          <cell r="S433">
            <v>0</v>
          </cell>
          <cell r="T433">
            <v>0</v>
          </cell>
        </row>
        <row r="434">
          <cell r="A434" t="str">
            <v>924WYP</v>
          </cell>
          <cell r="B434" t="str">
            <v>924</v>
          </cell>
          <cell r="C434" t="str">
            <v>WYP</v>
          </cell>
          <cell r="D434">
            <v>349809.96</v>
          </cell>
          <cell r="F434" t="str">
            <v>924WYP</v>
          </cell>
          <cell r="G434" t="str">
            <v>924</v>
          </cell>
          <cell r="H434" t="str">
            <v>WYP</v>
          </cell>
          <cell r="I434">
            <v>349809.96</v>
          </cell>
          <cell r="L434" t="str">
            <v>560CAGE</v>
          </cell>
          <cell r="M434">
            <v>0</v>
          </cell>
          <cell r="N434">
            <v>0</v>
          </cell>
          <cell r="O434">
            <v>0</v>
          </cell>
          <cell r="P434">
            <v>0</v>
          </cell>
          <cell r="Q434">
            <v>0</v>
          </cell>
          <cell r="R434">
            <v>0</v>
          </cell>
          <cell r="S434">
            <v>0</v>
          </cell>
          <cell r="T434">
            <v>0</v>
          </cell>
        </row>
        <row r="435">
          <cell r="A435" t="str">
            <v>925OR</v>
          </cell>
          <cell r="B435" t="str">
            <v>925</v>
          </cell>
          <cell r="C435" t="str">
            <v>OR</v>
          </cell>
          <cell r="D435">
            <v>-271755.25</v>
          </cell>
          <cell r="F435" t="str">
            <v>925OR</v>
          </cell>
          <cell r="G435" t="str">
            <v>925</v>
          </cell>
          <cell r="H435" t="str">
            <v>OR</v>
          </cell>
          <cell r="I435">
            <v>-271755.25</v>
          </cell>
          <cell r="L435" t="str">
            <v>560CAGW</v>
          </cell>
          <cell r="M435">
            <v>0</v>
          </cell>
          <cell r="N435">
            <v>0</v>
          </cell>
          <cell r="O435">
            <v>-4598.6250414221831</v>
          </cell>
          <cell r="P435">
            <v>0</v>
          </cell>
          <cell r="Q435">
            <v>0</v>
          </cell>
          <cell r="R435">
            <v>0</v>
          </cell>
          <cell r="S435">
            <v>0</v>
          </cell>
          <cell r="T435">
            <v>0</v>
          </cell>
        </row>
        <row r="436">
          <cell r="A436" t="str">
            <v>925SO</v>
          </cell>
          <cell r="B436" t="str">
            <v>925</v>
          </cell>
          <cell r="C436" t="str">
            <v>SO</v>
          </cell>
          <cell r="D436">
            <v>36423361.159999996</v>
          </cell>
          <cell r="F436" t="str">
            <v>925SO</v>
          </cell>
          <cell r="G436" t="str">
            <v>925</v>
          </cell>
          <cell r="H436" t="str">
            <v>SO</v>
          </cell>
          <cell r="I436">
            <v>36423361.159999996</v>
          </cell>
          <cell r="L436" t="str">
            <v>560JBG</v>
          </cell>
          <cell r="M436">
            <v>0</v>
          </cell>
          <cell r="N436">
            <v>0</v>
          </cell>
          <cell r="O436">
            <v>-188.7091738984918</v>
          </cell>
          <cell r="P436">
            <v>0</v>
          </cell>
          <cell r="Q436">
            <v>0</v>
          </cell>
          <cell r="R436">
            <v>0</v>
          </cell>
          <cell r="S436">
            <v>0</v>
          </cell>
          <cell r="T436">
            <v>0</v>
          </cell>
        </row>
        <row r="437">
          <cell r="A437" t="str">
            <v>928CA</v>
          </cell>
          <cell r="B437" t="str">
            <v>928</v>
          </cell>
          <cell r="C437" t="str">
            <v>CA</v>
          </cell>
          <cell r="D437">
            <v>600643.18999999994</v>
          </cell>
          <cell r="F437" t="str">
            <v>928CA</v>
          </cell>
          <cell r="G437" t="str">
            <v>928</v>
          </cell>
          <cell r="H437" t="str">
            <v>CA</v>
          </cell>
          <cell r="I437">
            <v>600643.18999999994</v>
          </cell>
          <cell r="L437" t="str">
            <v>560SG</v>
          </cell>
          <cell r="M437">
            <v>0</v>
          </cell>
          <cell r="N437">
            <v>0</v>
          </cell>
          <cell r="O437">
            <v>-32150.24867534548</v>
          </cell>
          <cell r="P437">
            <v>0</v>
          </cell>
          <cell r="Q437">
            <v>0</v>
          </cell>
          <cell r="R437">
            <v>0</v>
          </cell>
          <cell r="S437">
            <v>0</v>
          </cell>
          <cell r="T437">
            <v>0</v>
          </cell>
        </row>
        <row r="438">
          <cell r="A438" t="str">
            <v>928CAGE</v>
          </cell>
          <cell r="B438" t="str">
            <v>928</v>
          </cell>
          <cell r="C438" t="str">
            <v>CAGE</v>
          </cell>
          <cell r="D438">
            <v>176225.26</v>
          </cell>
          <cell r="F438" t="str">
            <v>928CAGE</v>
          </cell>
          <cell r="G438" t="str">
            <v>928</v>
          </cell>
          <cell r="H438" t="str">
            <v>CAGE</v>
          </cell>
          <cell r="I438">
            <v>176225.26</v>
          </cell>
          <cell r="L438" t="str">
            <v>561CAGE</v>
          </cell>
          <cell r="M438">
            <v>0</v>
          </cell>
          <cell r="N438">
            <v>0</v>
          </cell>
          <cell r="O438">
            <v>0</v>
          </cell>
          <cell r="P438">
            <v>0</v>
          </cell>
          <cell r="Q438">
            <v>0</v>
          </cell>
          <cell r="R438">
            <v>0</v>
          </cell>
          <cell r="S438">
            <v>0</v>
          </cell>
          <cell r="T438">
            <v>0</v>
          </cell>
        </row>
        <row r="439">
          <cell r="A439" t="str">
            <v>928CAGW</v>
          </cell>
          <cell r="B439" t="str">
            <v>928</v>
          </cell>
          <cell r="C439" t="str">
            <v>CAGW</v>
          </cell>
          <cell r="D439">
            <v>2102058.64</v>
          </cell>
          <cell r="F439" t="str">
            <v>928CAGW</v>
          </cell>
          <cell r="G439" t="str">
            <v>928</v>
          </cell>
          <cell r="H439" t="str">
            <v>CAGW</v>
          </cell>
          <cell r="I439">
            <v>2102058.64</v>
          </cell>
          <cell r="L439" t="str">
            <v>561CAGW</v>
          </cell>
          <cell r="M439">
            <v>0</v>
          </cell>
          <cell r="N439">
            <v>0</v>
          </cell>
          <cell r="O439">
            <v>0</v>
          </cell>
          <cell r="P439">
            <v>0</v>
          </cell>
          <cell r="Q439">
            <v>0</v>
          </cell>
          <cell r="R439">
            <v>0</v>
          </cell>
          <cell r="S439">
            <v>0</v>
          </cell>
          <cell r="T439">
            <v>0</v>
          </cell>
        </row>
        <row r="440">
          <cell r="A440" t="str">
            <v>928ID</v>
          </cell>
          <cell r="B440" t="str">
            <v>928</v>
          </cell>
          <cell r="C440" t="str">
            <v>ID</v>
          </cell>
          <cell r="D440">
            <v>812259.88</v>
          </cell>
          <cell r="F440" t="str">
            <v>928ID</v>
          </cell>
          <cell r="G440" t="str">
            <v>928</v>
          </cell>
          <cell r="H440" t="str">
            <v>ID</v>
          </cell>
          <cell r="I440">
            <v>812259.88</v>
          </cell>
          <cell r="L440" t="str">
            <v>561SG</v>
          </cell>
          <cell r="M440">
            <v>0</v>
          </cell>
          <cell r="N440">
            <v>0</v>
          </cell>
          <cell r="O440">
            <v>0</v>
          </cell>
          <cell r="P440">
            <v>0</v>
          </cell>
          <cell r="Q440">
            <v>0</v>
          </cell>
          <cell r="R440">
            <v>0</v>
          </cell>
          <cell r="S440">
            <v>0</v>
          </cell>
          <cell r="T440">
            <v>0</v>
          </cell>
        </row>
        <row r="441">
          <cell r="A441" t="str">
            <v>928OR</v>
          </cell>
          <cell r="B441" t="str">
            <v>928</v>
          </cell>
          <cell r="C441" t="str">
            <v>OR</v>
          </cell>
          <cell r="D441">
            <v>4441009.92</v>
          </cell>
          <cell r="F441" t="str">
            <v>928OR</v>
          </cell>
          <cell r="G441" t="str">
            <v>928</v>
          </cell>
          <cell r="H441" t="str">
            <v>OR</v>
          </cell>
          <cell r="I441">
            <v>4441009.92</v>
          </cell>
          <cell r="L441" t="str">
            <v>562CAGE</v>
          </cell>
          <cell r="M441">
            <v>0</v>
          </cell>
          <cell r="N441">
            <v>0</v>
          </cell>
          <cell r="O441">
            <v>0</v>
          </cell>
          <cell r="P441">
            <v>0</v>
          </cell>
          <cell r="Q441">
            <v>0</v>
          </cell>
          <cell r="R441">
            <v>0</v>
          </cell>
          <cell r="S441">
            <v>0</v>
          </cell>
          <cell r="T441">
            <v>0</v>
          </cell>
        </row>
        <row r="442">
          <cell r="A442" t="str">
            <v>928SG</v>
          </cell>
          <cell r="B442" t="str">
            <v>928</v>
          </cell>
          <cell r="C442" t="str">
            <v>SG</v>
          </cell>
          <cell r="D442">
            <v>1955593.38</v>
          </cell>
          <cell r="F442" t="str">
            <v>928SG</v>
          </cell>
          <cell r="G442" t="str">
            <v>928</v>
          </cell>
          <cell r="H442" t="str">
            <v>SG</v>
          </cell>
          <cell r="I442">
            <v>1955593.38</v>
          </cell>
          <cell r="L442" t="str">
            <v>562CAGW</v>
          </cell>
          <cell r="M442">
            <v>0</v>
          </cell>
          <cell r="N442">
            <v>0</v>
          </cell>
          <cell r="O442">
            <v>0</v>
          </cell>
          <cell r="P442">
            <v>0</v>
          </cell>
          <cell r="Q442">
            <v>0</v>
          </cell>
          <cell r="R442">
            <v>0</v>
          </cell>
          <cell r="S442">
            <v>0</v>
          </cell>
          <cell r="T442">
            <v>0</v>
          </cell>
        </row>
        <row r="443">
          <cell r="A443" t="str">
            <v>928SO</v>
          </cell>
          <cell r="B443" t="str">
            <v>928</v>
          </cell>
          <cell r="C443" t="str">
            <v>SO</v>
          </cell>
          <cell r="D443">
            <v>2295094.14</v>
          </cell>
          <cell r="F443" t="str">
            <v>928SO</v>
          </cell>
          <cell r="G443" t="str">
            <v>928</v>
          </cell>
          <cell r="H443" t="str">
            <v>SO</v>
          </cell>
          <cell r="I443">
            <v>2295094.14</v>
          </cell>
          <cell r="L443" t="str">
            <v>562JBG</v>
          </cell>
          <cell r="M443">
            <v>0</v>
          </cell>
          <cell r="N443">
            <v>0</v>
          </cell>
          <cell r="O443">
            <v>0</v>
          </cell>
          <cell r="P443">
            <v>0</v>
          </cell>
          <cell r="Q443">
            <v>0</v>
          </cell>
          <cell r="R443">
            <v>0</v>
          </cell>
          <cell r="S443">
            <v>0</v>
          </cell>
          <cell r="T443">
            <v>0</v>
          </cell>
        </row>
        <row r="444">
          <cell r="A444" t="str">
            <v>928UT</v>
          </cell>
          <cell r="B444" t="str">
            <v>928</v>
          </cell>
          <cell r="C444" t="str">
            <v>UT</v>
          </cell>
          <cell r="D444">
            <v>6142117.5800000001</v>
          </cell>
          <cell r="F444" t="str">
            <v>928UT</v>
          </cell>
          <cell r="G444" t="str">
            <v>928</v>
          </cell>
          <cell r="H444" t="str">
            <v>UT</v>
          </cell>
          <cell r="I444">
            <v>6142117.5800000001</v>
          </cell>
          <cell r="L444" t="str">
            <v>562SG</v>
          </cell>
          <cell r="M444">
            <v>0</v>
          </cell>
          <cell r="N444">
            <v>0</v>
          </cell>
          <cell r="O444">
            <v>0</v>
          </cell>
          <cell r="P444">
            <v>0</v>
          </cell>
          <cell r="Q444">
            <v>0</v>
          </cell>
          <cell r="R444">
            <v>0</v>
          </cell>
          <cell r="S444">
            <v>0</v>
          </cell>
          <cell r="T444">
            <v>0</v>
          </cell>
        </row>
        <row r="445">
          <cell r="A445" t="str">
            <v>928WA</v>
          </cell>
          <cell r="B445" t="str">
            <v>928</v>
          </cell>
          <cell r="C445" t="str">
            <v>WA</v>
          </cell>
          <cell r="D445">
            <v>2489943.14</v>
          </cell>
          <cell r="F445" t="str">
            <v>928WA</v>
          </cell>
          <cell r="G445" t="str">
            <v>928</v>
          </cell>
          <cell r="H445" t="str">
            <v>WA</v>
          </cell>
          <cell r="I445">
            <v>2489943.14</v>
          </cell>
          <cell r="L445" t="str">
            <v>563CAGE</v>
          </cell>
          <cell r="M445">
            <v>0</v>
          </cell>
          <cell r="N445">
            <v>0</v>
          </cell>
          <cell r="O445">
            <v>0</v>
          </cell>
          <cell r="P445">
            <v>0</v>
          </cell>
          <cell r="Q445">
            <v>0</v>
          </cell>
          <cell r="R445">
            <v>0</v>
          </cell>
          <cell r="S445">
            <v>0</v>
          </cell>
          <cell r="T445">
            <v>0</v>
          </cell>
        </row>
        <row r="446">
          <cell r="A446" t="str">
            <v>928WYP</v>
          </cell>
          <cell r="B446" t="str">
            <v>928</v>
          </cell>
          <cell r="C446" t="str">
            <v>WYP</v>
          </cell>
          <cell r="D446">
            <v>1753292.22</v>
          </cell>
          <cell r="F446" t="str">
            <v>928WYP</v>
          </cell>
          <cell r="G446" t="str">
            <v>928</v>
          </cell>
          <cell r="H446" t="str">
            <v>WYP</v>
          </cell>
          <cell r="I446">
            <v>1753292.22</v>
          </cell>
          <cell r="L446" t="str">
            <v>563CAGW</v>
          </cell>
          <cell r="M446">
            <v>0</v>
          </cell>
          <cell r="N446">
            <v>0</v>
          </cell>
          <cell r="O446">
            <v>0</v>
          </cell>
          <cell r="P446">
            <v>0</v>
          </cell>
          <cell r="Q446">
            <v>0</v>
          </cell>
          <cell r="R446">
            <v>0</v>
          </cell>
          <cell r="S446">
            <v>0</v>
          </cell>
          <cell r="T446">
            <v>0</v>
          </cell>
        </row>
        <row r="447">
          <cell r="A447" t="str">
            <v>929SO</v>
          </cell>
          <cell r="B447" t="str">
            <v>929</v>
          </cell>
          <cell r="C447" t="str">
            <v>SO</v>
          </cell>
          <cell r="D447">
            <v>-4312839.78</v>
          </cell>
          <cell r="F447" t="str">
            <v>929SO</v>
          </cell>
          <cell r="G447" t="str">
            <v>929</v>
          </cell>
          <cell r="H447" t="str">
            <v>SO</v>
          </cell>
          <cell r="I447">
            <v>-4312839.78</v>
          </cell>
          <cell r="L447" t="str">
            <v>565NPCCAEW</v>
          </cell>
          <cell r="M447">
            <v>0</v>
          </cell>
          <cell r="N447">
            <v>0</v>
          </cell>
          <cell r="O447">
            <v>0</v>
          </cell>
          <cell r="P447">
            <v>0</v>
          </cell>
          <cell r="Q447">
            <v>0</v>
          </cell>
          <cell r="R447">
            <v>0</v>
          </cell>
          <cell r="S447">
            <v>0</v>
          </cell>
          <cell r="T447">
            <v>0</v>
          </cell>
        </row>
        <row r="448">
          <cell r="A448" t="str">
            <v>930CA</v>
          </cell>
          <cell r="B448" t="str">
            <v>930</v>
          </cell>
          <cell r="C448" t="str">
            <v>CA</v>
          </cell>
          <cell r="D448">
            <v>5250</v>
          </cell>
          <cell r="F448" t="str">
            <v>930CA</v>
          </cell>
          <cell r="G448" t="str">
            <v>930</v>
          </cell>
          <cell r="H448" t="str">
            <v>CA</v>
          </cell>
          <cell r="I448">
            <v>5250</v>
          </cell>
          <cell r="L448" t="str">
            <v>565NPCCAGW</v>
          </cell>
          <cell r="M448">
            <v>0</v>
          </cell>
          <cell r="N448">
            <v>0</v>
          </cell>
          <cell r="O448">
            <v>3706925.3261726024</v>
          </cell>
          <cell r="P448">
            <v>0</v>
          </cell>
          <cell r="Q448">
            <v>0</v>
          </cell>
          <cell r="R448">
            <v>0</v>
          </cell>
          <cell r="S448">
            <v>0</v>
          </cell>
          <cell r="T448">
            <v>0</v>
          </cell>
        </row>
        <row r="449">
          <cell r="A449" t="str">
            <v>930ID</v>
          </cell>
          <cell r="B449" t="str">
            <v>930</v>
          </cell>
          <cell r="C449" t="str">
            <v>ID</v>
          </cell>
          <cell r="D449">
            <v>13850</v>
          </cell>
          <cell r="F449" t="str">
            <v>930ID</v>
          </cell>
          <cell r="G449" t="str">
            <v>930</v>
          </cell>
          <cell r="H449" t="str">
            <v>ID</v>
          </cell>
          <cell r="I449">
            <v>13850</v>
          </cell>
          <cell r="L449" t="str">
            <v>566CAGE</v>
          </cell>
          <cell r="M449">
            <v>0</v>
          </cell>
          <cell r="N449">
            <v>0</v>
          </cell>
          <cell r="O449">
            <v>0</v>
          </cell>
          <cell r="P449">
            <v>0</v>
          </cell>
          <cell r="Q449">
            <v>0</v>
          </cell>
          <cell r="R449">
            <v>0</v>
          </cell>
          <cell r="S449">
            <v>0</v>
          </cell>
          <cell r="T449">
            <v>0</v>
          </cell>
        </row>
        <row r="450">
          <cell r="A450" t="str">
            <v>930OR</v>
          </cell>
          <cell r="B450" t="str">
            <v>930</v>
          </cell>
          <cell r="C450" t="str">
            <v>OR</v>
          </cell>
          <cell r="D450">
            <v>61395</v>
          </cell>
          <cell r="F450" t="str">
            <v>930OR</v>
          </cell>
          <cell r="G450" t="str">
            <v>930</v>
          </cell>
          <cell r="H450" t="str">
            <v>OR</v>
          </cell>
          <cell r="I450">
            <v>61395</v>
          </cell>
          <cell r="L450" t="str">
            <v>566CAGW</v>
          </cell>
          <cell r="M450">
            <v>0</v>
          </cell>
          <cell r="N450">
            <v>0</v>
          </cell>
          <cell r="O450">
            <v>0</v>
          </cell>
          <cell r="P450">
            <v>0</v>
          </cell>
          <cell r="Q450">
            <v>0</v>
          </cell>
          <cell r="R450">
            <v>0</v>
          </cell>
          <cell r="S450">
            <v>0</v>
          </cell>
          <cell r="T450">
            <v>0</v>
          </cell>
        </row>
        <row r="451">
          <cell r="A451" t="str">
            <v>930SO</v>
          </cell>
          <cell r="B451" t="str">
            <v>930</v>
          </cell>
          <cell r="C451" t="str">
            <v>SO</v>
          </cell>
          <cell r="D451">
            <v>7325575.0599999996</v>
          </cell>
          <cell r="F451" t="str">
            <v>930SO</v>
          </cell>
          <cell r="G451" t="str">
            <v>930</v>
          </cell>
          <cell r="H451" t="str">
            <v>SO</v>
          </cell>
          <cell r="I451">
            <v>7325575.0599999996</v>
          </cell>
          <cell r="L451" t="str">
            <v>566S</v>
          </cell>
          <cell r="M451">
            <v>0</v>
          </cell>
          <cell r="N451">
            <v>0</v>
          </cell>
          <cell r="O451">
            <v>0</v>
          </cell>
          <cell r="P451">
            <v>0</v>
          </cell>
          <cell r="Q451">
            <v>0</v>
          </cell>
          <cell r="R451">
            <v>0</v>
          </cell>
          <cell r="S451">
            <v>0</v>
          </cell>
          <cell r="T451">
            <v>0</v>
          </cell>
        </row>
        <row r="452">
          <cell r="A452" t="str">
            <v>930UT</v>
          </cell>
          <cell r="B452" t="str">
            <v>930</v>
          </cell>
          <cell r="C452" t="str">
            <v>UT</v>
          </cell>
          <cell r="D452">
            <v>44400</v>
          </cell>
          <cell r="F452" t="str">
            <v>930UT</v>
          </cell>
          <cell r="G452" t="str">
            <v>930</v>
          </cell>
          <cell r="H452" t="str">
            <v>UT</v>
          </cell>
          <cell r="I452">
            <v>44400</v>
          </cell>
          <cell r="L452" t="str">
            <v>566SG</v>
          </cell>
          <cell r="M452">
            <v>0</v>
          </cell>
          <cell r="N452">
            <v>0</v>
          </cell>
          <cell r="O452">
            <v>-117376.91035285431</v>
          </cell>
          <cell r="P452">
            <v>0</v>
          </cell>
          <cell r="Q452">
            <v>0</v>
          </cell>
          <cell r="R452">
            <v>0</v>
          </cell>
          <cell r="S452">
            <v>0</v>
          </cell>
          <cell r="T452">
            <v>0</v>
          </cell>
        </row>
        <row r="453">
          <cell r="A453" t="str">
            <v>930WA</v>
          </cell>
          <cell r="B453" t="str">
            <v>930</v>
          </cell>
          <cell r="C453" t="str">
            <v>WA</v>
          </cell>
          <cell r="D453">
            <v>6500</v>
          </cell>
          <cell r="F453" t="str">
            <v>930WA</v>
          </cell>
          <cell r="G453" t="str">
            <v>930</v>
          </cell>
          <cell r="H453" t="str">
            <v>WA</v>
          </cell>
          <cell r="I453">
            <v>6500</v>
          </cell>
          <cell r="L453" t="str">
            <v>567CAGE</v>
          </cell>
          <cell r="M453">
            <v>0</v>
          </cell>
          <cell r="N453">
            <v>0</v>
          </cell>
          <cell r="O453">
            <v>0</v>
          </cell>
          <cell r="P453">
            <v>0</v>
          </cell>
          <cell r="Q453">
            <v>0</v>
          </cell>
          <cell r="R453">
            <v>0</v>
          </cell>
          <cell r="S453">
            <v>0</v>
          </cell>
          <cell r="T453">
            <v>0</v>
          </cell>
        </row>
        <row r="454">
          <cell r="A454" t="str">
            <v>930WYP</v>
          </cell>
          <cell r="B454" t="str">
            <v>930</v>
          </cell>
          <cell r="C454" t="str">
            <v>WYP</v>
          </cell>
          <cell r="D454">
            <v>70651.41</v>
          </cell>
          <cell r="F454" t="str">
            <v>930WYP</v>
          </cell>
          <cell r="G454" t="str">
            <v>930</v>
          </cell>
          <cell r="H454" t="str">
            <v>WYP</v>
          </cell>
          <cell r="I454">
            <v>70651.41</v>
          </cell>
          <cell r="L454" t="str">
            <v>567CAGW</v>
          </cell>
          <cell r="M454">
            <v>0</v>
          </cell>
          <cell r="N454">
            <v>0</v>
          </cell>
          <cell r="O454">
            <v>0</v>
          </cell>
          <cell r="P454">
            <v>0</v>
          </cell>
          <cell r="Q454">
            <v>0</v>
          </cell>
          <cell r="R454">
            <v>0</v>
          </cell>
          <cell r="S454">
            <v>0</v>
          </cell>
          <cell r="T454">
            <v>0</v>
          </cell>
        </row>
        <row r="455">
          <cell r="A455" t="str">
            <v>931ID</v>
          </cell>
          <cell r="B455" t="str">
            <v>931</v>
          </cell>
          <cell r="C455" t="str">
            <v>ID</v>
          </cell>
          <cell r="D455">
            <v>1057.74</v>
          </cell>
          <cell r="F455" t="str">
            <v>931ID</v>
          </cell>
          <cell r="G455" t="str">
            <v>931</v>
          </cell>
          <cell r="H455" t="str">
            <v>ID</v>
          </cell>
          <cell r="I455">
            <v>1057.74</v>
          </cell>
          <cell r="L455" t="str">
            <v>567SG</v>
          </cell>
          <cell r="M455">
            <v>0</v>
          </cell>
          <cell r="N455">
            <v>0</v>
          </cell>
          <cell r="O455">
            <v>0</v>
          </cell>
          <cell r="P455">
            <v>0</v>
          </cell>
          <cell r="Q455">
            <v>0</v>
          </cell>
          <cell r="R455">
            <v>0</v>
          </cell>
          <cell r="S455">
            <v>0</v>
          </cell>
          <cell r="T455">
            <v>0</v>
          </cell>
        </row>
        <row r="456">
          <cell r="A456" t="str">
            <v>931OR</v>
          </cell>
          <cell r="B456" t="str">
            <v>931</v>
          </cell>
          <cell r="C456" t="str">
            <v>OR</v>
          </cell>
          <cell r="D456">
            <v>914962.84</v>
          </cell>
          <cell r="F456" t="str">
            <v>931OR</v>
          </cell>
          <cell r="G456" t="str">
            <v>931</v>
          </cell>
          <cell r="H456" t="str">
            <v>OR</v>
          </cell>
          <cell r="I456">
            <v>914962.84</v>
          </cell>
          <cell r="L456" t="str">
            <v>568CAGE</v>
          </cell>
          <cell r="M456">
            <v>0</v>
          </cell>
          <cell r="N456">
            <v>0</v>
          </cell>
          <cell r="O456">
            <v>0</v>
          </cell>
          <cell r="P456">
            <v>0</v>
          </cell>
          <cell r="Q456">
            <v>0</v>
          </cell>
          <cell r="R456">
            <v>0</v>
          </cell>
          <cell r="S456">
            <v>0</v>
          </cell>
          <cell r="T456">
            <v>0</v>
          </cell>
        </row>
        <row r="457">
          <cell r="A457" t="str">
            <v>931SO</v>
          </cell>
          <cell r="B457" t="str">
            <v>931</v>
          </cell>
          <cell r="C457" t="str">
            <v>SO</v>
          </cell>
          <cell r="D457">
            <v>5375725.2199999997</v>
          </cell>
          <cell r="F457" t="str">
            <v>931SO</v>
          </cell>
          <cell r="G457" t="str">
            <v>931</v>
          </cell>
          <cell r="H457" t="str">
            <v>SO</v>
          </cell>
          <cell r="I457">
            <v>5375725.2199999997</v>
          </cell>
          <cell r="L457" t="str">
            <v>568CAGW</v>
          </cell>
          <cell r="M457">
            <v>0</v>
          </cell>
          <cell r="N457">
            <v>0</v>
          </cell>
          <cell r="O457">
            <v>0</v>
          </cell>
          <cell r="P457">
            <v>0</v>
          </cell>
          <cell r="Q457">
            <v>0</v>
          </cell>
          <cell r="R457">
            <v>0</v>
          </cell>
          <cell r="S457">
            <v>0</v>
          </cell>
          <cell r="T457">
            <v>0</v>
          </cell>
        </row>
        <row r="458">
          <cell r="A458" t="str">
            <v>931UT</v>
          </cell>
          <cell r="B458" t="str">
            <v>931</v>
          </cell>
          <cell r="C458" t="str">
            <v>UT</v>
          </cell>
          <cell r="D458">
            <v>3773.34</v>
          </cell>
          <cell r="F458" t="str">
            <v>931UT</v>
          </cell>
          <cell r="G458" t="str">
            <v>931</v>
          </cell>
          <cell r="H458" t="str">
            <v>UT</v>
          </cell>
          <cell r="I458">
            <v>3773.34</v>
          </cell>
          <cell r="L458" t="str">
            <v>568SG</v>
          </cell>
          <cell r="M458">
            <v>0</v>
          </cell>
          <cell r="N458">
            <v>0</v>
          </cell>
          <cell r="O458">
            <v>0</v>
          </cell>
          <cell r="P458">
            <v>0</v>
          </cell>
          <cell r="Q458">
            <v>0</v>
          </cell>
          <cell r="R458">
            <v>0</v>
          </cell>
          <cell r="S458">
            <v>0</v>
          </cell>
          <cell r="T458">
            <v>0</v>
          </cell>
        </row>
        <row r="459">
          <cell r="A459" t="str">
            <v>931WA</v>
          </cell>
          <cell r="B459" t="str">
            <v>931</v>
          </cell>
          <cell r="C459" t="str">
            <v>WA</v>
          </cell>
          <cell r="D459">
            <v>255.6</v>
          </cell>
          <cell r="F459" t="str">
            <v>931WA</v>
          </cell>
          <cell r="G459" t="str">
            <v>931</v>
          </cell>
          <cell r="H459" t="str">
            <v>WA</v>
          </cell>
          <cell r="I459">
            <v>255.6</v>
          </cell>
          <cell r="L459" t="str">
            <v>569CAGE</v>
          </cell>
          <cell r="M459">
            <v>0</v>
          </cell>
          <cell r="N459">
            <v>0</v>
          </cell>
          <cell r="O459">
            <v>0</v>
          </cell>
          <cell r="P459">
            <v>0</v>
          </cell>
          <cell r="Q459">
            <v>0</v>
          </cell>
          <cell r="R459">
            <v>0</v>
          </cell>
          <cell r="S459">
            <v>0</v>
          </cell>
          <cell r="T459">
            <v>0</v>
          </cell>
        </row>
        <row r="460">
          <cell r="A460" t="str">
            <v>931WYP</v>
          </cell>
          <cell r="B460" t="str">
            <v>931</v>
          </cell>
          <cell r="C460" t="str">
            <v>WYP</v>
          </cell>
          <cell r="D460">
            <v>22824.87</v>
          </cell>
          <cell r="F460" t="str">
            <v>931WYP</v>
          </cell>
          <cell r="G460" t="str">
            <v>931</v>
          </cell>
          <cell r="H460" t="str">
            <v>WYP</v>
          </cell>
          <cell r="I460">
            <v>22824.87</v>
          </cell>
          <cell r="L460" t="str">
            <v>569CAGW</v>
          </cell>
          <cell r="M460">
            <v>0</v>
          </cell>
          <cell r="N460">
            <v>0</v>
          </cell>
          <cell r="O460">
            <v>0</v>
          </cell>
          <cell r="P460">
            <v>0</v>
          </cell>
          <cell r="Q460">
            <v>0</v>
          </cell>
          <cell r="R460">
            <v>0</v>
          </cell>
          <cell r="S460">
            <v>0</v>
          </cell>
          <cell r="T460">
            <v>0</v>
          </cell>
        </row>
        <row r="461">
          <cell r="A461" t="str">
            <v>935CA</v>
          </cell>
          <cell r="B461" t="str">
            <v>935</v>
          </cell>
          <cell r="C461" t="str">
            <v>CA</v>
          </cell>
          <cell r="D461">
            <v>-2082.69</v>
          </cell>
          <cell r="F461" t="str">
            <v>935CA</v>
          </cell>
          <cell r="G461" t="str">
            <v>935</v>
          </cell>
          <cell r="H461" t="str">
            <v>CA</v>
          </cell>
          <cell r="I461">
            <v>-2082.69</v>
          </cell>
          <cell r="L461" t="str">
            <v>569SG</v>
          </cell>
          <cell r="M461">
            <v>0</v>
          </cell>
          <cell r="N461">
            <v>0</v>
          </cell>
          <cell r="O461">
            <v>0</v>
          </cell>
          <cell r="P461">
            <v>0</v>
          </cell>
          <cell r="Q461">
            <v>0</v>
          </cell>
          <cell r="R461">
            <v>0</v>
          </cell>
          <cell r="S461">
            <v>0</v>
          </cell>
          <cell r="T461">
            <v>0</v>
          </cell>
        </row>
        <row r="462">
          <cell r="A462" t="str">
            <v>935CN</v>
          </cell>
          <cell r="B462" t="str">
            <v>935</v>
          </cell>
          <cell r="C462" t="str">
            <v>CN</v>
          </cell>
          <cell r="D462">
            <v>56125.82</v>
          </cell>
          <cell r="F462" t="str">
            <v>935CN</v>
          </cell>
          <cell r="G462" t="str">
            <v>935</v>
          </cell>
          <cell r="H462" t="str">
            <v>CN</v>
          </cell>
          <cell r="I462">
            <v>56125.82</v>
          </cell>
          <cell r="L462" t="str">
            <v>570CAGE</v>
          </cell>
          <cell r="M462">
            <v>0</v>
          </cell>
          <cell r="N462">
            <v>0</v>
          </cell>
          <cell r="O462">
            <v>0</v>
          </cell>
          <cell r="P462">
            <v>0</v>
          </cell>
          <cell r="Q462">
            <v>0</v>
          </cell>
          <cell r="R462">
            <v>0</v>
          </cell>
          <cell r="S462">
            <v>0</v>
          </cell>
          <cell r="T462">
            <v>0</v>
          </cell>
        </row>
        <row r="463">
          <cell r="A463" t="str">
            <v>935ID</v>
          </cell>
          <cell r="B463" t="str">
            <v>935</v>
          </cell>
          <cell r="C463" t="str">
            <v>ID</v>
          </cell>
          <cell r="D463">
            <v>15670.88</v>
          </cell>
          <cell r="F463" t="str">
            <v>935ID</v>
          </cell>
          <cell r="G463" t="str">
            <v>935</v>
          </cell>
          <cell r="H463" t="str">
            <v>ID</v>
          </cell>
          <cell r="I463">
            <v>15670.88</v>
          </cell>
          <cell r="L463" t="str">
            <v>570CAGW</v>
          </cell>
          <cell r="M463">
            <v>0</v>
          </cell>
          <cell r="N463">
            <v>0</v>
          </cell>
          <cell r="O463">
            <v>0</v>
          </cell>
          <cell r="P463">
            <v>0</v>
          </cell>
          <cell r="Q463">
            <v>0</v>
          </cell>
          <cell r="R463">
            <v>0</v>
          </cell>
          <cell r="S463">
            <v>0</v>
          </cell>
          <cell r="T463">
            <v>0</v>
          </cell>
        </row>
        <row r="464">
          <cell r="A464" t="str">
            <v>935OR</v>
          </cell>
          <cell r="B464" t="str">
            <v>935</v>
          </cell>
          <cell r="C464" t="str">
            <v>OR</v>
          </cell>
          <cell r="D464">
            <v>10586.45</v>
          </cell>
          <cell r="F464" t="str">
            <v>935OR</v>
          </cell>
          <cell r="G464" t="str">
            <v>935</v>
          </cell>
          <cell r="H464" t="str">
            <v>OR</v>
          </cell>
          <cell r="I464">
            <v>10586.45</v>
          </cell>
          <cell r="L464" t="str">
            <v>570JBG</v>
          </cell>
          <cell r="M464">
            <v>0</v>
          </cell>
          <cell r="N464">
            <v>0</v>
          </cell>
          <cell r="O464">
            <v>0</v>
          </cell>
          <cell r="P464">
            <v>0</v>
          </cell>
          <cell r="Q464">
            <v>0</v>
          </cell>
          <cell r="R464">
            <v>0</v>
          </cell>
          <cell r="S464">
            <v>0</v>
          </cell>
          <cell r="T464">
            <v>0</v>
          </cell>
        </row>
        <row r="465">
          <cell r="A465" t="str">
            <v>935SO</v>
          </cell>
          <cell r="B465" t="str">
            <v>935</v>
          </cell>
          <cell r="C465" t="str">
            <v>SO</v>
          </cell>
          <cell r="D465">
            <v>21010098.920000002</v>
          </cell>
          <cell r="F465" t="str">
            <v>935SO</v>
          </cell>
          <cell r="G465" t="str">
            <v>935</v>
          </cell>
          <cell r="H465" t="str">
            <v>SO</v>
          </cell>
          <cell r="I465">
            <v>21010098.920000002</v>
          </cell>
          <cell r="L465" t="str">
            <v>570SG</v>
          </cell>
          <cell r="M465">
            <v>0</v>
          </cell>
          <cell r="N465">
            <v>0</v>
          </cell>
          <cell r="O465">
            <v>0</v>
          </cell>
          <cell r="P465">
            <v>0</v>
          </cell>
          <cell r="Q465">
            <v>0</v>
          </cell>
          <cell r="R465">
            <v>0</v>
          </cell>
          <cell r="S465">
            <v>0</v>
          </cell>
          <cell r="T465">
            <v>0</v>
          </cell>
        </row>
        <row r="466">
          <cell r="A466" t="str">
            <v>935UT</v>
          </cell>
          <cell r="B466" t="str">
            <v>935</v>
          </cell>
          <cell r="C466" t="str">
            <v>UT</v>
          </cell>
          <cell r="D466">
            <v>76747.600000000006</v>
          </cell>
          <cell r="F466" t="str">
            <v>935UT</v>
          </cell>
          <cell r="G466" t="str">
            <v>935</v>
          </cell>
          <cell r="H466" t="str">
            <v>UT</v>
          </cell>
          <cell r="I466">
            <v>76747.600000000006</v>
          </cell>
          <cell r="L466" t="str">
            <v>571CAGE</v>
          </cell>
          <cell r="M466">
            <v>0</v>
          </cell>
          <cell r="N466">
            <v>0</v>
          </cell>
          <cell r="O466">
            <v>0</v>
          </cell>
          <cell r="P466">
            <v>0</v>
          </cell>
          <cell r="Q466">
            <v>0</v>
          </cell>
          <cell r="R466">
            <v>0</v>
          </cell>
          <cell r="S466">
            <v>0</v>
          </cell>
          <cell r="T466">
            <v>0</v>
          </cell>
        </row>
        <row r="467">
          <cell r="A467" t="str">
            <v>935WA</v>
          </cell>
          <cell r="B467" t="str">
            <v>935</v>
          </cell>
          <cell r="C467" t="str">
            <v>WA</v>
          </cell>
          <cell r="D467">
            <v>495.96</v>
          </cell>
          <cell r="F467" t="str">
            <v>935WA</v>
          </cell>
          <cell r="G467" t="str">
            <v>935</v>
          </cell>
          <cell r="H467" t="str">
            <v>WA</v>
          </cell>
          <cell r="I467">
            <v>495.96</v>
          </cell>
          <cell r="L467" t="str">
            <v>571CAGW</v>
          </cell>
          <cell r="M467">
            <v>0</v>
          </cell>
          <cell r="N467">
            <v>0</v>
          </cell>
          <cell r="O467">
            <v>113218.71709405392</v>
          </cell>
          <cell r="P467">
            <v>0</v>
          </cell>
          <cell r="Q467">
            <v>0</v>
          </cell>
          <cell r="R467">
            <v>0</v>
          </cell>
          <cell r="S467">
            <v>0</v>
          </cell>
          <cell r="T467">
            <v>0</v>
          </cell>
        </row>
        <row r="468">
          <cell r="A468" t="str">
            <v>935WYP</v>
          </cell>
          <cell r="B468" t="str">
            <v>935</v>
          </cell>
          <cell r="C468" t="str">
            <v>WYP</v>
          </cell>
          <cell r="D468">
            <v>27693.96</v>
          </cell>
          <cell r="F468" t="str">
            <v>935WYP</v>
          </cell>
          <cell r="G468" t="str">
            <v>935</v>
          </cell>
          <cell r="H468" t="str">
            <v>WYP</v>
          </cell>
          <cell r="I468">
            <v>27693.96</v>
          </cell>
          <cell r="L468" t="str">
            <v>571JBG</v>
          </cell>
          <cell r="M468">
            <v>0</v>
          </cell>
          <cell r="N468">
            <v>0</v>
          </cell>
          <cell r="O468">
            <v>-521.93964896284706</v>
          </cell>
          <cell r="P468">
            <v>0</v>
          </cell>
          <cell r="Q468">
            <v>0</v>
          </cell>
          <cell r="R468">
            <v>0</v>
          </cell>
          <cell r="S468">
            <v>0</v>
          </cell>
          <cell r="T468">
            <v>0</v>
          </cell>
        </row>
        <row r="469">
          <cell r="A469" t="str">
            <v>935WYU</v>
          </cell>
          <cell r="B469" t="str">
            <v>935</v>
          </cell>
          <cell r="C469" t="str">
            <v>WYU</v>
          </cell>
          <cell r="D469">
            <v>6747.76</v>
          </cell>
          <cell r="F469" t="str">
            <v>935WYU</v>
          </cell>
          <cell r="G469" t="str">
            <v>935</v>
          </cell>
          <cell r="H469" t="str">
            <v>WYU</v>
          </cell>
          <cell r="I469">
            <v>6747.76</v>
          </cell>
          <cell r="L469" t="str">
            <v>571SG</v>
          </cell>
          <cell r="M469">
            <v>0</v>
          </cell>
          <cell r="N469">
            <v>0</v>
          </cell>
          <cell r="O469">
            <v>-913.36791717770234</v>
          </cell>
          <cell r="P469">
            <v>0</v>
          </cell>
          <cell r="Q469">
            <v>0</v>
          </cell>
          <cell r="R469">
            <v>0</v>
          </cell>
          <cell r="S469">
            <v>0</v>
          </cell>
          <cell r="T469">
            <v>0</v>
          </cell>
        </row>
        <row r="470">
          <cell r="A470" t="str">
            <v>4118SE</v>
          </cell>
          <cell r="B470" t="str">
            <v>4118</v>
          </cell>
          <cell r="C470" t="str">
            <v>SE</v>
          </cell>
          <cell r="D470">
            <v>-26461.11</v>
          </cell>
          <cell r="F470" t="str">
            <v>4118SE</v>
          </cell>
          <cell r="G470" t="str">
            <v>4118</v>
          </cell>
          <cell r="H470" t="str">
            <v>SE</v>
          </cell>
          <cell r="I470">
            <v>-26461.11</v>
          </cell>
          <cell r="L470" t="str">
            <v>572CAGE</v>
          </cell>
          <cell r="M470">
            <v>0</v>
          </cell>
          <cell r="N470">
            <v>0</v>
          </cell>
          <cell r="O470">
            <v>0</v>
          </cell>
          <cell r="P470">
            <v>0</v>
          </cell>
          <cell r="Q470">
            <v>0</v>
          </cell>
          <cell r="R470">
            <v>0</v>
          </cell>
          <cell r="S470">
            <v>0</v>
          </cell>
          <cell r="T470">
            <v>0</v>
          </cell>
        </row>
        <row r="471">
          <cell r="A471" t="str">
            <v>40910IBT</v>
          </cell>
          <cell r="B471" t="str">
            <v>40910</v>
          </cell>
          <cell r="C471" t="str">
            <v>IBT</v>
          </cell>
          <cell r="D471">
            <v>74343217.459999993</v>
          </cell>
          <cell r="F471" t="str">
            <v>40910IBT</v>
          </cell>
          <cell r="G471" t="str">
            <v>40910</v>
          </cell>
          <cell r="H471" t="str">
            <v>IBT</v>
          </cell>
          <cell r="I471">
            <v>74343217.459999993</v>
          </cell>
          <cell r="L471" t="str">
            <v>572CAGW</v>
          </cell>
          <cell r="M471">
            <v>0</v>
          </cell>
          <cell r="N471">
            <v>0</v>
          </cell>
          <cell r="O471">
            <v>0</v>
          </cell>
          <cell r="P471">
            <v>0</v>
          </cell>
          <cell r="Q471">
            <v>0</v>
          </cell>
          <cell r="R471">
            <v>0</v>
          </cell>
          <cell r="S471">
            <v>0</v>
          </cell>
          <cell r="T471">
            <v>0</v>
          </cell>
        </row>
        <row r="472">
          <cell r="A472" t="str">
            <v>40911IBT</v>
          </cell>
          <cell r="B472" t="str">
            <v>40911</v>
          </cell>
          <cell r="C472" t="str">
            <v>IBT</v>
          </cell>
          <cell r="D472">
            <v>15767344.49</v>
          </cell>
          <cell r="F472" t="str">
            <v>40911IBT</v>
          </cell>
          <cell r="G472" t="str">
            <v>40911</v>
          </cell>
          <cell r="H472" t="str">
            <v>IBT</v>
          </cell>
          <cell r="I472">
            <v>15767344.49</v>
          </cell>
          <cell r="L472" t="str">
            <v>573CAGE</v>
          </cell>
          <cell r="M472">
            <v>0</v>
          </cell>
          <cell r="N472">
            <v>0</v>
          </cell>
          <cell r="O472">
            <v>0</v>
          </cell>
          <cell r="P472">
            <v>0</v>
          </cell>
          <cell r="Q472">
            <v>0</v>
          </cell>
          <cell r="R472">
            <v>0</v>
          </cell>
          <cell r="S472">
            <v>0</v>
          </cell>
          <cell r="T472">
            <v>0</v>
          </cell>
        </row>
        <row r="473">
          <cell r="A473" t="str">
            <v>41140DGU</v>
          </cell>
          <cell r="B473" t="str">
            <v>41140</v>
          </cell>
          <cell r="C473" t="str">
            <v>DGU</v>
          </cell>
          <cell r="D473">
            <v>-1812064.15</v>
          </cell>
          <cell r="F473" t="str">
            <v>41140DGU</v>
          </cell>
          <cell r="G473" t="str">
            <v>41140</v>
          </cell>
          <cell r="H473" t="str">
            <v>DGU</v>
          </cell>
          <cell r="I473">
            <v>-1812064.15</v>
          </cell>
          <cell r="L473" t="str">
            <v>573SG</v>
          </cell>
          <cell r="M473">
            <v>0</v>
          </cell>
          <cell r="N473">
            <v>0</v>
          </cell>
          <cell r="O473">
            <v>0</v>
          </cell>
          <cell r="P473">
            <v>0</v>
          </cell>
          <cell r="Q473">
            <v>0</v>
          </cell>
          <cell r="R473">
            <v>0</v>
          </cell>
          <cell r="S473">
            <v>0</v>
          </cell>
          <cell r="T473">
            <v>0</v>
          </cell>
        </row>
        <row r="474">
          <cell r="A474" t="str">
            <v>41170CAGW</v>
          </cell>
          <cell r="B474" t="str">
            <v>41170</v>
          </cell>
          <cell r="C474" t="str">
            <v>CAGW</v>
          </cell>
          <cell r="D474">
            <v>63380.9</v>
          </cell>
          <cell r="F474" t="str">
            <v>41170CAGW</v>
          </cell>
          <cell r="G474" t="str">
            <v>41170</v>
          </cell>
          <cell r="H474" t="str">
            <v>CAGW</v>
          </cell>
          <cell r="I474">
            <v>63380.9</v>
          </cell>
          <cell r="L474" t="str">
            <v>580S</v>
          </cell>
          <cell r="M474">
            <v>0</v>
          </cell>
          <cell r="N474">
            <v>0</v>
          </cell>
          <cell r="O474">
            <v>-49390.971496951046</v>
          </cell>
          <cell r="P474">
            <v>0</v>
          </cell>
          <cell r="Q474">
            <v>0</v>
          </cell>
          <cell r="R474">
            <v>0</v>
          </cell>
          <cell r="S474">
            <v>0</v>
          </cell>
          <cell r="T474">
            <v>0</v>
          </cell>
        </row>
        <row r="475">
          <cell r="A475" t="str">
            <v>403360CA</v>
          </cell>
          <cell r="B475" t="str">
            <v>403360</v>
          </cell>
          <cell r="C475" t="str">
            <v>CA</v>
          </cell>
          <cell r="D475">
            <v>22615.67</v>
          </cell>
          <cell r="F475" t="str">
            <v>403360CA</v>
          </cell>
          <cell r="G475" t="str">
            <v>403360</v>
          </cell>
          <cell r="H475" t="str">
            <v>CA</v>
          </cell>
          <cell r="I475">
            <v>22615.67</v>
          </cell>
          <cell r="L475" t="str">
            <v>580SNPD</v>
          </cell>
          <cell r="M475">
            <v>0</v>
          </cell>
          <cell r="N475">
            <v>0</v>
          </cell>
          <cell r="O475">
            <v>-51345.283767406436</v>
          </cell>
          <cell r="P475">
            <v>0</v>
          </cell>
          <cell r="Q475">
            <v>0</v>
          </cell>
          <cell r="R475">
            <v>0</v>
          </cell>
          <cell r="S475">
            <v>0</v>
          </cell>
          <cell r="T475">
            <v>0</v>
          </cell>
        </row>
        <row r="476">
          <cell r="A476" t="str">
            <v>403360ID</v>
          </cell>
          <cell r="B476" t="str">
            <v>403360</v>
          </cell>
          <cell r="C476" t="str">
            <v>ID</v>
          </cell>
          <cell r="D476">
            <v>19787.16</v>
          </cell>
          <cell r="F476" t="str">
            <v>403360ID</v>
          </cell>
          <cell r="G476" t="str">
            <v>403360</v>
          </cell>
          <cell r="H476" t="str">
            <v>ID</v>
          </cell>
          <cell r="I476">
            <v>19787.16</v>
          </cell>
          <cell r="L476" t="str">
            <v>581S</v>
          </cell>
          <cell r="M476">
            <v>0</v>
          </cell>
          <cell r="N476">
            <v>0</v>
          </cell>
          <cell r="O476">
            <v>0</v>
          </cell>
          <cell r="P476">
            <v>0</v>
          </cell>
          <cell r="Q476">
            <v>0</v>
          </cell>
          <cell r="R476">
            <v>0</v>
          </cell>
          <cell r="S476">
            <v>0</v>
          </cell>
          <cell r="T476">
            <v>0</v>
          </cell>
        </row>
        <row r="477">
          <cell r="A477" t="str">
            <v>403360OR</v>
          </cell>
          <cell r="B477" t="str">
            <v>403360</v>
          </cell>
          <cell r="C477" t="str">
            <v>OR</v>
          </cell>
          <cell r="D477">
            <v>75143.87</v>
          </cell>
          <cell r="F477" t="str">
            <v>403360OR</v>
          </cell>
          <cell r="G477" t="str">
            <v>403360</v>
          </cell>
          <cell r="H477" t="str">
            <v>OR</v>
          </cell>
          <cell r="I477">
            <v>75143.87</v>
          </cell>
          <cell r="L477" t="str">
            <v>581SNPD</v>
          </cell>
          <cell r="M477">
            <v>0</v>
          </cell>
          <cell r="N477">
            <v>0</v>
          </cell>
          <cell r="O477">
            <v>0</v>
          </cell>
          <cell r="P477">
            <v>0</v>
          </cell>
          <cell r="Q477">
            <v>0</v>
          </cell>
          <cell r="R477">
            <v>0</v>
          </cell>
          <cell r="S477">
            <v>0</v>
          </cell>
          <cell r="T477">
            <v>0</v>
          </cell>
        </row>
        <row r="478">
          <cell r="A478" t="str">
            <v>403360UT</v>
          </cell>
          <cell r="B478" t="str">
            <v>403360</v>
          </cell>
          <cell r="C478" t="str">
            <v>UT</v>
          </cell>
          <cell r="D478">
            <v>219413.81</v>
          </cell>
          <cell r="F478" t="str">
            <v>403360UT</v>
          </cell>
          <cell r="G478" t="str">
            <v>403360</v>
          </cell>
          <cell r="H478" t="str">
            <v>UT</v>
          </cell>
          <cell r="I478">
            <v>219413.81</v>
          </cell>
          <cell r="L478" t="str">
            <v>582S</v>
          </cell>
          <cell r="M478">
            <v>0</v>
          </cell>
          <cell r="N478">
            <v>0</v>
          </cell>
          <cell r="O478">
            <v>0</v>
          </cell>
          <cell r="P478">
            <v>0</v>
          </cell>
          <cell r="Q478">
            <v>0</v>
          </cell>
          <cell r="R478">
            <v>0</v>
          </cell>
          <cell r="S478">
            <v>0</v>
          </cell>
          <cell r="T478">
            <v>0</v>
          </cell>
        </row>
        <row r="479">
          <cell r="A479" t="str">
            <v>403360WA</v>
          </cell>
          <cell r="B479" t="str">
            <v>403360</v>
          </cell>
          <cell r="C479" t="str">
            <v>WA</v>
          </cell>
          <cell r="D479">
            <v>5044.4399999999996</v>
          </cell>
          <cell r="F479" t="str">
            <v>403360WA</v>
          </cell>
          <cell r="G479" t="str">
            <v>403360</v>
          </cell>
          <cell r="H479" t="str">
            <v>WA</v>
          </cell>
          <cell r="I479">
            <v>5044.4399999999996</v>
          </cell>
          <cell r="L479" t="str">
            <v>582SNPD</v>
          </cell>
          <cell r="M479">
            <v>0</v>
          </cell>
          <cell r="N479">
            <v>0</v>
          </cell>
          <cell r="O479">
            <v>0</v>
          </cell>
          <cell r="P479">
            <v>0</v>
          </cell>
          <cell r="Q479">
            <v>0</v>
          </cell>
          <cell r="R479">
            <v>0</v>
          </cell>
          <cell r="S479">
            <v>0</v>
          </cell>
          <cell r="T479">
            <v>0</v>
          </cell>
        </row>
        <row r="480">
          <cell r="A480" t="str">
            <v>403360WYP</v>
          </cell>
          <cell r="B480" t="str">
            <v>403360</v>
          </cell>
          <cell r="C480" t="str">
            <v>WYP</v>
          </cell>
          <cell r="D480">
            <v>35218.120000000003</v>
          </cell>
          <cell r="F480" t="str">
            <v>403360WYP</v>
          </cell>
          <cell r="G480" t="str">
            <v>403360</v>
          </cell>
          <cell r="H480" t="str">
            <v>WYP</v>
          </cell>
          <cell r="I480">
            <v>35218.120000000003</v>
          </cell>
          <cell r="L480" t="str">
            <v>583S</v>
          </cell>
          <cell r="M480">
            <v>0</v>
          </cell>
          <cell r="N480">
            <v>0</v>
          </cell>
          <cell r="O480">
            <v>0</v>
          </cell>
          <cell r="P480">
            <v>0</v>
          </cell>
          <cell r="Q480">
            <v>0</v>
          </cell>
          <cell r="R480">
            <v>0</v>
          </cell>
          <cell r="S480">
            <v>0</v>
          </cell>
          <cell r="T480">
            <v>0</v>
          </cell>
        </row>
        <row r="481">
          <cell r="A481" t="str">
            <v>403360WYU</v>
          </cell>
          <cell r="B481" t="str">
            <v>403360</v>
          </cell>
          <cell r="C481" t="str">
            <v>WYU</v>
          </cell>
          <cell r="D481">
            <v>51675.7</v>
          </cell>
          <cell r="F481" t="str">
            <v>403360WYU</v>
          </cell>
          <cell r="G481" t="str">
            <v>403360</v>
          </cell>
          <cell r="H481" t="str">
            <v>WYU</v>
          </cell>
          <cell r="I481">
            <v>51675.7</v>
          </cell>
          <cell r="L481" t="str">
            <v>583SNPD</v>
          </cell>
          <cell r="M481">
            <v>0</v>
          </cell>
          <cell r="N481">
            <v>0</v>
          </cell>
          <cell r="O481">
            <v>0</v>
          </cell>
          <cell r="P481">
            <v>0</v>
          </cell>
          <cell r="Q481">
            <v>0</v>
          </cell>
          <cell r="R481">
            <v>0</v>
          </cell>
          <cell r="S481">
            <v>0</v>
          </cell>
          <cell r="T481">
            <v>0</v>
          </cell>
        </row>
        <row r="482">
          <cell r="A482" t="str">
            <v>403361CA</v>
          </cell>
          <cell r="B482" t="str">
            <v>403361</v>
          </cell>
          <cell r="C482" t="str">
            <v>CA</v>
          </cell>
          <cell r="D482">
            <v>88445.04</v>
          </cell>
          <cell r="F482" t="str">
            <v>403361CA</v>
          </cell>
          <cell r="G482" t="str">
            <v>403361</v>
          </cell>
          <cell r="H482" t="str">
            <v>CA</v>
          </cell>
          <cell r="I482">
            <v>88445.04</v>
          </cell>
          <cell r="L482" t="str">
            <v>584S</v>
          </cell>
          <cell r="M482">
            <v>0</v>
          </cell>
          <cell r="N482">
            <v>0</v>
          </cell>
          <cell r="O482">
            <v>0</v>
          </cell>
          <cell r="P482">
            <v>0</v>
          </cell>
          <cell r="Q482">
            <v>0</v>
          </cell>
          <cell r="R482">
            <v>0</v>
          </cell>
          <cell r="S482">
            <v>0</v>
          </cell>
          <cell r="T482">
            <v>0</v>
          </cell>
        </row>
        <row r="483">
          <cell r="A483" t="str">
            <v>403361ID</v>
          </cell>
          <cell r="B483" t="str">
            <v>403361</v>
          </cell>
          <cell r="C483" t="str">
            <v>ID</v>
          </cell>
          <cell r="D483">
            <v>33416.43</v>
          </cell>
          <cell r="F483" t="str">
            <v>403361ID</v>
          </cell>
          <cell r="G483" t="str">
            <v>403361</v>
          </cell>
          <cell r="H483" t="str">
            <v>ID</v>
          </cell>
          <cell r="I483">
            <v>33416.43</v>
          </cell>
          <cell r="L483" t="str">
            <v>585S</v>
          </cell>
          <cell r="M483">
            <v>0</v>
          </cell>
          <cell r="N483">
            <v>0</v>
          </cell>
          <cell r="O483">
            <v>0</v>
          </cell>
          <cell r="P483">
            <v>0</v>
          </cell>
          <cell r="Q483">
            <v>0</v>
          </cell>
          <cell r="R483">
            <v>0</v>
          </cell>
          <cell r="S483">
            <v>0</v>
          </cell>
          <cell r="T483">
            <v>0</v>
          </cell>
        </row>
        <row r="484">
          <cell r="A484" t="str">
            <v>403361OR</v>
          </cell>
          <cell r="B484" t="str">
            <v>403361</v>
          </cell>
          <cell r="C484" t="str">
            <v>OR</v>
          </cell>
          <cell r="D484">
            <v>366549.84</v>
          </cell>
          <cell r="F484" t="str">
            <v>403361OR</v>
          </cell>
          <cell r="G484" t="str">
            <v>403361</v>
          </cell>
          <cell r="H484" t="str">
            <v>OR</v>
          </cell>
          <cell r="I484">
            <v>366549.84</v>
          </cell>
          <cell r="L484" t="str">
            <v>585SNPD</v>
          </cell>
          <cell r="M484">
            <v>0</v>
          </cell>
          <cell r="N484">
            <v>0</v>
          </cell>
          <cell r="O484">
            <v>0</v>
          </cell>
          <cell r="P484">
            <v>0</v>
          </cell>
          <cell r="Q484">
            <v>0</v>
          </cell>
          <cell r="R484">
            <v>0</v>
          </cell>
          <cell r="S484">
            <v>0</v>
          </cell>
          <cell r="T484">
            <v>0</v>
          </cell>
        </row>
        <row r="485">
          <cell r="A485" t="str">
            <v>403361UT</v>
          </cell>
          <cell r="B485" t="str">
            <v>403361</v>
          </cell>
          <cell r="C485" t="str">
            <v>UT</v>
          </cell>
          <cell r="D485">
            <v>771274.55</v>
          </cell>
          <cell r="F485" t="str">
            <v>403361UT</v>
          </cell>
          <cell r="G485" t="str">
            <v>403361</v>
          </cell>
          <cell r="H485" t="str">
            <v>UT</v>
          </cell>
          <cell r="I485">
            <v>771274.55</v>
          </cell>
          <cell r="L485" t="str">
            <v>586S</v>
          </cell>
          <cell r="M485">
            <v>0</v>
          </cell>
          <cell r="N485">
            <v>0</v>
          </cell>
          <cell r="O485">
            <v>0</v>
          </cell>
          <cell r="P485">
            <v>0</v>
          </cell>
          <cell r="Q485">
            <v>0</v>
          </cell>
          <cell r="R485">
            <v>0</v>
          </cell>
          <cell r="S485">
            <v>0</v>
          </cell>
          <cell r="T485">
            <v>0</v>
          </cell>
        </row>
        <row r="486">
          <cell r="A486" t="str">
            <v>403361WA</v>
          </cell>
          <cell r="B486" t="str">
            <v>403361</v>
          </cell>
          <cell r="C486" t="str">
            <v>WA</v>
          </cell>
          <cell r="D486">
            <v>43061.16</v>
          </cell>
          <cell r="F486" t="str">
            <v>403361WA</v>
          </cell>
          <cell r="G486" t="str">
            <v>403361</v>
          </cell>
          <cell r="H486" t="str">
            <v>WA</v>
          </cell>
          <cell r="I486">
            <v>43061.16</v>
          </cell>
          <cell r="L486" t="str">
            <v>586SNPD</v>
          </cell>
          <cell r="M486">
            <v>0</v>
          </cell>
          <cell r="N486">
            <v>0</v>
          </cell>
          <cell r="O486">
            <v>0</v>
          </cell>
          <cell r="P486">
            <v>0</v>
          </cell>
          <cell r="Q486">
            <v>0</v>
          </cell>
          <cell r="R486">
            <v>0</v>
          </cell>
          <cell r="S486">
            <v>0</v>
          </cell>
          <cell r="T486">
            <v>0</v>
          </cell>
        </row>
        <row r="487">
          <cell r="A487" t="str">
            <v>403361WYP</v>
          </cell>
          <cell r="B487" t="str">
            <v>403361</v>
          </cell>
          <cell r="C487" t="str">
            <v>WYP</v>
          </cell>
          <cell r="D487">
            <v>193581.25</v>
          </cell>
          <cell r="F487" t="str">
            <v>403361WYP</v>
          </cell>
          <cell r="G487" t="str">
            <v>403361</v>
          </cell>
          <cell r="H487" t="str">
            <v>WYP</v>
          </cell>
          <cell r="I487">
            <v>193581.25</v>
          </cell>
          <cell r="L487" t="str">
            <v>587S</v>
          </cell>
          <cell r="M487">
            <v>0</v>
          </cell>
          <cell r="N487">
            <v>0</v>
          </cell>
          <cell r="O487">
            <v>0</v>
          </cell>
          <cell r="P487">
            <v>0</v>
          </cell>
          <cell r="Q487">
            <v>0</v>
          </cell>
          <cell r="R487">
            <v>0</v>
          </cell>
          <cell r="S487">
            <v>0</v>
          </cell>
          <cell r="T487">
            <v>0</v>
          </cell>
        </row>
        <row r="488">
          <cell r="A488" t="str">
            <v>403361WYU</v>
          </cell>
          <cell r="B488" t="str">
            <v>403361</v>
          </cell>
          <cell r="C488" t="str">
            <v>WYU</v>
          </cell>
          <cell r="D488">
            <v>49019.79</v>
          </cell>
          <cell r="F488" t="str">
            <v>403361WYU</v>
          </cell>
          <cell r="G488" t="str">
            <v>403361</v>
          </cell>
          <cell r="H488" t="str">
            <v>WYU</v>
          </cell>
          <cell r="I488">
            <v>49019.79</v>
          </cell>
          <cell r="L488" t="str">
            <v>587SNPD</v>
          </cell>
          <cell r="M488">
            <v>0</v>
          </cell>
          <cell r="N488">
            <v>0</v>
          </cell>
          <cell r="O488">
            <v>0</v>
          </cell>
          <cell r="P488">
            <v>0</v>
          </cell>
          <cell r="Q488">
            <v>0</v>
          </cell>
          <cell r="R488">
            <v>0</v>
          </cell>
          <cell r="S488">
            <v>0</v>
          </cell>
          <cell r="T488">
            <v>0</v>
          </cell>
        </row>
        <row r="489">
          <cell r="A489" t="str">
            <v>403362CA</v>
          </cell>
          <cell r="B489" t="str">
            <v>403362</v>
          </cell>
          <cell r="C489" t="str">
            <v>CA</v>
          </cell>
          <cell r="D489">
            <v>585423.27</v>
          </cell>
          <cell r="F489" t="str">
            <v>403362CA</v>
          </cell>
          <cell r="G489" t="str">
            <v>403362</v>
          </cell>
          <cell r="H489" t="str">
            <v>CA</v>
          </cell>
          <cell r="I489">
            <v>585423.27</v>
          </cell>
          <cell r="L489" t="str">
            <v>588S</v>
          </cell>
          <cell r="M489">
            <v>0</v>
          </cell>
          <cell r="N489">
            <v>0</v>
          </cell>
          <cell r="O489">
            <v>0</v>
          </cell>
          <cell r="P489">
            <v>0</v>
          </cell>
          <cell r="Q489">
            <v>0</v>
          </cell>
          <cell r="R489">
            <v>0</v>
          </cell>
          <cell r="S489">
            <v>0</v>
          </cell>
          <cell r="T489">
            <v>0</v>
          </cell>
        </row>
        <row r="490">
          <cell r="A490" t="str">
            <v>403362ID</v>
          </cell>
          <cell r="B490" t="str">
            <v>403362</v>
          </cell>
          <cell r="C490" t="str">
            <v>ID</v>
          </cell>
          <cell r="D490">
            <v>668471.07999999996</v>
          </cell>
          <cell r="F490" t="str">
            <v>403362ID</v>
          </cell>
          <cell r="G490" t="str">
            <v>403362</v>
          </cell>
          <cell r="H490" t="str">
            <v>ID</v>
          </cell>
          <cell r="I490">
            <v>668471.07999999996</v>
          </cell>
          <cell r="L490" t="str">
            <v>588SNPD</v>
          </cell>
          <cell r="M490">
            <v>0</v>
          </cell>
          <cell r="N490">
            <v>0</v>
          </cell>
          <cell r="O490">
            <v>-29261.329006115837</v>
          </cell>
          <cell r="P490">
            <v>0</v>
          </cell>
          <cell r="Q490">
            <v>0</v>
          </cell>
          <cell r="R490">
            <v>0</v>
          </cell>
          <cell r="S490">
            <v>0</v>
          </cell>
          <cell r="T490">
            <v>0</v>
          </cell>
        </row>
        <row r="491">
          <cell r="A491" t="str">
            <v>403362OR</v>
          </cell>
          <cell r="B491" t="str">
            <v>403362</v>
          </cell>
          <cell r="C491" t="str">
            <v>OR</v>
          </cell>
          <cell r="D491">
            <v>4688059.6100000003</v>
          </cell>
          <cell r="F491" t="str">
            <v>403362OR</v>
          </cell>
          <cell r="G491" t="str">
            <v>403362</v>
          </cell>
          <cell r="H491" t="str">
            <v>OR</v>
          </cell>
          <cell r="I491">
            <v>4688059.6100000003</v>
          </cell>
          <cell r="L491" t="str">
            <v>589S</v>
          </cell>
          <cell r="M491">
            <v>0</v>
          </cell>
          <cell r="N491">
            <v>0</v>
          </cell>
          <cell r="O491">
            <v>0</v>
          </cell>
          <cell r="P491">
            <v>0</v>
          </cell>
          <cell r="Q491">
            <v>0</v>
          </cell>
          <cell r="R491">
            <v>0</v>
          </cell>
          <cell r="S491">
            <v>0</v>
          </cell>
          <cell r="T491">
            <v>0</v>
          </cell>
        </row>
        <row r="492">
          <cell r="A492" t="str">
            <v>403362UT</v>
          </cell>
          <cell r="B492" t="str">
            <v>403362</v>
          </cell>
          <cell r="C492" t="str">
            <v>UT</v>
          </cell>
          <cell r="D492">
            <v>10397376.199999999</v>
          </cell>
          <cell r="F492" t="str">
            <v>403362UT</v>
          </cell>
          <cell r="G492" t="str">
            <v>403362</v>
          </cell>
          <cell r="H492" t="str">
            <v>UT</v>
          </cell>
          <cell r="I492">
            <v>10397376.199999999</v>
          </cell>
          <cell r="L492" t="str">
            <v>589SNPD</v>
          </cell>
          <cell r="M492">
            <v>0</v>
          </cell>
          <cell r="N492">
            <v>0</v>
          </cell>
          <cell r="O492">
            <v>0</v>
          </cell>
          <cell r="P492">
            <v>0</v>
          </cell>
          <cell r="Q492">
            <v>0</v>
          </cell>
          <cell r="R492">
            <v>0</v>
          </cell>
          <cell r="S492">
            <v>0</v>
          </cell>
          <cell r="T492">
            <v>0</v>
          </cell>
        </row>
        <row r="493">
          <cell r="A493" t="str">
            <v>403362WA</v>
          </cell>
          <cell r="B493" t="str">
            <v>403362</v>
          </cell>
          <cell r="C493" t="str">
            <v>WA</v>
          </cell>
          <cell r="D493">
            <v>1059743.21</v>
          </cell>
          <cell r="F493" t="str">
            <v>403362WA</v>
          </cell>
          <cell r="G493" t="str">
            <v>403362</v>
          </cell>
          <cell r="H493" t="str">
            <v>WA</v>
          </cell>
          <cell r="I493">
            <v>1059743.21</v>
          </cell>
          <cell r="L493" t="str">
            <v>590S</v>
          </cell>
          <cell r="M493">
            <v>0</v>
          </cell>
          <cell r="N493">
            <v>0</v>
          </cell>
          <cell r="O493">
            <v>0</v>
          </cell>
          <cell r="P493">
            <v>0</v>
          </cell>
          <cell r="Q493">
            <v>0</v>
          </cell>
          <cell r="R493">
            <v>0</v>
          </cell>
          <cell r="S493">
            <v>0</v>
          </cell>
          <cell r="T493">
            <v>0</v>
          </cell>
        </row>
        <row r="494">
          <cell r="A494" t="str">
            <v>403362WYP</v>
          </cell>
          <cell r="B494" t="str">
            <v>403362</v>
          </cell>
          <cell r="C494" t="str">
            <v>WYP</v>
          </cell>
          <cell r="D494">
            <v>2526888.31</v>
          </cell>
          <cell r="F494" t="str">
            <v>403362WYP</v>
          </cell>
          <cell r="G494" t="str">
            <v>403362</v>
          </cell>
          <cell r="H494" t="str">
            <v>WYP</v>
          </cell>
          <cell r="I494">
            <v>2526888.31</v>
          </cell>
          <cell r="L494" t="str">
            <v>590SNPD</v>
          </cell>
          <cell r="M494">
            <v>0</v>
          </cell>
          <cell r="N494">
            <v>0</v>
          </cell>
          <cell r="O494">
            <v>0</v>
          </cell>
          <cell r="P494">
            <v>0</v>
          </cell>
          <cell r="Q494">
            <v>0</v>
          </cell>
          <cell r="R494">
            <v>0</v>
          </cell>
          <cell r="S494">
            <v>0</v>
          </cell>
          <cell r="T494">
            <v>0</v>
          </cell>
        </row>
        <row r="495">
          <cell r="A495" t="str">
            <v>403362WYU</v>
          </cell>
          <cell r="B495" t="str">
            <v>403362</v>
          </cell>
          <cell r="C495" t="str">
            <v>WYU</v>
          </cell>
          <cell r="D495">
            <v>219547.62</v>
          </cell>
          <cell r="F495" t="str">
            <v>403362WYU</v>
          </cell>
          <cell r="G495" t="str">
            <v>403362</v>
          </cell>
          <cell r="H495" t="str">
            <v>WYU</v>
          </cell>
          <cell r="I495">
            <v>219547.62</v>
          </cell>
          <cell r="L495" t="str">
            <v>591S</v>
          </cell>
          <cell r="M495">
            <v>0</v>
          </cell>
          <cell r="N495">
            <v>0</v>
          </cell>
          <cell r="O495">
            <v>0</v>
          </cell>
          <cell r="P495">
            <v>0</v>
          </cell>
          <cell r="Q495">
            <v>0</v>
          </cell>
          <cell r="R495">
            <v>0</v>
          </cell>
          <cell r="S495">
            <v>0</v>
          </cell>
          <cell r="T495">
            <v>0</v>
          </cell>
        </row>
        <row r="496">
          <cell r="A496" t="str">
            <v>403364CA</v>
          </cell>
          <cell r="B496" t="str">
            <v>403364</v>
          </cell>
          <cell r="C496" t="str">
            <v>CA</v>
          </cell>
          <cell r="D496">
            <v>2202291.13</v>
          </cell>
          <cell r="F496" t="str">
            <v>403364CA</v>
          </cell>
          <cell r="G496" t="str">
            <v>403364</v>
          </cell>
          <cell r="H496" t="str">
            <v>CA</v>
          </cell>
          <cell r="I496">
            <v>2202291.13</v>
          </cell>
          <cell r="L496" t="str">
            <v>591SNPD</v>
          </cell>
          <cell r="M496">
            <v>0</v>
          </cell>
          <cell r="N496">
            <v>0</v>
          </cell>
          <cell r="O496">
            <v>0</v>
          </cell>
          <cell r="P496">
            <v>0</v>
          </cell>
          <cell r="Q496">
            <v>0</v>
          </cell>
          <cell r="R496">
            <v>0</v>
          </cell>
          <cell r="S496">
            <v>0</v>
          </cell>
          <cell r="T496">
            <v>0</v>
          </cell>
        </row>
        <row r="497">
          <cell r="A497" t="str">
            <v>403364ID</v>
          </cell>
          <cell r="B497" t="str">
            <v>403364</v>
          </cell>
          <cell r="C497" t="str">
            <v>ID</v>
          </cell>
          <cell r="D497">
            <v>2510185.9900000002</v>
          </cell>
          <cell r="F497" t="str">
            <v>403364ID</v>
          </cell>
          <cell r="G497" t="str">
            <v>403364</v>
          </cell>
          <cell r="H497" t="str">
            <v>ID</v>
          </cell>
          <cell r="I497">
            <v>2510185.9900000002</v>
          </cell>
          <cell r="L497" t="str">
            <v>592S</v>
          </cell>
          <cell r="M497">
            <v>0</v>
          </cell>
          <cell r="N497">
            <v>0</v>
          </cell>
          <cell r="O497">
            <v>0</v>
          </cell>
          <cell r="P497">
            <v>0</v>
          </cell>
          <cell r="Q497">
            <v>0</v>
          </cell>
          <cell r="R497">
            <v>0</v>
          </cell>
          <cell r="S497">
            <v>0</v>
          </cell>
          <cell r="T497">
            <v>0</v>
          </cell>
        </row>
        <row r="498">
          <cell r="A498" t="str">
            <v>403364OR</v>
          </cell>
          <cell r="B498" t="str">
            <v>403364</v>
          </cell>
          <cell r="C498" t="str">
            <v>OR</v>
          </cell>
          <cell r="D498">
            <v>13429160.77</v>
          </cell>
          <cell r="F498" t="str">
            <v>403364OR</v>
          </cell>
          <cell r="G498" t="str">
            <v>403364</v>
          </cell>
          <cell r="H498" t="str">
            <v>OR</v>
          </cell>
          <cell r="I498">
            <v>13429160.77</v>
          </cell>
          <cell r="L498" t="str">
            <v>592SNPD</v>
          </cell>
          <cell r="M498">
            <v>0</v>
          </cell>
          <cell r="N498">
            <v>0</v>
          </cell>
          <cell r="O498">
            <v>0</v>
          </cell>
          <cell r="P498">
            <v>0</v>
          </cell>
          <cell r="Q498">
            <v>0</v>
          </cell>
          <cell r="R498">
            <v>0</v>
          </cell>
          <cell r="S498">
            <v>0</v>
          </cell>
          <cell r="T498">
            <v>0</v>
          </cell>
        </row>
        <row r="499">
          <cell r="A499" t="str">
            <v>403364UT</v>
          </cell>
          <cell r="B499" t="str">
            <v>403364</v>
          </cell>
          <cell r="C499" t="str">
            <v>UT</v>
          </cell>
          <cell r="D499">
            <v>11713821.93</v>
          </cell>
          <cell r="F499" t="str">
            <v>403364UT</v>
          </cell>
          <cell r="G499" t="str">
            <v>403364</v>
          </cell>
          <cell r="H499" t="str">
            <v>UT</v>
          </cell>
          <cell r="I499">
            <v>11713821.93</v>
          </cell>
          <cell r="L499" t="str">
            <v>593OTHER</v>
          </cell>
          <cell r="M499">
            <v>0</v>
          </cell>
          <cell r="N499">
            <v>0</v>
          </cell>
          <cell r="O499">
            <v>0</v>
          </cell>
          <cell r="P499">
            <v>0</v>
          </cell>
          <cell r="Q499">
            <v>0</v>
          </cell>
          <cell r="R499">
            <v>0</v>
          </cell>
          <cell r="S499">
            <v>0</v>
          </cell>
          <cell r="T499">
            <v>0</v>
          </cell>
        </row>
        <row r="500">
          <cell r="A500" t="str">
            <v>403364WA</v>
          </cell>
          <cell r="B500" t="str">
            <v>403364</v>
          </cell>
          <cell r="C500" t="str">
            <v>WA</v>
          </cell>
          <cell r="D500">
            <v>3911749.54</v>
          </cell>
          <cell r="F500" t="str">
            <v>403364WA</v>
          </cell>
          <cell r="G500" t="str">
            <v>403364</v>
          </cell>
          <cell r="H500" t="str">
            <v>WA</v>
          </cell>
          <cell r="I500">
            <v>3911749.54</v>
          </cell>
          <cell r="L500" t="str">
            <v>593S</v>
          </cell>
          <cell r="M500">
            <v>0</v>
          </cell>
          <cell r="N500">
            <v>0</v>
          </cell>
          <cell r="O500">
            <v>-376367.43555039226</v>
          </cell>
          <cell r="P500">
            <v>0</v>
          </cell>
          <cell r="Q500">
            <v>0</v>
          </cell>
          <cell r="R500">
            <v>0</v>
          </cell>
          <cell r="S500">
            <v>0</v>
          </cell>
          <cell r="T500">
            <v>0</v>
          </cell>
        </row>
        <row r="501">
          <cell r="A501" t="str">
            <v>403364WYP</v>
          </cell>
          <cell r="B501" t="str">
            <v>403364</v>
          </cell>
          <cell r="C501" t="str">
            <v>WYP</v>
          </cell>
          <cell r="D501">
            <v>3527319.46</v>
          </cell>
          <cell r="F501" t="str">
            <v>403364WYP</v>
          </cell>
          <cell r="G501" t="str">
            <v>403364</v>
          </cell>
          <cell r="H501" t="str">
            <v>WYP</v>
          </cell>
          <cell r="I501">
            <v>3527319.46</v>
          </cell>
          <cell r="L501" t="str">
            <v>593SNPD</v>
          </cell>
          <cell r="M501">
            <v>0</v>
          </cell>
          <cell r="N501">
            <v>0</v>
          </cell>
          <cell r="O501">
            <v>-10034.4893332089</v>
          </cell>
          <cell r="P501">
            <v>0</v>
          </cell>
          <cell r="Q501">
            <v>0</v>
          </cell>
          <cell r="R501">
            <v>0</v>
          </cell>
          <cell r="S501">
            <v>0</v>
          </cell>
          <cell r="T501">
            <v>0</v>
          </cell>
        </row>
        <row r="502">
          <cell r="A502" t="str">
            <v>403364WYU</v>
          </cell>
          <cell r="B502" t="str">
            <v>403364</v>
          </cell>
          <cell r="C502" t="str">
            <v>WYU</v>
          </cell>
          <cell r="D502">
            <v>771145.49</v>
          </cell>
          <cell r="F502" t="str">
            <v>403364WYU</v>
          </cell>
          <cell r="G502" t="str">
            <v>403364</v>
          </cell>
          <cell r="H502" t="str">
            <v>WYU</v>
          </cell>
          <cell r="I502">
            <v>771145.49</v>
          </cell>
          <cell r="L502" t="str">
            <v>594S</v>
          </cell>
          <cell r="M502">
            <v>0</v>
          </cell>
          <cell r="N502">
            <v>0</v>
          </cell>
          <cell r="O502">
            <v>0</v>
          </cell>
          <cell r="P502">
            <v>0</v>
          </cell>
          <cell r="Q502">
            <v>0</v>
          </cell>
          <cell r="R502">
            <v>0</v>
          </cell>
          <cell r="S502">
            <v>0</v>
          </cell>
          <cell r="T502">
            <v>0</v>
          </cell>
        </row>
        <row r="503">
          <cell r="A503" t="str">
            <v>403365CA</v>
          </cell>
          <cell r="B503" t="str">
            <v>403365</v>
          </cell>
          <cell r="C503" t="str">
            <v>CA</v>
          </cell>
          <cell r="D503">
            <v>1037521.36</v>
          </cell>
          <cell r="F503" t="str">
            <v>403365CA</v>
          </cell>
          <cell r="G503" t="str">
            <v>403365</v>
          </cell>
          <cell r="H503" t="str">
            <v>CA</v>
          </cell>
          <cell r="I503">
            <v>1037521.36</v>
          </cell>
          <cell r="L503" t="str">
            <v>594SNPD</v>
          </cell>
          <cell r="M503">
            <v>0</v>
          </cell>
          <cell r="N503">
            <v>0</v>
          </cell>
          <cell r="O503">
            <v>0</v>
          </cell>
          <cell r="P503">
            <v>0</v>
          </cell>
          <cell r="Q503">
            <v>0</v>
          </cell>
          <cell r="R503">
            <v>0</v>
          </cell>
          <cell r="S503">
            <v>0</v>
          </cell>
          <cell r="T503">
            <v>0</v>
          </cell>
        </row>
        <row r="504">
          <cell r="A504" t="str">
            <v>403365ID</v>
          </cell>
          <cell r="B504" t="str">
            <v>403365</v>
          </cell>
          <cell r="C504" t="str">
            <v>ID</v>
          </cell>
          <cell r="D504">
            <v>999331.65</v>
          </cell>
          <cell r="F504" t="str">
            <v>403365ID</v>
          </cell>
          <cell r="G504" t="str">
            <v>403365</v>
          </cell>
          <cell r="H504" t="str">
            <v>ID</v>
          </cell>
          <cell r="I504">
            <v>999331.65</v>
          </cell>
          <cell r="L504" t="str">
            <v>595S</v>
          </cell>
          <cell r="M504">
            <v>0</v>
          </cell>
          <cell r="N504">
            <v>0</v>
          </cell>
          <cell r="O504">
            <v>0</v>
          </cell>
          <cell r="P504">
            <v>0</v>
          </cell>
          <cell r="Q504">
            <v>0</v>
          </cell>
          <cell r="R504">
            <v>0</v>
          </cell>
          <cell r="S504">
            <v>0</v>
          </cell>
          <cell r="T504">
            <v>0</v>
          </cell>
        </row>
        <row r="505">
          <cell r="A505" t="str">
            <v>403365OR</v>
          </cell>
          <cell r="B505" t="str">
            <v>403365</v>
          </cell>
          <cell r="C505" t="str">
            <v>OR</v>
          </cell>
          <cell r="D505">
            <v>7246388.6699999999</v>
          </cell>
          <cell r="F505" t="str">
            <v>403365OR</v>
          </cell>
          <cell r="G505" t="str">
            <v>403365</v>
          </cell>
          <cell r="H505" t="str">
            <v>OR</v>
          </cell>
          <cell r="I505">
            <v>7246388.6699999999</v>
          </cell>
          <cell r="L505" t="str">
            <v>595SNPD</v>
          </cell>
          <cell r="M505">
            <v>0</v>
          </cell>
          <cell r="N505">
            <v>0</v>
          </cell>
          <cell r="O505">
            <v>0</v>
          </cell>
          <cell r="P505">
            <v>0</v>
          </cell>
          <cell r="Q505">
            <v>0</v>
          </cell>
          <cell r="R505">
            <v>0</v>
          </cell>
          <cell r="S505">
            <v>0</v>
          </cell>
          <cell r="T505">
            <v>0</v>
          </cell>
        </row>
        <row r="506">
          <cell r="A506" t="str">
            <v>403365UT</v>
          </cell>
          <cell r="B506" t="str">
            <v>403365</v>
          </cell>
          <cell r="C506" t="str">
            <v>UT</v>
          </cell>
          <cell r="D506">
            <v>6806386.4000000004</v>
          </cell>
          <cell r="F506" t="str">
            <v>403365UT</v>
          </cell>
          <cell r="G506" t="str">
            <v>403365</v>
          </cell>
          <cell r="H506" t="str">
            <v>UT</v>
          </cell>
          <cell r="I506">
            <v>6806386.4000000004</v>
          </cell>
          <cell r="L506" t="str">
            <v>596S</v>
          </cell>
          <cell r="M506">
            <v>0</v>
          </cell>
          <cell r="N506">
            <v>0</v>
          </cell>
          <cell r="O506">
            <v>0</v>
          </cell>
          <cell r="P506">
            <v>0</v>
          </cell>
          <cell r="Q506">
            <v>0</v>
          </cell>
          <cell r="R506">
            <v>0</v>
          </cell>
          <cell r="S506">
            <v>0</v>
          </cell>
          <cell r="T506">
            <v>0</v>
          </cell>
        </row>
        <row r="507">
          <cell r="A507" t="str">
            <v>403365WA</v>
          </cell>
          <cell r="B507" t="str">
            <v>403365</v>
          </cell>
          <cell r="C507" t="str">
            <v>WA</v>
          </cell>
          <cell r="D507">
            <v>1773566.31</v>
          </cell>
          <cell r="F507" t="str">
            <v>403365WA</v>
          </cell>
          <cell r="G507" t="str">
            <v>403365</v>
          </cell>
          <cell r="H507" t="str">
            <v>WA</v>
          </cell>
          <cell r="I507">
            <v>1773566.31</v>
          </cell>
          <cell r="L507" t="str">
            <v>597S</v>
          </cell>
          <cell r="M507">
            <v>0</v>
          </cell>
          <cell r="N507">
            <v>0</v>
          </cell>
          <cell r="O507">
            <v>0</v>
          </cell>
          <cell r="P507">
            <v>0</v>
          </cell>
          <cell r="Q507">
            <v>0</v>
          </cell>
          <cell r="R507">
            <v>0</v>
          </cell>
          <cell r="S507">
            <v>0</v>
          </cell>
          <cell r="T507">
            <v>0</v>
          </cell>
        </row>
        <row r="508">
          <cell r="A508" t="str">
            <v>403365WYP</v>
          </cell>
          <cell r="B508" t="str">
            <v>403365</v>
          </cell>
          <cell r="C508" t="str">
            <v>WYP</v>
          </cell>
          <cell r="D508">
            <v>2344282.41</v>
          </cell>
          <cell r="F508" t="str">
            <v>403365WYP</v>
          </cell>
          <cell r="G508" t="str">
            <v>403365</v>
          </cell>
          <cell r="H508" t="str">
            <v>WYP</v>
          </cell>
          <cell r="I508">
            <v>2344282.41</v>
          </cell>
          <cell r="L508" t="str">
            <v>597SNPD</v>
          </cell>
          <cell r="M508">
            <v>0</v>
          </cell>
          <cell r="N508">
            <v>0</v>
          </cell>
          <cell r="O508">
            <v>0</v>
          </cell>
          <cell r="P508">
            <v>0</v>
          </cell>
          <cell r="Q508">
            <v>0</v>
          </cell>
          <cell r="R508">
            <v>0</v>
          </cell>
          <cell r="S508">
            <v>0</v>
          </cell>
          <cell r="T508">
            <v>0</v>
          </cell>
        </row>
        <row r="509">
          <cell r="A509" t="str">
            <v>403365WYU</v>
          </cell>
          <cell r="B509" t="str">
            <v>403365</v>
          </cell>
          <cell r="C509" t="str">
            <v>WYU</v>
          </cell>
          <cell r="D509">
            <v>352269.28</v>
          </cell>
          <cell r="F509" t="str">
            <v>403365WYU</v>
          </cell>
          <cell r="G509" t="str">
            <v>403365</v>
          </cell>
          <cell r="H509" t="str">
            <v>WYU</v>
          </cell>
          <cell r="I509">
            <v>352269.28</v>
          </cell>
          <cell r="L509" t="str">
            <v>598S</v>
          </cell>
          <cell r="M509">
            <v>0</v>
          </cell>
          <cell r="N509">
            <v>0</v>
          </cell>
          <cell r="O509">
            <v>0</v>
          </cell>
          <cell r="P509">
            <v>0</v>
          </cell>
          <cell r="Q509">
            <v>0</v>
          </cell>
          <cell r="R509">
            <v>0</v>
          </cell>
          <cell r="S509">
            <v>0</v>
          </cell>
          <cell r="T509">
            <v>0</v>
          </cell>
        </row>
        <row r="510">
          <cell r="A510" t="str">
            <v>403366CA</v>
          </cell>
          <cell r="B510" t="str">
            <v>403366</v>
          </cell>
          <cell r="C510" t="str">
            <v>CA</v>
          </cell>
          <cell r="D510">
            <v>485097.55</v>
          </cell>
          <cell r="F510" t="str">
            <v>403366CA</v>
          </cell>
          <cell r="G510" t="str">
            <v>403366</v>
          </cell>
          <cell r="H510" t="str">
            <v>CA</v>
          </cell>
          <cell r="I510">
            <v>485097.55</v>
          </cell>
          <cell r="L510" t="str">
            <v>598SNPD</v>
          </cell>
          <cell r="M510">
            <v>0</v>
          </cell>
          <cell r="N510">
            <v>0</v>
          </cell>
          <cell r="O510">
            <v>0</v>
          </cell>
          <cell r="P510">
            <v>0</v>
          </cell>
          <cell r="Q510">
            <v>0</v>
          </cell>
          <cell r="R510">
            <v>0</v>
          </cell>
          <cell r="S510">
            <v>0</v>
          </cell>
          <cell r="T510">
            <v>0</v>
          </cell>
        </row>
        <row r="511">
          <cell r="A511" t="str">
            <v>403366ID</v>
          </cell>
          <cell r="B511" t="str">
            <v>403366</v>
          </cell>
          <cell r="C511" t="str">
            <v>ID</v>
          </cell>
          <cell r="D511">
            <v>184583.48</v>
          </cell>
          <cell r="F511" t="str">
            <v>403366ID</v>
          </cell>
          <cell r="G511" t="str">
            <v>403366</v>
          </cell>
          <cell r="H511" t="str">
            <v>ID</v>
          </cell>
          <cell r="I511">
            <v>184583.48</v>
          </cell>
          <cell r="L511" t="str">
            <v>901CN</v>
          </cell>
          <cell r="M511">
            <v>0</v>
          </cell>
          <cell r="N511">
            <v>0</v>
          </cell>
          <cell r="O511">
            <v>0</v>
          </cell>
          <cell r="P511">
            <v>0</v>
          </cell>
          <cell r="Q511">
            <v>0</v>
          </cell>
          <cell r="R511">
            <v>0</v>
          </cell>
          <cell r="S511">
            <v>0</v>
          </cell>
          <cell r="T511">
            <v>0</v>
          </cell>
        </row>
        <row r="512">
          <cell r="A512" t="str">
            <v>403366OR</v>
          </cell>
          <cell r="B512" t="str">
            <v>403366</v>
          </cell>
          <cell r="C512" t="str">
            <v>OR</v>
          </cell>
          <cell r="D512">
            <v>2263675.88</v>
          </cell>
          <cell r="F512" t="str">
            <v>403366OR</v>
          </cell>
          <cell r="G512" t="str">
            <v>403366</v>
          </cell>
          <cell r="H512" t="str">
            <v>OR</v>
          </cell>
          <cell r="I512">
            <v>2263675.88</v>
          </cell>
          <cell r="L512" t="str">
            <v>901S</v>
          </cell>
          <cell r="M512">
            <v>0</v>
          </cell>
          <cell r="N512">
            <v>0</v>
          </cell>
          <cell r="O512">
            <v>0</v>
          </cell>
          <cell r="P512">
            <v>0</v>
          </cell>
          <cell r="Q512">
            <v>0</v>
          </cell>
          <cell r="R512">
            <v>0</v>
          </cell>
          <cell r="S512">
            <v>0</v>
          </cell>
          <cell r="T512">
            <v>0</v>
          </cell>
        </row>
        <row r="513">
          <cell r="A513" t="str">
            <v>403366UT</v>
          </cell>
          <cell r="B513" t="str">
            <v>403366</v>
          </cell>
          <cell r="C513" t="str">
            <v>UT</v>
          </cell>
          <cell r="D513">
            <v>4035322.41</v>
          </cell>
          <cell r="F513" t="str">
            <v>403366UT</v>
          </cell>
          <cell r="G513" t="str">
            <v>403366</v>
          </cell>
          <cell r="H513" t="str">
            <v>UT</v>
          </cell>
          <cell r="I513">
            <v>4035322.41</v>
          </cell>
          <cell r="L513" t="str">
            <v>902CN</v>
          </cell>
          <cell r="M513">
            <v>0</v>
          </cell>
          <cell r="N513">
            <v>0</v>
          </cell>
          <cell r="O513">
            <v>0</v>
          </cell>
          <cell r="P513">
            <v>0</v>
          </cell>
          <cell r="Q513">
            <v>0</v>
          </cell>
          <cell r="R513">
            <v>0</v>
          </cell>
          <cell r="S513">
            <v>0</v>
          </cell>
          <cell r="T513">
            <v>0</v>
          </cell>
        </row>
        <row r="514">
          <cell r="A514" t="str">
            <v>403366WA</v>
          </cell>
          <cell r="B514" t="str">
            <v>403366</v>
          </cell>
          <cell r="C514" t="str">
            <v>WA</v>
          </cell>
          <cell r="D514">
            <v>730945.22</v>
          </cell>
          <cell r="F514" t="str">
            <v>403366WA</v>
          </cell>
          <cell r="G514" t="str">
            <v>403366</v>
          </cell>
          <cell r="H514" t="str">
            <v>WA</v>
          </cell>
          <cell r="I514">
            <v>730945.22</v>
          </cell>
          <cell r="L514" t="str">
            <v>902S</v>
          </cell>
          <cell r="M514">
            <v>0</v>
          </cell>
          <cell r="N514">
            <v>0</v>
          </cell>
          <cell r="O514">
            <v>0</v>
          </cell>
          <cell r="P514">
            <v>0</v>
          </cell>
          <cell r="Q514">
            <v>0</v>
          </cell>
          <cell r="R514">
            <v>0</v>
          </cell>
          <cell r="S514">
            <v>0</v>
          </cell>
          <cell r="T514">
            <v>0</v>
          </cell>
        </row>
        <row r="515">
          <cell r="A515" t="str">
            <v>403366WYP</v>
          </cell>
          <cell r="B515" t="str">
            <v>403366</v>
          </cell>
          <cell r="C515" t="str">
            <v>WYP</v>
          </cell>
          <cell r="D515">
            <v>642668.35</v>
          </cell>
          <cell r="F515" t="str">
            <v>403366WYP</v>
          </cell>
          <cell r="G515" t="str">
            <v>403366</v>
          </cell>
          <cell r="H515" t="str">
            <v>WYP</v>
          </cell>
          <cell r="I515">
            <v>642668.35</v>
          </cell>
          <cell r="L515" t="str">
            <v>903CN</v>
          </cell>
          <cell r="M515">
            <v>0</v>
          </cell>
          <cell r="N515">
            <v>0</v>
          </cell>
          <cell r="O515">
            <v>-64846.395329632331</v>
          </cell>
          <cell r="P515">
            <v>0</v>
          </cell>
          <cell r="Q515">
            <v>0</v>
          </cell>
          <cell r="R515">
            <v>0</v>
          </cell>
          <cell r="S515">
            <v>0</v>
          </cell>
          <cell r="T515">
            <v>0</v>
          </cell>
        </row>
        <row r="516">
          <cell r="A516" t="str">
            <v>403366WYU</v>
          </cell>
          <cell r="B516" t="str">
            <v>403366</v>
          </cell>
          <cell r="C516" t="str">
            <v>WYU</v>
          </cell>
          <cell r="D516">
            <v>157541.23000000001</v>
          </cell>
          <cell r="F516" t="str">
            <v>403366WYU</v>
          </cell>
          <cell r="G516" t="str">
            <v>403366</v>
          </cell>
          <cell r="H516" t="str">
            <v>WYU</v>
          </cell>
          <cell r="I516">
            <v>157541.23000000001</v>
          </cell>
          <cell r="L516" t="str">
            <v>903S</v>
          </cell>
          <cell r="M516">
            <v>0</v>
          </cell>
          <cell r="N516">
            <v>0</v>
          </cell>
          <cell r="O516">
            <v>-30648.24745843355</v>
          </cell>
          <cell r="P516">
            <v>0</v>
          </cell>
          <cell r="Q516">
            <v>0</v>
          </cell>
          <cell r="R516">
            <v>0</v>
          </cell>
          <cell r="S516">
            <v>0</v>
          </cell>
          <cell r="T516">
            <v>0</v>
          </cell>
        </row>
        <row r="517">
          <cell r="A517" t="str">
            <v>403367CA</v>
          </cell>
          <cell r="B517" t="str">
            <v>403367</v>
          </cell>
          <cell r="C517" t="str">
            <v>CA</v>
          </cell>
          <cell r="D517">
            <v>430723.83</v>
          </cell>
          <cell r="F517" t="str">
            <v>403367CA</v>
          </cell>
          <cell r="G517" t="str">
            <v>403367</v>
          </cell>
          <cell r="H517" t="str">
            <v>CA</v>
          </cell>
          <cell r="I517">
            <v>430723.83</v>
          </cell>
          <cell r="L517" t="str">
            <v>904CN</v>
          </cell>
          <cell r="M517">
            <v>0</v>
          </cell>
          <cell r="N517">
            <v>0</v>
          </cell>
          <cell r="O517">
            <v>0</v>
          </cell>
          <cell r="P517">
            <v>0</v>
          </cell>
          <cell r="Q517">
            <v>0</v>
          </cell>
          <cell r="R517">
            <v>0</v>
          </cell>
          <cell r="S517">
            <v>0</v>
          </cell>
          <cell r="T517">
            <v>0</v>
          </cell>
        </row>
        <row r="518">
          <cell r="A518" t="str">
            <v>403367ID</v>
          </cell>
          <cell r="B518" t="str">
            <v>403367</v>
          </cell>
          <cell r="C518" t="str">
            <v>ID</v>
          </cell>
          <cell r="D518">
            <v>512896.09</v>
          </cell>
          <cell r="F518" t="str">
            <v>403367ID</v>
          </cell>
          <cell r="G518" t="str">
            <v>403367</v>
          </cell>
          <cell r="H518" t="str">
            <v>ID</v>
          </cell>
          <cell r="I518">
            <v>512896.09</v>
          </cell>
          <cell r="L518" t="str">
            <v>904S</v>
          </cell>
          <cell r="M518">
            <v>0</v>
          </cell>
          <cell r="N518">
            <v>0</v>
          </cell>
          <cell r="O518">
            <v>422425.00003842823</v>
          </cell>
          <cell r="P518">
            <v>0</v>
          </cell>
          <cell r="Q518">
            <v>0</v>
          </cell>
          <cell r="R518">
            <v>0</v>
          </cell>
          <cell r="S518">
            <v>0</v>
          </cell>
          <cell r="T518">
            <v>0</v>
          </cell>
        </row>
        <row r="519">
          <cell r="A519" t="str">
            <v>403367OR</v>
          </cell>
          <cell r="B519" t="str">
            <v>403367</v>
          </cell>
          <cell r="C519" t="str">
            <v>OR</v>
          </cell>
          <cell r="D519">
            <v>3978689.66</v>
          </cell>
          <cell r="F519" t="str">
            <v>403367OR</v>
          </cell>
          <cell r="G519" t="str">
            <v>403367</v>
          </cell>
          <cell r="H519" t="str">
            <v>OR</v>
          </cell>
          <cell r="I519">
            <v>3978689.66</v>
          </cell>
          <cell r="L519" t="str">
            <v>905CAGE</v>
          </cell>
          <cell r="M519">
            <v>0</v>
          </cell>
          <cell r="N519">
            <v>0</v>
          </cell>
          <cell r="O519">
            <v>0</v>
          </cell>
          <cell r="P519">
            <v>0</v>
          </cell>
          <cell r="Q519">
            <v>0</v>
          </cell>
          <cell r="R519">
            <v>0</v>
          </cell>
          <cell r="S519">
            <v>0</v>
          </cell>
          <cell r="T519">
            <v>0</v>
          </cell>
        </row>
        <row r="520">
          <cell r="A520" t="str">
            <v>403367UT</v>
          </cell>
          <cell r="B520" t="str">
            <v>403367</v>
          </cell>
          <cell r="C520" t="str">
            <v>UT</v>
          </cell>
          <cell r="D520">
            <v>11353293.66</v>
          </cell>
          <cell r="F520" t="str">
            <v>403367UT</v>
          </cell>
          <cell r="G520" t="str">
            <v>403367</v>
          </cell>
          <cell r="H520" t="str">
            <v>UT</v>
          </cell>
          <cell r="I520">
            <v>11353293.66</v>
          </cell>
          <cell r="L520" t="str">
            <v>905CN</v>
          </cell>
          <cell r="M520">
            <v>0</v>
          </cell>
          <cell r="N520">
            <v>0</v>
          </cell>
          <cell r="O520">
            <v>-2949.2486031032072</v>
          </cell>
          <cell r="P520">
            <v>0</v>
          </cell>
          <cell r="Q520">
            <v>0</v>
          </cell>
          <cell r="R520">
            <v>0</v>
          </cell>
          <cell r="S520">
            <v>0</v>
          </cell>
          <cell r="T520">
            <v>0</v>
          </cell>
        </row>
        <row r="521">
          <cell r="A521" t="str">
            <v>403367WA</v>
          </cell>
          <cell r="B521" t="str">
            <v>403367</v>
          </cell>
          <cell r="C521" t="str">
            <v>WA</v>
          </cell>
          <cell r="D521">
            <v>683184.65</v>
          </cell>
          <cell r="F521" t="str">
            <v>403367WA</v>
          </cell>
          <cell r="G521" t="str">
            <v>403367</v>
          </cell>
          <cell r="H521" t="str">
            <v>WA</v>
          </cell>
          <cell r="I521">
            <v>683184.65</v>
          </cell>
          <cell r="L521" t="str">
            <v>905S</v>
          </cell>
          <cell r="M521">
            <v>0</v>
          </cell>
          <cell r="N521">
            <v>0</v>
          </cell>
          <cell r="O521">
            <v>0</v>
          </cell>
          <cell r="P521">
            <v>0</v>
          </cell>
          <cell r="Q521">
            <v>0</v>
          </cell>
          <cell r="R521">
            <v>0</v>
          </cell>
          <cell r="S521">
            <v>0</v>
          </cell>
          <cell r="T521">
            <v>0</v>
          </cell>
        </row>
        <row r="522">
          <cell r="A522" t="str">
            <v>403367WYP</v>
          </cell>
          <cell r="B522" t="str">
            <v>403367</v>
          </cell>
          <cell r="C522" t="str">
            <v>WYP</v>
          </cell>
          <cell r="D522">
            <v>1243818.44</v>
          </cell>
          <cell r="F522" t="str">
            <v>403367WYP</v>
          </cell>
          <cell r="G522" t="str">
            <v>403367</v>
          </cell>
          <cell r="H522" t="str">
            <v>WYP</v>
          </cell>
          <cell r="I522">
            <v>1243818.44</v>
          </cell>
          <cell r="L522" t="str">
            <v>907CN</v>
          </cell>
          <cell r="M522">
            <v>0</v>
          </cell>
          <cell r="N522">
            <v>0</v>
          </cell>
          <cell r="O522">
            <v>0</v>
          </cell>
          <cell r="P522">
            <v>0</v>
          </cell>
          <cell r="Q522">
            <v>0</v>
          </cell>
          <cell r="R522">
            <v>0</v>
          </cell>
          <cell r="S522">
            <v>0</v>
          </cell>
          <cell r="T522">
            <v>0</v>
          </cell>
        </row>
        <row r="523">
          <cell r="A523" t="str">
            <v>403367WYU</v>
          </cell>
          <cell r="B523" t="str">
            <v>403367</v>
          </cell>
          <cell r="C523" t="str">
            <v>WYU</v>
          </cell>
          <cell r="D523">
            <v>594157.31999999995</v>
          </cell>
          <cell r="F523" t="str">
            <v>403367WYU</v>
          </cell>
          <cell r="G523" t="str">
            <v>403367</v>
          </cell>
          <cell r="H523" t="str">
            <v>WYU</v>
          </cell>
          <cell r="I523">
            <v>594157.31999999995</v>
          </cell>
          <cell r="L523" t="str">
            <v>907S</v>
          </cell>
          <cell r="M523">
            <v>0</v>
          </cell>
          <cell r="N523">
            <v>0</v>
          </cell>
          <cell r="O523">
            <v>0</v>
          </cell>
          <cell r="P523">
            <v>0</v>
          </cell>
          <cell r="Q523">
            <v>0</v>
          </cell>
          <cell r="R523">
            <v>0</v>
          </cell>
          <cell r="S523">
            <v>0</v>
          </cell>
          <cell r="T523">
            <v>0</v>
          </cell>
        </row>
        <row r="524">
          <cell r="A524" t="str">
            <v>403368CA</v>
          </cell>
          <cell r="B524" t="str">
            <v>403368</v>
          </cell>
          <cell r="C524" t="str">
            <v>CA</v>
          </cell>
          <cell r="D524">
            <v>1244373.8700000001</v>
          </cell>
          <cell r="F524" t="str">
            <v>403368CA</v>
          </cell>
          <cell r="G524" t="str">
            <v>403368</v>
          </cell>
          <cell r="H524" t="str">
            <v>CA</v>
          </cell>
          <cell r="I524">
            <v>1244373.8700000001</v>
          </cell>
          <cell r="L524" t="str">
            <v>908CN</v>
          </cell>
          <cell r="M524">
            <v>0</v>
          </cell>
          <cell r="N524">
            <v>0</v>
          </cell>
          <cell r="O524">
            <v>-4627.8444461527733</v>
          </cell>
          <cell r="P524">
            <v>0</v>
          </cell>
          <cell r="Q524">
            <v>0</v>
          </cell>
          <cell r="R524">
            <v>0</v>
          </cell>
          <cell r="S524">
            <v>0</v>
          </cell>
          <cell r="T524">
            <v>0</v>
          </cell>
        </row>
        <row r="525">
          <cell r="A525" t="str">
            <v>403368ID</v>
          </cell>
          <cell r="B525" t="str">
            <v>403368</v>
          </cell>
          <cell r="C525" t="str">
            <v>ID</v>
          </cell>
          <cell r="D525">
            <v>1590700.03</v>
          </cell>
          <cell r="F525" t="str">
            <v>403368ID</v>
          </cell>
          <cell r="G525" t="str">
            <v>403368</v>
          </cell>
          <cell r="H525" t="str">
            <v>ID</v>
          </cell>
          <cell r="I525">
            <v>1590700.03</v>
          </cell>
          <cell r="L525" t="str">
            <v>908OTHER</v>
          </cell>
          <cell r="M525">
            <v>0</v>
          </cell>
          <cell r="N525">
            <v>0</v>
          </cell>
          <cell r="O525">
            <v>0</v>
          </cell>
          <cell r="P525">
            <v>0</v>
          </cell>
          <cell r="Q525">
            <v>0</v>
          </cell>
          <cell r="R525">
            <v>0</v>
          </cell>
          <cell r="S525">
            <v>0</v>
          </cell>
          <cell r="T525">
            <v>0</v>
          </cell>
        </row>
        <row r="526">
          <cell r="A526" t="str">
            <v>403368OR</v>
          </cell>
          <cell r="B526" t="str">
            <v>403368</v>
          </cell>
          <cell r="C526" t="str">
            <v>OR</v>
          </cell>
          <cell r="D526">
            <v>11658420.43</v>
          </cell>
          <cell r="F526" t="str">
            <v>403368OR</v>
          </cell>
          <cell r="G526" t="str">
            <v>403368</v>
          </cell>
          <cell r="H526" t="str">
            <v>OR</v>
          </cell>
          <cell r="I526">
            <v>11658420.43</v>
          </cell>
          <cell r="L526" t="str">
            <v>908S</v>
          </cell>
          <cell r="M526">
            <v>0</v>
          </cell>
          <cell r="N526">
            <v>0</v>
          </cell>
          <cell r="O526">
            <v>-10687350.114866918</v>
          </cell>
          <cell r="P526">
            <v>0</v>
          </cell>
          <cell r="Q526">
            <v>0</v>
          </cell>
          <cell r="R526">
            <v>0</v>
          </cell>
          <cell r="S526">
            <v>0</v>
          </cell>
          <cell r="T526">
            <v>0</v>
          </cell>
        </row>
        <row r="527">
          <cell r="A527" t="str">
            <v>403368UT</v>
          </cell>
          <cell r="B527" t="str">
            <v>403368</v>
          </cell>
          <cell r="C527" t="str">
            <v>UT</v>
          </cell>
          <cell r="D527">
            <v>9436084.5099999998</v>
          </cell>
          <cell r="F527" t="str">
            <v>403368UT</v>
          </cell>
          <cell r="G527" t="str">
            <v>403368</v>
          </cell>
          <cell r="H527" t="str">
            <v>UT</v>
          </cell>
          <cell r="I527">
            <v>9436084.5099999998</v>
          </cell>
          <cell r="L527" t="str">
            <v>909CN</v>
          </cell>
          <cell r="M527">
            <v>0</v>
          </cell>
          <cell r="N527">
            <v>0</v>
          </cell>
          <cell r="O527">
            <v>-7429.2946016374817</v>
          </cell>
          <cell r="P527">
            <v>0</v>
          </cell>
          <cell r="Q527">
            <v>0</v>
          </cell>
          <cell r="R527">
            <v>0</v>
          </cell>
          <cell r="S527">
            <v>0</v>
          </cell>
          <cell r="T527">
            <v>0</v>
          </cell>
        </row>
        <row r="528">
          <cell r="A528" t="str">
            <v>403368WA</v>
          </cell>
          <cell r="B528" t="str">
            <v>403368</v>
          </cell>
          <cell r="C528" t="str">
            <v>WA</v>
          </cell>
          <cell r="D528">
            <v>2947579.6</v>
          </cell>
          <cell r="F528" t="str">
            <v>403368WA</v>
          </cell>
          <cell r="G528" t="str">
            <v>403368</v>
          </cell>
          <cell r="H528" t="str">
            <v>WA</v>
          </cell>
          <cell r="I528">
            <v>2947579.6</v>
          </cell>
          <cell r="L528" t="str">
            <v>909S</v>
          </cell>
          <cell r="M528">
            <v>0</v>
          </cell>
          <cell r="N528">
            <v>0</v>
          </cell>
          <cell r="O528">
            <v>3883.01</v>
          </cell>
          <cell r="P528">
            <v>0</v>
          </cell>
          <cell r="Q528">
            <v>0</v>
          </cell>
          <cell r="R528">
            <v>0</v>
          </cell>
          <cell r="S528">
            <v>0</v>
          </cell>
          <cell r="T528">
            <v>0</v>
          </cell>
        </row>
        <row r="529">
          <cell r="A529" t="str">
            <v>403368WYP</v>
          </cell>
          <cell r="B529" t="str">
            <v>403368</v>
          </cell>
          <cell r="C529" t="str">
            <v>WYP</v>
          </cell>
          <cell r="D529">
            <v>2690494.28</v>
          </cell>
          <cell r="F529" t="str">
            <v>403368WYP</v>
          </cell>
          <cell r="G529" t="str">
            <v>403368</v>
          </cell>
          <cell r="H529" t="str">
            <v>WYP</v>
          </cell>
          <cell r="I529">
            <v>2690494.28</v>
          </cell>
          <cell r="L529" t="str">
            <v>910CN</v>
          </cell>
          <cell r="M529">
            <v>0</v>
          </cell>
          <cell r="N529">
            <v>0</v>
          </cell>
          <cell r="O529">
            <v>0</v>
          </cell>
          <cell r="P529">
            <v>0</v>
          </cell>
          <cell r="Q529">
            <v>0</v>
          </cell>
          <cell r="R529">
            <v>0</v>
          </cell>
          <cell r="S529">
            <v>0</v>
          </cell>
          <cell r="T529">
            <v>0</v>
          </cell>
        </row>
        <row r="530">
          <cell r="A530" t="str">
            <v>403368WYU</v>
          </cell>
          <cell r="B530" t="str">
            <v>403368</v>
          </cell>
          <cell r="C530" t="str">
            <v>WYU</v>
          </cell>
          <cell r="D530">
            <v>417777.57</v>
          </cell>
          <cell r="F530" t="str">
            <v>403368WYU</v>
          </cell>
          <cell r="G530" t="str">
            <v>403368</v>
          </cell>
          <cell r="H530" t="str">
            <v>WYU</v>
          </cell>
          <cell r="I530">
            <v>417777.57</v>
          </cell>
          <cell r="L530" t="str">
            <v>920S</v>
          </cell>
          <cell r="M530">
            <v>0</v>
          </cell>
          <cell r="N530">
            <v>0</v>
          </cell>
          <cell r="O530">
            <v>-15173.061689779739</v>
          </cell>
          <cell r="P530">
            <v>0</v>
          </cell>
          <cell r="Q530">
            <v>0</v>
          </cell>
          <cell r="R530">
            <v>0</v>
          </cell>
          <cell r="S530">
            <v>0</v>
          </cell>
          <cell r="T530">
            <v>0</v>
          </cell>
        </row>
        <row r="531">
          <cell r="A531" t="str">
            <v>403369CA</v>
          </cell>
          <cell r="B531" t="str">
            <v>403369</v>
          </cell>
          <cell r="C531" t="str">
            <v>CA</v>
          </cell>
          <cell r="D531">
            <v>429404.61</v>
          </cell>
          <cell r="F531" t="str">
            <v>403369CA</v>
          </cell>
          <cell r="G531" t="str">
            <v>403369</v>
          </cell>
          <cell r="H531" t="str">
            <v>CA</v>
          </cell>
          <cell r="I531">
            <v>429404.61</v>
          </cell>
          <cell r="L531" t="str">
            <v>920SO</v>
          </cell>
          <cell r="M531">
            <v>0</v>
          </cell>
          <cell r="N531">
            <v>0</v>
          </cell>
          <cell r="O531">
            <v>-175011.4298523663</v>
          </cell>
          <cell r="P531">
            <v>0</v>
          </cell>
          <cell r="Q531">
            <v>0</v>
          </cell>
          <cell r="R531">
            <v>0</v>
          </cell>
          <cell r="S531">
            <v>0</v>
          </cell>
          <cell r="T531">
            <v>0</v>
          </cell>
        </row>
        <row r="532">
          <cell r="A532" t="str">
            <v>403369ID</v>
          </cell>
          <cell r="B532" t="str">
            <v>403369</v>
          </cell>
          <cell r="C532" t="str">
            <v>ID</v>
          </cell>
          <cell r="D532">
            <v>618512.67000000004</v>
          </cell>
          <cell r="F532" t="str">
            <v>403369ID</v>
          </cell>
          <cell r="G532" t="str">
            <v>403369</v>
          </cell>
          <cell r="H532" t="str">
            <v>ID</v>
          </cell>
          <cell r="I532">
            <v>618512.67000000004</v>
          </cell>
          <cell r="L532" t="str">
            <v>921CN</v>
          </cell>
          <cell r="M532">
            <v>0</v>
          </cell>
          <cell r="N532">
            <v>0</v>
          </cell>
          <cell r="O532">
            <v>0</v>
          </cell>
          <cell r="P532">
            <v>0</v>
          </cell>
          <cell r="Q532">
            <v>0</v>
          </cell>
          <cell r="R532">
            <v>0</v>
          </cell>
          <cell r="S532">
            <v>0</v>
          </cell>
          <cell r="T532">
            <v>0</v>
          </cell>
        </row>
        <row r="533">
          <cell r="A533" t="str">
            <v>403369OR</v>
          </cell>
          <cell r="B533" t="str">
            <v>403369</v>
          </cell>
          <cell r="C533" t="str">
            <v>OR</v>
          </cell>
          <cell r="D533">
            <v>4846965.59</v>
          </cell>
          <cell r="F533" t="str">
            <v>403369OR</v>
          </cell>
          <cell r="G533" t="str">
            <v>403369</v>
          </cell>
          <cell r="H533" t="str">
            <v>OR</v>
          </cell>
          <cell r="I533">
            <v>4846965.59</v>
          </cell>
          <cell r="L533" t="str">
            <v>921S</v>
          </cell>
          <cell r="M533">
            <v>0</v>
          </cell>
          <cell r="N533">
            <v>0</v>
          </cell>
          <cell r="O533">
            <v>0</v>
          </cell>
          <cell r="P533">
            <v>0</v>
          </cell>
          <cell r="Q533">
            <v>0</v>
          </cell>
          <cell r="R533">
            <v>0</v>
          </cell>
          <cell r="S533">
            <v>0</v>
          </cell>
          <cell r="T533">
            <v>0</v>
          </cell>
        </row>
        <row r="534">
          <cell r="A534" t="str">
            <v>403369UT</v>
          </cell>
          <cell r="B534" t="str">
            <v>403369</v>
          </cell>
          <cell r="C534" t="str">
            <v>UT</v>
          </cell>
          <cell r="D534">
            <v>4402117.1900000004</v>
          </cell>
          <cell r="F534" t="str">
            <v>403369UT</v>
          </cell>
          <cell r="G534" t="str">
            <v>403369</v>
          </cell>
          <cell r="H534" t="str">
            <v>UT</v>
          </cell>
          <cell r="I534">
            <v>4402117.1900000004</v>
          </cell>
          <cell r="L534" t="str">
            <v>921SO</v>
          </cell>
          <cell r="M534">
            <v>0</v>
          </cell>
          <cell r="N534">
            <v>0</v>
          </cell>
          <cell r="O534">
            <v>-1343.8435994538004</v>
          </cell>
          <cell r="P534">
            <v>0</v>
          </cell>
          <cell r="Q534">
            <v>0</v>
          </cell>
          <cell r="R534">
            <v>0</v>
          </cell>
          <cell r="S534">
            <v>0</v>
          </cell>
          <cell r="T534">
            <v>0</v>
          </cell>
        </row>
        <row r="535">
          <cell r="A535" t="str">
            <v>403369WA</v>
          </cell>
          <cell r="B535" t="str">
            <v>403369</v>
          </cell>
          <cell r="C535" t="str">
            <v>WA</v>
          </cell>
          <cell r="D535">
            <v>1334978.79</v>
          </cell>
          <cell r="F535" t="str">
            <v>403369WA</v>
          </cell>
          <cell r="G535" t="str">
            <v>403369</v>
          </cell>
          <cell r="H535" t="str">
            <v>WA</v>
          </cell>
          <cell r="I535">
            <v>1334978.79</v>
          </cell>
          <cell r="L535" t="str">
            <v>922SO</v>
          </cell>
          <cell r="M535">
            <v>0</v>
          </cell>
          <cell r="N535">
            <v>0</v>
          </cell>
          <cell r="O535">
            <v>0</v>
          </cell>
          <cell r="P535">
            <v>0</v>
          </cell>
          <cell r="Q535">
            <v>0</v>
          </cell>
          <cell r="R535">
            <v>0</v>
          </cell>
          <cell r="S535">
            <v>0</v>
          </cell>
          <cell r="T535">
            <v>0</v>
          </cell>
        </row>
        <row r="536">
          <cell r="A536" t="str">
            <v>403369WYP</v>
          </cell>
          <cell r="B536" t="str">
            <v>403369</v>
          </cell>
          <cell r="C536" t="str">
            <v>WYP</v>
          </cell>
          <cell r="D536">
            <v>1085762.27</v>
          </cell>
          <cell r="F536" t="str">
            <v>403369WYP</v>
          </cell>
          <cell r="G536" t="str">
            <v>403369</v>
          </cell>
          <cell r="H536" t="str">
            <v>WYP</v>
          </cell>
          <cell r="I536">
            <v>1085762.27</v>
          </cell>
          <cell r="L536" t="str">
            <v>923CAGE</v>
          </cell>
          <cell r="M536">
            <v>0</v>
          </cell>
          <cell r="N536">
            <v>0</v>
          </cell>
          <cell r="O536">
            <v>0</v>
          </cell>
          <cell r="P536">
            <v>0</v>
          </cell>
          <cell r="Q536">
            <v>0</v>
          </cell>
          <cell r="R536">
            <v>0</v>
          </cell>
          <cell r="S536">
            <v>0</v>
          </cell>
          <cell r="T536">
            <v>0</v>
          </cell>
        </row>
        <row r="537">
          <cell r="A537" t="str">
            <v>403369WYU</v>
          </cell>
          <cell r="B537" t="str">
            <v>403369</v>
          </cell>
          <cell r="C537" t="str">
            <v>WYU</v>
          </cell>
          <cell r="D537">
            <v>302240.93</v>
          </cell>
          <cell r="F537" t="str">
            <v>403369WYU</v>
          </cell>
          <cell r="G537" t="str">
            <v>403369</v>
          </cell>
          <cell r="H537" t="str">
            <v>WYU</v>
          </cell>
          <cell r="I537">
            <v>302240.93</v>
          </cell>
          <cell r="L537" t="str">
            <v>923CAGW</v>
          </cell>
          <cell r="M537">
            <v>0</v>
          </cell>
          <cell r="N537">
            <v>0</v>
          </cell>
          <cell r="O537">
            <v>95490.050047703611</v>
          </cell>
          <cell r="P537">
            <v>0</v>
          </cell>
          <cell r="Q537">
            <v>0</v>
          </cell>
          <cell r="R537">
            <v>0</v>
          </cell>
          <cell r="S537">
            <v>0</v>
          </cell>
          <cell r="T537">
            <v>0</v>
          </cell>
        </row>
        <row r="538">
          <cell r="A538" t="str">
            <v>403370CA</v>
          </cell>
          <cell r="B538" t="str">
            <v>403370</v>
          </cell>
          <cell r="C538" t="str">
            <v>CA</v>
          </cell>
          <cell r="D538">
            <v>186286.24</v>
          </cell>
          <cell r="F538" t="str">
            <v>403370CA</v>
          </cell>
          <cell r="G538" t="str">
            <v>403370</v>
          </cell>
          <cell r="H538" t="str">
            <v>CA</v>
          </cell>
          <cell r="I538">
            <v>186286.24</v>
          </cell>
          <cell r="L538" t="str">
            <v>923S</v>
          </cell>
          <cell r="M538">
            <v>0</v>
          </cell>
          <cell r="N538">
            <v>0</v>
          </cell>
          <cell r="O538">
            <v>-78838.499999999985</v>
          </cell>
          <cell r="P538">
            <v>0</v>
          </cell>
          <cell r="Q538">
            <v>0</v>
          </cell>
          <cell r="R538">
            <v>0</v>
          </cell>
          <cell r="S538">
            <v>0</v>
          </cell>
          <cell r="T538">
            <v>0</v>
          </cell>
        </row>
        <row r="539">
          <cell r="A539" t="str">
            <v>403370ID</v>
          </cell>
          <cell r="B539" t="str">
            <v>403370</v>
          </cell>
          <cell r="C539" t="str">
            <v>ID</v>
          </cell>
          <cell r="D539">
            <v>437212.39</v>
          </cell>
          <cell r="F539" t="str">
            <v>403370ID</v>
          </cell>
          <cell r="G539" t="str">
            <v>403370</v>
          </cell>
          <cell r="H539" t="str">
            <v>ID</v>
          </cell>
          <cell r="I539">
            <v>437212.39</v>
          </cell>
          <cell r="L539" t="str">
            <v>923SO</v>
          </cell>
          <cell r="M539">
            <v>0</v>
          </cell>
          <cell r="N539">
            <v>0</v>
          </cell>
          <cell r="O539">
            <v>-78744.185359532508</v>
          </cell>
          <cell r="P539">
            <v>0</v>
          </cell>
          <cell r="Q539">
            <v>0</v>
          </cell>
          <cell r="R539">
            <v>0</v>
          </cell>
          <cell r="S539">
            <v>0</v>
          </cell>
          <cell r="T539">
            <v>0</v>
          </cell>
        </row>
        <row r="540">
          <cell r="A540" t="str">
            <v>403370OR</v>
          </cell>
          <cell r="B540" t="str">
            <v>403370</v>
          </cell>
          <cell r="C540" t="str">
            <v>OR</v>
          </cell>
          <cell r="D540">
            <v>2171255.69</v>
          </cell>
          <cell r="F540" t="str">
            <v>403370OR</v>
          </cell>
          <cell r="G540" t="str">
            <v>403370</v>
          </cell>
          <cell r="H540" t="str">
            <v>OR</v>
          </cell>
          <cell r="I540">
            <v>2171255.69</v>
          </cell>
          <cell r="L540" t="str">
            <v>924SO</v>
          </cell>
          <cell r="M540">
            <v>0</v>
          </cell>
          <cell r="N540">
            <v>0</v>
          </cell>
          <cell r="O540">
            <v>-1897.0261066266421</v>
          </cell>
          <cell r="P540">
            <v>0</v>
          </cell>
          <cell r="Q540">
            <v>0</v>
          </cell>
          <cell r="R540">
            <v>0</v>
          </cell>
          <cell r="S540">
            <v>0</v>
          </cell>
          <cell r="T540">
            <v>0</v>
          </cell>
        </row>
        <row r="541">
          <cell r="A541" t="str">
            <v>403370UT</v>
          </cell>
          <cell r="B541" t="str">
            <v>403370</v>
          </cell>
          <cell r="C541" t="str">
            <v>UT</v>
          </cell>
          <cell r="D541">
            <v>2416274.1</v>
          </cell>
          <cell r="F541" t="str">
            <v>403370UT</v>
          </cell>
          <cell r="G541" t="str">
            <v>403370</v>
          </cell>
          <cell r="H541" t="str">
            <v>UT</v>
          </cell>
          <cell r="I541">
            <v>2416274.1</v>
          </cell>
          <cell r="L541" t="str">
            <v>925SO</v>
          </cell>
          <cell r="M541">
            <v>0</v>
          </cell>
          <cell r="N541">
            <v>0</v>
          </cell>
          <cell r="O541">
            <v>-1586046.0968427944</v>
          </cell>
          <cell r="P541">
            <v>0</v>
          </cell>
          <cell r="Q541">
            <v>0</v>
          </cell>
          <cell r="R541">
            <v>0</v>
          </cell>
          <cell r="S541">
            <v>0</v>
          </cell>
          <cell r="T541">
            <v>0</v>
          </cell>
        </row>
        <row r="542">
          <cell r="A542" t="str">
            <v>403370WA</v>
          </cell>
          <cell r="B542" t="str">
            <v>403370</v>
          </cell>
          <cell r="C542" t="str">
            <v>WA</v>
          </cell>
          <cell r="D542">
            <v>440072.68</v>
          </cell>
          <cell r="F542" t="str">
            <v>403370WA</v>
          </cell>
          <cell r="G542" t="str">
            <v>403370</v>
          </cell>
          <cell r="H542" t="str">
            <v>WA</v>
          </cell>
          <cell r="I542">
            <v>440072.68</v>
          </cell>
          <cell r="L542" t="str">
            <v>928CAGE</v>
          </cell>
          <cell r="M542">
            <v>0</v>
          </cell>
          <cell r="N542">
            <v>0</v>
          </cell>
          <cell r="O542">
            <v>0</v>
          </cell>
          <cell r="P542">
            <v>0</v>
          </cell>
          <cell r="Q542">
            <v>0</v>
          </cell>
          <cell r="R542">
            <v>0</v>
          </cell>
          <cell r="S542">
            <v>0</v>
          </cell>
          <cell r="T542">
            <v>0</v>
          </cell>
        </row>
        <row r="543">
          <cell r="A543" t="str">
            <v>403370WYP</v>
          </cell>
          <cell r="B543" t="str">
            <v>403370</v>
          </cell>
          <cell r="C543" t="str">
            <v>WYP</v>
          </cell>
          <cell r="D543">
            <v>428082.41</v>
          </cell>
          <cell r="F543" t="str">
            <v>403370WYP</v>
          </cell>
          <cell r="G543" t="str">
            <v>403370</v>
          </cell>
          <cell r="H543" t="str">
            <v>WYP</v>
          </cell>
          <cell r="I543">
            <v>428082.41</v>
          </cell>
          <cell r="L543" t="str">
            <v>928CAGW</v>
          </cell>
          <cell r="M543">
            <v>0</v>
          </cell>
          <cell r="N543">
            <v>0</v>
          </cell>
          <cell r="O543">
            <v>0</v>
          </cell>
          <cell r="P543">
            <v>0</v>
          </cell>
          <cell r="Q543">
            <v>0</v>
          </cell>
          <cell r="R543">
            <v>0</v>
          </cell>
          <cell r="S543">
            <v>0</v>
          </cell>
          <cell r="T543">
            <v>0</v>
          </cell>
        </row>
        <row r="544">
          <cell r="A544" t="str">
            <v>403370WYU</v>
          </cell>
          <cell r="B544" t="str">
            <v>403370</v>
          </cell>
          <cell r="C544" t="str">
            <v>WYU</v>
          </cell>
          <cell r="D544">
            <v>76758.44</v>
          </cell>
          <cell r="F544" t="str">
            <v>403370WYU</v>
          </cell>
          <cell r="G544" t="str">
            <v>403370</v>
          </cell>
          <cell r="H544" t="str">
            <v>WYU</v>
          </cell>
          <cell r="I544">
            <v>76758.44</v>
          </cell>
          <cell r="L544" t="str">
            <v>928S</v>
          </cell>
          <cell r="M544">
            <v>0</v>
          </cell>
          <cell r="N544">
            <v>0</v>
          </cell>
          <cell r="O544">
            <v>0</v>
          </cell>
          <cell r="P544">
            <v>0</v>
          </cell>
          <cell r="Q544">
            <v>0</v>
          </cell>
          <cell r="R544">
            <v>0</v>
          </cell>
          <cell r="S544">
            <v>0</v>
          </cell>
          <cell r="T544">
            <v>0</v>
          </cell>
        </row>
        <row r="545">
          <cell r="A545" t="str">
            <v>403371CA</v>
          </cell>
          <cell r="B545" t="str">
            <v>403371</v>
          </cell>
          <cell r="C545" t="str">
            <v>CA</v>
          </cell>
          <cell r="D545">
            <v>12994.09</v>
          </cell>
          <cell r="F545" t="str">
            <v>403371CA</v>
          </cell>
          <cell r="G545" t="str">
            <v>403371</v>
          </cell>
          <cell r="H545" t="str">
            <v>CA</v>
          </cell>
          <cell r="I545">
            <v>12994.09</v>
          </cell>
          <cell r="L545" t="str">
            <v>928SG</v>
          </cell>
          <cell r="M545">
            <v>0</v>
          </cell>
          <cell r="N545">
            <v>0</v>
          </cell>
          <cell r="O545">
            <v>0</v>
          </cell>
          <cell r="P545">
            <v>0</v>
          </cell>
          <cell r="Q545">
            <v>0</v>
          </cell>
          <cell r="R545">
            <v>0</v>
          </cell>
          <cell r="S545">
            <v>0</v>
          </cell>
          <cell r="T545">
            <v>0</v>
          </cell>
        </row>
        <row r="546">
          <cell r="A546" t="str">
            <v>403371ID</v>
          </cell>
          <cell r="B546" t="str">
            <v>403371</v>
          </cell>
          <cell r="C546" t="str">
            <v>ID</v>
          </cell>
          <cell r="D546">
            <v>7705.76</v>
          </cell>
          <cell r="F546" t="str">
            <v>403371ID</v>
          </cell>
          <cell r="G546" t="str">
            <v>403371</v>
          </cell>
          <cell r="H546" t="str">
            <v>ID</v>
          </cell>
          <cell r="I546">
            <v>7705.76</v>
          </cell>
          <cell r="L546" t="str">
            <v>928SO</v>
          </cell>
          <cell r="M546">
            <v>0</v>
          </cell>
          <cell r="N546">
            <v>0</v>
          </cell>
          <cell r="O546">
            <v>0</v>
          </cell>
          <cell r="P546">
            <v>0</v>
          </cell>
          <cell r="Q546">
            <v>0</v>
          </cell>
          <cell r="R546">
            <v>0</v>
          </cell>
          <cell r="S546">
            <v>0</v>
          </cell>
          <cell r="T546">
            <v>0</v>
          </cell>
        </row>
        <row r="547">
          <cell r="A547" t="str">
            <v>403371OR</v>
          </cell>
          <cell r="B547" t="str">
            <v>403371</v>
          </cell>
          <cell r="C547" t="str">
            <v>OR</v>
          </cell>
          <cell r="D547">
            <v>122049.78</v>
          </cell>
          <cell r="F547" t="str">
            <v>403371OR</v>
          </cell>
          <cell r="G547" t="str">
            <v>403371</v>
          </cell>
          <cell r="H547" t="str">
            <v>OR</v>
          </cell>
          <cell r="I547">
            <v>122049.78</v>
          </cell>
          <cell r="L547" t="str">
            <v>929CAGE</v>
          </cell>
          <cell r="M547">
            <v>0</v>
          </cell>
          <cell r="N547">
            <v>0</v>
          </cell>
          <cell r="O547">
            <v>0</v>
          </cell>
          <cell r="P547">
            <v>0</v>
          </cell>
          <cell r="Q547">
            <v>0</v>
          </cell>
          <cell r="R547">
            <v>0</v>
          </cell>
          <cell r="S547">
            <v>0</v>
          </cell>
          <cell r="T547">
            <v>0</v>
          </cell>
        </row>
        <row r="548">
          <cell r="A548" t="str">
            <v>403371UT</v>
          </cell>
          <cell r="B548" t="str">
            <v>403371</v>
          </cell>
          <cell r="C548" t="str">
            <v>UT</v>
          </cell>
          <cell r="D548">
            <v>267402.84999999998</v>
          </cell>
          <cell r="F548" t="str">
            <v>403371UT</v>
          </cell>
          <cell r="G548" t="str">
            <v>403371</v>
          </cell>
          <cell r="H548" t="str">
            <v>UT</v>
          </cell>
          <cell r="I548">
            <v>267402.84999999998</v>
          </cell>
          <cell r="L548" t="str">
            <v>929CAGW</v>
          </cell>
          <cell r="M548">
            <v>0</v>
          </cell>
          <cell r="N548">
            <v>0</v>
          </cell>
          <cell r="O548">
            <v>747090.93238895608</v>
          </cell>
          <cell r="P548">
            <v>0</v>
          </cell>
          <cell r="Q548">
            <v>0</v>
          </cell>
          <cell r="R548">
            <v>0</v>
          </cell>
          <cell r="S548">
            <v>0</v>
          </cell>
          <cell r="T548">
            <v>0</v>
          </cell>
        </row>
        <row r="549">
          <cell r="A549" t="str">
            <v>403371WA</v>
          </cell>
          <cell r="B549" t="str">
            <v>403371</v>
          </cell>
          <cell r="C549" t="str">
            <v>WA</v>
          </cell>
          <cell r="D549">
            <v>19014.64</v>
          </cell>
          <cell r="F549" t="str">
            <v>403371WA</v>
          </cell>
          <cell r="G549" t="str">
            <v>403371</v>
          </cell>
          <cell r="H549" t="str">
            <v>WA</v>
          </cell>
          <cell r="I549">
            <v>19014.64</v>
          </cell>
          <cell r="L549" t="str">
            <v>929CN</v>
          </cell>
          <cell r="M549">
            <v>0</v>
          </cell>
          <cell r="N549">
            <v>0</v>
          </cell>
          <cell r="O549">
            <v>-107.91077808531774</v>
          </cell>
          <cell r="P549">
            <v>0</v>
          </cell>
          <cell r="Q549">
            <v>0</v>
          </cell>
          <cell r="R549">
            <v>0</v>
          </cell>
          <cell r="S549">
            <v>0</v>
          </cell>
          <cell r="T549">
            <v>0</v>
          </cell>
        </row>
        <row r="550">
          <cell r="A550" t="str">
            <v>403371WYP</v>
          </cell>
          <cell r="B550" t="str">
            <v>403371</v>
          </cell>
          <cell r="C550" t="str">
            <v>WYP</v>
          </cell>
          <cell r="D550">
            <v>47435.79</v>
          </cell>
          <cell r="F550" t="str">
            <v>403371WYP</v>
          </cell>
          <cell r="G550" t="str">
            <v>403371</v>
          </cell>
          <cell r="H550" t="str">
            <v>WYP</v>
          </cell>
          <cell r="I550">
            <v>47435.79</v>
          </cell>
          <cell r="L550" t="str">
            <v>929NUTIL</v>
          </cell>
          <cell r="M550">
            <v>0</v>
          </cell>
          <cell r="N550">
            <v>0</v>
          </cell>
          <cell r="O550">
            <v>0</v>
          </cell>
          <cell r="P550">
            <v>0</v>
          </cell>
          <cell r="Q550">
            <v>0</v>
          </cell>
          <cell r="R550">
            <v>0</v>
          </cell>
          <cell r="S550">
            <v>0</v>
          </cell>
          <cell r="T550">
            <v>0</v>
          </cell>
        </row>
        <row r="551">
          <cell r="A551" t="str">
            <v>403371WYU</v>
          </cell>
          <cell r="B551" t="str">
            <v>403371</v>
          </cell>
          <cell r="C551" t="str">
            <v>WYU</v>
          </cell>
          <cell r="D551">
            <v>9046.44</v>
          </cell>
          <cell r="F551" t="str">
            <v>403371WYU</v>
          </cell>
          <cell r="G551" t="str">
            <v>403371</v>
          </cell>
          <cell r="H551" t="str">
            <v>WYU</v>
          </cell>
          <cell r="I551">
            <v>9046.44</v>
          </cell>
          <cell r="L551" t="str">
            <v>929S</v>
          </cell>
          <cell r="M551">
            <v>0</v>
          </cell>
          <cell r="N551">
            <v>0</v>
          </cell>
          <cell r="O551">
            <v>-613827.47000000009</v>
          </cell>
          <cell r="P551">
            <v>0</v>
          </cell>
          <cell r="Q551">
            <v>0</v>
          </cell>
          <cell r="R551">
            <v>0</v>
          </cell>
          <cell r="S551">
            <v>0</v>
          </cell>
          <cell r="T551">
            <v>0</v>
          </cell>
        </row>
        <row r="552">
          <cell r="A552" t="str">
            <v>403373CA</v>
          </cell>
          <cell r="B552" t="str">
            <v>403373</v>
          </cell>
          <cell r="C552" t="str">
            <v>CA</v>
          </cell>
          <cell r="D552">
            <v>21263.45</v>
          </cell>
          <cell r="F552" t="str">
            <v>403373CA</v>
          </cell>
          <cell r="G552" t="str">
            <v>403373</v>
          </cell>
          <cell r="H552" t="str">
            <v>CA</v>
          </cell>
          <cell r="I552">
            <v>21263.45</v>
          </cell>
          <cell r="L552" t="str">
            <v>929SG</v>
          </cell>
          <cell r="M552">
            <v>0</v>
          </cell>
          <cell r="N552">
            <v>0</v>
          </cell>
          <cell r="O552">
            <v>391011.95358539739</v>
          </cell>
          <cell r="P552">
            <v>0</v>
          </cell>
          <cell r="Q552">
            <v>0</v>
          </cell>
          <cell r="R552">
            <v>0</v>
          </cell>
          <cell r="S552">
            <v>0</v>
          </cell>
          <cell r="T552">
            <v>0</v>
          </cell>
        </row>
        <row r="553">
          <cell r="A553" t="str">
            <v>403373ID</v>
          </cell>
          <cell r="B553" t="str">
            <v>403373</v>
          </cell>
          <cell r="C553" t="str">
            <v>ID</v>
          </cell>
          <cell r="D553">
            <v>30542.35</v>
          </cell>
          <cell r="F553" t="str">
            <v>403373ID</v>
          </cell>
          <cell r="G553" t="str">
            <v>403373</v>
          </cell>
          <cell r="H553" t="str">
            <v>ID</v>
          </cell>
          <cell r="I553">
            <v>30542.35</v>
          </cell>
          <cell r="L553" t="str">
            <v>929SNPD</v>
          </cell>
          <cell r="M553">
            <v>0</v>
          </cell>
          <cell r="N553">
            <v>0</v>
          </cell>
          <cell r="O553">
            <v>-805.22632796619916</v>
          </cell>
          <cell r="P553">
            <v>0</v>
          </cell>
          <cell r="Q553">
            <v>0</v>
          </cell>
          <cell r="R553">
            <v>0</v>
          </cell>
          <cell r="S553">
            <v>0</v>
          </cell>
          <cell r="T553">
            <v>0</v>
          </cell>
        </row>
        <row r="554">
          <cell r="A554" t="str">
            <v>403373OR</v>
          </cell>
          <cell r="B554" t="str">
            <v>403373</v>
          </cell>
          <cell r="C554" t="str">
            <v>OR</v>
          </cell>
          <cell r="D554">
            <v>689206.79</v>
          </cell>
          <cell r="F554" t="str">
            <v>403373OR</v>
          </cell>
          <cell r="G554" t="str">
            <v>403373</v>
          </cell>
          <cell r="H554" t="str">
            <v>OR</v>
          </cell>
          <cell r="I554">
            <v>689206.79</v>
          </cell>
          <cell r="L554" t="str">
            <v>929SO</v>
          </cell>
          <cell r="M554">
            <v>0</v>
          </cell>
          <cell r="N554">
            <v>0</v>
          </cell>
          <cell r="O554">
            <v>-292568.30299679819</v>
          </cell>
          <cell r="P554">
            <v>0</v>
          </cell>
          <cell r="Q554">
            <v>0</v>
          </cell>
          <cell r="R554">
            <v>0</v>
          </cell>
          <cell r="S554">
            <v>0</v>
          </cell>
          <cell r="T554">
            <v>0</v>
          </cell>
        </row>
        <row r="555">
          <cell r="A555" t="str">
            <v>403373UT</v>
          </cell>
          <cell r="B555" t="str">
            <v>403373</v>
          </cell>
          <cell r="C555" t="str">
            <v>UT</v>
          </cell>
          <cell r="D555">
            <v>976965.9</v>
          </cell>
          <cell r="F555" t="str">
            <v>403373UT</v>
          </cell>
          <cell r="G555" t="str">
            <v>403373</v>
          </cell>
          <cell r="H555" t="str">
            <v>UT</v>
          </cell>
          <cell r="I555">
            <v>976965.9</v>
          </cell>
          <cell r="L555" t="str">
            <v>930S</v>
          </cell>
          <cell r="M555">
            <v>0</v>
          </cell>
          <cell r="N555">
            <v>0</v>
          </cell>
          <cell r="O555">
            <v>21380</v>
          </cell>
          <cell r="P555">
            <v>0</v>
          </cell>
          <cell r="Q555">
            <v>0</v>
          </cell>
          <cell r="R555">
            <v>0</v>
          </cell>
          <cell r="S555">
            <v>0</v>
          </cell>
          <cell r="T555">
            <v>0</v>
          </cell>
        </row>
        <row r="556">
          <cell r="A556" t="str">
            <v>403373WA</v>
          </cell>
          <cell r="B556" t="str">
            <v>403373</v>
          </cell>
          <cell r="C556" t="str">
            <v>WA</v>
          </cell>
          <cell r="D556">
            <v>130220.86</v>
          </cell>
          <cell r="F556" t="str">
            <v>403373WA</v>
          </cell>
          <cell r="G556" t="str">
            <v>403373</v>
          </cell>
          <cell r="H556" t="str">
            <v>WA</v>
          </cell>
          <cell r="I556">
            <v>130220.86</v>
          </cell>
          <cell r="L556" t="str">
            <v>930SO</v>
          </cell>
          <cell r="M556">
            <v>0</v>
          </cell>
          <cell r="N556">
            <v>0</v>
          </cell>
          <cell r="O556">
            <v>-19980.113072882836</v>
          </cell>
          <cell r="P556">
            <v>0</v>
          </cell>
          <cell r="Q556">
            <v>0</v>
          </cell>
          <cell r="R556">
            <v>0</v>
          </cell>
          <cell r="S556">
            <v>0</v>
          </cell>
          <cell r="T556">
            <v>0</v>
          </cell>
        </row>
        <row r="557">
          <cell r="A557" t="str">
            <v>403373WYP</v>
          </cell>
          <cell r="B557" t="str">
            <v>403373</v>
          </cell>
          <cell r="C557" t="str">
            <v>WYP</v>
          </cell>
          <cell r="D557">
            <v>221884.17</v>
          </cell>
          <cell r="F557" t="str">
            <v>403373WYP</v>
          </cell>
          <cell r="G557" t="str">
            <v>403373</v>
          </cell>
          <cell r="H557" t="str">
            <v>WYP</v>
          </cell>
          <cell r="I557">
            <v>221884.17</v>
          </cell>
          <cell r="L557" t="str">
            <v>931S</v>
          </cell>
          <cell r="M557">
            <v>0</v>
          </cell>
          <cell r="N557">
            <v>0</v>
          </cell>
          <cell r="O557">
            <v>0</v>
          </cell>
          <cell r="P557">
            <v>0</v>
          </cell>
          <cell r="Q557">
            <v>0</v>
          </cell>
          <cell r="R557">
            <v>0</v>
          </cell>
          <cell r="S557">
            <v>0</v>
          </cell>
          <cell r="T557">
            <v>0</v>
          </cell>
        </row>
        <row r="558">
          <cell r="A558" t="str">
            <v>403373WYU</v>
          </cell>
          <cell r="B558" t="str">
            <v>403373</v>
          </cell>
          <cell r="C558" t="str">
            <v>WYU</v>
          </cell>
          <cell r="D558">
            <v>62534.54</v>
          </cell>
          <cell r="F558" t="str">
            <v>403373WYU</v>
          </cell>
          <cell r="G558" t="str">
            <v>403373</v>
          </cell>
          <cell r="H558" t="str">
            <v>WYU</v>
          </cell>
          <cell r="I558">
            <v>62534.54</v>
          </cell>
          <cell r="L558" t="str">
            <v>931SO</v>
          </cell>
          <cell r="M558">
            <v>0</v>
          </cell>
          <cell r="N558">
            <v>0</v>
          </cell>
          <cell r="O558">
            <v>0</v>
          </cell>
          <cell r="P558">
            <v>0</v>
          </cell>
          <cell r="Q558">
            <v>0</v>
          </cell>
          <cell r="R558">
            <v>0</v>
          </cell>
          <cell r="S558">
            <v>0</v>
          </cell>
          <cell r="T558">
            <v>0</v>
          </cell>
        </row>
        <row r="559">
          <cell r="A559" t="str">
            <v>403GPCA</v>
          </cell>
          <cell r="B559" t="str">
            <v>403GP</v>
          </cell>
          <cell r="C559" t="str">
            <v>CA</v>
          </cell>
          <cell r="D559">
            <v>337307.98</v>
          </cell>
          <cell r="F559" t="str">
            <v>403GPCA</v>
          </cell>
          <cell r="G559" t="str">
            <v>403GP</v>
          </cell>
          <cell r="H559" t="str">
            <v>CA</v>
          </cell>
          <cell r="I559">
            <v>337307.98</v>
          </cell>
          <cell r="L559" t="str">
            <v>935CN</v>
          </cell>
          <cell r="M559">
            <v>0</v>
          </cell>
          <cell r="N559">
            <v>0</v>
          </cell>
          <cell r="O559">
            <v>0</v>
          </cell>
          <cell r="P559">
            <v>0</v>
          </cell>
          <cell r="Q559">
            <v>0</v>
          </cell>
          <cell r="R559">
            <v>0</v>
          </cell>
          <cell r="S559">
            <v>0</v>
          </cell>
          <cell r="T559">
            <v>0</v>
          </cell>
        </row>
        <row r="560">
          <cell r="A560" t="str">
            <v>403GPCAEE</v>
          </cell>
          <cell r="B560" t="str">
            <v>403GP</v>
          </cell>
          <cell r="C560" t="str">
            <v>CAEE</v>
          </cell>
          <cell r="D560">
            <v>25402.1</v>
          </cell>
          <cell r="F560" t="str">
            <v>403GPCAEE</v>
          </cell>
          <cell r="G560" t="str">
            <v>403GP</v>
          </cell>
          <cell r="H560" t="str">
            <v>CAEE</v>
          </cell>
          <cell r="I560">
            <v>25402.1</v>
          </cell>
          <cell r="L560" t="str">
            <v>935S</v>
          </cell>
          <cell r="M560">
            <v>0</v>
          </cell>
          <cell r="N560">
            <v>0</v>
          </cell>
          <cell r="O560">
            <v>0.68853529136741087</v>
          </cell>
          <cell r="P560">
            <v>0</v>
          </cell>
          <cell r="Q560">
            <v>0</v>
          </cell>
          <cell r="R560">
            <v>0</v>
          </cell>
          <cell r="S560">
            <v>0</v>
          </cell>
          <cell r="T560">
            <v>0</v>
          </cell>
        </row>
        <row r="561">
          <cell r="A561" t="str">
            <v>403GPCAGE</v>
          </cell>
          <cell r="B561" t="str">
            <v>403GP</v>
          </cell>
          <cell r="C561" t="str">
            <v>CAGE</v>
          </cell>
          <cell r="D561">
            <v>5844899.0800000001</v>
          </cell>
          <cell r="F561" t="str">
            <v>403GPCAGE</v>
          </cell>
          <cell r="G561" t="str">
            <v>403GP</v>
          </cell>
          <cell r="H561" t="str">
            <v>CAGE</v>
          </cell>
          <cell r="I561">
            <v>5844899.0800000001</v>
          </cell>
          <cell r="L561" t="str">
            <v>935SO</v>
          </cell>
          <cell r="M561">
            <v>0</v>
          </cell>
          <cell r="N561">
            <v>0</v>
          </cell>
          <cell r="O561">
            <v>-4711.2665405924272</v>
          </cell>
          <cell r="P561">
            <v>0</v>
          </cell>
          <cell r="Q561">
            <v>0</v>
          </cell>
          <cell r="R561">
            <v>0</v>
          </cell>
          <cell r="S561">
            <v>0</v>
          </cell>
          <cell r="T561">
            <v>0</v>
          </cell>
        </row>
        <row r="562">
          <cell r="A562" t="str">
            <v>403GPCAGW</v>
          </cell>
          <cell r="B562" t="str">
            <v>403GP</v>
          </cell>
          <cell r="C562" t="str">
            <v>CAGW</v>
          </cell>
          <cell r="D562">
            <v>1824831.93</v>
          </cell>
          <cell r="F562" t="str">
            <v>403GPCAGW</v>
          </cell>
          <cell r="G562" t="str">
            <v>403GP</v>
          </cell>
          <cell r="H562" t="str">
            <v>CAGW</v>
          </cell>
          <cell r="I562">
            <v>1824831.93</v>
          </cell>
          <cell r="L562" t="str">
            <v>ACCOUNTS</v>
          </cell>
          <cell r="M562">
            <v>0</v>
          </cell>
          <cell r="N562">
            <v>0</v>
          </cell>
          <cell r="O562">
            <v>0</v>
          </cell>
          <cell r="P562">
            <v>0</v>
          </cell>
          <cell r="Q562">
            <v>0</v>
          </cell>
          <cell r="R562">
            <v>0</v>
          </cell>
          <cell r="S562">
            <v>0</v>
          </cell>
          <cell r="T562">
            <v>0</v>
          </cell>
        </row>
        <row r="563">
          <cell r="A563" t="str">
            <v>403GPCN</v>
          </cell>
          <cell r="B563" t="str">
            <v>403GP</v>
          </cell>
          <cell r="C563" t="str">
            <v>CN</v>
          </cell>
          <cell r="D563">
            <v>1471483.67</v>
          </cell>
          <cell r="F563" t="str">
            <v>403GPCN</v>
          </cell>
          <cell r="G563" t="str">
            <v>403GP</v>
          </cell>
          <cell r="H563" t="str">
            <v>CN</v>
          </cell>
          <cell r="I563">
            <v>1471483.67</v>
          </cell>
          <cell r="L563" t="str">
            <v>CWCS</v>
          </cell>
          <cell r="M563">
            <v>0</v>
          </cell>
          <cell r="N563">
            <v>0</v>
          </cell>
          <cell r="O563">
            <v>31018483.084840599</v>
          </cell>
          <cell r="P563">
            <v>0</v>
          </cell>
          <cell r="Q563">
            <v>0</v>
          </cell>
          <cell r="R563">
            <v>0</v>
          </cell>
          <cell r="S563">
            <v>0</v>
          </cell>
          <cell r="T563">
            <v>0</v>
          </cell>
        </row>
        <row r="564">
          <cell r="A564" t="str">
            <v>403GPID</v>
          </cell>
          <cell r="B564" t="str">
            <v>403GP</v>
          </cell>
          <cell r="C564" t="str">
            <v>ID</v>
          </cell>
          <cell r="D564">
            <v>877451.87</v>
          </cell>
          <cell r="F564" t="str">
            <v>403GPID</v>
          </cell>
          <cell r="G564" t="str">
            <v>403GP</v>
          </cell>
          <cell r="H564" t="str">
            <v>ID</v>
          </cell>
          <cell r="I564">
            <v>877451.87</v>
          </cell>
          <cell r="L564" t="str">
            <v>DPS</v>
          </cell>
          <cell r="M564">
            <v>0</v>
          </cell>
          <cell r="N564">
            <v>0</v>
          </cell>
          <cell r="O564">
            <v>0</v>
          </cell>
          <cell r="P564">
            <v>0</v>
          </cell>
          <cell r="Q564">
            <v>0</v>
          </cell>
          <cell r="R564">
            <v>0</v>
          </cell>
          <cell r="S564">
            <v>0</v>
          </cell>
          <cell r="T564">
            <v>0</v>
          </cell>
        </row>
        <row r="565">
          <cell r="A565" t="str">
            <v>403GPJBE</v>
          </cell>
          <cell r="B565" t="str">
            <v>403GP</v>
          </cell>
          <cell r="C565" t="str">
            <v>JBE</v>
          </cell>
          <cell r="D565">
            <v>213.94</v>
          </cell>
          <cell r="F565" t="str">
            <v>403GPJBE</v>
          </cell>
          <cell r="G565" t="str">
            <v>403GP</v>
          </cell>
          <cell r="H565" t="str">
            <v>JBE</v>
          </cell>
          <cell r="I565">
            <v>213.94</v>
          </cell>
          <cell r="L565" t="str">
            <v>GPSO</v>
          </cell>
          <cell r="M565">
            <v>0</v>
          </cell>
          <cell r="N565">
            <v>0</v>
          </cell>
          <cell r="O565">
            <v>0</v>
          </cell>
          <cell r="P565">
            <v>0</v>
          </cell>
          <cell r="Q565">
            <v>0</v>
          </cell>
          <cell r="R565">
            <v>0</v>
          </cell>
          <cell r="S565">
            <v>0</v>
          </cell>
          <cell r="T565">
            <v>0</v>
          </cell>
        </row>
        <row r="566">
          <cell r="A566" t="str">
            <v>403GPJBG</v>
          </cell>
          <cell r="B566" t="str">
            <v>403GP</v>
          </cell>
          <cell r="C566" t="str">
            <v>JBG</v>
          </cell>
          <cell r="D566">
            <v>450618.93</v>
          </cell>
          <cell r="F566" t="str">
            <v>403GPJBG</v>
          </cell>
          <cell r="G566" t="str">
            <v>403GP</v>
          </cell>
          <cell r="H566" t="str">
            <v>JBG</v>
          </cell>
          <cell r="I566">
            <v>450618.93</v>
          </cell>
          <cell r="L566" t="str">
            <v>IPSO</v>
          </cell>
          <cell r="M566">
            <v>0</v>
          </cell>
          <cell r="N566">
            <v>0</v>
          </cell>
          <cell r="O566">
            <v>0</v>
          </cell>
          <cell r="P566">
            <v>0</v>
          </cell>
          <cell r="Q566">
            <v>0</v>
          </cell>
          <cell r="R566">
            <v>0</v>
          </cell>
          <cell r="S566">
            <v>0</v>
          </cell>
          <cell r="T566">
            <v>0</v>
          </cell>
        </row>
        <row r="567">
          <cell r="A567" t="str">
            <v>403GPOR</v>
          </cell>
          <cell r="B567" t="str">
            <v>403GP</v>
          </cell>
          <cell r="C567" t="str">
            <v>OR</v>
          </cell>
          <cell r="D567">
            <v>4388457.68</v>
          </cell>
          <cell r="F567" t="str">
            <v>403GPOR</v>
          </cell>
          <cell r="G567" t="str">
            <v>403GP</v>
          </cell>
          <cell r="H567" t="str">
            <v>OR</v>
          </cell>
          <cell r="I567">
            <v>4388457.68</v>
          </cell>
          <cell r="L567" t="str">
            <v>OPCAGE</v>
          </cell>
          <cell r="M567">
            <v>0</v>
          </cell>
          <cell r="N567">
            <v>0</v>
          </cell>
          <cell r="O567">
            <v>0</v>
          </cell>
          <cell r="P567">
            <v>0</v>
          </cell>
          <cell r="Q567">
            <v>0</v>
          </cell>
          <cell r="R567">
            <v>0</v>
          </cell>
          <cell r="S567">
            <v>0</v>
          </cell>
          <cell r="T567">
            <v>0</v>
          </cell>
        </row>
        <row r="568">
          <cell r="A568" t="str">
            <v>403GPSG</v>
          </cell>
          <cell r="B568" t="str">
            <v>403GP</v>
          </cell>
          <cell r="C568" t="str">
            <v>SG</v>
          </cell>
          <cell r="D568">
            <v>1493.02</v>
          </cell>
          <cell r="F568" t="str">
            <v>403GPSG</v>
          </cell>
          <cell r="G568" t="str">
            <v>403GP</v>
          </cell>
          <cell r="H568" t="str">
            <v>SG</v>
          </cell>
          <cell r="I568">
            <v>1493.02</v>
          </cell>
          <cell r="L568" t="str">
            <v>OPSG</v>
          </cell>
          <cell r="M568">
            <v>0</v>
          </cell>
          <cell r="N568">
            <v>0</v>
          </cell>
          <cell r="O568">
            <v>0</v>
          </cell>
          <cell r="P568">
            <v>0</v>
          </cell>
          <cell r="Q568">
            <v>0</v>
          </cell>
          <cell r="R568">
            <v>0</v>
          </cell>
          <cell r="S568">
            <v>0</v>
          </cell>
          <cell r="T568">
            <v>0</v>
          </cell>
        </row>
        <row r="569">
          <cell r="A569" t="str">
            <v>403GPSO</v>
          </cell>
          <cell r="B569" t="str">
            <v>403GP</v>
          </cell>
          <cell r="C569" t="str">
            <v>SO</v>
          </cell>
          <cell r="D569">
            <v>14591752.029999999</v>
          </cell>
          <cell r="F569" t="str">
            <v>403GPSO</v>
          </cell>
          <cell r="G569" t="str">
            <v>403GP</v>
          </cell>
          <cell r="H569" t="str">
            <v>SO</v>
          </cell>
          <cell r="I569">
            <v>14591752.029999999</v>
          </cell>
          <cell r="L569" t="str">
            <v>OWC143SO</v>
          </cell>
          <cell r="M569">
            <v>0</v>
          </cell>
          <cell r="N569">
            <v>0</v>
          </cell>
          <cell r="O569">
            <v>-2892993.0339707467</v>
          </cell>
          <cell r="P569">
            <v>0</v>
          </cell>
          <cell r="Q569">
            <v>0</v>
          </cell>
          <cell r="R569">
            <v>0</v>
          </cell>
          <cell r="S569">
            <v>0</v>
          </cell>
          <cell r="T569">
            <v>0</v>
          </cell>
        </row>
        <row r="570">
          <cell r="A570" t="str">
            <v>403GPUT</v>
          </cell>
          <cell r="B570" t="str">
            <v>403GP</v>
          </cell>
          <cell r="C570" t="str">
            <v>UT</v>
          </cell>
          <cell r="D570">
            <v>4720173.83</v>
          </cell>
          <cell r="F570" t="str">
            <v>403GPUT</v>
          </cell>
          <cell r="G570" t="str">
            <v>403GP</v>
          </cell>
          <cell r="H570" t="str">
            <v>UT</v>
          </cell>
          <cell r="I570">
            <v>4720173.83</v>
          </cell>
          <cell r="L570" t="str">
            <v>OWC230CAEE</v>
          </cell>
          <cell r="M570">
            <v>0</v>
          </cell>
          <cell r="N570">
            <v>0</v>
          </cell>
          <cell r="O570">
            <v>0</v>
          </cell>
          <cell r="P570">
            <v>0</v>
          </cell>
          <cell r="Q570">
            <v>0</v>
          </cell>
          <cell r="R570">
            <v>0</v>
          </cell>
          <cell r="S570">
            <v>0</v>
          </cell>
          <cell r="T570">
            <v>0</v>
          </cell>
        </row>
        <row r="571">
          <cell r="A571" t="str">
            <v>403GPWA</v>
          </cell>
          <cell r="B571" t="str">
            <v>403GP</v>
          </cell>
          <cell r="C571" t="str">
            <v>WA</v>
          </cell>
          <cell r="D571">
            <v>1506691.18</v>
          </cell>
          <cell r="F571" t="str">
            <v>403GPWA</v>
          </cell>
          <cell r="G571" t="str">
            <v>403GP</v>
          </cell>
          <cell r="H571" t="str">
            <v>WA</v>
          </cell>
          <cell r="I571">
            <v>1506691.18</v>
          </cell>
          <cell r="L571" t="str">
            <v>OWC232CAEE</v>
          </cell>
          <cell r="M571">
            <v>0</v>
          </cell>
          <cell r="N571">
            <v>0</v>
          </cell>
          <cell r="O571">
            <v>0</v>
          </cell>
          <cell r="P571">
            <v>0</v>
          </cell>
          <cell r="Q571">
            <v>0</v>
          </cell>
          <cell r="R571">
            <v>0</v>
          </cell>
          <cell r="S571">
            <v>0</v>
          </cell>
          <cell r="T571">
            <v>0</v>
          </cell>
        </row>
        <row r="572">
          <cell r="A572" t="str">
            <v>403GPWYP</v>
          </cell>
          <cell r="B572" t="str">
            <v>403GP</v>
          </cell>
          <cell r="C572" t="str">
            <v>WYP</v>
          </cell>
          <cell r="D572">
            <v>2399668.7200000002</v>
          </cell>
          <cell r="F572" t="str">
            <v>403GPWYP</v>
          </cell>
          <cell r="G572" t="str">
            <v>403GP</v>
          </cell>
          <cell r="H572" t="str">
            <v>WYP</v>
          </cell>
          <cell r="I572">
            <v>2399668.7200000002</v>
          </cell>
          <cell r="L572" t="str">
            <v>OWC232CAGE</v>
          </cell>
          <cell r="M572">
            <v>0</v>
          </cell>
          <cell r="N572">
            <v>0</v>
          </cell>
          <cell r="O572">
            <v>0</v>
          </cell>
          <cell r="P572">
            <v>0</v>
          </cell>
          <cell r="Q572">
            <v>0</v>
          </cell>
          <cell r="R572">
            <v>0</v>
          </cell>
          <cell r="S572">
            <v>0</v>
          </cell>
          <cell r="T572">
            <v>0</v>
          </cell>
        </row>
        <row r="573">
          <cell r="A573" t="str">
            <v>403GPWYU</v>
          </cell>
          <cell r="B573" t="str">
            <v>403GP</v>
          </cell>
          <cell r="C573" t="str">
            <v>WYU</v>
          </cell>
          <cell r="D573">
            <v>461923.17</v>
          </cell>
          <cell r="F573" t="str">
            <v>403GPWYU</v>
          </cell>
          <cell r="G573" t="str">
            <v>403GP</v>
          </cell>
          <cell r="H573" t="str">
            <v>WYU</v>
          </cell>
          <cell r="I573">
            <v>461923.17</v>
          </cell>
          <cell r="L573" t="str">
            <v>OWC232S</v>
          </cell>
          <cell r="M573">
            <v>0</v>
          </cell>
          <cell r="N573">
            <v>0</v>
          </cell>
          <cell r="O573">
            <v>0</v>
          </cell>
          <cell r="P573">
            <v>0</v>
          </cell>
          <cell r="Q573">
            <v>0</v>
          </cell>
          <cell r="R573">
            <v>0</v>
          </cell>
          <cell r="S573">
            <v>0</v>
          </cell>
          <cell r="T573">
            <v>0</v>
          </cell>
        </row>
        <row r="574">
          <cell r="A574" t="str">
            <v>403HPCAGE</v>
          </cell>
          <cell r="B574" t="str">
            <v>403HP</v>
          </cell>
          <cell r="C574" t="str">
            <v>CAGE</v>
          </cell>
          <cell r="D574">
            <v>6252401.1200000001</v>
          </cell>
          <cell r="F574" t="str">
            <v>403HPCAGE</v>
          </cell>
          <cell r="G574" t="str">
            <v>403HP</v>
          </cell>
          <cell r="H574" t="str">
            <v>CAGE</v>
          </cell>
          <cell r="I574">
            <v>6252401.1200000001</v>
          </cell>
          <cell r="L574" t="str">
            <v>OWC232SO</v>
          </cell>
          <cell r="M574">
            <v>0</v>
          </cell>
          <cell r="N574">
            <v>0</v>
          </cell>
          <cell r="O574">
            <v>454289.08239822846</v>
          </cell>
          <cell r="P574">
            <v>0</v>
          </cell>
          <cell r="Q574">
            <v>0</v>
          </cell>
          <cell r="R574">
            <v>0</v>
          </cell>
          <cell r="S574">
            <v>0</v>
          </cell>
          <cell r="T574">
            <v>0</v>
          </cell>
        </row>
        <row r="575">
          <cell r="A575" t="str">
            <v>403HPCAGW</v>
          </cell>
          <cell r="B575" t="str">
            <v>403HP</v>
          </cell>
          <cell r="C575" t="str">
            <v>CAGW</v>
          </cell>
          <cell r="D575">
            <v>19333378.239999998</v>
          </cell>
          <cell r="F575" t="str">
            <v>403HPCAGW</v>
          </cell>
          <cell r="G575" t="str">
            <v>403HP</v>
          </cell>
          <cell r="H575" t="str">
            <v>CAGW</v>
          </cell>
          <cell r="I575">
            <v>19333378.239999998</v>
          </cell>
          <cell r="L575" t="str">
            <v>OWC2533CAEE</v>
          </cell>
          <cell r="M575">
            <v>0</v>
          </cell>
          <cell r="N575">
            <v>0</v>
          </cell>
          <cell r="O575">
            <v>0</v>
          </cell>
          <cell r="P575">
            <v>0</v>
          </cell>
          <cell r="Q575">
            <v>0</v>
          </cell>
          <cell r="R575">
            <v>0</v>
          </cell>
          <cell r="S575">
            <v>0</v>
          </cell>
          <cell r="T575">
            <v>0</v>
          </cell>
        </row>
        <row r="576">
          <cell r="A576" t="str">
            <v>403OPCAGE</v>
          </cell>
          <cell r="B576" t="str">
            <v>403OP</v>
          </cell>
          <cell r="C576" t="str">
            <v>CAGE</v>
          </cell>
          <cell r="D576">
            <v>73259936.590000004</v>
          </cell>
          <cell r="F576" t="str">
            <v>403OPCAGE</v>
          </cell>
          <cell r="G576" t="str">
            <v>403OP</v>
          </cell>
          <cell r="H576" t="str">
            <v>CAGE</v>
          </cell>
          <cell r="I576">
            <v>73259936.590000004</v>
          </cell>
          <cell r="L576" t="str">
            <v>OWC254105CAEE</v>
          </cell>
          <cell r="M576">
            <v>0</v>
          </cell>
          <cell r="N576">
            <v>0</v>
          </cell>
          <cell r="O576">
            <v>0</v>
          </cell>
          <cell r="P576">
            <v>0</v>
          </cell>
          <cell r="Q576">
            <v>0</v>
          </cell>
          <cell r="R576">
            <v>0</v>
          </cell>
          <cell r="S576">
            <v>0</v>
          </cell>
          <cell r="T576">
            <v>0</v>
          </cell>
        </row>
        <row r="577">
          <cell r="A577" t="str">
            <v>403OPCAGW</v>
          </cell>
          <cell r="B577" t="str">
            <v>403OP</v>
          </cell>
          <cell r="C577" t="str">
            <v>CAGW</v>
          </cell>
          <cell r="D577">
            <v>42831020.689999998</v>
          </cell>
          <cell r="F577" t="str">
            <v>403OPCAGW</v>
          </cell>
          <cell r="G577" t="str">
            <v>403OP</v>
          </cell>
          <cell r="H577" t="str">
            <v>CAGW</v>
          </cell>
          <cell r="I577">
            <v>42831020.689999998</v>
          </cell>
          <cell r="L577" t="str">
            <v>OWC254105CAGE</v>
          </cell>
          <cell r="M577">
            <v>0</v>
          </cell>
          <cell r="N577">
            <v>0</v>
          </cell>
          <cell r="O577">
            <v>0</v>
          </cell>
          <cell r="P577">
            <v>0</v>
          </cell>
          <cell r="Q577">
            <v>0</v>
          </cell>
          <cell r="R577">
            <v>0</v>
          </cell>
          <cell r="S577">
            <v>0</v>
          </cell>
          <cell r="T577">
            <v>0</v>
          </cell>
        </row>
        <row r="578">
          <cell r="A578" t="str">
            <v>403SPCAGE</v>
          </cell>
          <cell r="B578" t="str">
            <v>403SP</v>
          </cell>
          <cell r="C578" t="str">
            <v>CAGE</v>
          </cell>
          <cell r="D578">
            <v>119400064.67</v>
          </cell>
          <cell r="F578" t="str">
            <v>403SPCAGE</v>
          </cell>
          <cell r="G578" t="str">
            <v>403SP</v>
          </cell>
          <cell r="H578" t="str">
            <v>CAGE</v>
          </cell>
          <cell r="I578">
            <v>119400064.67</v>
          </cell>
          <cell r="L578" t="str">
            <v>SCHMATCAEE</v>
          </cell>
          <cell r="M578">
            <v>0</v>
          </cell>
          <cell r="N578">
            <v>0</v>
          </cell>
          <cell r="O578">
            <v>0</v>
          </cell>
          <cell r="P578">
            <v>0</v>
          </cell>
          <cell r="Q578">
            <v>0</v>
          </cell>
          <cell r="R578">
            <v>0</v>
          </cell>
          <cell r="S578">
            <v>0</v>
          </cell>
          <cell r="T578">
            <v>0</v>
          </cell>
        </row>
        <row r="579">
          <cell r="A579" t="str">
            <v>403SPCAGW</v>
          </cell>
          <cell r="B579" t="str">
            <v>403SP</v>
          </cell>
          <cell r="C579" t="str">
            <v>CAGW</v>
          </cell>
          <cell r="D579">
            <v>5184016.4000000004</v>
          </cell>
          <cell r="F579" t="str">
            <v>403SPCAGW</v>
          </cell>
          <cell r="G579" t="str">
            <v>403SP</v>
          </cell>
          <cell r="H579" t="str">
            <v>CAGW</v>
          </cell>
          <cell r="I579">
            <v>5184016.4000000004</v>
          </cell>
          <cell r="L579" t="str">
            <v>SCHMATCAGE</v>
          </cell>
          <cell r="M579">
            <v>0</v>
          </cell>
          <cell r="N579">
            <v>0</v>
          </cell>
          <cell r="O579">
            <v>0</v>
          </cell>
          <cell r="P579">
            <v>0</v>
          </cell>
          <cell r="Q579">
            <v>0</v>
          </cell>
          <cell r="R579">
            <v>0</v>
          </cell>
          <cell r="S579">
            <v>0</v>
          </cell>
          <cell r="T579">
            <v>0</v>
          </cell>
        </row>
        <row r="580">
          <cell r="A580" t="str">
            <v>403SPJBG</v>
          </cell>
          <cell r="B580" t="str">
            <v>403SP</v>
          </cell>
          <cell r="C580" t="str">
            <v>JBG</v>
          </cell>
          <cell r="D580">
            <v>21568918.219999999</v>
          </cell>
          <cell r="F580" t="str">
            <v>403SPJBG</v>
          </cell>
          <cell r="G580" t="str">
            <v>403SP</v>
          </cell>
          <cell r="H580" t="str">
            <v>JBG</v>
          </cell>
          <cell r="I580">
            <v>21568918.219999999</v>
          </cell>
          <cell r="L580" t="str">
            <v>SCHMATCAGW</v>
          </cell>
          <cell r="M580">
            <v>0</v>
          </cell>
          <cell r="N580">
            <v>0</v>
          </cell>
          <cell r="O580">
            <v>1479944.0478384546</v>
          </cell>
          <cell r="P580">
            <v>0</v>
          </cell>
          <cell r="Q580">
            <v>0</v>
          </cell>
          <cell r="R580">
            <v>0</v>
          </cell>
          <cell r="S580">
            <v>0</v>
          </cell>
          <cell r="T580">
            <v>0</v>
          </cell>
        </row>
        <row r="581">
          <cell r="A581" t="str">
            <v>403TPCAGE</v>
          </cell>
          <cell r="B581" t="str">
            <v>403TP</v>
          </cell>
          <cell r="C581" t="str">
            <v>CAGE</v>
          </cell>
          <cell r="D581">
            <v>69869548.819999993</v>
          </cell>
          <cell r="F581" t="str">
            <v>403TPCAGE</v>
          </cell>
          <cell r="G581" t="str">
            <v>403TP</v>
          </cell>
          <cell r="H581" t="str">
            <v>CAGE</v>
          </cell>
          <cell r="I581">
            <v>69869548.819999993</v>
          </cell>
          <cell r="L581" t="str">
            <v>SCHMATCN</v>
          </cell>
          <cell r="M581">
            <v>0</v>
          </cell>
          <cell r="N581">
            <v>0</v>
          </cell>
          <cell r="O581">
            <v>-10726.406291474656</v>
          </cell>
          <cell r="P581">
            <v>0</v>
          </cell>
          <cell r="Q581">
            <v>0</v>
          </cell>
          <cell r="R581">
            <v>0</v>
          </cell>
          <cell r="S581">
            <v>0</v>
          </cell>
          <cell r="T581">
            <v>0</v>
          </cell>
        </row>
        <row r="582">
          <cell r="A582" t="str">
            <v>403TPCAGW</v>
          </cell>
          <cell r="B582" t="str">
            <v>403TP</v>
          </cell>
          <cell r="C582" t="str">
            <v>CAGW</v>
          </cell>
          <cell r="D582">
            <v>24030995.25</v>
          </cell>
          <cell r="F582" t="str">
            <v>403TPCAGW</v>
          </cell>
          <cell r="G582" t="str">
            <v>403TP</v>
          </cell>
          <cell r="H582" t="str">
            <v>CAGW</v>
          </cell>
          <cell r="I582">
            <v>24030995.25</v>
          </cell>
          <cell r="L582" t="str">
            <v>SCHMATJBE</v>
          </cell>
          <cell r="M582">
            <v>0</v>
          </cell>
          <cell r="N582">
            <v>0</v>
          </cell>
          <cell r="O582">
            <v>-28449.201701932503</v>
          </cell>
          <cell r="P582">
            <v>0</v>
          </cell>
          <cell r="Q582">
            <v>0</v>
          </cell>
          <cell r="R582">
            <v>0</v>
          </cell>
          <cell r="S582">
            <v>0</v>
          </cell>
          <cell r="T582">
            <v>0</v>
          </cell>
        </row>
        <row r="583">
          <cell r="A583" t="str">
            <v>403TPJBG</v>
          </cell>
          <cell r="B583" t="str">
            <v>403TP</v>
          </cell>
          <cell r="C583" t="str">
            <v>JBG</v>
          </cell>
          <cell r="D583">
            <v>882715.52</v>
          </cell>
          <cell r="F583" t="str">
            <v>403TPJBG</v>
          </cell>
          <cell r="G583" t="str">
            <v>403TP</v>
          </cell>
          <cell r="H583" t="str">
            <v>JBG</v>
          </cell>
          <cell r="I583">
            <v>882715.52</v>
          </cell>
          <cell r="L583" t="str">
            <v>SCHMATJBG</v>
          </cell>
          <cell r="M583">
            <v>0</v>
          </cell>
          <cell r="N583">
            <v>0</v>
          </cell>
          <cell r="O583">
            <v>1936103.8443956145</v>
          </cell>
          <cell r="P583">
            <v>0</v>
          </cell>
          <cell r="Q583">
            <v>0</v>
          </cell>
          <cell r="R583">
            <v>0</v>
          </cell>
          <cell r="S583">
            <v>0</v>
          </cell>
          <cell r="T583">
            <v>0</v>
          </cell>
        </row>
        <row r="584">
          <cell r="A584" t="str">
            <v>403TPSG</v>
          </cell>
          <cell r="B584" t="str">
            <v>403TP</v>
          </cell>
          <cell r="C584" t="str">
            <v>SG</v>
          </cell>
          <cell r="D584">
            <v>54213.14</v>
          </cell>
          <cell r="F584" t="str">
            <v>403TPSG</v>
          </cell>
          <cell r="G584" t="str">
            <v>403TP</v>
          </cell>
          <cell r="H584" t="str">
            <v>SG</v>
          </cell>
          <cell r="I584">
            <v>54213.14</v>
          </cell>
          <cell r="L584" t="str">
            <v>SCHMATS</v>
          </cell>
          <cell r="M584">
            <v>0</v>
          </cell>
          <cell r="N584">
            <v>0</v>
          </cell>
          <cell r="O584">
            <v>-2191939.8132295408</v>
          </cell>
          <cell r="P584">
            <v>0</v>
          </cell>
          <cell r="Q584">
            <v>0</v>
          </cell>
          <cell r="R584">
            <v>0</v>
          </cell>
          <cell r="S584">
            <v>0</v>
          </cell>
          <cell r="T584">
            <v>0</v>
          </cell>
        </row>
        <row r="585">
          <cell r="A585" t="str">
            <v>404GPCA</v>
          </cell>
          <cell r="B585" t="str">
            <v>404GP</v>
          </cell>
          <cell r="C585" t="str">
            <v>CA</v>
          </cell>
          <cell r="D585">
            <v>77802.37</v>
          </cell>
          <cell r="F585" t="str">
            <v>404GPCA</v>
          </cell>
          <cell r="G585" t="str">
            <v>404GP</v>
          </cell>
          <cell r="H585" t="str">
            <v>CA</v>
          </cell>
          <cell r="I585">
            <v>77802.37</v>
          </cell>
          <cell r="L585" t="str">
            <v>SCHMATSE</v>
          </cell>
          <cell r="M585">
            <v>0</v>
          </cell>
          <cell r="N585">
            <v>0</v>
          </cell>
          <cell r="O585">
            <v>-9580.1410834808721</v>
          </cell>
          <cell r="P585">
            <v>0</v>
          </cell>
          <cell r="Q585">
            <v>0</v>
          </cell>
          <cell r="R585">
            <v>0</v>
          </cell>
          <cell r="S585">
            <v>0</v>
          </cell>
          <cell r="T585">
            <v>0</v>
          </cell>
        </row>
        <row r="586">
          <cell r="A586" t="str">
            <v>404GPCN</v>
          </cell>
          <cell r="B586" t="str">
            <v>404GP</v>
          </cell>
          <cell r="C586" t="str">
            <v>CN</v>
          </cell>
          <cell r="D586">
            <v>72111.5</v>
          </cell>
          <cell r="F586" t="str">
            <v>404GPCN</v>
          </cell>
          <cell r="G586" t="str">
            <v>404GP</v>
          </cell>
          <cell r="H586" t="str">
            <v>CN</v>
          </cell>
          <cell r="I586">
            <v>72111.5</v>
          </cell>
          <cell r="L586" t="str">
            <v>SCHMATSG</v>
          </cell>
          <cell r="M586">
            <v>0</v>
          </cell>
          <cell r="N586">
            <v>0</v>
          </cell>
          <cell r="O586">
            <v>-44316.83572780947</v>
          </cell>
          <cell r="P586">
            <v>0</v>
          </cell>
          <cell r="Q586">
            <v>0</v>
          </cell>
          <cell r="R586">
            <v>0</v>
          </cell>
          <cell r="S586">
            <v>0</v>
          </cell>
          <cell r="T586">
            <v>0</v>
          </cell>
        </row>
        <row r="587">
          <cell r="A587" t="str">
            <v>404GPID</v>
          </cell>
          <cell r="B587" t="str">
            <v>404GP</v>
          </cell>
          <cell r="C587" t="str">
            <v>ID</v>
          </cell>
          <cell r="D587">
            <v>66878.22</v>
          </cell>
          <cell r="F587" t="str">
            <v>404GPID</v>
          </cell>
          <cell r="G587" t="str">
            <v>404GP</v>
          </cell>
          <cell r="H587" t="str">
            <v>ID</v>
          </cell>
          <cell r="I587">
            <v>66878.22</v>
          </cell>
          <cell r="L587" t="str">
            <v>SCHMATSNPD</v>
          </cell>
          <cell r="M587">
            <v>0</v>
          </cell>
          <cell r="N587">
            <v>0</v>
          </cell>
          <cell r="O587">
            <v>-6589.5994871943049</v>
          </cell>
          <cell r="P587">
            <v>0</v>
          </cell>
          <cell r="Q587">
            <v>0</v>
          </cell>
          <cell r="R587">
            <v>0</v>
          </cell>
          <cell r="S587">
            <v>0</v>
          </cell>
          <cell r="T587">
            <v>0</v>
          </cell>
        </row>
        <row r="588">
          <cell r="A588" t="str">
            <v>404GPOR</v>
          </cell>
          <cell r="B588" t="str">
            <v>404GP</v>
          </cell>
          <cell r="C588" t="str">
            <v>OR</v>
          </cell>
          <cell r="D588">
            <v>304635.44</v>
          </cell>
          <cell r="F588" t="str">
            <v>404GPOR</v>
          </cell>
          <cell r="G588" t="str">
            <v>404GP</v>
          </cell>
          <cell r="H588" t="str">
            <v>OR</v>
          </cell>
          <cell r="I588">
            <v>304635.44</v>
          </cell>
          <cell r="L588" t="str">
            <v>SCHMATSO</v>
          </cell>
          <cell r="M588">
            <v>0</v>
          </cell>
          <cell r="N588">
            <v>0</v>
          </cell>
          <cell r="O588">
            <v>-124863.70912913693</v>
          </cell>
          <cell r="P588">
            <v>0</v>
          </cell>
          <cell r="Q588">
            <v>0</v>
          </cell>
          <cell r="R588">
            <v>0</v>
          </cell>
          <cell r="S588">
            <v>0</v>
          </cell>
          <cell r="T588">
            <v>0</v>
          </cell>
        </row>
        <row r="589">
          <cell r="A589" t="str">
            <v>404GPSO</v>
          </cell>
          <cell r="B589" t="str">
            <v>404GP</v>
          </cell>
          <cell r="C589" t="str">
            <v>SO</v>
          </cell>
          <cell r="D589">
            <v>743699.99</v>
          </cell>
          <cell r="F589" t="str">
            <v>404GPSO</v>
          </cell>
          <cell r="G589" t="str">
            <v>404GP</v>
          </cell>
          <cell r="H589" t="str">
            <v>SO</v>
          </cell>
          <cell r="I589">
            <v>743699.99</v>
          </cell>
          <cell r="L589" t="str">
            <v>SCHMDPSO</v>
          </cell>
          <cell r="M589">
            <v>0</v>
          </cell>
          <cell r="N589">
            <v>0</v>
          </cell>
          <cell r="O589">
            <v>8867.6217848589295</v>
          </cell>
          <cell r="P589">
            <v>0</v>
          </cell>
          <cell r="Q589">
            <v>0</v>
          </cell>
          <cell r="R589">
            <v>0</v>
          </cell>
          <cell r="S589">
            <v>0</v>
          </cell>
          <cell r="T589">
            <v>0</v>
          </cell>
        </row>
        <row r="590">
          <cell r="A590" t="str">
            <v>404GPUT</v>
          </cell>
          <cell r="B590" t="str">
            <v>404GP</v>
          </cell>
          <cell r="C590" t="str">
            <v>UT</v>
          </cell>
          <cell r="D590">
            <v>727.89</v>
          </cell>
          <cell r="F590" t="str">
            <v>404GPUT</v>
          </cell>
          <cell r="G590" t="str">
            <v>404GP</v>
          </cell>
          <cell r="H590" t="str">
            <v>UT</v>
          </cell>
          <cell r="I590">
            <v>727.89</v>
          </cell>
          <cell r="L590" t="str">
            <v>SCHMDTCAGW</v>
          </cell>
          <cell r="M590">
            <v>0</v>
          </cell>
          <cell r="N590">
            <v>0</v>
          </cell>
          <cell r="O590">
            <v>4836794.8272863263</v>
          </cell>
          <cell r="P590">
            <v>0</v>
          </cell>
          <cell r="Q590">
            <v>0</v>
          </cell>
          <cell r="R590">
            <v>0</v>
          </cell>
          <cell r="S590">
            <v>0</v>
          </cell>
          <cell r="T590">
            <v>0</v>
          </cell>
        </row>
        <row r="591">
          <cell r="A591" t="str">
            <v>404GPWA</v>
          </cell>
          <cell r="B591" t="str">
            <v>404GP</v>
          </cell>
          <cell r="C591" t="str">
            <v>WA</v>
          </cell>
          <cell r="D591">
            <v>72298.289999999994</v>
          </cell>
          <cell r="F591" t="str">
            <v>404GPWA</v>
          </cell>
          <cell r="G591" t="str">
            <v>404GP</v>
          </cell>
          <cell r="H591" t="str">
            <v>WA</v>
          </cell>
          <cell r="I591">
            <v>72298.289999999994</v>
          </cell>
          <cell r="L591" t="str">
            <v>SCHMDTJBE</v>
          </cell>
          <cell r="M591">
            <v>0</v>
          </cell>
          <cell r="N591">
            <v>0</v>
          </cell>
          <cell r="O591">
            <v>-430748.94670361449</v>
          </cell>
          <cell r="P591">
            <v>0</v>
          </cell>
          <cell r="Q591">
            <v>0</v>
          </cell>
          <cell r="R591">
            <v>0</v>
          </cell>
          <cell r="S591">
            <v>0</v>
          </cell>
          <cell r="T591">
            <v>0</v>
          </cell>
        </row>
        <row r="592">
          <cell r="A592" t="str">
            <v>404GPWYP</v>
          </cell>
          <cell r="B592" t="str">
            <v>404GP</v>
          </cell>
          <cell r="C592" t="str">
            <v>WYP</v>
          </cell>
          <cell r="D592">
            <v>283190.01</v>
          </cell>
          <cell r="F592" t="str">
            <v>404GPWYP</v>
          </cell>
          <cell r="G592" t="str">
            <v>404GP</v>
          </cell>
          <cell r="H592" t="str">
            <v>WYP</v>
          </cell>
          <cell r="I592">
            <v>283190.01</v>
          </cell>
          <cell r="L592" t="str">
            <v>SCHMDTJBG</v>
          </cell>
          <cell r="M592">
            <v>0</v>
          </cell>
          <cell r="N592">
            <v>0</v>
          </cell>
          <cell r="O592">
            <v>59811.924502385256</v>
          </cell>
          <cell r="P592">
            <v>0</v>
          </cell>
          <cell r="Q592">
            <v>0</v>
          </cell>
          <cell r="R592">
            <v>0</v>
          </cell>
          <cell r="S592">
            <v>0</v>
          </cell>
          <cell r="T592">
            <v>0</v>
          </cell>
        </row>
        <row r="593">
          <cell r="A593" t="str">
            <v>404GPWYU</v>
          </cell>
          <cell r="B593" t="str">
            <v>404GP</v>
          </cell>
          <cell r="C593" t="str">
            <v>WYU</v>
          </cell>
          <cell r="D593">
            <v>633.15</v>
          </cell>
          <cell r="F593" t="str">
            <v>404GPWYU</v>
          </cell>
          <cell r="G593" t="str">
            <v>404GP</v>
          </cell>
          <cell r="H593" t="str">
            <v>WYU</v>
          </cell>
          <cell r="I593">
            <v>633.15</v>
          </cell>
          <cell r="L593" t="str">
            <v>SCHMDTS</v>
          </cell>
          <cell r="M593">
            <v>0</v>
          </cell>
          <cell r="N593">
            <v>0</v>
          </cell>
          <cell r="O593">
            <v>908081.38061408221</v>
          </cell>
          <cell r="P593">
            <v>0</v>
          </cell>
          <cell r="Q593">
            <v>0</v>
          </cell>
          <cell r="R593">
            <v>0</v>
          </cell>
          <cell r="S593">
            <v>0</v>
          </cell>
          <cell r="T593">
            <v>0</v>
          </cell>
        </row>
        <row r="594">
          <cell r="A594" t="str">
            <v>404HPCAGW</v>
          </cell>
          <cell r="B594" t="str">
            <v>404HP</v>
          </cell>
          <cell r="C594" t="str">
            <v>CAGW</v>
          </cell>
          <cell r="D594">
            <v>273912.34000000003</v>
          </cell>
          <cell r="F594" t="str">
            <v>404HPCAGW</v>
          </cell>
          <cell r="G594" t="str">
            <v>404HP</v>
          </cell>
          <cell r="H594" t="str">
            <v>CAGW</v>
          </cell>
          <cell r="I594">
            <v>273912.34000000003</v>
          </cell>
          <cell r="L594" t="str">
            <v>SCHMDTSO</v>
          </cell>
          <cell r="M594">
            <v>0</v>
          </cell>
          <cell r="N594">
            <v>0</v>
          </cell>
          <cell r="O594">
            <v>931971.422615672</v>
          </cell>
          <cell r="P594">
            <v>0</v>
          </cell>
          <cell r="Q594">
            <v>0</v>
          </cell>
          <cell r="R594">
            <v>0</v>
          </cell>
          <cell r="S594">
            <v>0</v>
          </cell>
          <cell r="T594">
            <v>0</v>
          </cell>
        </row>
        <row r="595">
          <cell r="A595" t="str">
            <v>404IPCAEE</v>
          </cell>
          <cell r="B595" t="str">
            <v>404IP</v>
          </cell>
          <cell r="C595" t="str">
            <v>CAEE</v>
          </cell>
          <cell r="D595">
            <v>50366.76</v>
          </cell>
          <cell r="F595" t="str">
            <v>404IPCAEE</v>
          </cell>
          <cell r="G595" t="str">
            <v>404IP</v>
          </cell>
          <cell r="H595" t="str">
            <v>CAEE</v>
          </cell>
          <cell r="I595">
            <v>50366.76</v>
          </cell>
          <cell r="L595" t="str">
            <v>SPCAGE</v>
          </cell>
          <cell r="M595">
            <v>0</v>
          </cell>
          <cell r="N595">
            <v>0</v>
          </cell>
          <cell r="O595">
            <v>0</v>
          </cell>
          <cell r="P595">
            <v>0</v>
          </cell>
          <cell r="Q595">
            <v>0</v>
          </cell>
          <cell r="R595">
            <v>0</v>
          </cell>
          <cell r="S595">
            <v>0</v>
          </cell>
          <cell r="T595">
            <v>0</v>
          </cell>
        </row>
        <row r="596">
          <cell r="A596" t="str">
            <v>404IPCAGE</v>
          </cell>
          <cell r="B596" t="str">
            <v>404IP</v>
          </cell>
          <cell r="C596" t="str">
            <v>CAGE</v>
          </cell>
          <cell r="D596">
            <v>3933864.15</v>
          </cell>
          <cell r="F596" t="str">
            <v>404IPCAGE</v>
          </cell>
          <cell r="G596" t="str">
            <v>404IP</v>
          </cell>
          <cell r="H596" t="str">
            <v>CAGE</v>
          </cell>
          <cell r="I596">
            <v>3933864.15</v>
          </cell>
          <cell r="L596" t="str">
            <v>SPSG</v>
          </cell>
          <cell r="M596">
            <v>0</v>
          </cell>
          <cell r="N596">
            <v>0</v>
          </cell>
          <cell r="O596">
            <v>0</v>
          </cell>
          <cell r="P596">
            <v>0</v>
          </cell>
          <cell r="Q596">
            <v>0</v>
          </cell>
          <cell r="R596">
            <v>0</v>
          </cell>
          <cell r="S596">
            <v>0</v>
          </cell>
          <cell r="T596">
            <v>0</v>
          </cell>
        </row>
        <row r="597">
          <cell r="A597" t="str">
            <v>404IPCAGW</v>
          </cell>
          <cell r="B597" t="str">
            <v>404IP</v>
          </cell>
          <cell r="C597" t="str">
            <v>CAGW</v>
          </cell>
          <cell r="D597">
            <v>13259223.539999999</v>
          </cell>
          <cell r="F597" t="str">
            <v>404IPCAGW</v>
          </cell>
          <cell r="G597" t="str">
            <v>404IP</v>
          </cell>
          <cell r="H597" t="str">
            <v>CAGW</v>
          </cell>
          <cell r="I597">
            <v>13259223.539999999</v>
          </cell>
          <cell r="L597" t="str">
            <v>TPCAGE</v>
          </cell>
          <cell r="M597">
            <v>0</v>
          </cell>
          <cell r="N597">
            <v>0</v>
          </cell>
          <cell r="O597">
            <v>0</v>
          </cell>
          <cell r="P597">
            <v>0</v>
          </cell>
          <cell r="Q597">
            <v>0</v>
          </cell>
          <cell r="R597">
            <v>0</v>
          </cell>
          <cell r="S597">
            <v>0</v>
          </cell>
          <cell r="T597">
            <v>0</v>
          </cell>
        </row>
        <row r="598">
          <cell r="A598" t="str">
            <v>404IPCN</v>
          </cell>
          <cell r="B598" t="str">
            <v>404IP</v>
          </cell>
          <cell r="C598" t="str">
            <v>CN</v>
          </cell>
          <cell r="D598">
            <v>3802204.32</v>
          </cell>
          <cell r="F598" t="str">
            <v>404IPCN</v>
          </cell>
          <cell r="G598" t="str">
            <v>404IP</v>
          </cell>
          <cell r="H598" t="str">
            <v>CN</v>
          </cell>
          <cell r="I598">
            <v>3802204.32</v>
          </cell>
          <cell r="L598" t="str">
            <v>TPCAGW</v>
          </cell>
          <cell r="M598">
            <v>0</v>
          </cell>
          <cell r="N598">
            <v>0</v>
          </cell>
          <cell r="O598">
            <v>0</v>
          </cell>
          <cell r="P598">
            <v>0</v>
          </cell>
          <cell r="Q598">
            <v>0</v>
          </cell>
          <cell r="R598">
            <v>0</v>
          </cell>
          <cell r="S598">
            <v>0</v>
          </cell>
          <cell r="T598">
            <v>0</v>
          </cell>
        </row>
        <row r="599">
          <cell r="A599" t="str">
            <v>404IPID</v>
          </cell>
          <cell r="B599" t="str">
            <v>404IP</v>
          </cell>
          <cell r="C599" t="str">
            <v>ID</v>
          </cell>
          <cell r="D599">
            <v>21165.68</v>
          </cell>
          <cell r="F599" t="str">
            <v>404IPID</v>
          </cell>
          <cell r="G599" t="str">
            <v>404IP</v>
          </cell>
          <cell r="H599" t="str">
            <v>ID</v>
          </cell>
          <cell r="I599">
            <v>21165.68</v>
          </cell>
          <cell r="L599" t="str">
            <v>TPSG</v>
          </cell>
          <cell r="M599">
            <v>0</v>
          </cell>
          <cell r="N599">
            <v>0</v>
          </cell>
          <cell r="O599">
            <v>0</v>
          </cell>
          <cell r="P599">
            <v>0</v>
          </cell>
          <cell r="Q599">
            <v>0</v>
          </cell>
          <cell r="R599">
            <v>0</v>
          </cell>
          <cell r="S599">
            <v>0</v>
          </cell>
          <cell r="T599">
            <v>0</v>
          </cell>
        </row>
        <row r="600">
          <cell r="A600" t="str">
            <v>404IPJBG</v>
          </cell>
          <cell r="B600" t="str">
            <v>404IP</v>
          </cell>
          <cell r="C600" t="str">
            <v>JBG</v>
          </cell>
          <cell r="D600">
            <v>1918.76</v>
          </cell>
          <cell r="F600" t="str">
            <v>404IPJBG</v>
          </cell>
          <cell r="G600" t="str">
            <v>404IP</v>
          </cell>
          <cell r="H600" t="str">
            <v>JBG</v>
          </cell>
          <cell r="I600">
            <v>1918.76</v>
          </cell>
          <cell r="L600">
            <v>0</v>
          </cell>
          <cell r="M600">
            <v>0</v>
          </cell>
          <cell r="N600">
            <v>0</v>
          </cell>
          <cell r="O600">
            <v>0</v>
          </cell>
          <cell r="P600">
            <v>0</v>
          </cell>
          <cell r="Q600">
            <v>0</v>
          </cell>
          <cell r="R600">
            <v>0</v>
          </cell>
          <cell r="S600">
            <v>0</v>
          </cell>
          <cell r="T600">
            <v>0</v>
          </cell>
        </row>
        <row r="601">
          <cell r="A601" t="str">
            <v>404IPOR</v>
          </cell>
          <cell r="B601" t="str">
            <v>404IP</v>
          </cell>
          <cell r="C601" t="str">
            <v>OR</v>
          </cell>
          <cell r="D601">
            <v>17526.79</v>
          </cell>
          <cell r="F601" t="str">
            <v>404IPOR</v>
          </cell>
          <cell r="G601" t="str">
            <v>404IP</v>
          </cell>
          <cell r="H601" t="str">
            <v>OR</v>
          </cell>
          <cell r="I601">
            <v>17526.79</v>
          </cell>
        </row>
        <row r="602">
          <cell r="A602" t="str">
            <v>404IPOTHER</v>
          </cell>
          <cell r="B602" t="str">
            <v>404IP</v>
          </cell>
          <cell r="C602" t="str">
            <v>OTHER</v>
          </cell>
          <cell r="D602">
            <v>4483442.4000000004</v>
          </cell>
          <cell r="F602" t="str">
            <v>404IPOTHER</v>
          </cell>
          <cell r="G602" t="str">
            <v>404IP</v>
          </cell>
          <cell r="H602" t="str">
            <v>OTHER</v>
          </cell>
          <cell r="I602">
            <v>4483442.4000000004</v>
          </cell>
        </row>
        <row r="603">
          <cell r="A603" t="str">
            <v>404IPSG</v>
          </cell>
          <cell r="B603" t="str">
            <v>404IP</v>
          </cell>
          <cell r="C603" t="str">
            <v>SG</v>
          </cell>
          <cell r="D603">
            <v>4956611.08</v>
          </cell>
          <cell r="F603" t="str">
            <v>404IPSG</v>
          </cell>
          <cell r="G603" t="str">
            <v>404IP</v>
          </cell>
          <cell r="H603" t="str">
            <v>SG</v>
          </cell>
          <cell r="I603">
            <v>4956611.08</v>
          </cell>
        </row>
        <row r="604">
          <cell r="A604" t="str">
            <v>404IPSO</v>
          </cell>
          <cell r="B604" t="str">
            <v>404IP</v>
          </cell>
          <cell r="C604" t="str">
            <v>SO</v>
          </cell>
          <cell r="D604">
            <v>16434796.890000001</v>
          </cell>
          <cell r="F604" t="str">
            <v>404IPSO</v>
          </cell>
          <cell r="G604" t="str">
            <v>404IP</v>
          </cell>
          <cell r="H604" t="str">
            <v>SO</v>
          </cell>
          <cell r="I604">
            <v>16434796.890000001</v>
          </cell>
        </row>
        <row r="605">
          <cell r="A605" t="str">
            <v>404IPUT</v>
          </cell>
          <cell r="B605" t="str">
            <v>404IP</v>
          </cell>
          <cell r="C605" t="str">
            <v>UT</v>
          </cell>
          <cell r="D605">
            <v>-3578473.5</v>
          </cell>
          <cell r="F605" t="str">
            <v>404IPUT</v>
          </cell>
          <cell r="G605" t="str">
            <v>404IP</v>
          </cell>
          <cell r="H605" t="str">
            <v>UT</v>
          </cell>
          <cell r="I605">
            <v>-3578473.5</v>
          </cell>
        </row>
        <row r="606">
          <cell r="A606" t="str">
            <v>404IPWYP</v>
          </cell>
          <cell r="B606" t="str">
            <v>404IP</v>
          </cell>
          <cell r="C606" t="str">
            <v>WYP</v>
          </cell>
          <cell r="D606">
            <v>156130.17000000001</v>
          </cell>
          <cell r="F606" t="str">
            <v>404IPWYP</v>
          </cell>
          <cell r="G606" t="str">
            <v>404IP</v>
          </cell>
          <cell r="H606" t="str">
            <v>WYP</v>
          </cell>
          <cell r="I606">
            <v>156130.17000000001</v>
          </cell>
        </row>
        <row r="607">
          <cell r="A607" t="str">
            <v>105CA</v>
          </cell>
          <cell r="B607" t="str">
            <v>105</v>
          </cell>
          <cell r="C607" t="str">
            <v>CA</v>
          </cell>
          <cell r="D607">
            <v>683317.99</v>
          </cell>
          <cell r="F607" t="str">
            <v>105CA</v>
          </cell>
          <cell r="G607" t="str">
            <v>105</v>
          </cell>
          <cell r="H607" t="str">
            <v>CA</v>
          </cell>
          <cell r="I607">
            <v>683317.99</v>
          </cell>
        </row>
        <row r="608">
          <cell r="A608" t="str">
            <v>105CAEE</v>
          </cell>
          <cell r="B608" t="str">
            <v>105</v>
          </cell>
          <cell r="C608" t="str">
            <v>CAEE</v>
          </cell>
          <cell r="D608">
            <v>26328264.888333298</v>
          </cell>
          <cell r="F608" t="str">
            <v>105CAEE</v>
          </cell>
          <cell r="G608" t="str">
            <v>105</v>
          </cell>
          <cell r="H608" t="str">
            <v>CAEE</v>
          </cell>
          <cell r="I608">
            <v>26328264.888333298</v>
          </cell>
        </row>
        <row r="609">
          <cell r="A609" t="str">
            <v>105CAGE</v>
          </cell>
          <cell r="B609" t="str">
            <v>105</v>
          </cell>
          <cell r="C609" t="str">
            <v>CAGE</v>
          </cell>
          <cell r="D609">
            <v>12336162.6033333</v>
          </cell>
          <cell r="F609" t="str">
            <v>105CAGE</v>
          </cell>
          <cell r="G609" t="str">
            <v>105</v>
          </cell>
          <cell r="H609" t="str">
            <v>CAGE</v>
          </cell>
          <cell r="I609">
            <v>12336162.6033333</v>
          </cell>
        </row>
        <row r="610">
          <cell r="A610" t="str">
            <v>105CAGW</v>
          </cell>
          <cell r="B610" t="str">
            <v>105</v>
          </cell>
          <cell r="C610" t="str">
            <v>CAGW</v>
          </cell>
          <cell r="D610">
            <v>168923.38</v>
          </cell>
          <cell r="F610" t="str">
            <v>105CAGW</v>
          </cell>
          <cell r="G610" t="str">
            <v>105</v>
          </cell>
          <cell r="H610" t="str">
            <v>CAGW</v>
          </cell>
          <cell r="I610">
            <v>168923.38</v>
          </cell>
        </row>
        <row r="611">
          <cell r="A611" t="str">
            <v>105OR</v>
          </cell>
          <cell r="B611" t="str">
            <v>105</v>
          </cell>
          <cell r="C611" t="str">
            <v>OR</v>
          </cell>
          <cell r="D611">
            <v>4254106.1500000004</v>
          </cell>
          <cell r="F611" t="str">
            <v>105OR</v>
          </cell>
          <cell r="G611" t="str">
            <v>105</v>
          </cell>
          <cell r="H611" t="str">
            <v>OR</v>
          </cell>
          <cell r="I611">
            <v>4254106.1500000004</v>
          </cell>
        </row>
        <row r="612">
          <cell r="A612" t="str">
            <v>105SE</v>
          </cell>
          <cell r="B612" t="str">
            <v>105</v>
          </cell>
          <cell r="C612" t="str">
            <v>SE</v>
          </cell>
          <cell r="D612">
            <v>2576900.9550000001</v>
          </cell>
          <cell r="F612" t="str">
            <v>105SE</v>
          </cell>
          <cell r="G612" t="str">
            <v>105</v>
          </cell>
          <cell r="H612" t="str">
            <v>SE</v>
          </cell>
          <cell r="I612">
            <v>2576900.9550000001</v>
          </cell>
        </row>
        <row r="613">
          <cell r="A613" t="str">
            <v>105UT</v>
          </cell>
          <cell r="B613" t="str">
            <v>105</v>
          </cell>
          <cell r="C613" t="str">
            <v>UT</v>
          </cell>
          <cell r="D613">
            <v>4847328.2850000001</v>
          </cell>
          <cell r="F613" t="str">
            <v>105UT</v>
          </cell>
          <cell r="G613" t="str">
            <v>105</v>
          </cell>
          <cell r="H613" t="str">
            <v>UT</v>
          </cell>
          <cell r="I613">
            <v>4847328.2850000001</v>
          </cell>
        </row>
        <row r="614">
          <cell r="A614" t="str">
            <v>106SG</v>
          </cell>
          <cell r="B614" t="str">
            <v>106</v>
          </cell>
          <cell r="C614" t="str">
            <v>SG</v>
          </cell>
          <cell r="D614">
            <v>0</v>
          </cell>
          <cell r="F614" t="str">
            <v>106SG</v>
          </cell>
          <cell r="G614" t="str">
            <v>106</v>
          </cell>
          <cell r="H614" t="str">
            <v>SG</v>
          </cell>
          <cell r="I614">
            <v>0</v>
          </cell>
        </row>
        <row r="615">
          <cell r="A615" t="str">
            <v>114CAGE</v>
          </cell>
          <cell r="B615" t="str">
            <v>114</v>
          </cell>
          <cell r="C615" t="str">
            <v>CAGE</v>
          </cell>
          <cell r="D615">
            <v>159175508.02000001</v>
          </cell>
          <cell r="F615" t="str">
            <v>114CAGE</v>
          </cell>
          <cell r="G615" t="str">
            <v>114</v>
          </cell>
          <cell r="H615" t="str">
            <v>CAGE</v>
          </cell>
          <cell r="I615">
            <v>159175508.02000001</v>
          </cell>
        </row>
        <row r="616">
          <cell r="A616" t="str">
            <v>115CAGE</v>
          </cell>
          <cell r="B616" t="str">
            <v>115</v>
          </cell>
          <cell r="C616" t="str">
            <v>CAGE</v>
          </cell>
          <cell r="D616">
            <v>-115580739.530416</v>
          </cell>
          <cell r="F616" t="str">
            <v>115CAGE</v>
          </cell>
          <cell r="G616" t="str">
            <v>115</v>
          </cell>
          <cell r="H616" t="str">
            <v>CAGE</v>
          </cell>
          <cell r="I616">
            <v>-115580739.530416</v>
          </cell>
        </row>
        <row r="617">
          <cell r="A617" t="str">
            <v>124CA</v>
          </cell>
          <cell r="B617" t="str">
            <v>124</v>
          </cell>
          <cell r="C617" t="str">
            <v>CA</v>
          </cell>
          <cell r="D617">
            <v>389255.31041666598</v>
          </cell>
          <cell r="F617" t="str">
            <v>124CA</v>
          </cell>
          <cell r="G617" t="str">
            <v>124</v>
          </cell>
          <cell r="H617" t="str">
            <v>CA</v>
          </cell>
          <cell r="I617">
            <v>389255.31041666598</v>
          </cell>
        </row>
        <row r="618">
          <cell r="A618" t="str">
            <v>124ID</v>
          </cell>
          <cell r="B618" t="str">
            <v>124</v>
          </cell>
          <cell r="C618" t="str">
            <v>ID</v>
          </cell>
          <cell r="D618">
            <v>16507.501666666602</v>
          </cell>
          <cell r="F618" t="str">
            <v>124ID</v>
          </cell>
          <cell r="G618" t="str">
            <v>124</v>
          </cell>
          <cell r="H618" t="str">
            <v>ID</v>
          </cell>
          <cell r="I618">
            <v>16507.501666666602</v>
          </cell>
        </row>
        <row r="619">
          <cell r="A619" t="str">
            <v>124MT</v>
          </cell>
          <cell r="B619" t="str">
            <v>124</v>
          </cell>
          <cell r="C619" t="str">
            <v>MT</v>
          </cell>
          <cell r="D619">
            <v>0</v>
          </cell>
          <cell r="F619" t="str">
            <v>124MT</v>
          </cell>
          <cell r="G619" t="str">
            <v>124</v>
          </cell>
          <cell r="H619" t="str">
            <v>MT</v>
          </cell>
          <cell r="I619">
            <v>0</v>
          </cell>
        </row>
        <row r="620">
          <cell r="A620" t="str">
            <v>124OR</v>
          </cell>
          <cell r="B620" t="str">
            <v>124</v>
          </cell>
          <cell r="C620" t="str">
            <v>OR</v>
          </cell>
          <cell r="D620">
            <v>0.17</v>
          </cell>
          <cell r="F620" t="str">
            <v>124OR</v>
          </cell>
          <cell r="G620" t="str">
            <v>124</v>
          </cell>
          <cell r="H620" t="str">
            <v>OR</v>
          </cell>
          <cell r="I620">
            <v>0.17</v>
          </cell>
        </row>
        <row r="621">
          <cell r="A621" t="str">
            <v>124OTHER</v>
          </cell>
          <cell r="B621" t="str">
            <v>124</v>
          </cell>
          <cell r="C621" t="str">
            <v>OTHER</v>
          </cell>
          <cell r="D621">
            <v>-5546635.9708333304</v>
          </cell>
          <cell r="F621" t="str">
            <v>124OTHER</v>
          </cell>
          <cell r="G621" t="str">
            <v>124</v>
          </cell>
          <cell r="H621" t="str">
            <v>OTHER</v>
          </cell>
          <cell r="I621">
            <v>-5546635.9708333304</v>
          </cell>
        </row>
        <row r="622">
          <cell r="A622" t="str">
            <v>124SO</v>
          </cell>
          <cell r="B622" t="str">
            <v>124</v>
          </cell>
          <cell r="C622" t="str">
            <v>SO</v>
          </cell>
          <cell r="D622">
            <v>-4453.6899999999996</v>
          </cell>
          <cell r="F622" t="str">
            <v>124SO</v>
          </cell>
          <cell r="G622" t="str">
            <v>124</v>
          </cell>
          <cell r="H622" t="str">
            <v>SO</v>
          </cell>
          <cell r="I622">
            <v>-4453.6899999999996</v>
          </cell>
        </row>
        <row r="623">
          <cell r="A623" t="str">
            <v>124UT</v>
          </cell>
          <cell r="B623" t="str">
            <v>124</v>
          </cell>
          <cell r="C623" t="str">
            <v>UT</v>
          </cell>
          <cell r="D623">
            <v>4645593.6858333303</v>
          </cell>
          <cell r="F623" t="str">
            <v>124UT</v>
          </cell>
          <cell r="G623" t="str">
            <v>124</v>
          </cell>
          <cell r="H623" t="str">
            <v>UT</v>
          </cell>
          <cell r="I623">
            <v>4645593.6858333303</v>
          </cell>
        </row>
        <row r="624">
          <cell r="A624" t="str">
            <v>124WA</v>
          </cell>
          <cell r="B624" t="str">
            <v>124</v>
          </cell>
          <cell r="C624" t="str">
            <v>WA</v>
          </cell>
          <cell r="D624">
            <v>1932621.5366666601</v>
          </cell>
          <cell r="F624" t="str">
            <v>124WA</v>
          </cell>
          <cell r="G624" t="str">
            <v>124</v>
          </cell>
          <cell r="H624" t="str">
            <v>WA</v>
          </cell>
          <cell r="I624">
            <v>1932621.5366666601</v>
          </cell>
        </row>
        <row r="625">
          <cell r="A625" t="str">
            <v>124WYP</v>
          </cell>
          <cell r="B625" t="str">
            <v>124</v>
          </cell>
          <cell r="C625" t="str">
            <v>WYP</v>
          </cell>
          <cell r="D625">
            <v>117215.94</v>
          </cell>
          <cell r="F625" t="str">
            <v>124WYP</v>
          </cell>
          <cell r="G625" t="str">
            <v>124</v>
          </cell>
          <cell r="H625" t="str">
            <v>WYP</v>
          </cell>
          <cell r="I625">
            <v>117215.94</v>
          </cell>
        </row>
        <row r="626">
          <cell r="A626" t="str">
            <v>124WYU</v>
          </cell>
          <cell r="B626" t="str">
            <v>124</v>
          </cell>
          <cell r="C626" t="str">
            <v>WYU</v>
          </cell>
          <cell r="D626">
            <v>5802.9274999999998</v>
          </cell>
          <cell r="F626" t="str">
            <v>124WYU</v>
          </cell>
          <cell r="G626" t="str">
            <v>124</v>
          </cell>
          <cell r="H626" t="str">
            <v>WYU</v>
          </cell>
          <cell r="I626">
            <v>5802.9274999999998</v>
          </cell>
        </row>
        <row r="627">
          <cell r="A627" t="str">
            <v>151CAEE</v>
          </cell>
          <cell r="B627" t="str">
            <v>151</v>
          </cell>
          <cell r="C627" t="str">
            <v>CAEE</v>
          </cell>
          <cell r="D627">
            <v>235090252.45958301</v>
          </cell>
          <cell r="F627" t="str">
            <v>151CAEE</v>
          </cell>
          <cell r="G627" t="str">
            <v>151</v>
          </cell>
          <cell r="H627" t="str">
            <v>CAEE</v>
          </cell>
          <cell r="I627">
            <v>235090252.45958301</v>
          </cell>
        </row>
        <row r="628">
          <cell r="A628" t="str">
            <v>151CAEW</v>
          </cell>
          <cell r="B628" t="str">
            <v>151</v>
          </cell>
          <cell r="C628" t="str">
            <v>CAEW</v>
          </cell>
          <cell r="D628">
            <v>2167697.4125000001</v>
          </cell>
          <cell r="F628" t="str">
            <v>151CAEW</v>
          </cell>
          <cell r="G628" t="str">
            <v>151</v>
          </cell>
          <cell r="H628" t="str">
            <v>CAEW</v>
          </cell>
          <cell r="I628">
            <v>2167697.4125000001</v>
          </cell>
        </row>
        <row r="629">
          <cell r="A629" t="str">
            <v>151JBE</v>
          </cell>
          <cell r="B629" t="str">
            <v>151</v>
          </cell>
          <cell r="C629" t="str">
            <v>JBE</v>
          </cell>
          <cell r="D629">
            <v>28396835.161666598</v>
          </cell>
          <cell r="F629" t="str">
            <v>151JBE</v>
          </cell>
          <cell r="G629" t="str">
            <v>151</v>
          </cell>
          <cell r="H629" t="str">
            <v>JBE</v>
          </cell>
          <cell r="I629">
            <v>28396835.161666598</v>
          </cell>
        </row>
        <row r="630">
          <cell r="A630" t="str">
            <v>151SE</v>
          </cell>
          <cell r="B630" t="str">
            <v>151</v>
          </cell>
          <cell r="C630" t="str">
            <v>SE</v>
          </cell>
          <cell r="D630">
            <v>0</v>
          </cell>
          <cell r="F630" t="str">
            <v>151SE</v>
          </cell>
          <cell r="G630" t="str">
            <v>151</v>
          </cell>
          <cell r="H630" t="str">
            <v>SE</v>
          </cell>
          <cell r="I630">
            <v>0</v>
          </cell>
        </row>
        <row r="631">
          <cell r="A631" t="str">
            <v>154CA</v>
          </cell>
          <cell r="B631" t="str">
            <v>154</v>
          </cell>
          <cell r="C631" t="str">
            <v>CA</v>
          </cell>
          <cell r="D631">
            <v>1384855.92791666</v>
          </cell>
          <cell r="F631" t="str">
            <v>154CA</v>
          </cell>
          <cell r="G631" t="str">
            <v>154</v>
          </cell>
          <cell r="H631" t="str">
            <v>CA</v>
          </cell>
          <cell r="I631">
            <v>1384855.92791666</v>
          </cell>
        </row>
        <row r="632">
          <cell r="A632" t="str">
            <v>154CAEE</v>
          </cell>
          <cell r="B632" t="str">
            <v>154</v>
          </cell>
          <cell r="C632" t="str">
            <v>CAEE</v>
          </cell>
          <cell r="D632">
            <v>7109973.6308333296</v>
          </cell>
          <cell r="F632" t="str">
            <v>154CAEE</v>
          </cell>
          <cell r="G632" t="str">
            <v>154</v>
          </cell>
          <cell r="H632" t="str">
            <v>CAEE</v>
          </cell>
          <cell r="I632">
            <v>7109973.6308333296</v>
          </cell>
        </row>
        <row r="633">
          <cell r="A633" t="str">
            <v>154CAEW</v>
          </cell>
          <cell r="B633" t="str">
            <v>154</v>
          </cell>
          <cell r="C633" t="str">
            <v>CAEW</v>
          </cell>
          <cell r="D633">
            <v>0</v>
          </cell>
          <cell r="F633" t="str">
            <v>154CAEW</v>
          </cell>
          <cell r="G633" t="str">
            <v>154</v>
          </cell>
          <cell r="H633" t="str">
            <v>CAEW</v>
          </cell>
          <cell r="I633">
            <v>0</v>
          </cell>
        </row>
        <row r="634">
          <cell r="A634" t="str">
            <v>154CAGE</v>
          </cell>
          <cell r="B634" t="str">
            <v>154</v>
          </cell>
          <cell r="C634" t="str">
            <v>CAGE</v>
          </cell>
          <cell r="D634">
            <v>102361108.93375</v>
          </cell>
          <cell r="F634" t="str">
            <v>154CAGE</v>
          </cell>
          <cell r="G634" t="str">
            <v>154</v>
          </cell>
          <cell r="H634" t="str">
            <v>CAGE</v>
          </cell>
          <cell r="I634">
            <v>102361108.93375</v>
          </cell>
        </row>
        <row r="635">
          <cell r="A635" t="str">
            <v>154CAGW</v>
          </cell>
          <cell r="B635" t="str">
            <v>154</v>
          </cell>
          <cell r="C635" t="str">
            <v>CAGW</v>
          </cell>
          <cell r="D635">
            <v>6570975.6170833297</v>
          </cell>
          <cell r="F635" t="str">
            <v>154CAGW</v>
          </cell>
          <cell r="G635" t="str">
            <v>154</v>
          </cell>
          <cell r="H635" t="str">
            <v>CAGW</v>
          </cell>
          <cell r="I635">
            <v>6570975.6170833297</v>
          </cell>
        </row>
        <row r="636">
          <cell r="A636" t="str">
            <v>154ID</v>
          </cell>
          <cell r="B636" t="str">
            <v>154</v>
          </cell>
          <cell r="C636" t="str">
            <v>ID</v>
          </cell>
          <cell r="D636">
            <v>4986587.4783333298</v>
          </cell>
          <cell r="F636" t="str">
            <v>154ID</v>
          </cell>
          <cell r="G636" t="str">
            <v>154</v>
          </cell>
          <cell r="H636" t="str">
            <v>ID</v>
          </cell>
          <cell r="I636">
            <v>4986587.4783333298</v>
          </cell>
        </row>
        <row r="637">
          <cell r="A637" t="str">
            <v>154JBG</v>
          </cell>
          <cell r="B637" t="str">
            <v>154</v>
          </cell>
          <cell r="C637" t="str">
            <v>JBG</v>
          </cell>
          <cell r="D637">
            <v>6011962.3004166596</v>
          </cell>
          <cell r="F637" t="str">
            <v>154JBG</v>
          </cell>
          <cell r="G637" t="str">
            <v>154</v>
          </cell>
          <cell r="H637" t="str">
            <v>JBG</v>
          </cell>
          <cell r="I637">
            <v>6011962.3004166596</v>
          </cell>
        </row>
        <row r="638">
          <cell r="A638" t="str">
            <v>154OR</v>
          </cell>
          <cell r="B638" t="str">
            <v>154</v>
          </cell>
          <cell r="C638" t="str">
            <v>OR</v>
          </cell>
          <cell r="D638">
            <v>29052284.102499999</v>
          </cell>
          <cell r="F638" t="str">
            <v>154OR</v>
          </cell>
          <cell r="G638" t="str">
            <v>154</v>
          </cell>
          <cell r="H638" t="str">
            <v>OR</v>
          </cell>
          <cell r="I638">
            <v>29052284.102499999</v>
          </cell>
        </row>
        <row r="639">
          <cell r="A639" t="str">
            <v>154SG</v>
          </cell>
          <cell r="B639" t="str">
            <v>154</v>
          </cell>
          <cell r="C639" t="str">
            <v>SG</v>
          </cell>
          <cell r="D639">
            <v>953022.45125000004</v>
          </cell>
          <cell r="F639" t="str">
            <v>154SG</v>
          </cell>
          <cell r="G639" t="str">
            <v>154</v>
          </cell>
          <cell r="H639" t="str">
            <v>SG</v>
          </cell>
          <cell r="I639">
            <v>953022.45125000004</v>
          </cell>
        </row>
        <row r="640">
          <cell r="A640" t="str">
            <v>154SNPD</v>
          </cell>
          <cell r="B640" t="str">
            <v>154</v>
          </cell>
          <cell r="C640" t="str">
            <v>SNPD</v>
          </cell>
          <cell r="D640">
            <v>-1954894.22916666</v>
          </cell>
          <cell r="F640" t="str">
            <v>154SNPD</v>
          </cell>
          <cell r="G640" t="str">
            <v>154</v>
          </cell>
          <cell r="H640" t="str">
            <v>SNPD</v>
          </cell>
          <cell r="I640">
            <v>-1954894.22916666</v>
          </cell>
        </row>
        <row r="641">
          <cell r="A641" t="str">
            <v>154SNPPS</v>
          </cell>
          <cell r="B641" t="str">
            <v>154</v>
          </cell>
          <cell r="C641" t="str">
            <v>SNPPS</v>
          </cell>
          <cell r="D641">
            <v>0</v>
          </cell>
          <cell r="F641" t="str">
            <v>154SNPPS</v>
          </cell>
          <cell r="G641" t="str">
            <v>154</v>
          </cell>
          <cell r="H641" t="str">
            <v>SNPPS</v>
          </cell>
          <cell r="I641">
            <v>0</v>
          </cell>
        </row>
        <row r="642">
          <cell r="A642" t="str">
            <v>154SO</v>
          </cell>
          <cell r="B642" t="str">
            <v>154</v>
          </cell>
          <cell r="C642" t="str">
            <v>SO</v>
          </cell>
          <cell r="D642">
            <v>94251.952499999999</v>
          </cell>
          <cell r="F642" t="str">
            <v>154SO</v>
          </cell>
          <cell r="G642" t="str">
            <v>154</v>
          </cell>
          <cell r="H642" t="str">
            <v>SO</v>
          </cell>
          <cell r="I642">
            <v>94251.952499999999</v>
          </cell>
        </row>
        <row r="643">
          <cell r="A643" t="str">
            <v>154UT</v>
          </cell>
          <cell r="B643" t="str">
            <v>154</v>
          </cell>
          <cell r="C643" t="str">
            <v>UT</v>
          </cell>
          <cell r="D643">
            <v>38369072.385833301</v>
          </cell>
          <cell r="F643" t="str">
            <v>154UT</v>
          </cell>
          <cell r="G643" t="str">
            <v>154</v>
          </cell>
          <cell r="H643" t="str">
            <v>UT</v>
          </cell>
          <cell r="I643">
            <v>38369072.385833301</v>
          </cell>
        </row>
        <row r="644">
          <cell r="A644" t="str">
            <v>154WA</v>
          </cell>
          <cell r="B644" t="str">
            <v>154</v>
          </cell>
          <cell r="C644" t="str">
            <v>WA</v>
          </cell>
          <cell r="D644">
            <v>4070974.1520833299</v>
          </cell>
          <cell r="F644" t="str">
            <v>154WA</v>
          </cell>
          <cell r="G644" t="str">
            <v>154</v>
          </cell>
          <cell r="H644" t="str">
            <v>WA</v>
          </cell>
          <cell r="I644">
            <v>4070974.1520833299</v>
          </cell>
        </row>
        <row r="645">
          <cell r="A645" t="str">
            <v>154WYP</v>
          </cell>
          <cell r="B645" t="str">
            <v>154</v>
          </cell>
          <cell r="C645" t="str">
            <v>WYP</v>
          </cell>
          <cell r="D645">
            <v>9814233.2541666608</v>
          </cell>
          <cell r="F645" t="str">
            <v>154WYP</v>
          </cell>
          <cell r="G645" t="str">
            <v>154</v>
          </cell>
          <cell r="H645" t="str">
            <v>WYP</v>
          </cell>
          <cell r="I645">
            <v>9814233.2541666608</v>
          </cell>
        </row>
        <row r="646">
          <cell r="A646" t="str">
            <v>154WYU</v>
          </cell>
          <cell r="B646" t="str">
            <v>154</v>
          </cell>
          <cell r="C646" t="str">
            <v>WYU</v>
          </cell>
          <cell r="D646">
            <v>1272889.5075000001</v>
          </cell>
          <cell r="F646" t="str">
            <v>154WYU</v>
          </cell>
          <cell r="G646" t="str">
            <v>154</v>
          </cell>
          <cell r="H646" t="str">
            <v>WYU</v>
          </cell>
          <cell r="I646">
            <v>1272889.5075000001</v>
          </cell>
        </row>
        <row r="647">
          <cell r="A647" t="str">
            <v>163SO</v>
          </cell>
          <cell r="B647" t="str">
            <v>163</v>
          </cell>
          <cell r="C647" t="str">
            <v>SO</v>
          </cell>
          <cell r="D647">
            <v>0</v>
          </cell>
          <cell r="F647" t="str">
            <v>163SO</v>
          </cell>
          <cell r="G647" t="str">
            <v>163</v>
          </cell>
          <cell r="H647" t="str">
            <v>SO</v>
          </cell>
          <cell r="I647">
            <v>0</v>
          </cell>
        </row>
        <row r="648">
          <cell r="A648" t="str">
            <v>165CAEE</v>
          </cell>
          <cell r="B648" t="str">
            <v>165</v>
          </cell>
          <cell r="C648" t="str">
            <v>CAEE</v>
          </cell>
          <cell r="D648">
            <v>3448227.1825000001</v>
          </cell>
          <cell r="F648" t="str">
            <v>165CAEE</v>
          </cell>
          <cell r="G648" t="str">
            <v>165</v>
          </cell>
          <cell r="H648" t="str">
            <v>CAEE</v>
          </cell>
          <cell r="I648">
            <v>3448227.1825000001</v>
          </cell>
        </row>
        <row r="649">
          <cell r="A649" t="str">
            <v>165CAEW</v>
          </cell>
          <cell r="B649" t="str">
            <v>165</v>
          </cell>
          <cell r="C649" t="str">
            <v>CAEW</v>
          </cell>
          <cell r="D649">
            <v>4054.84</v>
          </cell>
          <cell r="F649" t="str">
            <v>165CAEW</v>
          </cell>
          <cell r="G649" t="str">
            <v>165</v>
          </cell>
          <cell r="H649" t="str">
            <v>CAEW</v>
          </cell>
          <cell r="I649">
            <v>4054.84</v>
          </cell>
        </row>
        <row r="650">
          <cell r="A650" t="str">
            <v>165CAGE</v>
          </cell>
          <cell r="B650" t="str">
            <v>165</v>
          </cell>
          <cell r="C650" t="str">
            <v>CAGE</v>
          </cell>
          <cell r="D650">
            <v>451530.39750000002</v>
          </cell>
          <cell r="F650" t="str">
            <v>165CAGE</v>
          </cell>
          <cell r="G650" t="str">
            <v>165</v>
          </cell>
          <cell r="H650" t="str">
            <v>CAGE</v>
          </cell>
          <cell r="I650">
            <v>451530.39750000002</v>
          </cell>
        </row>
        <row r="651">
          <cell r="A651" t="str">
            <v>165CAGW</v>
          </cell>
          <cell r="B651" t="str">
            <v>165</v>
          </cell>
          <cell r="C651" t="str">
            <v>CAGW</v>
          </cell>
          <cell r="D651">
            <v>871362.87333333294</v>
          </cell>
          <cell r="F651" t="str">
            <v>165CAGW</v>
          </cell>
          <cell r="G651" t="str">
            <v>165</v>
          </cell>
          <cell r="H651" t="str">
            <v>CAGW</v>
          </cell>
          <cell r="I651">
            <v>871362.87333333294</v>
          </cell>
        </row>
        <row r="652">
          <cell r="A652" t="str">
            <v>165GPS</v>
          </cell>
          <cell r="B652" t="str">
            <v>165</v>
          </cell>
          <cell r="C652" t="str">
            <v>GPS</v>
          </cell>
          <cell r="D652">
            <v>4703258.3849999998</v>
          </cell>
          <cell r="F652" t="str">
            <v>165GPS</v>
          </cell>
          <cell r="G652" t="str">
            <v>165</v>
          </cell>
          <cell r="H652" t="str">
            <v>GPS</v>
          </cell>
          <cell r="I652">
            <v>4703258.3849999998</v>
          </cell>
        </row>
        <row r="653">
          <cell r="A653" t="str">
            <v>165ID</v>
          </cell>
          <cell r="B653" t="str">
            <v>165</v>
          </cell>
          <cell r="C653" t="str">
            <v>ID</v>
          </cell>
          <cell r="D653">
            <v>214355.525416666</v>
          </cell>
          <cell r="F653" t="str">
            <v>165ID</v>
          </cell>
          <cell r="G653" t="str">
            <v>165</v>
          </cell>
          <cell r="H653" t="str">
            <v>ID</v>
          </cell>
          <cell r="I653">
            <v>214355.525416666</v>
          </cell>
        </row>
        <row r="654">
          <cell r="A654" t="str">
            <v>165OR</v>
          </cell>
          <cell r="B654" t="str">
            <v>165</v>
          </cell>
          <cell r="C654" t="str">
            <v>OR</v>
          </cell>
          <cell r="D654">
            <v>1759157.8041666599</v>
          </cell>
          <cell r="F654" t="str">
            <v>165OR</v>
          </cell>
          <cell r="G654" t="str">
            <v>165</v>
          </cell>
          <cell r="H654" t="str">
            <v>OR</v>
          </cell>
          <cell r="I654">
            <v>1759157.8041666599</v>
          </cell>
        </row>
        <row r="655">
          <cell r="A655" t="str">
            <v>165OTHER</v>
          </cell>
          <cell r="B655" t="str">
            <v>165</v>
          </cell>
          <cell r="C655" t="str">
            <v>OTHER</v>
          </cell>
          <cell r="D655">
            <v>4265888.6579166604</v>
          </cell>
          <cell r="F655" t="str">
            <v>165OTHER</v>
          </cell>
          <cell r="G655" t="str">
            <v>165</v>
          </cell>
          <cell r="H655" t="str">
            <v>OTHER</v>
          </cell>
          <cell r="I655">
            <v>4265888.6579166604</v>
          </cell>
        </row>
        <row r="656">
          <cell r="A656" t="str">
            <v>165SG</v>
          </cell>
          <cell r="B656" t="str">
            <v>165</v>
          </cell>
          <cell r="C656" t="str">
            <v>SG</v>
          </cell>
          <cell r="D656">
            <v>1711837.3912500001</v>
          </cell>
          <cell r="F656" t="str">
            <v>165SG</v>
          </cell>
          <cell r="G656" t="str">
            <v>165</v>
          </cell>
          <cell r="H656" t="str">
            <v>SG</v>
          </cell>
          <cell r="I656">
            <v>1711837.3912500001</v>
          </cell>
        </row>
        <row r="657">
          <cell r="A657" t="str">
            <v>165SO</v>
          </cell>
          <cell r="B657" t="str">
            <v>165</v>
          </cell>
          <cell r="C657" t="str">
            <v>SO</v>
          </cell>
          <cell r="D657">
            <v>15808610.553750001</v>
          </cell>
          <cell r="F657" t="str">
            <v>165SO</v>
          </cell>
          <cell r="G657" t="str">
            <v>165</v>
          </cell>
          <cell r="H657" t="str">
            <v>SO</v>
          </cell>
          <cell r="I657">
            <v>15808610.553750001</v>
          </cell>
        </row>
        <row r="658">
          <cell r="A658" t="str">
            <v>165UT</v>
          </cell>
          <cell r="B658" t="str">
            <v>165</v>
          </cell>
          <cell r="C658" t="str">
            <v>UT</v>
          </cell>
          <cell r="D658">
            <v>2749235.7666666601</v>
          </cell>
          <cell r="F658" t="str">
            <v>165UT</v>
          </cell>
          <cell r="G658" t="str">
            <v>165</v>
          </cell>
          <cell r="H658" t="str">
            <v>UT</v>
          </cell>
          <cell r="I658">
            <v>2749235.7666666601</v>
          </cell>
        </row>
        <row r="659">
          <cell r="A659" t="str">
            <v>165WA</v>
          </cell>
          <cell r="B659" t="str">
            <v>165</v>
          </cell>
          <cell r="C659" t="str">
            <v>WA</v>
          </cell>
          <cell r="D659">
            <v>0</v>
          </cell>
          <cell r="F659" t="str">
            <v>165WA</v>
          </cell>
          <cell r="G659" t="str">
            <v>165</v>
          </cell>
          <cell r="H659" t="str">
            <v>WA</v>
          </cell>
          <cell r="I659">
            <v>0</v>
          </cell>
        </row>
        <row r="660">
          <cell r="A660" t="str">
            <v>165WYP</v>
          </cell>
          <cell r="B660" t="str">
            <v>165</v>
          </cell>
          <cell r="C660" t="str">
            <v>WYP</v>
          </cell>
          <cell r="D660">
            <v>127145.1275</v>
          </cell>
          <cell r="F660" t="str">
            <v>165WYP</v>
          </cell>
          <cell r="G660" t="str">
            <v>165</v>
          </cell>
          <cell r="H660" t="str">
            <v>WYP</v>
          </cell>
          <cell r="I660">
            <v>127145.1275</v>
          </cell>
        </row>
        <row r="661">
          <cell r="A661" t="str">
            <v>165WYU</v>
          </cell>
          <cell r="B661" t="str">
            <v>165</v>
          </cell>
          <cell r="C661" t="str">
            <v>WYU</v>
          </cell>
          <cell r="D661">
            <v>0</v>
          </cell>
          <cell r="F661" t="str">
            <v>165WYU</v>
          </cell>
          <cell r="G661" t="str">
            <v>165</v>
          </cell>
          <cell r="H661" t="str">
            <v>WYU</v>
          </cell>
          <cell r="I661">
            <v>0</v>
          </cell>
        </row>
        <row r="662">
          <cell r="A662" t="str">
            <v>190BADDEBT</v>
          </cell>
          <cell r="B662" t="str">
            <v>190</v>
          </cell>
          <cell r="C662" t="str">
            <v>BADDEBT</v>
          </cell>
          <cell r="D662">
            <v>4237589.5508333296</v>
          </cell>
          <cell r="F662" t="str">
            <v>190BADDEBT</v>
          </cell>
          <cell r="G662" t="str">
            <v>190</v>
          </cell>
          <cell r="H662" t="str">
            <v>BADDEBT</v>
          </cell>
          <cell r="I662">
            <v>4237589.5508333296</v>
          </cell>
        </row>
        <row r="663">
          <cell r="A663" t="str">
            <v>190CA</v>
          </cell>
          <cell r="B663" t="str">
            <v>190</v>
          </cell>
          <cell r="C663" t="str">
            <v>CA</v>
          </cell>
          <cell r="D663">
            <v>9108.0020833333292</v>
          </cell>
          <cell r="F663" t="str">
            <v>190CA</v>
          </cell>
          <cell r="G663" t="str">
            <v>190</v>
          </cell>
          <cell r="H663" t="str">
            <v>CA</v>
          </cell>
          <cell r="I663">
            <v>9108.0020833333292</v>
          </cell>
        </row>
        <row r="664">
          <cell r="A664" t="str">
            <v>190CAEE</v>
          </cell>
          <cell r="B664" t="str">
            <v>190</v>
          </cell>
          <cell r="C664" t="str">
            <v>CAEE</v>
          </cell>
          <cell r="D664">
            <v>719571.28666666604</v>
          </cell>
          <cell r="F664" t="str">
            <v>190CAEE</v>
          </cell>
          <cell r="G664" t="str">
            <v>190</v>
          </cell>
          <cell r="H664" t="str">
            <v>CAEE</v>
          </cell>
          <cell r="I664">
            <v>719571.28666666604</v>
          </cell>
        </row>
        <row r="665">
          <cell r="A665" t="str">
            <v>190CAEW</v>
          </cell>
          <cell r="B665" t="str">
            <v>190</v>
          </cell>
          <cell r="C665" t="str">
            <v>CAEW</v>
          </cell>
          <cell r="D665">
            <v>0</v>
          </cell>
          <cell r="F665" t="str">
            <v>190CAEW</v>
          </cell>
          <cell r="G665" t="str">
            <v>190</v>
          </cell>
          <cell r="H665" t="str">
            <v>CAEW</v>
          </cell>
          <cell r="I665">
            <v>0</v>
          </cell>
        </row>
        <row r="666">
          <cell r="A666" t="str">
            <v>190CAGE</v>
          </cell>
          <cell r="B666" t="str">
            <v>190</v>
          </cell>
          <cell r="C666" t="str">
            <v>CAGE</v>
          </cell>
          <cell r="D666">
            <v>38210505.485833302</v>
          </cell>
          <cell r="F666" t="str">
            <v>190CAGE</v>
          </cell>
          <cell r="G666" t="str">
            <v>190</v>
          </cell>
          <cell r="H666" t="str">
            <v>CAGE</v>
          </cell>
          <cell r="I666">
            <v>38210505.485833302</v>
          </cell>
        </row>
        <row r="667">
          <cell r="A667" t="str">
            <v>190CAGW</v>
          </cell>
          <cell r="B667" t="str">
            <v>190</v>
          </cell>
          <cell r="C667" t="str">
            <v>CAGW</v>
          </cell>
          <cell r="D667">
            <v>534906.31625000003</v>
          </cell>
          <cell r="F667" t="str">
            <v>190CAGW</v>
          </cell>
          <cell r="G667" t="str">
            <v>190</v>
          </cell>
          <cell r="H667" t="str">
            <v>CAGW</v>
          </cell>
          <cell r="I667">
            <v>534906.31625000003</v>
          </cell>
        </row>
        <row r="668">
          <cell r="A668" t="str">
            <v>190ID</v>
          </cell>
          <cell r="B668" t="str">
            <v>190</v>
          </cell>
          <cell r="C668" t="str">
            <v>ID</v>
          </cell>
          <cell r="D668">
            <v>186420.527083333</v>
          </cell>
          <cell r="F668" t="str">
            <v>190ID</v>
          </cell>
          <cell r="G668" t="str">
            <v>190</v>
          </cell>
          <cell r="H668" t="str">
            <v>ID</v>
          </cell>
          <cell r="I668">
            <v>186420.527083333</v>
          </cell>
        </row>
        <row r="669">
          <cell r="A669" t="str">
            <v>190JBE</v>
          </cell>
          <cell r="B669" t="str">
            <v>190</v>
          </cell>
          <cell r="C669" t="str">
            <v>JBE</v>
          </cell>
          <cell r="D669">
            <v>819001.07750000001</v>
          </cell>
          <cell r="F669" t="str">
            <v>190JBE</v>
          </cell>
          <cell r="G669" t="str">
            <v>190</v>
          </cell>
          <cell r="H669" t="str">
            <v>JBE</v>
          </cell>
          <cell r="I669">
            <v>819001.07750000001</v>
          </cell>
        </row>
        <row r="670">
          <cell r="A670" t="str">
            <v>190MT</v>
          </cell>
          <cell r="B670" t="str">
            <v>190</v>
          </cell>
          <cell r="C670" t="str">
            <v>MT</v>
          </cell>
          <cell r="D670">
            <v>0</v>
          </cell>
          <cell r="F670" t="str">
            <v>190MT</v>
          </cell>
          <cell r="G670" t="str">
            <v>190</v>
          </cell>
          <cell r="H670" t="str">
            <v>MT</v>
          </cell>
          <cell r="I670">
            <v>0</v>
          </cell>
        </row>
        <row r="671">
          <cell r="A671" t="str">
            <v>190OR</v>
          </cell>
          <cell r="B671" t="str">
            <v>190</v>
          </cell>
          <cell r="C671" t="str">
            <v>OR</v>
          </cell>
          <cell r="D671">
            <v>2868923.6524999999</v>
          </cell>
          <cell r="F671" t="str">
            <v>190OR</v>
          </cell>
          <cell r="G671" t="str">
            <v>190</v>
          </cell>
          <cell r="H671" t="str">
            <v>OR</v>
          </cell>
          <cell r="I671">
            <v>2868923.6524999999</v>
          </cell>
        </row>
        <row r="672">
          <cell r="A672" t="str">
            <v>190OTHER</v>
          </cell>
          <cell r="B672" t="str">
            <v>190</v>
          </cell>
          <cell r="C672" t="str">
            <v>OTHER</v>
          </cell>
          <cell r="D672">
            <v>30275484.5658333</v>
          </cell>
          <cell r="F672" t="str">
            <v>190OTHER</v>
          </cell>
          <cell r="G672" t="str">
            <v>190</v>
          </cell>
          <cell r="H672" t="str">
            <v>OTHER</v>
          </cell>
          <cell r="I672">
            <v>30275484.5658333</v>
          </cell>
        </row>
        <row r="673">
          <cell r="A673" t="str">
            <v>190SE</v>
          </cell>
          <cell r="B673" t="str">
            <v>190</v>
          </cell>
          <cell r="C673" t="str">
            <v>SE</v>
          </cell>
          <cell r="D673">
            <v>1045217.58958333</v>
          </cell>
          <cell r="F673" t="str">
            <v>190SE</v>
          </cell>
          <cell r="G673" t="str">
            <v>190</v>
          </cell>
          <cell r="H673" t="str">
            <v>SE</v>
          </cell>
          <cell r="I673">
            <v>1045217.58958333</v>
          </cell>
        </row>
        <row r="674">
          <cell r="A674" t="str">
            <v>190SG</v>
          </cell>
          <cell r="B674" t="str">
            <v>190</v>
          </cell>
          <cell r="C674" t="str">
            <v>SG</v>
          </cell>
          <cell r="D674">
            <v>5808656.8441666598</v>
          </cell>
          <cell r="F674" t="str">
            <v>190SG</v>
          </cell>
          <cell r="G674" t="str">
            <v>190</v>
          </cell>
          <cell r="H674" t="str">
            <v>SG</v>
          </cell>
          <cell r="I674">
            <v>5808656.8441666598</v>
          </cell>
        </row>
        <row r="675">
          <cell r="A675" t="str">
            <v>190SNP</v>
          </cell>
          <cell r="B675" t="str">
            <v>190</v>
          </cell>
          <cell r="C675" t="str">
            <v>SNP</v>
          </cell>
          <cell r="D675">
            <v>0</v>
          </cell>
          <cell r="F675" t="str">
            <v>190SNP</v>
          </cell>
          <cell r="G675" t="str">
            <v>190</v>
          </cell>
          <cell r="H675" t="str">
            <v>SNP</v>
          </cell>
          <cell r="I675">
            <v>0</v>
          </cell>
        </row>
        <row r="676">
          <cell r="A676" t="str">
            <v>190SO</v>
          </cell>
          <cell r="B676" t="str">
            <v>190</v>
          </cell>
          <cell r="C676" t="str">
            <v>SO</v>
          </cell>
          <cell r="D676">
            <v>45140553.094583303</v>
          </cell>
          <cell r="F676" t="str">
            <v>190SO</v>
          </cell>
          <cell r="G676" t="str">
            <v>190</v>
          </cell>
          <cell r="H676" t="str">
            <v>SO</v>
          </cell>
          <cell r="I676">
            <v>45140553.094583303</v>
          </cell>
        </row>
        <row r="677">
          <cell r="A677" t="str">
            <v>190TROJD</v>
          </cell>
          <cell r="B677" t="str">
            <v>190</v>
          </cell>
          <cell r="C677" t="str">
            <v>TROJD</v>
          </cell>
          <cell r="D677">
            <v>1925357.12416666</v>
          </cell>
          <cell r="F677" t="str">
            <v>190TROJD</v>
          </cell>
          <cell r="G677" t="str">
            <v>190</v>
          </cell>
          <cell r="H677" t="str">
            <v>TROJD</v>
          </cell>
          <cell r="I677">
            <v>1925357.12416666</v>
          </cell>
        </row>
        <row r="678">
          <cell r="A678" t="str">
            <v>190UT</v>
          </cell>
          <cell r="B678" t="str">
            <v>190</v>
          </cell>
          <cell r="C678" t="str">
            <v>UT</v>
          </cell>
          <cell r="D678">
            <v>585626.22291666595</v>
          </cell>
          <cell r="F678" t="str">
            <v>190UT</v>
          </cell>
          <cell r="G678" t="str">
            <v>190</v>
          </cell>
          <cell r="H678" t="str">
            <v>UT</v>
          </cell>
          <cell r="I678">
            <v>585626.22291666595</v>
          </cell>
        </row>
        <row r="679">
          <cell r="A679" t="str">
            <v>190WA</v>
          </cell>
          <cell r="B679" t="str">
            <v>190</v>
          </cell>
          <cell r="C679" t="str">
            <v>WA</v>
          </cell>
          <cell r="D679">
            <v>1437016.7524999999</v>
          </cell>
          <cell r="F679" t="str">
            <v>190WA</v>
          </cell>
          <cell r="G679" t="str">
            <v>190</v>
          </cell>
          <cell r="H679" t="str">
            <v>WA</v>
          </cell>
          <cell r="I679">
            <v>1437016.7524999999</v>
          </cell>
        </row>
        <row r="680">
          <cell r="A680" t="str">
            <v>190WYP</v>
          </cell>
          <cell r="B680" t="str">
            <v>190</v>
          </cell>
          <cell r="C680" t="str">
            <v>WYP</v>
          </cell>
          <cell r="D680">
            <v>196083.218333333</v>
          </cell>
          <cell r="F680" t="str">
            <v>190WYP</v>
          </cell>
          <cell r="G680" t="str">
            <v>190</v>
          </cell>
          <cell r="H680" t="str">
            <v>WYP</v>
          </cell>
          <cell r="I680">
            <v>196083.218333333</v>
          </cell>
        </row>
        <row r="681">
          <cell r="A681" t="str">
            <v>252CA</v>
          </cell>
          <cell r="B681" t="str">
            <v>252</v>
          </cell>
          <cell r="C681" t="str">
            <v>CA</v>
          </cell>
          <cell r="D681">
            <v>-4215.7516666666597</v>
          </cell>
          <cell r="F681" t="str">
            <v>252CA</v>
          </cell>
          <cell r="G681" t="str">
            <v>252</v>
          </cell>
          <cell r="H681" t="str">
            <v>CA</v>
          </cell>
          <cell r="I681">
            <v>-4215.7516666666597</v>
          </cell>
        </row>
        <row r="682">
          <cell r="A682" t="str">
            <v>252CAGE</v>
          </cell>
          <cell r="B682" t="str">
            <v>252</v>
          </cell>
          <cell r="C682" t="str">
            <v>CAGE</v>
          </cell>
          <cell r="D682">
            <v>-16174577.237500001</v>
          </cell>
          <cell r="F682" t="str">
            <v>252CAGE</v>
          </cell>
          <cell r="G682" t="str">
            <v>252</v>
          </cell>
          <cell r="H682" t="str">
            <v>CAGE</v>
          </cell>
          <cell r="I682">
            <v>-16174577.237500001</v>
          </cell>
        </row>
        <row r="683">
          <cell r="A683" t="str">
            <v>252CAGW</v>
          </cell>
          <cell r="B683" t="str">
            <v>252</v>
          </cell>
          <cell r="C683" t="str">
            <v>CAGW</v>
          </cell>
          <cell r="D683">
            <v>0</v>
          </cell>
          <cell r="F683" t="str">
            <v>252CAGW</v>
          </cell>
          <cell r="G683" t="str">
            <v>252</v>
          </cell>
          <cell r="H683" t="str">
            <v>CAGW</v>
          </cell>
          <cell r="I683">
            <v>0</v>
          </cell>
        </row>
        <row r="684">
          <cell r="A684" t="str">
            <v>252CN</v>
          </cell>
          <cell r="B684" t="str">
            <v>252</v>
          </cell>
          <cell r="C684" t="str">
            <v>CN</v>
          </cell>
          <cell r="D684">
            <v>0</v>
          </cell>
          <cell r="F684" t="str">
            <v>252CN</v>
          </cell>
          <cell r="G684" t="str">
            <v>252</v>
          </cell>
          <cell r="H684" t="str">
            <v>CN</v>
          </cell>
          <cell r="I684">
            <v>0</v>
          </cell>
        </row>
        <row r="685">
          <cell r="A685" t="str">
            <v>252ID</v>
          </cell>
          <cell r="B685" t="str">
            <v>252</v>
          </cell>
          <cell r="C685" t="str">
            <v>ID</v>
          </cell>
          <cell r="D685">
            <v>-17101.395</v>
          </cell>
          <cell r="F685" t="str">
            <v>252ID</v>
          </cell>
          <cell r="G685" t="str">
            <v>252</v>
          </cell>
          <cell r="H685" t="str">
            <v>ID</v>
          </cell>
          <cell r="I685">
            <v>-17101.395</v>
          </cell>
        </row>
        <row r="686">
          <cell r="A686" t="str">
            <v>252OR</v>
          </cell>
          <cell r="B686" t="str">
            <v>252</v>
          </cell>
          <cell r="C686" t="str">
            <v>OR</v>
          </cell>
          <cell r="D686">
            <v>-4346480.1775000002</v>
          </cell>
          <cell r="F686" t="str">
            <v>252OR</v>
          </cell>
          <cell r="G686" t="str">
            <v>252</v>
          </cell>
          <cell r="H686" t="str">
            <v>OR</v>
          </cell>
          <cell r="I686">
            <v>-4346480.1775000002</v>
          </cell>
        </row>
        <row r="687">
          <cell r="A687" t="str">
            <v>252SG</v>
          </cell>
          <cell r="B687" t="str">
            <v>252</v>
          </cell>
          <cell r="C687" t="str">
            <v>SG</v>
          </cell>
          <cell r="D687">
            <v>241446.4375</v>
          </cell>
          <cell r="F687" t="str">
            <v>252SG</v>
          </cell>
          <cell r="G687" t="str">
            <v>252</v>
          </cell>
          <cell r="H687" t="str">
            <v>SG</v>
          </cell>
          <cell r="I687">
            <v>241446.4375</v>
          </cell>
        </row>
        <row r="688">
          <cell r="A688" t="str">
            <v>252UT</v>
          </cell>
          <cell r="B688" t="str">
            <v>252</v>
          </cell>
          <cell r="C688" t="str">
            <v>UT</v>
          </cell>
          <cell r="D688">
            <v>-1544784.14416666</v>
          </cell>
          <cell r="F688" t="str">
            <v>252UT</v>
          </cell>
          <cell r="G688" t="str">
            <v>252</v>
          </cell>
          <cell r="H688" t="str">
            <v>UT</v>
          </cell>
          <cell r="I688">
            <v>-1544784.14416666</v>
          </cell>
        </row>
        <row r="689">
          <cell r="A689" t="str">
            <v>252WA</v>
          </cell>
          <cell r="B689" t="str">
            <v>252</v>
          </cell>
          <cell r="C689" t="str">
            <v>WA</v>
          </cell>
          <cell r="D689">
            <v>-26498.278333333299</v>
          </cell>
          <cell r="F689" t="str">
            <v>252WA</v>
          </cell>
          <cell r="G689" t="str">
            <v>252</v>
          </cell>
          <cell r="H689" t="str">
            <v>WA</v>
          </cell>
          <cell r="I689">
            <v>-26498.278333333299</v>
          </cell>
        </row>
        <row r="690">
          <cell r="A690" t="str">
            <v>252WYP</v>
          </cell>
          <cell r="B690" t="str">
            <v>252</v>
          </cell>
          <cell r="C690" t="str">
            <v>WYP</v>
          </cell>
          <cell r="D690">
            <v>-51872.642083333303</v>
          </cell>
          <cell r="F690" t="str">
            <v>252WYP</v>
          </cell>
          <cell r="G690" t="str">
            <v>252</v>
          </cell>
          <cell r="H690" t="str">
            <v>WYP</v>
          </cell>
          <cell r="I690">
            <v>-51872.642083333303</v>
          </cell>
        </row>
        <row r="691">
          <cell r="A691" t="str">
            <v>252WYU</v>
          </cell>
          <cell r="B691" t="str">
            <v>252</v>
          </cell>
          <cell r="C691" t="str">
            <v>WYU</v>
          </cell>
          <cell r="D691">
            <v>-333261.86166666599</v>
          </cell>
          <cell r="F691" t="str">
            <v>252WYU</v>
          </cell>
          <cell r="G691" t="str">
            <v>252</v>
          </cell>
          <cell r="H691" t="str">
            <v>WYU</v>
          </cell>
          <cell r="I691">
            <v>-333261.86166666599</v>
          </cell>
        </row>
        <row r="692">
          <cell r="A692" t="str">
            <v>254CA</v>
          </cell>
          <cell r="B692" t="str">
            <v>254</v>
          </cell>
          <cell r="C692" t="str">
            <v>CA</v>
          </cell>
          <cell r="D692">
            <v>0</v>
          </cell>
          <cell r="F692" t="str">
            <v>254CA</v>
          </cell>
          <cell r="G692" t="str">
            <v>254</v>
          </cell>
          <cell r="H692" t="str">
            <v>CA</v>
          </cell>
          <cell r="I692">
            <v>0</v>
          </cell>
        </row>
        <row r="693">
          <cell r="A693" t="str">
            <v>254ID</v>
          </cell>
          <cell r="B693" t="str">
            <v>254</v>
          </cell>
          <cell r="C693" t="str">
            <v>ID</v>
          </cell>
          <cell r="D693">
            <v>-258527.91</v>
          </cell>
          <cell r="F693" t="str">
            <v>254ID</v>
          </cell>
          <cell r="G693" t="str">
            <v>254</v>
          </cell>
          <cell r="H693" t="str">
            <v>ID</v>
          </cell>
          <cell r="I693">
            <v>-258527.91</v>
          </cell>
        </row>
        <row r="694">
          <cell r="A694" t="str">
            <v>254OR</v>
          </cell>
          <cell r="B694" t="str">
            <v>254</v>
          </cell>
          <cell r="C694" t="str">
            <v>OR</v>
          </cell>
          <cell r="D694">
            <v>1791715.78083333</v>
          </cell>
          <cell r="F694" t="str">
            <v>254OR</v>
          </cell>
          <cell r="G694" t="str">
            <v>254</v>
          </cell>
          <cell r="H694" t="str">
            <v>OR</v>
          </cell>
          <cell r="I694">
            <v>1791715.78083333</v>
          </cell>
        </row>
        <row r="695">
          <cell r="A695" t="str">
            <v>254OTHER</v>
          </cell>
          <cell r="B695" t="str">
            <v>254</v>
          </cell>
          <cell r="C695" t="str">
            <v>OTHER</v>
          </cell>
          <cell r="D695">
            <v>-41221296.03875</v>
          </cell>
          <cell r="F695" t="str">
            <v>254OTHER</v>
          </cell>
          <cell r="G695" t="str">
            <v>254</v>
          </cell>
          <cell r="H695" t="str">
            <v>OTHER</v>
          </cell>
          <cell r="I695">
            <v>-41221296.03875</v>
          </cell>
        </row>
        <row r="696">
          <cell r="A696" t="str">
            <v>254SE</v>
          </cell>
          <cell r="B696" t="str">
            <v>254</v>
          </cell>
          <cell r="C696" t="str">
            <v>SE</v>
          </cell>
          <cell r="D696">
            <v>0</v>
          </cell>
          <cell r="F696" t="str">
            <v>254SE</v>
          </cell>
          <cell r="G696" t="str">
            <v>254</v>
          </cell>
          <cell r="H696" t="str">
            <v>SE</v>
          </cell>
          <cell r="I696">
            <v>0</v>
          </cell>
        </row>
        <row r="697">
          <cell r="A697" t="str">
            <v>254SO</v>
          </cell>
          <cell r="B697" t="str">
            <v>254</v>
          </cell>
          <cell r="C697" t="str">
            <v>SO</v>
          </cell>
          <cell r="D697">
            <v>0</v>
          </cell>
          <cell r="F697" t="str">
            <v>254SO</v>
          </cell>
          <cell r="G697" t="str">
            <v>254</v>
          </cell>
          <cell r="H697" t="str">
            <v>SO</v>
          </cell>
          <cell r="I697">
            <v>0</v>
          </cell>
        </row>
        <row r="698">
          <cell r="A698" t="str">
            <v>254UT</v>
          </cell>
          <cell r="B698" t="str">
            <v>254</v>
          </cell>
          <cell r="C698" t="str">
            <v>UT</v>
          </cell>
          <cell r="D698">
            <v>-1651396.46916666</v>
          </cell>
          <cell r="F698" t="str">
            <v>254UT</v>
          </cell>
          <cell r="G698" t="str">
            <v>254</v>
          </cell>
          <cell r="H698" t="str">
            <v>UT</v>
          </cell>
          <cell r="I698">
            <v>-1651396.46916666</v>
          </cell>
        </row>
        <row r="699">
          <cell r="A699" t="str">
            <v>254WA</v>
          </cell>
          <cell r="B699" t="str">
            <v>254</v>
          </cell>
          <cell r="C699" t="str">
            <v>WA</v>
          </cell>
          <cell r="D699">
            <v>85.71</v>
          </cell>
          <cell r="F699" t="str">
            <v>254WA</v>
          </cell>
          <cell r="G699" t="str">
            <v>254</v>
          </cell>
          <cell r="H699" t="str">
            <v>WA</v>
          </cell>
          <cell r="I699">
            <v>85.71</v>
          </cell>
        </row>
        <row r="700">
          <cell r="A700" t="str">
            <v>254WYP</v>
          </cell>
          <cell r="B700" t="str">
            <v>254</v>
          </cell>
          <cell r="C700" t="str">
            <v>WYP</v>
          </cell>
          <cell r="D700">
            <v>-509281.40875</v>
          </cell>
          <cell r="F700" t="str">
            <v>254WYP</v>
          </cell>
          <cell r="G700" t="str">
            <v>254</v>
          </cell>
          <cell r="H700" t="str">
            <v>WYP</v>
          </cell>
          <cell r="I700">
            <v>-509281.40875</v>
          </cell>
        </row>
        <row r="701">
          <cell r="A701" t="str">
            <v>255ITC84</v>
          </cell>
          <cell r="B701" t="str">
            <v>255</v>
          </cell>
          <cell r="C701" t="str">
            <v>ITC84</v>
          </cell>
          <cell r="D701">
            <v>-0.20833333333333001</v>
          </cell>
          <cell r="F701" t="str">
            <v>255ITC84</v>
          </cell>
          <cell r="G701" t="str">
            <v>255</v>
          </cell>
          <cell r="H701" t="str">
            <v>ITC84</v>
          </cell>
          <cell r="I701">
            <v>-0.20833333333333001</v>
          </cell>
        </row>
        <row r="702">
          <cell r="A702" t="str">
            <v>255ITC85</v>
          </cell>
          <cell r="B702" t="str">
            <v>255</v>
          </cell>
          <cell r="C702" t="str">
            <v>ITC85</v>
          </cell>
          <cell r="D702">
            <v>-711107.41666666605</v>
          </cell>
          <cell r="F702" t="str">
            <v>255ITC85</v>
          </cell>
          <cell r="G702" t="str">
            <v>255</v>
          </cell>
          <cell r="H702" t="str">
            <v>ITC85</v>
          </cell>
          <cell r="I702">
            <v>-711107.41666666605</v>
          </cell>
        </row>
        <row r="703">
          <cell r="A703" t="str">
            <v>255ITC86</v>
          </cell>
          <cell r="B703" t="str">
            <v>255</v>
          </cell>
          <cell r="C703" t="str">
            <v>ITC86</v>
          </cell>
          <cell r="D703">
            <v>-631989</v>
          </cell>
          <cell r="F703" t="str">
            <v>255ITC86</v>
          </cell>
          <cell r="G703" t="str">
            <v>255</v>
          </cell>
          <cell r="H703" t="str">
            <v>ITC86</v>
          </cell>
          <cell r="I703">
            <v>-631989</v>
          </cell>
        </row>
        <row r="704">
          <cell r="A704" t="str">
            <v>255ITC88</v>
          </cell>
          <cell r="B704" t="str">
            <v>255</v>
          </cell>
          <cell r="C704" t="str">
            <v>ITC88</v>
          </cell>
          <cell r="D704">
            <v>-120399.75</v>
          </cell>
          <cell r="F704" t="str">
            <v>255ITC88</v>
          </cell>
          <cell r="G704" t="str">
            <v>255</v>
          </cell>
          <cell r="H704" t="str">
            <v>ITC88</v>
          </cell>
          <cell r="I704">
            <v>-120399.75</v>
          </cell>
        </row>
        <row r="705">
          <cell r="A705" t="str">
            <v>255ITC89</v>
          </cell>
          <cell r="B705" t="str">
            <v>255</v>
          </cell>
          <cell r="C705" t="str">
            <v>ITC89</v>
          </cell>
          <cell r="D705">
            <v>-284275.75</v>
          </cell>
          <cell r="F705" t="str">
            <v>255ITC89</v>
          </cell>
          <cell r="G705" t="str">
            <v>255</v>
          </cell>
          <cell r="H705" t="str">
            <v>ITC89</v>
          </cell>
          <cell r="I705">
            <v>-284275.75</v>
          </cell>
        </row>
        <row r="706">
          <cell r="A706" t="str">
            <v>255ITC90</v>
          </cell>
          <cell r="B706" t="str">
            <v>255</v>
          </cell>
          <cell r="C706" t="str">
            <v>ITC90</v>
          </cell>
          <cell r="D706">
            <v>-216988.5</v>
          </cell>
          <cell r="F706" t="str">
            <v>255ITC90</v>
          </cell>
          <cell r="G706" t="str">
            <v>255</v>
          </cell>
          <cell r="H706" t="str">
            <v>ITC90</v>
          </cell>
          <cell r="I706">
            <v>-216988.5</v>
          </cell>
        </row>
        <row r="707">
          <cell r="A707" t="str">
            <v>255SG</v>
          </cell>
          <cell r="B707" t="str">
            <v>255</v>
          </cell>
          <cell r="C707" t="str">
            <v>SG</v>
          </cell>
          <cell r="D707">
            <v>-7000.5416666666597</v>
          </cell>
          <cell r="F707" t="str">
            <v>255SG</v>
          </cell>
          <cell r="G707" t="str">
            <v>255</v>
          </cell>
          <cell r="H707" t="str">
            <v>SG</v>
          </cell>
          <cell r="I707">
            <v>-7000.5416666666597</v>
          </cell>
        </row>
        <row r="708">
          <cell r="A708" t="str">
            <v>281CAGW</v>
          </cell>
          <cell r="B708" t="str">
            <v>281</v>
          </cell>
          <cell r="C708" t="str">
            <v>CAGW</v>
          </cell>
          <cell r="D708">
            <v>0</v>
          </cell>
          <cell r="F708" t="str">
            <v>281CAGW</v>
          </cell>
          <cell r="G708" t="str">
            <v>281</v>
          </cell>
          <cell r="H708" t="str">
            <v>CAGW</v>
          </cell>
          <cell r="I708">
            <v>0</v>
          </cell>
        </row>
        <row r="709">
          <cell r="A709" t="str">
            <v>281SG</v>
          </cell>
          <cell r="B709" t="str">
            <v>281</v>
          </cell>
          <cell r="C709" t="str">
            <v>SG</v>
          </cell>
          <cell r="D709">
            <v>-216305188.47624999</v>
          </cell>
          <cell r="F709" t="str">
            <v>281SG</v>
          </cell>
          <cell r="G709" t="str">
            <v>281</v>
          </cell>
          <cell r="H709" t="str">
            <v>SG</v>
          </cell>
          <cell r="I709">
            <v>-216305188.47624999</v>
          </cell>
        </row>
        <row r="710">
          <cell r="A710" t="str">
            <v>282CAEE</v>
          </cell>
          <cell r="B710" t="str">
            <v>282</v>
          </cell>
          <cell r="C710" t="str">
            <v>CAEE</v>
          </cell>
          <cell r="D710">
            <v>-5590202.0475000003</v>
          </cell>
          <cell r="F710" t="str">
            <v>282CAEE</v>
          </cell>
          <cell r="G710" t="str">
            <v>282</v>
          </cell>
          <cell r="H710" t="str">
            <v>CAEE</v>
          </cell>
          <cell r="I710">
            <v>-5590202.0475000003</v>
          </cell>
        </row>
        <row r="711">
          <cell r="A711" t="str">
            <v>282CAGE</v>
          </cell>
          <cell r="B711" t="str">
            <v>282</v>
          </cell>
          <cell r="C711" t="str">
            <v>CAGE</v>
          </cell>
          <cell r="D711">
            <v>-3993653.8408333301</v>
          </cell>
          <cell r="F711" t="str">
            <v>282CAGE</v>
          </cell>
          <cell r="G711" t="str">
            <v>282</v>
          </cell>
          <cell r="H711" t="str">
            <v>CAGE</v>
          </cell>
          <cell r="I711">
            <v>-3993653.8408333301</v>
          </cell>
        </row>
        <row r="712">
          <cell r="A712" t="str">
            <v>282CAGW</v>
          </cell>
          <cell r="B712" t="str">
            <v>282</v>
          </cell>
          <cell r="C712" t="str">
            <v>CAGW</v>
          </cell>
          <cell r="D712">
            <v>0</v>
          </cell>
          <cell r="F712" t="str">
            <v>282CAGW</v>
          </cell>
          <cell r="G712" t="str">
            <v>282</v>
          </cell>
          <cell r="H712" t="str">
            <v>CAGW</v>
          </cell>
          <cell r="I712">
            <v>0</v>
          </cell>
        </row>
        <row r="713">
          <cell r="A713" t="str">
            <v>282DITBAL</v>
          </cell>
          <cell r="B713" t="str">
            <v>282</v>
          </cell>
          <cell r="C713" t="str">
            <v>DITBAL</v>
          </cell>
          <cell r="D713">
            <v>-3576942529.5337501</v>
          </cell>
          <cell r="F713" t="str">
            <v>282DITBAL</v>
          </cell>
          <cell r="G713" t="str">
            <v>282</v>
          </cell>
          <cell r="H713" t="str">
            <v>DITBAL</v>
          </cell>
          <cell r="I713">
            <v>-3576942529.5337501</v>
          </cell>
        </row>
        <row r="714">
          <cell r="A714" t="str">
            <v>282FERC</v>
          </cell>
          <cell r="B714" t="str">
            <v>282</v>
          </cell>
          <cell r="C714" t="str">
            <v>FERC</v>
          </cell>
          <cell r="D714">
            <v>0</v>
          </cell>
          <cell r="F714" t="str">
            <v>282FERC</v>
          </cell>
          <cell r="G714" t="str">
            <v>282</v>
          </cell>
          <cell r="H714" t="str">
            <v>FERC</v>
          </cell>
          <cell r="I714">
            <v>0</v>
          </cell>
        </row>
        <row r="715">
          <cell r="A715" t="str">
            <v>282ID</v>
          </cell>
          <cell r="B715" t="str">
            <v>282</v>
          </cell>
          <cell r="C715" t="str">
            <v>ID</v>
          </cell>
          <cell r="D715">
            <v>0</v>
          </cell>
          <cell r="F715" t="str">
            <v>282ID</v>
          </cell>
          <cell r="G715" t="str">
            <v>282</v>
          </cell>
          <cell r="H715" t="str">
            <v>ID</v>
          </cell>
          <cell r="I715">
            <v>0</v>
          </cell>
        </row>
        <row r="716">
          <cell r="A716" t="str">
            <v>282JBE</v>
          </cell>
          <cell r="B716" t="str">
            <v>282</v>
          </cell>
          <cell r="C716" t="str">
            <v>JBE</v>
          </cell>
          <cell r="D716">
            <v>0</v>
          </cell>
          <cell r="F716" t="str">
            <v>282JBE</v>
          </cell>
          <cell r="G716" t="str">
            <v>282</v>
          </cell>
          <cell r="H716" t="str">
            <v>JBE</v>
          </cell>
          <cell r="I716">
            <v>0</v>
          </cell>
        </row>
        <row r="717">
          <cell r="A717" t="str">
            <v>282OR</v>
          </cell>
          <cell r="B717" t="str">
            <v>282</v>
          </cell>
          <cell r="C717" t="str">
            <v>OR</v>
          </cell>
          <cell r="D717">
            <v>0</v>
          </cell>
          <cell r="F717" t="str">
            <v>282OR</v>
          </cell>
          <cell r="G717" t="str">
            <v>282</v>
          </cell>
          <cell r="H717" t="str">
            <v>OR</v>
          </cell>
          <cell r="I717">
            <v>0</v>
          </cell>
        </row>
        <row r="718">
          <cell r="A718" t="str">
            <v>282OTHER</v>
          </cell>
          <cell r="B718" t="str">
            <v>282</v>
          </cell>
          <cell r="C718" t="str">
            <v>OTHER</v>
          </cell>
          <cell r="D718">
            <v>13399272.9995833</v>
          </cell>
          <cell r="F718" t="str">
            <v>282OTHER</v>
          </cell>
          <cell r="G718" t="str">
            <v>282</v>
          </cell>
          <cell r="H718" t="str">
            <v>OTHER</v>
          </cell>
          <cell r="I718">
            <v>13399272.9995833</v>
          </cell>
        </row>
        <row r="719">
          <cell r="A719" t="str">
            <v>282SE</v>
          </cell>
          <cell r="B719" t="str">
            <v>282</v>
          </cell>
          <cell r="C719" t="str">
            <v>SE</v>
          </cell>
          <cell r="D719">
            <v>0</v>
          </cell>
          <cell r="F719" t="str">
            <v>282SE</v>
          </cell>
          <cell r="G719" t="str">
            <v>282</v>
          </cell>
          <cell r="H719" t="str">
            <v>SE</v>
          </cell>
          <cell r="I719">
            <v>0</v>
          </cell>
        </row>
        <row r="720">
          <cell r="A720" t="str">
            <v>282SG</v>
          </cell>
          <cell r="B720" t="str">
            <v>282</v>
          </cell>
          <cell r="C720" t="str">
            <v>SG</v>
          </cell>
          <cell r="D720">
            <v>0</v>
          </cell>
          <cell r="F720" t="str">
            <v>282SG</v>
          </cell>
          <cell r="G720" t="str">
            <v>282</v>
          </cell>
          <cell r="H720" t="str">
            <v>SG</v>
          </cell>
          <cell r="I720">
            <v>0</v>
          </cell>
        </row>
        <row r="721">
          <cell r="A721" t="str">
            <v>282SO</v>
          </cell>
          <cell r="B721" t="str">
            <v>282</v>
          </cell>
          <cell r="C721" t="str">
            <v>SO</v>
          </cell>
          <cell r="D721">
            <v>14384740.192500001</v>
          </cell>
          <cell r="F721" t="str">
            <v>282SO</v>
          </cell>
          <cell r="G721" t="str">
            <v>282</v>
          </cell>
          <cell r="H721" t="str">
            <v>SO</v>
          </cell>
          <cell r="I721">
            <v>14384740.192500001</v>
          </cell>
        </row>
        <row r="722">
          <cell r="A722" t="str">
            <v>282WYP</v>
          </cell>
          <cell r="B722" t="str">
            <v>282</v>
          </cell>
          <cell r="C722" t="str">
            <v>WYP</v>
          </cell>
          <cell r="D722">
            <v>0</v>
          </cell>
          <cell r="F722" t="str">
            <v>282WYP</v>
          </cell>
          <cell r="G722" t="str">
            <v>282</v>
          </cell>
          <cell r="H722" t="str">
            <v>WYP</v>
          </cell>
          <cell r="I722">
            <v>0</v>
          </cell>
        </row>
        <row r="723">
          <cell r="A723" t="str">
            <v>283CA</v>
          </cell>
          <cell r="B723" t="str">
            <v>283</v>
          </cell>
          <cell r="C723" t="str">
            <v>CA</v>
          </cell>
          <cell r="D723">
            <v>-377409.85083333298</v>
          </cell>
          <cell r="F723" t="str">
            <v>283CA</v>
          </cell>
          <cell r="G723" t="str">
            <v>283</v>
          </cell>
          <cell r="H723" t="str">
            <v>CA</v>
          </cell>
          <cell r="I723">
            <v>-377409.85083333298</v>
          </cell>
        </row>
        <row r="724">
          <cell r="A724" t="str">
            <v>283CAEE</v>
          </cell>
          <cell r="B724" t="str">
            <v>283</v>
          </cell>
          <cell r="C724" t="str">
            <v>CAEE</v>
          </cell>
          <cell r="D724">
            <v>-1495652.88458333</v>
          </cell>
          <cell r="F724" t="str">
            <v>283CAEE</v>
          </cell>
          <cell r="G724" t="str">
            <v>283</v>
          </cell>
          <cell r="H724" t="str">
            <v>CAEE</v>
          </cell>
          <cell r="I724">
            <v>-1495652.88458333</v>
          </cell>
        </row>
        <row r="725">
          <cell r="A725" t="str">
            <v>283CAGE</v>
          </cell>
          <cell r="B725" t="str">
            <v>283</v>
          </cell>
          <cell r="C725" t="str">
            <v>CAGE</v>
          </cell>
          <cell r="D725">
            <v>-2560976.7737500002</v>
          </cell>
          <cell r="F725" t="str">
            <v>283CAGE</v>
          </cell>
          <cell r="G725" t="str">
            <v>283</v>
          </cell>
          <cell r="H725" t="str">
            <v>CAGE</v>
          </cell>
          <cell r="I725">
            <v>-2560976.7737500002</v>
          </cell>
        </row>
        <row r="726">
          <cell r="A726" t="str">
            <v>283CAGW</v>
          </cell>
          <cell r="B726" t="str">
            <v>283</v>
          </cell>
          <cell r="C726" t="str">
            <v>CAGW</v>
          </cell>
          <cell r="D726">
            <v>-2689141.7574999998</v>
          </cell>
          <cell r="F726" t="str">
            <v>283CAGW</v>
          </cell>
          <cell r="G726" t="str">
            <v>283</v>
          </cell>
          <cell r="H726" t="str">
            <v>CAGW</v>
          </cell>
          <cell r="I726">
            <v>-2689141.7574999998</v>
          </cell>
        </row>
        <row r="727">
          <cell r="A727" t="str">
            <v>283GPS</v>
          </cell>
          <cell r="B727" t="str">
            <v>283</v>
          </cell>
          <cell r="C727" t="str">
            <v>GPS</v>
          </cell>
          <cell r="D727">
            <v>-7701812.1666666605</v>
          </cell>
          <cell r="F727" t="str">
            <v>283GPS</v>
          </cell>
          <cell r="G727" t="str">
            <v>283</v>
          </cell>
          <cell r="H727" t="str">
            <v>GPS</v>
          </cell>
          <cell r="I727">
            <v>-7701812.1666666605</v>
          </cell>
        </row>
        <row r="728">
          <cell r="A728" t="str">
            <v>283ID</v>
          </cell>
          <cell r="B728" t="str">
            <v>283</v>
          </cell>
          <cell r="C728" t="str">
            <v>ID</v>
          </cell>
          <cell r="D728">
            <v>-183970.41541666599</v>
          </cell>
          <cell r="F728" t="str">
            <v>283ID</v>
          </cell>
          <cell r="G728" t="str">
            <v>283</v>
          </cell>
          <cell r="H728" t="str">
            <v>ID</v>
          </cell>
          <cell r="I728">
            <v>-183970.41541666599</v>
          </cell>
        </row>
        <row r="729">
          <cell r="A729" t="str">
            <v>283JBE</v>
          </cell>
          <cell r="B729" t="str">
            <v>283</v>
          </cell>
          <cell r="C729" t="str">
            <v>JBE</v>
          </cell>
          <cell r="D729">
            <v>0</v>
          </cell>
          <cell r="F729" t="str">
            <v>283JBE</v>
          </cell>
          <cell r="G729" t="str">
            <v>283</v>
          </cell>
          <cell r="H729" t="str">
            <v>JBE</v>
          </cell>
          <cell r="I729">
            <v>0</v>
          </cell>
        </row>
        <row r="730">
          <cell r="A730" t="str">
            <v>283OR</v>
          </cell>
          <cell r="B730" t="str">
            <v>283</v>
          </cell>
          <cell r="C730" t="str">
            <v>OR</v>
          </cell>
          <cell r="D730">
            <v>1136308.0024999999</v>
          </cell>
          <cell r="F730" t="str">
            <v>283OR</v>
          </cell>
          <cell r="G730" t="str">
            <v>283</v>
          </cell>
          <cell r="H730" t="str">
            <v>OR</v>
          </cell>
          <cell r="I730">
            <v>1136308.0024999999</v>
          </cell>
        </row>
        <row r="731">
          <cell r="A731" t="str">
            <v>283OTHER</v>
          </cell>
          <cell r="B731" t="str">
            <v>283</v>
          </cell>
          <cell r="C731" t="str">
            <v>OTHER</v>
          </cell>
          <cell r="D731">
            <v>-90853146.139583305</v>
          </cell>
          <cell r="F731" t="str">
            <v>283OTHER</v>
          </cell>
          <cell r="G731" t="str">
            <v>283</v>
          </cell>
          <cell r="H731" t="str">
            <v>OTHER</v>
          </cell>
          <cell r="I731">
            <v>-90853146.139583305</v>
          </cell>
        </row>
        <row r="732">
          <cell r="A732" t="str">
            <v>283SE</v>
          </cell>
          <cell r="B732" t="str">
            <v>283</v>
          </cell>
          <cell r="C732" t="str">
            <v>SE</v>
          </cell>
          <cell r="D732">
            <v>0</v>
          </cell>
          <cell r="F732" t="str">
            <v>283SE</v>
          </cell>
          <cell r="G732" t="str">
            <v>283</v>
          </cell>
          <cell r="H732" t="str">
            <v>SE</v>
          </cell>
          <cell r="I732">
            <v>0</v>
          </cell>
        </row>
        <row r="733">
          <cell r="A733" t="str">
            <v>283SG</v>
          </cell>
          <cell r="B733" t="str">
            <v>283</v>
          </cell>
          <cell r="C733" t="str">
            <v>SG</v>
          </cell>
          <cell r="D733">
            <v>0</v>
          </cell>
          <cell r="F733" t="str">
            <v>283SG</v>
          </cell>
          <cell r="G733" t="str">
            <v>283</v>
          </cell>
          <cell r="H733" t="str">
            <v>SG</v>
          </cell>
          <cell r="I733">
            <v>0</v>
          </cell>
        </row>
        <row r="734">
          <cell r="A734" t="str">
            <v>283SNP</v>
          </cell>
          <cell r="B734" t="str">
            <v>283</v>
          </cell>
          <cell r="C734" t="str">
            <v>SNP</v>
          </cell>
          <cell r="D734">
            <v>-3344053.7883333298</v>
          </cell>
          <cell r="F734" t="str">
            <v>283SNP</v>
          </cell>
          <cell r="G734" t="str">
            <v>283</v>
          </cell>
          <cell r="H734" t="str">
            <v>SNP</v>
          </cell>
          <cell r="I734">
            <v>-3344053.7883333298</v>
          </cell>
        </row>
        <row r="735">
          <cell r="A735" t="str">
            <v>283SO</v>
          </cell>
          <cell r="B735" t="str">
            <v>283</v>
          </cell>
          <cell r="C735" t="str">
            <v>SO</v>
          </cell>
          <cell r="D735">
            <v>-11317077.6595833</v>
          </cell>
          <cell r="F735" t="str">
            <v>283SO</v>
          </cell>
          <cell r="G735" t="str">
            <v>283</v>
          </cell>
          <cell r="H735" t="str">
            <v>SO</v>
          </cell>
          <cell r="I735">
            <v>-11317077.6595833</v>
          </cell>
        </row>
        <row r="736">
          <cell r="A736" t="str">
            <v>283TROJD</v>
          </cell>
          <cell r="B736" t="str">
            <v>283</v>
          </cell>
          <cell r="C736" t="str">
            <v>TROJD</v>
          </cell>
          <cell r="D736">
            <v>0</v>
          </cell>
          <cell r="F736" t="str">
            <v>283TROJD</v>
          </cell>
          <cell r="G736" t="str">
            <v>283</v>
          </cell>
          <cell r="H736" t="str">
            <v>TROJD</v>
          </cell>
          <cell r="I736">
            <v>0</v>
          </cell>
        </row>
        <row r="737">
          <cell r="A737" t="str">
            <v>283UT</v>
          </cell>
          <cell r="B737" t="str">
            <v>283</v>
          </cell>
          <cell r="C737" t="str">
            <v>UT</v>
          </cell>
          <cell r="D737">
            <v>-3003778.3845833298</v>
          </cell>
          <cell r="F737" t="str">
            <v>283UT</v>
          </cell>
          <cell r="G737" t="str">
            <v>283</v>
          </cell>
          <cell r="H737" t="str">
            <v>UT</v>
          </cell>
          <cell r="I737">
            <v>-3003778.3845833298</v>
          </cell>
        </row>
        <row r="738">
          <cell r="A738" t="str">
            <v>283WA</v>
          </cell>
          <cell r="B738" t="str">
            <v>283</v>
          </cell>
          <cell r="C738" t="str">
            <v>WA</v>
          </cell>
          <cell r="D738">
            <v>-2783428.9266666598</v>
          </cell>
          <cell r="F738" t="str">
            <v>283WA</v>
          </cell>
          <cell r="G738" t="str">
            <v>283</v>
          </cell>
          <cell r="H738" t="str">
            <v>WA</v>
          </cell>
          <cell r="I738">
            <v>-2783428.9266666598</v>
          </cell>
        </row>
        <row r="739">
          <cell r="A739" t="str">
            <v>283WYP</v>
          </cell>
          <cell r="B739" t="str">
            <v>283</v>
          </cell>
          <cell r="C739" t="str">
            <v>WYP</v>
          </cell>
          <cell r="D739">
            <v>-712438.18625000003</v>
          </cell>
          <cell r="F739" t="str">
            <v>283WYP</v>
          </cell>
          <cell r="G739" t="str">
            <v>283</v>
          </cell>
          <cell r="H739" t="str">
            <v>WYP</v>
          </cell>
          <cell r="I739">
            <v>-712438.18625000003</v>
          </cell>
        </row>
        <row r="740">
          <cell r="A740" t="str">
            <v>283WYU</v>
          </cell>
          <cell r="B740" t="str">
            <v>283</v>
          </cell>
          <cell r="C740" t="str">
            <v>WYU</v>
          </cell>
          <cell r="D740">
            <v>-377439.12666666601</v>
          </cell>
          <cell r="F740" t="str">
            <v>283WYU</v>
          </cell>
          <cell r="G740" t="str">
            <v>283</v>
          </cell>
          <cell r="H740" t="str">
            <v>WYU</v>
          </cell>
          <cell r="I740">
            <v>-377439.12666666601</v>
          </cell>
        </row>
        <row r="741">
          <cell r="A741" t="str">
            <v>302CAGE</v>
          </cell>
          <cell r="B741" t="str">
            <v>302</v>
          </cell>
          <cell r="C741" t="str">
            <v>CAGE</v>
          </cell>
          <cell r="D741">
            <v>14386054.03875</v>
          </cell>
          <cell r="F741" t="str">
            <v>302CAGE</v>
          </cell>
          <cell r="G741" t="str">
            <v>302</v>
          </cell>
          <cell r="H741" t="str">
            <v>CAGE</v>
          </cell>
          <cell r="I741">
            <v>14386054.03875</v>
          </cell>
        </row>
        <row r="742">
          <cell r="A742" t="str">
            <v>302CAGW</v>
          </cell>
          <cell r="B742" t="str">
            <v>302</v>
          </cell>
          <cell r="C742" t="str">
            <v>CAGW</v>
          </cell>
          <cell r="D742">
            <v>179523709.729166</v>
          </cell>
          <cell r="F742" t="str">
            <v>302CAGW</v>
          </cell>
          <cell r="G742" t="str">
            <v>302</v>
          </cell>
          <cell r="H742" t="str">
            <v>CAGW</v>
          </cell>
          <cell r="I742">
            <v>179523709.729166</v>
          </cell>
        </row>
        <row r="743">
          <cell r="A743" t="str">
            <v>302UT</v>
          </cell>
          <cell r="B743" t="str">
            <v>302</v>
          </cell>
          <cell r="C743" t="str">
            <v>UT</v>
          </cell>
          <cell r="D743">
            <v>-32081214.850000001</v>
          </cell>
          <cell r="F743" t="str">
            <v>302UT</v>
          </cell>
          <cell r="G743" t="str">
            <v>302</v>
          </cell>
          <cell r="H743" t="str">
            <v>UT</v>
          </cell>
          <cell r="I743">
            <v>-32081214.850000001</v>
          </cell>
        </row>
        <row r="744">
          <cell r="A744" t="str">
            <v>302ID</v>
          </cell>
          <cell r="B744" t="str">
            <v>302</v>
          </cell>
          <cell r="C744" t="str">
            <v>ID</v>
          </cell>
          <cell r="D744">
            <v>1000000</v>
          </cell>
          <cell r="F744" t="str">
            <v>302ID</v>
          </cell>
          <cell r="G744" t="str">
            <v>302</v>
          </cell>
          <cell r="H744" t="str">
            <v>ID</v>
          </cell>
          <cell r="I744">
            <v>1000000</v>
          </cell>
        </row>
        <row r="745">
          <cell r="A745" t="str">
            <v>303CA</v>
          </cell>
          <cell r="B745" t="str">
            <v>303</v>
          </cell>
          <cell r="C745" t="str">
            <v>CA</v>
          </cell>
          <cell r="D745">
            <v>360316.28791666601</v>
          </cell>
          <cell r="F745" t="str">
            <v>303CA</v>
          </cell>
          <cell r="G745" t="str">
            <v>303</v>
          </cell>
          <cell r="H745" t="str">
            <v>CA</v>
          </cell>
          <cell r="I745">
            <v>360316.28791666601</v>
          </cell>
        </row>
        <row r="746">
          <cell r="A746" t="str">
            <v>303CAEE</v>
          </cell>
          <cell r="B746" t="str">
            <v>303</v>
          </cell>
          <cell r="C746" t="str">
            <v>CAEE</v>
          </cell>
          <cell r="D746">
            <v>3679667.8587500001</v>
          </cell>
          <cell r="F746" t="str">
            <v>303CAEE</v>
          </cell>
          <cell r="G746" t="str">
            <v>303</v>
          </cell>
          <cell r="H746" t="str">
            <v>CAEE</v>
          </cell>
          <cell r="I746">
            <v>3679667.8587500001</v>
          </cell>
        </row>
        <row r="747">
          <cell r="A747" t="str">
            <v>303CAGE</v>
          </cell>
          <cell r="B747" t="str">
            <v>303</v>
          </cell>
          <cell r="C747" t="str">
            <v>CAGE</v>
          </cell>
          <cell r="D747">
            <v>68936167.528333306</v>
          </cell>
          <cell r="F747" t="str">
            <v>303CAGE</v>
          </cell>
          <cell r="G747" t="str">
            <v>303</v>
          </cell>
          <cell r="H747" t="str">
            <v>CAGE</v>
          </cell>
          <cell r="I747">
            <v>68936167.528333306</v>
          </cell>
        </row>
        <row r="748">
          <cell r="A748" t="str">
            <v>303CAGW</v>
          </cell>
          <cell r="B748" t="str">
            <v>303</v>
          </cell>
          <cell r="C748" t="str">
            <v>CAGW</v>
          </cell>
          <cell r="D748">
            <v>77347613.515000001</v>
          </cell>
          <cell r="F748" t="str">
            <v>303CAGW</v>
          </cell>
          <cell r="G748" t="str">
            <v>303</v>
          </cell>
          <cell r="H748" t="str">
            <v>CAGW</v>
          </cell>
          <cell r="I748">
            <v>77347613.515000001</v>
          </cell>
        </row>
        <row r="749">
          <cell r="A749" t="str">
            <v>303CN</v>
          </cell>
          <cell r="B749" t="str">
            <v>303</v>
          </cell>
          <cell r="C749" t="str">
            <v>CN</v>
          </cell>
          <cell r="D749">
            <v>123570796.25416601</v>
          </cell>
          <cell r="F749" t="str">
            <v>303CN</v>
          </cell>
          <cell r="G749" t="str">
            <v>303</v>
          </cell>
          <cell r="H749" t="str">
            <v>CN</v>
          </cell>
          <cell r="I749">
            <v>123570796.25416601</v>
          </cell>
        </row>
        <row r="750">
          <cell r="A750" t="str">
            <v>303ID</v>
          </cell>
          <cell r="B750" t="str">
            <v>303</v>
          </cell>
          <cell r="C750" t="str">
            <v>ID</v>
          </cell>
          <cell r="D750">
            <v>3106488.93</v>
          </cell>
          <cell r="F750" t="str">
            <v>303ID</v>
          </cell>
          <cell r="G750" t="str">
            <v>303</v>
          </cell>
          <cell r="H750" t="str">
            <v>ID</v>
          </cell>
          <cell r="I750">
            <v>3106488.93</v>
          </cell>
        </row>
        <row r="751">
          <cell r="A751" t="str">
            <v>303JBG</v>
          </cell>
          <cell r="B751" t="str">
            <v>303</v>
          </cell>
          <cell r="C751" t="str">
            <v>JBG</v>
          </cell>
          <cell r="D751">
            <v>38850.58</v>
          </cell>
          <cell r="F751" t="str">
            <v>303JBG</v>
          </cell>
          <cell r="G751" t="str">
            <v>303</v>
          </cell>
          <cell r="H751" t="str">
            <v>JBG</v>
          </cell>
          <cell r="I751">
            <v>38850.58</v>
          </cell>
        </row>
        <row r="752">
          <cell r="A752" t="str">
            <v>303OR</v>
          </cell>
          <cell r="B752" t="str">
            <v>303</v>
          </cell>
          <cell r="C752" t="str">
            <v>OR</v>
          </cell>
          <cell r="D752">
            <v>4288401.6845833296</v>
          </cell>
          <cell r="F752" t="str">
            <v>303OR</v>
          </cell>
          <cell r="G752" t="str">
            <v>303</v>
          </cell>
          <cell r="H752" t="str">
            <v>OR</v>
          </cell>
          <cell r="I752">
            <v>4288401.6845833296</v>
          </cell>
        </row>
        <row r="753">
          <cell r="A753" t="str">
            <v>303SG</v>
          </cell>
          <cell r="B753" t="str">
            <v>303</v>
          </cell>
          <cell r="C753" t="str">
            <v>SG</v>
          </cell>
          <cell r="D753">
            <v>1581458.0237499999</v>
          </cell>
          <cell r="F753" t="str">
            <v>303SG</v>
          </cell>
          <cell r="G753" t="str">
            <v>303</v>
          </cell>
          <cell r="H753" t="str">
            <v>SG</v>
          </cell>
          <cell r="I753">
            <v>1581458.0237499999</v>
          </cell>
        </row>
        <row r="754">
          <cell r="A754" t="str">
            <v>303SO</v>
          </cell>
          <cell r="B754" t="str">
            <v>303</v>
          </cell>
          <cell r="C754" t="str">
            <v>SO</v>
          </cell>
          <cell r="D754">
            <v>359480214.88958299</v>
          </cell>
          <cell r="F754" t="str">
            <v>303SO</v>
          </cell>
          <cell r="G754" t="str">
            <v>303</v>
          </cell>
          <cell r="H754" t="str">
            <v>SO</v>
          </cell>
          <cell r="I754">
            <v>359480214.88958299</v>
          </cell>
        </row>
        <row r="755">
          <cell r="A755" t="str">
            <v>303UT</v>
          </cell>
          <cell r="B755" t="str">
            <v>303</v>
          </cell>
          <cell r="C755" t="str">
            <v>UT</v>
          </cell>
          <cell r="D755">
            <v>3020797.2441666601</v>
          </cell>
          <cell r="F755" t="str">
            <v>303UT</v>
          </cell>
          <cell r="G755" t="str">
            <v>303</v>
          </cell>
          <cell r="H755" t="str">
            <v>UT</v>
          </cell>
          <cell r="I755">
            <v>3020797.2441666601</v>
          </cell>
        </row>
        <row r="756">
          <cell r="A756" t="str">
            <v>303WA</v>
          </cell>
          <cell r="B756" t="str">
            <v>303</v>
          </cell>
          <cell r="C756" t="str">
            <v>WA</v>
          </cell>
          <cell r="D756">
            <v>1504655.2541666599</v>
          </cell>
          <cell r="F756" t="str">
            <v>303WA</v>
          </cell>
          <cell r="G756" t="str">
            <v>303</v>
          </cell>
          <cell r="H756" t="str">
            <v>WA</v>
          </cell>
          <cell r="I756">
            <v>1504655.2541666599</v>
          </cell>
        </row>
        <row r="757">
          <cell r="A757" t="str">
            <v>303WYP</v>
          </cell>
          <cell r="B757" t="str">
            <v>303</v>
          </cell>
          <cell r="C757" t="str">
            <v>WYP</v>
          </cell>
          <cell r="D757">
            <v>1507442.49</v>
          </cell>
          <cell r="F757" t="str">
            <v>303WYP</v>
          </cell>
          <cell r="G757" t="str">
            <v>303</v>
          </cell>
          <cell r="H757" t="str">
            <v>WYP</v>
          </cell>
          <cell r="I757">
            <v>1507442.49</v>
          </cell>
        </row>
        <row r="758">
          <cell r="A758" t="str">
            <v>310CAGE</v>
          </cell>
          <cell r="B758" t="str">
            <v>310</v>
          </cell>
          <cell r="C758" t="str">
            <v>CAGE</v>
          </cell>
          <cell r="D758">
            <v>90653415.543750003</v>
          </cell>
          <cell r="F758" t="str">
            <v>310CAGE</v>
          </cell>
          <cell r="G758" t="str">
            <v>310</v>
          </cell>
          <cell r="H758" t="str">
            <v>CAGE</v>
          </cell>
          <cell r="I758">
            <v>90653415.543750003</v>
          </cell>
        </row>
        <row r="759">
          <cell r="A759" t="str">
            <v>310CAGW</v>
          </cell>
          <cell r="B759" t="str">
            <v>310</v>
          </cell>
          <cell r="C759" t="str">
            <v>CAGW</v>
          </cell>
          <cell r="D759">
            <v>1373863.3166666599</v>
          </cell>
          <cell r="F759" t="str">
            <v>310CAGW</v>
          </cell>
          <cell r="G759" t="str">
            <v>310</v>
          </cell>
          <cell r="H759" t="str">
            <v>CAGW</v>
          </cell>
          <cell r="I759">
            <v>1373863.3166666599</v>
          </cell>
        </row>
        <row r="760">
          <cell r="A760" t="str">
            <v>310JBG</v>
          </cell>
          <cell r="B760" t="str">
            <v>310</v>
          </cell>
          <cell r="C760" t="str">
            <v>JBG</v>
          </cell>
          <cell r="D760">
            <v>1161924.94</v>
          </cell>
          <cell r="F760" t="str">
            <v>310JBG</v>
          </cell>
          <cell r="G760" t="str">
            <v>310</v>
          </cell>
          <cell r="H760" t="str">
            <v>JBG</v>
          </cell>
          <cell r="I760">
            <v>1161924.94</v>
          </cell>
        </row>
        <row r="761">
          <cell r="A761" t="str">
            <v>311CAGE</v>
          </cell>
          <cell r="B761" t="str">
            <v>311</v>
          </cell>
          <cell r="C761" t="str">
            <v>CAGE</v>
          </cell>
          <cell r="D761">
            <v>800680922.19583297</v>
          </cell>
          <cell r="F761" t="str">
            <v>311CAGE</v>
          </cell>
          <cell r="G761" t="str">
            <v>311</v>
          </cell>
          <cell r="H761" t="str">
            <v>CAGE</v>
          </cell>
          <cell r="I761">
            <v>800680922.19583297</v>
          </cell>
        </row>
        <row r="762">
          <cell r="A762" t="str">
            <v>311CAGW</v>
          </cell>
          <cell r="B762" t="str">
            <v>311</v>
          </cell>
          <cell r="C762" t="str">
            <v>CAGW</v>
          </cell>
          <cell r="D762">
            <v>65815395.418750003</v>
          </cell>
          <cell r="F762" t="str">
            <v>311CAGW</v>
          </cell>
          <cell r="G762" t="str">
            <v>311</v>
          </cell>
          <cell r="H762" t="str">
            <v>CAGW</v>
          </cell>
          <cell r="I762">
            <v>65815395.418750003</v>
          </cell>
        </row>
        <row r="763">
          <cell r="A763" t="str">
            <v>311JBG</v>
          </cell>
          <cell r="B763" t="str">
            <v>311</v>
          </cell>
          <cell r="C763" t="str">
            <v>JBG</v>
          </cell>
          <cell r="D763">
            <v>139304632.04833299</v>
          </cell>
          <cell r="F763" t="str">
            <v>311JBG</v>
          </cell>
          <cell r="G763" t="str">
            <v>311</v>
          </cell>
          <cell r="H763" t="str">
            <v>JBG</v>
          </cell>
          <cell r="I763">
            <v>139304632.04833299</v>
          </cell>
        </row>
        <row r="764">
          <cell r="A764" t="str">
            <v>312CAGE</v>
          </cell>
          <cell r="B764" t="str">
            <v>312</v>
          </cell>
          <cell r="C764" t="str">
            <v>CAGE</v>
          </cell>
          <cell r="D764">
            <v>3291970798.4712501</v>
          </cell>
          <cell r="F764" t="str">
            <v>312CAGE</v>
          </cell>
          <cell r="G764" t="str">
            <v>312</v>
          </cell>
          <cell r="H764" t="str">
            <v>CAGE</v>
          </cell>
          <cell r="I764">
            <v>3291970798.4712501</v>
          </cell>
        </row>
        <row r="765">
          <cell r="A765" t="str">
            <v>312CAGW</v>
          </cell>
          <cell r="B765" t="str">
            <v>312</v>
          </cell>
          <cell r="C765" t="str">
            <v>CAGW</v>
          </cell>
          <cell r="D765">
            <v>121077913.393333</v>
          </cell>
          <cell r="F765" t="str">
            <v>312CAGW</v>
          </cell>
          <cell r="G765" t="str">
            <v>312</v>
          </cell>
          <cell r="H765" t="str">
            <v>CAGW</v>
          </cell>
          <cell r="I765">
            <v>121077913.393333</v>
          </cell>
        </row>
        <row r="766">
          <cell r="A766" t="str">
            <v>312JBG</v>
          </cell>
          <cell r="B766" t="str">
            <v>312</v>
          </cell>
          <cell r="C766" t="str">
            <v>JBG</v>
          </cell>
          <cell r="D766">
            <v>689197274.84375</v>
          </cell>
          <cell r="F766" t="str">
            <v>312JBG</v>
          </cell>
          <cell r="G766" t="str">
            <v>312</v>
          </cell>
          <cell r="H766" t="str">
            <v>JBG</v>
          </cell>
          <cell r="I766">
            <v>689197274.84375</v>
          </cell>
        </row>
        <row r="767">
          <cell r="A767" t="str">
            <v>314CAGE</v>
          </cell>
          <cell r="B767" t="str">
            <v>314</v>
          </cell>
          <cell r="C767" t="str">
            <v>CAGE</v>
          </cell>
          <cell r="D767">
            <v>739715056.27916598</v>
          </cell>
          <cell r="F767" t="str">
            <v>314CAGE</v>
          </cell>
          <cell r="G767" t="str">
            <v>314</v>
          </cell>
          <cell r="H767" t="str">
            <v>CAGE</v>
          </cell>
          <cell r="I767">
            <v>739715056.27916598</v>
          </cell>
        </row>
        <row r="768">
          <cell r="A768" t="str">
            <v>314CAGW</v>
          </cell>
          <cell r="B768" t="str">
            <v>314</v>
          </cell>
          <cell r="C768" t="str">
            <v>CAGW</v>
          </cell>
          <cell r="D768">
            <v>54227847.9991666</v>
          </cell>
          <cell r="F768" t="str">
            <v>314CAGW</v>
          </cell>
          <cell r="G768" t="str">
            <v>314</v>
          </cell>
          <cell r="H768" t="str">
            <v>CAGW</v>
          </cell>
          <cell r="I768">
            <v>54227847.9991666</v>
          </cell>
        </row>
        <row r="769">
          <cell r="A769" t="str">
            <v>314JBG</v>
          </cell>
          <cell r="B769" t="str">
            <v>314</v>
          </cell>
          <cell r="C769" t="str">
            <v>JBG</v>
          </cell>
          <cell r="D769">
            <v>190049248.132083</v>
          </cell>
          <cell r="F769" t="str">
            <v>314JBG</v>
          </cell>
          <cell r="G769" t="str">
            <v>314</v>
          </cell>
          <cell r="H769" t="str">
            <v>JBG</v>
          </cell>
          <cell r="I769">
            <v>190049248.132083</v>
          </cell>
        </row>
        <row r="770">
          <cell r="A770" t="str">
            <v>315CAGE</v>
          </cell>
          <cell r="B770" t="str">
            <v>315</v>
          </cell>
          <cell r="C770" t="str">
            <v>CAGE</v>
          </cell>
          <cell r="D770">
            <v>404302088.038333</v>
          </cell>
          <cell r="F770" t="str">
            <v>315CAGE</v>
          </cell>
          <cell r="G770" t="str">
            <v>315</v>
          </cell>
          <cell r="H770" t="str">
            <v>CAGE</v>
          </cell>
          <cell r="I770">
            <v>404302088.038333</v>
          </cell>
        </row>
        <row r="771">
          <cell r="A771" t="str">
            <v>315CAGW</v>
          </cell>
          <cell r="B771" t="str">
            <v>315</v>
          </cell>
          <cell r="C771" t="str">
            <v>CAGW</v>
          </cell>
          <cell r="D771">
            <v>13305775.250416599</v>
          </cell>
          <cell r="F771" t="str">
            <v>315CAGW</v>
          </cell>
          <cell r="G771" t="str">
            <v>315</v>
          </cell>
          <cell r="H771" t="str">
            <v>CAGW</v>
          </cell>
          <cell r="I771">
            <v>13305775.250416599</v>
          </cell>
        </row>
        <row r="772">
          <cell r="A772" t="str">
            <v>315JBG</v>
          </cell>
          <cell r="B772" t="str">
            <v>315</v>
          </cell>
          <cell r="C772" t="str">
            <v>JBG</v>
          </cell>
          <cell r="D772">
            <v>60023909.404583298</v>
          </cell>
          <cell r="F772" t="str">
            <v>315JBG</v>
          </cell>
          <cell r="G772" t="str">
            <v>315</v>
          </cell>
          <cell r="H772" t="str">
            <v>JBG</v>
          </cell>
          <cell r="I772">
            <v>60023909.404583298</v>
          </cell>
        </row>
        <row r="773">
          <cell r="A773" t="str">
            <v>316CAGE</v>
          </cell>
          <cell r="B773" t="str">
            <v>316</v>
          </cell>
          <cell r="C773" t="str">
            <v>CAGE</v>
          </cell>
          <cell r="D773">
            <v>27522712.7579166</v>
          </cell>
          <cell r="F773" t="str">
            <v>316CAGE</v>
          </cell>
          <cell r="G773" t="str">
            <v>316</v>
          </cell>
          <cell r="H773" t="str">
            <v>CAGE</v>
          </cell>
          <cell r="I773">
            <v>27522712.7579166</v>
          </cell>
        </row>
        <row r="774">
          <cell r="A774" t="str">
            <v>316CAGW</v>
          </cell>
          <cell r="B774" t="str">
            <v>316</v>
          </cell>
          <cell r="C774" t="str">
            <v>CAGW</v>
          </cell>
          <cell r="D774">
            <v>1258954.0854166599</v>
          </cell>
          <cell r="F774" t="str">
            <v>316CAGW</v>
          </cell>
          <cell r="G774" t="str">
            <v>316</v>
          </cell>
          <cell r="H774" t="str">
            <v>CAGW</v>
          </cell>
          <cell r="I774">
            <v>1258954.0854166599</v>
          </cell>
        </row>
        <row r="775">
          <cell r="A775" t="str">
            <v>316JBG</v>
          </cell>
          <cell r="B775" t="str">
            <v>316</v>
          </cell>
          <cell r="C775" t="str">
            <v>JBG</v>
          </cell>
          <cell r="D775">
            <v>4086029.7783333301</v>
          </cell>
          <cell r="F775" t="str">
            <v>316JBG</v>
          </cell>
          <cell r="G775" t="str">
            <v>316</v>
          </cell>
          <cell r="H775" t="str">
            <v>JBG</v>
          </cell>
          <cell r="I775">
            <v>4086029.7783333301</v>
          </cell>
        </row>
        <row r="776">
          <cell r="A776" t="str">
            <v>330CAGE</v>
          </cell>
          <cell r="B776" t="str">
            <v>330</v>
          </cell>
          <cell r="C776" t="str">
            <v>CAGE</v>
          </cell>
          <cell r="D776">
            <v>5952224.3162500001</v>
          </cell>
          <cell r="F776" t="str">
            <v>330CAGE</v>
          </cell>
          <cell r="G776" t="str">
            <v>330</v>
          </cell>
          <cell r="H776" t="str">
            <v>CAGE</v>
          </cell>
          <cell r="I776">
            <v>5952224.3162500001</v>
          </cell>
        </row>
        <row r="777">
          <cell r="A777" t="str">
            <v>330CAGW</v>
          </cell>
          <cell r="B777" t="str">
            <v>330</v>
          </cell>
          <cell r="C777" t="str">
            <v>CAGW</v>
          </cell>
          <cell r="D777">
            <v>25372748.752916601</v>
          </cell>
          <cell r="F777" t="str">
            <v>330CAGW</v>
          </cell>
          <cell r="G777" t="str">
            <v>330</v>
          </cell>
          <cell r="H777" t="str">
            <v>CAGW</v>
          </cell>
          <cell r="I777">
            <v>25372748.752916601</v>
          </cell>
        </row>
        <row r="778">
          <cell r="A778" t="str">
            <v>331CAGE</v>
          </cell>
          <cell r="B778" t="str">
            <v>331</v>
          </cell>
          <cell r="C778" t="str">
            <v>CAGE</v>
          </cell>
          <cell r="D778">
            <v>15109475.584166599</v>
          </cell>
          <cell r="F778" t="str">
            <v>331CAGE</v>
          </cell>
          <cell r="G778" t="str">
            <v>331</v>
          </cell>
          <cell r="H778" t="str">
            <v>CAGE</v>
          </cell>
          <cell r="I778">
            <v>15109475.584166599</v>
          </cell>
        </row>
        <row r="779">
          <cell r="A779" t="str">
            <v>331CAGW</v>
          </cell>
          <cell r="B779" t="str">
            <v>331</v>
          </cell>
          <cell r="C779" t="str">
            <v>CAGW</v>
          </cell>
          <cell r="D779">
            <v>171445566.87625</v>
          </cell>
          <cell r="F779" t="str">
            <v>331CAGW</v>
          </cell>
          <cell r="G779" t="str">
            <v>331</v>
          </cell>
          <cell r="H779" t="str">
            <v>CAGW</v>
          </cell>
          <cell r="I779">
            <v>171445566.87625</v>
          </cell>
        </row>
        <row r="780">
          <cell r="A780" t="str">
            <v>332CAGE</v>
          </cell>
          <cell r="B780" t="str">
            <v>332</v>
          </cell>
          <cell r="C780" t="str">
            <v>CAGE</v>
          </cell>
          <cell r="D780">
            <v>91117557.298333302</v>
          </cell>
          <cell r="F780" t="str">
            <v>332CAGE</v>
          </cell>
          <cell r="G780" t="str">
            <v>332</v>
          </cell>
          <cell r="H780" t="str">
            <v>CAGE</v>
          </cell>
          <cell r="I780">
            <v>91117557.298333302</v>
          </cell>
        </row>
        <row r="781">
          <cell r="A781" t="str">
            <v>332CAGW</v>
          </cell>
          <cell r="B781" t="str">
            <v>332</v>
          </cell>
          <cell r="C781" t="str">
            <v>CAGW</v>
          </cell>
          <cell r="D781">
            <v>364488981.16125</v>
          </cell>
          <cell r="F781" t="str">
            <v>332CAGW</v>
          </cell>
          <cell r="G781" t="str">
            <v>332</v>
          </cell>
          <cell r="H781" t="str">
            <v>CAGW</v>
          </cell>
          <cell r="I781">
            <v>364488981.16125</v>
          </cell>
        </row>
        <row r="782">
          <cell r="A782" t="str">
            <v>333CAGE</v>
          </cell>
          <cell r="B782" t="str">
            <v>333</v>
          </cell>
          <cell r="C782" t="str">
            <v>CAGE</v>
          </cell>
          <cell r="D782">
            <v>40414746.632083297</v>
          </cell>
          <cell r="F782" t="str">
            <v>333CAGE</v>
          </cell>
          <cell r="G782" t="str">
            <v>333</v>
          </cell>
          <cell r="H782" t="str">
            <v>CAGE</v>
          </cell>
          <cell r="I782">
            <v>40414746.632083297</v>
          </cell>
        </row>
        <row r="783">
          <cell r="A783" t="str">
            <v>333CAGW</v>
          </cell>
          <cell r="B783" t="str">
            <v>333</v>
          </cell>
          <cell r="C783" t="str">
            <v>CAGW</v>
          </cell>
          <cell r="D783">
            <v>79930837.594999999</v>
          </cell>
          <cell r="F783" t="str">
            <v>333CAGW</v>
          </cell>
          <cell r="G783" t="str">
            <v>333</v>
          </cell>
          <cell r="H783" t="str">
            <v>CAGW</v>
          </cell>
          <cell r="I783">
            <v>79930837.594999999</v>
          </cell>
        </row>
        <row r="784">
          <cell r="A784" t="str">
            <v>334CAGE</v>
          </cell>
          <cell r="B784" t="str">
            <v>334</v>
          </cell>
          <cell r="C784" t="str">
            <v>CAGE</v>
          </cell>
          <cell r="D784">
            <v>11543438.8325</v>
          </cell>
          <cell r="F784" t="str">
            <v>334CAGE</v>
          </cell>
          <cell r="G784" t="str">
            <v>334</v>
          </cell>
          <cell r="H784" t="str">
            <v>CAGE</v>
          </cell>
          <cell r="I784">
            <v>11543438.8325</v>
          </cell>
        </row>
        <row r="785">
          <cell r="A785" t="str">
            <v>334CAGW</v>
          </cell>
          <cell r="B785" t="str">
            <v>334</v>
          </cell>
          <cell r="C785" t="str">
            <v>CAGW</v>
          </cell>
          <cell r="D785">
            <v>63796743.195</v>
          </cell>
          <cell r="F785" t="str">
            <v>334CAGW</v>
          </cell>
          <cell r="G785" t="str">
            <v>334</v>
          </cell>
          <cell r="H785" t="str">
            <v>CAGW</v>
          </cell>
          <cell r="I785">
            <v>63796743.195</v>
          </cell>
        </row>
        <row r="786">
          <cell r="A786" t="str">
            <v>335CAGE</v>
          </cell>
          <cell r="B786" t="str">
            <v>335</v>
          </cell>
          <cell r="C786" t="str">
            <v>CAGE</v>
          </cell>
          <cell r="D786">
            <v>170139.94333333301</v>
          </cell>
          <cell r="F786" t="str">
            <v>335CAGE</v>
          </cell>
          <cell r="G786" t="str">
            <v>335</v>
          </cell>
          <cell r="H786" t="str">
            <v>CAGE</v>
          </cell>
          <cell r="I786">
            <v>170139.94333333301</v>
          </cell>
        </row>
        <row r="787">
          <cell r="A787" t="str">
            <v>335CAGW</v>
          </cell>
          <cell r="B787" t="str">
            <v>335</v>
          </cell>
          <cell r="C787" t="str">
            <v>CAGW</v>
          </cell>
          <cell r="D787">
            <v>2188830.63333333</v>
          </cell>
          <cell r="F787" t="str">
            <v>335CAGW</v>
          </cell>
          <cell r="G787" t="str">
            <v>335</v>
          </cell>
          <cell r="H787" t="str">
            <v>CAGW</v>
          </cell>
          <cell r="I787">
            <v>2188830.63333333</v>
          </cell>
        </row>
        <row r="788">
          <cell r="A788" t="str">
            <v>336CAGE</v>
          </cell>
          <cell r="B788" t="str">
            <v>336</v>
          </cell>
          <cell r="C788" t="str">
            <v>CAGE</v>
          </cell>
          <cell r="D788">
            <v>1862824.7016666599</v>
          </cell>
          <cell r="F788" t="str">
            <v>336CAGE</v>
          </cell>
          <cell r="G788" t="str">
            <v>336</v>
          </cell>
          <cell r="H788" t="str">
            <v>CAGE</v>
          </cell>
          <cell r="I788">
            <v>1862824.7016666599</v>
          </cell>
        </row>
        <row r="789">
          <cell r="A789" t="str">
            <v>336CAGW</v>
          </cell>
          <cell r="B789" t="str">
            <v>336</v>
          </cell>
          <cell r="C789" t="str">
            <v>CAGW</v>
          </cell>
          <cell r="D789">
            <v>17122166.781666599</v>
          </cell>
          <cell r="F789" t="str">
            <v>336CAGW</v>
          </cell>
          <cell r="G789" t="str">
            <v>336</v>
          </cell>
          <cell r="H789" t="str">
            <v>CAGW</v>
          </cell>
          <cell r="I789">
            <v>17122166.781666599</v>
          </cell>
        </row>
        <row r="790">
          <cell r="A790" t="str">
            <v>340CAGE</v>
          </cell>
          <cell r="B790" t="str">
            <v>340</v>
          </cell>
          <cell r="C790" t="str">
            <v>CAGE</v>
          </cell>
          <cell r="D790">
            <v>26205205.962499999</v>
          </cell>
          <cell r="F790" t="str">
            <v>340CAGE</v>
          </cell>
          <cell r="G790" t="str">
            <v>340</v>
          </cell>
          <cell r="H790" t="str">
            <v>CAGE</v>
          </cell>
          <cell r="I790">
            <v>26205205.962499999</v>
          </cell>
        </row>
        <row r="791">
          <cell r="A791" t="str">
            <v>340CAGW</v>
          </cell>
          <cell r="B791" t="str">
            <v>340</v>
          </cell>
          <cell r="C791" t="str">
            <v>CAGW</v>
          </cell>
          <cell r="D791">
            <v>2816035.5</v>
          </cell>
          <cell r="F791" t="str">
            <v>340CAGW</v>
          </cell>
          <cell r="G791" t="str">
            <v>340</v>
          </cell>
          <cell r="H791" t="str">
            <v>CAGW</v>
          </cell>
          <cell r="I791">
            <v>2816035.5</v>
          </cell>
        </row>
        <row r="792">
          <cell r="A792" t="str">
            <v>340OR</v>
          </cell>
          <cell r="B792" t="str">
            <v>340</v>
          </cell>
          <cell r="C792" t="str">
            <v>OR</v>
          </cell>
          <cell r="D792">
            <v>74985.87</v>
          </cell>
          <cell r="F792" t="str">
            <v>340OR</v>
          </cell>
          <cell r="G792" t="str">
            <v>340</v>
          </cell>
          <cell r="H792" t="str">
            <v>OR</v>
          </cell>
          <cell r="I792">
            <v>74985.87</v>
          </cell>
        </row>
        <row r="793">
          <cell r="A793" t="str">
            <v>341CAGE</v>
          </cell>
          <cell r="B793" t="str">
            <v>341</v>
          </cell>
          <cell r="C793" t="str">
            <v>CAGE</v>
          </cell>
          <cell r="D793">
            <v>107543109.98125</v>
          </cell>
          <cell r="F793" t="str">
            <v>341CAGE</v>
          </cell>
          <cell r="G793" t="str">
            <v>341</v>
          </cell>
          <cell r="H793" t="str">
            <v>CAGE</v>
          </cell>
          <cell r="I793">
            <v>107543109.98125</v>
          </cell>
        </row>
        <row r="794">
          <cell r="A794" t="str">
            <v>341CAGW</v>
          </cell>
          <cell r="B794" t="str">
            <v>341</v>
          </cell>
          <cell r="C794" t="str">
            <v>CAGW</v>
          </cell>
          <cell r="D794">
            <v>57107501.754166603</v>
          </cell>
          <cell r="F794" t="str">
            <v>341CAGW</v>
          </cell>
          <cell r="G794" t="str">
            <v>341</v>
          </cell>
          <cell r="H794" t="str">
            <v>CAGW</v>
          </cell>
          <cell r="I794">
            <v>57107501.754166603</v>
          </cell>
        </row>
        <row r="795">
          <cell r="A795" t="str">
            <v>342CAGE</v>
          </cell>
          <cell r="B795" t="str">
            <v>342</v>
          </cell>
          <cell r="C795" t="str">
            <v>CAGE</v>
          </cell>
          <cell r="D795">
            <v>9158636.84375</v>
          </cell>
          <cell r="F795" t="str">
            <v>342CAGE</v>
          </cell>
          <cell r="G795" t="str">
            <v>342</v>
          </cell>
          <cell r="H795" t="str">
            <v>CAGE</v>
          </cell>
          <cell r="I795">
            <v>9158636.84375</v>
          </cell>
        </row>
        <row r="796">
          <cell r="A796" t="str">
            <v>342CAGW</v>
          </cell>
          <cell r="B796" t="str">
            <v>342</v>
          </cell>
          <cell r="C796" t="str">
            <v>CAGW</v>
          </cell>
          <cell r="D796">
            <v>1622667.14</v>
          </cell>
          <cell r="F796" t="str">
            <v>342CAGW</v>
          </cell>
          <cell r="G796" t="str">
            <v>342</v>
          </cell>
          <cell r="H796" t="str">
            <v>CAGW</v>
          </cell>
          <cell r="I796">
            <v>1622667.14</v>
          </cell>
        </row>
        <row r="797">
          <cell r="A797" t="str">
            <v>343CAGE</v>
          </cell>
          <cell r="B797" t="str">
            <v>343</v>
          </cell>
          <cell r="C797" t="str">
            <v>CAGE</v>
          </cell>
          <cell r="D797">
            <v>1586942770.7149999</v>
          </cell>
          <cell r="F797" t="str">
            <v>343CAGE</v>
          </cell>
          <cell r="G797" t="str">
            <v>343</v>
          </cell>
          <cell r="H797" t="str">
            <v>CAGE</v>
          </cell>
          <cell r="I797">
            <v>1586942770.7149999</v>
          </cell>
        </row>
        <row r="798">
          <cell r="A798" t="str">
            <v>343CAGW</v>
          </cell>
          <cell r="B798" t="str">
            <v>343</v>
          </cell>
          <cell r="C798" t="str">
            <v>CAGW</v>
          </cell>
          <cell r="D798">
            <v>945432826.56416595</v>
          </cell>
          <cell r="F798" t="str">
            <v>343CAGW</v>
          </cell>
          <cell r="G798" t="str">
            <v>343</v>
          </cell>
          <cell r="H798" t="str">
            <v>CAGW</v>
          </cell>
          <cell r="I798">
            <v>945432826.56416595</v>
          </cell>
        </row>
        <row r="799">
          <cell r="A799" t="str">
            <v>344CAGE</v>
          </cell>
          <cell r="B799" t="str">
            <v>344</v>
          </cell>
          <cell r="C799" t="str">
            <v>CAGE</v>
          </cell>
          <cell r="D799">
            <v>198625118.74541599</v>
          </cell>
          <cell r="F799" t="str">
            <v>344CAGE</v>
          </cell>
          <cell r="G799" t="str">
            <v>344</v>
          </cell>
          <cell r="H799" t="str">
            <v>CAGE</v>
          </cell>
          <cell r="I799">
            <v>198625118.74541599</v>
          </cell>
        </row>
        <row r="800">
          <cell r="A800" t="str">
            <v>344CAGW</v>
          </cell>
          <cell r="B800" t="str">
            <v>344</v>
          </cell>
          <cell r="C800" t="str">
            <v>CAGW</v>
          </cell>
          <cell r="D800">
            <v>138805022.28749999</v>
          </cell>
          <cell r="F800" t="str">
            <v>344CAGW</v>
          </cell>
          <cell r="G800" t="str">
            <v>344</v>
          </cell>
          <cell r="H800" t="str">
            <v>CAGW</v>
          </cell>
          <cell r="I800">
            <v>138805022.28749999</v>
          </cell>
        </row>
        <row r="801">
          <cell r="A801" t="str">
            <v>345CAGE</v>
          </cell>
          <cell r="B801" t="str">
            <v>345</v>
          </cell>
          <cell r="C801" t="str">
            <v>CAGE</v>
          </cell>
          <cell r="D801">
            <v>162373518.475416</v>
          </cell>
          <cell r="F801" t="str">
            <v>345CAGE</v>
          </cell>
          <cell r="G801" t="str">
            <v>345</v>
          </cell>
          <cell r="H801" t="str">
            <v>CAGE</v>
          </cell>
          <cell r="I801">
            <v>162373518.475416</v>
          </cell>
        </row>
        <row r="802">
          <cell r="A802" t="str">
            <v>345CAGW</v>
          </cell>
          <cell r="B802" t="str">
            <v>345</v>
          </cell>
          <cell r="C802" t="str">
            <v>CAGW</v>
          </cell>
          <cell r="D802">
            <v>87007305.480000004</v>
          </cell>
          <cell r="F802" t="str">
            <v>345CAGW</v>
          </cell>
          <cell r="G802" t="str">
            <v>345</v>
          </cell>
          <cell r="H802" t="str">
            <v>CAGW</v>
          </cell>
          <cell r="I802">
            <v>87007305.480000004</v>
          </cell>
        </row>
        <row r="803">
          <cell r="A803" t="str">
            <v>346CAGE</v>
          </cell>
          <cell r="B803" t="str">
            <v>346</v>
          </cell>
          <cell r="C803" t="str">
            <v>CAGE</v>
          </cell>
          <cell r="D803">
            <v>8086592.2770833299</v>
          </cell>
          <cell r="F803" t="str">
            <v>346CAGE</v>
          </cell>
          <cell r="G803" t="str">
            <v>346</v>
          </cell>
          <cell r="H803" t="str">
            <v>CAGE</v>
          </cell>
          <cell r="I803">
            <v>8086592.2770833299</v>
          </cell>
        </row>
        <row r="804">
          <cell r="A804" t="str">
            <v>346CAGW</v>
          </cell>
          <cell r="B804" t="str">
            <v>346</v>
          </cell>
          <cell r="C804" t="str">
            <v>CAGW</v>
          </cell>
          <cell r="D804">
            <v>4129458.7466666601</v>
          </cell>
          <cell r="F804" t="str">
            <v>346CAGW</v>
          </cell>
          <cell r="G804" t="str">
            <v>346</v>
          </cell>
          <cell r="H804" t="str">
            <v>CAGW</v>
          </cell>
          <cell r="I804">
            <v>4129458.7466666601</v>
          </cell>
        </row>
        <row r="805">
          <cell r="A805" t="str">
            <v>350CAGE</v>
          </cell>
          <cell r="B805" t="str">
            <v>350</v>
          </cell>
          <cell r="C805" t="str">
            <v>CAGE</v>
          </cell>
          <cell r="D805">
            <v>181337175.49208301</v>
          </cell>
          <cell r="F805" t="str">
            <v>350CAGE</v>
          </cell>
          <cell r="G805" t="str">
            <v>350</v>
          </cell>
          <cell r="H805" t="str">
            <v>CAGE</v>
          </cell>
          <cell r="I805">
            <v>181337175.49208301</v>
          </cell>
        </row>
        <row r="806">
          <cell r="A806" t="str">
            <v>350CAGW</v>
          </cell>
          <cell r="B806" t="str">
            <v>350</v>
          </cell>
          <cell r="C806" t="str">
            <v>CAGW</v>
          </cell>
          <cell r="D806">
            <v>29979986.9804166</v>
          </cell>
          <cell r="F806" t="str">
            <v>350CAGW</v>
          </cell>
          <cell r="G806" t="str">
            <v>350</v>
          </cell>
          <cell r="H806" t="str">
            <v>CAGW</v>
          </cell>
          <cell r="I806">
            <v>29979986.9804166</v>
          </cell>
        </row>
        <row r="807">
          <cell r="A807" t="str">
            <v>350JBG</v>
          </cell>
          <cell r="B807" t="str">
            <v>350</v>
          </cell>
          <cell r="C807" t="str">
            <v>JBG</v>
          </cell>
          <cell r="D807">
            <v>1061187.42</v>
          </cell>
          <cell r="F807" t="str">
            <v>350JBG</v>
          </cell>
          <cell r="G807" t="str">
            <v>350</v>
          </cell>
          <cell r="H807" t="str">
            <v>JBG</v>
          </cell>
          <cell r="I807">
            <v>1061187.42</v>
          </cell>
        </row>
        <row r="808">
          <cell r="A808" t="str">
            <v>350SG</v>
          </cell>
          <cell r="B808" t="str">
            <v>350</v>
          </cell>
          <cell r="C808" t="str">
            <v>SG</v>
          </cell>
          <cell r="D808">
            <v>100387.77</v>
          </cell>
          <cell r="F808" t="str">
            <v>350SG</v>
          </cell>
          <cell r="G808" t="str">
            <v>350</v>
          </cell>
          <cell r="H808" t="str">
            <v>SG</v>
          </cell>
          <cell r="I808">
            <v>100387.77</v>
          </cell>
        </row>
        <row r="809">
          <cell r="A809" t="str">
            <v>352CAGE</v>
          </cell>
          <cell r="B809" t="str">
            <v>352</v>
          </cell>
          <cell r="C809" t="str">
            <v>CAGE</v>
          </cell>
          <cell r="D809">
            <v>135568269.33083299</v>
          </cell>
          <cell r="F809" t="str">
            <v>352CAGE</v>
          </cell>
          <cell r="G809" t="str">
            <v>352</v>
          </cell>
          <cell r="H809" t="str">
            <v>CAGE</v>
          </cell>
          <cell r="I809">
            <v>135568269.33083299</v>
          </cell>
        </row>
        <row r="810">
          <cell r="A810" t="str">
            <v>352CAGW</v>
          </cell>
          <cell r="B810" t="str">
            <v>352</v>
          </cell>
          <cell r="C810" t="str">
            <v>CAGW</v>
          </cell>
          <cell r="D810">
            <v>38865128.259166598</v>
          </cell>
          <cell r="F810" t="str">
            <v>352CAGW</v>
          </cell>
          <cell r="G810" t="str">
            <v>352</v>
          </cell>
          <cell r="H810" t="str">
            <v>CAGW</v>
          </cell>
          <cell r="I810">
            <v>38865128.259166598</v>
          </cell>
        </row>
        <row r="811">
          <cell r="A811" t="str">
            <v>352JBG</v>
          </cell>
          <cell r="B811" t="str">
            <v>352</v>
          </cell>
          <cell r="C811" t="str">
            <v>JBG</v>
          </cell>
          <cell r="D811">
            <v>1369597.1604166599</v>
          </cell>
          <cell r="F811" t="str">
            <v>352JBG</v>
          </cell>
          <cell r="G811" t="str">
            <v>352</v>
          </cell>
          <cell r="H811" t="str">
            <v>JBG</v>
          </cell>
          <cell r="I811">
            <v>1369597.1604166599</v>
          </cell>
        </row>
        <row r="812">
          <cell r="A812" t="str">
            <v>352SG</v>
          </cell>
          <cell r="B812" t="str">
            <v>352</v>
          </cell>
          <cell r="C812" t="str">
            <v>SG</v>
          </cell>
          <cell r="D812">
            <v>3167.48</v>
          </cell>
          <cell r="F812" t="str">
            <v>352SG</v>
          </cell>
          <cell r="G812" t="str">
            <v>352</v>
          </cell>
          <cell r="H812" t="str">
            <v>SG</v>
          </cell>
          <cell r="I812">
            <v>3167.48</v>
          </cell>
        </row>
        <row r="813">
          <cell r="A813" t="str">
            <v>353CAGE</v>
          </cell>
          <cell r="B813" t="str">
            <v>353</v>
          </cell>
          <cell r="C813" t="str">
            <v>CAGE</v>
          </cell>
          <cell r="D813">
            <v>1301524227.5483301</v>
          </cell>
          <cell r="F813" t="str">
            <v>353CAGE</v>
          </cell>
          <cell r="G813" t="str">
            <v>353</v>
          </cell>
          <cell r="H813" t="str">
            <v>CAGE</v>
          </cell>
          <cell r="I813">
            <v>1301524227.5483301</v>
          </cell>
        </row>
        <row r="814">
          <cell r="A814" t="str">
            <v>353CAGW</v>
          </cell>
          <cell r="B814" t="str">
            <v>353</v>
          </cell>
          <cell r="C814" t="str">
            <v>CAGW</v>
          </cell>
          <cell r="D814">
            <v>432853442.01749998</v>
          </cell>
          <cell r="F814" t="str">
            <v>353CAGW</v>
          </cell>
          <cell r="G814" t="str">
            <v>353</v>
          </cell>
          <cell r="H814" t="str">
            <v>CAGW</v>
          </cell>
          <cell r="I814">
            <v>432853442.01749998</v>
          </cell>
        </row>
        <row r="815">
          <cell r="A815" t="str">
            <v>353JBG</v>
          </cell>
          <cell r="B815" t="str">
            <v>353</v>
          </cell>
          <cell r="C815" t="str">
            <v>JBG</v>
          </cell>
          <cell r="D815">
            <v>31502801.637916598</v>
          </cell>
          <cell r="F815" t="str">
            <v>353JBG</v>
          </cell>
          <cell r="G815" t="str">
            <v>353</v>
          </cell>
          <cell r="H815" t="str">
            <v>JBG</v>
          </cell>
          <cell r="I815">
            <v>31502801.637916598</v>
          </cell>
        </row>
        <row r="816">
          <cell r="A816" t="str">
            <v>353SG</v>
          </cell>
          <cell r="B816" t="str">
            <v>353</v>
          </cell>
          <cell r="C816" t="str">
            <v>SG</v>
          </cell>
          <cell r="D816">
            <v>952146.51</v>
          </cell>
          <cell r="F816" t="str">
            <v>353SG</v>
          </cell>
          <cell r="G816" t="str">
            <v>353</v>
          </cell>
          <cell r="H816" t="str">
            <v>SG</v>
          </cell>
          <cell r="I816">
            <v>952146.51</v>
          </cell>
        </row>
        <row r="817">
          <cell r="A817" t="str">
            <v>354CAGE</v>
          </cell>
          <cell r="B817" t="str">
            <v>354</v>
          </cell>
          <cell r="C817" t="str">
            <v>CAGE</v>
          </cell>
          <cell r="D817">
            <v>870073281.30583298</v>
          </cell>
          <cell r="F817" t="str">
            <v>354CAGE</v>
          </cell>
          <cell r="G817" t="str">
            <v>354</v>
          </cell>
          <cell r="H817" t="str">
            <v>CAGE</v>
          </cell>
          <cell r="I817">
            <v>870073281.30583298</v>
          </cell>
        </row>
        <row r="818">
          <cell r="A818" t="str">
            <v>354CAGW</v>
          </cell>
          <cell r="B818" t="str">
            <v>354</v>
          </cell>
          <cell r="C818" t="str">
            <v>CAGW</v>
          </cell>
          <cell r="D818">
            <v>171674161.36125001</v>
          </cell>
          <cell r="F818" t="str">
            <v>354CAGW</v>
          </cell>
          <cell r="G818" t="str">
            <v>354</v>
          </cell>
          <cell r="H818" t="str">
            <v>CAGW</v>
          </cell>
          <cell r="I818">
            <v>171674161.36125001</v>
          </cell>
        </row>
        <row r="819">
          <cell r="A819" t="str">
            <v>354JBG</v>
          </cell>
          <cell r="B819" t="str">
            <v>354</v>
          </cell>
          <cell r="C819" t="str">
            <v>JBG</v>
          </cell>
          <cell r="D819">
            <v>14263993.060000001</v>
          </cell>
          <cell r="F819" t="str">
            <v>354JBG</v>
          </cell>
          <cell r="G819" t="str">
            <v>354</v>
          </cell>
          <cell r="H819" t="str">
            <v>JBG</v>
          </cell>
          <cell r="I819">
            <v>14263993.060000001</v>
          </cell>
        </row>
        <row r="820">
          <cell r="A820" t="str">
            <v>354SG</v>
          </cell>
          <cell r="B820" t="str">
            <v>354</v>
          </cell>
          <cell r="C820" t="str">
            <v>SG</v>
          </cell>
          <cell r="D820">
            <v>123629.91</v>
          </cell>
          <cell r="F820" t="str">
            <v>354SG</v>
          </cell>
          <cell r="G820" t="str">
            <v>354</v>
          </cell>
          <cell r="H820" t="str">
            <v>SG</v>
          </cell>
          <cell r="I820">
            <v>123629.91</v>
          </cell>
        </row>
        <row r="821">
          <cell r="A821" t="str">
            <v>355CAGE</v>
          </cell>
          <cell r="B821" t="str">
            <v>355</v>
          </cell>
          <cell r="C821" t="str">
            <v>CAGE</v>
          </cell>
          <cell r="D821">
            <v>450233995.477916</v>
          </cell>
          <cell r="F821" t="str">
            <v>355CAGE</v>
          </cell>
          <cell r="G821" t="str">
            <v>355</v>
          </cell>
          <cell r="H821" t="str">
            <v>CAGE</v>
          </cell>
          <cell r="I821">
            <v>450233995.477916</v>
          </cell>
        </row>
        <row r="822">
          <cell r="A822" t="str">
            <v>355CAGW</v>
          </cell>
          <cell r="B822" t="str">
            <v>355</v>
          </cell>
          <cell r="C822" t="str">
            <v>CAGW</v>
          </cell>
          <cell r="D822">
            <v>232843212.77625</v>
          </cell>
          <cell r="F822" t="str">
            <v>355CAGW</v>
          </cell>
          <cell r="G822" t="str">
            <v>355</v>
          </cell>
          <cell r="H822" t="str">
            <v>CAGW</v>
          </cell>
          <cell r="I822">
            <v>232843212.77625</v>
          </cell>
        </row>
        <row r="823">
          <cell r="A823" t="str">
            <v>355JBG</v>
          </cell>
          <cell r="B823" t="str">
            <v>355</v>
          </cell>
          <cell r="C823" t="str">
            <v>JBG</v>
          </cell>
          <cell r="D823">
            <v>3990.88041666666</v>
          </cell>
          <cell r="F823" t="str">
            <v>355JBG</v>
          </cell>
          <cell r="G823" t="str">
            <v>355</v>
          </cell>
          <cell r="H823" t="str">
            <v>JBG</v>
          </cell>
          <cell r="I823">
            <v>3990.88041666666</v>
          </cell>
        </row>
        <row r="824">
          <cell r="A824" t="str">
            <v>355SG</v>
          </cell>
          <cell r="B824" t="str">
            <v>355</v>
          </cell>
          <cell r="C824" t="str">
            <v>SG</v>
          </cell>
          <cell r="D824">
            <v>661716.85</v>
          </cell>
          <cell r="F824" t="str">
            <v>355SG</v>
          </cell>
          <cell r="G824" t="str">
            <v>355</v>
          </cell>
          <cell r="H824" t="str">
            <v>SG</v>
          </cell>
          <cell r="I824">
            <v>661716.85</v>
          </cell>
        </row>
        <row r="825">
          <cell r="A825" t="str">
            <v>356CAGE</v>
          </cell>
          <cell r="B825" t="str">
            <v>356</v>
          </cell>
          <cell r="C825" t="str">
            <v>CAGE</v>
          </cell>
          <cell r="D825">
            <v>655932537.951666</v>
          </cell>
          <cell r="F825" t="str">
            <v>356CAGE</v>
          </cell>
          <cell r="G825" t="str">
            <v>356</v>
          </cell>
          <cell r="H825" t="str">
            <v>CAGE</v>
          </cell>
          <cell r="I825">
            <v>655932537.951666</v>
          </cell>
        </row>
        <row r="826">
          <cell r="A826" t="str">
            <v>356CAGW</v>
          </cell>
          <cell r="B826" t="str">
            <v>356</v>
          </cell>
          <cell r="C826" t="str">
            <v>CAGW</v>
          </cell>
          <cell r="D826">
            <v>289235426.63249999</v>
          </cell>
          <cell r="F826" t="str">
            <v>356CAGW</v>
          </cell>
          <cell r="G826" t="str">
            <v>356</v>
          </cell>
          <cell r="H826" t="str">
            <v>CAGW</v>
          </cell>
          <cell r="I826">
            <v>289235426.63249999</v>
          </cell>
        </row>
        <row r="827">
          <cell r="A827" t="str">
            <v>356JBG</v>
          </cell>
          <cell r="B827" t="str">
            <v>356</v>
          </cell>
          <cell r="C827" t="str">
            <v>JBG</v>
          </cell>
          <cell r="D827">
            <v>7618347.40541666</v>
          </cell>
          <cell r="F827" t="str">
            <v>356JBG</v>
          </cell>
          <cell r="G827" t="str">
            <v>356</v>
          </cell>
          <cell r="H827" t="str">
            <v>JBG</v>
          </cell>
          <cell r="I827">
            <v>7618347.40541666</v>
          </cell>
        </row>
        <row r="828">
          <cell r="A828" t="str">
            <v>356SG</v>
          </cell>
          <cell r="B828" t="str">
            <v>356</v>
          </cell>
          <cell r="C828" t="str">
            <v>SG</v>
          </cell>
          <cell r="D828">
            <v>1497038.8149999999</v>
          </cell>
          <cell r="F828" t="str">
            <v>356SG</v>
          </cell>
          <cell r="G828" t="str">
            <v>356</v>
          </cell>
          <cell r="H828" t="str">
            <v>SG</v>
          </cell>
          <cell r="I828">
            <v>1497038.8149999999</v>
          </cell>
        </row>
        <row r="829">
          <cell r="A829" t="str">
            <v>357CAGE</v>
          </cell>
          <cell r="B829" t="str">
            <v>357</v>
          </cell>
          <cell r="C829" t="str">
            <v>CAGE</v>
          </cell>
          <cell r="D829">
            <v>3105915.25</v>
          </cell>
          <cell r="F829" t="str">
            <v>357CAGE</v>
          </cell>
          <cell r="G829" t="str">
            <v>357</v>
          </cell>
          <cell r="H829" t="str">
            <v>CAGE</v>
          </cell>
          <cell r="I829">
            <v>3105915.25</v>
          </cell>
        </row>
        <row r="830">
          <cell r="A830" t="str">
            <v>357CAGW</v>
          </cell>
          <cell r="B830" t="str">
            <v>357</v>
          </cell>
          <cell r="C830" t="str">
            <v>CAGW</v>
          </cell>
          <cell r="D830">
            <v>220598.62625</v>
          </cell>
          <cell r="F830" t="str">
            <v>357CAGW</v>
          </cell>
          <cell r="G830" t="str">
            <v>357</v>
          </cell>
          <cell r="H830" t="str">
            <v>CAGW</v>
          </cell>
          <cell r="I830">
            <v>220598.62625</v>
          </cell>
        </row>
        <row r="831">
          <cell r="A831" t="str">
            <v>358CAGE</v>
          </cell>
          <cell r="B831" t="str">
            <v>358</v>
          </cell>
          <cell r="C831" t="str">
            <v>CAGE</v>
          </cell>
          <cell r="D831">
            <v>7176526.3200000003</v>
          </cell>
          <cell r="F831" t="str">
            <v>358CAGE</v>
          </cell>
          <cell r="G831" t="str">
            <v>358</v>
          </cell>
          <cell r="H831" t="str">
            <v>CAGE</v>
          </cell>
          <cell r="I831">
            <v>7176526.3200000003</v>
          </cell>
        </row>
        <row r="832">
          <cell r="A832" t="str">
            <v>358CAGW</v>
          </cell>
          <cell r="B832" t="str">
            <v>358</v>
          </cell>
          <cell r="C832" t="str">
            <v>CAGW</v>
          </cell>
          <cell r="D832">
            <v>321158.80875000003</v>
          </cell>
          <cell r="F832" t="str">
            <v>358CAGW</v>
          </cell>
          <cell r="G832" t="str">
            <v>358</v>
          </cell>
          <cell r="H832" t="str">
            <v>CAGW</v>
          </cell>
          <cell r="I832">
            <v>321158.80875000003</v>
          </cell>
        </row>
        <row r="833">
          <cell r="A833" t="str">
            <v>359CAGE</v>
          </cell>
          <cell r="B833" t="str">
            <v>359</v>
          </cell>
          <cell r="C833" t="str">
            <v>CAGE</v>
          </cell>
          <cell r="D833">
            <v>4851683.43</v>
          </cell>
          <cell r="F833" t="str">
            <v>359CAGE</v>
          </cell>
          <cell r="G833" t="str">
            <v>359</v>
          </cell>
          <cell r="H833" t="str">
            <v>CAGE</v>
          </cell>
          <cell r="I833">
            <v>4851683.43</v>
          </cell>
        </row>
        <row r="834">
          <cell r="A834" t="str">
            <v>359CAGW</v>
          </cell>
          <cell r="B834" t="str">
            <v>359</v>
          </cell>
          <cell r="C834" t="str">
            <v>CAGW</v>
          </cell>
          <cell r="D834">
            <v>6950608.5820833296</v>
          </cell>
          <cell r="F834" t="str">
            <v>359CAGW</v>
          </cell>
          <cell r="G834" t="str">
            <v>359</v>
          </cell>
          <cell r="H834" t="str">
            <v>CAGW</v>
          </cell>
          <cell r="I834">
            <v>6950608.5820833296</v>
          </cell>
        </row>
        <row r="835">
          <cell r="A835" t="str">
            <v>359SG</v>
          </cell>
          <cell r="B835" t="str">
            <v>359</v>
          </cell>
          <cell r="C835" t="str">
            <v>SG</v>
          </cell>
          <cell r="D835">
            <v>15883.01</v>
          </cell>
          <cell r="F835" t="str">
            <v>359SG</v>
          </cell>
          <cell r="G835" t="str">
            <v>359</v>
          </cell>
          <cell r="H835" t="str">
            <v>SG</v>
          </cell>
          <cell r="I835">
            <v>15883.01</v>
          </cell>
        </row>
        <row r="836">
          <cell r="A836" t="str">
            <v>360CA</v>
          </cell>
          <cell r="B836" t="str">
            <v>360</v>
          </cell>
          <cell r="C836" t="str">
            <v>CA</v>
          </cell>
          <cell r="D836">
            <v>1709393.9087499999</v>
          </cell>
          <cell r="F836" t="str">
            <v>360CA</v>
          </cell>
          <cell r="G836" t="str">
            <v>360</v>
          </cell>
          <cell r="H836" t="str">
            <v>CA</v>
          </cell>
          <cell r="I836">
            <v>1709393.9087499999</v>
          </cell>
        </row>
        <row r="837">
          <cell r="A837" t="str">
            <v>360ID</v>
          </cell>
          <cell r="B837" t="str">
            <v>360</v>
          </cell>
          <cell r="C837" t="str">
            <v>ID</v>
          </cell>
          <cell r="D837">
            <v>1461995.9320833299</v>
          </cell>
          <cell r="F837" t="str">
            <v>360ID</v>
          </cell>
          <cell r="G837" t="str">
            <v>360</v>
          </cell>
          <cell r="H837" t="str">
            <v>ID</v>
          </cell>
          <cell r="I837">
            <v>1461995.9320833299</v>
          </cell>
        </row>
        <row r="838">
          <cell r="A838" t="str">
            <v>360OR</v>
          </cell>
          <cell r="B838" t="str">
            <v>360</v>
          </cell>
          <cell r="C838" t="str">
            <v>OR</v>
          </cell>
          <cell r="D838">
            <v>13613950.722916599</v>
          </cell>
          <cell r="F838" t="str">
            <v>360OR</v>
          </cell>
          <cell r="G838" t="str">
            <v>360</v>
          </cell>
          <cell r="H838" t="str">
            <v>OR</v>
          </cell>
          <cell r="I838">
            <v>13613950.722916599</v>
          </cell>
        </row>
        <row r="839">
          <cell r="A839" t="str">
            <v>360UT</v>
          </cell>
          <cell r="B839" t="str">
            <v>360</v>
          </cell>
          <cell r="C839" t="str">
            <v>UT</v>
          </cell>
          <cell r="D839">
            <v>37039325.821666598</v>
          </cell>
          <cell r="F839" t="str">
            <v>360UT</v>
          </cell>
          <cell r="G839" t="str">
            <v>360</v>
          </cell>
          <cell r="H839" t="str">
            <v>UT</v>
          </cell>
          <cell r="I839">
            <v>37039325.821666598</v>
          </cell>
        </row>
        <row r="840">
          <cell r="A840" t="str">
            <v>360WA</v>
          </cell>
          <cell r="B840" t="str">
            <v>360</v>
          </cell>
          <cell r="C840" t="str">
            <v>WA</v>
          </cell>
          <cell r="D840">
            <v>1568033.2870833301</v>
          </cell>
          <cell r="F840" t="str">
            <v>360WA</v>
          </cell>
          <cell r="G840" t="str">
            <v>360</v>
          </cell>
          <cell r="H840" t="str">
            <v>WA</v>
          </cell>
          <cell r="I840">
            <v>1568033.2870833301</v>
          </cell>
        </row>
        <row r="841">
          <cell r="A841" t="str">
            <v>360WYP</v>
          </cell>
          <cell r="B841" t="str">
            <v>360</v>
          </cell>
          <cell r="C841" t="str">
            <v>WYP</v>
          </cell>
          <cell r="D841">
            <v>2603173.8620833298</v>
          </cell>
          <cell r="F841" t="str">
            <v>360WYP</v>
          </cell>
          <cell r="G841" t="str">
            <v>360</v>
          </cell>
          <cell r="H841" t="str">
            <v>WYP</v>
          </cell>
          <cell r="I841">
            <v>2603173.8620833298</v>
          </cell>
        </row>
        <row r="842">
          <cell r="A842" t="str">
            <v>360WYU</v>
          </cell>
          <cell r="B842" t="str">
            <v>360</v>
          </cell>
          <cell r="C842" t="str">
            <v>WYU</v>
          </cell>
          <cell r="D842">
            <v>2939493.6283333302</v>
          </cell>
          <cell r="F842" t="str">
            <v>360WYU</v>
          </cell>
          <cell r="G842" t="str">
            <v>360</v>
          </cell>
          <cell r="H842" t="str">
            <v>WYU</v>
          </cell>
          <cell r="I842">
            <v>2939493.6283333302</v>
          </cell>
        </row>
        <row r="843">
          <cell r="A843" t="str">
            <v>361CA</v>
          </cell>
          <cell r="B843" t="str">
            <v>361</v>
          </cell>
          <cell r="C843" t="str">
            <v>CA</v>
          </cell>
          <cell r="D843">
            <v>4326437.2166666603</v>
          </cell>
          <cell r="F843" t="str">
            <v>361CA</v>
          </cell>
          <cell r="G843" t="str">
            <v>361</v>
          </cell>
          <cell r="H843" t="str">
            <v>CA</v>
          </cell>
          <cell r="I843">
            <v>4326437.2166666603</v>
          </cell>
        </row>
        <row r="844">
          <cell r="A844" t="str">
            <v>361ID</v>
          </cell>
          <cell r="B844" t="str">
            <v>361</v>
          </cell>
          <cell r="C844" t="str">
            <v>ID</v>
          </cell>
          <cell r="D844">
            <v>2169279.7883333298</v>
          </cell>
          <cell r="F844" t="str">
            <v>361ID</v>
          </cell>
          <cell r="G844" t="str">
            <v>361</v>
          </cell>
          <cell r="H844" t="str">
            <v>ID</v>
          </cell>
          <cell r="I844">
            <v>2169279.7883333298</v>
          </cell>
        </row>
        <row r="845">
          <cell r="A845" t="str">
            <v>361OR</v>
          </cell>
          <cell r="B845" t="str">
            <v>361</v>
          </cell>
          <cell r="C845" t="str">
            <v>OR</v>
          </cell>
          <cell r="D845">
            <v>23153759.233750001</v>
          </cell>
          <cell r="F845" t="str">
            <v>361OR</v>
          </cell>
          <cell r="G845" t="str">
            <v>361</v>
          </cell>
          <cell r="H845" t="str">
            <v>OR</v>
          </cell>
          <cell r="I845">
            <v>23153759.233750001</v>
          </cell>
        </row>
        <row r="846">
          <cell r="A846" t="str">
            <v>361UT</v>
          </cell>
          <cell r="B846" t="str">
            <v>361</v>
          </cell>
          <cell r="C846" t="str">
            <v>UT</v>
          </cell>
          <cell r="D846">
            <v>48015884.401666597</v>
          </cell>
          <cell r="F846" t="str">
            <v>361UT</v>
          </cell>
          <cell r="G846" t="str">
            <v>361</v>
          </cell>
          <cell r="H846" t="str">
            <v>UT</v>
          </cell>
          <cell r="I846">
            <v>48015884.401666597</v>
          </cell>
        </row>
        <row r="847">
          <cell r="A847" t="str">
            <v>361WA</v>
          </cell>
          <cell r="B847" t="str">
            <v>361</v>
          </cell>
          <cell r="C847" t="str">
            <v>WA</v>
          </cell>
          <cell r="D847">
            <v>2490392.6079166601</v>
          </cell>
          <cell r="F847" t="str">
            <v>361WA</v>
          </cell>
          <cell r="G847" t="str">
            <v>361</v>
          </cell>
          <cell r="H847" t="str">
            <v>WA</v>
          </cell>
          <cell r="I847">
            <v>2490392.6079166601</v>
          </cell>
        </row>
        <row r="848">
          <cell r="A848" t="str">
            <v>361WYP</v>
          </cell>
          <cell r="B848" t="str">
            <v>361</v>
          </cell>
          <cell r="C848" t="str">
            <v>WYP</v>
          </cell>
          <cell r="D848">
            <v>10473289.3916666</v>
          </cell>
          <cell r="F848" t="str">
            <v>361WYP</v>
          </cell>
          <cell r="G848" t="str">
            <v>361</v>
          </cell>
          <cell r="H848" t="str">
            <v>WYP</v>
          </cell>
          <cell r="I848">
            <v>10473289.3916666</v>
          </cell>
        </row>
        <row r="849">
          <cell r="A849" t="str">
            <v>361WYU</v>
          </cell>
          <cell r="B849" t="str">
            <v>361</v>
          </cell>
          <cell r="C849" t="str">
            <v>WYU</v>
          </cell>
          <cell r="D849">
            <v>2616796.6695833299</v>
          </cell>
          <cell r="F849" t="str">
            <v>361WYU</v>
          </cell>
          <cell r="G849" t="str">
            <v>361</v>
          </cell>
          <cell r="H849" t="str">
            <v>WYU</v>
          </cell>
          <cell r="I849">
            <v>2616796.6695833299</v>
          </cell>
        </row>
        <row r="850">
          <cell r="A850" t="str">
            <v>362CA</v>
          </cell>
          <cell r="B850" t="str">
            <v>362</v>
          </cell>
          <cell r="C850" t="str">
            <v>CA</v>
          </cell>
          <cell r="D850">
            <v>22845903.0504166</v>
          </cell>
          <cell r="F850" t="str">
            <v>362CA</v>
          </cell>
          <cell r="G850" t="str">
            <v>362</v>
          </cell>
          <cell r="H850" t="str">
            <v>CA</v>
          </cell>
          <cell r="I850">
            <v>22845903.0504166</v>
          </cell>
        </row>
        <row r="851">
          <cell r="A851" t="str">
            <v>362ID</v>
          </cell>
          <cell r="B851" t="str">
            <v>362</v>
          </cell>
          <cell r="C851" t="str">
            <v>ID</v>
          </cell>
          <cell r="D851">
            <v>29160118.545000002</v>
          </cell>
          <cell r="F851" t="str">
            <v>362ID</v>
          </cell>
          <cell r="G851" t="str">
            <v>362</v>
          </cell>
          <cell r="H851" t="str">
            <v>ID</v>
          </cell>
          <cell r="I851">
            <v>29160118.545000002</v>
          </cell>
        </row>
        <row r="852">
          <cell r="A852" t="str">
            <v>362OR</v>
          </cell>
          <cell r="B852" t="str">
            <v>362</v>
          </cell>
          <cell r="C852" t="str">
            <v>OR</v>
          </cell>
          <cell r="D852">
            <v>217774666.28999999</v>
          </cell>
          <cell r="F852" t="str">
            <v>362OR</v>
          </cell>
          <cell r="G852" t="str">
            <v>362</v>
          </cell>
          <cell r="H852" t="str">
            <v>OR</v>
          </cell>
          <cell r="I852">
            <v>217774666.28999999</v>
          </cell>
        </row>
        <row r="853">
          <cell r="A853" t="str">
            <v>362UT</v>
          </cell>
          <cell r="B853" t="str">
            <v>362</v>
          </cell>
          <cell r="C853" t="str">
            <v>UT</v>
          </cell>
          <cell r="D853">
            <v>449726026.91500002</v>
          </cell>
          <cell r="F853" t="str">
            <v>362UT</v>
          </cell>
          <cell r="G853" t="str">
            <v>362</v>
          </cell>
          <cell r="H853" t="str">
            <v>UT</v>
          </cell>
          <cell r="I853">
            <v>449726026.91500002</v>
          </cell>
        </row>
        <row r="854">
          <cell r="A854" t="str">
            <v>362WA</v>
          </cell>
          <cell r="B854" t="str">
            <v>362</v>
          </cell>
          <cell r="C854" t="str">
            <v>WA</v>
          </cell>
          <cell r="D854">
            <v>48858679.177083299</v>
          </cell>
          <cell r="F854" t="str">
            <v>362WA</v>
          </cell>
          <cell r="G854" t="str">
            <v>362</v>
          </cell>
          <cell r="H854" t="str">
            <v>WA</v>
          </cell>
          <cell r="I854">
            <v>48858679.177083299</v>
          </cell>
        </row>
        <row r="855">
          <cell r="A855" t="str">
            <v>362WYP</v>
          </cell>
          <cell r="B855" t="str">
            <v>362</v>
          </cell>
          <cell r="C855" t="str">
            <v>WYP</v>
          </cell>
          <cell r="D855">
            <v>112143261.41875</v>
          </cell>
          <cell r="F855" t="str">
            <v>362WYP</v>
          </cell>
          <cell r="G855" t="str">
            <v>362</v>
          </cell>
          <cell r="H855" t="str">
            <v>WYP</v>
          </cell>
          <cell r="I855">
            <v>112143261.41875</v>
          </cell>
        </row>
        <row r="856">
          <cell r="A856" t="str">
            <v>362WYU</v>
          </cell>
          <cell r="B856" t="str">
            <v>362</v>
          </cell>
          <cell r="C856" t="str">
            <v>WYU</v>
          </cell>
          <cell r="D856">
            <v>10275836.0020833</v>
          </cell>
          <cell r="F856" t="str">
            <v>362WYU</v>
          </cell>
          <cell r="G856" t="str">
            <v>362</v>
          </cell>
          <cell r="H856" t="str">
            <v>WYU</v>
          </cell>
          <cell r="I856">
            <v>10275836.0020833</v>
          </cell>
        </row>
        <row r="857">
          <cell r="A857" t="str">
            <v>364CA</v>
          </cell>
          <cell r="B857" t="str">
            <v>364</v>
          </cell>
          <cell r="C857" t="str">
            <v>CA</v>
          </cell>
          <cell r="D857">
            <v>57935003.0466666</v>
          </cell>
          <cell r="F857" t="str">
            <v>364CA</v>
          </cell>
          <cell r="G857" t="str">
            <v>364</v>
          </cell>
          <cell r="H857" t="str">
            <v>CA</v>
          </cell>
          <cell r="I857">
            <v>57935003.0466666</v>
          </cell>
        </row>
        <row r="858">
          <cell r="A858" t="str">
            <v>364ID</v>
          </cell>
          <cell r="B858" t="str">
            <v>364</v>
          </cell>
          <cell r="C858" t="str">
            <v>ID</v>
          </cell>
          <cell r="D858">
            <v>73573055.336666599</v>
          </cell>
          <cell r="F858" t="str">
            <v>364ID</v>
          </cell>
          <cell r="G858" t="str">
            <v>364</v>
          </cell>
          <cell r="H858" t="str">
            <v>ID</v>
          </cell>
          <cell r="I858">
            <v>73573055.336666599</v>
          </cell>
        </row>
        <row r="859">
          <cell r="A859" t="str">
            <v>364OR</v>
          </cell>
          <cell r="B859" t="str">
            <v>364</v>
          </cell>
          <cell r="C859" t="str">
            <v>OR</v>
          </cell>
          <cell r="D859">
            <v>340073486.54750001</v>
          </cell>
          <cell r="F859" t="str">
            <v>364OR</v>
          </cell>
          <cell r="G859" t="str">
            <v>364</v>
          </cell>
          <cell r="H859" t="str">
            <v>OR</v>
          </cell>
          <cell r="I859">
            <v>340073486.54750001</v>
          </cell>
        </row>
        <row r="860">
          <cell r="A860" t="str">
            <v>364UT</v>
          </cell>
          <cell r="B860" t="str">
            <v>364</v>
          </cell>
          <cell r="C860" t="str">
            <v>UT</v>
          </cell>
          <cell r="D860">
            <v>331777189.46083301</v>
          </cell>
          <cell r="F860" t="str">
            <v>364UT</v>
          </cell>
          <cell r="G860" t="str">
            <v>364</v>
          </cell>
          <cell r="H860" t="str">
            <v>UT</v>
          </cell>
          <cell r="I860">
            <v>331777189.46083301</v>
          </cell>
        </row>
        <row r="861">
          <cell r="A861" t="str">
            <v>364WA</v>
          </cell>
          <cell r="B861" t="str">
            <v>364</v>
          </cell>
          <cell r="C861" t="str">
            <v>WA</v>
          </cell>
          <cell r="D861">
            <v>94489562.033749998</v>
          </cell>
          <cell r="F861" t="str">
            <v>364WA</v>
          </cell>
          <cell r="G861" t="str">
            <v>364</v>
          </cell>
          <cell r="H861" t="str">
            <v>WA</v>
          </cell>
          <cell r="I861">
            <v>94489562.033749998</v>
          </cell>
        </row>
        <row r="862">
          <cell r="A862" t="str">
            <v>364WYP</v>
          </cell>
          <cell r="B862" t="str">
            <v>364</v>
          </cell>
          <cell r="C862" t="str">
            <v>WYP</v>
          </cell>
          <cell r="D862">
            <v>106645379.235</v>
          </cell>
          <cell r="F862" t="str">
            <v>364WYP</v>
          </cell>
          <cell r="G862" t="str">
            <v>364</v>
          </cell>
          <cell r="H862" t="str">
            <v>WYP</v>
          </cell>
          <cell r="I862">
            <v>106645379.235</v>
          </cell>
        </row>
        <row r="863">
          <cell r="A863" t="str">
            <v>364WYU</v>
          </cell>
          <cell r="B863" t="str">
            <v>364</v>
          </cell>
          <cell r="C863" t="str">
            <v>WYU</v>
          </cell>
          <cell r="D863">
            <v>23109287.822916601</v>
          </cell>
          <cell r="F863" t="str">
            <v>364WYU</v>
          </cell>
          <cell r="G863" t="str">
            <v>364</v>
          </cell>
          <cell r="H863" t="str">
            <v>WYU</v>
          </cell>
          <cell r="I863">
            <v>23109287.822916601</v>
          </cell>
        </row>
        <row r="864">
          <cell r="A864" t="str">
            <v>365CA</v>
          </cell>
          <cell r="B864" t="str">
            <v>365</v>
          </cell>
          <cell r="C864" t="str">
            <v>CA</v>
          </cell>
          <cell r="D864">
            <v>33270173.977916598</v>
          </cell>
          <cell r="F864" t="str">
            <v>365CA</v>
          </cell>
          <cell r="G864" t="str">
            <v>365</v>
          </cell>
          <cell r="H864" t="str">
            <v>CA</v>
          </cell>
          <cell r="I864">
            <v>33270173.977916598</v>
          </cell>
        </row>
        <row r="865">
          <cell r="A865" t="str">
            <v>365ID</v>
          </cell>
          <cell r="B865" t="str">
            <v>365</v>
          </cell>
          <cell r="C865" t="str">
            <v>ID</v>
          </cell>
          <cell r="D865">
            <v>35143892.469166599</v>
          </cell>
          <cell r="F865" t="str">
            <v>365ID</v>
          </cell>
          <cell r="G865" t="str">
            <v>365</v>
          </cell>
          <cell r="H865" t="str">
            <v>ID</v>
          </cell>
          <cell r="I865">
            <v>35143892.469166599</v>
          </cell>
        </row>
        <row r="866">
          <cell r="A866" t="str">
            <v>365OR</v>
          </cell>
          <cell r="B866" t="str">
            <v>365</v>
          </cell>
          <cell r="C866" t="str">
            <v>OR</v>
          </cell>
          <cell r="D866">
            <v>240302015.96458301</v>
          </cell>
          <cell r="F866" t="str">
            <v>365OR</v>
          </cell>
          <cell r="G866" t="str">
            <v>365</v>
          </cell>
          <cell r="H866" t="str">
            <v>OR</v>
          </cell>
          <cell r="I866">
            <v>240302015.96458301</v>
          </cell>
        </row>
        <row r="867">
          <cell r="A867" t="str">
            <v>365UT</v>
          </cell>
          <cell r="B867" t="str">
            <v>365</v>
          </cell>
          <cell r="C867" t="str">
            <v>UT</v>
          </cell>
          <cell r="D867">
            <v>216029921.65041599</v>
          </cell>
          <cell r="F867" t="str">
            <v>365UT</v>
          </cell>
          <cell r="G867" t="str">
            <v>365</v>
          </cell>
          <cell r="H867" t="str">
            <v>UT</v>
          </cell>
          <cell r="I867">
            <v>216029921.65041599</v>
          </cell>
        </row>
        <row r="868">
          <cell r="A868" t="str">
            <v>365WA</v>
          </cell>
          <cell r="B868" t="str">
            <v>365</v>
          </cell>
          <cell r="C868" t="str">
            <v>WA</v>
          </cell>
          <cell r="D868">
            <v>59812283.216250002</v>
          </cell>
          <cell r="F868" t="str">
            <v>365WA</v>
          </cell>
          <cell r="G868" t="str">
            <v>365</v>
          </cell>
          <cell r="H868" t="str">
            <v>WA</v>
          </cell>
          <cell r="I868">
            <v>59812283.216250002</v>
          </cell>
        </row>
        <row r="869">
          <cell r="A869" t="str">
            <v>365WYP</v>
          </cell>
          <cell r="B869" t="str">
            <v>365</v>
          </cell>
          <cell r="C869" t="str">
            <v>WYP</v>
          </cell>
          <cell r="D869">
            <v>86519668.438333303</v>
          </cell>
          <cell r="F869" t="str">
            <v>365WYP</v>
          </cell>
          <cell r="G869" t="str">
            <v>365</v>
          </cell>
          <cell r="H869" t="str">
            <v>WYP</v>
          </cell>
          <cell r="I869">
            <v>86519668.438333303</v>
          </cell>
        </row>
        <row r="870">
          <cell r="A870" t="str">
            <v>365WYU</v>
          </cell>
          <cell r="B870" t="str">
            <v>365</v>
          </cell>
          <cell r="C870" t="str">
            <v>WYU</v>
          </cell>
          <cell r="D870">
            <v>12840526.0270833</v>
          </cell>
          <cell r="F870" t="str">
            <v>365WYU</v>
          </cell>
          <cell r="G870" t="str">
            <v>365</v>
          </cell>
          <cell r="H870" t="str">
            <v>WYU</v>
          </cell>
          <cell r="I870">
            <v>12840526.0270833</v>
          </cell>
        </row>
        <row r="871">
          <cell r="A871" t="str">
            <v>366CA</v>
          </cell>
          <cell r="B871" t="str">
            <v>366</v>
          </cell>
          <cell r="C871" t="str">
            <v>CA</v>
          </cell>
          <cell r="D871">
            <v>16239840.5479166</v>
          </cell>
          <cell r="F871" t="str">
            <v>366CA</v>
          </cell>
          <cell r="G871" t="str">
            <v>366</v>
          </cell>
          <cell r="H871" t="str">
            <v>CA</v>
          </cell>
          <cell r="I871">
            <v>16239840.5479166</v>
          </cell>
        </row>
        <row r="872">
          <cell r="A872" t="str">
            <v>366ID</v>
          </cell>
          <cell r="B872" t="str">
            <v>366</v>
          </cell>
          <cell r="C872" t="str">
            <v>ID</v>
          </cell>
          <cell r="D872">
            <v>8486230.2995833308</v>
          </cell>
          <cell r="F872" t="str">
            <v>366ID</v>
          </cell>
          <cell r="G872" t="str">
            <v>366</v>
          </cell>
          <cell r="H872" t="str">
            <v>ID</v>
          </cell>
          <cell r="I872">
            <v>8486230.2995833308</v>
          </cell>
        </row>
        <row r="873">
          <cell r="A873" t="str">
            <v>366OR</v>
          </cell>
          <cell r="B873" t="str">
            <v>366</v>
          </cell>
          <cell r="C873" t="str">
            <v>OR</v>
          </cell>
          <cell r="D873">
            <v>86760863.557500005</v>
          </cell>
          <cell r="F873" t="str">
            <v>366OR</v>
          </cell>
          <cell r="G873" t="str">
            <v>366</v>
          </cell>
          <cell r="H873" t="str">
            <v>OR</v>
          </cell>
          <cell r="I873">
            <v>86760863.557500005</v>
          </cell>
        </row>
        <row r="874">
          <cell r="A874" t="str">
            <v>366UT</v>
          </cell>
          <cell r="B874" t="str">
            <v>366</v>
          </cell>
          <cell r="C874" t="str">
            <v>UT</v>
          </cell>
          <cell r="D874">
            <v>175582047.701666</v>
          </cell>
          <cell r="F874" t="str">
            <v>366UT</v>
          </cell>
          <cell r="G874" t="str">
            <v>366</v>
          </cell>
          <cell r="H874" t="str">
            <v>UT</v>
          </cell>
          <cell r="I874">
            <v>175582047.701666</v>
          </cell>
        </row>
        <row r="875">
          <cell r="A875" t="str">
            <v>366WA</v>
          </cell>
          <cell r="B875" t="str">
            <v>366</v>
          </cell>
          <cell r="C875" t="str">
            <v>WA</v>
          </cell>
          <cell r="D875">
            <v>16563197.074999999</v>
          </cell>
          <cell r="F875" t="str">
            <v>366WA</v>
          </cell>
          <cell r="G875" t="str">
            <v>366</v>
          </cell>
          <cell r="H875" t="str">
            <v>WA</v>
          </cell>
          <cell r="I875">
            <v>16563197.074999999</v>
          </cell>
        </row>
        <row r="876">
          <cell r="A876" t="str">
            <v>366WYP</v>
          </cell>
          <cell r="B876" t="str">
            <v>366</v>
          </cell>
          <cell r="C876" t="str">
            <v>WYP</v>
          </cell>
          <cell r="D876">
            <v>16670233.201666599</v>
          </cell>
          <cell r="F876" t="str">
            <v>366WYP</v>
          </cell>
          <cell r="G876" t="str">
            <v>366</v>
          </cell>
          <cell r="H876" t="str">
            <v>WYP</v>
          </cell>
          <cell r="I876">
            <v>16670233.201666599</v>
          </cell>
        </row>
        <row r="877">
          <cell r="A877" t="str">
            <v>366WYU</v>
          </cell>
          <cell r="B877" t="str">
            <v>366</v>
          </cell>
          <cell r="C877" t="str">
            <v>WYU</v>
          </cell>
          <cell r="D877">
            <v>4092041.7925</v>
          </cell>
          <cell r="F877" t="str">
            <v>366WYU</v>
          </cell>
          <cell r="G877" t="str">
            <v>366</v>
          </cell>
          <cell r="H877" t="str">
            <v>WYU</v>
          </cell>
          <cell r="I877">
            <v>4092041.7925</v>
          </cell>
        </row>
        <row r="878">
          <cell r="A878" t="str">
            <v>367CA</v>
          </cell>
          <cell r="B878" t="str">
            <v>367</v>
          </cell>
          <cell r="C878" t="str">
            <v>CA</v>
          </cell>
          <cell r="D878">
            <v>17718128.4879166</v>
          </cell>
          <cell r="F878" t="str">
            <v>367CA</v>
          </cell>
          <cell r="G878" t="str">
            <v>367</v>
          </cell>
          <cell r="H878" t="str">
            <v>CA</v>
          </cell>
          <cell r="I878">
            <v>17718128.4879166</v>
          </cell>
        </row>
        <row r="879">
          <cell r="A879" t="str">
            <v>367ID</v>
          </cell>
          <cell r="B879" t="str">
            <v>367</v>
          </cell>
          <cell r="C879" t="str">
            <v>ID</v>
          </cell>
          <cell r="D879">
            <v>25339427.8633333</v>
          </cell>
          <cell r="F879" t="str">
            <v>367ID</v>
          </cell>
          <cell r="G879" t="str">
            <v>367</v>
          </cell>
          <cell r="H879" t="str">
            <v>ID</v>
          </cell>
          <cell r="I879">
            <v>25339427.8633333</v>
          </cell>
        </row>
        <row r="880">
          <cell r="A880" t="str">
            <v>367OR</v>
          </cell>
          <cell r="B880" t="str">
            <v>367</v>
          </cell>
          <cell r="C880" t="str">
            <v>OR</v>
          </cell>
          <cell r="D880">
            <v>162740161.85124999</v>
          </cell>
          <cell r="F880" t="str">
            <v>367OR</v>
          </cell>
          <cell r="G880" t="str">
            <v>367</v>
          </cell>
          <cell r="H880" t="str">
            <v>OR</v>
          </cell>
          <cell r="I880">
            <v>162740161.85124999</v>
          </cell>
        </row>
        <row r="881">
          <cell r="A881" t="str">
            <v>367UT</v>
          </cell>
          <cell r="B881" t="str">
            <v>367</v>
          </cell>
          <cell r="C881" t="str">
            <v>UT</v>
          </cell>
          <cell r="D881">
            <v>482640523.50749999</v>
          </cell>
          <cell r="F881" t="str">
            <v>367UT</v>
          </cell>
          <cell r="G881" t="str">
            <v>367</v>
          </cell>
          <cell r="H881" t="str">
            <v>UT</v>
          </cell>
          <cell r="I881">
            <v>482640523.50749999</v>
          </cell>
        </row>
        <row r="882">
          <cell r="A882" t="str">
            <v>367WA</v>
          </cell>
          <cell r="B882" t="str">
            <v>367</v>
          </cell>
          <cell r="C882" t="str">
            <v>WA</v>
          </cell>
          <cell r="D882">
            <v>23160054.565000001</v>
          </cell>
          <cell r="F882" t="str">
            <v>367WA</v>
          </cell>
          <cell r="G882" t="str">
            <v>367</v>
          </cell>
          <cell r="H882" t="str">
            <v>WA</v>
          </cell>
          <cell r="I882">
            <v>23160054.565000001</v>
          </cell>
        </row>
        <row r="883">
          <cell r="A883" t="str">
            <v>367WYP</v>
          </cell>
          <cell r="B883" t="str">
            <v>367</v>
          </cell>
          <cell r="C883" t="str">
            <v>WYP</v>
          </cell>
          <cell r="D883">
            <v>35718997.465416603</v>
          </cell>
          <cell r="F883" t="str">
            <v>367WYP</v>
          </cell>
          <cell r="G883" t="str">
            <v>367</v>
          </cell>
          <cell r="H883" t="str">
            <v>WYP</v>
          </cell>
          <cell r="I883">
            <v>35718997.465416603</v>
          </cell>
        </row>
        <row r="884">
          <cell r="A884" t="str">
            <v>367WYU</v>
          </cell>
          <cell r="B884" t="str">
            <v>367</v>
          </cell>
          <cell r="C884" t="str">
            <v>WYU</v>
          </cell>
          <cell r="D884">
            <v>17043243.6091666</v>
          </cell>
          <cell r="F884" t="str">
            <v>367WYU</v>
          </cell>
          <cell r="G884" t="str">
            <v>367</v>
          </cell>
          <cell r="H884" t="str">
            <v>WYU</v>
          </cell>
          <cell r="I884">
            <v>17043243.6091666</v>
          </cell>
        </row>
        <row r="885">
          <cell r="A885" t="str">
            <v>368CA</v>
          </cell>
          <cell r="B885" t="str">
            <v>368</v>
          </cell>
          <cell r="C885" t="str">
            <v>CA</v>
          </cell>
          <cell r="D885">
            <v>49235459.052083299</v>
          </cell>
          <cell r="F885" t="str">
            <v>368CA</v>
          </cell>
          <cell r="G885" t="str">
            <v>368</v>
          </cell>
          <cell r="H885" t="str">
            <v>CA</v>
          </cell>
          <cell r="I885">
            <v>49235459.052083299</v>
          </cell>
        </row>
        <row r="886">
          <cell r="A886" t="str">
            <v>368ID</v>
          </cell>
          <cell r="B886" t="str">
            <v>368</v>
          </cell>
          <cell r="C886" t="str">
            <v>ID</v>
          </cell>
          <cell r="D886">
            <v>72430881.280416593</v>
          </cell>
          <cell r="F886" t="str">
            <v>368ID</v>
          </cell>
          <cell r="G886" t="str">
            <v>368</v>
          </cell>
          <cell r="H886" t="str">
            <v>ID</v>
          </cell>
          <cell r="I886">
            <v>72430881.280416593</v>
          </cell>
        </row>
        <row r="887">
          <cell r="A887" t="str">
            <v>368OR</v>
          </cell>
          <cell r="B887" t="str">
            <v>368</v>
          </cell>
          <cell r="C887" t="str">
            <v>OR</v>
          </cell>
          <cell r="D887">
            <v>404083195.76083302</v>
          </cell>
          <cell r="F887" t="str">
            <v>368OR</v>
          </cell>
          <cell r="G887" t="str">
            <v>368</v>
          </cell>
          <cell r="H887" t="str">
            <v>OR</v>
          </cell>
          <cell r="I887">
            <v>404083195.76083302</v>
          </cell>
        </row>
        <row r="888">
          <cell r="A888" t="str">
            <v>368UT</v>
          </cell>
          <cell r="B888" t="str">
            <v>368</v>
          </cell>
          <cell r="C888" t="str">
            <v>UT</v>
          </cell>
          <cell r="D888">
            <v>446464672.22874999</v>
          </cell>
          <cell r="F888" t="str">
            <v>368UT</v>
          </cell>
          <cell r="G888" t="str">
            <v>368</v>
          </cell>
          <cell r="H888" t="str">
            <v>UT</v>
          </cell>
          <cell r="I888">
            <v>446464672.22874999</v>
          </cell>
        </row>
        <row r="889">
          <cell r="A889" t="str">
            <v>368WA</v>
          </cell>
          <cell r="B889" t="str">
            <v>368</v>
          </cell>
          <cell r="C889" t="str">
            <v>WA</v>
          </cell>
          <cell r="D889">
            <v>101289339.523333</v>
          </cell>
          <cell r="F889" t="str">
            <v>368WA</v>
          </cell>
          <cell r="G889" t="str">
            <v>368</v>
          </cell>
          <cell r="H889" t="str">
            <v>WA</v>
          </cell>
          <cell r="I889">
            <v>101289339.523333</v>
          </cell>
        </row>
        <row r="890">
          <cell r="A890" t="str">
            <v>368WYP</v>
          </cell>
          <cell r="B890" t="str">
            <v>368</v>
          </cell>
          <cell r="C890" t="str">
            <v>WYP</v>
          </cell>
          <cell r="D890">
            <v>89383492.2266666</v>
          </cell>
          <cell r="F890" t="str">
            <v>368WYP</v>
          </cell>
          <cell r="G890" t="str">
            <v>368</v>
          </cell>
          <cell r="H890" t="str">
            <v>WYP</v>
          </cell>
          <cell r="I890">
            <v>89383492.2266666</v>
          </cell>
        </row>
        <row r="891">
          <cell r="A891" t="str">
            <v>368WYU</v>
          </cell>
          <cell r="B891" t="str">
            <v>368</v>
          </cell>
          <cell r="C891" t="str">
            <v>WYU</v>
          </cell>
          <cell r="D891">
            <v>13826862.667083301</v>
          </cell>
          <cell r="F891" t="str">
            <v>368WYU</v>
          </cell>
          <cell r="G891" t="str">
            <v>368</v>
          </cell>
          <cell r="H891" t="str">
            <v>WYU</v>
          </cell>
          <cell r="I891">
            <v>13826862.667083301</v>
          </cell>
        </row>
        <row r="892">
          <cell r="A892" t="str">
            <v>369CA</v>
          </cell>
          <cell r="B892" t="str">
            <v>369</v>
          </cell>
          <cell r="C892" t="str">
            <v>CA</v>
          </cell>
          <cell r="D892">
            <v>23851324.243333299</v>
          </cell>
          <cell r="F892" t="str">
            <v>369CA</v>
          </cell>
          <cell r="G892" t="str">
            <v>369</v>
          </cell>
          <cell r="H892" t="str">
            <v>CA</v>
          </cell>
          <cell r="I892">
            <v>23851324.243333299</v>
          </cell>
        </row>
        <row r="893">
          <cell r="A893" t="str">
            <v>369ID</v>
          </cell>
          <cell r="B893" t="str">
            <v>369</v>
          </cell>
          <cell r="C893" t="str">
            <v>ID</v>
          </cell>
          <cell r="D893">
            <v>32521257.8241666</v>
          </cell>
          <cell r="F893" t="str">
            <v>369ID</v>
          </cell>
          <cell r="G893" t="str">
            <v>369</v>
          </cell>
          <cell r="H893" t="str">
            <v>ID</v>
          </cell>
          <cell r="I893">
            <v>32521257.8241666</v>
          </cell>
        </row>
        <row r="894">
          <cell r="A894" t="str">
            <v>369OR</v>
          </cell>
          <cell r="B894" t="str">
            <v>369</v>
          </cell>
          <cell r="C894" t="str">
            <v>OR</v>
          </cell>
          <cell r="D894">
            <v>236157380.56083301</v>
          </cell>
          <cell r="F894" t="str">
            <v>369OR</v>
          </cell>
          <cell r="G894" t="str">
            <v>369</v>
          </cell>
          <cell r="H894" t="str">
            <v>OR</v>
          </cell>
          <cell r="I894">
            <v>236157380.56083301</v>
          </cell>
        </row>
        <row r="895">
          <cell r="A895" t="str">
            <v>369UT</v>
          </cell>
          <cell r="B895" t="str">
            <v>369</v>
          </cell>
          <cell r="C895" t="str">
            <v>UT</v>
          </cell>
          <cell r="D895">
            <v>240976987.58916599</v>
          </cell>
          <cell r="F895" t="str">
            <v>369UT</v>
          </cell>
          <cell r="G895" t="str">
            <v>369</v>
          </cell>
          <cell r="H895" t="str">
            <v>UT</v>
          </cell>
          <cell r="I895">
            <v>240976987.58916599</v>
          </cell>
        </row>
        <row r="896">
          <cell r="A896" t="str">
            <v>369WA</v>
          </cell>
          <cell r="B896" t="str">
            <v>369</v>
          </cell>
          <cell r="C896" t="str">
            <v>WA</v>
          </cell>
          <cell r="D896">
            <v>53891111.255416602</v>
          </cell>
          <cell r="F896" t="str">
            <v>369WA</v>
          </cell>
          <cell r="G896" t="str">
            <v>369</v>
          </cell>
          <cell r="H896" t="str">
            <v>WA</v>
          </cell>
          <cell r="I896">
            <v>53891111.255416602</v>
          </cell>
        </row>
        <row r="897">
          <cell r="A897" t="str">
            <v>369WYP</v>
          </cell>
          <cell r="B897" t="str">
            <v>369</v>
          </cell>
          <cell r="C897" t="str">
            <v>WYP</v>
          </cell>
          <cell r="D897">
            <v>42384350.4054166</v>
          </cell>
          <cell r="F897" t="str">
            <v>369WYP</v>
          </cell>
          <cell r="G897" t="str">
            <v>369</v>
          </cell>
          <cell r="H897" t="str">
            <v>WYP</v>
          </cell>
          <cell r="I897">
            <v>42384350.4054166</v>
          </cell>
        </row>
        <row r="898">
          <cell r="A898" t="str">
            <v>369WYU</v>
          </cell>
          <cell r="B898" t="str">
            <v>369</v>
          </cell>
          <cell r="C898" t="str">
            <v>WYU</v>
          </cell>
          <cell r="D898">
            <v>11135687.560000001</v>
          </cell>
          <cell r="F898" t="str">
            <v>369WYU</v>
          </cell>
          <cell r="G898" t="str">
            <v>369</v>
          </cell>
          <cell r="H898" t="str">
            <v>WYU</v>
          </cell>
          <cell r="I898">
            <v>11135687.560000001</v>
          </cell>
        </row>
        <row r="899">
          <cell r="A899" t="str">
            <v>370CA</v>
          </cell>
          <cell r="B899" t="str">
            <v>370</v>
          </cell>
          <cell r="C899" t="str">
            <v>CA</v>
          </cell>
          <cell r="D899">
            <v>4051324.0145833301</v>
          </cell>
          <cell r="F899" t="str">
            <v>370CA</v>
          </cell>
          <cell r="G899" t="str">
            <v>370</v>
          </cell>
          <cell r="H899" t="str">
            <v>CA</v>
          </cell>
          <cell r="I899">
            <v>4051324.0145833301</v>
          </cell>
        </row>
        <row r="900">
          <cell r="A900" t="str">
            <v>370ID</v>
          </cell>
          <cell r="B900" t="str">
            <v>370</v>
          </cell>
          <cell r="C900" t="str">
            <v>ID</v>
          </cell>
          <cell r="D900">
            <v>13589528.3533333</v>
          </cell>
          <cell r="F900" t="str">
            <v>370ID</v>
          </cell>
          <cell r="G900" t="str">
            <v>370</v>
          </cell>
          <cell r="H900" t="str">
            <v>ID</v>
          </cell>
          <cell r="I900">
            <v>13589528.3533333</v>
          </cell>
        </row>
        <row r="901">
          <cell r="A901" t="str">
            <v>370OR</v>
          </cell>
          <cell r="B901" t="str">
            <v>370</v>
          </cell>
          <cell r="C901" t="str">
            <v>OR</v>
          </cell>
          <cell r="D901">
            <v>59701132.4258333</v>
          </cell>
          <cell r="F901" t="str">
            <v>370OR</v>
          </cell>
          <cell r="G901" t="str">
            <v>370</v>
          </cell>
          <cell r="H901" t="str">
            <v>OR</v>
          </cell>
          <cell r="I901">
            <v>59701132.4258333</v>
          </cell>
        </row>
        <row r="902">
          <cell r="A902" t="str">
            <v>370UT</v>
          </cell>
          <cell r="B902" t="str">
            <v>370</v>
          </cell>
          <cell r="C902" t="str">
            <v>UT</v>
          </cell>
          <cell r="D902">
            <v>74299602.738749996</v>
          </cell>
          <cell r="F902" t="str">
            <v>370UT</v>
          </cell>
          <cell r="G902" t="str">
            <v>370</v>
          </cell>
          <cell r="H902" t="str">
            <v>UT</v>
          </cell>
          <cell r="I902">
            <v>74299602.738749996</v>
          </cell>
        </row>
        <row r="903">
          <cell r="A903" t="str">
            <v>370WA</v>
          </cell>
          <cell r="B903" t="str">
            <v>370</v>
          </cell>
          <cell r="C903" t="str">
            <v>WA</v>
          </cell>
          <cell r="D903">
            <v>11477247.1554166</v>
          </cell>
          <cell r="F903" t="str">
            <v>370WA</v>
          </cell>
          <cell r="G903" t="str">
            <v>370</v>
          </cell>
          <cell r="H903" t="str">
            <v>WA</v>
          </cell>
          <cell r="I903">
            <v>11477247.1554166</v>
          </cell>
        </row>
        <row r="904">
          <cell r="A904" t="str">
            <v>370WYP</v>
          </cell>
          <cell r="B904" t="str">
            <v>370</v>
          </cell>
          <cell r="C904" t="str">
            <v>WYP</v>
          </cell>
          <cell r="D904">
            <v>12021207.358333301</v>
          </cell>
          <cell r="F904" t="str">
            <v>370WYP</v>
          </cell>
          <cell r="G904" t="str">
            <v>370</v>
          </cell>
          <cell r="H904" t="str">
            <v>WYP</v>
          </cell>
          <cell r="I904">
            <v>12021207.358333301</v>
          </cell>
        </row>
        <row r="905">
          <cell r="A905" t="str">
            <v>370WYU</v>
          </cell>
          <cell r="B905" t="str">
            <v>370</v>
          </cell>
          <cell r="C905" t="str">
            <v>WYU</v>
          </cell>
          <cell r="D905">
            <v>2155632.2662499999</v>
          </cell>
          <cell r="F905" t="str">
            <v>370WYU</v>
          </cell>
          <cell r="G905" t="str">
            <v>370</v>
          </cell>
          <cell r="H905" t="str">
            <v>WYU</v>
          </cell>
          <cell r="I905">
            <v>2155632.2662499999</v>
          </cell>
        </row>
        <row r="906">
          <cell r="A906" t="str">
            <v>371CA</v>
          </cell>
          <cell r="B906" t="str">
            <v>371</v>
          </cell>
          <cell r="C906" t="str">
            <v>CA</v>
          </cell>
          <cell r="D906">
            <v>270710.995833333</v>
          </cell>
          <cell r="F906" t="str">
            <v>371CA</v>
          </cell>
          <cell r="G906" t="str">
            <v>371</v>
          </cell>
          <cell r="H906" t="str">
            <v>CA</v>
          </cell>
          <cell r="I906">
            <v>270710.995833333</v>
          </cell>
        </row>
        <row r="907">
          <cell r="A907" t="str">
            <v>371ID</v>
          </cell>
          <cell r="B907" t="str">
            <v>371</v>
          </cell>
          <cell r="C907" t="str">
            <v>ID</v>
          </cell>
          <cell r="D907">
            <v>168242.989166666</v>
          </cell>
          <cell r="F907" t="str">
            <v>371ID</v>
          </cell>
          <cell r="G907" t="str">
            <v>371</v>
          </cell>
          <cell r="H907" t="str">
            <v>ID</v>
          </cell>
          <cell r="I907">
            <v>168242.989166666</v>
          </cell>
        </row>
        <row r="908">
          <cell r="A908" t="str">
            <v>371OR</v>
          </cell>
          <cell r="B908" t="str">
            <v>371</v>
          </cell>
          <cell r="C908" t="str">
            <v>OR</v>
          </cell>
          <cell r="D908">
            <v>2540291.2345833299</v>
          </cell>
          <cell r="F908" t="str">
            <v>371OR</v>
          </cell>
          <cell r="G908" t="str">
            <v>371</v>
          </cell>
          <cell r="H908" t="str">
            <v>OR</v>
          </cell>
          <cell r="I908">
            <v>2540291.2345833299</v>
          </cell>
        </row>
        <row r="909">
          <cell r="A909" t="str">
            <v>371UT</v>
          </cell>
          <cell r="B909" t="str">
            <v>371</v>
          </cell>
          <cell r="C909" t="str">
            <v>UT</v>
          </cell>
          <cell r="D909">
            <v>4389798.4320833301</v>
          </cell>
          <cell r="F909" t="str">
            <v>371UT</v>
          </cell>
          <cell r="G909" t="str">
            <v>371</v>
          </cell>
          <cell r="H909" t="str">
            <v>UT</v>
          </cell>
          <cell r="I909">
            <v>4389798.4320833301</v>
          </cell>
        </row>
        <row r="910">
          <cell r="A910" t="str">
            <v>371WA</v>
          </cell>
          <cell r="B910" t="str">
            <v>371</v>
          </cell>
          <cell r="C910" t="str">
            <v>WA</v>
          </cell>
          <cell r="D910">
            <v>514979.9325</v>
          </cell>
          <cell r="F910" t="str">
            <v>371WA</v>
          </cell>
          <cell r="G910" t="str">
            <v>371</v>
          </cell>
          <cell r="H910" t="str">
            <v>WA</v>
          </cell>
          <cell r="I910">
            <v>514979.9325</v>
          </cell>
        </row>
        <row r="911">
          <cell r="A911" t="str">
            <v>371WYP</v>
          </cell>
          <cell r="B911" t="str">
            <v>371</v>
          </cell>
          <cell r="C911" t="str">
            <v>WYP</v>
          </cell>
          <cell r="D911">
            <v>794212.09833333304</v>
          </cell>
          <cell r="F911" t="str">
            <v>371WYP</v>
          </cell>
          <cell r="G911" t="str">
            <v>371</v>
          </cell>
          <cell r="H911" t="str">
            <v>WYP</v>
          </cell>
          <cell r="I911">
            <v>794212.09833333304</v>
          </cell>
        </row>
        <row r="912">
          <cell r="A912" t="str">
            <v>371WYU</v>
          </cell>
          <cell r="B912" t="str">
            <v>371</v>
          </cell>
          <cell r="C912" t="str">
            <v>WYU</v>
          </cell>
          <cell r="D912">
            <v>151527.82999999999</v>
          </cell>
          <cell r="F912" t="str">
            <v>371WYU</v>
          </cell>
          <cell r="G912" t="str">
            <v>371</v>
          </cell>
          <cell r="H912" t="str">
            <v>WYU</v>
          </cell>
          <cell r="I912">
            <v>151527.82999999999</v>
          </cell>
        </row>
        <row r="913">
          <cell r="A913" t="str">
            <v>373CA</v>
          </cell>
          <cell r="B913" t="str">
            <v>373</v>
          </cell>
          <cell r="C913" t="str">
            <v>CA</v>
          </cell>
          <cell r="D913">
            <v>701694.09291666595</v>
          </cell>
          <cell r="F913" t="str">
            <v>373CA</v>
          </cell>
          <cell r="G913" t="str">
            <v>373</v>
          </cell>
          <cell r="H913" t="str">
            <v>CA</v>
          </cell>
          <cell r="I913">
            <v>701694.09291666595</v>
          </cell>
        </row>
        <row r="914">
          <cell r="A914" t="str">
            <v>373ID</v>
          </cell>
          <cell r="B914" t="str">
            <v>373</v>
          </cell>
          <cell r="C914" t="str">
            <v>ID</v>
          </cell>
          <cell r="D914">
            <v>633735.40958333295</v>
          </cell>
          <cell r="F914" t="str">
            <v>373ID</v>
          </cell>
          <cell r="G914" t="str">
            <v>373</v>
          </cell>
          <cell r="H914" t="str">
            <v>ID</v>
          </cell>
          <cell r="I914">
            <v>633735.40958333295</v>
          </cell>
        </row>
        <row r="915">
          <cell r="A915" t="str">
            <v>373OR</v>
          </cell>
          <cell r="B915" t="str">
            <v>373</v>
          </cell>
          <cell r="C915" t="str">
            <v>OR</v>
          </cell>
          <cell r="D915">
            <v>22569835.935416602</v>
          </cell>
          <cell r="F915" t="str">
            <v>373OR</v>
          </cell>
          <cell r="G915" t="str">
            <v>373</v>
          </cell>
          <cell r="H915" t="str">
            <v>OR</v>
          </cell>
          <cell r="I915">
            <v>22569835.935416602</v>
          </cell>
        </row>
        <row r="916">
          <cell r="A916" t="str">
            <v>373UT</v>
          </cell>
          <cell r="B916" t="str">
            <v>373</v>
          </cell>
          <cell r="C916" t="str">
            <v>UT</v>
          </cell>
          <cell r="D916">
            <v>22545077.5266666</v>
          </cell>
          <cell r="F916" t="str">
            <v>373UT</v>
          </cell>
          <cell r="G916" t="str">
            <v>373</v>
          </cell>
          <cell r="H916" t="str">
            <v>UT</v>
          </cell>
          <cell r="I916">
            <v>22545077.5266666</v>
          </cell>
        </row>
        <row r="917">
          <cell r="A917" t="str">
            <v>373WA</v>
          </cell>
          <cell r="B917" t="str">
            <v>373</v>
          </cell>
          <cell r="C917" t="str">
            <v>WA</v>
          </cell>
          <cell r="D917">
            <v>4131476.76041666</v>
          </cell>
          <cell r="F917" t="str">
            <v>373WA</v>
          </cell>
          <cell r="G917" t="str">
            <v>373</v>
          </cell>
          <cell r="H917" t="str">
            <v>WA</v>
          </cell>
          <cell r="I917">
            <v>4131476.76041666</v>
          </cell>
        </row>
        <row r="918">
          <cell r="A918" t="str">
            <v>373WYP</v>
          </cell>
          <cell r="B918" t="str">
            <v>373</v>
          </cell>
          <cell r="C918" t="str">
            <v>WYP</v>
          </cell>
          <cell r="D918">
            <v>7929908.5766666597</v>
          </cell>
          <cell r="F918" t="str">
            <v>373WYP</v>
          </cell>
          <cell r="G918" t="str">
            <v>373</v>
          </cell>
          <cell r="H918" t="str">
            <v>WYP</v>
          </cell>
          <cell r="I918">
            <v>7929908.5766666597</v>
          </cell>
        </row>
        <row r="919">
          <cell r="A919" t="str">
            <v>373WYU</v>
          </cell>
          <cell r="B919" t="str">
            <v>373</v>
          </cell>
          <cell r="C919" t="str">
            <v>WYU</v>
          </cell>
          <cell r="D919">
            <v>2235547.14708333</v>
          </cell>
          <cell r="F919" t="str">
            <v>373WYU</v>
          </cell>
          <cell r="G919" t="str">
            <v>373</v>
          </cell>
          <cell r="H919" t="str">
            <v>WYU</v>
          </cell>
          <cell r="I919">
            <v>2235547.14708333</v>
          </cell>
        </row>
        <row r="920">
          <cell r="A920" t="str">
            <v>389CA</v>
          </cell>
          <cell r="B920" t="str">
            <v>389</v>
          </cell>
          <cell r="C920" t="str">
            <v>CA</v>
          </cell>
          <cell r="D920">
            <v>635804.36</v>
          </cell>
          <cell r="F920" t="str">
            <v>389CA</v>
          </cell>
          <cell r="G920" t="str">
            <v>389</v>
          </cell>
          <cell r="H920" t="str">
            <v>CA</v>
          </cell>
          <cell r="I920">
            <v>635804.36</v>
          </cell>
        </row>
        <row r="921">
          <cell r="A921" t="str">
            <v>389CAGE</v>
          </cell>
          <cell r="B921" t="str">
            <v>389</v>
          </cell>
          <cell r="C921" t="str">
            <v>CAGE</v>
          </cell>
          <cell r="D921">
            <v>1559.87</v>
          </cell>
          <cell r="F921" t="str">
            <v>389CAGE</v>
          </cell>
          <cell r="G921" t="str">
            <v>389</v>
          </cell>
          <cell r="H921" t="str">
            <v>CAGE</v>
          </cell>
          <cell r="I921">
            <v>1559.87</v>
          </cell>
        </row>
        <row r="922">
          <cell r="A922" t="str">
            <v>389CN</v>
          </cell>
          <cell r="B922" t="str">
            <v>389</v>
          </cell>
          <cell r="C922" t="str">
            <v>CN</v>
          </cell>
          <cell r="D922">
            <v>1128505.79</v>
          </cell>
          <cell r="F922" t="str">
            <v>389CN</v>
          </cell>
          <cell r="G922" t="str">
            <v>389</v>
          </cell>
          <cell r="H922" t="str">
            <v>CN</v>
          </cell>
          <cell r="I922">
            <v>1128505.79</v>
          </cell>
        </row>
        <row r="923">
          <cell r="A923" t="str">
            <v>389ID</v>
          </cell>
          <cell r="B923" t="str">
            <v>389</v>
          </cell>
          <cell r="C923" t="str">
            <v>ID</v>
          </cell>
          <cell r="D923">
            <v>197638.82</v>
          </cell>
          <cell r="F923" t="str">
            <v>389ID</v>
          </cell>
          <cell r="G923" t="str">
            <v>389</v>
          </cell>
          <cell r="H923" t="str">
            <v>ID</v>
          </cell>
          <cell r="I923">
            <v>197638.82</v>
          </cell>
        </row>
        <row r="924">
          <cell r="A924" t="str">
            <v>389OR</v>
          </cell>
          <cell r="B924" t="str">
            <v>389</v>
          </cell>
          <cell r="C924" t="str">
            <v>OR</v>
          </cell>
          <cell r="D924">
            <v>4604375.78</v>
          </cell>
          <cell r="F924" t="str">
            <v>389OR</v>
          </cell>
          <cell r="G924" t="str">
            <v>389</v>
          </cell>
          <cell r="H924" t="str">
            <v>OR</v>
          </cell>
          <cell r="I924">
            <v>4604375.78</v>
          </cell>
        </row>
        <row r="925">
          <cell r="A925" t="str">
            <v>389SO</v>
          </cell>
          <cell r="B925" t="str">
            <v>389</v>
          </cell>
          <cell r="C925" t="str">
            <v>SO</v>
          </cell>
          <cell r="D925">
            <v>5679840.9016666599</v>
          </cell>
          <cell r="F925" t="str">
            <v>389SO</v>
          </cell>
          <cell r="G925" t="str">
            <v>389</v>
          </cell>
          <cell r="H925" t="str">
            <v>SO</v>
          </cell>
          <cell r="I925">
            <v>5679840.9016666599</v>
          </cell>
        </row>
        <row r="926">
          <cell r="A926" t="str">
            <v>389UT</v>
          </cell>
          <cell r="B926" t="str">
            <v>389</v>
          </cell>
          <cell r="C926" t="str">
            <v>UT</v>
          </cell>
          <cell r="D926">
            <v>4068287.04</v>
          </cell>
          <cell r="F926" t="str">
            <v>389UT</v>
          </cell>
          <cell r="G926" t="str">
            <v>389</v>
          </cell>
          <cell r="H926" t="str">
            <v>UT</v>
          </cell>
          <cell r="I926">
            <v>4068287.04</v>
          </cell>
        </row>
        <row r="927">
          <cell r="A927" t="str">
            <v>389WA</v>
          </cell>
          <cell r="B927" t="str">
            <v>389</v>
          </cell>
          <cell r="C927" t="str">
            <v>WA</v>
          </cell>
          <cell r="D927">
            <v>1098826.3500000001</v>
          </cell>
          <cell r="F927" t="str">
            <v>389WA</v>
          </cell>
          <cell r="G927" t="str">
            <v>389</v>
          </cell>
          <cell r="H927" t="str">
            <v>WA</v>
          </cell>
          <cell r="I927">
            <v>1098826.3500000001</v>
          </cell>
        </row>
        <row r="928">
          <cell r="A928" t="str">
            <v>389WYP</v>
          </cell>
          <cell r="B928" t="str">
            <v>389</v>
          </cell>
          <cell r="C928" t="str">
            <v>WYP</v>
          </cell>
          <cell r="D928">
            <v>1468445.2558333301</v>
          </cell>
          <cell r="F928" t="str">
            <v>389WYP</v>
          </cell>
          <cell r="G928" t="str">
            <v>389</v>
          </cell>
          <cell r="H928" t="str">
            <v>WYP</v>
          </cell>
          <cell r="I928">
            <v>1468445.2558333301</v>
          </cell>
        </row>
        <row r="929">
          <cell r="A929" t="str">
            <v>389WYU</v>
          </cell>
          <cell r="B929" t="str">
            <v>389</v>
          </cell>
          <cell r="C929" t="str">
            <v>WYU</v>
          </cell>
          <cell r="D929">
            <v>677197.61</v>
          </cell>
          <cell r="F929" t="str">
            <v>389WYU</v>
          </cell>
          <cell r="G929" t="str">
            <v>389</v>
          </cell>
          <cell r="H929" t="str">
            <v>WYU</v>
          </cell>
          <cell r="I929">
            <v>677197.61</v>
          </cell>
        </row>
        <row r="930">
          <cell r="A930" t="str">
            <v>390CA</v>
          </cell>
          <cell r="B930" t="str">
            <v>390</v>
          </cell>
          <cell r="C930" t="str">
            <v>CA</v>
          </cell>
          <cell r="D930">
            <v>2636735.5583333299</v>
          </cell>
          <cell r="F930" t="str">
            <v>390CA</v>
          </cell>
          <cell r="G930" t="str">
            <v>390</v>
          </cell>
          <cell r="H930" t="str">
            <v>CA</v>
          </cell>
          <cell r="I930">
            <v>2636735.5583333299</v>
          </cell>
        </row>
        <row r="931">
          <cell r="A931" t="str">
            <v>390CAEE</v>
          </cell>
          <cell r="B931" t="str">
            <v>390</v>
          </cell>
          <cell r="C931" t="str">
            <v>CAEE</v>
          </cell>
          <cell r="D931">
            <v>8922</v>
          </cell>
          <cell r="F931" t="str">
            <v>390CAEE</v>
          </cell>
          <cell r="G931" t="str">
            <v>390</v>
          </cell>
          <cell r="H931" t="str">
            <v>CAEE</v>
          </cell>
          <cell r="I931">
            <v>8922</v>
          </cell>
        </row>
        <row r="932">
          <cell r="A932" t="str">
            <v>390CAGE</v>
          </cell>
          <cell r="B932" t="str">
            <v>390</v>
          </cell>
          <cell r="C932" t="str">
            <v>CAGE</v>
          </cell>
          <cell r="D932">
            <v>3994217.9083333299</v>
          </cell>
          <cell r="F932" t="str">
            <v>390CAGE</v>
          </cell>
          <cell r="G932" t="str">
            <v>390</v>
          </cell>
          <cell r="H932" t="str">
            <v>CAGE</v>
          </cell>
          <cell r="I932">
            <v>3994217.9083333299</v>
          </cell>
        </row>
        <row r="933">
          <cell r="A933" t="str">
            <v>390CAGW</v>
          </cell>
          <cell r="B933" t="str">
            <v>390</v>
          </cell>
          <cell r="C933" t="str">
            <v>CAGW</v>
          </cell>
          <cell r="D933">
            <v>3252459.3404166601</v>
          </cell>
          <cell r="F933" t="str">
            <v>390CAGW</v>
          </cell>
          <cell r="G933" t="str">
            <v>390</v>
          </cell>
          <cell r="H933" t="str">
            <v>CAGW</v>
          </cell>
          <cell r="I933">
            <v>3252459.3404166601</v>
          </cell>
        </row>
        <row r="934">
          <cell r="A934" t="str">
            <v>390CN</v>
          </cell>
          <cell r="B934" t="str">
            <v>390</v>
          </cell>
          <cell r="C934" t="str">
            <v>CN</v>
          </cell>
          <cell r="D934">
            <v>11209086.3020833</v>
          </cell>
          <cell r="F934" t="str">
            <v>390CN</v>
          </cell>
          <cell r="G934" t="str">
            <v>390</v>
          </cell>
          <cell r="H934" t="str">
            <v>CN</v>
          </cell>
          <cell r="I934">
            <v>11209086.3020833</v>
          </cell>
        </row>
        <row r="935">
          <cell r="A935" t="str">
            <v>390ID</v>
          </cell>
          <cell r="B935" t="str">
            <v>390</v>
          </cell>
          <cell r="C935" t="str">
            <v>ID</v>
          </cell>
          <cell r="D935">
            <v>10479934.567083299</v>
          </cell>
          <cell r="F935" t="str">
            <v>390ID</v>
          </cell>
          <cell r="G935" t="str">
            <v>390</v>
          </cell>
          <cell r="H935" t="str">
            <v>ID</v>
          </cell>
          <cell r="I935">
            <v>10479934.567083299</v>
          </cell>
        </row>
        <row r="936">
          <cell r="A936" t="str">
            <v>390JBG</v>
          </cell>
          <cell r="B936" t="str">
            <v>390</v>
          </cell>
          <cell r="C936" t="str">
            <v>JBG</v>
          </cell>
          <cell r="D936">
            <v>19190.84</v>
          </cell>
          <cell r="F936" t="str">
            <v>390JBG</v>
          </cell>
          <cell r="G936" t="str">
            <v>390</v>
          </cell>
          <cell r="H936" t="str">
            <v>JBG</v>
          </cell>
          <cell r="I936">
            <v>19190.84</v>
          </cell>
        </row>
        <row r="937">
          <cell r="A937" t="str">
            <v>390OR</v>
          </cell>
          <cell r="B937" t="str">
            <v>390</v>
          </cell>
          <cell r="C937" t="str">
            <v>OR</v>
          </cell>
          <cell r="D937">
            <v>34653270.079999998</v>
          </cell>
          <cell r="F937" t="str">
            <v>390OR</v>
          </cell>
          <cell r="G937" t="str">
            <v>390</v>
          </cell>
          <cell r="H937" t="str">
            <v>OR</v>
          </cell>
          <cell r="I937">
            <v>34653270.079999998</v>
          </cell>
        </row>
        <row r="938">
          <cell r="A938" t="str">
            <v>390SO</v>
          </cell>
          <cell r="B938" t="str">
            <v>390</v>
          </cell>
          <cell r="C938" t="str">
            <v>SO</v>
          </cell>
          <cell r="D938">
            <v>93950672.651666597</v>
          </cell>
          <cell r="F938" t="str">
            <v>390SO</v>
          </cell>
          <cell r="G938" t="str">
            <v>390</v>
          </cell>
          <cell r="H938" t="str">
            <v>SO</v>
          </cell>
          <cell r="I938">
            <v>93950672.651666597</v>
          </cell>
        </row>
        <row r="939">
          <cell r="A939" t="str">
            <v>390UT</v>
          </cell>
          <cell r="B939" t="str">
            <v>390</v>
          </cell>
          <cell r="C939" t="str">
            <v>UT</v>
          </cell>
          <cell r="D939">
            <v>41643768.518749997</v>
          </cell>
          <cell r="F939" t="str">
            <v>390UT</v>
          </cell>
          <cell r="G939" t="str">
            <v>390</v>
          </cell>
          <cell r="H939" t="str">
            <v>UT</v>
          </cell>
          <cell r="I939">
            <v>41643768.518749997</v>
          </cell>
        </row>
        <row r="940">
          <cell r="A940" t="str">
            <v>390WA</v>
          </cell>
          <cell r="B940" t="str">
            <v>390</v>
          </cell>
          <cell r="C940" t="str">
            <v>WA</v>
          </cell>
          <cell r="D940">
            <v>13360952.994583299</v>
          </cell>
          <cell r="F940" t="str">
            <v>390WA</v>
          </cell>
          <cell r="G940" t="str">
            <v>390</v>
          </cell>
          <cell r="H940" t="str">
            <v>WA</v>
          </cell>
          <cell r="I940">
            <v>13360952.994583299</v>
          </cell>
        </row>
        <row r="941">
          <cell r="A941" t="str">
            <v>390WYP</v>
          </cell>
          <cell r="B941" t="str">
            <v>390</v>
          </cell>
          <cell r="C941" t="str">
            <v>WYP</v>
          </cell>
          <cell r="D941">
            <v>10948600.393333299</v>
          </cell>
          <cell r="F941" t="str">
            <v>390WYP</v>
          </cell>
          <cell r="G941" t="str">
            <v>390</v>
          </cell>
          <cell r="H941" t="str">
            <v>WYP</v>
          </cell>
          <cell r="I941">
            <v>10948600.393333299</v>
          </cell>
        </row>
        <row r="942">
          <cell r="A942" t="str">
            <v>390WYU</v>
          </cell>
          <cell r="B942" t="str">
            <v>390</v>
          </cell>
          <cell r="C942" t="str">
            <v>WYU</v>
          </cell>
          <cell r="D942">
            <v>3370734.1212499999</v>
          </cell>
          <cell r="F942" t="str">
            <v>390WYU</v>
          </cell>
          <cell r="G942" t="str">
            <v>390</v>
          </cell>
          <cell r="H942" t="str">
            <v>WYU</v>
          </cell>
          <cell r="I942">
            <v>3370734.1212499999</v>
          </cell>
        </row>
        <row r="943">
          <cell r="A943" t="str">
            <v>391CA</v>
          </cell>
          <cell r="B943" t="str">
            <v>391</v>
          </cell>
          <cell r="C943" t="str">
            <v>CA</v>
          </cell>
          <cell r="D943">
            <v>283200.42333333299</v>
          </cell>
          <cell r="F943" t="str">
            <v>391CA</v>
          </cell>
          <cell r="G943" t="str">
            <v>391</v>
          </cell>
          <cell r="H943" t="str">
            <v>CA</v>
          </cell>
          <cell r="I943">
            <v>283200.42333333299</v>
          </cell>
        </row>
        <row r="944">
          <cell r="A944" t="str">
            <v>391CAEE</v>
          </cell>
          <cell r="B944" t="str">
            <v>391</v>
          </cell>
          <cell r="C944" t="str">
            <v>CAEE</v>
          </cell>
          <cell r="D944">
            <v>46276.333749999998</v>
          </cell>
          <cell r="F944" t="str">
            <v>391CAEE</v>
          </cell>
          <cell r="G944" t="str">
            <v>391</v>
          </cell>
          <cell r="H944" t="str">
            <v>CAEE</v>
          </cell>
          <cell r="I944">
            <v>46276.333749999998</v>
          </cell>
        </row>
        <row r="945">
          <cell r="A945" t="str">
            <v>391CAGE</v>
          </cell>
          <cell r="B945" t="str">
            <v>391</v>
          </cell>
          <cell r="C945" t="str">
            <v>CAGE</v>
          </cell>
          <cell r="D945">
            <v>3476492.8154166602</v>
          </cell>
          <cell r="F945" t="str">
            <v>391CAGE</v>
          </cell>
          <cell r="G945" t="str">
            <v>391</v>
          </cell>
          <cell r="H945" t="str">
            <v>CAGE</v>
          </cell>
          <cell r="I945">
            <v>3476492.8154166602</v>
          </cell>
        </row>
        <row r="946">
          <cell r="A946" t="str">
            <v>391CAGW</v>
          </cell>
          <cell r="B946" t="str">
            <v>391</v>
          </cell>
          <cell r="C946" t="str">
            <v>CAGW</v>
          </cell>
          <cell r="D946">
            <v>852620.67083333305</v>
          </cell>
          <cell r="F946" t="str">
            <v>391CAGW</v>
          </cell>
          <cell r="G946" t="str">
            <v>391</v>
          </cell>
          <cell r="H946" t="str">
            <v>CAGW</v>
          </cell>
          <cell r="I946">
            <v>852620.67083333305</v>
          </cell>
        </row>
        <row r="947">
          <cell r="A947" t="str">
            <v>391CN</v>
          </cell>
          <cell r="B947" t="str">
            <v>391</v>
          </cell>
          <cell r="C947" t="str">
            <v>CN</v>
          </cell>
          <cell r="D947">
            <v>8059561.71833333</v>
          </cell>
          <cell r="F947" t="str">
            <v>391CN</v>
          </cell>
          <cell r="G947" t="str">
            <v>391</v>
          </cell>
          <cell r="H947" t="str">
            <v>CN</v>
          </cell>
          <cell r="I947">
            <v>8059561.71833333</v>
          </cell>
        </row>
        <row r="948">
          <cell r="A948" t="str">
            <v>391ID</v>
          </cell>
          <cell r="B948" t="str">
            <v>391</v>
          </cell>
          <cell r="C948" t="str">
            <v>ID</v>
          </cell>
          <cell r="D948">
            <v>662331.32374999998</v>
          </cell>
          <cell r="F948" t="str">
            <v>391ID</v>
          </cell>
          <cell r="G948" t="str">
            <v>391</v>
          </cell>
          <cell r="H948" t="str">
            <v>ID</v>
          </cell>
          <cell r="I948">
            <v>662331.32374999998</v>
          </cell>
        </row>
        <row r="949">
          <cell r="A949" t="str">
            <v>391JBE</v>
          </cell>
          <cell r="B949" t="str">
            <v>391</v>
          </cell>
          <cell r="C949" t="str">
            <v>JBE</v>
          </cell>
          <cell r="D949">
            <v>1277.3362500000001</v>
          </cell>
          <cell r="F949" t="str">
            <v>391JBE</v>
          </cell>
          <cell r="G949" t="str">
            <v>391</v>
          </cell>
          <cell r="H949" t="str">
            <v>JBE</v>
          </cell>
          <cell r="I949">
            <v>1277.3362500000001</v>
          </cell>
        </row>
        <row r="950">
          <cell r="A950" t="str">
            <v>391JBG</v>
          </cell>
          <cell r="B950" t="str">
            <v>391</v>
          </cell>
          <cell r="C950" t="str">
            <v>JBG</v>
          </cell>
          <cell r="D950">
            <v>586576.32750000001</v>
          </cell>
          <cell r="F950" t="str">
            <v>391JBG</v>
          </cell>
          <cell r="G950" t="str">
            <v>391</v>
          </cell>
          <cell r="H950" t="str">
            <v>JBG</v>
          </cell>
          <cell r="I950">
            <v>586576.32750000001</v>
          </cell>
        </row>
        <row r="951">
          <cell r="A951" t="str">
            <v>391OR</v>
          </cell>
          <cell r="B951" t="str">
            <v>391</v>
          </cell>
          <cell r="C951" t="str">
            <v>OR</v>
          </cell>
          <cell r="D951">
            <v>3325309.6912500001</v>
          </cell>
          <cell r="F951" t="str">
            <v>391OR</v>
          </cell>
          <cell r="G951" t="str">
            <v>391</v>
          </cell>
          <cell r="H951" t="str">
            <v>OR</v>
          </cell>
          <cell r="I951">
            <v>3325309.6912500001</v>
          </cell>
        </row>
        <row r="952">
          <cell r="A952" t="str">
            <v>391SO</v>
          </cell>
          <cell r="B952" t="str">
            <v>391</v>
          </cell>
          <cell r="C952" t="str">
            <v>SO</v>
          </cell>
          <cell r="D952">
            <v>62999714.093333296</v>
          </cell>
          <cell r="F952" t="str">
            <v>391SO</v>
          </cell>
          <cell r="G952" t="str">
            <v>391</v>
          </cell>
          <cell r="H952" t="str">
            <v>SO</v>
          </cell>
          <cell r="I952">
            <v>62999714.093333296</v>
          </cell>
        </row>
        <row r="953">
          <cell r="A953" t="str">
            <v>391UT</v>
          </cell>
          <cell r="B953" t="str">
            <v>391</v>
          </cell>
          <cell r="C953" t="str">
            <v>UT</v>
          </cell>
          <cell r="D953">
            <v>2692318.9</v>
          </cell>
          <cell r="F953" t="str">
            <v>391UT</v>
          </cell>
          <cell r="G953" t="str">
            <v>391</v>
          </cell>
          <cell r="H953" t="str">
            <v>UT</v>
          </cell>
          <cell r="I953">
            <v>2692318.9</v>
          </cell>
        </row>
        <row r="954">
          <cell r="A954" t="str">
            <v>391WA</v>
          </cell>
          <cell r="B954" t="str">
            <v>391</v>
          </cell>
          <cell r="C954" t="str">
            <v>WA</v>
          </cell>
          <cell r="D954">
            <v>1180058.8149999999</v>
          </cell>
          <cell r="F954" t="str">
            <v>391WA</v>
          </cell>
          <cell r="G954" t="str">
            <v>391</v>
          </cell>
          <cell r="H954" t="str">
            <v>WA</v>
          </cell>
          <cell r="I954">
            <v>1180058.8149999999</v>
          </cell>
        </row>
        <row r="955">
          <cell r="A955" t="str">
            <v>391WYP</v>
          </cell>
          <cell r="B955" t="str">
            <v>391</v>
          </cell>
          <cell r="C955" t="str">
            <v>WYP</v>
          </cell>
          <cell r="D955">
            <v>2855019.0716666598</v>
          </cell>
          <cell r="F955" t="str">
            <v>391WYP</v>
          </cell>
          <cell r="G955" t="str">
            <v>391</v>
          </cell>
          <cell r="H955" t="str">
            <v>WYP</v>
          </cell>
          <cell r="I955">
            <v>2855019.0716666598</v>
          </cell>
        </row>
        <row r="956">
          <cell r="A956" t="str">
            <v>391WYU</v>
          </cell>
          <cell r="B956" t="str">
            <v>391</v>
          </cell>
          <cell r="C956" t="str">
            <v>WYU</v>
          </cell>
          <cell r="D956">
            <v>117591.0125</v>
          </cell>
          <cell r="F956" t="str">
            <v>391WYU</v>
          </cell>
          <cell r="G956" t="str">
            <v>391</v>
          </cell>
          <cell r="H956" t="str">
            <v>WYU</v>
          </cell>
          <cell r="I956">
            <v>117591.0125</v>
          </cell>
        </row>
        <row r="957">
          <cell r="A957" t="str">
            <v>392CA</v>
          </cell>
          <cell r="B957" t="str">
            <v>392</v>
          </cell>
          <cell r="C957" t="str">
            <v>CA</v>
          </cell>
          <cell r="D957">
            <v>2149253.6054166602</v>
          </cell>
          <cell r="F957" t="str">
            <v>392CA</v>
          </cell>
          <cell r="G957" t="str">
            <v>392</v>
          </cell>
          <cell r="H957" t="str">
            <v>CA</v>
          </cell>
          <cell r="I957">
            <v>2149253.6054166602</v>
          </cell>
        </row>
        <row r="958">
          <cell r="A958" t="str">
            <v>392CAEE</v>
          </cell>
          <cell r="B958" t="str">
            <v>392</v>
          </cell>
          <cell r="C958" t="str">
            <v>CAEE</v>
          </cell>
          <cell r="D958">
            <v>430602.36791666597</v>
          </cell>
          <cell r="F958" t="str">
            <v>392CAEE</v>
          </cell>
          <cell r="G958" t="str">
            <v>392</v>
          </cell>
          <cell r="H958" t="str">
            <v>CAEE</v>
          </cell>
          <cell r="I958">
            <v>430602.36791666597</v>
          </cell>
        </row>
        <row r="959">
          <cell r="A959" t="str">
            <v>392CAGE</v>
          </cell>
          <cell r="B959" t="str">
            <v>392</v>
          </cell>
          <cell r="C959" t="str">
            <v>CAGE</v>
          </cell>
          <cell r="D959">
            <v>13264003.240416599</v>
          </cell>
          <cell r="F959" t="str">
            <v>392CAGE</v>
          </cell>
          <cell r="G959" t="str">
            <v>392</v>
          </cell>
          <cell r="H959" t="str">
            <v>CAGE</v>
          </cell>
          <cell r="I959">
            <v>13264003.240416599</v>
          </cell>
        </row>
        <row r="960">
          <cell r="A960" t="str">
            <v>392CAGW</v>
          </cell>
          <cell r="B960" t="str">
            <v>392</v>
          </cell>
          <cell r="C960" t="str">
            <v>CAGW</v>
          </cell>
          <cell r="D960">
            <v>5133579.2379166596</v>
          </cell>
          <cell r="F960" t="str">
            <v>392CAGW</v>
          </cell>
          <cell r="G960" t="str">
            <v>392</v>
          </cell>
          <cell r="H960" t="str">
            <v>CAGW</v>
          </cell>
          <cell r="I960">
            <v>5133579.2379166596</v>
          </cell>
        </row>
        <row r="961">
          <cell r="A961" t="str">
            <v>392ID</v>
          </cell>
          <cell r="B961" t="str">
            <v>392</v>
          </cell>
          <cell r="C961" t="str">
            <v>ID</v>
          </cell>
          <cell r="D961">
            <v>5247137.8183333296</v>
          </cell>
          <cell r="F961" t="str">
            <v>392ID</v>
          </cell>
          <cell r="G961" t="str">
            <v>392</v>
          </cell>
          <cell r="H961" t="str">
            <v>ID</v>
          </cell>
          <cell r="I961">
            <v>5247137.8183333296</v>
          </cell>
        </row>
        <row r="962">
          <cell r="A962" t="str">
            <v>392JBG</v>
          </cell>
          <cell r="B962" t="str">
            <v>392</v>
          </cell>
          <cell r="C962" t="str">
            <v>JBG</v>
          </cell>
          <cell r="D962">
            <v>1485028.53</v>
          </cell>
          <cell r="F962" t="str">
            <v>392JBG</v>
          </cell>
          <cell r="G962" t="str">
            <v>392</v>
          </cell>
          <cell r="H962" t="str">
            <v>JBG</v>
          </cell>
          <cell r="I962">
            <v>1485028.53</v>
          </cell>
        </row>
        <row r="963">
          <cell r="A963" t="str">
            <v>392OR</v>
          </cell>
          <cell r="B963" t="str">
            <v>392</v>
          </cell>
          <cell r="C963" t="str">
            <v>OR</v>
          </cell>
          <cell r="D963">
            <v>22501131.958749998</v>
          </cell>
          <cell r="F963" t="str">
            <v>392OR</v>
          </cell>
          <cell r="G963" t="str">
            <v>392</v>
          </cell>
          <cell r="H963" t="str">
            <v>OR</v>
          </cell>
          <cell r="I963">
            <v>22501131.958749998</v>
          </cell>
        </row>
        <row r="964">
          <cell r="A964" t="str">
            <v>392SO</v>
          </cell>
          <cell r="B964" t="str">
            <v>392</v>
          </cell>
          <cell r="C964" t="str">
            <v>SO</v>
          </cell>
          <cell r="D964">
            <v>7064221.5741666602</v>
          </cell>
          <cell r="F964" t="str">
            <v>392SO</v>
          </cell>
          <cell r="G964" t="str">
            <v>392</v>
          </cell>
          <cell r="H964" t="str">
            <v>SO</v>
          </cell>
          <cell r="I964">
            <v>7064221.5741666602</v>
          </cell>
        </row>
        <row r="965">
          <cell r="A965" t="str">
            <v>392UT</v>
          </cell>
          <cell r="B965" t="str">
            <v>392</v>
          </cell>
          <cell r="C965" t="str">
            <v>UT</v>
          </cell>
          <cell r="D965">
            <v>32191962.449583299</v>
          </cell>
          <cell r="F965" t="str">
            <v>392UT</v>
          </cell>
          <cell r="G965" t="str">
            <v>392</v>
          </cell>
          <cell r="H965" t="str">
            <v>UT</v>
          </cell>
          <cell r="I965">
            <v>32191962.449583299</v>
          </cell>
        </row>
        <row r="966">
          <cell r="A966" t="str">
            <v>392WA</v>
          </cell>
          <cell r="B966" t="str">
            <v>392</v>
          </cell>
          <cell r="C966" t="str">
            <v>WA</v>
          </cell>
          <cell r="D966">
            <v>4880899.1974999998</v>
          </cell>
          <cell r="F966" t="str">
            <v>392WA</v>
          </cell>
          <cell r="G966" t="str">
            <v>392</v>
          </cell>
          <cell r="H966" t="str">
            <v>WA</v>
          </cell>
          <cell r="I966">
            <v>4880899.1974999998</v>
          </cell>
        </row>
        <row r="967">
          <cell r="A967" t="str">
            <v>392WYP</v>
          </cell>
          <cell r="B967" t="str">
            <v>392</v>
          </cell>
          <cell r="C967" t="str">
            <v>WYP</v>
          </cell>
          <cell r="D967">
            <v>7669557.2175000003</v>
          </cell>
          <cell r="F967" t="str">
            <v>392WYP</v>
          </cell>
          <cell r="G967" t="str">
            <v>392</v>
          </cell>
          <cell r="H967" t="str">
            <v>WYP</v>
          </cell>
          <cell r="I967">
            <v>7669557.2175000003</v>
          </cell>
        </row>
        <row r="968">
          <cell r="A968" t="str">
            <v>392WYU</v>
          </cell>
          <cell r="B968" t="str">
            <v>392</v>
          </cell>
          <cell r="C968" t="str">
            <v>WYU</v>
          </cell>
          <cell r="D968">
            <v>1457834.83</v>
          </cell>
          <cell r="F968" t="str">
            <v>392WYU</v>
          </cell>
          <cell r="G968" t="str">
            <v>392</v>
          </cell>
          <cell r="H968" t="str">
            <v>WYU</v>
          </cell>
          <cell r="I968">
            <v>1457834.83</v>
          </cell>
        </row>
        <row r="969">
          <cell r="A969" t="str">
            <v>393CA</v>
          </cell>
          <cell r="B969" t="str">
            <v>393</v>
          </cell>
          <cell r="C969" t="str">
            <v>CA</v>
          </cell>
          <cell r="D969">
            <v>231454.05333333299</v>
          </cell>
          <cell r="F969" t="str">
            <v>393CA</v>
          </cell>
          <cell r="G969" t="str">
            <v>393</v>
          </cell>
          <cell r="H969" t="str">
            <v>CA</v>
          </cell>
          <cell r="I969">
            <v>231454.05333333299</v>
          </cell>
        </row>
        <row r="970">
          <cell r="A970" t="str">
            <v>393CAGE</v>
          </cell>
          <cell r="B970" t="str">
            <v>393</v>
          </cell>
          <cell r="C970" t="str">
            <v>CAGE</v>
          </cell>
          <cell r="D970">
            <v>4023346.7124999999</v>
          </cell>
          <cell r="F970" t="str">
            <v>393CAGE</v>
          </cell>
          <cell r="G970" t="str">
            <v>393</v>
          </cell>
          <cell r="H970" t="str">
            <v>CAGE</v>
          </cell>
          <cell r="I970">
            <v>4023346.7124999999</v>
          </cell>
        </row>
        <row r="971">
          <cell r="A971" t="str">
            <v>393CAGW</v>
          </cell>
          <cell r="B971" t="str">
            <v>393</v>
          </cell>
          <cell r="C971" t="str">
            <v>CAGW</v>
          </cell>
          <cell r="D971">
            <v>639449.45041666599</v>
          </cell>
          <cell r="F971" t="str">
            <v>393CAGW</v>
          </cell>
          <cell r="G971" t="str">
            <v>393</v>
          </cell>
          <cell r="H971" t="str">
            <v>CAGW</v>
          </cell>
          <cell r="I971">
            <v>639449.45041666599</v>
          </cell>
        </row>
        <row r="972">
          <cell r="A972" t="str">
            <v>393ID</v>
          </cell>
          <cell r="B972" t="str">
            <v>393</v>
          </cell>
          <cell r="C972" t="str">
            <v>ID</v>
          </cell>
          <cell r="D972">
            <v>425539.42625000002</v>
          </cell>
          <cell r="F972" t="str">
            <v>393ID</v>
          </cell>
          <cell r="G972" t="str">
            <v>393</v>
          </cell>
          <cell r="H972" t="str">
            <v>ID</v>
          </cell>
          <cell r="I972">
            <v>425539.42625000002</v>
          </cell>
        </row>
        <row r="973">
          <cell r="A973" t="str">
            <v>393JBG</v>
          </cell>
          <cell r="B973" t="str">
            <v>393</v>
          </cell>
          <cell r="C973" t="str">
            <v>JBG</v>
          </cell>
          <cell r="D973">
            <v>702988.81</v>
          </cell>
          <cell r="F973" t="str">
            <v>393JBG</v>
          </cell>
          <cell r="G973" t="str">
            <v>393</v>
          </cell>
          <cell r="H973" t="str">
            <v>JBG</v>
          </cell>
          <cell r="I973">
            <v>702988.81</v>
          </cell>
        </row>
        <row r="974">
          <cell r="A974" t="str">
            <v>393OR</v>
          </cell>
          <cell r="B974" t="str">
            <v>393</v>
          </cell>
          <cell r="C974" t="str">
            <v>OR</v>
          </cell>
          <cell r="D974">
            <v>3002451.1816666601</v>
          </cell>
          <cell r="F974" t="str">
            <v>393OR</v>
          </cell>
          <cell r="G974" t="str">
            <v>393</v>
          </cell>
          <cell r="H974" t="str">
            <v>OR</v>
          </cell>
          <cell r="I974">
            <v>3002451.1816666601</v>
          </cell>
        </row>
        <row r="975">
          <cell r="A975" t="str">
            <v>393SO</v>
          </cell>
          <cell r="B975" t="str">
            <v>393</v>
          </cell>
          <cell r="C975" t="str">
            <v>SO</v>
          </cell>
          <cell r="D975">
            <v>318704.8</v>
          </cell>
          <cell r="F975" t="str">
            <v>393SO</v>
          </cell>
          <cell r="G975" t="str">
            <v>393</v>
          </cell>
          <cell r="H975" t="str">
            <v>SO</v>
          </cell>
          <cell r="I975">
            <v>318704.8</v>
          </cell>
        </row>
        <row r="976">
          <cell r="A976" t="str">
            <v>393UT</v>
          </cell>
          <cell r="B976" t="str">
            <v>393</v>
          </cell>
          <cell r="C976" t="str">
            <v>UT</v>
          </cell>
          <cell r="D976">
            <v>3458290.7308333302</v>
          </cell>
          <cell r="F976" t="str">
            <v>393UT</v>
          </cell>
          <cell r="G976" t="str">
            <v>393</v>
          </cell>
          <cell r="H976" t="str">
            <v>UT</v>
          </cell>
          <cell r="I976">
            <v>3458290.7308333302</v>
          </cell>
        </row>
        <row r="977">
          <cell r="A977" t="str">
            <v>393WA</v>
          </cell>
          <cell r="B977" t="str">
            <v>393</v>
          </cell>
          <cell r="C977" t="str">
            <v>WA</v>
          </cell>
          <cell r="D977">
            <v>744851.25208333298</v>
          </cell>
          <cell r="F977" t="str">
            <v>393WA</v>
          </cell>
          <cell r="G977" t="str">
            <v>393</v>
          </cell>
          <cell r="H977" t="str">
            <v>WA</v>
          </cell>
          <cell r="I977">
            <v>744851.25208333298</v>
          </cell>
        </row>
        <row r="978">
          <cell r="A978" t="str">
            <v>393WYP</v>
          </cell>
          <cell r="B978" t="str">
            <v>393</v>
          </cell>
          <cell r="C978" t="str">
            <v>WYP</v>
          </cell>
          <cell r="D978">
            <v>1045200.80041666</v>
          </cell>
          <cell r="F978" t="str">
            <v>393WYP</v>
          </cell>
          <cell r="G978" t="str">
            <v>393</v>
          </cell>
          <cell r="H978" t="str">
            <v>WYP</v>
          </cell>
          <cell r="I978">
            <v>1045200.80041666</v>
          </cell>
        </row>
        <row r="979">
          <cell r="A979" t="str">
            <v>393WYU</v>
          </cell>
          <cell r="B979" t="str">
            <v>393</v>
          </cell>
          <cell r="C979" t="str">
            <v>WYU</v>
          </cell>
          <cell r="D979">
            <v>40238.824583333299</v>
          </cell>
          <cell r="F979" t="str">
            <v>393WYU</v>
          </cell>
          <cell r="G979" t="str">
            <v>393</v>
          </cell>
          <cell r="H979" t="str">
            <v>WYU</v>
          </cell>
          <cell r="I979">
            <v>40238.824583333299</v>
          </cell>
        </row>
        <row r="980">
          <cell r="A980" t="str">
            <v>394CA</v>
          </cell>
          <cell r="B980" t="str">
            <v>394</v>
          </cell>
          <cell r="C980" t="str">
            <v>CA</v>
          </cell>
          <cell r="D980">
            <v>764545.66374999995</v>
          </cell>
          <cell r="F980" t="str">
            <v>394CA</v>
          </cell>
          <cell r="G980" t="str">
            <v>394</v>
          </cell>
          <cell r="H980" t="str">
            <v>CA</v>
          </cell>
          <cell r="I980">
            <v>764545.66374999995</v>
          </cell>
        </row>
        <row r="981">
          <cell r="A981" t="str">
            <v>394CAEE</v>
          </cell>
          <cell r="B981" t="str">
            <v>394</v>
          </cell>
          <cell r="C981" t="str">
            <v>CAEE</v>
          </cell>
          <cell r="D981">
            <v>5617.06</v>
          </cell>
          <cell r="F981" t="str">
            <v>394CAEE</v>
          </cell>
          <cell r="G981" t="str">
            <v>394</v>
          </cell>
          <cell r="H981" t="str">
            <v>CAEE</v>
          </cell>
          <cell r="I981">
            <v>5617.06</v>
          </cell>
        </row>
        <row r="982">
          <cell r="A982" t="str">
            <v>394CAGE</v>
          </cell>
          <cell r="B982" t="str">
            <v>394</v>
          </cell>
          <cell r="C982" t="str">
            <v>CAGE</v>
          </cell>
          <cell r="D982">
            <v>18965382.879166599</v>
          </cell>
          <cell r="F982" t="str">
            <v>394CAGE</v>
          </cell>
          <cell r="G982" t="str">
            <v>394</v>
          </cell>
          <cell r="H982" t="str">
            <v>CAGE</v>
          </cell>
          <cell r="I982">
            <v>18965382.879166599</v>
          </cell>
        </row>
        <row r="983">
          <cell r="A983" t="str">
            <v>394CAGW</v>
          </cell>
          <cell r="B983" t="str">
            <v>394</v>
          </cell>
          <cell r="C983" t="str">
            <v>CAGW</v>
          </cell>
          <cell r="D983">
            <v>2584065.42875</v>
          </cell>
          <cell r="F983" t="str">
            <v>394CAGW</v>
          </cell>
          <cell r="G983" t="str">
            <v>394</v>
          </cell>
          <cell r="H983" t="str">
            <v>CAGW</v>
          </cell>
          <cell r="I983">
            <v>2584065.42875</v>
          </cell>
        </row>
        <row r="984">
          <cell r="A984" t="str">
            <v>394ID</v>
          </cell>
          <cell r="B984" t="str">
            <v>394</v>
          </cell>
          <cell r="C984" t="str">
            <v>ID</v>
          </cell>
          <cell r="D984">
            <v>1956319.86625</v>
          </cell>
          <cell r="F984" t="str">
            <v>394ID</v>
          </cell>
          <cell r="G984" t="str">
            <v>394</v>
          </cell>
          <cell r="H984" t="str">
            <v>ID</v>
          </cell>
          <cell r="I984">
            <v>1956319.86625</v>
          </cell>
        </row>
        <row r="985">
          <cell r="A985" t="str">
            <v>394JBG</v>
          </cell>
          <cell r="B985" t="str">
            <v>394</v>
          </cell>
          <cell r="C985" t="str">
            <v>JBG</v>
          </cell>
          <cell r="D985">
            <v>3206453.0908333301</v>
          </cell>
          <cell r="F985" t="str">
            <v>394JBG</v>
          </cell>
          <cell r="G985" t="str">
            <v>394</v>
          </cell>
          <cell r="H985" t="str">
            <v>JBG</v>
          </cell>
          <cell r="I985">
            <v>3206453.0908333301</v>
          </cell>
        </row>
        <row r="986">
          <cell r="A986" t="str">
            <v>394OR</v>
          </cell>
          <cell r="B986" t="str">
            <v>394</v>
          </cell>
          <cell r="C986" t="str">
            <v>OR</v>
          </cell>
          <cell r="D986">
            <v>10649733.452083301</v>
          </cell>
          <cell r="F986" t="str">
            <v>394OR</v>
          </cell>
          <cell r="G986" t="str">
            <v>394</v>
          </cell>
          <cell r="H986" t="str">
            <v>OR</v>
          </cell>
          <cell r="I986">
            <v>10649733.452083301</v>
          </cell>
        </row>
        <row r="987">
          <cell r="A987" t="str">
            <v>394SO</v>
          </cell>
          <cell r="B987" t="str">
            <v>394</v>
          </cell>
          <cell r="C987" t="str">
            <v>SO</v>
          </cell>
          <cell r="D987">
            <v>3765993.5970833302</v>
          </cell>
          <cell r="F987" t="str">
            <v>394SO</v>
          </cell>
          <cell r="G987" t="str">
            <v>394</v>
          </cell>
          <cell r="H987" t="str">
            <v>SO</v>
          </cell>
          <cell r="I987">
            <v>3765993.5970833302</v>
          </cell>
        </row>
        <row r="988">
          <cell r="A988" t="str">
            <v>394UT</v>
          </cell>
          <cell r="B988" t="str">
            <v>394</v>
          </cell>
          <cell r="C988" t="str">
            <v>UT</v>
          </cell>
          <cell r="D988">
            <v>12629602.32</v>
          </cell>
          <cell r="F988" t="str">
            <v>394UT</v>
          </cell>
          <cell r="G988" t="str">
            <v>394</v>
          </cell>
          <cell r="H988" t="str">
            <v>UT</v>
          </cell>
          <cell r="I988">
            <v>12629602.32</v>
          </cell>
        </row>
        <row r="989">
          <cell r="A989" t="str">
            <v>394WA</v>
          </cell>
          <cell r="B989" t="str">
            <v>394</v>
          </cell>
          <cell r="C989" t="str">
            <v>WA</v>
          </cell>
          <cell r="D989">
            <v>2894250.2216666602</v>
          </cell>
          <cell r="F989" t="str">
            <v>394WA</v>
          </cell>
          <cell r="G989" t="str">
            <v>394</v>
          </cell>
          <cell r="H989" t="str">
            <v>WA</v>
          </cell>
          <cell r="I989">
            <v>2894250.2216666602</v>
          </cell>
        </row>
        <row r="990">
          <cell r="A990" t="str">
            <v>394WYP</v>
          </cell>
          <cell r="B990" t="str">
            <v>394</v>
          </cell>
          <cell r="C990" t="str">
            <v>WYP</v>
          </cell>
          <cell r="D990">
            <v>3871863.7358333301</v>
          </cell>
          <cell r="F990" t="str">
            <v>394WYP</v>
          </cell>
          <cell r="G990" t="str">
            <v>394</v>
          </cell>
          <cell r="H990" t="str">
            <v>WYP</v>
          </cell>
          <cell r="I990">
            <v>3871863.7358333301</v>
          </cell>
        </row>
        <row r="991">
          <cell r="A991" t="str">
            <v>394WYU</v>
          </cell>
          <cell r="B991" t="str">
            <v>394</v>
          </cell>
          <cell r="C991" t="str">
            <v>WYU</v>
          </cell>
          <cell r="D991">
            <v>485630.51083333301</v>
          </cell>
          <cell r="F991" t="str">
            <v>394WYU</v>
          </cell>
          <cell r="G991" t="str">
            <v>394</v>
          </cell>
          <cell r="H991" t="str">
            <v>WYU</v>
          </cell>
          <cell r="I991">
            <v>485630.51083333301</v>
          </cell>
        </row>
        <row r="992">
          <cell r="A992" t="str">
            <v>395CA</v>
          </cell>
          <cell r="B992" t="str">
            <v>395</v>
          </cell>
          <cell r="C992" t="str">
            <v>CA</v>
          </cell>
          <cell r="D992">
            <v>482580.43041666597</v>
          </cell>
          <cell r="F992" t="str">
            <v>395CA</v>
          </cell>
          <cell r="G992" t="str">
            <v>395</v>
          </cell>
          <cell r="H992" t="str">
            <v>CA</v>
          </cell>
          <cell r="I992">
            <v>482580.43041666597</v>
          </cell>
        </row>
        <row r="993">
          <cell r="A993" t="str">
            <v>395CAGE</v>
          </cell>
          <cell r="B993" t="str">
            <v>395</v>
          </cell>
          <cell r="C993" t="str">
            <v>CAGE</v>
          </cell>
          <cell r="D993">
            <v>4930130.4783333298</v>
          </cell>
          <cell r="F993" t="str">
            <v>395CAGE</v>
          </cell>
          <cell r="G993" t="str">
            <v>395</v>
          </cell>
          <cell r="H993" t="str">
            <v>CAGE</v>
          </cell>
          <cell r="I993">
            <v>4930130.4783333298</v>
          </cell>
        </row>
        <row r="994">
          <cell r="A994" t="str">
            <v>395CAGW</v>
          </cell>
          <cell r="B994" t="str">
            <v>395</v>
          </cell>
          <cell r="C994" t="str">
            <v>CAGW</v>
          </cell>
          <cell r="D994">
            <v>1554387.68583333</v>
          </cell>
          <cell r="F994" t="str">
            <v>395CAGW</v>
          </cell>
          <cell r="G994" t="str">
            <v>395</v>
          </cell>
          <cell r="H994" t="str">
            <v>CAGW</v>
          </cell>
          <cell r="I994">
            <v>1554387.68583333</v>
          </cell>
        </row>
        <row r="995">
          <cell r="A995" t="str">
            <v>395ID</v>
          </cell>
          <cell r="B995" t="str">
            <v>395</v>
          </cell>
          <cell r="C995" t="str">
            <v>ID</v>
          </cell>
          <cell r="D995">
            <v>1363979.2666666601</v>
          </cell>
          <cell r="F995" t="str">
            <v>395ID</v>
          </cell>
          <cell r="G995" t="str">
            <v>395</v>
          </cell>
          <cell r="H995" t="str">
            <v>ID</v>
          </cell>
          <cell r="I995">
            <v>1363979.2666666601</v>
          </cell>
        </row>
        <row r="996">
          <cell r="A996" t="str">
            <v>395JBG</v>
          </cell>
          <cell r="B996" t="str">
            <v>395</v>
          </cell>
          <cell r="C996" t="str">
            <v>JBG</v>
          </cell>
          <cell r="D996">
            <v>224848.16083333301</v>
          </cell>
          <cell r="F996" t="str">
            <v>395JBG</v>
          </cell>
          <cell r="G996" t="str">
            <v>395</v>
          </cell>
          <cell r="H996" t="str">
            <v>JBG</v>
          </cell>
          <cell r="I996">
            <v>224848.16083333301</v>
          </cell>
        </row>
        <row r="997">
          <cell r="A997" t="str">
            <v>395OR</v>
          </cell>
          <cell r="B997" t="str">
            <v>395</v>
          </cell>
          <cell r="C997" t="str">
            <v>OR</v>
          </cell>
          <cell r="D997">
            <v>9076794.1050000004</v>
          </cell>
          <cell r="F997" t="str">
            <v>395OR</v>
          </cell>
          <cell r="G997" t="str">
            <v>395</v>
          </cell>
          <cell r="H997" t="str">
            <v>OR</v>
          </cell>
          <cell r="I997">
            <v>9076794.1050000004</v>
          </cell>
        </row>
        <row r="998">
          <cell r="A998" t="str">
            <v>395SO</v>
          </cell>
          <cell r="B998" t="str">
            <v>395</v>
          </cell>
          <cell r="C998" t="str">
            <v>SO</v>
          </cell>
          <cell r="D998">
            <v>5153189.9783333298</v>
          </cell>
          <cell r="F998" t="str">
            <v>395SO</v>
          </cell>
          <cell r="G998" t="str">
            <v>395</v>
          </cell>
          <cell r="H998" t="str">
            <v>SO</v>
          </cell>
          <cell r="I998">
            <v>5153189.9783333298</v>
          </cell>
        </row>
        <row r="999">
          <cell r="A999" t="str">
            <v>395UT</v>
          </cell>
          <cell r="B999" t="str">
            <v>395</v>
          </cell>
          <cell r="C999" t="str">
            <v>UT</v>
          </cell>
          <cell r="D999">
            <v>7558228.1875</v>
          </cell>
          <cell r="F999" t="str">
            <v>395UT</v>
          </cell>
          <cell r="G999" t="str">
            <v>395</v>
          </cell>
          <cell r="H999" t="str">
            <v>UT</v>
          </cell>
          <cell r="I999">
            <v>7558228.1875</v>
          </cell>
        </row>
        <row r="1000">
          <cell r="A1000" t="str">
            <v>395WA</v>
          </cell>
          <cell r="B1000" t="str">
            <v>395</v>
          </cell>
          <cell r="C1000" t="str">
            <v>WA</v>
          </cell>
          <cell r="D1000">
            <v>1676970.94541666</v>
          </cell>
          <cell r="F1000" t="str">
            <v>395WA</v>
          </cell>
          <cell r="G1000" t="str">
            <v>395</v>
          </cell>
          <cell r="H1000" t="str">
            <v>WA</v>
          </cell>
          <cell r="I1000">
            <v>1676970.94541666</v>
          </cell>
        </row>
        <row r="1001">
          <cell r="A1001" t="str">
            <v>395WYP</v>
          </cell>
          <cell r="B1001" t="str">
            <v>395</v>
          </cell>
          <cell r="C1001" t="str">
            <v>WYP</v>
          </cell>
          <cell r="D1001">
            <v>2559196.2000000002</v>
          </cell>
          <cell r="F1001" t="str">
            <v>395WYP</v>
          </cell>
          <cell r="G1001" t="str">
            <v>395</v>
          </cell>
          <cell r="H1001" t="str">
            <v>WYP</v>
          </cell>
          <cell r="I1001">
            <v>2559196.2000000002</v>
          </cell>
        </row>
        <row r="1002">
          <cell r="A1002" t="str">
            <v>395WYU</v>
          </cell>
          <cell r="B1002" t="str">
            <v>395</v>
          </cell>
          <cell r="C1002" t="str">
            <v>WYU</v>
          </cell>
          <cell r="D1002">
            <v>552001.77541666594</v>
          </cell>
          <cell r="F1002" t="str">
            <v>395WYU</v>
          </cell>
          <cell r="G1002" t="str">
            <v>395</v>
          </cell>
          <cell r="H1002" t="str">
            <v>WYU</v>
          </cell>
          <cell r="I1002">
            <v>552001.77541666594</v>
          </cell>
        </row>
        <row r="1003">
          <cell r="A1003" t="str">
            <v>396CA</v>
          </cell>
          <cell r="B1003" t="str">
            <v>396</v>
          </cell>
          <cell r="C1003" t="str">
            <v>CA</v>
          </cell>
          <cell r="D1003">
            <v>4189890.0120833302</v>
          </cell>
          <cell r="F1003" t="str">
            <v>396CA</v>
          </cell>
          <cell r="G1003" t="str">
            <v>396</v>
          </cell>
          <cell r="H1003" t="str">
            <v>CA</v>
          </cell>
          <cell r="I1003">
            <v>4189890.0120833302</v>
          </cell>
        </row>
        <row r="1004">
          <cell r="A1004" t="str">
            <v>396CAEE</v>
          </cell>
          <cell r="B1004" t="str">
            <v>396</v>
          </cell>
          <cell r="C1004" t="str">
            <v>CAEE</v>
          </cell>
          <cell r="D1004">
            <v>45031.42</v>
          </cell>
          <cell r="F1004" t="str">
            <v>396CAEE</v>
          </cell>
          <cell r="G1004" t="str">
            <v>396</v>
          </cell>
          <cell r="H1004" t="str">
            <v>CAEE</v>
          </cell>
          <cell r="I1004">
            <v>45031.42</v>
          </cell>
        </row>
        <row r="1005">
          <cell r="A1005" t="str">
            <v>396CAGE</v>
          </cell>
          <cell r="B1005" t="str">
            <v>396</v>
          </cell>
          <cell r="C1005" t="str">
            <v>CAGE</v>
          </cell>
          <cell r="D1005">
            <v>29464890.391666599</v>
          </cell>
          <cell r="F1005" t="str">
            <v>396CAGE</v>
          </cell>
          <cell r="G1005" t="str">
            <v>396</v>
          </cell>
          <cell r="H1005" t="str">
            <v>CAGE</v>
          </cell>
          <cell r="I1005">
            <v>29464890.391666599</v>
          </cell>
        </row>
        <row r="1006">
          <cell r="A1006" t="str">
            <v>396CAGW</v>
          </cell>
          <cell r="B1006" t="str">
            <v>396</v>
          </cell>
          <cell r="C1006" t="str">
            <v>CAGW</v>
          </cell>
          <cell r="D1006">
            <v>2441025.91666666</v>
          </cell>
          <cell r="F1006" t="str">
            <v>396CAGW</v>
          </cell>
          <cell r="G1006" t="str">
            <v>396</v>
          </cell>
          <cell r="H1006" t="str">
            <v>CAGW</v>
          </cell>
          <cell r="I1006">
            <v>2441025.91666666</v>
          </cell>
        </row>
        <row r="1007">
          <cell r="A1007" t="str">
            <v>396ID</v>
          </cell>
          <cell r="B1007" t="str">
            <v>396</v>
          </cell>
          <cell r="C1007" t="str">
            <v>ID</v>
          </cell>
          <cell r="D1007">
            <v>8129475.5183333298</v>
          </cell>
          <cell r="F1007" t="str">
            <v>396ID</v>
          </cell>
          <cell r="G1007" t="str">
            <v>396</v>
          </cell>
          <cell r="H1007" t="str">
            <v>ID</v>
          </cell>
          <cell r="I1007">
            <v>8129475.5183333298</v>
          </cell>
        </row>
        <row r="1008">
          <cell r="A1008" t="str">
            <v>396JBG</v>
          </cell>
          <cell r="B1008" t="str">
            <v>396</v>
          </cell>
          <cell r="C1008" t="str">
            <v>JBG</v>
          </cell>
          <cell r="D1008">
            <v>9486706.8091666605</v>
          </cell>
          <cell r="F1008" t="str">
            <v>396JBG</v>
          </cell>
          <cell r="G1008" t="str">
            <v>396</v>
          </cell>
          <cell r="H1008" t="str">
            <v>JBG</v>
          </cell>
          <cell r="I1008">
            <v>9486706.8091666605</v>
          </cell>
        </row>
        <row r="1009">
          <cell r="A1009" t="str">
            <v>396OR</v>
          </cell>
          <cell r="B1009" t="str">
            <v>396</v>
          </cell>
          <cell r="C1009" t="str">
            <v>OR</v>
          </cell>
          <cell r="D1009">
            <v>32848771.563333299</v>
          </cell>
          <cell r="F1009" t="str">
            <v>396OR</v>
          </cell>
          <cell r="G1009" t="str">
            <v>396</v>
          </cell>
          <cell r="H1009" t="str">
            <v>OR</v>
          </cell>
          <cell r="I1009">
            <v>32848771.563333299</v>
          </cell>
        </row>
        <row r="1010">
          <cell r="A1010" t="str">
            <v>396SO</v>
          </cell>
          <cell r="B1010" t="str">
            <v>396</v>
          </cell>
          <cell r="C1010" t="str">
            <v>SO</v>
          </cell>
          <cell r="D1010">
            <v>1287356.44833333</v>
          </cell>
          <cell r="F1010" t="str">
            <v>396SO</v>
          </cell>
          <cell r="G1010" t="str">
            <v>396</v>
          </cell>
          <cell r="H1010" t="str">
            <v>SO</v>
          </cell>
          <cell r="I1010">
            <v>1287356.44833333</v>
          </cell>
        </row>
        <row r="1011">
          <cell r="A1011" t="str">
            <v>396UT</v>
          </cell>
          <cell r="B1011" t="str">
            <v>396</v>
          </cell>
          <cell r="C1011" t="str">
            <v>UT</v>
          </cell>
          <cell r="D1011">
            <v>44317414.718333296</v>
          </cell>
          <cell r="F1011" t="str">
            <v>396UT</v>
          </cell>
          <cell r="G1011" t="str">
            <v>396</v>
          </cell>
          <cell r="H1011" t="str">
            <v>UT</v>
          </cell>
          <cell r="I1011">
            <v>44317414.718333296</v>
          </cell>
        </row>
        <row r="1012">
          <cell r="A1012" t="str">
            <v>396WA</v>
          </cell>
          <cell r="B1012" t="str">
            <v>396</v>
          </cell>
          <cell r="C1012" t="str">
            <v>WA</v>
          </cell>
          <cell r="D1012">
            <v>7561825.3762499997</v>
          </cell>
          <cell r="F1012" t="str">
            <v>396WA</v>
          </cell>
          <cell r="G1012" t="str">
            <v>396</v>
          </cell>
          <cell r="H1012" t="str">
            <v>WA</v>
          </cell>
          <cell r="I1012">
            <v>7561825.3762499997</v>
          </cell>
        </row>
        <row r="1013">
          <cell r="A1013" t="str">
            <v>396WYP</v>
          </cell>
          <cell r="B1013" t="str">
            <v>396</v>
          </cell>
          <cell r="C1013" t="str">
            <v>WYP</v>
          </cell>
          <cell r="D1013">
            <v>12767445.520416601</v>
          </cell>
          <cell r="F1013" t="str">
            <v>396WYP</v>
          </cell>
          <cell r="G1013" t="str">
            <v>396</v>
          </cell>
          <cell r="H1013" t="str">
            <v>WYP</v>
          </cell>
          <cell r="I1013">
            <v>12767445.520416601</v>
          </cell>
        </row>
        <row r="1014">
          <cell r="A1014" t="str">
            <v>396WYU</v>
          </cell>
          <cell r="B1014" t="str">
            <v>396</v>
          </cell>
          <cell r="C1014" t="str">
            <v>WYU</v>
          </cell>
          <cell r="D1014">
            <v>3298849.16</v>
          </cell>
          <cell r="F1014" t="str">
            <v>396WYU</v>
          </cell>
          <cell r="G1014" t="str">
            <v>396</v>
          </cell>
          <cell r="H1014" t="str">
            <v>WYU</v>
          </cell>
          <cell r="I1014">
            <v>3298849.16</v>
          </cell>
        </row>
        <row r="1015">
          <cell r="A1015" t="str">
            <v>397CA</v>
          </cell>
          <cell r="B1015" t="str">
            <v>397</v>
          </cell>
          <cell r="C1015" t="str">
            <v>CA</v>
          </cell>
          <cell r="D1015">
            <v>4760398.2762500001</v>
          </cell>
          <cell r="F1015" t="str">
            <v>397CA</v>
          </cell>
          <cell r="G1015" t="str">
            <v>397</v>
          </cell>
          <cell r="H1015" t="str">
            <v>CA</v>
          </cell>
          <cell r="I1015">
            <v>4760398.2762500001</v>
          </cell>
        </row>
        <row r="1016">
          <cell r="A1016" t="str">
            <v>397CAEE</v>
          </cell>
          <cell r="B1016" t="str">
            <v>397</v>
          </cell>
          <cell r="C1016" t="str">
            <v>CAEE</v>
          </cell>
          <cell r="D1016">
            <v>281675.72791666602</v>
          </cell>
          <cell r="F1016" t="str">
            <v>397CAEE</v>
          </cell>
          <cell r="G1016" t="str">
            <v>397</v>
          </cell>
          <cell r="H1016" t="str">
            <v>CAEE</v>
          </cell>
          <cell r="I1016">
            <v>281675.72791666602</v>
          </cell>
        </row>
        <row r="1017">
          <cell r="A1017" t="str">
            <v>397CAGE</v>
          </cell>
          <cell r="B1017" t="str">
            <v>397</v>
          </cell>
          <cell r="C1017" t="str">
            <v>CAGE</v>
          </cell>
          <cell r="D1017">
            <v>91677388.273750007</v>
          </cell>
          <cell r="F1017" t="str">
            <v>397CAGE</v>
          </cell>
          <cell r="G1017" t="str">
            <v>397</v>
          </cell>
          <cell r="H1017" t="str">
            <v>CAGE</v>
          </cell>
          <cell r="I1017">
            <v>91677388.273750007</v>
          </cell>
        </row>
        <row r="1018">
          <cell r="A1018" t="str">
            <v>397CAGW</v>
          </cell>
          <cell r="B1018" t="str">
            <v>397</v>
          </cell>
          <cell r="C1018" t="str">
            <v>CAGW</v>
          </cell>
          <cell r="D1018">
            <v>34346159.667499997</v>
          </cell>
          <cell r="F1018" t="str">
            <v>397CAGW</v>
          </cell>
          <cell r="G1018" t="str">
            <v>397</v>
          </cell>
          <cell r="H1018" t="str">
            <v>CAGW</v>
          </cell>
          <cell r="I1018">
            <v>34346159.667499997</v>
          </cell>
        </row>
        <row r="1019">
          <cell r="A1019" t="str">
            <v>397CN</v>
          </cell>
          <cell r="B1019" t="str">
            <v>397</v>
          </cell>
          <cell r="C1019" t="str">
            <v>CN</v>
          </cell>
          <cell r="D1019">
            <v>2878392.2475000001</v>
          </cell>
          <cell r="F1019" t="str">
            <v>397CN</v>
          </cell>
          <cell r="G1019" t="str">
            <v>397</v>
          </cell>
          <cell r="H1019" t="str">
            <v>CN</v>
          </cell>
          <cell r="I1019">
            <v>2878392.2475000001</v>
          </cell>
        </row>
        <row r="1020">
          <cell r="A1020" t="str">
            <v>397ID</v>
          </cell>
          <cell r="B1020" t="str">
            <v>397</v>
          </cell>
          <cell r="C1020" t="str">
            <v>ID</v>
          </cell>
          <cell r="D1020">
            <v>9041489.2470833305</v>
          </cell>
          <cell r="F1020" t="str">
            <v>397ID</v>
          </cell>
          <cell r="G1020" t="str">
            <v>397</v>
          </cell>
          <cell r="H1020" t="str">
            <v>ID</v>
          </cell>
          <cell r="I1020">
            <v>9041489.2470833305</v>
          </cell>
        </row>
        <row r="1021">
          <cell r="A1021" t="str">
            <v>397JBG</v>
          </cell>
          <cell r="B1021" t="str">
            <v>397</v>
          </cell>
          <cell r="C1021" t="str">
            <v>JBG</v>
          </cell>
          <cell r="D1021">
            <v>3800095.4341666601</v>
          </cell>
          <cell r="F1021" t="str">
            <v>397JBG</v>
          </cell>
          <cell r="G1021" t="str">
            <v>397</v>
          </cell>
          <cell r="H1021" t="str">
            <v>JBG</v>
          </cell>
          <cell r="I1021">
            <v>3800095.4341666601</v>
          </cell>
        </row>
        <row r="1022">
          <cell r="A1022" t="str">
            <v>397OR</v>
          </cell>
          <cell r="B1022" t="str">
            <v>397</v>
          </cell>
          <cell r="C1022" t="str">
            <v>OR</v>
          </cell>
          <cell r="D1022">
            <v>51406208.731250003</v>
          </cell>
          <cell r="F1022" t="str">
            <v>397OR</v>
          </cell>
          <cell r="G1022" t="str">
            <v>397</v>
          </cell>
          <cell r="H1022" t="str">
            <v>OR</v>
          </cell>
          <cell r="I1022">
            <v>51406208.731250003</v>
          </cell>
        </row>
        <row r="1023">
          <cell r="A1023" t="str">
            <v>397SG</v>
          </cell>
          <cell r="B1023" t="str">
            <v>397</v>
          </cell>
          <cell r="C1023" t="str">
            <v>SG</v>
          </cell>
          <cell r="D1023">
            <v>138683.51</v>
          </cell>
          <cell r="F1023" t="str">
            <v>397SG</v>
          </cell>
          <cell r="G1023" t="str">
            <v>397</v>
          </cell>
          <cell r="H1023" t="str">
            <v>SG</v>
          </cell>
          <cell r="I1023">
            <v>138683.51</v>
          </cell>
        </row>
        <row r="1024">
          <cell r="A1024" t="str">
            <v>397SO</v>
          </cell>
          <cell r="B1024" t="str">
            <v>397</v>
          </cell>
          <cell r="C1024" t="str">
            <v>SO</v>
          </cell>
          <cell r="D1024">
            <v>67582310.075000003</v>
          </cell>
          <cell r="F1024" t="str">
            <v>397SO</v>
          </cell>
          <cell r="G1024" t="str">
            <v>397</v>
          </cell>
          <cell r="H1024" t="str">
            <v>SO</v>
          </cell>
          <cell r="I1024">
            <v>67582310.075000003</v>
          </cell>
        </row>
        <row r="1025">
          <cell r="A1025" t="str">
            <v>397UT</v>
          </cell>
          <cell r="B1025" t="str">
            <v>397</v>
          </cell>
          <cell r="C1025" t="str">
            <v>UT</v>
          </cell>
          <cell r="D1025">
            <v>50321200.257083297</v>
          </cell>
          <cell r="F1025" t="str">
            <v>397UT</v>
          </cell>
          <cell r="G1025" t="str">
            <v>397</v>
          </cell>
          <cell r="H1025" t="str">
            <v>UT</v>
          </cell>
          <cell r="I1025">
            <v>50321200.257083297</v>
          </cell>
        </row>
        <row r="1026">
          <cell r="A1026" t="str">
            <v>397WA</v>
          </cell>
          <cell r="B1026" t="str">
            <v>397</v>
          </cell>
          <cell r="C1026" t="str">
            <v>WA</v>
          </cell>
          <cell r="D1026">
            <v>12557991.5970833</v>
          </cell>
          <cell r="F1026" t="str">
            <v>397WA</v>
          </cell>
          <cell r="G1026" t="str">
            <v>397</v>
          </cell>
          <cell r="H1026" t="str">
            <v>WA</v>
          </cell>
          <cell r="I1026">
            <v>12557991.5970833</v>
          </cell>
        </row>
        <row r="1027">
          <cell r="A1027" t="str">
            <v>397WYP</v>
          </cell>
          <cell r="B1027" t="str">
            <v>397</v>
          </cell>
          <cell r="C1027" t="str">
            <v>WYP</v>
          </cell>
          <cell r="D1027">
            <v>23722623.434166599</v>
          </cell>
          <cell r="F1027" t="str">
            <v>397WYP</v>
          </cell>
          <cell r="G1027" t="str">
            <v>397</v>
          </cell>
          <cell r="H1027" t="str">
            <v>WYP</v>
          </cell>
          <cell r="I1027">
            <v>23722623.434166599</v>
          </cell>
        </row>
        <row r="1028">
          <cell r="A1028" t="str">
            <v>397WYU</v>
          </cell>
          <cell r="B1028" t="str">
            <v>397</v>
          </cell>
          <cell r="C1028" t="str">
            <v>WYU</v>
          </cell>
          <cell r="D1028">
            <v>4847694.7608333305</v>
          </cell>
          <cell r="F1028" t="str">
            <v>397WYU</v>
          </cell>
          <cell r="G1028" t="str">
            <v>397</v>
          </cell>
          <cell r="H1028" t="str">
            <v>WYU</v>
          </cell>
          <cell r="I1028">
            <v>4847694.7608333305</v>
          </cell>
        </row>
        <row r="1029">
          <cell r="A1029" t="str">
            <v>398CA</v>
          </cell>
          <cell r="B1029" t="str">
            <v>398</v>
          </cell>
          <cell r="C1029" t="str">
            <v>CA</v>
          </cell>
          <cell r="D1029">
            <v>52946.559999999998</v>
          </cell>
          <cell r="F1029" t="str">
            <v>398CA</v>
          </cell>
          <cell r="G1029" t="str">
            <v>398</v>
          </cell>
          <cell r="H1029" t="str">
            <v>CA</v>
          </cell>
          <cell r="I1029">
            <v>52946.559999999998</v>
          </cell>
        </row>
        <row r="1030">
          <cell r="A1030" t="str">
            <v>398CAEE</v>
          </cell>
          <cell r="B1030" t="str">
            <v>398</v>
          </cell>
          <cell r="C1030" t="str">
            <v>CAEE</v>
          </cell>
          <cell r="D1030">
            <v>1667.75</v>
          </cell>
          <cell r="F1030" t="str">
            <v>398CAEE</v>
          </cell>
          <cell r="G1030" t="str">
            <v>398</v>
          </cell>
          <cell r="H1030" t="str">
            <v>CAEE</v>
          </cell>
          <cell r="I1030">
            <v>1667.75</v>
          </cell>
        </row>
        <row r="1031">
          <cell r="A1031" t="str">
            <v>398CAGE</v>
          </cell>
          <cell r="B1031" t="str">
            <v>398</v>
          </cell>
          <cell r="C1031" t="str">
            <v>CAGE</v>
          </cell>
          <cell r="D1031">
            <v>1726886.1825000001</v>
          </cell>
          <cell r="F1031" t="str">
            <v>398CAGE</v>
          </cell>
          <cell r="G1031" t="str">
            <v>398</v>
          </cell>
          <cell r="H1031" t="str">
            <v>CAGE</v>
          </cell>
          <cell r="I1031">
            <v>1726886.1825000001</v>
          </cell>
        </row>
        <row r="1032">
          <cell r="A1032" t="str">
            <v>398CAGW</v>
          </cell>
          <cell r="B1032" t="str">
            <v>398</v>
          </cell>
          <cell r="C1032" t="str">
            <v>CAGW</v>
          </cell>
          <cell r="D1032">
            <v>384151.63833333302</v>
          </cell>
          <cell r="F1032" t="str">
            <v>398CAGW</v>
          </cell>
          <cell r="G1032" t="str">
            <v>398</v>
          </cell>
          <cell r="H1032" t="str">
            <v>CAGW</v>
          </cell>
          <cell r="I1032">
            <v>384151.63833333302</v>
          </cell>
        </row>
        <row r="1033">
          <cell r="A1033" t="str">
            <v>398CN</v>
          </cell>
          <cell r="B1033" t="str">
            <v>398</v>
          </cell>
          <cell r="C1033" t="str">
            <v>CN</v>
          </cell>
          <cell r="D1033">
            <v>216484.44</v>
          </cell>
          <cell r="F1033" t="str">
            <v>398CN</v>
          </cell>
          <cell r="G1033" t="str">
            <v>398</v>
          </cell>
          <cell r="H1033" t="str">
            <v>CN</v>
          </cell>
          <cell r="I1033">
            <v>216484.44</v>
          </cell>
        </row>
        <row r="1034">
          <cell r="A1034" t="str">
            <v>398ID</v>
          </cell>
          <cell r="B1034" t="str">
            <v>398</v>
          </cell>
          <cell r="C1034" t="str">
            <v>ID</v>
          </cell>
          <cell r="D1034">
            <v>52709.419166666601</v>
          </cell>
          <cell r="F1034" t="str">
            <v>398ID</v>
          </cell>
          <cell r="G1034" t="str">
            <v>398</v>
          </cell>
          <cell r="H1034" t="str">
            <v>ID</v>
          </cell>
          <cell r="I1034">
            <v>52709.419166666601</v>
          </cell>
        </row>
        <row r="1035">
          <cell r="A1035" t="str">
            <v>398JBG</v>
          </cell>
          <cell r="B1035" t="str">
            <v>398</v>
          </cell>
          <cell r="C1035" t="str">
            <v>JBG</v>
          </cell>
          <cell r="D1035">
            <v>103485.08875</v>
          </cell>
          <cell r="F1035" t="str">
            <v>398JBG</v>
          </cell>
          <cell r="G1035" t="str">
            <v>398</v>
          </cell>
          <cell r="H1035" t="str">
            <v>JBG</v>
          </cell>
          <cell r="I1035">
            <v>103485.08875</v>
          </cell>
        </row>
        <row r="1036">
          <cell r="A1036" t="str">
            <v>398OR</v>
          </cell>
          <cell r="B1036" t="str">
            <v>398</v>
          </cell>
          <cell r="C1036" t="str">
            <v>OR</v>
          </cell>
          <cell r="D1036">
            <v>1084254.9537500001</v>
          </cell>
          <cell r="F1036" t="str">
            <v>398OR</v>
          </cell>
          <cell r="G1036" t="str">
            <v>398</v>
          </cell>
          <cell r="H1036" t="str">
            <v>OR</v>
          </cell>
          <cell r="I1036">
            <v>1084254.9537500001</v>
          </cell>
        </row>
        <row r="1037">
          <cell r="A1037" t="str">
            <v>398SO</v>
          </cell>
          <cell r="B1037" t="str">
            <v>398</v>
          </cell>
          <cell r="C1037" t="str">
            <v>SO</v>
          </cell>
          <cell r="D1037">
            <v>2874037.4308333299</v>
          </cell>
          <cell r="F1037" t="str">
            <v>398SO</v>
          </cell>
          <cell r="G1037" t="str">
            <v>398</v>
          </cell>
          <cell r="H1037" t="str">
            <v>SO</v>
          </cell>
          <cell r="I1037">
            <v>2874037.4308333299</v>
          </cell>
        </row>
        <row r="1038">
          <cell r="A1038" t="str">
            <v>398UT</v>
          </cell>
          <cell r="B1038" t="str">
            <v>398</v>
          </cell>
          <cell r="C1038" t="str">
            <v>UT</v>
          </cell>
          <cell r="D1038">
            <v>922984.82750000001</v>
          </cell>
          <cell r="F1038" t="str">
            <v>398UT</v>
          </cell>
          <cell r="G1038" t="str">
            <v>398</v>
          </cell>
          <cell r="H1038" t="str">
            <v>UT</v>
          </cell>
          <cell r="I1038">
            <v>922984.82750000001</v>
          </cell>
        </row>
        <row r="1039">
          <cell r="A1039" t="str">
            <v>398WA</v>
          </cell>
          <cell r="B1039" t="str">
            <v>398</v>
          </cell>
          <cell r="C1039" t="str">
            <v>WA</v>
          </cell>
          <cell r="D1039">
            <v>209284.65375</v>
          </cell>
          <cell r="F1039" t="str">
            <v>398WA</v>
          </cell>
          <cell r="G1039" t="str">
            <v>398</v>
          </cell>
          <cell r="H1039" t="str">
            <v>WA</v>
          </cell>
          <cell r="I1039">
            <v>209284.65375</v>
          </cell>
        </row>
        <row r="1040">
          <cell r="A1040" t="str">
            <v>398WYP</v>
          </cell>
          <cell r="B1040" t="str">
            <v>398</v>
          </cell>
          <cell r="C1040" t="str">
            <v>WYP</v>
          </cell>
          <cell r="D1040">
            <v>176663.73166666599</v>
          </cell>
          <cell r="F1040" t="str">
            <v>398WYP</v>
          </cell>
          <cell r="G1040" t="str">
            <v>398</v>
          </cell>
          <cell r="H1040" t="str">
            <v>WYP</v>
          </cell>
          <cell r="I1040">
            <v>176663.73166666599</v>
          </cell>
        </row>
        <row r="1041">
          <cell r="A1041" t="str">
            <v>398WYU</v>
          </cell>
          <cell r="B1041" t="str">
            <v>398</v>
          </cell>
          <cell r="C1041" t="str">
            <v>WYU</v>
          </cell>
          <cell r="D1041">
            <v>11421.807500000001</v>
          </cell>
          <cell r="F1041" t="str">
            <v>398WYU</v>
          </cell>
          <cell r="G1041" t="str">
            <v>398</v>
          </cell>
          <cell r="H1041" t="str">
            <v>WYU</v>
          </cell>
          <cell r="I1041">
            <v>11421.807500000001</v>
          </cell>
        </row>
        <row r="1042">
          <cell r="A1042" t="str">
            <v>399CAEE</v>
          </cell>
          <cell r="B1042" t="str">
            <v>399</v>
          </cell>
          <cell r="C1042" t="str">
            <v>CAEE</v>
          </cell>
          <cell r="D1042">
            <v>300207385.74624997</v>
          </cell>
          <cell r="F1042" t="str">
            <v>399CAEE</v>
          </cell>
          <cell r="G1042" t="str">
            <v>399</v>
          </cell>
          <cell r="H1042" t="str">
            <v>CAEE</v>
          </cell>
          <cell r="I1042">
            <v>300207385.74624997</v>
          </cell>
        </row>
        <row r="1043">
          <cell r="A1043" t="str">
            <v>2281SO</v>
          </cell>
          <cell r="B1043" t="str">
            <v>2281</v>
          </cell>
          <cell r="C1043" t="str">
            <v>SO</v>
          </cell>
          <cell r="D1043">
            <v>0</v>
          </cell>
          <cell r="F1043" t="str">
            <v>2281SO</v>
          </cell>
          <cell r="G1043" t="str">
            <v>2281</v>
          </cell>
          <cell r="H1043" t="str">
            <v>SO</v>
          </cell>
          <cell r="I1043">
            <v>0</v>
          </cell>
        </row>
        <row r="1044">
          <cell r="A1044" t="str">
            <v>2282SO</v>
          </cell>
          <cell r="B1044" t="str">
            <v>2282</v>
          </cell>
          <cell r="C1044" t="str">
            <v>SO</v>
          </cell>
          <cell r="D1044">
            <v>-49004854.256250001</v>
          </cell>
          <cell r="F1044" t="str">
            <v>2282SO</v>
          </cell>
          <cell r="G1044" t="str">
            <v>2282</v>
          </cell>
          <cell r="H1044" t="str">
            <v>SO</v>
          </cell>
          <cell r="I1044">
            <v>-49004854.256250001</v>
          </cell>
        </row>
        <row r="1045">
          <cell r="A1045" t="str">
            <v>2283SO</v>
          </cell>
          <cell r="B1045" t="str">
            <v>2283</v>
          </cell>
          <cell r="C1045" t="str">
            <v>SO</v>
          </cell>
          <cell r="D1045">
            <v>-3307701.4933333299</v>
          </cell>
          <cell r="F1045" t="str">
            <v>2283SO</v>
          </cell>
          <cell r="G1045" t="str">
            <v>2283</v>
          </cell>
          <cell r="H1045" t="str">
            <v>SO</v>
          </cell>
          <cell r="I1045">
            <v>-3307701.4933333299</v>
          </cell>
        </row>
        <row r="1046">
          <cell r="A1046" t="str">
            <v>18222OR</v>
          </cell>
          <cell r="B1046" t="str">
            <v>18222</v>
          </cell>
          <cell r="C1046" t="str">
            <v>OR</v>
          </cell>
          <cell r="D1046">
            <v>0</v>
          </cell>
          <cell r="F1046" t="str">
            <v>18222OR</v>
          </cell>
          <cell r="G1046" t="str">
            <v>18222</v>
          </cell>
          <cell r="H1046" t="str">
            <v>OR</v>
          </cell>
          <cell r="I1046">
            <v>0</v>
          </cell>
        </row>
        <row r="1047">
          <cell r="A1047" t="str">
            <v>18222TROJD</v>
          </cell>
          <cell r="B1047" t="str">
            <v>18222</v>
          </cell>
          <cell r="C1047" t="str">
            <v>TROJD</v>
          </cell>
          <cell r="D1047">
            <v>0</v>
          </cell>
          <cell r="F1047" t="str">
            <v>18222TROJD</v>
          </cell>
          <cell r="G1047" t="str">
            <v>18222</v>
          </cell>
          <cell r="H1047" t="str">
            <v>TROJD</v>
          </cell>
          <cell r="I1047">
            <v>0</v>
          </cell>
        </row>
        <row r="1048">
          <cell r="A1048" t="str">
            <v>18222TROJP</v>
          </cell>
          <cell r="B1048" t="str">
            <v>18222</v>
          </cell>
          <cell r="C1048" t="str">
            <v>TROJP</v>
          </cell>
          <cell r="D1048">
            <v>0</v>
          </cell>
          <cell r="F1048" t="str">
            <v>18222TROJP</v>
          </cell>
          <cell r="G1048" t="str">
            <v>18222</v>
          </cell>
          <cell r="H1048" t="str">
            <v>TROJP</v>
          </cell>
          <cell r="I1048">
            <v>0</v>
          </cell>
        </row>
        <row r="1049">
          <cell r="A1049" t="str">
            <v>18222WA</v>
          </cell>
          <cell r="B1049" t="str">
            <v>18222</v>
          </cell>
          <cell r="C1049" t="str">
            <v>WA</v>
          </cell>
          <cell r="D1049">
            <v>0</v>
          </cell>
          <cell r="F1049" t="str">
            <v>18222WA</v>
          </cell>
          <cell r="G1049" t="str">
            <v>18222</v>
          </cell>
          <cell r="H1049" t="str">
            <v>WA</v>
          </cell>
          <cell r="I1049">
            <v>0</v>
          </cell>
        </row>
        <row r="1050">
          <cell r="A1050" t="str">
            <v>22841CAEE</v>
          </cell>
          <cell r="B1050" t="str">
            <v>22841</v>
          </cell>
          <cell r="C1050" t="str">
            <v>CAEE</v>
          </cell>
          <cell r="D1050">
            <v>0</v>
          </cell>
          <cell r="F1050" t="str">
            <v>22841CAEE</v>
          </cell>
          <cell r="G1050" t="str">
            <v>22841</v>
          </cell>
          <cell r="H1050" t="str">
            <v>CAEE</v>
          </cell>
          <cell r="I1050">
            <v>0</v>
          </cell>
        </row>
        <row r="1051">
          <cell r="A1051" t="str">
            <v>22841CAGW</v>
          </cell>
          <cell r="B1051" t="str">
            <v>22841</v>
          </cell>
          <cell r="C1051" t="str">
            <v>CAGW</v>
          </cell>
          <cell r="D1051">
            <v>-1470443.79291666</v>
          </cell>
          <cell r="F1051" t="str">
            <v>22841CAGW</v>
          </cell>
          <cell r="G1051" t="str">
            <v>22841</v>
          </cell>
          <cell r="H1051" t="str">
            <v>CAGW</v>
          </cell>
          <cell r="I1051">
            <v>-1470443.79291666</v>
          </cell>
        </row>
        <row r="1052">
          <cell r="A1052" t="str">
            <v>22842TROJD</v>
          </cell>
          <cell r="B1052" t="str">
            <v>22842</v>
          </cell>
          <cell r="C1052" t="str">
            <v>TROJD</v>
          </cell>
          <cell r="D1052">
            <v>0</v>
          </cell>
          <cell r="F1052" t="str">
            <v>22842TROJD</v>
          </cell>
          <cell r="G1052" t="str">
            <v>22842</v>
          </cell>
          <cell r="H1052" t="str">
            <v>TROJD</v>
          </cell>
          <cell r="I1052">
            <v>0</v>
          </cell>
        </row>
        <row r="1053">
          <cell r="A1053" t="str">
            <v>25316CAEE</v>
          </cell>
          <cell r="B1053" t="str">
            <v>25316</v>
          </cell>
          <cell r="C1053" t="str">
            <v>CAEE</v>
          </cell>
          <cell r="D1053">
            <v>-3685416.66666666</v>
          </cell>
          <cell r="F1053" t="str">
            <v>25316CAEE</v>
          </cell>
          <cell r="G1053" t="str">
            <v>25316</v>
          </cell>
          <cell r="H1053" t="str">
            <v>CAEE</v>
          </cell>
          <cell r="I1053">
            <v>-3685416.66666666</v>
          </cell>
        </row>
        <row r="1054">
          <cell r="A1054" t="str">
            <v>25317CAEE</v>
          </cell>
          <cell r="B1054" t="str">
            <v>25317</v>
          </cell>
          <cell r="C1054" t="str">
            <v>CAEE</v>
          </cell>
          <cell r="D1054">
            <v>-2699610.625</v>
          </cell>
          <cell r="F1054" t="str">
            <v>25317CAEE</v>
          </cell>
          <cell r="G1054" t="str">
            <v>25317</v>
          </cell>
          <cell r="H1054" t="str">
            <v>CAEE</v>
          </cell>
          <cell r="I1054">
            <v>-2699610.625</v>
          </cell>
        </row>
        <row r="1055">
          <cell r="A1055" t="str">
            <v>25318CAGE</v>
          </cell>
          <cell r="B1055" t="str">
            <v>25318</v>
          </cell>
          <cell r="C1055" t="str">
            <v>CAGE</v>
          </cell>
          <cell r="D1055">
            <v>-273000</v>
          </cell>
          <cell r="F1055" t="str">
            <v>25318CAGE</v>
          </cell>
          <cell r="G1055" t="str">
            <v>25318</v>
          </cell>
          <cell r="H1055" t="str">
            <v>CAGE</v>
          </cell>
          <cell r="I1055">
            <v>-273000</v>
          </cell>
        </row>
        <row r="1056">
          <cell r="A1056" t="str">
            <v>25318SNPPS</v>
          </cell>
          <cell r="B1056" t="str">
            <v>25318</v>
          </cell>
          <cell r="C1056" t="str">
            <v>SNPPS</v>
          </cell>
          <cell r="D1056">
            <v>0</v>
          </cell>
          <cell r="F1056" t="str">
            <v>25318SNPPS</v>
          </cell>
          <cell r="G1056" t="str">
            <v>25318</v>
          </cell>
          <cell r="H1056" t="str">
            <v>SNPPS</v>
          </cell>
          <cell r="I1056">
            <v>0</v>
          </cell>
        </row>
        <row r="1057">
          <cell r="A1057" t="str">
            <v>25325CAEE</v>
          </cell>
          <cell r="B1057" t="str">
            <v>25325</v>
          </cell>
          <cell r="C1057" t="str">
            <v>CAEE</v>
          </cell>
          <cell r="D1057">
            <v>0</v>
          </cell>
          <cell r="F1057" t="str">
            <v>25325CAEE</v>
          </cell>
          <cell r="G1057" t="str">
            <v>25325</v>
          </cell>
          <cell r="H1057" t="str">
            <v>CAEE</v>
          </cell>
          <cell r="I1057">
            <v>0</v>
          </cell>
        </row>
        <row r="1058">
          <cell r="A1058" t="str">
            <v>25399CA</v>
          </cell>
          <cell r="B1058" t="str">
            <v>25399</v>
          </cell>
          <cell r="C1058" t="str">
            <v>CA</v>
          </cell>
          <cell r="D1058">
            <v>-214644.9075</v>
          </cell>
          <cell r="F1058" t="str">
            <v>25399CA</v>
          </cell>
          <cell r="G1058" t="str">
            <v>25399</v>
          </cell>
          <cell r="H1058" t="str">
            <v>CA</v>
          </cell>
          <cell r="I1058">
            <v>-214644.9075</v>
          </cell>
        </row>
        <row r="1059">
          <cell r="A1059" t="str">
            <v>25399CAEE</v>
          </cell>
          <cell r="B1059" t="str">
            <v>25399</v>
          </cell>
          <cell r="C1059" t="str">
            <v>CAEE</v>
          </cell>
          <cell r="D1059">
            <v>0</v>
          </cell>
          <cell r="F1059" t="str">
            <v>25399CAEE</v>
          </cell>
          <cell r="G1059" t="str">
            <v>25399</v>
          </cell>
          <cell r="H1059" t="str">
            <v>CAEE</v>
          </cell>
          <cell r="I1059">
            <v>0</v>
          </cell>
        </row>
        <row r="1060">
          <cell r="A1060" t="str">
            <v>25399CAEW</v>
          </cell>
          <cell r="B1060" t="str">
            <v>25399</v>
          </cell>
          <cell r="C1060" t="str">
            <v>CAEW</v>
          </cell>
          <cell r="D1060">
            <v>0</v>
          </cell>
          <cell r="F1060" t="str">
            <v>25399CAEW</v>
          </cell>
          <cell r="G1060" t="str">
            <v>25399</v>
          </cell>
          <cell r="H1060" t="str">
            <v>CAEW</v>
          </cell>
          <cell r="I1060">
            <v>0</v>
          </cell>
        </row>
        <row r="1061">
          <cell r="A1061" t="str">
            <v>25399CAGE</v>
          </cell>
          <cell r="B1061" t="str">
            <v>25399</v>
          </cell>
          <cell r="C1061" t="str">
            <v>CAGE</v>
          </cell>
          <cell r="D1061">
            <v>4267856.6591666602</v>
          </cell>
          <cell r="F1061" t="str">
            <v>25399CAGE</v>
          </cell>
          <cell r="G1061" t="str">
            <v>25399</v>
          </cell>
          <cell r="H1061" t="str">
            <v>CAGE</v>
          </cell>
          <cell r="I1061">
            <v>4267856.6591666602</v>
          </cell>
        </row>
        <row r="1062">
          <cell r="A1062" t="str">
            <v>25399CAGW</v>
          </cell>
          <cell r="B1062" t="str">
            <v>25399</v>
          </cell>
          <cell r="C1062" t="str">
            <v>CAGW</v>
          </cell>
          <cell r="D1062">
            <v>-1100</v>
          </cell>
          <cell r="F1062" t="str">
            <v>25399CAGW</v>
          </cell>
          <cell r="G1062" t="str">
            <v>25399</v>
          </cell>
          <cell r="H1062" t="str">
            <v>CAGW</v>
          </cell>
          <cell r="I1062">
            <v>-1100</v>
          </cell>
        </row>
        <row r="1063">
          <cell r="A1063" t="str">
            <v>25399ID</v>
          </cell>
          <cell r="B1063" t="str">
            <v>25399</v>
          </cell>
          <cell r="C1063" t="str">
            <v>ID</v>
          </cell>
          <cell r="D1063">
            <v>-57573.410833333299</v>
          </cell>
          <cell r="F1063" t="str">
            <v>25399ID</v>
          </cell>
          <cell r="G1063" t="str">
            <v>25399</v>
          </cell>
          <cell r="H1063" t="str">
            <v>ID</v>
          </cell>
          <cell r="I1063">
            <v>-57573.410833333299</v>
          </cell>
        </row>
        <row r="1064">
          <cell r="A1064" t="str">
            <v>25399OR</v>
          </cell>
          <cell r="B1064" t="str">
            <v>25399</v>
          </cell>
          <cell r="C1064" t="str">
            <v>OR</v>
          </cell>
          <cell r="D1064">
            <v>-1067213.2787500001</v>
          </cell>
          <cell r="F1064" t="str">
            <v>25399OR</v>
          </cell>
          <cell r="G1064" t="str">
            <v>25399</v>
          </cell>
          <cell r="H1064" t="str">
            <v>OR</v>
          </cell>
          <cell r="I1064">
            <v>-1067213.2787500001</v>
          </cell>
        </row>
        <row r="1065">
          <cell r="A1065" t="str">
            <v>25399OTHER</v>
          </cell>
          <cell r="B1065" t="str">
            <v>25399</v>
          </cell>
          <cell r="C1065" t="str">
            <v>OTHER</v>
          </cell>
          <cell r="D1065">
            <v>-1311.125</v>
          </cell>
          <cell r="F1065" t="str">
            <v>25399OTHER</v>
          </cell>
          <cell r="G1065" t="str">
            <v>25399</v>
          </cell>
          <cell r="H1065" t="str">
            <v>OTHER</v>
          </cell>
          <cell r="I1065">
            <v>-1311.125</v>
          </cell>
        </row>
        <row r="1066">
          <cell r="A1066" t="str">
            <v>25399SG</v>
          </cell>
          <cell r="B1066" t="str">
            <v>25399</v>
          </cell>
          <cell r="C1066" t="str">
            <v>SG</v>
          </cell>
          <cell r="D1066">
            <v>-8167140.9254166596</v>
          </cell>
          <cell r="F1066" t="str">
            <v>25399SG</v>
          </cell>
          <cell r="G1066" t="str">
            <v>25399</v>
          </cell>
          <cell r="H1066" t="str">
            <v>SG</v>
          </cell>
          <cell r="I1066">
            <v>-8167140.9254166596</v>
          </cell>
        </row>
        <row r="1067">
          <cell r="A1067" t="str">
            <v>25399SO</v>
          </cell>
          <cell r="B1067" t="str">
            <v>25399</v>
          </cell>
          <cell r="C1067" t="str">
            <v>SO</v>
          </cell>
          <cell r="D1067">
            <v>-21744904.785833299</v>
          </cell>
          <cell r="F1067" t="str">
            <v>25399SO</v>
          </cell>
          <cell r="G1067" t="str">
            <v>25399</v>
          </cell>
          <cell r="H1067" t="str">
            <v>SO</v>
          </cell>
          <cell r="I1067">
            <v>-21744904.785833299</v>
          </cell>
        </row>
        <row r="1068">
          <cell r="A1068" t="str">
            <v>25399UT</v>
          </cell>
          <cell r="B1068" t="str">
            <v>25399</v>
          </cell>
          <cell r="C1068" t="str">
            <v>UT</v>
          </cell>
          <cell r="D1068">
            <v>-716952.21916666604</v>
          </cell>
          <cell r="F1068" t="str">
            <v>25399UT</v>
          </cell>
          <cell r="G1068" t="str">
            <v>25399</v>
          </cell>
          <cell r="H1068" t="str">
            <v>UT</v>
          </cell>
          <cell r="I1068">
            <v>-716952.21916666604</v>
          </cell>
        </row>
        <row r="1069">
          <cell r="A1069" t="str">
            <v>25399WA</v>
          </cell>
          <cell r="B1069" t="str">
            <v>25399</v>
          </cell>
          <cell r="C1069" t="str">
            <v>WA</v>
          </cell>
          <cell r="D1069">
            <v>-374769.99125000002</v>
          </cell>
          <cell r="F1069" t="str">
            <v>25399WA</v>
          </cell>
          <cell r="G1069" t="str">
            <v>25399</v>
          </cell>
          <cell r="H1069" t="str">
            <v>WA</v>
          </cell>
          <cell r="I1069">
            <v>-374769.99125000002</v>
          </cell>
        </row>
        <row r="1070">
          <cell r="A1070" t="str">
            <v>25399WYP</v>
          </cell>
          <cell r="B1070" t="str">
            <v>25399</v>
          </cell>
          <cell r="C1070" t="str">
            <v>WYP</v>
          </cell>
          <cell r="D1070">
            <v>-1598557.4345833301</v>
          </cell>
          <cell r="F1070" t="str">
            <v>25399WYP</v>
          </cell>
          <cell r="G1070" t="str">
            <v>25399</v>
          </cell>
          <cell r="H1070" t="str">
            <v>WYP</v>
          </cell>
          <cell r="I1070">
            <v>-1598557.4345833301</v>
          </cell>
        </row>
        <row r="1071">
          <cell r="A1071" t="str">
            <v>25399WYU</v>
          </cell>
          <cell r="B1071" t="str">
            <v>25399</v>
          </cell>
          <cell r="C1071" t="str">
            <v>WYU</v>
          </cell>
          <cell r="D1071">
            <v>0</v>
          </cell>
          <cell r="F1071" t="str">
            <v>25399WYU</v>
          </cell>
          <cell r="G1071" t="str">
            <v>25399</v>
          </cell>
          <cell r="H1071" t="str">
            <v>WYU</v>
          </cell>
          <cell r="I1071">
            <v>0</v>
          </cell>
        </row>
        <row r="1072">
          <cell r="A1072" t="str">
            <v>108360CA</v>
          </cell>
          <cell r="B1072" t="str">
            <v>108360</v>
          </cell>
          <cell r="C1072" t="str">
            <v>CA</v>
          </cell>
          <cell r="D1072">
            <v>-554624.375</v>
          </cell>
          <cell r="F1072" t="str">
            <v>108360CA</v>
          </cell>
          <cell r="G1072" t="str">
            <v>108360</v>
          </cell>
          <cell r="H1072" t="str">
            <v>CA</v>
          </cell>
          <cell r="I1072">
            <v>-554624.375</v>
          </cell>
        </row>
        <row r="1073">
          <cell r="A1073" t="str">
            <v>108360ID</v>
          </cell>
          <cell r="B1073" t="str">
            <v>108360</v>
          </cell>
          <cell r="C1073" t="str">
            <v>ID</v>
          </cell>
          <cell r="D1073">
            <v>-435463.65250000003</v>
          </cell>
          <cell r="F1073" t="str">
            <v>108360ID</v>
          </cell>
          <cell r="G1073" t="str">
            <v>108360</v>
          </cell>
          <cell r="H1073" t="str">
            <v>ID</v>
          </cell>
          <cell r="I1073">
            <v>-435463.65250000003</v>
          </cell>
        </row>
        <row r="1074">
          <cell r="A1074" t="str">
            <v>108360OR</v>
          </cell>
          <cell r="B1074" t="str">
            <v>108360</v>
          </cell>
          <cell r="C1074" t="str">
            <v>OR</v>
          </cell>
          <cell r="D1074">
            <v>-2527720.4637500001</v>
          </cell>
          <cell r="F1074" t="str">
            <v>108360OR</v>
          </cell>
          <cell r="G1074" t="str">
            <v>108360</v>
          </cell>
          <cell r="H1074" t="str">
            <v>OR</v>
          </cell>
          <cell r="I1074">
            <v>-2527720.4637500001</v>
          </cell>
        </row>
        <row r="1075">
          <cell r="A1075" t="str">
            <v>108360UT</v>
          </cell>
          <cell r="B1075" t="str">
            <v>108360</v>
          </cell>
          <cell r="C1075" t="str">
            <v>UT</v>
          </cell>
          <cell r="D1075">
            <v>-2755492.9587500002</v>
          </cell>
          <cell r="F1075" t="str">
            <v>108360UT</v>
          </cell>
          <cell r="G1075" t="str">
            <v>108360</v>
          </cell>
          <cell r="H1075" t="str">
            <v>UT</v>
          </cell>
          <cell r="I1075">
            <v>-2755492.9587500002</v>
          </cell>
        </row>
        <row r="1076">
          <cell r="A1076" t="str">
            <v>108360WA</v>
          </cell>
          <cell r="B1076" t="str">
            <v>108360</v>
          </cell>
          <cell r="C1076" t="str">
            <v>WA</v>
          </cell>
          <cell r="D1076">
            <v>-141813.45166666599</v>
          </cell>
          <cell r="F1076" t="str">
            <v>108360WA</v>
          </cell>
          <cell r="G1076" t="str">
            <v>108360</v>
          </cell>
          <cell r="H1076" t="str">
            <v>WA</v>
          </cell>
          <cell r="I1076">
            <v>-141813.45166666599</v>
          </cell>
        </row>
        <row r="1077">
          <cell r="A1077" t="str">
            <v>108360WYP</v>
          </cell>
          <cell r="B1077" t="str">
            <v>108360</v>
          </cell>
          <cell r="C1077" t="str">
            <v>WYP</v>
          </cell>
          <cell r="D1077">
            <v>-1079274.9537500001</v>
          </cell>
          <cell r="F1077" t="str">
            <v>108360WYP</v>
          </cell>
          <cell r="G1077" t="str">
            <v>108360</v>
          </cell>
          <cell r="H1077" t="str">
            <v>WYP</v>
          </cell>
          <cell r="I1077">
            <v>-1079274.9537500001</v>
          </cell>
        </row>
        <row r="1078">
          <cell r="A1078" t="str">
            <v>108360WYU</v>
          </cell>
          <cell r="B1078" t="str">
            <v>108360</v>
          </cell>
          <cell r="C1078" t="str">
            <v>WYU</v>
          </cell>
          <cell r="D1078">
            <v>-615086.02</v>
          </cell>
          <cell r="F1078" t="str">
            <v>108360WYU</v>
          </cell>
          <cell r="G1078" t="str">
            <v>108360</v>
          </cell>
          <cell r="H1078" t="str">
            <v>WYU</v>
          </cell>
          <cell r="I1078">
            <v>-615086.02</v>
          </cell>
        </row>
        <row r="1079">
          <cell r="A1079" t="str">
            <v>108361CA</v>
          </cell>
          <cell r="B1079" t="str">
            <v>108361</v>
          </cell>
          <cell r="C1079" t="str">
            <v>CA</v>
          </cell>
          <cell r="D1079">
            <v>-730673.93541666598</v>
          </cell>
          <cell r="F1079" t="str">
            <v>108361CA</v>
          </cell>
          <cell r="G1079" t="str">
            <v>108361</v>
          </cell>
          <cell r="H1079" t="str">
            <v>CA</v>
          </cell>
          <cell r="I1079">
            <v>-730673.93541666598</v>
          </cell>
        </row>
        <row r="1080">
          <cell r="A1080" t="str">
            <v>108361ID</v>
          </cell>
          <cell r="B1080" t="str">
            <v>108361</v>
          </cell>
          <cell r="C1080" t="str">
            <v>ID</v>
          </cell>
          <cell r="D1080">
            <v>-475066.73333333299</v>
          </cell>
          <cell r="F1080" t="str">
            <v>108361ID</v>
          </cell>
          <cell r="G1080" t="str">
            <v>108361</v>
          </cell>
          <cell r="H1080" t="str">
            <v>ID</v>
          </cell>
          <cell r="I1080">
            <v>-475066.73333333299</v>
          </cell>
        </row>
        <row r="1081">
          <cell r="A1081" t="str">
            <v>108361OR</v>
          </cell>
          <cell r="B1081" t="str">
            <v>108361</v>
          </cell>
          <cell r="C1081" t="str">
            <v>OR</v>
          </cell>
          <cell r="D1081">
            <v>-4256626.9895833302</v>
          </cell>
          <cell r="F1081" t="str">
            <v>108361OR</v>
          </cell>
          <cell r="G1081" t="str">
            <v>108361</v>
          </cell>
          <cell r="H1081" t="str">
            <v>OR</v>
          </cell>
          <cell r="I1081">
            <v>-4256626.9895833302</v>
          </cell>
        </row>
        <row r="1082">
          <cell r="A1082" t="str">
            <v>108361UT</v>
          </cell>
          <cell r="B1082" t="str">
            <v>108361</v>
          </cell>
          <cell r="C1082" t="str">
            <v>UT</v>
          </cell>
          <cell r="D1082">
            <v>-8242531.1754166596</v>
          </cell>
          <cell r="F1082" t="str">
            <v>108361UT</v>
          </cell>
          <cell r="G1082" t="str">
            <v>108361</v>
          </cell>
          <cell r="H1082" t="str">
            <v>UT</v>
          </cell>
          <cell r="I1082">
            <v>-8242531.1754166596</v>
          </cell>
        </row>
        <row r="1083">
          <cell r="A1083" t="str">
            <v>108361WA</v>
          </cell>
          <cell r="B1083" t="str">
            <v>108361</v>
          </cell>
          <cell r="C1083" t="str">
            <v>WA</v>
          </cell>
          <cell r="D1083">
            <v>-683300.84083333297</v>
          </cell>
          <cell r="F1083" t="str">
            <v>108361WA</v>
          </cell>
          <cell r="G1083" t="str">
            <v>108361</v>
          </cell>
          <cell r="H1083" t="str">
            <v>WA</v>
          </cell>
          <cell r="I1083">
            <v>-683300.84083333297</v>
          </cell>
        </row>
        <row r="1084">
          <cell r="A1084" t="str">
            <v>108361WYP</v>
          </cell>
          <cell r="B1084" t="str">
            <v>108361</v>
          </cell>
          <cell r="C1084" t="str">
            <v>WYP</v>
          </cell>
          <cell r="D1084">
            <v>-2500216.5008333302</v>
          </cell>
          <cell r="F1084" t="str">
            <v>108361WYP</v>
          </cell>
          <cell r="G1084" t="str">
            <v>108361</v>
          </cell>
          <cell r="H1084" t="str">
            <v>WYP</v>
          </cell>
          <cell r="I1084">
            <v>-2500216.5008333302</v>
          </cell>
        </row>
        <row r="1085">
          <cell r="A1085" t="str">
            <v>108361WYU</v>
          </cell>
          <cell r="B1085" t="str">
            <v>108361</v>
          </cell>
          <cell r="C1085" t="str">
            <v>WYU</v>
          </cell>
          <cell r="D1085">
            <v>-200451.42833333299</v>
          </cell>
          <cell r="F1085" t="str">
            <v>108361WYU</v>
          </cell>
          <cell r="G1085" t="str">
            <v>108361</v>
          </cell>
          <cell r="H1085" t="str">
            <v>WYU</v>
          </cell>
          <cell r="I1085">
            <v>-200451.42833333299</v>
          </cell>
        </row>
        <row r="1086">
          <cell r="A1086" t="str">
            <v>108362CA</v>
          </cell>
          <cell r="B1086" t="str">
            <v>108362</v>
          </cell>
          <cell r="C1086" t="str">
            <v>CA</v>
          </cell>
          <cell r="D1086">
            <v>-4849034.0812499998</v>
          </cell>
          <cell r="F1086" t="str">
            <v>108362CA</v>
          </cell>
          <cell r="G1086" t="str">
            <v>108362</v>
          </cell>
          <cell r="H1086" t="str">
            <v>CA</v>
          </cell>
          <cell r="I1086">
            <v>-4849034.0812499998</v>
          </cell>
        </row>
        <row r="1087">
          <cell r="A1087" t="str">
            <v>108362ID</v>
          </cell>
          <cell r="B1087" t="str">
            <v>108362</v>
          </cell>
          <cell r="C1087" t="str">
            <v>ID</v>
          </cell>
          <cell r="D1087">
            <v>-9082622.3845833298</v>
          </cell>
          <cell r="F1087" t="str">
            <v>108362ID</v>
          </cell>
          <cell r="G1087" t="str">
            <v>108362</v>
          </cell>
          <cell r="H1087" t="str">
            <v>ID</v>
          </cell>
          <cell r="I1087">
            <v>-9082622.3845833298</v>
          </cell>
        </row>
        <row r="1088">
          <cell r="A1088" t="str">
            <v>108362OR</v>
          </cell>
          <cell r="B1088" t="str">
            <v>108362</v>
          </cell>
          <cell r="C1088" t="str">
            <v>OR</v>
          </cell>
          <cell r="D1088">
            <v>-63241450.210000001</v>
          </cell>
          <cell r="F1088" t="str">
            <v>108362OR</v>
          </cell>
          <cell r="G1088" t="str">
            <v>108362</v>
          </cell>
          <cell r="H1088" t="str">
            <v>OR</v>
          </cell>
          <cell r="I1088">
            <v>-63241450.210000001</v>
          </cell>
        </row>
        <row r="1089">
          <cell r="A1089" t="str">
            <v>108362UT</v>
          </cell>
          <cell r="B1089" t="str">
            <v>108362</v>
          </cell>
          <cell r="C1089" t="str">
            <v>UT</v>
          </cell>
          <cell r="D1089">
            <v>-90507880.917083293</v>
          </cell>
          <cell r="F1089" t="str">
            <v>108362UT</v>
          </cell>
          <cell r="G1089" t="str">
            <v>108362</v>
          </cell>
          <cell r="H1089" t="str">
            <v>UT</v>
          </cell>
          <cell r="I1089">
            <v>-90507880.917083293</v>
          </cell>
        </row>
        <row r="1090">
          <cell r="A1090" t="str">
            <v>108362WA</v>
          </cell>
          <cell r="B1090" t="str">
            <v>108362</v>
          </cell>
          <cell r="C1090" t="str">
            <v>WA</v>
          </cell>
          <cell r="D1090">
            <v>-16273798.4916666</v>
          </cell>
          <cell r="F1090" t="str">
            <v>108362WA</v>
          </cell>
          <cell r="G1090" t="str">
            <v>108362</v>
          </cell>
          <cell r="H1090" t="str">
            <v>WA</v>
          </cell>
          <cell r="I1090">
            <v>-16273798.4916666</v>
          </cell>
        </row>
        <row r="1091">
          <cell r="A1091" t="str">
            <v>108362WYP</v>
          </cell>
          <cell r="B1091" t="str">
            <v>108362</v>
          </cell>
          <cell r="C1091" t="str">
            <v>WYP</v>
          </cell>
          <cell r="D1091">
            <v>-41792595.013750002</v>
          </cell>
          <cell r="F1091" t="str">
            <v>108362WYP</v>
          </cell>
          <cell r="G1091" t="str">
            <v>108362</v>
          </cell>
          <cell r="H1091" t="str">
            <v>WYP</v>
          </cell>
          <cell r="I1091">
            <v>-41792595.013750002</v>
          </cell>
        </row>
        <row r="1092">
          <cell r="A1092" t="str">
            <v>108362WYU</v>
          </cell>
          <cell r="B1092" t="str">
            <v>108362</v>
          </cell>
          <cell r="C1092" t="str">
            <v>WYU</v>
          </cell>
          <cell r="D1092">
            <v>-2744063.2554166601</v>
          </cell>
          <cell r="F1092" t="str">
            <v>108362WYU</v>
          </cell>
          <cell r="G1092" t="str">
            <v>108362</v>
          </cell>
          <cell r="H1092" t="str">
            <v>WYU</v>
          </cell>
          <cell r="I1092">
            <v>-2744063.2554166601</v>
          </cell>
        </row>
        <row r="1093">
          <cell r="A1093" t="str">
            <v>108364CA</v>
          </cell>
          <cell r="B1093" t="str">
            <v>108364</v>
          </cell>
          <cell r="C1093" t="str">
            <v>CA</v>
          </cell>
          <cell r="D1093">
            <v>-29370600.823333301</v>
          </cell>
          <cell r="F1093" t="str">
            <v>108364CA</v>
          </cell>
          <cell r="G1093" t="str">
            <v>108364</v>
          </cell>
          <cell r="H1093" t="str">
            <v>CA</v>
          </cell>
          <cell r="I1093">
            <v>-29370600.823333301</v>
          </cell>
        </row>
        <row r="1094">
          <cell r="A1094" t="str">
            <v>108364ID</v>
          </cell>
          <cell r="B1094" t="str">
            <v>108364</v>
          </cell>
          <cell r="C1094" t="str">
            <v>ID</v>
          </cell>
          <cell r="D1094">
            <v>-45821866.943750001</v>
          </cell>
          <cell r="F1094" t="str">
            <v>108364ID</v>
          </cell>
          <cell r="G1094" t="str">
            <v>108364</v>
          </cell>
          <cell r="H1094" t="str">
            <v>ID</v>
          </cell>
          <cell r="I1094">
            <v>-45821866.943750001</v>
          </cell>
        </row>
        <row r="1095">
          <cell r="A1095" t="str">
            <v>108364OR</v>
          </cell>
          <cell r="B1095" t="str">
            <v>108364</v>
          </cell>
          <cell r="C1095" t="str">
            <v>OR</v>
          </cell>
          <cell r="D1095">
            <v>-229767391.12541601</v>
          </cell>
          <cell r="F1095" t="str">
            <v>108364OR</v>
          </cell>
          <cell r="G1095" t="str">
            <v>108364</v>
          </cell>
          <cell r="H1095" t="str">
            <v>OR</v>
          </cell>
          <cell r="I1095">
            <v>-229767391.12541601</v>
          </cell>
        </row>
        <row r="1096">
          <cell r="A1096" t="str">
            <v>108364UT</v>
          </cell>
          <cell r="B1096" t="str">
            <v>108364</v>
          </cell>
          <cell r="C1096" t="str">
            <v>UT</v>
          </cell>
          <cell r="D1096">
            <v>-186385470.58541599</v>
          </cell>
          <cell r="F1096" t="str">
            <v>108364UT</v>
          </cell>
          <cell r="G1096" t="str">
            <v>108364</v>
          </cell>
          <cell r="H1096" t="str">
            <v>UT</v>
          </cell>
          <cell r="I1096">
            <v>-186385470.58541599</v>
          </cell>
        </row>
        <row r="1097">
          <cell r="A1097" t="str">
            <v>108364WA</v>
          </cell>
          <cell r="B1097" t="str">
            <v>108364</v>
          </cell>
          <cell r="C1097" t="str">
            <v>WA</v>
          </cell>
          <cell r="D1097">
            <v>-53114724.140000001</v>
          </cell>
          <cell r="F1097" t="str">
            <v>108364WA</v>
          </cell>
          <cell r="G1097" t="str">
            <v>108364</v>
          </cell>
          <cell r="H1097" t="str">
            <v>WA</v>
          </cell>
          <cell r="I1097">
            <v>-53114724.140000001</v>
          </cell>
        </row>
        <row r="1098">
          <cell r="A1098" t="str">
            <v>108364WYP</v>
          </cell>
          <cell r="B1098" t="str">
            <v>108364</v>
          </cell>
          <cell r="C1098" t="str">
            <v>WYP</v>
          </cell>
          <cell r="D1098">
            <v>-41301680.307083301</v>
          </cell>
          <cell r="F1098" t="str">
            <v>108364WYP</v>
          </cell>
          <cell r="G1098" t="str">
            <v>108364</v>
          </cell>
          <cell r="H1098" t="str">
            <v>WYP</v>
          </cell>
          <cell r="I1098">
            <v>-41301680.307083301</v>
          </cell>
        </row>
        <row r="1099">
          <cell r="A1099" t="str">
            <v>108364WYU</v>
          </cell>
          <cell r="B1099" t="str">
            <v>108364</v>
          </cell>
          <cell r="C1099" t="str">
            <v>WYU</v>
          </cell>
          <cell r="D1099">
            <v>-9037432.5679166596</v>
          </cell>
          <cell r="F1099" t="str">
            <v>108364WYU</v>
          </cell>
          <cell r="G1099" t="str">
            <v>108364</v>
          </cell>
          <cell r="H1099" t="str">
            <v>WYU</v>
          </cell>
          <cell r="I1099">
            <v>-9037432.5679166596</v>
          </cell>
        </row>
        <row r="1100">
          <cell r="A1100" t="str">
            <v>108365CA</v>
          </cell>
          <cell r="B1100" t="str">
            <v>108365</v>
          </cell>
          <cell r="C1100" t="str">
            <v>CA</v>
          </cell>
          <cell r="D1100">
            <v>-13461532.84</v>
          </cell>
          <cell r="F1100" t="str">
            <v>108365CA</v>
          </cell>
          <cell r="G1100" t="str">
            <v>108365</v>
          </cell>
          <cell r="H1100" t="str">
            <v>CA</v>
          </cell>
          <cell r="I1100">
            <v>-13461532.84</v>
          </cell>
        </row>
        <row r="1101">
          <cell r="A1101" t="str">
            <v>108365ID</v>
          </cell>
          <cell r="B1101" t="str">
            <v>108365</v>
          </cell>
          <cell r="C1101" t="str">
            <v>ID</v>
          </cell>
          <cell r="D1101">
            <v>-16406441.414583299</v>
          </cell>
          <cell r="F1101" t="str">
            <v>108365ID</v>
          </cell>
          <cell r="G1101" t="str">
            <v>108365</v>
          </cell>
          <cell r="H1101" t="str">
            <v>ID</v>
          </cell>
          <cell r="I1101">
            <v>-16406441.414583299</v>
          </cell>
        </row>
        <row r="1102">
          <cell r="A1102" t="str">
            <v>108365OR</v>
          </cell>
          <cell r="B1102" t="str">
            <v>108365</v>
          </cell>
          <cell r="C1102" t="str">
            <v>OR</v>
          </cell>
          <cell r="D1102">
            <v>-137293109.12083301</v>
          </cell>
          <cell r="F1102" t="str">
            <v>108365OR</v>
          </cell>
          <cell r="G1102" t="str">
            <v>108365</v>
          </cell>
          <cell r="H1102" t="str">
            <v>OR</v>
          </cell>
          <cell r="I1102">
            <v>-137293109.12083301</v>
          </cell>
        </row>
        <row r="1103">
          <cell r="A1103" t="str">
            <v>108365UT</v>
          </cell>
          <cell r="B1103" t="str">
            <v>108365</v>
          </cell>
          <cell r="C1103" t="str">
            <v>UT</v>
          </cell>
          <cell r="D1103">
            <v>-79978823.334583297</v>
          </cell>
          <cell r="F1103" t="str">
            <v>108365UT</v>
          </cell>
          <cell r="G1103" t="str">
            <v>108365</v>
          </cell>
          <cell r="H1103" t="str">
            <v>UT</v>
          </cell>
          <cell r="I1103">
            <v>-79978823.334583297</v>
          </cell>
        </row>
        <row r="1104">
          <cell r="A1104" t="str">
            <v>108365WA</v>
          </cell>
          <cell r="B1104" t="str">
            <v>108365</v>
          </cell>
          <cell r="C1104" t="str">
            <v>WA</v>
          </cell>
          <cell r="D1104">
            <v>-30541070.790416598</v>
          </cell>
          <cell r="F1104" t="str">
            <v>108365WA</v>
          </cell>
          <cell r="G1104" t="str">
            <v>108365</v>
          </cell>
          <cell r="H1104" t="str">
            <v>WA</v>
          </cell>
          <cell r="I1104">
            <v>-30541070.790416598</v>
          </cell>
        </row>
        <row r="1105">
          <cell r="A1105" t="str">
            <v>108365WYP</v>
          </cell>
          <cell r="B1105" t="str">
            <v>108365</v>
          </cell>
          <cell r="C1105" t="str">
            <v>WYP</v>
          </cell>
          <cell r="D1105">
            <v>-37182761.981666602</v>
          </cell>
          <cell r="F1105" t="str">
            <v>108365WYP</v>
          </cell>
          <cell r="G1105" t="str">
            <v>108365</v>
          </cell>
          <cell r="H1105" t="str">
            <v>WYP</v>
          </cell>
          <cell r="I1105">
            <v>-37182761.981666602</v>
          </cell>
        </row>
        <row r="1106">
          <cell r="A1106" t="str">
            <v>108365WYU</v>
          </cell>
          <cell r="B1106" t="str">
            <v>108365</v>
          </cell>
          <cell r="C1106" t="str">
            <v>WYU</v>
          </cell>
          <cell r="D1106">
            <v>-4822851.4491666602</v>
          </cell>
          <cell r="F1106" t="str">
            <v>108365WYU</v>
          </cell>
          <cell r="G1106" t="str">
            <v>108365</v>
          </cell>
          <cell r="H1106" t="str">
            <v>WYU</v>
          </cell>
          <cell r="I1106">
            <v>-4822851.4491666602</v>
          </cell>
        </row>
        <row r="1107">
          <cell r="A1107" t="str">
            <v>108366CA</v>
          </cell>
          <cell r="B1107" t="str">
            <v>108366</v>
          </cell>
          <cell r="C1107" t="str">
            <v>CA</v>
          </cell>
          <cell r="D1107">
            <v>-8658273.8641666602</v>
          </cell>
          <cell r="F1107" t="str">
            <v>108366CA</v>
          </cell>
          <cell r="G1107" t="str">
            <v>108366</v>
          </cell>
          <cell r="H1107" t="str">
            <v>CA</v>
          </cell>
          <cell r="I1107">
            <v>-8658273.8641666602</v>
          </cell>
        </row>
        <row r="1108">
          <cell r="A1108" t="str">
            <v>108366ID</v>
          </cell>
          <cell r="B1108" t="str">
            <v>108366</v>
          </cell>
          <cell r="C1108" t="str">
            <v>ID</v>
          </cell>
          <cell r="D1108">
            <v>-3237808.8483333299</v>
          </cell>
          <cell r="F1108" t="str">
            <v>108366ID</v>
          </cell>
          <cell r="G1108" t="str">
            <v>108366</v>
          </cell>
          <cell r="H1108" t="str">
            <v>ID</v>
          </cell>
          <cell r="I1108">
            <v>-3237808.8483333299</v>
          </cell>
        </row>
        <row r="1109">
          <cell r="A1109" t="str">
            <v>108366OR</v>
          </cell>
          <cell r="B1109" t="str">
            <v>108366</v>
          </cell>
          <cell r="C1109" t="str">
            <v>OR</v>
          </cell>
          <cell r="D1109">
            <v>-39880751.931666598</v>
          </cell>
          <cell r="F1109" t="str">
            <v>108366OR</v>
          </cell>
          <cell r="G1109" t="str">
            <v>108366</v>
          </cell>
          <cell r="H1109" t="str">
            <v>OR</v>
          </cell>
          <cell r="I1109">
            <v>-39880751.931666598</v>
          </cell>
        </row>
        <row r="1110">
          <cell r="A1110" t="str">
            <v>108366UT</v>
          </cell>
          <cell r="B1110" t="str">
            <v>108366</v>
          </cell>
          <cell r="C1110" t="str">
            <v>UT</v>
          </cell>
          <cell r="D1110">
            <v>-62222369.620416597</v>
          </cell>
          <cell r="F1110" t="str">
            <v>108366UT</v>
          </cell>
          <cell r="G1110" t="str">
            <v>108366</v>
          </cell>
          <cell r="H1110" t="str">
            <v>UT</v>
          </cell>
          <cell r="I1110">
            <v>-62222369.620416597</v>
          </cell>
        </row>
        <row r="1111">
          <cell r="A1111" t="str">
            <v>108366WA</v>
          </cell>
          <cell r="B1111" t="str">
            <v>108366</v>
          </cell>
          <cell r="C1111" t="str">
            <v>WA</v>
          </cell>
          <cell r="D1111">
            <v>-11515783.283749999</v>
          </cell>
          <cell r="F1111" t="str">
            <v>108366WA</v>
          </cell>
          <cell r="G1111" t="str">
            <v>108366</v>
          </cell>
          <cell r="H1111" t="str">
            <v>WA</v>
          </cell>
          <cell r="I1111">
            <v>-11515783.283749999</v>
          </cell>
        </row>
        <row r="1112">
          <cell r="A1112" t="str">
            <v>108366WYP</v>
          </cell>
          <cell r="B1112" t="str">
            <v>108366</v>
          </cell>
          <cell r="C1112" t="str">
            <v>WYP</v>
          </cell>
          <cell r="D1112">
            <v>-7941125.0245833304</v>
          </cell>
          <cell r="F1112" t="str">
            <v>108366WYP</v>
          </cell>
          <cell r="G1112" t="str">
            <v>108366</v>
          </cell>
          <cell r="H1112" t="str">
            <v>WYP</v>
          </cell>
          <cell r="I1112">
            <v>-7941125.0245833304</v>
          </cell>
        </row>
        <row r="1113">
          <cell r="A1113" t="str">
            <v>108366WYU</v>
          </cell>
          <cell r="B1113" t="str">
            <v>108366</v>
          </cell>
          <cell r="C1113" t="str">
            <v>WYU</v>
          </cell>
          <cell r="D1113">
            <v>-2668043.1912500001</v>
          </cell>
          <cell r="F1113" t="str">
            <v>108366WYU</v>
          </cell>
          <cell r="G1113" t="str">
            <v>108366</v>
          </cell>
          <cell r="H1113" t="str">
            <v>WYU</v>
          </cell>
          <cell r="I1113">
            <v>-2668043.1912500001</v>
          </cell>
        </row>
        <row r="1114">
          <cell r="A1114" t="str">
            <v>108367CA</v>
          </cell>
          <cell r="B1114" t="str">
            <v>108367</v>
          </cell>
          <cell r="C1114" t="str">
            <v>CA</v>
          </cell>
          <cell r="D1114">
            <v>-15083662.502499999</v>
          </cell>
          <cell r="F1114" t="str">
            <v>108367CA</v>
          </cell>
          <cell r="G1114" t="str">
            <v>108367</v>
          </cell>
          <cell r="H1114" t="str">
            <v>CA</v>
          </cell>
          <cell r="I1114">
            <v>-15083662.502499999</v>
          </cell>
        </row>
        <row r="1115">
          <cell r="A1115" t="str">
            <v>108367ID</v>
          </cell>
          <cell r="B1115" t="str">
            <v>108367</v>
          </cell>
          <cell r="C1115" t="str">
            <v>ID</v>
          </cell>
          <cell r="D1115">
            <v>-10391138.8458333</v>
          </cell>
          <cell r="F1115" t="str">
            <v>108367ID</v>
          </cell>
          <cell r="G1115" t="str">
            <v>108367</v>
          </cell>
          <cell r="H1115" t="str">
            <v>ID</v>
          </cell>
          <cell r="I1115">
            <v>-10391138.8458333</v>
          </cell>
        </row>
        <row r="1116">
          <cell r="A1116" t="str">
            <v>108367OR</v>
          </cell>
          <cell r="B1116" t="str">
            <v>108367</v>
          </cell>
          <cell r="C1116" t="str">
            <v>OR</v>
          </cell>
          <cell r="D1116">
            <v>-66351015.635416597</v>
          </cell>
          <cell r="F1116" t="str">
            <v>108367OR</v>
          </cell>
          <cell r="G1116" t="str">
            <v>108367</v>
          </cell>
          <cell r="H1116" t="str">
            <v>OR</v>
          </cell>
          <cell r="I1116">
            <v>-66351015.635416597</v>
          </cell>
        </row>
        <row r="1117">
          <cell r="A1117" t="str">
            <v>108367UT</v>
          </cell>
          <cell r="B1117" t="str">
            <v>108367</v>
          </cell>
          <cell r="C1117" t="str">
            <v>UT</v>
          </cell>
          <cell r="D1117">
            <v>-177396123.046666</v>
          </cell>
          <cell r="F1117" t="str">
            <v>108367UT</v>
          </cell>
          <cell r="G1117" t="str">
            <v>108367</v>
          </cell>
          <cell r="H1117" t="str">
            <v>UT</v>
          </cell>
          <cell r="I1117">
            <v>-177396123.046666</v>
          </cell>
        </row>
        <row r="1118">
          <cell r="A1118" t="str">
            <v>108367WA</v>
          </cell>
          <cell r="B1118" t="str">
            <v>108367</v>
          </cell>
          <cell r="C1118" t="str">
            <v>WA</v>
          </cell>
          <cell r="D1118">
            <v>-10163669.3458333</v>
          </cell>
          <cell r="F1118" t="str">
            <v>108367WA</v>
          </cell>
          <cell r="G1118" t="str">
            <v>108367</v>
          </cell>
          <cell r="H1118" t="str">
            <v>WA</v>
          </cell>
          <cell r="I1118">
            <v>-10163669.3458333</v>
          </cell>
        </row>
        <row r="1119">
          <cell r="A1119" t="str">
            <v>108367WYP</v>
          </cell>
          <cell r="B1119" t="str">
            <v>108367</v>
          </cell>
          <cell r="C1119" t="str">
            <v>WYP</v>
          </cell>
          <cell r="D1119">
            <v>-19265712.619166601</v>
          </cell>
          <cell r="F1119" t="str">
            <v>108367WYP</v>
          </cell>
          <cell r="G1119" t="str">
            <v>108367</v>
          </cell>
          <cell r="H1119" t="str">
            <v>WYP</v>
          </cell>
          <cell r="I1119">
            <v>-19265712.619166601</v>
          </cell>
        </row>
        <row r="1120">
          <cell r="A1120" t="str">
            <v>108367WYU</v>
          </cell>
          <cell r="B1120" t="str">
            <v>108367</v>
          </cell>
          <cell r="C1120" t="str">
            <v>WYU</v>
          </cell>
          <cell r="D1120">
            <v>-13335819.952083301</v>
          </cell>
          <cell r="F1120" t="str">
            <v>108367WYU</v>
          </cell>
          <cell r="G1120" t="str">
            <v>108367</v>
          </cell>
          <cell r="H1120" t="str">
            <v>WYU</v>
          </cell>
          <cell r="I1120">
            <v>-13335819.952083301</v>
          </cell>
        </row>
        <row r="1121">
          <cell r="A1121" t="str">
            <v>108368CA</v>
          </cell>
          <cell r="B1121" t="str">
            <v>108368</v>
          </cell>
          <cell r="C1121" t="str">
            <v>CA</v>
          </cell>
          <cell r="D1121">
            <v>-23998886.16</v>
          </cell>
          <cell r="F1121" t="str">
            <v>108368CA</v>
          </cell>
          <cell r="G1121" t="str">
            <v>108368</v>
          </cell>
          <cell r="H1121" t="str">
            <v>CA</v>
          </cell>
          <cell r="I1121">
            <v>-23998886.16</v>
          </cell>
        </row>
        <row r="1122">
          <cell r="A1122" t="str">
            <v>108368ID</v>
          </cell>
          <cell r="B1122" t="str">
            <v>108368</v>
          </cell>
          <cell r="C1122" t="str">
            <v>ID</v>
          </cell>
          <cell r="D1122">
            <v>-22445842.504166599</v>
          </cell>
          <cell r="F1122" t="str">
            <v>108368ID</v>
          </cell>
          <cell r="G1122" t="str">
            <v>108368</v>
          </cell>
          <cell r="H1122" t="str">
            <v>ID</v>
          </cell>
          <cell r="I1122">
            <v>-22445842.504166599</v>
          </cell>
        </row>
        <row r="1123">
          <cell r="A1123" t="str">
            <v>108368OR</v>
          </cell>
          <cell r="B1123" t="str">
            <v>108368</v>
          </cell>
          <cell r="C1123" t="str">
            <v>OR</v>
          </cell>
          <cell r="D1123">
            <v>-184440315.39875001</v>
          </cell>
          <cell r="F1123" t="str">
            <v>108368OR</v>
          </cell>
          <cell r="G1123" t="str">
            <v>108368</v>
          </cell>
          <cell r="H1123" t="str">
            <v>OR</v>
          </cell>
          <cell r="I1123">
            <v>-184440315.39875001</v>
          </cell>
        </row>
        <row r="1124">
          <cell r="A1124" t="str">
            <v>108368UT</v>
          </cell>
          <cell r="B1124" t="str">
            <v>108368</v>
          </cell>
          <cell r="C1124" t="str">
            <v>UT</v>
          </cell>
          <cell r="D1124">
            <v>-96124257.706666604</v>
          </cell>
          <cell r="F1124" t="str">
            <v>108368UT</v>
          </cell>
          <cell r="G1124" t="str">
            <v>108368</v>
          </cell>
          <cell r="H1124" t="str">
            <v>UT</v>
          </cell>
          <cell r="I1124">
            <v>-96124257.706666604</v>
          </cell>
        </row>
        <row r="1125">
          <cell r="A1125" t="str">
            <v>108368WA</v>
          </cell>
          <cell r="B1125" t="str">
            <v>108368</v>
          </cell>
          <cell r="C1125" t="str">
            <v>WA</v>
          </cell>
          <cell r="D1125">
            <v>-46856849.806666598</v>
          </cell>
          <cell r="F1125" t="str">
            <v>108368WA</v>
          </cell>
          <cell r="G1125" t="str">
            <v>108368</v>
          </cell>
          <cell r="H1125" t="str">
            <v>WA</v>
          </cell>
          <cell r="I1125">
            <v>-46856849.806666598</v>
          </cell>
        </row>
        <row r="1126">
          <cell r="A1126" t="str">
            <v>108368WYP</v>
          </cell>
          <cell r="B1126" t="str">
            <v>108368</v>
          </cell>
          <cell r="C1126" t="str">
            <v>WYP</v>
          </cell>
          <cell r="D1126">
            <v>-30389992.9725</v>
          </cell>
          <cell r="F1126" t="str">
            <v>108368WYP</v>
          </cell>
          <cell r="G1126" t="str">
            <v>108368</v>
          </cell>
          <cell r="H1126" t="str">
            <v>WYP</v>
          </cell>
          <cell r="I1126">
            <v>-30389992.9725</v>
          </cell>
        </row>
        <row r="1127">
          <cell r="A1127" t="str">
            <v>108368WYU</v>
          </cell>
          <cell r="B1127" t="str">
            <v>108368</v>
          </cell>
          <cell r="C1127" t="str">
            <v>WYU</v>
          </cell>
          <cell r="D1127">
            <v>-4789638.7379166596</v>
          </cell>
          <cell r="F1127" t="str">
            <v>108368WYU</v>
          </cell>
          <cell r="G1127" t="str">
            <v>108368</v>
          </cell>
          <cell r="H1127" t="str">
            <v>WYU</v>
          </cell>
          <cell r="I1127">
            <v>-4789638.7379166596</v>
          </cell>
        </row>
        <row r="1128">
          <cell r="A1128" t="str">
            <v>108369CA</v>
          </cell>
          <cell r="B1128" t="str">
            <v>108369</v>
          </cell>
          <cell r="C1128" t="str">
            <v>CA</v>
          </cell>
          <cell r="D1128">
            <v>-10000078.865</v>
          </cell>
          <cell r="F1128" t="str">
            <v>108369CA</v>
          </cell>
          <cell r="G1128" t="str">
            <v>108369</v>
          </cell>
          <cell r="H1128" t="str">
            <v>CA</v>
          </cell>
          <cell r="I1128">
            <v>-10000078.865</v>
          </cell>
        </row>
        <row r="1129">
          <cell r="A1129" t="str">
            <v>108369ID</v>
          </cell>
          <cell r="B1129" t="str">
            <v>108369</v>
          </cell>
          <cell r="C1129" t="str">
            <v>ID</v>
          </cell>
          <cell r="D1129">
            <v>-11038158.965</v>
          </cell>
          <cell r="F1129" t="str">
            <v>108369ID</v>
          </cell>
          <cell r="G1129" t="str">
            <v>108369</v>
          </cell>
          <cell r="H1129" t="str">
            <v>ID</v>
          </cell>
          <cell r="I1129">
            <v>-11038158.965</v>
          </cell>
        </row>
        <row r="1130">
          <cell r="A1130" t="str">
            <v>108369OR</v>
          </cell>
          <cell r="B1130" t="str">
            <v>108369</v>
          </cell>
          <cell r="C1130" t="str">
            <v>OR</v>
          </cell>
          <cell r="D1130">
            <v>-77767766.867083296</v>
          </cell>
          <cell r="F1130" t="str">
            <v>108369OR</v>
          </cell>
          <cell r="G1130" t="str">
            <v>108369</v>
          </cell>
          <cell r="H1130" t="str">
            <v>OR</v>
          </cell>
          <cell r="I1130">
            <v>-77767766.867083296</v>
          </cell>
        </row>
        <row r="1131">
          <cell r="A1131" t="str">
            <v>108369UT</v>
          </cell>
          <cell r="B1131" t="str">
            <v>108369</v>
          </cell>
          <cell r="C1131" t="str">
            <v>UT</v>
          </cell>
          <cell r="D1131">
            <v>-63666899.216666602</v>
          </cell>
          <cell r="F1131" t="str">
            <v>108369UT</v>
          </cell>
          <cell r="G1131" t="str">
            <v>108369</v>
          </cell>
          <cell r="H1131" t="str">
            <v>UT</v>
          </cell>
          <cell r="I1131">
            <v>-63666899.216666602</v>
          </cell>
        </row>
        <row r="1132">
          <cell r="A1132" t="str">
            <v>108369WA</v>
          </cell>
          <cell r="B1132" t="str">
            <v>108369</v>
          </cell>
          <cell r="C1132" t="str">
            <v>WA</v>
          </cell>
          <cell r="D1132">
            <v>-19747746.9725</v>
          </cell>
          <cell r="F1132" t="str">
            <v>108369WA</v>
          </cell>
          <cell r="G1132" t="str">
            <v>108369</v>
          </cell>
          <cell r="H1132" t="str">
            <v>WA</v>
          </cell>
          <cell r="I1132">
            <v>-19747746.9725</v>
          </cell>
        </row>
        <row r="1133">
          <cell r="A1133" t="str">
            <v>108369WYP</v>
          </cell>
          <cell r="B1133" t="str">
            <v>108369</v>
          </cell>
          <cell r="C1133" t="str">
            <v>WYP</v>
          </cell>
          <cell r="D1133">
            <v>-15221564.424166599</v>
          </cell>
          <cell r="F1133" t="str">
            <v>108369WYP</v>
          </cell>
          <cell r="G1133" t="str">
            <v>108369</v>
          </cell>
          <cell r="H1133" t="str">
            <v>WYP</v>
          </cell>
          <cell r="I1133">
            <v>-15221564.424166599</v>
          </cell>
        </row>
        <row r="1134">
          <cell r="A1134" t="str">
            <v>108369WYU</v>
          </cell>
          <cell r="B1134" t="str">
            <v>108369</v>
          </cell>
          <cell r="C1134" t="str">
            <v>WYU</v>
          </cell>
          <cell r="D1134">
            <v>-3186906.3162500001</v>
          </cell>
          <cell r="F1134" t="str">
            <v>108369WYU</v>
          </cell>
          <cell r="G1134" t="str">
            <v>108369</v>
          </cell>
          <cell r="H1134" t="str">
            <v>WYU</v>
          </cell>
          <cell r="I1134">
            <v>-3186906.3162500001</v>
          </cell>
        </row>
        <row r="1135">
          <cell r="A1135" t="str">
            <v>108370CA</v>
          </cell>
          <cell r="B1135" t="str">
            <v>108370</v>
          </cell>
          <cell r="C1135" t="str">
            <v>CA</v>
          </cell>
          <cell r="D1135">
            <v>-1847034.605</v>
          </cell>
          <cell r="F1135" t="str">
            <v>108370CA</v>
          </cell>
          <cell r="G1135" t="str">
            <v>108370</v>
          </cell>
          <cell r="H1135" t="str">
            <v>CA</v>
          </cell>
          <cell r="I1135">
            <v>-1847034.605</v>
          </cell>
        </row>
        <row r="1136">
          <cell r="A1136" t="str">
            <v>108370ID</v>
          </cell>
          <cell r="B1136" t="str">
            <v>108370</v>
          </cell>
          <cell r="C1136" t="str">
            <v>ID</v>
          </cell>
          <cell r="D1136">
            <v>-6883668.8854166605</v>
          </cell>
          <cell r="F1136" t="str">
            <v>108370ID</v>
          </cell>
          <cell r="G1136" t="str">
            <v>108370</v>
          </cell>
          <cell r="H1136" t="str">
            <v>ID</v>
          </cell>
          <cell r="I1136">
            <v>-6883668.8854166605</v>
          </cell>
        </row>
        <row r="1137">
          <cell r="A1137" t="str">
            <v>108370OR</v>
          </cell>
          <cell r="B1137" t="str">
            <v>108370</v>
          </cell>
          <cell r="C1137" t="str">
            <v>OR</v>
          </cell>
          <cell r="D1137">
            <v>-33990768.973333299</v>
          </cell>
          <cell r="F1137" t="str">
            <v>108370OR</v>
          </cell>
          <cell r="G1137" t="str">
            <v>108370</v>
          </cell>
          <cell r="H1137" t="str">
            <v>OR</v>
          </cell>
          <cell r="I1137">
            <v>-33990768.973333299</v>
          </cell>
        </row>
        <row r="1138">
          <cell r="A1138" t="str">
            <v>108370UT</v>
          </cell>
          <cell r="B1138" t="str">
            <v>108370</v>
          </cell>
          <cell r="C1138" t="str">
            <v>UT</v>
          </cell>
          <cell r="D1138">
            <v>-26342076.7458333</v>
          </cell>
          <cell r="F1138" t="str">
            <v>108370UT</v>
          </cell>
          <cell r="G1138" t="str">
            <v>108370</v>
          </cell>
          <cell r="H1138" t="str">
            <v>UT</v>
          </cell>
          <cell r="I1138">
            <v>-26342076.7458333</v>
          </cell>
        </row>
        <row r="1139">
          <cell r="A1139" t="str">
            <v>108370WA</v>
          </cell>
          <cell r="B1139" t="str">
            <v>108370</v>
          </cell>
          <cell r="C1139" t="str">
            <v>WA</v>
          </cell>
          <cell r="D1139">
            <v>-2267995.3283333299</v>
          </cell>
          <cell r="F1139" t="str">
            <v>108370WA</v>
          </cell>
          <cell r="G1139" t="str">
            <v>108370</v>
          </cell>
          <cell r="H1139" t="str">
            <v>WA</v>
          </cell>
          <cell r="I1139">
            <v>-2267995.3283333299</v>
          </cell>
        </row>
        <row r="1140">
          <cell r="A1140" t="str">
            <v>108370WYP</v>
          </cell>
          <cell r="B1140" t="str">
            <v>108370</v>
          </cell>
          <cell r="C1140" t="str">
            <v>WYP</v>
          </cell>
          <cell r="D1140">
            <v>-1967622.7075</v>
          </cell>
          <cell r="F1140" t="str">
            <v>108370WYP</v>
          </cell>
          <cell r="G1140" t="str">
            <v>108370</v>
          </cell>
          <cell r="H1140" t="str">
            <v>WYP</v>
          </cell>
          <cell r="I1140">
            <v>-1967622.7075</v>
          </cell>
        </row>
        <row r="1141">
          <cell r="A1141" t="str">
            <v>108370WYU</v>
          </cell>
          <cell r="B1141" t="str">
            <v>108370</v>
          </cell>
          <cell r="C1141" t="str">
            <v>WYU</v>
          </cell>
          <cell r="D1141">
            <v>-696442.71875</v>
          </cell>
          <cell r="F1141" t="str">
            <v>108370WYU</v>
          </cell>
          <cell r="G1141" t="str">
            <v>108370</v>
          </cell>
          <cell r="H1141" t="str">
            <v>WYU</v>
          </cell>
          <cell r="I1141">
            <v>-696442.71875</v>
          </cell>
        </row>
        <row r="1142">
          <cell r="A1142" t="str">
            <v>108371CA</v>
          </cell>
          <cell r="B1142" t="str">
            <v>108371</v>
          </cell>
          <cell r="C1142" t="str">
            <v>CA</v>
          </cell>
          <cell r="D1142">
            <v>-222128.65541666601</v>
          </cell>
          <cell r="F1142" t="str">
            <v>108371CA</v>
          </cell>
          <cell r="G1142" t="str">
            <v>108371</v>
          </cell>
          <cell r="H1142" t="str">
            <v>CA</v>
          </cell>
          <cell r="I1142">
            <v>-222128.65541666601</v>
          </cell>
        </row>
        <row r="1143">
          <cell r="A1143" t="str">
            <v>108371ID</v>
          </cell>
          <cell r="B1143" t="str">
            <v>108371</v>
          </cell>
          <cell r="C1143" t="str">
            <v>ID</v>
          </cell>
          <cell r="D1143">
            <v>-119973.715416666</v>
          </cell>
          <cell r="F1143" t="str">
            <v>108371ID</v>
          </cell>
          <cell r="G1143" t="str">
            <v>108371</v>
          </cell>
          <cell r="H1143" t="str">
            <v>ID</v>
          </cell>
          <cell r="I1143">
            <v>-119973.715416666</v>
          </cell>
        </row>
        <row r="1144">
          <cell r="A1144" t="str">
            <v>108371OR</v>
          </cell>
          <cell r="B1144" t="str">
            <v>108371</v>
          </cell>
          <cell r="C1144" t="str">
            <v>OR</v>
          </cell>
          <cell r="D1144">
            <v>-2562036.6933333301</v>
          </cell>
          <cell r="F1144" t="str">
            <v>108371OR</v>
          </cell>
          <cell r="G1144" t="str">
            <v>108371</v>
          </cell>
          <cell r="H1144" t="str">
            <v>OR</v>
          </cell>
          <cell r="I1144">
            <v>-2562036.6933333301</v>
          </cell>
        </row>
        <row r="1145">
          <cell r="A1145" t="str">
            <v>108371UT</v>
          </cell>
          <cell r="B1145" t="str">
            <v>108371</v>
          </cell>
          <cell r="C1145" t="str">
            <v>UT</v>
          </cell>
          <cell r="D1145">
            <v>-3412475.0783333299</v>
          </cell>
          <cell r="F1145" t="str">
            <v>108371UT</v>
          </cell>
          <cell r="G1145" t="str">
            <v>108371</v>
          </cell>
          <cell r="H1145" t="str">
            <v>UT</v>
          </cell>
          <cell r="I1145">
            <v>-3412475.0783333299</v>
          </cell>
        </row>
        <row r="1146">
          <cell r="A1146" t="str">
            <v>108371WA</v>
          </cell>
          <cell r="B1146" t="str">
            <v>108371</v>
          </cell>
          <cell r="C1146" t="str">
            <v>WA</v>
          </cell>
          <cell r="D1146">
            <v>-291099.38750000001</v>
          </cell>
          <cell r="F1146" t="str">
            <v>108371WA</v>
          </cell>
          <cell r="G1146" t="str">
            <v>108371</v>
          </cell>
          <cell r="H1146" t="str">
            <v>WA</v>
          </cell>
          <cell r="I1146">
            <v>-291099.38750000001</v>
          </cell>
        </row>
        <row r="1147">
          <cell r="A1147" t="str">
            <v>108371WYP</v>
          </cell>
          <cell r="B1147" t="str">
            <v>108371</v>
          </cell>
          <cell r="C1147" t="str">
            <v>WYP</v>
          </cell>
          <cell r="D1147">
            <v>-936585.88333333295</v>
          </cell>
          <cell r="F1147" t="str">
            <v>108371WYP</v>
          </cell>
          <cell r="G1147" t="str">
            <v>108371</v>
          </cell>
          <cell r="H1147" t="str">
            <v>WYP</v>
          </cell>
          <cell r="I1147">
            <v>-936585.88333333295</v>
          </cell>
        </row>
        <row r="1148">
          <cell r="A1148" t="str">
            <v>108371WYU</v>
          </cell>
          <cell r="B1148" t="str">
            <v>108371</v>
          </cell>
          <cell r="C1148" t="str">
            <v>WYU</v>
          </cell>
          <cell r="D1148">
            <v>-151892.21791666601</v>
          </cell>
          <cell r="F1148" t="str">
            <v>108371WYU</v>
          </cell>
          <cell r="G1148" t="str">
            <v>108371</v>
          </cell>
          <cell r="H1148" t="str">
            <v>WYU</v>
          </cell>
          <cell r="I1148">
            <v>-151892.21791666601</v>
          </cell>
        </row>
        <row r="1149">
          <cell r="A1149" t="str">
            <v>108373CA</v>
          </cell>
          <cell r="B1149" t="str">
            <v>108373</v>
          </cell>
          <cell r="C1149" t="str">
            <v>CA</v>
          </cell>
          <cell r="D1149">
            <v>-590367.37666666601</v>
          </cell>
          <cell r="F1149" t="str">
            <v>108373CA</v>
          </cell>
          <cell r="G1149" t="str">
            <v>108373</v>
          </cell>
          <cell r="H1149" t="str">
            <v>CA</v>
          </cell>
          <cell r="I1149">
            <v>-590367.37666666601</v>
          </cell>
        </row>
        <row r="1150">
          <cell r="A1150" t="str">
            <v>108373ID</v>
          </cell>
          <cell r="B1150" t="str">
            <v>108373</v>
          </cell>
          <cell r="C1150" t="str">
            <v>ID</v>
          </cell>
          <cell r="D1150">
            <v>-433659.44208333298</v>
          </cell>
          <cell r="F1150" t="str">
            <v>108373ID</v>
          </cell>
          <cell r="G1150" t="str">
            <v>108373</v>
          </cell>
          <cell r="H1150" t="str">
            <v>ID</v>
          </cell>
          <cell r="I1150">
            <v>-433659.44208333298</v>
          </cell>
        </row>
        <row r="1151">
          <cell r="A1151" t="str">
            <v>108373OR</v>
          </cell>
          <cell r="B1151" t="str">
            <v>108373</v>
          </cell>
          <cell r="C1151" t="str">
            <v>OR</v>
          </cell>
          <cell r="D1151">
            <v>-9422227.9937500004</v>
          </cell>
          <cell r="F1151" t="str">
            <v>108373OR</v>
          </cell>
          <cell r="G1151" t="str">
            <v>108373</v>
          </cell>
          <cell r="H1151" t="str">
            <v>OR</v>
          </cell>
          <cell r="I1151">
            <v>-9422227.9937500004</v>
          </cell>
        </row>
        <row r="1152">
          <cell r="A1152" t="str">
            <v>108373UT</v>
          </cell>
          <cell r="B1152" t="str">
            <v>108373</v>
          </cell>
          <cell r="C1152" t="str">
            <v>UT</v>
          </cell>
          <cell r="D1152">
            <v>-11349149.346249999</v>
          </cell>
          <cell r="F1152" t="str">
            <v>108373UT</v>
          </cell>
          <cell r="G1152" t="str">
            <v>108373</v>
          </cell>
          <cell r="H1152" t="str">
            <v>UT</v>
          </cell>
          <cell r="I1152">
            <v>-11349149.346249999</v>
          </cell>
        </row>
        <row r="1153">
          <cell r="A1153" t="str">
            <v>108373WA</v>
          </cell>
          <cell r="B1153" t="str">
            <v>108373</v>
          </cell>
          <cell r="C1153" t="str">
            <v>WA</v>
          </cell>
          <cell r="D1153">
            <v>-2281985.1833333299</v>
          </cell>
          <cell r="F1153" t="str">
            <v>108373WA</v>
          </cell>
          <cell r="G1153" t="str">
            <v>108373</v>
          </cell>
          <cell r="H1153" t="str">
            <v>WA</v>
          </cell>
          <cell r="I1153">
            <v>-2281985.1833333299</v>
          </cell>
        </row>
        <row r="1154">
          <cell r="A1154" t="str">
            <v>108373WYP</v>
          </cell>
          <cell r="B1154" t="str">
            <v>108373</v>
          </cell>
          <cell r="C1154" t="str">
            <v>WYP</v>
          </cell>
          <cell r="D1154">
            <v>-2774473.4670833298</v>
          </cell>
          <cell r="F1154" t="str">
            <v>108373WYP</v>
          </cell>
          <cell r="G1154" t="str">
            <v>108373</v>
          </cell>
          <cell r="H1154" t="str">
            <v>WYP</v>
          </cell>
          <cell r="I1154">
            <v>-2774473.4670833298</v>
          </cell>
        </row>
        <row r="1155">
          <cell r="A1155" t="str">
            <v>108373WYU</v>
          </cell>
          <cell r="B1155" t="str">
            <v>108373</v>
          </cell>
          <cell r="C1155" t="str">
            <v>WYU</v>
          </cell>
          <cell r="D1155">
            <v>-910749.99624999997</v>
          </cell>
          <cell r="F1155" t="str">
            <v>108373WYU</v>
          </cell>
          <cell r="G1155" t="str">
            <v>108373</v>
          </cell>
          <cell r="H1155" t="str">
            <v>WYU</v>
          </cell>
          <cell r="I1155">
            <v>-910749.99624999997</v>
          </cell>
        </row>
        <row r="1156">
          <cell r="A1156" t="str">
            <v>111390CAGE</v>
          </cell>
          <cell r="B1156" t="str">
            <v>111390</v>
          </cell>
          <cell r="C1156" t="str">
            <v>CAGE</v>
          </cell>
          <cell r="D1156">
            <v>-218514.997083333</v>
          </cell>
          <cell r="F1156" t="str">
            <v>111390CAGE</v>
          </cell>
          <cell r="G1156" t="str">
            <v>111390</v>
          </cell>
          <cell r="H1156" t="str">
            <v>CAGE</v>
          </cell>
          <cell r="I1156">
            <v>-218514.997083333</v>
          </cell>
        </row>
        <row r="1157">
          <cell r="A1157" t="str">
            <v>111390CAGW</v>
          </cell>
          <cell r="B1157" t="str">
            <v>111390</v>
          </cell>
          <cell r="C1157" t="str">
            <v>CAGW</v>
          </cell>
          <cell r="D1157">
            <v>-9526.3608333333304</v>
          </cell>
          <cell r="F1157" t="str">
            <v>111390CAGW</v>
          </cell>
          <cell r="G1157" t="str">
            <v>111390</v>
          </cell>
          <cell r="H1157" t="str">
            <v>CAGW</v>
          </cell>
          <cell r="I1157">
            <v>-9526.3608333333304</v>
          </cell>
        </row>
        <row r="1158">
          <cell r="A1158" t="str">
            <v>111390OR</v>
          </cell>
          <cell r="B1158" t="str">
            <v>111390</v>
          </cell>
          <cell r="C1158" t="str">
            <v>OR</v>
          </cell>
          <cell r="D1158">
            <v>34275.65625</v>
          </cell>
          <cell r="F1158" t="str">
            <v>111390OR</v>
          </cell>
          <cell r="G1158" t="str">
            <v>111390</v>
          </cell>
          <cell r="H1158" t="str">
            <v>OR</v>
          </cell>
          <cell r="I1158">
            <v>34275.65625</v>
          </cell>
        </row>
        <row r="1159">
          <cell r="A1159" t="str">
            <v>111390SG</v>
          </cell>
          <cell r="B1159" t="str">
            <v>111390</v>
          </cell>
          <cell r="C1159" t="str">
            <v>SG</v>
          </cell>
          <cell r="D1159">
            <v>910304.17</v>
          </cell>
          <cell r="F1159" t="str">
            <v>111390SG</v>
          </cell>
          <cell r="G1159" t="str">
            <v>111390</v>
          </cell>
          <cell r="H1159" t="str">
            <v>SG</v>
          </cell>
          <cell r="I1159">
            <v>910304.17</v>
          </cell>
        </row>
        <row r="1160">
          <cell r="A1160" t="str">
            <v>111390SO</v>
          </cell>
          <cell r="B1160" t="str">
            <v>111390</v>
          </cell>
          <cell r="C1160" t="str">
            <v>SO</v>
          </cell>
          <cell r="D1160">
            <v>8702866.0079166591</v>
          </cell>
          <cell r="F1160" t="str">
            <v>111390SO</v>
          </cell>
          <cell r="G1160" t="str">
            <v>111390</v>
          </cell>
          <cell r="H1160" t="str">
            <v>SO</v>
          </cell>
          <cell r="I1160">
            <v>8702866.0079166591</v>
          </cell>
        </row>
        <row r="1161">
          <cell r="A1161" t="str">
            <v>111390UT</v>
          </cell>
          <cell r="B1161" t="str">
            <v>111390</v>
          </cell>
          <cell r="C1161" t="str">
            <v>UT</v>
          </cell>
          <cell r="D1161">
            <v>-65950.858333333294</v>
          </cell>
          <cell r="F1161" t="str">
            <v>111390UT</v>
          </cell>
          <cell r="G1161" t="str">
            <v>111390</v>
          </cell>
          <cell r="H1161" t="str">
            <v>UT</v>
          </cell>
          <cell r="I1161">
            <v>-65950.858333333294</v>
          </cell>
        </row>
        <row r="1162">
          <cell r="A1162" t="str">
            <v>111390WYP</v>
          </cell>
          <cell r="B1162" t="str">
            <v>111390</v>
          </cell>
          <cell r="C1162" t="str">
            <v>WYP</v>
          </cell>
          <cell r="D1162">
            <v>210661.145416666</v>
          </cell>
          <cell r="F1162" t="str">
            <v>111390WYP</v>
          </cell>
          <cell r="G1162" t="str">
            <v>111390</v>
          </cell>
          <cell r="H1162" t="str">
            <v>WYP</v>
          </cell>
          <cell r="I1162">
            <v>210661.145416666</v>
          </cell>
        </row>
        <row r="1163">
          <cell r="A1163" t="str">
            <v>254105TROJP</v>
          </cell>
          <cell r="B1163" t="str">
            <v>254105</v>
          </cell>
          <cell r="C1163" t="str">
            <v>TROJP</v>
          </cell>
          <cell r="D1163">
            <v>0</v>
          </cell>
          <cell r="F1163" t="str">
            <v>254105TROJP</v>
          </cell>
          <cell r="G1163" t="str">
            <v>254105</v>
          </cell>
          <cell r="H1163" t="str">
            <v>TROJP</v>
          </cell>
          <cell r="I1163">
            <v>0</v>
          </cell>
        </row>
        <row r="1164">
          <cell r="A1164" t="str">
            <v>254105WA</v>
          </cell>
          <cell r="B1164" t="str">
            <v>254105</v>
          </cell>
          <cell r="C1164" t="str">
            <v>WA</v>
          </cell>
          <cell r="D1164">
            <v>83642.647916666596</v>
          </cell>
          <cell r="F1164" t="str">
            <v>254105WA</v>
          </cell>
          <cell r="G1164" t="str">
            <v>254105</v>
          </cell>
          <cell r="H1164" t="str">
            <v>WA</v>
          </cell>
          <cell r="I1164">
            <v>83642.647916666596</v>
          </cell>
        </row>
        <row r="1165">
          <cell r="A1165" t="str">
            <v>1011390CAGE</v>
          </cell>
          <cell r="B1165" t="str">
            <v>1011390</v>
          </cell>
          <cell r="C1165" t="str">
            <v>CAGE</v>
          </cell>
          <cell r="D1165">
            <v>23229532.318333302</v>
          </cell>
          <cell r="F1165" t="str">
            <v>1011390CAGE</v>
          </cell>
          <cell r="G1165" t="str">
            <v>1011390</v>
          </cell>
          <cell r="H1165" t="str">
            <v>CAGE</v>
          </cell>
          <cell r="I1165">
            <v>23229532.318333302</v>
          </cell>
        </row>
        <row r="1166">
          <cell r="A1166" t="str">
            <v>1011390CAGW</v>
          </cell>
          <cell r="B1166" t="str">
            <v>1011390</v>
          </cell>
          <cell r="C1166" t="str">
            <v>CAGW</v>
          </cell>
          <cell r="D1166">
            <v>3813063.33458333</v>
          </cell>
          <cell r="F1166" t="str">
            <v>1011390CAGW</v>
          </cell>
          <cell r="G1166" t="str">
            <v>1011390</v>
          </cell>
          <cell r="H1166" t="str">
            <v>CAGW</v>
          </cell>
          <cell r="I1166">
            <v>3813063.33458333</v>
          </cell>
        </row>
        <row r="1167">
          <cell r="A1167" t="str">
            <v>1011390OR</v>
          </cell>
          <cell r="B1167" t="str">
            <v>1011390</v>
          </cell>
          <cell r="C1167" t="str">
            <v>OR</v>
          </cell>
          <cell r="D1167">
            <v>2922891.8304166598</v>
          </cell>
          <cell r="F1167" t="str">
            <v>1011390OR</v>
          </cell>
          <cell r="G1167" t="str">
            <v>1011390</v>
          </cell>
          <cell r="H1167" t="str">
            <v>OR</v>
          </cell>
          <cell r="I1167">
            <v>2922891.8304166598</v>
          </cell>
        </row>
        <row r="1168">
          <cell r="A1168" t="str">
            <v>1011390SO</v>
          </cell>
          <cell r="B1168" t="str">
            <v>1011390</v>
          </cell>
          <cell r="C1168" t="str">
            <v>SO</v>
          </cell>
          <cell r="D1168">
            <v>4114431.645</v>
          </cell>
          <cell r="F1168" t="str">
            <v>1011390SO</v>
          </cell>
          <cell r="G1168" t="str">
            <v>1011390</v>
          </cell>
          <cell r="H1168" t="str">
            <v>SO</v>
          </cell>
          <cell r="I1168">
            <v>4114431.645</v>
          </cell>
        </row>
        <row r="1169">
          <cell r="A1169" t="str">
            <v>1011390UT</v>
          </cell>
          <cell r="B1169" t="str">
            <v>1011390</v>
          </cell>
          <cell r="C1169" t="str">
            <v>UT</v>
          </cell>
          <cell r="D1169">
            <v>8579600.1775000002</v>
          </cell>
          <cell r="F1169" t="str">
            <v>1011390UT</v>
          </cell>
          <cell r="G1169" t="str">
            <v>1011390</v>
          </cell>
          <cell r="H1169" t="str">
            <v>UT</v>
          </cell>
          <cell r="I1169">
            <v>8579600.1775000002</v>
          </cell>
        </row>
        <row r="1170">
          <cell r="A1170" t="str">
            <v>1011390WYP</v>
          </cell>
          <cell r="B1170" t="str">
            <v>1011390</v>
          </cell>
          <cell r="C1170" t="str">
            <v>WYP</v>
          </cell>
          <cell r="D1170">
            <v>-26341.4691666666</v>
          </cell>
          <cell r="F1170" t="str">
            <v>1011390WYP</v>
          </cell>
          <cell r="G1170" t="str">
            <v>1011390</v>
          </cell>
          <cell r="H1170" t="str">
            <v>WYP</v>
          </cell>
          <cell r="I1170">
            <v>-26341.4691666666</v>
          </cell>
        </row>
        <row r="1171">
          <cell r="A1171" t="str">
            <v>108DPCA</v>
          </cell>
          <cell r="B1171" t="str">
            <v>108DP</v>
          </cell>
          <cell r="C1171" t="str">
            <v>CA</v>
          </cell>
          <cell r="D1171">
            <v>56925.709166666602</v>
          </cell>
          <cell r="F1171" t="str">
            <v>108DPCA</v>
          </cell>
          <cell r="G1171" t="str">
            <v>108DP</v>
          </cell>
          <cell r="H1171" t="str">
            <v>CA</v>
          </cell>
          <cell r="I1171">
            <v>56925.709166666602</v>
          </cell>
        </row>
        <row r="1172">
          <cell r="A1172" t="str">
            <v>108DPID</v>
          </cell>
          <cell r="B1172" t="str">
            <v>108DP</v>
          </cell>
          <cell r="C1172" t="str">
            <v>ID</v>
          </cell>
          <cell r="D1172">
            <v>-27116.787499999999</v>
          </cell>
          <cell r="F1172" t="str">
            <v>108DPID</v>
          </cell>
          <cell r="G1172" t="str">
            <v>108DP</v>
          </cell>
          <cell r="H1172" t="str">
            <v>ID</v>
          </cell>
          <cell r="I1172">
            <v>-27116.787499999999</v>
          </cell>
        </row>
        <row r="1173">
          <cell r="A1173" t="str">
            <v>108DPOR</v>
          </cell>
          <cell r="B1173" t="str">
            <v>108DP</v>
          </cell>
          <cell r="C1173" t="str">
            <v>OR</v>
          </cell>
          <cell r="D1173">
            <v>956851.98791666597</v>
          </cell>
          <cell r="F1173" t="str">
            <v>108DPOR</v>
          </cell>
          <cell r="G1173" t="str">
            <v>108DP</v>
          </cell>
          <cell r="H1173" t="str">
            <v>OR</v>
          </cell>
          <cell r="I1173">
            <v>956851.98791666597</v>
          </cell>
        </row>
        <row r="1174">
          <cell r="A1174" t="str">
            <v>108DPUT</v>
          </cell>
          <cell r="B1174" t="str">
            <v>108DP</v>
          </cell>
          <cell r="C1174" t="str">
            <v>UT</v>
          </cell>
          <cell r="D1174">
            <v>3145515.2825000002</v>
          </cell>
          <cell r="F1174" t="str">
            <v>108DPUT</v>
          </cell>
          <cell r="G1174" t="str">
            <v>108DP</v>
          </cell>
          <cell r="H1174" t="str">
            <v>UT</v>
          </cell>
          <cell r="I1174">
            <v>3145515.2825000002</v>
          </cell>
        </row>
        <row r="1175">
          <cell r="A1175" t="str">
            <v>108DPWA</v>
          </cell>
          <cell r="B1175" t="str">
            <v>108DP</v>
          </cell>
          <cell r="C1175" t="str">
            <v>WA</v>
          </cell>
          <cell r="D1175">
            <v>134222.73749999999</v>
          </cell>
          <cell r="F1175" t="str">
            <v>108DPWA</v>
          </cell>
          <cell r="G1175" t="str">
            <v>108DP</v>
          </cell>
          <cell r="H1175" t="str">
            <v>WA</v>
          </cell>
          <cell r="I1175">
            <v>134222.73749999999</v>
          </cell>
        </row>
        <row r="1176">
          <cell r="A1176" t="str">
            <v>108DPWYP</v>
          </cell>
          <cell r="B1176" t="str">
            <v>108DP</v>
          </cell>
          <cell r="C1176" t="str">
            <v>WYP</v>
          </cell>
          <cell r="D1176">
            <v>-10574.186666666599</v>
          </cell>
          <cell r="F1176" t="str">
            <v>108DPWYP</v>
          </cell>
          <cell r="G1176" t="str">
            <v>108DP</v>
          </cell>
          <cell r="H1176" t="str">
            <v>WYP</v>
          </cell>
          <cell r="I1176">
            <v>-10574.186666666599</v>
          </cell>
        </row>
        <row r="1177">
          <cell r="A1177" t="str">
            <v>108DPWYU</v>
          </cell>
          <cell r="B1177" t="str">
            <v>108DP</v>
          </cell>
          <cell r="C1177" t="str">
            <v>WYU</v>
          </cell>
          <cell r="D1177">
            <v>256414.32666666599</v>
          </cell>
          <cell r="F1177" t="str">
            <v>108DPWYU</v>
          </cell>
          <cell r="G1177" t="str">
            <v>108DP</v>
          </cell>
          <cell r="H1177" t="str">
            <v>WYU</v>
          </cell>
          <cell r="I1177">
            <v>256414.32666666599</v>
          </cell>
        </row>
        <row r="1178">
          <cell r="A1178" t="str">
            <v>108GPCA</v>
          </cell>
          <cell r="B1178" t="str">
            <v>108GP</v>
          </cell>
          <cell r="C1178" t="str">
            <v>CA</v>
          </cell>
          <cell r="D1178">
            <v>-4745443.59291666</v>
          </cell>
          <cell r="F1178" t="str">
            <v>108GPCA</v>
          </cell>
          <cell r="G1178" t="str">
            <v>108GP</v>
          </cell>
          <cell r="H1178" t="str">
            <v>CA</v>
          </cell>
          <cell r="I1178">
            <v>-4745443.59291666</v>
          </cell>
        </row>
        <row r="1179">
          <cell r="A1179" t="str">
            <v>108GPCAEE</v>
          </cell>
          <cell r="B1179" t="str">
            <v>108GP</v>
          </cell>
          <cell r="C1179" t="str">
            <v>CAEE</v>
          </cell>
          <cell r="D1179">
            <v>-321645.13916666602</v>
          </cell>
          <cell r="F1179" t="str">
            <v>108GPCAEE</v>
          </cell>
          <cell r="G1179" t="str">
            <v>108GP</v>
          </cell>
          <cell r="H1179" t="str">
            <v>CAEE</v>
          </cell>
          <cell r="I1179">
            <v>-321645.13916666602</v>
          </cell>
        </row>
        <row r="1180">
          <cell r="A1180" t="str">
            <v>108GPCAGE</v>
          </cell>
          <cell r="B1180" t="str">
            <v>108GP</v>
          </cell>
          <cell r="C1180" t="str">
            <v>CAGE</v>
          </cell>
          <cell r="D1180">
            <v>-52038678.9570833</v>
          </cell>
          <cell r="F1180" t="str">
            <v>108GPCAGE</v>
          </cell>
          <cell r="G1180" t="str">
            <v>108GP</v>
          </cell>
          <cell r="H1180" t="str">
            <v>CAGE</v>
          </cell>
          <cell r="I1180">
            <v>-52038678.9570833</v>
          </cell>
        </row>
        <row r="1181">
          <cell r="A1181" t="str">
            <v>108GPCAGW</v>
          </cell>
          <cell r="B1181" t="str">
            <v>108GP</v>
          </cell>
          <cell r="C1181" t="str">
            <v>CAGW</v>
          </cell>
          <cell r="D1181">
            <v>-18107626.7220833</v>
          </cell>
          <cell r="F1181" t="str">
            <v>108GPCAGW</v>
          </cell>
          <cell r="G1181" t="str">
            <v>108GP</v>
          </cell>
          <cell r="H1181" t="str">
            <v>CAGW</v>
          </cell>
          <cell r="I1181">
            <v>-18107626.7220833</v>
          </cell>
        </row>
        <row r="1182">
          <cell r="A1182" t="str">
            <v>108GPCN</v>
          </cell>
          <cell r="B1182" t="str">
            <v>108GP</v>
          </cell>
          <cell r="C1182" t="str">
            <v>CN</v>
          </cell>
          <cell r="D1182">
            <v>-7952658.4016666599</v>
          </cell>
          <cell r="F1182" t="str">
            <v>108GPCN</v>
          </cell>
          <cell r="G1182" t="str">
            <v>108GP</v>
          </cell>
          <cell r="H1182" t="str">
            <v>CN</v>
          </cell>
          <cell r="I1182">
            <v>-7952658.4016666599</v>
          </cell>
        </row>
        <row r="1183">
          <cell r="A1183" t="str">
            <v>108GPID</v>
          </cell>
          <cell r="B1183" t="str">
            <v>108GP</v>
          </cell>
          <cell r="C1183" t="str">
            <v>ID</v>
          </cell>
          <cell r="D1183">
            <v>-11935901.06875</v>
          </cell>
          <cell r="F1183" t="str">
            <v>108GPID</v>
          </cell>
          <cell r="G1183" t="str">
            <v>108GP</v>
          </cell>
          <cell r="H1183" t="str">
            <v>ID</v>
          </cell>
          <cell r="I1183">
            <v>-11935901.06875</v>
          </cell>
        </row>
        <row r="1184">
          <cell r="A1184" t="str">
            <v>108GPJBG</v>
          </cell>
          <cell r="B1184" t="str">
            <v>108GP</v>
          </cell>
          <cell r="C1184" t="str">
            <v>JBG</v>
          </cell>
          <cell r="D1184">
            <v>-5125630.5654166602</v>
          </cell>
          <cell r="F1184" t="str">
            <v>108GPJBG</v>
          </cell>
          <cell r="G1184" t="str">
            <v>108GP</v>
          </cell>
          <cell r="H1184" t="str">
            <v>JBG</v>
          </cell>
          <cell r="I1184">
            <v>-5125630.5654166602</v>
          </cell>
        </row>
        <row r="1185">
          <cell r="A1185" t="str">
            <v>108GPOR</v>
          </cell>
          <cell r="B1185" t="str">
            <v>108GP</v>
          </cell>
          <cell r="C1185" t="str">
            <v>OR</v>
          </cell>
          <cell r="D1185">
            <v>-53200837.434583299</v>
          </cell>
          <cell r="F1185" t="str">
            <v>108GPOR</v>
          </cell>
          <cell r="G1185" t="str">
            <v>108GP</v>
          </cell>
          <cell r="H1185" t="str">
            <v>OR</v>
          </cell>
          <cell r="I1185">
            <v>-53200837.434583299</v>
          </cell>
        </row>
        <row r="1186">
          <cell r="A1186" t="str">
            <v>108GPSO</v>
          </cell>
          <cell r="B1186" t="str">
            <v>108GP</v>
          </cell>
          <cell r="C1186" t="str">
            <v>SO</v>
          </cell>
          <cell r="D1186">
            <v>-85579374.842916593</v>
          </cell>
          <cell r="F1186" t="str">
            <v>108GPSO</v>
          </cell>
          <cell r="G1186" t="str">
            <v>108GP</v>
          </cell>
          <cell r="H1186" t="str">
            <v>SO</v>
          </cell>
          <cell r="I1186">
            <v>-85579374.842916593</v>
          </cell>
        </row>
        <row r="1187">
          <cell r="A1187" t="str">
            <v>108GPUT</v>
          </cell>
          <cell r="B1187" t="str">
            <v>108GP</v>
          </cell>
          <cell r="C1187" t="str">
            <v>UT</v>
          </cell>
          <cell r="D1187">
            <v>-64115173.5270833</v>
          </cell>
          <cell r="F1187" t="str">
            <v>108GPUT</v>
          </cell>
          <cell r="G1187" t="str">
            <v>108GP</v>
          </cell>
          <cell r="H1187" t="str">
            <v>UT</v>
          </cell>
          <cell r="I1187">
            <v>-64115173.5270833</v>
          </cell>
        </row>
        <row r="1188">
          <cell r="A1188" t="str">
            <v>108GPWA</v>
          </cell>
          <cell r="B1188" t="str">
            <v>108GP</v>
          </cell>
          <cell r="C1188" t="str">
            <v>WA</v>
          </cell>
          <cell r="D1188">
            <v>-19847391.861249998</v>
          </cell>
          <cell r="F1188" t="str">
            <v>108GPWA</v>
          </cell>
          <cell r="G1188" t="str">
            <v>108GP</v>
          </cell>
          <cell r="H1188" t="str">
            <v>WA</v>
          </cell>
          <cell r="I1188">
            <v>-19847391.861249998</v>
          </cell>
        </row>
        <row r="1189">
          <cell r="A1189" t="str">
            <v>108GPWYP</v>
          </cell>
          <cell r="B1189" t="str">
            <v>108GP</v>
          </cell>
          <cell r="C1189" t="str">
            <v>WYP</v>
          </cell>
          <cell r="D1189">
            <v>-20255486.842083301</v>
          </cell>
          <cell r="F1189" t="str">
            <v>108GPWYP</v>
          </cell>
          <cell r="G1189" t="str">
            <v>108GP</v>
          </cell>
          <cell r="H1189" t="str">
            <v>WYP</v>
          </cell>
          <cell r="I1189">
            <v>-20255486.842083301</v>
          </cell>
        </row>
        <row r="1190">
          <cell r="A1190" t="str">
            <v>108GPWYU</v>
          </cell>
          <cell r="B1190" t="str">
            <v>108GP</v>
          </cell>
          <cell r="C1190" t="str">
            <v>WYU</v>
          </cell>
          <cell r="D1190">
            <v>-4993307.0350000001</v>
          </cell>
          <cell r="F1190" t="str">
            <v>108GPWYU</v>
          </cell>
          <cell r="G1190" t="str">
            <v>108GP</v>
          </cell>
          <cell r="H1190" t="str">
            <v>WYU</v>
          </cell>
          <cell r="I1190">
            <v>-4993307.0350000001</v>
          </cell>
        </row>
        <row r="1191">
          <cell r="A1191" t="str">
            <v>108HPCAGE</v>
          </cell>
          <cell r="B1191" t="str">
            <v>108HP</v>
          </cell>
          <cell r="C1191" t="str">
            <v>CAGE</v>
          </cell>
          <cell r="D1191">
            <v>-53945155.907083303</v>
          </cell>
          <cell r="F1191" t="str">
            <v>108HPCAGE</v>
          </cell>
          <cell r="G1191" t="str">
            <v>108HP</v>
          </cell>
          <cell r="H1191" t="str">
            <v>CAGE</v>
          </cell>
          <cell r="I1191">
            <v>-53945155.907083303</v>
          </cell>
        </row>
        <row r="1192">
          <cell r="A1192" t="str">
            <v>108HPCAGW</v>
          </cell>
          <cell r="B1192" t="str">
            <v>108HP</v>
          </cell>
          <cell r="C1192" t="str">
            <v>CAGW</v>
          </cell>
          <cell r="D1192">
            <v>-218862088.55583301</v>
          </cell>
          <cell r="F1192" t="str">
            <v>108HPCAGW</v>
          </cell>
          <cell r="G1192" t="str">
            <v>108HP</v>
          </cell>
          <cell r="H1192" t="str">
            <v>CAGW</v>
          </cell>
          <cell r="I1192">
            <v>-218862088.55583301</v>
          </cell>
        </row>
        <row r="1193">
          <cell r="A1193" t="str">
            <v>108MPCAEE</v>
          </cell>
          <cell r="B1193" t="str">
            <v>108MP</v>
          </cell>
          <cell r="C1193" t="str">
            <v>CAEE</v>
          </cell>
          <cell r="D1193">
            <v>-167796146.27208301</v>
          </cell>
          <cell r="F1193" t="str">
            <v>108MPCAEE</v>
          </cell>
          <cell r="G1193" t="str">
            <v>108MP</v>
          </cell>
          <cell r="H1193" t="str">
            <v>CAEE</v>
          </cell>
          <cell r="I1193">
            <v>-167796146.27208301</v>
          </cell>
        </row>
        <row r="1194">
          <cell r="A1194" t="str">
            <v>108OPCAGE</v>
          </cell>
          <cell r="B1194" t="str">
            <v>108OP</v>
          </cell>
          <cell r="C1194" t="str">
            <v>CAGE</v>
          </cell>
          <cell r="D1194">
            <v>-331299558.75999999</v>
          </cell>
          <cell r="F1194" t="str">
            <v>108OPCAGE</v>
          </cell>
          <cell r="G1194" t="str">
            <v>108OP</v>
          </cell>
          <cell r="H1194" t="str">
            <v>CAGE</v>
          </cell>
          <cell r="I1194">
            <v>-331299558.75999999</v>
          </cell>
        </row>
        <row r="1195">
          <cell r="A1195" t="str">
            <v>108OPCAGW</v>
          </cell>
          <cell r="B1195" t="str">
            <v>108OP</v>
          </cell>
          <cell r="C1195" t="str">
            <v>CAGW</v>
          </cell>
          <cell r="D1195">
            <v>-300962778.52041602</v>
          </cell>
          <cell r="F1195" t="str">
            <v>108OPCAGW</v>
          </cell>
          <cell r="G1195" t="str">
            <v>108OP</v>
          </cell>
          <cell r="H1195" t="str">
            <v>CAGW</v>
          </cell>
          <cell r="I1195">
            <v>-300962778.52041602</v>
          </cell>
        </row>
        <row r="1196">
          <cell r="A1196" t="str">
            <v>108SPCAEE</v>
          </cell>
          <cell r="B1196" t="str">
            <v>108SP</v>
          </cell>
          <cell r="C1196" t="str">
            <v>CAEE</v>
          </cell>
          <cell r="D1196">
            <v>0</v>
          </cell>
          <cell r="F1196" t="str">
            <v>108SPCAEE</v>
          </cell>
          <cell r="G1196" t="str">
            <v>108SP</v>
          </cell>
          <cell r="H1196" t="str">
            <v>CAEE</v>
          </cell>
          <cell r="I1196">
            <v>0</v>
          </cell>
        </row>
        <row r="1197">
          <cell r="A1197" t="str">
            <v>108SPCAGE</v>
          </cell>
          <cell r="B1197" t="str">
            <v>108SP</v>
          </cell>
          <cell r="C1197" t="str">
            <v>CAGE</v>
          </cell>
          <cell r="D1197">
            <v>-1863555865.1254101</v>
          </cell>
          <cell r="F1197" t="str">
            <v>108SPCAGE</v>
          </cell>
          <cell r="G1197" t="str">
            <v>108SP</v>
          </cell>
          <cell r="H1197" t="str">
            <v>CAGE</v>
          </cell>
          <cell r="I1197">
            <v>-1863555865.1254101</v>
          </cell>
        </row>
        <row r="1198">
          <cell r="A1198" t="str">
            <v>108SPCAGW</v>
          </cell>
          <cell r="B1198" t="str">
            <v>108SP</v>
          </cell>
          <cell r="C1198" t="str">
            <v>CAGW</v>
          </cell>
          <cell r="D1198">
            <v>-149321293.81166601</v>
          </cell>
          <cell r="F1198" t="str">
            <v>108SPCAGW</v>
          </cell>
          <cell r="G1198" t="str">
            <v>108SP</v>
          </cell>
          <cell r="H1198" t="str">
            <v>CAGW</v>
          </cell>
          <cell r="I1198">
            <v>-149321293.81166601</v>
          </cell>
        </row>
        <row r="1199">
          <cell r="A1199" t="str">
            <v>108SPJBG</v>
          </cell>
          <cell r="B1199" t="str">
            <v>108SP</v>
          </cell>
          <cell r="C1199" t="str">
            <v>JBG</v>
          </cell>
          <cell r="D1199">
            <v>-495622222.96125001</v>
          </cell>
          <cell r="F1199" t="str">
            <v>108SPJBG</v>
          </cell>
          <cell r="G1199" t="str">
            <v>108SP</v>
          </cell>
          <cell r="H1199" t="str">
            <v>JBG</v>
          </cell>
          <cell r="I1199">
            <v>-495622222.96125001</v>
          </cell>
        </row>
        <row r="1200">
          <cell r="A1200" t="str">
            <v>108TPCAGE</v>
          </cell>
          <cell r="B1200" t="str">
            <v>108TP</v>
          </cell>
          <cell r="C1200" t="str">
            <v>CAGE</v>
          </cell>
          <cell r="D1200">
            <v>-822748432.634166</v>
          </cell>
          <cell r="F1200" t="str">
            <v>108TPCAGE</v>
          </cell>
          <cell r="G1200" t="str">
            <v>108TP</v>
          </cell>
          <cell r="H1200" t="str">
            <v>CAGE</v>
          </cell>
          <cell r="I1200">
            <v>-822748432.634166</v>
          </cell>
        </row>
        <row r="1201">
          <cell r="A1201" t="str">
            <v>108TPCAGW</v>
          </cell>
          <cell r="B1201" t="str">
            <v>108TP</v>
          </cell>
          <cell r="C1201" t="str">
            <v>CAGW</v>
          </cell>
          <cell r="D1201">
            <v>-457031165.10208303</v>
          </cell>
          <cell r="F1201" t="str">
            <v>108TPCAGW</v>
          </cell>
          <cell r="G1201" t="str">
            <v>108TP</v>
          </cell>
          <cell r="H1201" t="str">
            <v>CAGW</v>
          </cell>
          <cell r="I1201">
            <v>-457031165.10208303</v>
          </cell>
        </row>
        <row r="1202">
          <cell r="A1202" t="str">
            <v>108TPJBG</v>
          </cell>
          <cell r="B1202" t="str">
            <v>108TP</v>
          </cell>
          <cell r="C1202" t="str">
            <v>JBG</v>
          </cell>
          <cell r="D1202">
            <v>-44991963.280000001</v>
          </cell>
          <cell r="F1202" t="str">
            <v>108TPJBG</v>
          </cell>
          <cell r="G1202" t="str">
            <v>108TP</v>
          </cell>
          <cell r="H1202" t="str">
            <v>JBG</v>
          </cell>
          <cell r="I1202">
            <v>-44991963.280000001</v>
          </cell>
        </row>
        <row r="1203">
          <cell r="A1203" t="str">
            <v>108TPSG</v>
          </cell>
          <cell r="B1203" t="str">
            <v>108TP</v>
          </cell>
          <cell r="C1203" t="str">
            <v>SG</v>
          </cell>
          <cell r="D1203">
            <v>-1348523.63708333</v>
          </cell>
          <cell r="F1203" t="str">
            <v>108TPSG</v>
          </cell>
          <cell r="G1203" t="str">
            <v>108TP</v>
          </cell>
          <cell r="H1203" t="str">
            <v>SG</v>
          </cell>
          <cell r="I1203">
            <v>-1348523.63708333</v>
          </cell>
        </row>
        <row r="1204">
          <cell r="A1204" t="str">
            <v>111GPCA</v>
          </cell>
          <cell r="B1204" t="str">
            <v>111GP</v>
          </cell>
          <cell r="C1204" t="str">
            <v>CA</v>
          </cell>
          <cell r="D1204">
            <v>-340405.47625000001</v>
          </cell>
          <cell r="F1204" t="str">
            <v>111GPCA</v>
          </cell>
          <cell r="G1204" t="str">
            <v>111GP</v>
          </cell>
          <cell r="H1204" t="str">
            <v>CA</v>
          </cell>
          <cell r="I1204">
            <v>-340405.47625000001</v>
          </cell>
        </row>
        <row r="1205">
          <cell r="A1205" t="str">
            <v>111GPCAGW</v>
          </cell>
          <cell r="B1205" t="str">
            <v>111GP</v>
          </cell>
          <cell r="C1205" t="str">
            <v>CAGW</v>
          </cell>
          <cell r="D1205">
            <v>-23670.483749999999</v>
          </cell>
          <cell r="F1205" t="str">
            <v>111GPCAGW</v>
          </cell>
          <cell r="G1205" t="str">
            <v>111GP</v>
          </cell>
          <cell r="H1205" t="str">
            <v>CAGW</v>
          </cell>
          <cell r="I1205">
            <v>-23670.483749999999</v>
          </cell>
        </row>
        <row r="1206">
          <cell r="A1206" t="str">
            <v>111GPCN</v>
          </cell>
          <cell r="B1206" t="str">
            <v>111GP</v>
          </cell>
          <cell r="C1206" t="str">
            <v>CN</v>
          </cell>
          <cell r="D1206">
            <v>-3124067.8512499998</v>
          </cell>
          <cell r="F1206" t="str">
            <v>111GPCN</v>
          </cell>
          <cell r="G1206" t="str">
            <v>111GP</v>
          </cell>
          <cell r="H1206" t="str">
            <v>CN</v>
          </cell>
          <cell r="I1206">
            <v>-3124067.8512499998</v>
          </cell>
        </row>
        <row r="1207">
          <cell r="A1207" t="str">
            <v>111GPID</v>
          </cell>
          <cell r="B1207" t="str">
            <v>111GP</v>
          </cell>
          <cell r="C1207" t="str">
            <v>ID</v>
          </cell>
          <cell r="D1207">
            <v>-43069.8</v>
          </cell>
          <cell r="F1207" t="str">
            <v>111GPID</v>
          </cell>
          <cell r="G1207" t="str">
            <v>111GP</v>
          </cell>
          <cell r="H1207" t="str">
            <v>ID</v>
          </cell>
          <cell r="I1207">
            <v>-43069.8</v>
          </cell>
        </row>
        <row r="1208">
          <cell r="A1208" t="str">
            <v>111GPOR</v>
          </cell>
          <cell r="B1208" t="str">
            <v>111GP</v>
          </cell>
          <cell r="C1208" t="str">
            <v>OR</v>
          </cell>
          <cell r="D1208">
            <v>-3928301.52</v>
          </cell>
          <cell r="F1208" t="str">
            <v>111GPOR</v>
          </cell>
          <cell r="G1208" t="str">
            <v>111GP</v>
          </cell>
          <cell r="H1208" t="str">
            <v>OR</v>
          </cell>
          <cell r="I1208">
            <v>-3928301.52</v>
          </cell>
        </row>
        <row r="1209">
          <cell r="A1209" t="str">
            <v>111GPSO</v>
          </cell>
          <cell r="B1209" t="str">
            <v>111GP</v>
          </cell>
          <cell r="C1209" t="str">
            <v>SO</v>
          </cell>
          <cell r="D1209">
            <v>-12569650.15</v>
          </cell>
          <cell r="F1209" t="str">
            <v>111GPSO</v>
          </cell>
          <cell r="G1209" t="str">
            <v>111GP</v>
          </cell>
          <cell r="H1209" t="str">
            <v>SO</v>
          </cell>
          <cell r="I1209">
            <v>-12569650.15</v>
          </cell>
        </row>
        <row r="1210">
          <cell r="A1210" t="str">
            <v>111GPUT</v>
          </cell>
          <cell r="B1210" t="str">
            <v>111GP</v>
          </cell>
          <cell r="C1210" t="str">
            <v>UT</v>
          </cell>
          <cell r="D1210">
            <v>-13576.2329166666</v>
          </cell>
          <cell r="F1210" t="str">
            <v>111GPUT</v>
          </cell>
          <cell r="G1210" t="str">
            <v>111GP</v>
          </cell>
          <cell r="H1210" t="str">
            <v>UT</v>
          </cell>
          <cell r="I1210">
            <v>-13576.2329166666</v>
          </cell>
        </row>
        <row r="1211">
          <cell r="A1211" t="str">
            <v>111GPWA</v>
          </cell>
          <cell r="B1211" t="str">
            <v>111GP</v>
          </cell>
          <cell r="C1211" t="str">
            <v>WA</v>
          </cell>
          <cell r="D1211">
            <v>-1246484.5262500001</v>
          </cell>
          <cell r="F1211" t="str">
            <v>111GPWA</v>
          </cell>
          <cell r="G1211" t="str">
            <v>111GP</v>
          </cell>
          <cell r="H1211" t="str">
            <v>WA</v>
          </cell>
          <cell r="I1211">
            <v>-1246484.5262500001</v>
          </cell>
        </row>
        <row r="1212">
          <cell r="A1212" t="str">
            <v>111GPWYP</v>
          </cell>
          <cell r="B1212" t="str">
            <v>111GP</v>
          </cell>
          <cell r="C1212" t="str">
            <v>WYP</v>
          </cell>
          <cell r="D1212">
            <v>-4467655.2987500001</v>
          </cell>
          <cell r="F1212" t="str">
            <v>111GPWYP</v>
          </cell>
          <cell r="G1212" t="str">
            <v>111GP</v>
          </cell>
          <cell r="H1212" t="str">
            <v>WYP</v>
          </cell>
          <cell r="I1212">
            <v>-4467655.2987500001</v>
          </cell>
        </row>
        <row r="1213">
          <cell r="A1213" t="str">
            <v>111GPWYU</v>
          </cell>
          <cell r="B1213" t="str">
            <v>111GP</v>
          </cell>
          <cell r="C1213" t="str">
            <v>WYU</v>
          </cell>
          <cell r="D1213">
            <v>-39662.938750000001</v>
          </cell>
          <cell r="F1213" t="str">
            <v>111GPWYU</v>
          </cell>
          <cell r="G1213" t="str">
            <v>111GP</v>
          </cell>
          <cell r="H1213" t="str">
            <v>WYU</v>
          </cell>
          <cell r="I1213">
            <v>-39662.938750000001</v>
          </cell>
        </row>
        <row r="1214">
          <cell r="A1214" t="str">
            <v>111HPCAGE</v>
          </cell>
          <cell r="B1214" t="str">
            <v>111HP</v>
          </cell>
          <cell r="C1214" t="str">
            <v>CAGE</v>
          </cell>
          <cell r="D1214">
            <v>0</v>
          </cell>
          <cell r="F1214" t="str">
            <v>111HPCAGE</v>
          </cell>
          <cell r="G1214" t="str">
            <v>111HP</v>
          </cell>
          <cell r="H1214" t="str">
            <v>CAGE</v>
          </cell>
          <cell r="I1214">
            <v>0</v>
          </cell>
        </row>
        <row r="1215">
          <cell r="A1215" t="str">
            <v>111HPCAGW</v>
          </cell>
          <cell r="B1215" t="str">
            <v>111HP</v>
          </cell>
          <cell r="C1215" t="str">
            <v>CAGW</v>
          </cell>
          <cell r="D1215">
            <v>-747929.12333333294</v>
          </cell>
          <cell r="F1215" t="str">
            <v>111HPCAGW</v>
          </cell>
          <cell r="G1215" t="str">
            <v>111HP</v>
          </cell>
          <cell r="H1215" t="str">
            <v>CAGW</v>
          </cell>
          <cell r="I1215">
            <v>-747929.12333333294</v>
          </cell>
        </row>
        <row r="1216">
          <cell r="A1216" t="str">
            <v>111IPCAEE</v>
          </cell>
          <cell r="B1216" t="str">
            <v>111IP</v>
          </cell>
          <cell r="C1216" t="str">
            <v>CAEE</v>
          </cell>
          <cell r="D1216">
            <v>-2110284.95916666</v>
          </cell>
          <cell r="F1216" t="str">
            <v>111IPCAEE</v>
          </cell>
          <cell r="G1216" t="str">
            <v>111IP</v>
          </cell>
          <cell r="H1216" t="str">
            <v>CAEE</v>
          </cell>
          <cell r="I1216">
            <v>-2110284.95916666</v>
          </cell>
        </row>
        <row r="1217">
          <cell r="A1217" t="str">
            <v>111IPCAGE</v>
          </cell>
          <cell r="B1217" t="str">
            <v>111IP</v>
          </cell>
          <cell r="C1217" t="str">
            <v>CAGE</v>
          </cell>
          <cell r="D1217">
            <v>-18718439.139583301</v>
          </cell>
          <cell r="F1217" t="str">
            <v>111IPCAGE</v>
          </cell>
          <cell r="G1217" t="str">
            <v>111IP</v>
          </cell>
          <cell r="H1217" t="str">
            <v>CAGE</v>
          </cell>
          <cell r="I1217">
            <v>-18718439.139583301</v>
          </cell>
        </row>
        <row r="1218">
          <cell r="A1218" t="str">
            <v>111IPCAGW</v>
          </cell>
          <cell r="B1218" t="str">
            <v>111IP</v>
          </cell>
          <cell r="C1218" t="str">
            <v>CAGW</v>
          </cell>
          <cell r="D1218">
            <v>-70497481.894999996</v>
          </cell>
          <cell r="F1218" t="str">
            <v>111IPCAGW</v>
          </cell>
          <cell r="G1218" t="str">
            <v>111IP</v>
          </cell>
          <cell r="H1218" t="str">
            <v>CAGW</v>
          </cell>
          <cell r="I1218">
            <v>-70497481.894999996</v>
          </cell>
        </row>
        <row r="1219">
          <cell r="A1219" t="str">
            <v>111IPCN</v>
          </cell>
          <cell r="B1219" t="str">
            <v>111IP</v>
          </cell>
          <cell r="C1219" t="str">
            <v>CN</v>
          </cell>
          <cell r="D1219">
            <v>-109355585.297916</v>
          </cell>
          <cell r="F1219" t="str">
            <v>111IPCN</v>
          </cell>
          <cell r="G1219" t="str">
            <v>111IP</v>
          </cell>
          <cell r="H1219" t="str">
            <v>CN</v>
          </cell>
          <cell r="I1219">
            <v>-109355585.297916</v>
          </cell>
        </row>
        <row r="1220">
          <cell r="A1220" t="str">
            <v>111IPID</v>
          </cell>
          <cell r="B1220" t="str">
            <v>111IP</v>
          </cell>
          <cell r="C1220" t="str">
            <v>ID</v>
          </cell>
          <cell r="D1220">
            <v>-806653.86750000005</v>
          </cell>
          <cell r="F1220" t="str">
            <v>111IPID</v>
          </cell>
          <cell r="G1220" t="str">
            <v>111IP</v>
          </cell>
          <cell r="H1220" t="str">
            <v>ID</v>
          </cell>
          <cell r="I1220">
            <v>-806653.86750000005</v>
          </cell>
        </row>
        <row r="1221">
          <cell r="A1221" t="str">
            <v>111IPJBG</v>
          </cell>
          <cell r="B1221" t="str">
            <v>111IP</v>
          </cell>
          <cell r="C1221" t="str">
            <v>JBG</v>
          </cell>
          <cell r="D1221">
            <v>-11578.862083333301</v>
          </cell>
          <cell r="F1221" t="str">
            <v>111IPJBG</v>
          </cell>
          <cell r="G1221" t="str">
            <v>111IP</v>
          </cell>
          <cell r="H1221" t="str">
            <v>JBG</v>
          </cell>
          <cell r="I1221">
            <v>-11578.862083333301</v>
          </cell>
        </row>
        <row r="1222">
          <cell r="A1222" t="str">
            <v>111IPOR</v>
          </cell>
          <cell r="B1222" t="str">
            <v>111IP</v>
          </cell>
          <cell r="C1222" t="str">
            <v>OR</v>
          </cell>
          <cell r="D1222">
            <v>-77035.676250000004</v>
          </cell>
          <cell r="F1222" t="str">
            <v>111IPOR</v>
          </cell>
          <cell r="G1222" t="str">
            <v>111IP</v>
          </cell>
          <cell r="H1222" t="str">
            <v>OR</v>
          </cell>
          <cell r="I1222">
            <v>-77035.676250000004</v>
          </cell>
        </row>
        <row r="1223">
          <cell r="A1223" t="str">
            <v>111IPSG</v>
          </cell>
          <cell r="B1223" t="str">
            <v>111IP</v>
          </cell>
          <cell r="C1223" t="str">
            <v>SG</v>
          </cell>
          <cell r="D1223">
            <v>-15731562.174166599</v>
          </cell>
          <cell r="F1223" t="str">
            <v>111IPSG</v>
          </cell>
          <cell r="G1223" t="str">
            <v>111IP</v>
          </cell>
          <cell r="H1223" t="str">
            <v>SG</v>
          </cell>
          <cell r="I1223">
            <v>-15731562.174166599</v>
          </cell>
        </row>
        <row r="1224">
          <cell r="A1224" t="str">
            <v>111IPSO</v>
          </cell>
          <cell r="B1224" t="str">
            <v>111IP</v>
          </cell>
          <cell r="C1224" t="str">
            <v>SO</v>
          </cell>
          <cell r="D1224">
            <v>-272003898.15875</v>
          </cell>
          <cell r="F1224" t="str">
            <v>111IPSO</v>
          </cell>
          <cell r="G1224" t="str">
            <v>111IP</v>
          </cell>
          <cell r="H1224" t="str">
            <v>SO</v>
          </cell>
          <cell r="I1224">
            <v>-272003898.15875</v>
          </cell>
        </row>
        <row r="1225">
          <cell r="A1225" t="str">
            <v>111IPUT</v>
          </cell>
          <cell r="B1225" t="str">
            <v>111IP</v>
          </cell>
          <cell r="C1225" t="str">
            <v>UT</v>
          </cell>
          <cell r="D1225">
            <v>8764706.5583333336</v>
          </cell>
          <cell r="F1225" t="str">
            <v>111IPUT</v>
          </cell>
          <cell r="G1225" t="str">
            <v>111IP</v>
          </cell>
          <cell r="H1225" t="str">
            <v>UT</v>
          </cell>
          <cell r="I1225">
            <v>8764706.5583333336</v>
          </cell>
        </row>
        <row r="1226">
          <cell r="A1226" t="str">
            <v>111IPWA</v>
          </cell>
          <cell r="B1226" t="str">
            <v>111IP</v>
          </cell>
          <cell r="C1226" t="str">
            <v>WA</v>
          </cell>
          <cell r="D1226">
            <v>0</v>
          </cell>
          <cell r="F1226" t="str">
            <v>111IPWA</v>
          </cell>
          <cell r="G1226" t="str">
            <v>111IP</v>
          </cell>
          <cell r="H1226" t="str">
            <v>WA</v>
          </cell>
          <cell r="I1226">
            <v>0</v>
          </cell>
        </row>
        <row r="1227">
          <cell r="A1227" t="str">
            <v>111IPWYP</v>
          </cell>
          <cell r="B1227" t="str">
            <v>111IP</v>
          </cell>
          <cell r="C1227" t="str">
            <v>WYP</v>
          </cell>
          <cell r="D1227">
            <v>-521421.25624999998</v>
          </cell>
          <cell r="F1227" t="str">
            <v>111IPWYP</v>
          </cell>
          <cell r="G1227" t="str">
            <v>111IP</v>
          </cell>
          <cell r="H1227" t="str">
            <v>WYP</v>
          </cell>
          <cell r="I1227">
            <v>-521421.25624999998</v>
          </cell>
        </row>
        <row r="1228">
          <cell r="A1228" t="str">
            <v>182MCA</v>
          </cell>
          <cell r="B1228" t="str">
            <v>182M</v>
          </cell>
          <cell r="C1228" t="str">
            <v>CA</v>
          </cell>
          <cell r="D1228">
            <v>0</v>
          </cell>
          <cell r="F1228" t="str">
            <v>182MCA</v>
          </cell>
          <cell r="G1228" t="str">
            <v>182M</v>
          </cell>
          <cell r="H1228" t="str">
            <v>CA</v>
          </cell>
          <cell r="I1228">
            <v>0</v>
          </cell>
        </row>
        <row r="1229">
          <cell r="A1229" t="str">
            <v>182MCAEE</v>
          </cell>
          <cell r="B1229" t="str">
            <v>182M</v>
          </cell>
          <cell r="C1229" t="str">
            <v>CAEE</v>
          </cell>
          <cell r="D1229">
            <v>-10608208.82</v>
          </cell>
          <cell r="F1229" t="str">
            <v>182MCAEE</v>
          </cell>
          <cell r="G1229" t="str">
            <v>182M</v>
          </cell>
          <cell r="H1229" t="str">
            <v>CAEE</v>
          </cell>
          <cell r="I1229">
            <v>-10608208.82</v>
          </cell>
        </row>
        <row r="1230">
          <cell r="A1230" t="str">
            <v>182MCAEW</v>
          </cell>
          <cell r="B1230" t="str">
            <v>182M</v>
          </cell>
          <cell r="C1230" t="str">
            <v>CAEW</v>
          </cell>
          <cell r="D1230">
            <v>0</v>
          </cell>
          <cell r="F1230" t="str">
            <v>182MCAEW</v>
          </cell>
          <cell r="G1230" t="str">
            <v>182M</v>
          </cell>
          <cell r="H1230" t="str">
            <v>CAEW</v>
          </cell>
          <cell r="I1230">
            <v>0</v>
          </cell>
        </row>
        <row r="1231">
          <cell r="A1231" t="str">
            <v>182MCAGE</v>
          </cell>
          <cell r="B1231" t="str">
            <v>182M</v>
          </cell>
          <cell r="C1231" t="str">
            <v>CAGE</v>
          </cell>
          <cell r="D1231">
            <v>4583235.58</v>
          </cell>
          <cell r="F1231" t="str">
            <v>182MCAGE</v>
          </cell>
          <cell r="G1231" t="str">
            <v>182M</v>
          </cell>
          <cell r="H1231" t="str">
            <v>CAGE</v>
          </cell>
          <cell r="I1231">
            <v>4583235.58</v>
          </cell>
        </row>
        <row r="1232">
          <cell r="A1232" t="str">
            <v>182MCAGW</v>
          </cell>
          <cell r="B1232" t="str">
            <v>182M</v>
          </cell>
          <cell r="C1232" t="str">
            <v>CAGW</v>
          </cell>
          <cell r="D1232">
            <v>0</v>
          </cell>
          <cell r="F1232" t="str">
            <v>182MCAGW</v>
          </cell>
          <cell r="G1232" t="str">
            <v>182M</v>
          </cell>
          <cell r="H1232" t="str">
            <v>CAGW</v>
          </cell>
          <cell r="I1232">
            <v>0</v>
          </cell>
        </row>
        <row r="1233">
          <cell r="A1233" t="str">
            <v>182MID</v>
          </cell>
          <cell r="B1233" t="str">
            <v>182M</v>
          </cell>
          <cell r="C1233" t="str">
            <v>ID</v>
          </cell>
          <cell r="D1233">
            <v>108726.73125</v>
          </cell>
          <cell r="F1233" t="str">
            <v>182MID</v>
          </cell>
          <cell r="G1233" t="str">
            <v>182M</v>
          </cell>
          <cell r="H1233" t="str">
            <v>ID</v>
          </cell>
          <cell r="I1233">
            <v>108726.73125</v>
          </cell>
        </row>
        <row r="1234">
          <cell r="A1234" t="str">
            <v>182MJBG</v>
          </cell>
          <cell r="B1234" t="str">
            <v>182M</v>
          </cell>
          <cell r="C1234" t="str">
            <v>JBG</v>
          </cell>
          <cell r="D1234">
            <v>0</v>
          </cell>
          <cell r="F1234" t="str">
            <v>182MJBG</v>
          </cell>
          <cell r="G1234" t="str">
            <v>182M</v>
          </cell>
          <cell r="H1234" t="str">
            <v>JBG</v>
          </cell>
          <cell r="I1234">
            <v>0</v>
          </cell>
        </row>
        <row r="1235">
          <cell r="A1235" t="str">
            <v>182MOR</v>
          </cell>
          <cell r="B1235" t="str">
            <v>182M</v>
          </cell>
          <cell r="C1235" t="str">
            <v>OR</v>
          </cell>
          <cell r="D1235">
            <v>-219736.92</v>
          </cell>
          <cell r="F1235" t="str">
            <v>182MOR</v>
          </cell>
          <cell r="G1235" t="str">
            <v>182M</v>
          </cell>
          <cell r="H1235" t="str">
            <v>OR</v>
          </cell>
          <cell r="I1235">
            <v>-219736.92</v>
          </cell>
        </row>
        <row r="1236">
          <cell r="A1236" t="str">
            <v>182MOTHER</v>
          </cell>
          <cell r="B1236" t="str">
            <v>182M</v>
          </cell>
          <cell r="C1236" t="str">
            <v>OTHER</v>
          </cell>
          <cell r="D1236">
            <v>182853164.48333299</v>
          </cell>
          <cell r="F1236" t="str">
            <v>182MOTHER</v>
          </cell>
          <cell r="G1236" t="str">
            <v>182M</v>
          </cell>
          <cell r="H1236" t="str">
            <v>OTHER</v>
          </cell>
          <cell r="I1236">
            <v>182853164.48333299</v>
          </cell>
        </row>
        <row r="1237">
          <cell r="A1237" t="str">
            <v>182MSE</v>
          </cell>
          <cell r="B1237" t="str">
            <v>182M</v>
          </cell>
          <cell r="C1237" t="str">
            <v>SE</v>
          </cell>
          <cell r="D1237">
            <v>10608208.82</v>
          </cell>
          <cell r="F1237" t="str">
            <v>182MSE</v>
          </cell>
          <cell r="G1237" t="str">
            <v>182M</v>
          </cell>
          <cell r="H1237" t="str">
            <v>SE</v>
          </cell>
          <cell r="I1237">
            <v>10608208.82</v>
          </cell>
        </row>
        <row r="1238">
          <cell r="A1238" t="str">
            <v>182MSO</v>
          </cell>
          <cell r="B1238" t="str">
            <v>182M</v>
          </cell>
          <cell r="C1238" t="str">
            <v>SO</v>
          </cell>
          <cell r="D1238">
            <v>12931799.63875</v>
          </cell>
          <cell r="F1238" t="str">
            <v>182MSO</v>
          </cell>
          <cell r="G1238" t="str">
            <v>182M</v>
          </cell>
          <cell r="H1238" t="str">
            <v>SO</v>
          </cell>
          <cell r="I1238">
            <v>12931799.63875</v>
          </cell>
        </row>
        <row r="1239">
          <cell r="A1239" t="str">
            <v>182MUT</v>
          </cell>
          <cell r="B1239" t="str">
            <v>182M</v>
          </cell>
          <cell r="C1239" t="str">
            <v>UT</v>
          </cell>
          <cell r="D1239">
            <v>25455634.595833328</v>
          </cell>
          <cell r="F1239" t="str">
            <v>182MUT</v>
          </cell>
          <cell r="G1239" t="str">
            <v>182M</v>
          </cell>
          <cell r="H1239" t="str">
            <v>UT</v>
          </cell>
          <cell r="I1239">
            <v>25455634.595833328</v>
          </cell>
        </row>
        <row r="1240">
          <cell r="A1240" t="str">
            <v>182MWA</v>
          </cell>
          <cell r="B1240" t="str">
            <v>182M</v>
          </cell>
          <cell r="C1240" t="str">
            <v>WA</v>
          </cell>
          <cell r="D1240">
            <v>7111850.6637500003</v>
          </cell>
          <cell r="F1240" t="str">
            <v>182MWA</v>
          </cell>
          <cell r="G1240" t="str">
            <v>182M</v>
          </cell>
          <cell r="H1240" t="str">
            <v>WA</v>
          </cell>
          <cell r="I1240">
            <v>7111850.6637500003</v>
          </cell>
        </row>
        <row r="1241">
          <cell r="A1241" t="str">
            <v>182MWYP</v>
          </cell>
          <cell r="B1241" t="str">
            <v>182M</v>
          </cell>
          <cell r="C1241" t="str">
            <v>WYP</v>
          </cell>
          <cell r="D1241">
            <v>2655793.5595833301</v>
          </cell>
          <cell r="F1241" t="str">
            <v>182MWYP</v>
          </cell>
          <cell r="G1241" t="str">
            <v>182M</v>
          </cell>
          <cell r="H1241" t="str">
            <v>WYP</v>
          </cell>
          <cell r="I1241">
            <v>2655793.5595833301</v>
          </cell>
        </row>
        <row r="1242">
          <cell r="A1242" t="str">
            <v>182MWYU</v>
          </cell>
          <cell r="B1242" t="str">
            <v>182M</v>
          </cell>
          <cell r="C1242" t="str">
            <v>WYU</v>
          </cell>
          <cell r="D1242">
            <v>53081.875</v>
          </cell>
          <cell r="F1242" t="str">
            <v>182MWYU</v>
          </cell>
          <cell r="G1242" t="str">
            <v>182M</v>
          </cell>
          <cell r="H1242" t="str">
            <v>WYU</v>
          </cell>
          <cell r="I1242">
            <v>53081.875</v>
          </cell>
        </row>
        <row r="1243">
          <cell r="A1243" t="str">
            <v>182WCA</v>
          </cell>
          <cell r="B1243" t="str">
            <v>182W</v>
          </cell>
          <cell r="C1243" t="str">
            <v>CA</v>
          </cell>
          <cell r="D1243">
            <v>0.01</v>
          </cell>
          <cell r="F1243" t="str">
            <v>182WCA</v>
          </cell>
          <cell r="G1243" t="str">
            <v>182W</v>
          </cell>
          <cell r="H1243" t="str">
            <v>CA</v>
          </cell>
          <cell r="I1243">
            <v>0.01</v>
          </cell>
        </row>
        <row r="1244">
          <cell r="A1244" t="str">
            <v>182WID</v>
          </cell>
          <cell r="B1244" t="str">
            <v>182W</v>
          </cell>
          <cell r="C1244" t="str">
            <v>ID</v>
          </cell>
          <cell r="D1244">
            <v>2442147.38541666</v>
          </cell>
          <cell r="F1244" t="str">
            <v>182WID</v>
          </cell>
          <cell r="G1244" t="str">
            <v>182W</v>
          </cell>
          <cell r="H1244" t="str">
            <v>ID</v>
          </cell>
          <cell r="I1244">
            <v>2442147.38541666</v>
          </cell>
        </row>
        <row r="1245">
          <cell r="A1245" t="str">
            <v>182WOTHER</v>
          </cell>
          <cell r="B1245" t="str">
            <v>182W</v>
          </cell>
          <cell r="C1245" t="str">
            <v>OTHER</v>
          </cell>
          <cell r="D1245">
            <v>-10891299.5154166</v>
          </cell>
          <cell r="F1245" t="str">
            <v>182WOTHER</v>
          </cell>
          <cell r="G1245" t="str">
            <v>182W</v>
          </cell>
          <cell r="H1245" t="str">
            <v>OTHER</v>
          </cell>
          <cell r="I1245">
            <v>-10891299.5154166</v>
          </cell>
        </row>
        <row r="1246">
          <cell r="A1246" t="str">
            <v>182WUT</v>
          </cell>
          <cell r="B1246" t="str">
            <v>182W</v>
          </cell>
          <cell r="C1246" t="str">
            <v>UT</v>
          </cell>
          <cell r="D1246">
            <v>0</v>
          </cell>
          <cell r="F1246" t="str">
            <v>182WUT</v>
          </cell>
          <cell r="G1246" t="str">
            <v>182W</v>
          </cell>
          <cell r="H1246" t="str">
            <v>UT</v>
          </cell>
          <cell r="I1246">
            <v>0</v>
          </cell>
        </row>
        <row r="1247">
          <cell r="A1247" t="str">
            <v>182WWYP</v>
          </cell>
          <cell r="B1247" t="str">
            <v>182W</v>
          </cell>
          <cell r="C1247" t="str">
            <v>WYP</v>
          </cell>
          <cell r="D1247">
            <v>62251.98</v>
          </cell>
          <cell r="F1247" t="str">
            <v>182WWYP</v>
          </cell>
          <cell r="G1247" t="str">
            <v>182W</v>
          </cell>
          <cell r="H1247" t="str">
            <v>WYP</v>
          </cell>
          <cell r="I1247">
            <v>62251.98</v>
          </cell>
        </row>
        <row r="1248">
          <cell r="A1248" t="str">
            <v>182WWYU</v>
          </cell>
          <cell r="B1248" t="str">
            <v>182W</v>
          </cell>
          <cell r="C1248" t="str">
            <v>WYU</v>
          </cell>
          <cell r="D1248">
            <v>0</v>
          </cell>
          <cell r="F1248" t="str">
            <v>182WWYU</v>
          </cell>
          <cell r="G1248" t="str">
            <v>182W</v>
          </cell>
          <cell r="H1248" t="str">
            <v>WYU</v>
          </cell>
          <cell r="I1248">
            <v>0</v>
          </cell>
        </row>
        <row r="1249">
          <cell r="A1249" t="str">
            <v>186MCAEE</v>
          </cell>
          <cell r="B1249" t="str">
            <v>186M</v>
          </cell>
          <cell r="C1249" t="str">
            <v>CAEE</v>
          </cell>
          <cell r="D1249">
            <v>15144521.865833299</v>
          </cell>
          <cell r="F1249" t="str">
            <v>186MCAEE</v>
          </cell>
          <cell r="G1249" t="str">
            <v>186M</v>
          </cell>
          <cell r="H1249" t="str">
            <v>CAEE</v>
          </cell>
          <cell r="I1249">
            <v>15144521.865833299</v>
          </cell>
        </row>
        <row r="1250">
          <cell r="A1250" t="str">
            <v>186MCAEW</v>
          </cell>
          <cell r="B1250" t="str">
            <v>186M</v>
          </cell>
          <cell r="C1250" t="str">
            <v>CAEW</v>
          </cell>
          <cell r="D1250">
            <v>0</v>
          </cell>
          <cell r="F1250" t="str">
            <v>186MCAEW</v>
          </cell>
          <cell r="G1250" t="str">
            <v>186M</v>
          </cell>
          <cell r="H1250" t="str">
            <v>CAEW</v>
          </cell>
          <cell r="I1250">
            <v>0</v>
          </cell>
        </row>
        <row r="1251">
          <cell r="A1251" t="str">
            <v>186MCAGE</v>
          </cell>
          <cell r="B1251" t="str">
            <v>186M</v>
          </cell>
          <cell r="C1251" t="str">
            <v>CAGE</v>
          </cell>
          <cell r="D1251">
            <v>23095834.389166601</v>
          </cell>
          <cell r="F1251" t="str">
            <v>186MCAGE</v>
          </cell>
          <cell r="G1251" t="str">
            <v>186M</v>
          </cell>
          <cell r="H1251" t="str">
            <v>CAGE</v>
          </cell>
          <cell r="I1251">
            <v>23095834.389166601</v>
          </cell>
        </row>
        <row r="1252">
          <cell r="A1252" t="str">
            <v>186MCAGW</v>
          </cell>
          <cell r="B1252" t="str">
            <v>186M</v>
          </cell>
          <cell r="C1252" t="str">
            <v>CAGW</v>
          </cell>
          <cell r="D1252">
            <v>15261705.0833333</v>
          </cell>
          <cell r="F1252" t="str">
            <v>186MCAGW</v>
          </cell>
          <cell r="G1252" t="str">
            <v>186M</v>
          </cell>
          <cell r="H1252" t="str">
            <v>CAGW</v>
          </cell>
          <cell r="I1252">
            <v>15261705.0833333</v>
          </cell>
        </row>
        <row r="1253">
          <cell r="A1253" t="str">
            <v>186MID</v>
          </cell>
          <cell r="B1253" t="str">
            <v>186M</v>
          </cell>
          <cell r="C1253" t="str">
            <v>ID</v>
          </cell>
          <cell r="D1253">
            <v>0</v>
          </cell>
          <cell r="F1253" t="str">
            <v>186MID</v>
          </cell>
          <cell r="G1253" t="str">
            <v>186M</v>
          </cell>
          <cell r="H1253" t="str">
            <v>ID</v>
          </cell>
          <cell r="I1253">
            <v>0</v>
          </cell>
        </row>
        <row r="1254">
          <cell r="A1254" t="str">
            <v>186MOR</v>
          </cell>
          <cell r="B1254" t="str">
            <v>186M</v>
          </cell>
          <cell r="C1254" t="str">
            <v>OR</v>
          </cell>
          <cell r="D1254">
            <v>0</v>
          </cell>
          <cell r="F1254" t="str">
            <v>186MOR</v>
          </cell>
          <cell r="G1254" t="str">
            <v>186M</v>
          </cell>
          <cell r="H1254" t="str">
            <v>OR</v>
          </cell>
          <cell r="I1254">
            <v>0</v>
          </cell>
        </row>
        <row r="1255">
          <cell r="A1255" t="str">
            <v>186MOTHER</v>
          </cell>
          <cell r="B1255" t="str">
            <v>186M</v>
          </cell>
          <cell r="C1255" t="str">
            <v>OTHER</v>
          </cell>
          <cell r="D1255">
            <v>16919224.263750002</v>
          </cell>
          <cell r="F1255" t="str">
            <v>186MOTHER</v>
          </cell>
          <cell r="G1255" t="str">
            <v>186M</v>
          </cell>
          <cell r="H1255" t="str">
            <v>OTHER</v>
          </cell>
          <cell r="I1255">
            <v>16919224.263750002</v>
          </cell>
        </row>
        <row r="1256">
          <cell r="A1256" t="str">
            <v>186MSG</v>
          </cell>
          <cell r="B1256" t="str">
            <v>186M</v>
          </cell>
          <cell r="C1256" t="str">
            <v>SG</v>
          </cell>
          <cell r="D1256">
            <v>17229598.5508333</v>
          </cell>
          <cell r="F1256" t="str">
            <v>186MSG</v>
          </cell>
          <cell r="G1256" t="str">
            <v>186M</v>
          </cell>
          <cell r="H1256" t="str">
            <v>SG</v>
          </cell>
          <cell r="I1256">
            <v>17229598.5508333</v>
          </cell>
        </row>
        <row r="1257">
          <cell r="A1257" t="str">
            <v>186MSO</v>
          </cell>
          <cell r="B1257" t="str">
            <v>186M</v>
          </cell>
          <cell r="C1257" t="str">
            <v>SO</v>
          </cell>
          <cell r="D1257">
            <v>146719.98416666599</v>
          </cell>
          <cell r="F1257" t="str">
            <v>186MSO</v>
          </cell>
          <cell r="G1257" t="str">
            <v>186M</v>
          </cell>
          <cell r="H1257" t="str">
            <v>SO</v>
          </cell>
          <cell r="I1257">
            <v>146719.98416666599</v>
          </cell>
        </row>
        <row r="1258">
          <cell r="A1258" t="str">
            <v>186MWA</v>
          </cell>
          <cell r="B1258" t="str">
            <v>186M</v>
          </cell>
          <cell r="C1258" t="str">
            <v>WA</v>
          </cell>
          <cell r="D1258">
            <v>0</v>
          </cell>
          <cell r="F1258" t="str">
            <v>186MWA</v>
          </cell>
          <cell r="G1258" t="str">
            <v>186M</v>
          </cell>
          <cell r="H1258" t="str">
            <v>WA</v>
          </cell>
          <cell r="I1258">
            <v>0</v>
          </cell>
        </row>
        <row r="1259">
          <cell r="A1259" t="str">
            <v>186WOTHER</v>
          </cell>
          <cell r="B1259" t="str">
            <v>186W</v>
          </cell>
          <cell r="C1259" t="str">
            <v>OTHER</v>
          </cell>
          <cell r="D1259">
            <v>0</v>
          </cell>
          <cell r="F1259" t="str">
            <v>186WOTHER</v>
          </cell>
          <cell r="G1259" t="str">
            <v>186W</v>
          </cell>
          <cell r="H1259" t="str">
            <v>OTHER</v>
          </cell>
          <cell r="I1259">
            <v>0</v>
          </cell>
        </row>
        <row r="1260">
          <cell r="A1260" t="str">
            <v>DPCA</v>
          </cell>
          <cell r="B1260" t="str">
            <v>DP</v>
          </cell>
          <cell r="C1260" t="str">
            <v>CA</v>
          </cell>
          <cell r="D1260">
            <v>1260828.92625</v>
          </cell>
          <cell r="F1260" t="str">
            <v>DPCA</v>
          </cell>
          <cell r="G1260" t="str">
            <v>DP</v>
          </cell>
          <cell r="H1260" t="str">
            <v>CA</v>
          </cell>
          <cell r="I1260">
            <v>1260828.92625</v>
          </cell>
        </row>
        <row r="1261">
          <cell r="A1261" t="str">
            <v>DPID</v>
          </cell>
          <cell r="B1261" t="str">
            <v>DP</v>
          </cell>
          <cell r="C1261" t="str">
            <v>ID</v>
          </cell>
          <cell r="D1261">
            <v>980783.89541666606</v>
          </cell>
          <cell r="F1261" t="str">
            <v>DPID</v>
          </cell>
          <cell r="G1261" t="str">
            <v>DP</v>
          </cell>
          <cell r="H1261" t="str">
            <v>ID</v>
          </cell>
          <cell r="I1261">
            <v>980783.89541666606</v>
          </cell>
        </row>
        <row r="1262">
          <cell r="A1262" t="str">
            <v>DPOR</v>
          </cell>
          <cell r="B1262" t="str">
            <v>DP</v>
          </cell>
          <cell r="C1262" t="str">
            <v>OR</v>
          </cell>
          <cell r="D1262">
            <v>3964245.32125</v>
          </cell>
          <cell r="F1262" t="str">
            <v>DPOR</v>
          </cell>
          <cell r="G1262" t="str">
            <v>DP</v>
          </cell>
          <cell r="H1262" t="str">
            <v>OR</v>
          </cell>
          <cell r="I1262">
            <v>3964245.32125</v>
          </cell>
        </row>
        <row r="1263">
          <cell r="A1263" t="str">
            <v>DPSG</v>
          </cell>
          <cell r="B1263" t="str">
            <v>DP</v>
          </cell>
          <cell r="C1263" t="str">
            <v>SG</v>
          </cell>
          <cell r="D1263">
            <v>0</v>
          </cell>
          <cell r="F1263" t="str">
            <v>DPSG</v>
          </cell>
          <cell r="G1263" t="str">
            <v>DP</v>
          </cell>
          <cell r="H1263" t="str">
            <v>SG</v>
          </cell>
          <cell r="I1263">
            <v>0</v>
          </cell>
        </row>
        <row r="1264">
          <cell r="A1264" t="str">
            <v>DPSNPD</v>
          </cell>
          <cell r="B1264" t="str">
            <v>DP</v>
          </cell>
          <cell r="C1264" t="str">
            <v>SNPD</v>
          </cell>
          <cell r="D1264">
            <v>0</v>
          </cell>
          <cell r="F1264" t="str">
            <v>DPSNPD</v>
          </cell>
          <cell r="G1264" t="str">
            <v>DP</v>
          </cell>
          <cell r="H1264" t="str">
            <v>SNPD</v>
          </cell>
          <cell r="I1264">
            <v>0</v>
          </cell>
        </row>
        <row r="1265">
          <cell r="A1265" t="str">
            <v>DPUT</v>
          </cell>
          <cell r="B1265" t="str">
            <v>DP</v>
          </cell>
          <cell r="C1265" t="str">
            <v>UT</v>
          </cell>
          <cell r="D1265">
            <v>4578458.0770833297</v>
          </cell>
          <cell r="F1265" t="str">
            <v>DPUT</v>
          </cell>
          <cell r="G1265" t="str">
            <v>DP</v>
          </cell>
          <cell r="H1265" t="str">
            <v>UT</v>
          </cell>
          <cell r="I1265">
            <v>4578458.0770833297</v>
          </cell>
        </row>
        <row r="1266">
          <cell r="A1266" t="str">
            <v>DPWA</v>
          </cell>
          <cell r="B1266" t="str">
            <v>DP</v>
          </cell>
          <cell r="C1266" t="str">
            <v>WA</v>
          </cell>
          <cell r="D1266">
            <v>1254940.7983333301</v>
          </cell>
          <cell r="F1266" t="str">
            <v>DPWA</v>
          </cell>
          <cell r="G1266" t="str">
            <v>DP</v>
          </cell>
          <cell r="H1266" t="str">
            <v>WA</v>
          </cell>
          <cell r="I1266">
            <v>1254940.7983333301</v>
          </cell>
        </row>
        <row r="1267">
          <cell r="A1267" t="str">
            <v>DPWYU</v>
          </cell>
          <cell r="B1267" t="str">
            <v>DP</v>
          </cell>
          <cell r="C1267" t="str">
            <v>WYU</v>
          </cell>
          <cell r="D1267">
            <v>3764209.0683333301</v>
          </cell>
          <cell r="F1267" t="str">
            <v>DPWYU</v>
          </cell>
          <cell r="G1267" t="str">
            <v>DP</v>
          </cell>
          <cell r="H1267" t="str">
            <v>WYU</v>
          </cell>
          <cell r="I1267">
            <v>3764209.0683333301</v>
          </cell>
        </row>
        <row r="1268">
          <cell r="A1268" t="str">
            <v>GPCAGE</v>
          </cell>
          <cell r="B1268" t="str">
            <v>GP</v>
          </cell>
          <cell r="C1268" t="str">
            <v>CAGE</v>
          </cell>
          <cell r="D1268">
            <v>0</v>
          </cell>
          <cell r="F1268" t="str">
            <v>GPCAGE</v>
          </cell>
          <cell r="G1268" t="str">
            <v>GP</v>
          </cell>
          <cell r="H1268" t="str">
            <v>CAGE</v>
          </cell>
          <cell r="I1268">
            <v>0</v>
          </cell>
        </row>
        <row r="1269">
          <cell r="A1269" t="str">
            <v>GPCAGW</v>
          </cell>
          <cell r="B1269" t="str">
            <v>GP</v>
          </cell>
          <cell r="C1269" t="str">
            <v>CAGW</v>
          </cell>
          <cell r="D1269">
            <v>0</v>
          </cell>
          <cell r="F1269" t="str">
            <v>GPCAGW</v>
          </cell>
          <cell r="G1269" t="str">
            <v>GP</v>
          </cell>
          <cell r="H1269" t="str">
            <v>CAGW</v>
          </cell>
          <cell r="I1269">
            <v>0</v>
          </cell>
        </row>
        <row r="1270">
          <cell r="A1270" t="str">
            <v>GPSO</v>
          </cell>
          <cell r="B1270" t="str">
            <v>GP</v>
          </cell>
          <cell r="C1270" t="str">
            <v>SO</v>
          </cell>
          <cell r="D1270">
            <v>4814072.1841666596</v>
          </cell>
          <cell r="F1270" t="str">
            <v>GPSO</v>
          </cell>
          <cell r="G1270" t="str">
            <v>GP</v>
          </cell>
          <cell r="H1270" t="str">
            <v>SO</v>
          </cell>
          <cell r="I1270">
            <v>4814072.1841666596</v>
          </cell>
        </row>
        <row r="1271">
          <cell r="A1271" t="str">
            <v>IPSO</v>
          </cell>
          <cell r="B1271" t="str">
            <v>IP</v>
          </cell>
          <cell r="C1271" t="str">
            <v>SO</v>
          </cell>
          <cell r="D1271">
            <v>-105010.25583333299</v>
          </cell>
          <cell r="F1271" t="str">
            <v>IPSO</v>
          </cell>
          <cell r="G1271" t="str">
            <v>IP</v>
          </cell>
          <cell r="H1271" t="str">
            <v>SO</v>
          </cell>
          <cell r="I1271">
            <v>-105010.25583333299</v>
          </cell>
        </row>
        <row r="1272">
          <cell r="A1272" t="str">
            <v>OPCAGE</v>
          </cell>
          <cell r="B1272" t="str">
            <v>OP</v>
          </cell>
          <cell r="C1272" t="str">
            <v>CAGE</v>
          </cell>
          <cell r="D1272">
            <v>25833.333333333299</v>
          </cell>
          <cell r="F1272" t="str">
            <v>OPCAGE</v>
          </cell>
          <cell r="G1272" t="str">
            <v>OP</v>
          </cell>
          <cell r="H1272" t="str">
            <v>CAGE</v>
          </cell>
          <cell r="I1272">
            <v>25833.333333333299</v>
          </cell>
        </row>
        <row r="1273">
          <cell r="A1273" t="str">
            <v>OPCAGW</v>
          </cell>
          <cell r="B1273" t="str">
            <v>OP</v>
          </cell>
          <cell r="C1273" t="str">
            <v>CAGW</v>
          </cell>
          <cell r="D1273">
            <v>0</v>
          </cell>
          <cell r="F1273" t="str">
            <v>OPCAGW</v>
          </cell>
          <cell r="G1273" t="str">
            <v>OP</v>
          </cell>
          <cell r="H1273" t="str">
            <v>CAGW</v>
          </cell>
          <cell r="I1273">
            <v>0</v>
          </cell>
        </row>
        <row r="1274">
          <cell r="A1274" t="str">
            <v>OPSG</v>
          </cell>
          <cell r="B1274" t="str">
            <v>OP</v>
          </cell>
          <cell r="C1274" t="str">
            <v>SG</v>
          </cell>
          <cell r="D1274">
            <v>-135.38208333333299</v>
          </cell>
          <cell r="F1274" t="str">
            <v>OPSG</v>
          </cell>
          <cell r="G1274" t="str">
            <v>OP</v>
          </cell>
          <cell r="H1274" t="str">
            <v>SG</v>
          </cell>
          <cell r="I1274">
            <v>-135.38208333333299</v>
          </cell>
        </row>
        <row r="1275">
          <cell r="A1275" t="str">
            <v>SPCAGE</v>
          </cell>
          <cell r="B1275" t="str">
            <v>SP</v>
          </cell>
          <cell r="C1275" t="str">
            <v>CAGE</v>
          </cell>
          <cell r="D1275">
            <v>-1133171.69916666</v>
          </cell>
          <cell r="F1275" t="str">
            <v>SPCAGE</v>
          </cell>
          <cell r="G1275" t="str">
            <v>SP</v>
          </cell>
          <cell r="H1275" t="str">
            <v>CAGE</v>
          </cell>
          <cell r="I1275">
            <v>-1133171.69916666</v>
          </cell>
        </row>
        <row r="1276">
          <cell r="A1276" t="str">
            <v>SPCAGW</v>
          </cell>
          <cell r="B1276" t="str">
            <v>SP</v>
          </cell>
          <cell r="C1276" t="str">
            <v>CAGW</v>
          </cell>
          <cell r="D1276">
            <v>0</v>
          </cell>
          <cell r="F1276" t="str">
            <v>SPCAGW</v>
          </cell>
          <cell r="G1276" t="str">
            <v>SP</v>
          </cell>
          <cell r="H1276" t="str">
            <v>CAGW</v>
          </cell>
          <cell r="I1276">
            <v>0</v>
          </cell>
        </row>
        <row r="1277">
          <cell r="A1277" t="str">
            <v>SPSG</v>
          </cell>
          <cell r="B1277" t="str">
            <v>SP</v>
          </cell>
          <cell r="C1277" t="str">
            <v>SG</v>
          </cell>
          <cell r="D1277">
            <v>1382647.7679166601</v>
          </cell>
          <cell r="F1277" t="str">
            <v>SPSG</v>
          </cell>
          <cell r="G1277" t="str">
            <v>SP</v>
          </cell>
          <cell r="H1277" t="str">
            <v>SG</v>
          </cell>
          <cell r="I1277">
            <v>1382647.7679166601</v>
          </cell>
        </row>
        <row r="1278">
          <cell r="A1278" t="str">
            <v>TPCAGE</v>
          </cell>
          <cell r="B1278" t="str">
            <v>TP</v>
          </cell>
          <cell r="C1278" t="str">
            <v>CAGE</v>
          </cell>
          <cell r="D1278">
            <v>131692353.60250001</v>
          </cell>
          <cell r="F1278" t="str">
            <v>TPCAGE</v>
          </cell>
          <cell r="G1278" t="str">
            <v>TP</v>
          </cell>
          <cell r="H1278" t="str">
            <v>CAGE</v>
          </cell>
          <cell r="I1278">
            <v>131692353.60250001</v>
          </cell>
        </row>
        <row r="1279">
          <cell r="A1279" t="str">
            <v>TPCAGW</v>
          </cell>
          <cell r="B1279" t="str">
            <v>TP</v>
          </cell>
          <cell r="C1279" t="str">
            <v>CAGW</v>
          </cell>
          <cell r="D1279">
            <v>4158016.7124999999</v>
          </cell>
          <cell r="F1279" t="str">
            <v>TPCAGW</v>
          </cell>
          <cell r="G1279" t="str">
            <v>TP</v>
          </cell>
          <cell r="H1279" t="str">
            <v>CAGW</v>
          </cell>
          <cell r="I1279">
            <v>4158016.7124999999</v>
          </cell>
        </row>
        <row r="1280">
          <cell r="A1280" t="str">
            <v>TPSG</v>
          </cell>
          <cell r="B1280" t="str">
            <v>TP</v>
          </cell>
          <cell r="C1280" t="str">
            <v>SG</v>
          </cell>
          <cell r="D1280">
            <v>122268.675416666</v>
          </cell>
          <cell r="F1280" t="str">
            <v>TPSG</v>
          </cell>
          <cell r="G1280" t="str">
            <v>TP</v>
          </cell>
          <cell r="H1280" t="str">
            <v>SG</v>
          </cell>
          <cell r="I1280">
            <v>122268.675416666</v>
          </cell>
        </row>
        <row r="1281">
          <cell r="A1281" t="str">
            <v>143SO</v>
          </cell>
          <cell r="B1281" t="str">
            <v>143</v>
          </cell>
          <cell r="C1281" t="str">
            <v>SO</v>
          </cell>
          <cell r="D1281">
            <v>42209224.504165031</v>
          </cell>
          <cell r="F1281" t="str">
            <v>143SO</v>
          </cell>
          <cell r="G1281" t="str">
            <v>143</v>
          </cell>
          <cell r="H1281" t="str">
            <v>SO</v>
          </cell>
          <cell r="I1281">
            <v>42209224.504165031</v>
          </cell>
        </row>
        <row r="1282">
          <cell r="A1282" t="str">
            <v>230CAEE</v>
          </cell>
          <cell r="B1282" t="str">
            <v>230</v>
          </cell>
          <cell r="C1282" t="str">
            <v>CAEE</v>
          </cell>
          <cell r="D1282">
            <v>-6288129.9725000001</v>
          </cell>
          <cell r="F1282" t="str">
            <v>230CAEE</v>
          </cell>
          <cell r="G1282" t="str">
            <v>230</v>
          </cell>
          <cell r="H1282" t="str">
            <v>CAEE</v>
          </cell>
          <cell r="I1282">
            <v>-6288129.9725000001</v>
          </cell>
        </row>
        <row r="1283">
          <cell r="A1283" t="str">
            <v>232CAEE</v>
          </cell>
          <cell r="B1283" t="str">
            <v>232</v>
          </cell>
          <cell r="C1283" t="str">
            <v>CAEE</v>
          </cell>
          <cell r="D1283">
            <v>-2354375.8683333597</v>
          </cell>
          <cell r="F1283" t="str">
            <v>232CAEE</v>
          </cell>
          <cell r="G1283" t="str">
            <v>232</v>
          </cell>
          <cell r="H1283" t="str">
            <v>CAEE</v>
          </cell>
          <cell r="I1283">
            <v>-2354375.8683333597</v>
          </cell>
        </row>
        <row r="1284">
          <cell r="A1284" t="str">
            <v>232CAGE</v>
          </cell>
          <cell r="B1284" t="str">
            <v>232</v>
          </cell>
          <cell r="C1284" t="str">
            <v>CAGE</v>
          </cell>
          <cell r="D1284">
            <v>-77171.166666666802</v>
          </cell>
          <cell r="F1284" t="str">
            <v>232CAGE</v>
          </cell>
          <cell r="G1284" t="str">
            <v>232</v>
          </cell>
          <cell r="H1284" t="str">
            <v>CAGE</v>
          </cell>
          <cell r="I1284">
            <v>-77171.166666666802</v>
          </cell>
        </row>
        <row r="1285">
          <cell r="A1285" t="str">
            <v>232OTHER</v>
          </cell>
          <cell r="B1285" t="str">
            <v>232</v>
          </cell>
          <cell r="C1285" t="str">
            <v>OTHER</v>
          </cell>
          <cell r="D1285">
            <v>-10754.666666666599</v>
          </cell>
          <cell r="F1285" t="str">
            <v>232OTHER</v>
          </cell>
          <cell r="G1285" t="str">
            <v>232</v>
          </cell>
          <cell r="H1285" t="str">
            <v>OTHER</v>
          </cell>
          <cell r="I1285">
            <v>-10754.666666666599</v>
          </cell>
        </row>
        <row r="1286">
          <cell r="A1286" t="str">
            <v>232SE</v>
          </cell>
          <cell r="B1286" t="str">
            <v>232</v>
          </cell>
          <cell r="C1286" t="str">
            <v>SE</v>
          </cell>
          <cell r="D1286">
            <v>3.9999999999999998E-11</v>
          </cell>
          <cell r="F1286" t="str">
            <v>232SE</v>
          </cell>
          <cell r="G1286" t="str">
            <v>232</v>
          </cell>
          <cell r="H1286" t="str">
            <v>SE</v>
          </cell>
          <cell r="I1286">
            <v>3.9999999999999998E-11</v>
          </cell>
        </row>
        <row r="1287">
          <cell r="A1287" t="str">
            <v>232SO</v>
          </cell>
          <cell r="B1287" t="str">
            <v>232</v>
          </cell>
          <cell r="C1287" t="str">
            <v>SO</v>
          </cell>
          <cell r="D1287">
            <v>-6628149.340000052</v>
          </cell>
          <cell r="F1287" t="str">
            <v>232SO</v>
          </cell>
          <cell r="G1287" t="str">
            <v>232</v>
          </cell>
          <cell r="H1287" t="str">
            <v>SO</v>
          </cell>
          <cell r="I1287">
            <v>-6628149.340000052</v>
          </cell>
        </row>
        <row r="1288">
          <cell r="A1288" t="str">
            <v>232OR</v>
          </cell>
          <cell r="B1288" t="str">
            <v>232</v>
          </cell>
          <cell r="C1288" t="str">
            <v>OR</v>
          </cell>
          <cell r="D1288">
            <v>-53033</v>
          </cell>
          <cell r="F1288" t="str">
            <v>232OR</v>
          </cell>
          <cell r="G1288" t="str">
            <v>232</v>
          </cell>
          <cell r="H1288" t="str">
            <v>OR</v>
          </cell>
          <cell r="I1288">
            <v>-53033</v>
          </cell>
        </row>
        <row r="1289">
          <cell r="A1289" t="str">
            <v>2533CAEE</v>
          </cell>
          <cell r="B1289">
            <v>2533</v>
          </cell>
          <cell r="C1289" t="str">
            <v>CAEE</v>
          </cell>
          <cell r="D1289">
            <v>-5847337.1341666719</v>
          </cell>
          <cell r="F1289" t="str">
            <v>2533CAEE</v>
          </cell>
          <cell r="G1289">
            <v>2533</v>
          </cell>
          <cell r="H1289" t="str">
            <v>CAEE</v>
          </cell>
          <cell r="I1289">
            <v>-5847337.1341666719</v>
          </cell>
        </row>
        <row r="1290">
          <cell r="A1290" t="str">
            <v>254105CAEE</v>
          </cell>
          <cell r="B1290">
            <v>254105</v>
          </cell>
          <cell r="C1290" t="str">
            <v>CAEE</v>
          </cell>
          <cell r="D1290">
            <v>-993713.60166668007</v>
          </cell>
          <cell r="F1290" t="str">
            <v>254105CAEE</v>
          </cell>
          <cell r="G1290">
            <v>254105</v>
          </cell>
          <cell r="H1290" t="str">
            <v>CAEE</v>
          </cell>
          <cell r="I1290">
            <v>-993713.60166668007</v>
          </cell>
        </row>
        <row r="1291">
          <cell r="A1291" t="str">
            <v>254105CAGE</v>
          </cell>
          <cell r="B1291">
            <v>254105</v>
          </cell>
          <cell r="C1291" t="str">
            <v>CAGE</v>
          </cell>
          <cell r="D1291">
            <v>-19802.830000000002</v>
          </cell>
          <cell r="F1291" t="str">
            <v>254105CAGE</v>
          </cell>
          <cell r="G1291">
            <v>254105</v>
          </cell>
          <cell r="H1291" t="str">
            <v>CAGE</v>
          </cell>
          <cell r="I1291">
            <v>-19802.830000000002</v>
          </cell>
        </row>
        <row r="1292">
          <cell r="A1292" t="str">
            <v>40910CAEE</v>
          </cell>
          <cell r="B1292" t="str">
            <v>40910</v>
          </cell>
          <cell r="C1292" t="str">
            <v>CAEE</v>
          </cell>
          <cell r="D1292">
            <v>-50735</v>
          </cell>
          <cell r="F1292" t="str">
            <v>40910CAEE</v>
          </cell>
          <cell r="G1292" t="str">
            <v>40910</v>
          </cell>
          <cell r="H1292" t="str">
            <v>CAEE</v>
          </cell>
          <cell r="I1292">
            <v>-50735</v>
          </cell>
        </row>
        <row r="1293">
          <cell r="A1293" t="str">
            <v>40910JBE</v>
          </cell>
          <cell r="B1293" t="str">
            <v>40910</v>
          </cell>
          <cell r="C1293" t="str">
            <v>JBE</v>
          </cell>
          <cell r="D1293">
            <v>-37540</v>
          </cell>
          <cell r="F1293" t="str">
            <v>40910JBE</v>
          </cell>
          <cell r="G1293" t="str">
            <v>40910</v>
          </cell>
          <cell r="H1293" t="str">
            <v>JBE</v>
          </cell>
          <cell r="I1293">
            <v>-37540</v>
          </cell>
        </row>
        <row r="1294">
          <cell r="A1294" t="str">
            <v>40910SE</v>
          </cell>
          <cell r="B1294" t="str">
            <v>40910</v>
          </cell>
          <cell r="C1294" t="str">
            <v>SE</v>
          </cell>
          <cell r="D1294">
            <v>-13961</v>
          </cell>
          <cell r="F1294" t="str">
            <v>40910SE</v>
          </cell>
          <cell r="G1294" t="str">
            <v>40910</v>
          </cell>
          <cell r="H1294" t="str">
            <v>SE</v>
          </cell>
          <cell r="I1294">
            <v>-13961</v>
          </cell>
        </row>
        <row r="1295">
          <cell r="A1295" t="str">
            <v>40910SG</v>
          </cell>
          <cell r="B1295" t="str">
            <v>40910</v>
          </cell>
          <cell r="C1295" t="str">
            <v>SG</v>
          </cell>
          <cell r="D1295">
            <v>-69697276</v>
          </cell>
          <cell r="F1295" t="str">
            <v>40910SG</v>
          </cell>
          <cell r="G1295" t="str">
            <v>40910</v>
          </cell>
          <cell r="H1295" t="str">
            <v>SG</v>
          </cell>
          <cell r="I1295">
            <v>-69697276</v>
          </cell>
        </row>
        <row r="1296">
          <cell r="A1296" t="str">
            <v>40910SO</v>
          </cell>
          <cell r="B1296" t="str">
            <v>40910</v>
          </cell>
          <cell r="C1296" t="str">
            <v>SO</v>
          </cell>
          <cell r="D1296">
            <v>-1561</v>
          </cell>
          <cell r="F1296" t="str">
            <v>40910SO</v>
          </cell>
          <cell r="G1296" t="str">
            <v>40910</v>
          </cell>
          <cell r="H1296" t="str">
            <v>SO</v>
          </cell>
          <cell r="I1296">
            <v>-1561</v>
          </cell>
        </row>
        <row r="1297">
          <cell r="A1297" t="str">
            <v>40911CAGE</v>
          </cell>
          <cell r="B1297" t="str">
            <v>40911</v>
          </cell>
          <cell r="C1297" t="str">
            <v>CAGE</v>
          </cell>
          <cell r="D1297">
            <v>0</v>
          </cell>
          <cell r="F1297" t="str">
            <v>40911CAGE</v>
          </cell>
          <cell r="G1297" t="str">
            <v>40911</v>
          </cell>
          <cell r="H1297" t="str">
            <v>CAGE</v>
          </cell>
          <cell r="I1297">
            <v>0</v>
          </cell>
        </row>
        <row r="1298">
          <cell r="A1298" t="str">
            <v>SCHMAPBADDEBT</v>
          </cell>
          <cell r="B1298" t="str">
            <v>SCHMAP</v>
          </cell>
          <cell r="C1298" t="str">
            <v>BADDEBT</v>
          </cell>
          <cell r="D1298">
            <v>0</v>
          </cell>
          <cell r="F1298" t="str">
            <v>SCHMAPBADDEBT</v>
          </cell>
          <cell r="G1298" t="str">
            <v>SCHMAP</v>
          </cell>
          <cell r="H1298" t="str">
            <v>BADDEBT</v>
          </cell>
          <cell r="I1298">
            <v>0</v>
          </cell>
        </row>
        <row r="1299">
          <cell r="A1299" t="str">
            <v>SCHMAPCAEE</v>
          </cell>
          <cell r="B1299" t="str">
            <v>SCHMAP</v>
          </cell>
          <cell r="C1299" t="str">
            <v>CAEE</v>
          </cell>
          <cell r="D1299">
            <v>-786386</v>
          </cell>
          <cell r="F1299" t="str">
            <v>SCHMAPCAEE</v>
          </cell>
          <cell r="G1299" t="str">
            <v>SCHMAP</v>
          </cell>
          <cell r="H1299" t="str">
            <v>CAEE</v>
          </cell>
          <cell r="I1299">
            <v>-786386</v>
          </cell>
        </row>
        <row r="1300">
          <cell r="A1300" t="str">
            <v>SCHMAPJBE</v>
          </cell>
          <cell r="B1300" t="str">
            <v>SCHMAP</v>
          </cell>
          <cell r="C1300" t="str">
            <v>JBE</v>
          </cell>
          <cell r="D1300">
            <v>62389</v>
          </cell>
          <cell r="F1300" t="str">
            <v>SCHMAPJBE</v>
          </cell>
          <cell r="G1300" t="str">
            <v>SCHMAP</v>
          </cell>
          <cell r="H1300" t="str">
            <v>JBE</v>
          </cell>
          <cell r="I1300">
            <v>62389</v>
          </cell>
        </row>
        <row r="1301">
          <cell r="A1301" t="str">
            <v>SCHMAPOTHER</v>
          </cell>
          <cell r="B1301" t="str">
            <v>SCHMAP</v>
          </cell>
          <cell r="C1301" t="str">
            <v>OTHER</v>
          </cell>
          <cell r="D1301">
            <v>1561</v>
          </cell>
          <cell r="F1301" t="str">
            <v>SCHMAPOTHER</v>
          </cell>
          <cell r="G1301" t="str">
            <v>SCHMAP</v>
          </cell>
          <cell r="H1301" t="str">
            <v>OTHER</v>
          </cell>
          <cell r="I1301">
            <v>1561</v>
          </cell>
        </row>
        <row r="1302">
          <cell r="A1302" t="str">
            <v>SCHMAPSCHMDEXP</v>
          </cell>
          <cell r="B1302" t="str">
            <v>SCHMAP</v>
          </cell>
          <cell r="C1302" t="str">
            <v>SCHMDEXP</v>
          </cell>
          <cell r="D1302">
            <v>31811.25</v>
          </cell>
          <cell r="F1302" t="str">
            <v>SCHMAPSCHMDEXP</v>
          </cell>
          <cell r="G1302" t="str">
            <v>SCHMAP</v>
          </cell>
          <cell r="H1302" t="str">
            <v>SCHMDEXP</v>
          </cell>
          <cell r="I1302">
            <v>31811.25</v>
          </cell>
        </row>
        <row r="1303">
          <cell r="A1303" t="str">
            <v>SCHMAPSO</v>
          </cell>
          <cell r="B1303" t="str">
            <v>SCHMAP</v>
          </cell>
          <cell r="C1303" t="str">
            <v>SO</v>
          </cell>
          <cell r="D1303">
            <v>978696.74</v>
          </cell>
          <cell r="F1303" t="str">
            <v>SCHMAPSO</v>
          </cell>
          <cell r="G1303" t="str">
            <v>SCHMAP</v>
          </cell>
          <cell r="H1303" t="str">
            <v>SO</v>
          </cell>
          <cell r="I1303">
            <v>978696.74</v>
          </cell>
        </row>
        <row r="1304">
          <cell r="A1304" t="str">
            <v>SCHMATBADDEBT</v>
          </cell>
          <cell r="B1304" t="str">
            <v>SCHMAT</v>
          </cell>
          <cell r="C1304" t="str">
            <v>BADDEBT</v>
          </cell>
          <cell r="D1304">
            <v>-1865600</v>
          </cell>
          <cell r="F1304" t="str">
            <v>SCHMATBADDEBT</v>
          </cell>
          <cell r="G1304" t="str">
            <v>SCHMAT</v>
          </cell>
          <cell r="H1304" t="str">
            <v>BADDEBT</v>
          </cell>
          <cell r="I1304">
            <v>-1865600</v>
          </cell>
        </row>
        <row r="1305">
          <cell r="A1305" t="str">
            <v>SCHMATCA</v>
          </cell>
          <cell r="B1305" t="str">
            <v>SCHMAT</v>
          </cell>
          <cell r="C1305" t="str">
            <v>CA</v>
          </cell>
          <cell r="D1305">
            <v>-621982</v>
          </cell>
          <cell r="F1305" t="str">
            <v>SCHMATCA</v>
          </cell>
          <cell r="G1305" t="str">
            <v>SCHMAT</v>
          </cell>
          <cell r="H1305" t="str">
            <v>CA</v>
          </cell>
          <cell r="I1305">
            <v>-621982</v>
          </cell>
        </row>
        <row r="1306">
          <cell r="A1306" t="str">
            <v>SCHMATCAEE</v>
          </cell>
          <cell r="B1306" t="str">
            <v>SCHMAT</v>
          </cell>
          <cell r="C1306" t="str">
            <v>CAEE</v>
          </cell>
          <cell r="D1306">
            <v>4296512</v>
          </cell>
          <cell r="F1306" t="str">
            <v>SCHMATCAEE</v>
          </cell>
          <cell r="G1306" t="str">
            <v>SCHMAT</v>
          </cell>
          <cell r="H1306" t="str">
            <v>CAEE</v>
          </cell>
          <cell r="I1306">
            <v>4296512</v>
          </cell>
        </row>
        <row r="1307">
          <cell r="A1307" t="str">
            <v>SCHMATCAGE</v>
          </cell>
          <cell r="B1307" t="str">
            <v>SCHMAT</v>
          </cell>
          <cell r="C1307" t="str">
            <v>CAGE</v>
          </cell>
          <cell r="D1307">
            <v>3177899</v>
          </cell>
          <cell r="F1307" t="str">
            <v>SCHMATCAGE</v>
          </cell>
          <cell r="G1307" t="str">
            <v>SCHMAT</v>
          </cell>
          <cell r="H1307" t="str">
            <v>CAGE</v>
          </cell>
          <cell r="I1307">
            <v>3177899</v>
          </cell>
        </row>
        <row r="1308">
          <cell r="A1308" t="str">
            <v>SCHMATCAGW</v>
          </cell>
          <cell r="B1308" t="str">
            <v>SCHMAT</v>
          </cell>
          <cell r="C1308" t="str">
            <v>CAGW</v>
          </cell>
          <cell r="D1308">
            <v>309074</v>
          </cell>
          <cell r="F1308" t="str">
            <v>SCHMATCAGW</v>
          </cell>
          <cell r="G1308" t="str">
            <v>SCHMAT</v>
          </cell>
          <cell r="H1308" t="str">
            <v>CAGW</v>
          </cell>
          <cell r="I1308">
            <v>309074</v>
          </cell>
        </row>
        <row r="1309">
          <cell r="A1309" t="str">
            <v>SCHMATCIAC</v>
          </cell>
          <cell r="B1309" t="str">
            <v>SCHMAT</v>
          </cell>
          <cell r="C1309" t="str">
            <v>CIAC</v>
          </cell>
          <cell r="D1309">
            <v>48806340.048806295</v>
          </cell>
          <cell r="F1309" t="str">
            <v>SCHMATCIAC</v>
          </cell>
          <cell r="G1309" t="str">
            <v>SCHMAT</v>
          </cell>
          <cell r="H1309" t="str">
            <v>CIAC</v>
          </cell>
          <cell r="I1309">
            <v>48806340.048806295</v>
          </cell>
        </row>
        <row r="1310">
          <cell r="A1310" t="str">
            <v>SCHMATGPS</v>
          </cell>
          <cell r="B1310" t="str">
            <v>SCHMAT</v>
          </cell>
          <cell r="C1310" t="str">
            <v>GPS</v>
          </cell>
          <cell r="D1310">
            <v>-1693070</v>
          </cell>
          <cell r="F1310" t="str">
            <v>SCHMATGPS</v>
          </cell>
          <cell r="G1310" t="str">
            <v>SCHMAT</v>
          </cell>
          <cell r="H1310" t="str">
            <v>GPS</v>
          </cell>
          <cell r="I1310">
            <v>-1693070</v>
          </cell>
        </row>
        <row r="1311">
          <cell r="A1311" t="str">
            <v>SCHMATID</v>
          </cell>
          <cell r="B1311" t="str">
            <v>SCHMAT</v>
          </cell>
          <cell r="C1311" t="str">
            <v>ID</v>
          </cell>
          <cell r="D1311">
            <v>124597</v>
          </cell>
          <cell r="F1311" t="str">
            <v>SCHMATID</v>
          </cell>
          <cell r="G1311" t="str">
            <v>SCHMAT</v>
          </cell>
          <cell r="H1311" t="str">
            <v>ID</v>
          </cell>
          <cell r="I1311">
            <v>124597</v>
          </cell>
        </row>
        <row r="1312">
          <cell r="A1312" t="str">
            <v>SCHMATJBE</v>
          </cell>
          <cell r="B1312" t="str">
            <v>SCHMAT</v>
          </cell>
          <cell r="C1312" t="str">
            <v>JBE</v>
          </cell>
          <cell r="D1312">
            <v>18814368</v>
          </cell>
          <cell r="F1312" t="str">
            <v>SCHMATJBE</v>
          </cell>
          <cell r="G1312" t="str">
            <v>SCHMAT</v>
          </cell>
          <cell r="H1312" t="str">
            <v>JBE</v>
          </cell>
          <cell r="I1312">
            <v>18814368</v>
          </cell>
        </row>
        <row r="1313">
          <cell r="A1313" t="str">
            <v>SCHMATOR</v>
          </cell>
          <cell r="B1313" t="str">
            <v>SCHMAT</v>
          </cell>
          <cell r="C1313" t="str">
            <v>OR</v>
          </cell>
          <cell r="D1313">
            <v>3053404</v>
          </cell>
          <cell r="F1313" t="str">
            <v>SCHMATOR</v>
          </cell>
          <cell r="G1313" t="str">
            <v>SCHMAT</v>
          </cell>
          <cell r="H1313" t="str">
            <v>OR</v>
          </cell>
          <cell r="I1313">
            <v>3053404</v>
          </cell>
        </row>
        <row r="1314">
          <cell r="A1314" t="str">
            <v>SCHMATOTHER</v>
          </cell>
          <cell r="B1314" t="str">
            <v>SCHMAT</v>
          </cell>
          <cell r="C1314" t="str">
            <v>OTHER</v>
          </cell>
          <cell r="D1314">
            <v>-10520765</v>
          </cell>
          <cell r="F1314" t="str">
            <v>SCHMATOTHER</v>
          </cell>
          <cell r="G1314" t="str">
            <v>SCHMAT</v>
          </cell>
          <cell r="H1314" t="str">
            <v>OTHER</v>
          </cell>
          <cell r="I1314">
            <v>-10520765</v>
          </cell>
        </row>
        <row r="1315">
          <cell r="A1315" t="str">
            <v>SCHMATSCHMDEXP</v>
          </cell>
          <cell r="B1315" t="str">
            <v>SCHMAT</v>
          </cell>
          <cell r="C1315" t="str">
            <v>SCHMDEXP</v>
          </cell>
          <cell r="D1315">
            <v>674122571</v>
          </cell>
          <cell r="F1315" t="str">
            <v>SCHMATSCHMDEXP</v>
          </cell>
          <cell r="G1315" t="str">
            <v>SCHMAT</v>
          </cell>
          <cell r="H1315" t="str">
            <v>SCHMDEXP</v>
          </cell>
          <cell r="I1315">
            <v>674122571</v>
          </cell>
        </row>
        <row r="1316">
          <cell r="A1316" t="str">
            <v>SCHMATSE</v>
          </cell>
          <cell r="B1316" t="str">
            <v>SCHMAT</v>
          </cell>
          <cell r="C1316" t="str">
            <v>SE</v>
          </cell>
          <cell r="D1316">
            <v>0</v>
          </cell>
          <cell r="F1316" t="str">
            <v>SCHMATSE</v>
          </cell>
          <cell r="G1316" t="str">
            <v>SCHMAT</v>
          </cell>
          <cell r="H1316" t="str">
            <v>SE</v>
          </cell>
          <cell r="I1316">
            <v>0</v>
          </cell>
        </row>
        <row r="1317">
          <cell r="A1317" t="str">
            <v>SCHMATSG</v>
          </cell>
          <cell r="B1317" t="str">
            <v>SCHMAT</v>
          </cell>
          <cell r="C1317" t="str">
            <v>SG</v>
          </cell>
          <cell r="D1317">
            <v>-324</v>
          </cell>
          <cell r="F1317" t="str">
            <v>SCHMATSG</v>
          </cell>
          <cell r="G1317" t="str">
            <v>SCHMAT</v>
          </cell>
          <cell r="H1317" t="str">
            <v>SG</v>
          </cell>
          <cell r="I1317">
            <v>-324</v>
          </cell>
        </row>
        <row r="1318">
          <cell r="A1318" t="str">
            <v>SCHMATSNP</v>
          </cell>
          <cell r="B1318" t="str">
            <v>SCHMAT</v>
          </cell>
          <cell r="C1318" t="str">
            <v>SNP</v>
          </cell>
          <cell r="D1318">
            <v>53281974</v>
          </cell>
          <cell r="F1318" t="str">
            <v>SCHMATSNP</v>
          </cell>
          <cell r="G1318" t="str">
            <v>SCHMAT</v>
          </cell>
          <cell r="H1318" t="str">
            <v>SNP</v>
          </cell>
          <cell r="I1318">
            <v>53281974</v>
          </cell>
        </row>
        <row r="1319">
          <cell r="A1319" t="str">
            <v>SCHMATSNPD</v>
          </cell>
          <cell r="B1319" t="str">
            <v>SCHMAT</v>
          </cell>
          <cell r="C1319" t="str">
            <v>SNPD</v>
          </cell>
          <cell r="D1319">
            <v>1512633.0015126278</v>
          </cell>
          <cell r="F1319" t="str">
            <v>SCHMATSNPD</v>
          </cell>
          <cell r="G1319" t="str">
            <v>SCHMAT</v>
          </cell>
          <cell r="H1319" t="str">
            <v>SNPD</v>
          </cell>
          <cell r="I1319">
            <v>1512633.0015126278</v>
          </cell>
        </row>
        <row r="1320">
          <cell r="A1320" t="str">
            <v>SCHMATSO</v>
          </cell>
          <cell r="B1320" t="str">
            <v>SCHMAT</v>
          </cell>
          <cell r="C1320" t="str">
            <v>SO</v>
          </cell>
          <cell r="D1320">
            <v>-9259684.9999999981</v>
          </cell>
          <cell r="F1320" t="str">
            <v>SCHMATSO</v>
          </cell>
          <cell r="G1320" t="str">
            <v>SCHMAT</v>
          </cell>
          <cell r="H1320" t="str">
            <v>SO</v>
          </cell>
          <cell r="I1320">
            <v>-9259684.9999999981</v>
          </cell>
        </row>
        <row r="1321">
          <cell r="A1321" t="str">
            <v>SCHMATUT</v>
          </cell>
          <cell r="B1321" t="str">
            <v>SCHMAT</v>
          </cell>
          <cell r="C1321" t="str">
            <v>UT</v>
          </cell>
          <cell r="D1321">
            <v>2127974</v>
          </cell>
          <cell r="F1321" t="str">
            <v>SCHMATUT</v>
          </cell>
          <cell r="G1321" t="str">
            <v>SCHMAT</v>
          </cell>
          <cell r="H1321" t="str">
            <v>UT</v>
          </cell>
          <cell r="I1321">
            <v>2127974</v>
          </cell>
        </row>
        <row r="1322">
          <cell r="A1322" t="str">
            <v>SCHMATWA</v>
          </cell>
          <cell r="B1322" t="str">
            <v>SCHMAT</v>
          </cell>
          <cell r="C1322" t="str">
            <v>WA</v>
          </cell>
          <cell r="D1322">
            <v>3813248</v>
          </cell>
          <cell r="F1322" t="str">
            <v>SCHMATWA</v>
          </cell>
          <cell r="G1322" t="str">
            <v>SCHMAT</v>
          </cell>
          <cell r="H1322" t="str">
            <v>WA</v>
          </cell>
          <cell r="I1322">
            <v>3813248</v>
          </cell>
        </row>
        <row r="1323">
          <cell r="A1323" t="str">
            <v>SCHMATWYP</v>
          </cell>
          <cell r="B1323" t="str">
            <v>SCHMAT</v>
          </cell>
          <cell r="C1323" t="str">
            <v>WYP</v>
          </cell>
          <cell r="D1323">
            <v>-713158</v>
          </cell>
          <cell r="F1323" t="str">
            <v>SCHMATWYP</v>
          </cell>
          <cell r="G1323" t="str">
            <v>SCHMAT</v>
          </cell>
          <cell r="H1323" t="str">
            <v>WYP</v>
          </cell>
          <cell r="I1323">
            <v>-713158</v>
          </cell>
        </row>
        <row r="1324">
          <cell r="A1324" t="str">
            <v>SCHMATWYU</v>
          </cell>
          <cell r="B1324" t="str">
            <v>SCHMAT</v>
          </cell>
          <cell r="C1324" t="str">
            <v>WYU</v>
          </cell>
          <cell r="D1324">
            <v>0</v>
          </cell>
          <cell r="F1324" t="str">
            <v>SCHMATWYU</v>
          </cell>
          <cell r="G1324" t="str">
            <v>SCHMAT</v>
          </cell>
          <cell r="H1324" t="str">
            <v>WYU</v>
          </cell>
          <cell r="I1324">
            <v>0</v>
          </cell>
        </row>
        <row r="1325">
          <cell r="A1325" t="str">
            <v>SCHMDPCA</v>
          </cell>
          <cell r="B1325" t="str">
            <v>SCHMDP</v>
          </cell>
          <cell r="C1325" t="str">
            <v>CA</v>
          </cell>
          <cell r="D1325">
            <v>0</v>
          </cell>
          <cell r="F1325" t="str">
            <v>SCHMDPCA</v>
          </cell>
          <cell r="G1325" t="str">
            <v>SCHMDP</v>
          </cell>
          <cell r="H1325" t="str">
            <v>CA</v>
          </cell>
          <cell r="I1325">
            <v>0</v>
          </cell>
        </row>
        <row r="1326">
          <cell r="A1326" t="str">
            <v>SCHMDPCAEE</v>
          </cell>
          <cell r="B1326" t="str">
            <v>SCHMDP</v>
          </cell>
          <cell r="C1326" t="str">
            <v>CAEE</v>
          </cell>
          <cell r="D1326">
            <v>475312.99999999901</v>
          </cell>
          <cell r="F1326" t="str">
            <v>SCHMDPCAEE</v>
          </cell>
          <cell r="G1326" t="str">
            <v>SCHMDP</v>
          </cell>
          <cell r="H1326" t="str">
            <v>CAEE</v>
          </cell>
          <cell r="I1326">
            <v>475312.99999999901</v>
          </cell>
        </row>
        <row r="1327">
          <cell r="A1327" t="str">
            <v>SCHMDPCAGW</v>
          </cell>
          <cell r="B1327" t="str">
            <v>SCHMDP</v>
          </cell>
          <cell r="C1327" t="str">
            <v>CAGW</v>
          </cell>
          <cell r="D1327">
            <v>0</v>
          </cell>
          <cell r="F1327" t="str">
            <v>SCHMDPCAGW</v>
          </cell>
          <cell r="G1327" t="str">
            <v>SCHMDP</v>
          </cell>
          <cell r="H1327" t="str">
            <v>CAGW</v>
          </cell>
          <cell r="I1327">
            <v>0</v>
          </cell>
        </row>
        <row r="1328">
          <cell r="A1328" t="str">
            <v>SCHMDPJBE</v>
          </cell>
          <cell r="B1328" t="str">
            <v>SCHMDP</v>
          </cell>
          <cell r="C1328" t="str">
            <v>JBE</v>
          </cell>
          <cell r="D1328">
            <v>0</v>
          </cell>
          <cell r="F1328" t="str">
            <v>SCHMDPJBE</v>
          </cell>
          <cell r="G1328" t="str">
            <v>SCHMDP</v>
          </cell>
          <cell r="H1328" t="str">
            <v>JBE</v>
          </cell>
          <cell r="I1328">
            <v>0</v>
          </cell>
        </row>
        <row r="1329">
          <cell r="A1329" t="str">
            <v>SCHMDPSCHMDEXP</v>
          </cell>
          <cell r="B1329" t="str">
            <v>SCHMDP</v>
          </cell>
          <cell r="C1329" t="str">
            <v>SCHMDEXP</v>
          </cell>
          <cell r="D1329">
            <v>-24403.75</v>
          </cell>
          <cell r="F1329" t="str">
            <v>SCHMDPSCHMDEXP</v>
          </cell>
          <cell r="G1329" t="str">
            <v>SCHMDP</v>
          </cell>
          <cell r="H1329" t="str">
            <v>SCHMDEXP</v>
          </cell>
          <cell r="I1329">
            <v>-24403.75</v>
          </cell>
        </row>
        <row r="1330">
          <cell r="A1330" t="str">
            <v>SCHMDPSG</v>
          </cell>
          <cell r="B1330" t="str">
            <v>SCHMDP</v>
          </cell>
          <cell r="C1330" t="str">
            <v>SG</v>
          </cell>
          <cell r="D1330">
            <v>0</v>
          </cell>
          <cell r="F1330" t="str">
            <v>SCHMDPSG</v>
          </cell>
          <cell r="G1330" t="str">
            <v>SCHMDP</v>
          </cell>
          <cell r="H1330" t="str">
            <v>SG</v>
          </cell>
          <cell r="I1330">
            <v>0</v>
          </cell>
        </row>
        <row r="1331">
          <cell r="A1331" t="str">
            <v>SCHMDPSNP</v>
          </cell>
          <cell r="B1331" t="str">
            <v>SCHMDP</v>
          </cell>
          <cell r="C1331" t="str">
            <v>SNP</v>
          </cell>
          <cell r="D1331">
            <v>353861</v>
          </cell>
          <cell r="F1331" t="str">
            <v>SCHMDPSNP</v>
          </cell>
          <cell r="G1331" t="str">
            <v>SCHMDP</v>
          </cell>
          <cell r="H1331" t="str">
            <v>SNP</v>
          </cell>
          <cell r="I1331">
            <v>353861</v>
          </cell>
        </row>
        <row r="1332">
          <cell r="A1332" t="str">
            <v>SCHMDPSO</v>
          </cell>
          <cell r="B1332" t="str">
            <v>SCHMDP</v>
          </cell>
          <cell r="C1332" t="str">
            <v>SO</v>
          </cell>
          <cell r="D1332">
            <v>-129380.26</v>
          </cell>
          <cell r="F1332" t="str">
            <v>SCHMDPSO</v>
          </cell>
          <cell r="G1332" t="str">
            <v>SCHMDP</v>
          </cell>
          <cell r="H1332" t="str">
            <v>SO</v>
          </cell>
          <cell r="I1332">
            <v>-129380.26</v>
          </cell>
        </row>
        <row r="1333">
          <cell r="A1333" t="str">
            <v>SCHMDTBADDEBT</v>
          </cell>
          <cell r="B1333" t="str">
            <v>SCHMDT</v>
          </cell>
          <cell r="C1333" t="str">
            <v>BADDEBT</v>
          </cell>
          <cell r="D1333">
            <v>0</v>
          </cell>
          <cell r="F1333" t="str">
            <v>SCHMDTBADDEBT</v>
          </cell>
          <cell r="G1333" t="str">
            <v>SCHMDT</v>
          </cell>
          <cell r="H1333" t="str">
            <v>BADDEBT</v>
          </cell>
          <cell r="I1333">
            <v>0</v>
          </cell>
        </row>
        <row r="1334">
          <cell r="A1334" t="str">
            <v>SCHMDTCA</v>
          </cell>
          <cell r="B1334" t="str">
            <v>SCHMDT</v>
          </cell>
          <cell r="C1334" t="str">
            <v>CA</v>
          </cell>
          <cell r="D1334">
            <v>-87067</v>
          </cell>
          <cell r="F1334" t="str">
            <v>SCHMDTCA</v>
          </cell>
          <cell r="G1334" t="str">
            <v>SCHMDT</v>
          </cell>
          <cell r="H1334" t="str">
            <v>CA</v>
          </cell>
          <cell r="I1334">
            <v>-87067</v>
          </cell>
        </row>
        <row r="1335">
          <cell r="A1335" t="str">
            <v>SCHMDTCAEE</v>
          </cell>
          <cell r="B1335" t="str">
            <v>SCHMDT</v>
          </cell>
          <cell r="C1335" t="str">
            <v>CAEE</v>
          </cell>
          <cell r="D1335">
            <v>-1488508</v>
          </cell>
          <cell r="F1335" t="str">
            <v>SCHMDTCAEE</v>
          </cell>
          <cell r="G1335" t="str">
            <v>SCHMDT</v>
          </cell>
          <cell r="H1335" t="str">
            <v>CAEE</v>
          </cell>
          <cell r="I1335">
            <v>-1488508</v>
          </cell>
        </row>
        <row r="1336">
          <cell r="A1336" t="str">
            <v>SCHMDTCAGE</v>
          </cell>
          <cell r="B1336" t="str">
            <v>SCHMDT</v>
          </cell>
          <cell r="C1336" t="str">
            <v>CAGE</v>
          </cell>
          <cell r="D1336">
            <v>371948</v>
          </cell>
          <cell r="F1336" t="str">
            <v>SCHMDTCAGE</v>
          </cell>
          <cell r="G1336" t="str">
            <v>SCHMDT</v>
          </cell>
          <cell r="H1336" t="str">
            <v>CAGE</v>
          </cell>
          <cell r="I1336">
            <v>371948</v>
          </cell>
        </row>
        <row r="1337">
          <cell r="A1337" t="str">
            <v>SCHMDTCAGW</v>
          </cell>
          <cell r="B1337" t="str">
            <v>SCHMDT</v>
          </cell>
          <cell r="C1337" t="str">
            <v>CAGW</v>
          </cell>
          <cell r="D1337">
            <v>714700</v>
          </cell>
          <cell r="F1337" t="str">
            <v>SCHMDTCAGW</v>
          </cell>
          <cell r="G1337" t="str">
            <v>SCHMDT</v>
          </cell>
          <cell r="H1337" t="str">
            <v>CAGW</v>
          </cell>
          <cell r="I1337">
            <v>714700</v>
          </cell>
        </row>
        <row r="1338">
          <cell r="A1338" t="str">
            <v>SCHMDTCIAC</v>
          </cell>
          <cell r="B1338" t="str">
            <v>SCHMDT</v>
          </cell>
          <cell r="C1338" t="str">
            <v>CIAC</v>
          </cell>
          <cell r="D1338">
            <v>0</v>
          </cell>
          <cell r="F1338" t="str">
            <v>SCHMDTCIAC</v>
          </cell>
          <cell r="G1338" t="str">
            <v>SCHMDT</v>
          </cell>
          <cell r="H1338" t="str">
            <v>CIAC</v>
          </cell>
          <cell r="I1338">
            <v>0</v>
          </cell>
        </row>
        <row r="1339">
          <cell r="A1339" t="str">
            <v>SCHMDTCN</v>
          </cell>
          <cell r="B1339" t="str">
            <v>SCHMDT</v>
          </cell>
          <cell r="C1339" t="str">
            <v>CN</v>
          </cell>
          <cell r="D1339">
            <v>28090.000028089999</v>
          </cell>
          <cell r="F1339" t="str">
            <v>SCHMDTCN</v>
          </cell>
          <cell r="G1339" t="str">
            <v>SCHMDT</v>
          </cell>
          <cell r="H1339" t="str">
            <v>CN</v>
          </cell>
          <cell r="I1339">
            <v>28090.000028089999</v>
          </cell>
        </row>
        <row r="1340">
          <cell r="A1340" t="str">
            <v>SCHMDTDGP</v>
          </cell>
          <cell r="B1340" t="str">
            <v>SCHMDT</v>
          </cell>
          <cell r="C1340" t="str">
            <v>DGP</v>
          </cell>
          <cell r="D1340">
            <v>0</v>
          </cell>
          <cell r="F1340" t="str">
            <v>SCHMDTDGP</v>
          </cell>
          <cell r="G1340" t="str">
            <v>SCHMDT</v>
          </cell>
          <cell r="H1340" t="str">
            <v>DGP</v>
          </cell>
          <cell r="I1340">
            <v>0</v>
          </cell>
        </row>
        <row r="1341">
          <cell r="A1341" t="str">
            <v>SCHMDTGPS</v>
          </cell>
          <cell r="B1341" t="str">
            <v>SCHMDT</v>
          </cell>
          <cell r="C1341" t="str">
            <v>GPS</v>
          </cell>
          <cell r="D1341">
            <v>45324335</v>
          </cell>
          <cell r="F1341" t="str">
            <v>SCHMDTGPS</v>
          </cell>
          <cell r="G1341" t="str">
            <v>SCHMDT</v>
          </cell>
          <cell r="H1341" t="str">
            <v>GPS</v>
          </cell>
          <cell r="I1341">
            <v>45324335</v>
          </cell>
        </row>
        <row r="1342">
          <cell r="A1342" t="str">
            <v>SCHMDTID</v>
          </cell>
          <cell r="B1342" t="str">
            <v>SCHMDT</v>
          </cell>
          <cell r="C1342" t="str">
            <v>ID</v>
          </cell>
          <cell r="D1342">
            <v>43924</v>
          </cell>
          <cell r="F1342" t="str">
            <v>SCHMDTID</v>
          </cell>
          <cell r="G1342" t="str">
            <v>SCHMDT</v>
          </cell>
          <cell r="H1342" t="str">
            <v>ID</v>
          </cell>
          <cell r="I1342">
            <v>43924</v>
          </cell>
        </row>
        <row r="1343">
          <cell r="A1343" t="str">
            <v>SCHMDTJBE</v>
          </cell>
          <cell r="B1343" t="str">
            <v>SCHMDT</v>
          </cell>
          <cell r="C1343" t="str">
            <v>JBE</v>
          </cell>
          <cell r="D1343">
            <v>16378346</v>
          </cell>
          <cell r="F1343" t="str">
            <v>SCHMDTJBE</v>
          </cell>
          <cell r="G1343" t="str">
            <v>SCHMDT</v>
          </cell>
          <cell r="H1343" t="str">
            <v>JBE</v>
          </cell>
          <cell r="I1343">
            <v>16378346</v>
          </cell>
        </row>
        <row r="1344">
          <cell r="A1344" t="str">
            <v>SCHMDTOR</v>
          </cell>
          <cell r="B1344" t="str">
            <v>SCHMDT</v>
          </cell>
          <cell r="C1344" t="str">
            <v>OR</v>
          </cell>
          <cell r="D1344">
            <v>-130959</v>
          </cell>
          <cell r="F1344" t="str">
            <v>SCHMDTOR</v>
          </cell>
          <cell r="G1344" t="str">
            <v>SCHMDT</v>
          </cell>
          <cell r="H1344" t="str">
            <v>OR</v>
          </cell>
          <cell r="I1344">
            <v>-130959</v>
          </cell>
        </row>
        <row r="1345">
          <cell r="A1345" t="str">
            <v>SCHMDTOTHER</v>
          </cell>
          <cell r="B1345" t="str">
            <v>SCHMDT</v>
          </cell>
          <cell r="C1345" t="str">
            <v>OTHER</v>
          </cell>
          <cell r="D1345">
            <v>52807920</v>
          </cell>
          <cell r="F1345" t="str">
            <v>SCHMDTOTHER</v>
          </cell>
          <cell r="G1345" t="str">
            <v>SCHMDT</v>
          </cell>
          <cell r="H1345" t="str">
            <v>OTHER</v>
          </cell>
          <cell r="I1345">
            <v>52807920</v>
          </cell>
        </row>
        <row r="1346">
          <cell r="A1346" t="str">
            <v>SCHMDTSE</v>
          </cell>
          <cell r="B1346" t="str">
            <v>SCHMDT</v>
          </cell>
          <cell r="C1346" t="str">
            <v>SE</v>
          </cell>
          <cell r="D1346">
            <v>1424809</v>
          </cell>
          <cell r="F1346" t="str">
            <v>SCHMDTSE</v>
          </cell>
          <cell r="G1346" t="str">
            <v>SCHMDT</v>
          </cell>
          <cell r="H1346" t="str">
            <v>SE</v>
          </cell>
          <cell r="I1346">
            <v>1424809</v>
          </cell>
        </row>
        <row r="1347">
          <cell r="A1347" t="str">
            <v>SCHMDTSG</v>
          </cell>
          <cell r="B1347" t="str">
            <v>SCHMDT</v>
          </cell>
          <cell r="C1347" t="str">
            <v>SG</v>
          </cell>
          <cell r="D1347">
            <v>101464811</v>
          </cell>
          <cell r="F1347" t="str">
            <v>SCHMDTSG</v>
          </cell>
          <cell r="G1347" t="str">
            <v>SCHMDT</v>
          </cell>
          <cell r="H1347" t="str">
            <v>SG</v>
          </cell>
          <cell r="I1347">
            <v>101464811</v>
          </cell>
        </row>
        <row r="1348">
          <cell r="A1348" t="str">
            <v>SCHMDTSNP</v>
          </cell>
          <cell r="B1348" t="str">
            <v>SCHMDT</v>
          </cell>
          <cell r="C1348" t="str">
            <v>SNP</v>
          </cell>
          <cell r="D1348">
            <v>86409730</v>
          </cell>
          <cell r="F1348" t="str">
            <v>SCHMDTSNP</v>
          </cell>
          <cell r="G1348" t="str">
            <v>SCHMDT</v>
          </cell>
          <cell r="H1348" t="str">
            <v>SNP</v>
          </cell>
          <cell r="I1348">
            <v>86409730</v>
          </cell>
        </row>
        <row r="1349">
          <cell r="A1349" t="str">
            <v>SCHMDTSNPD</v>
          </cell>
          <cell r="B1349" t="str">
            <v>SCHMDT</v>
          </cell>
          <cell r="C1349" t="str">
            <v>SNPD</v>
          </cell>
          <cell r="D1349">
            <v>-576968.00057696702</v>
          </cell>
          <cell r="F1349" t="str">
            <v>SCHMDTSNPD</v>
          </cell>
          <cell r="G1349" t="str">
            <v>SCHMDT</v>
          </cell>
          <cell r="H1349" t="str">
            <v>SNPD</v>
          </cell>
          <cell r="I1349">
            <v>-576968.00057696702</v>
          </cell>
        </row>
        <row r="1350">
          <cell r="A1350" t="str">
            <v>SCHMDTSO</v>
          </cell>
          <cell r="B1350" t="str">
            <v>SCHMDT</v>
          </cell>
          <cell r="C1350" t="str">
            <v>SO</v>
          </cell>
          <cell r="D1350">
            <v>-11027089</v>
          </cell>
          <cell r="F1350" t="str">
            <v>SCHMDTSO</v>
          </cell>
          <cell r="G1350" t="str">
            <v>SCHMDT</v>
          </cell>
          <cell r="H1350" t="str">
            <v>SO</v>
          </cell>
          <cell r="I1350">
            <v>-11027089</v>
          </cell>
        </row>
        <row r="1351">
          <cell r="A1351" t="str">
            <v>SCHMDTTAXDEPR</v>
          </cell>
          <cell r="B1351" t="str">
            <v>SCHMDT</v>
          </cell>
          <cell r="C1351" t="str">
            <v>TAXDEPR</v>
          </cell>
          <cell r="D1351">
            <v>1090720928.99999</v>
          </cell>
          <cell r="F1351" t="str">
            <v>SCHMDTTAXDEPR</v>
          </cell>
          <cell r="G1351" t="str">
            <v>SCHMDT</v>
          </cell>
          <cell r="H1351" t="str">
            <v>TAXDEPR</v>
          </cell>
          <cell r="I1351">
            <v>1090720928.99999</v>
          </cell>
        </row>
        <row r="1352">
          <cell r="A1352" t="str">
            <v>SCHMDTTROJD</v>
          </cell>
          <cell r="B1352" t="str">
            <v>SCHMDT</v>
          </cell>
          <cell r="C1352" t="str">
            <v>TROJD</v>
          </cell>
          <cell r="D1352">
            <v>0</v>
          </cell>
          <cell r="F1352" t="str">
            <v>SCHMDTTROJD</v>
          </cell>
          <cell r="G1352" t="str">
            <v>SCHMDT</v>
          </cell>
          <cell r="H1352" t="str">
            <v>TROJD</v>
          </cell>
          <cell r="I1352">
            <v>0</v>
          </cell>
        </row>
        <row r="1353">
          <cell r="A1353" t="str">
            <v>SCHMDTUT</v>
          </cell>
          <cell r="B1353" t="str">
            <v>SCHMDT</v>
          </cell>
          <cell r="C1353" t="str">
            <v>UT</v>
          </cell>
          <cell r="D1353">
            <v>-1654937</v>
          </cell>
          <cell r="F1353" t="str">
            <v>SCHMDTUT</v>
          </cell>
          <cell r="G1353" t="str">
            <v>SCHMDT</v>
          </cell>
          <cell r="H1353" t="str">
            <v>UT</v>
          </cell>
          <cell r="I1353">
            <v>-1654937</v>
          </cell>
        </row>
        <row r="1354">
          <cell r="A1354" t="str">
            <v>SCHMDTWA</v>
          </cell>
          <cell r="B1354" t="str">
            <v>SCHMDT</v>
          </cell>
          <cell r="C1354" t="str">
            <v>WA</v>
          </cell>
          <cell r="D1354">
            <v>285034</v>
          </cell>
          <cell r="F1354" t="str">
            <v>SCHMDTWA</v>
          </cell>
          <cell r="G1354" t="str">
            <v>SCHMDT</v>
          </cell>
          <cell r="H1354" t="str">
            <v>WA</v>
          </cell>
          <cell r="I1354">
            <v>285034</v>
          </cell>
        </row>
        <row r="1355">
          <cell r="A1355" t="str">
            <v>SCHMDTWYP</v>
          </cell>
          <cell r="B1355" t="str">
            <v>SCHMDT</v>
          </cell>
          <cell r="C1355" t="str">
            <v>WYP</v>
          </cell>
          <cell r="D1355">
            <v>114152</v>
          </cell>
          <cell r="F1355" t="str">
            <v>SCHMDTWYP</v>
          </cell>
          <cell r="G1355" t="str">
            <v>SCHMDT</v>
          </cell>
          <cell r="H1355" t="str">
            <v>WYP</v>
          </cell>
          <cell r="I1355">
            <v>114152</v>
          </cell>
        </row>
        <row r="1356">
          <cell r="A1356" t="str">
            <v>41010CA</v>
          </cell>
          <cell r="B1356" t="str">
            <v>41010</v>
          </cell>
          <cell r="C1356" t="str">
            <v>CA</v>
          </cell>
          <cell r="D1356">
            <v>-33043</v>
          </cell>
          <cell r="F1356" t="str">
            <v>41010CA</v>
          </cell>
          <cell r="G1356" t="str">
            <v>41010</v>
          </cell>
          <cell r="H1356" t="str">
            <v>CA</v>
          </cell>
          <cell r="I1356">
            <v>-33043</v>
          </cell>
        </row>
        <row r="1357">
          <cell r="A1357" t="str">
            <v>41010CAEE</v>
          </cell>
          <cell r="B1357" t="str">
            <v>41010</v>
          </cell>
          <cell r="C1357" t="str">
            <v>CAEE</v>
          </cell>
          <cell r="D1357">
            <v>-251045</v>
          </cell>
          <cell r="F1357" t="str">
            <v>41010CAEE</v>
          </cell>
          <cell r="G1357" t="str">
            <v>41010</v>
          </cell>
          <cell r="H1357" t="str">
            <v>CAEE</v>
          </cell>
          <cell r="I1357">
            <v>-251045</v>
          </cell>
        </row>
        <row r="1358">
          <cell r="A1358" t="str">
            <v>41010CAEW</v>
          </cell>
          <cell r="B1358" t="str">
            <v>41010</v>
          </cell>
          <cell r="C1358" t="str">
            <v>CAEW</v>
          </cell>
          <cell r="D1358">
            <v>1726</v>
          </cell>
          <cell r="F1358" t="str">
            <v>41010CAEW</v>
          </cell>
          <cell r="G1358" t="str">
            <v>41010</v>
          </cell>
          <cell r="H1358" t="str">
            <v>CAEW</v>
          </cell>
          <cell r="I1358">
            <v>1726</v>
          </cell>
        </row>
        <row r="1359">
          <cell r="A1359" t="str">
            <v>41010CAGE</v>
          </cell>
          <cell r="B1359" t="str">
            <v>41010</v>
          </cell>
          <cell r="C1359" t="str">
            <v>CAGE</v>
          </cell>
          <cell r="D1359">
            <v>141157</v>
          </cell>
          <cell r="F1359" t="str">
            <v>41010CAGE</v>
          </cell>
          <cell r="G1359" t="str">
            <v>41010</v>
          </cell>
          <cell r="H1359" t="str">
            <v>CAGE</v>
          </cell>
          <cell r="I1359">
            <v>141157</v>
          </cell>
        </row>
        <row r="1360">
          <cell r="A1360" t="str">
            <v>41010CAGW</v>
          </cell>
          <cell r="B1360" t="str">
            <v>41010</v>
          </cell>
          <cell r="C1360" t="str">
            <v>CAGW</v>
          </cell>
          <cell r="D1360">
            <v>271235</v>
          </cell>
          <cell r="F1360" t="str">
            <v>41010CAGW</v>
          </cell>
          <cell r="G1360" t="str">
            <v>41010</v>
          </cell>
          <cell r="H1360" t="str">
            <v>CAGW</v>
          </cell>
          <cell r="I1360">
            <v>271235</v>
          </cell>
        </row>
        <row r="1361">
          <cell r="A1361" t="str">
            <v>41010GPS</v>
          </cell>
          <cell r="B1361" t="str">
            <v>41010</v>
          </cell>
          <cell r="C1361" t="str">
            <v>GPS</v>
          </cell>
          <cell r="D1361">
            <v>17201039</v>
          </cell>
          <cell r="F1361" t="str">
            <v>41010GPS</v>
          </cell>
          <cell r="G1361" t="str">
            <v>41010</v>
          </cell>
          <cell r="H1361" t="str">
            <v>GPS</v>
          </cell>
          <cell r="I1361">
            <v>17201039</v>
          </cell>
        </row>
        <row r="1362">
          <cell r="A1362" t="str">
            <v>41010ID</v>
          </cell>
          <cell r="B1362" t="str">
            <v>41010</v>
          </cell>
          <cell r="C1362" t="str">
            <v>ID</v>
          </cell>
          <cell r="D1362">
            <v>16669</v>
          </cell>
          <cell r="F1362" t="str">
            <v>41010ID</v>
          </cell>
          <cell r="G1362" t="str">
            <v>41010</v>
          </cell>
          <cell r="H1362" t="str">
            <v>ID</v>
          </cell>
          <cell r="I1362">
            <v>16669</v>
          </cell>
        </row>
        <row r="1363">
          <cell r="A1363" t="str">
            <v>41010JBE</v>
          </cell>
          <cell r="B1363" t="str">
            <v>41010</v>
          </cell>
          <cell r="C1363" t="str">
            <v>JBE</v>
          </cell>
          <cell r="D1363">
            <v>5965603</v>
          </cell>
          <cell r="F1363" t="str">
            <v>41010JBE</v>
          </cell>
          <cell r="G1363" t="str">
            <v>41010</v>
          </cell>
          <cell r="H1363" t="str">
            <v>JBE</v>
          </cell>
          <cell r="I1363">
            <v>5965603</v>
          </cell>
        </row>
        <row r="1364">
          <cell r="A1364" t="str">
            <v>41010OR</v>
          </cell>
          <cell r="B1364" t="str">
            <v>41010</v>
          </cell>
          <cell r="C1364" t="str">
            <v>OR</v>
          </cell>
          <cell r="D1364">
            <v>-49696</v>
          </cell>
          <cell r="F1364" t="str">
            <v>41010OR</v>
          </cell>
          <cell r="G1364" t="str">
            <v>41010</v>
          </cell>
          <cell r="H1364" t="str">
            <v>OR</v>
          </cell>
          <cell r="I1364">
            <v>-49696</v>
          </cell>
        </row>
        <row r="1365">
          <cell r="A1365" t="str">
            <v>41010OTHER</v>
          </cell>
          <cell r="B1365" t="str">
            <v>41010</v>
          </cell>
          <cell r="C1365" t="str">
            <v>OTHER</v>
          </cell>
          <cell r="D1365">
            <v>20041135</v>
          </cell>
          <cell r="F1365" t="str">
            <v>41010OTHER</v>
          </cell>
          <cell r="G1365" t="str">
            <v>41010</v>
          </cell>
          <cell r="H1365" t="str">
            <v>OTHER</v>
          </cell>
          <cell r="I1365">
            <v>20041135</v>
          </cell>
        </row>
        <row r="1366">
          <cell r="A1366" t="str">
            <v>41010SE</v>
          </cell>
          <cell r="B1366" t="str">
            <v>41010</v>
          </cell>
          <cell r="C1366" t="str">
            <v>SE</v>
          </cell>
          <cell r="D1366">
            <v>475286</v>
          </cell>
          <cell r="F1366" t="str">
            <v>41010SE</v>
          </cell>
          <cell r="G1366" t="str">
            <v>41010</v>
          </cell>
          <cell r="H1366" t="str">
            <v>SE</v>
          </cell>
          <cell r="I1366">
            <v>475286</v>
          </cell>
        </row>
        <row r="1367">
          <cell r="A1367" t="str">
            <v>41010SG</v>
          </cell>
          <cell r="B1367" t="str">
            <v>41010</v>
          </cell>
          <cell r="C1367" t="str">
            <v>SG</v>
          </cell>
          <cell r="D1367">
            <v>38506910</v>
          </cell>
          <cell r="F1367" t="str">
            <v>41010SG</v>
          </cell>
          <cell r="G1367" t="str">
            <v>41010</v>
          </cell>
          <cell r="H1367" t="str">
            <v>SG</v>
          </cell>
          <cell r="I1367">
            <v>38506910</v>
          </cell>
        </row>
        <row r="1368">
          <cell r="A1368" t="str">
            <v>41010SNP</v>
          </cell>
          <cell r="B1368" t="str">
            <v>41010</v>
          </cell>
          <cell r="C1368" t="str">
            <v>SNP</v>
          </cell>
          <cell r="D1368">
            <v>32793357</v>
          </cell>
          <cell r="F1368" t="str">
            <v>41010SNP</v>
          </cell>
          <cell r="G1368" t="str">
            <v>41010</v>
          </cell>
          <cell r="H1368" t="str">
            <v>SNP</v>
          </cell>
          <cell r="I1368">
            <v>32793357</v>
          </cell>
        </row>
        <row r="1369">
          <cell r="A1369" t="str">
            <v>41010SNPD</v>
          </cell>
          <cell r="B1369" t="str">
            <v>41010</v>
          </cell>
          <cell r="C1369" t="str">
            <v>SNPD</v>
          </cell>
          <cell r="D1369">
            <v>-218965.000218965</v>
          </cell>
          <cell r="F1369" t="str">
            <v>41010SNPD</v>
          </cell>
          <cell r="G1369" t="str">
            <v>41010</v>
          </cell>
          <cell r="H1369" t="str">
            <v>SNPD</v>
          </cell>
          <cell r="I1369">
            <v>-218965.000218965</v>
          </cell>
        </row>
        <row r="1370">
          <cell r="A1370" t="str">
            <v>41010SO</v>
          </cell>
          <cell r="B1370" t="str">
            <v>41010</v>
          </cell>
          <cell r="C1370" t="str">
            <v>SO</v>
          </cell>
          <cell r="D1370">
            <v>-4184893</v>
          </cell>
          <cell r="F1370" t="str">
            <v>41010SO</v>
          </cell>
          <cell r="G1370" t="str">
            <v>41010</v>
          </cell>
          <cell r="H1370" t="str">
            <v>SO</v>
          </cell>
          <cell r="I1370">
            <v>-4184893</v>
          </cell>
        </row>
        <row r="1371">
          <cell r="A1371" t="str">
            <v>41010TAXDEPR</v>
          </cell>
          <cell r="B1371" t="str">
            <v>41010</v>
          </cell>
          <cell r="C1371" t="str">
            <v>TAXDEPR</v>
          </cell>
          <cell r="D1371">
            <v>413939499.99999899</v>
          </cell>
          <cell r="F1371" t="str">
            <v>41010TAXDEPR</v>
          </cell>
          <cell r="G1371" t="str">
            <v>41010</v>
          </cell>
          <cell r="H1371" t="str">
            <v>TAXDEPR</v>
          </cell>
          <cell r="I1371">
            <v>413939499.99999899</v>
          </cell>
        </row>
        <row r="1372">
          <cell r="A1372" t="str">
            <v>41010UT</v>
          </cell>
          <cell r="B1372" t="str">
            <v>41010</v>
          </cell>
          <cell r="C1372" t="str">
            <v>UT</v>
          </cell>
          <cell r="D1372">
            <v>-628066</v>
          </cell>
          <cell r="F1372" t="str">
            <v>41010UT</v>
          </cell>
          <cell r="G1372" t="str">
            <v>41010</v>
          </cell>
          <cell r="H1372" t="str">
            <v>UT</v>
          </cell>
          <cell r="I1372">
            <v>-628066</v>
          </cell>
        </row>
        <row r="1373">
          <cell r="A1373" t="str">
            <v>41010WA</v>
          </cell>
          <cell r="B1373" t="str">
            <v>41010</v>
          </cell>
          <cell r="C1373" t="str">
            <v>WA</v>
          </cell>
          <cell r="D1373">
            <v>108173</v>
          </cell>
          <cell r="F1373" t="str">
            <v>41010WA</v>
          </cell>
          <cell r="G1373" t="str">
            <v>41010</v>
          </cell>
          <cell r="H1373" t="str">
            <v>WA</v>
          </cell>
          <cell r="I1373">
            <v>108173</v>
          </cell>
        </row>
        <row r="1374">
          <cell r="A1374" t="str">
            <v>41010WYP</v>
          </cell>
          <cell r="B1374" t="str">
            <v>41010</v>
          </cell>
          <cell r="C1374" t="str">
            <v>WYP</v>
          </cell>
          <cell r="D1374">
            <v>43322</v>
          </cell>
          <cell r="F1374" t="str">
            <v>41010WYP</v>
          </cell>
          <cell r="G1374" t="str">
            <v>41010</v>
          </cell>
          <cell r="H1374" t="str">
            <v>WYP</v>
          </cell>
          <cell r="I1374">
            <v>43322</v>
          </cell>
        </row>
        <row r="1375">
          <cell r="A1375" t="str">
            <v>41110BADDEBT</v>
          </cell>
          <cell r="B1375" t="str">
            <v>41110</v>
          </cell>
          <cell r="C1375" t="str">
            <v>BADDEBT</v>
          </cell>
          <cell r="D1375">
            <v>708014</v>
          </cell>
          <cell r="F1375" t="str">
            <v>41110BADDEBT</v>
          </cell>
          <cell r="G1375" t="str">
            <v>41110</v>
          </cell>
          <cell r="H1375" t="str">
            <v>BADDEBT</v>
          </cell>
          <cell r="I1375">
            <v>708014</v>
          </cell>
        </row>
        <row r="1376">
          <cell r="A1376" t="str">
            <v>41110CA</v>
          </cell>
          <cell r="B1376" t="str">
            <v>41110</v>
          </cell>
          <cell r="C1376" t="str">
            <v>CA</v>
          </cell>
          <cell r="D1376">
            <v>-100248</v>
          </cell>
          <cell r="F1376" t="str">
            <v>41110CA</v>
          </cell>
          <cell r="G1376" t="str">
            <v>41110</v>
          </cell>
          <cell r="H1376" t="str">
            <v>CA</v>
          </cell>
          <cell r="I1376">
            <v>-100248</v>
          </cell>
        </row>
        <row r="1377">
          <cell r="A1377" t="str">
            <v>41110CAEE</v>
          </cell>
          <cell r="B1377" t="str">
            <v>41110</v>
          </cell>
          <cell r="C1377" t="str">
            <v>CAEE</v>
          </cell>
          <cell r="D1377">
            <v>-2452245</v>
          </cell>
          <cell r="F1377" t="str">
            <v>41110CAEE</v>
          </cell>
          <cell r="G1377" t="str">
            <v>41110</v>
          </cell>
          <cell r="H1377" t="str">
            <v>CAEE</v>
          </cell>
          <cell r="I1377">
            <v>-2452245</v>
          </cell>
        </row>
        <row r="1378">
          <cell r="A1378" t="str">
            <v>41110CAGE</v>
          </cell>
          <cell r="B1378" t="str">
            <v>41110</v>
          </cell>
          <cell r="C1378" t="str">
            <v>CAGE</v>
          </cell>
          <cell r="D1378">
            <v>-970212</v>
          </cell>
          <cell r="F1378" t="str">
            <v>41110CAGE</v>
          </cell>
          <cell r="G1378" t="str">
            <v>41110</v>
          </cell>
          <cell r="H1378" t="str">
            <v>CAGE</v>
          </cell>
          <cell r="I1378">
            <v>-970212</v>
          </cell>
        </row>
        <row r="1379">
          <cell r="A1379" t="str">
            <v>41110CAGW</v>
          </cell>
          <cell r="B1379" t="str">
            <v>41110</v>
          </cell>
          <cell r="C1379" t="str">
            <v>CAGW</v>
          </cell>
          <cell r="D1379">
            <v>-117297</v>
          </cell>
          <cell r="F1379" t="str">
            <v>41110CAGW</v>
          </cell>
          <cell r="G1379" t="str">
            <v>41110</v>
          </cell>
          <cell r="H1379" t="str">
            <v>CAGW</v>
          </cell>
          <cell r="I1379">
            <v>-117297</v>
          </cell>
        </row>
        <row r="1380">
          <cell r="A1380" t="str">
            <v>41110CIAC</v>
          </cell>
          <cell r="B1380" t="str">
            <v>41110</v>
          </cell>
          <cell r="C1380" t="str">
            <v>CIAC</v>
          </cell>
          <cell r="D1380">
            <v>-18522494.018522497</v>
          </cell>
          <cell r="F1380" t="str">
            <v>41110CIAC</v>
          </cell>
          <cell r="G1380" t="str">
            <v>41110</v>
          </cell>
          <cell r="H1380" t="str">
            <v>CIAC</v>
          </cell>
          <cell r="I1380">
            <v>-18522494.018522497</v>
          </cell>
        </row>
        <row r="1381">
          <cell r="A1381" t="str">
            <v>41110FERC</v>
          </cell>
          <cell r="B1381" t="str">
            <v>41110</v>
          </cell>
          <cell r="C1381" t="str">
            <v>FERC</v>
          </cell>
          <cell r="D1381">
            <v>0</v>
          </cell>
          <cell r="F1381" t="str">
            <v>41110FERC</v>
          </cell>
          <cell r="G1381" t="str">
            <v>41110</v>
          </cell>
          <cell r="H1381" t="str">
            <v>FERC</v>
          </cell>
          <cell r="I1381">
            <v>0</v>
          </cell>
        </row>
        <row r="1382">
          <cell r="A1382" t="str">
            <v>41110GPS</v>
          </cell>
          <cell r="B1382" t="str">
            <v>41110</v>
          </cell>
          <cell r="C1382" t="str">
            <v>GPS</v>
          </cell>
          <cell r="D1382">
            <v>642537</v>
          </cell>
          <cell r="F1382" t="str">
            <v>41110GPS</v>
          </cell>
          <cell r="G1382" t="str">
            <v>41110</v>
          </cell>
          <cell r="H1382" t="str">
            <v>GPS</v>
          </cell>
          <cell r="I1382">
            <v>642537</v>
          </cell>
        </row>
        <row r="1383">
          <cell r="A1383" t="str">
            <v>41110ID</v>
          </cell>
          <cell r="B1383" t="str">
            <v>41110</v>
          </cell>
          <cell r="C1383" t="str">
            <v>ID</v>
          </cell>
          <cell r="D1383">
            <v>-813482</v>
          </cell>
          <cell r="F1383" t="str">
            <v>41110ID</v>
          </cell>
          <cell r="G1383" t="str">
            <v>41110</v>
          </cell>
          <cell r="H1383" t="str">
            <v>ID</v>
          </cell>
          <cell r="I1383">
            <v>-813482</v>
          </cell>
        </row>
        <row r="1384">
          <cell r="A1384" t="str">
            <v>41110JBE</v>
          </cell>
          <cell r="B1384" t="str">
            <v>41110</v>
          </cell>
          <cell r="C1384" t="str">
            <v>JBE</v>
          </cell>
          <cell r="D1384">
            <v>-7092764</v>
          </cell>
          <cell r="F1384" t="str">
            <v>41110JBE</v>
          </cell>
          <cell r="G1384" t="str">
            <v>41110</v>
          </cell>
          <cell r="H1384" t="str">
            <v>JBE</v>
          </cell>
          <cell r="I1384">
            <v>-7092764</v>
          </cell>
        </row>
        <row r="1385">
          <cell r="A1385" t="str">
            <v>41110OR</v>
          </cell>
          <cell r="B1385" t="str">
            <v>41110</v>
          </cell>
          <cell r="C1385" t="str">
            <v>OR</v>
          </cell>
          <cell r="D1385">
            <v>-2340932</v>
          </cell>
          <cell r="F1385" t="str">
            <v>41110OR</v>
          </cell>
          <cell r="G1385" t="str">
            <v>41110</v>
          </cell>
          <cell r="H1385" t="str">
            <v>OR</v>
          </cell>
          <cell r="I1385">
            <v>-2340932</v>
          </cell>
        </row>
        <row r="1386">
          <cell r="A1386" t="str">
            <v>41110OTHER</v>
          </cell>
          <cell r="B1386" t="str">
            <v>41110</v>
          </cell>
          <cell r="C1386" t="str">
            <v>OTHER</v>
          </cell>
          <cell r="D1386">
            <v>3745498</v>
          </cell>
          <cell r="F1386" t="str">
            <v>41110OTHER</v>
          </cell>
          <cell r="G1386" t="str">
            <v>41110</v>
          </cell>
          <cell r="H1386" t="str">
            <v>OTHER</v>
          </cell>
          <cell r="I1386">
            <v>3745498</v>
          </cell>
        </row>
        <row r="1387">
          <cell r="A1387" t="str">
            <v>41110SCHMDEXP</v>
          </cell>
          <cell r="B1387" t="str">
            <v>41110</v>
          </cell>
          <cell r="C1387" t="str">
            <v>SCHMDEXP</v>
          </cell>
          <cell r="D1387">
            <v>-255836257</v>
          </cell>
          <cell r="F1387" t="str">
            <v>41110SCHMDEXP</v>
          </cell>
          <cell r="G1387" t="str">
            <v>41110</v>
          </cell>
          <cell r="H1387" t="str">
            <v>SCHMDEXP</v>
          </cell>
          <cell r="I1387">
            <v>-255836257</v>
          </cell>
        </row>
        <row r="1388">
          <cell r="A1388" t="str">
            <v>41110SG</v>
          </cell>
          <cell r="B1388" t="str">
            <v>41110</v>
          </cell>
          <cell r="C1388" t="str">
            <v>SG</v>
          </cell>
          <cell r="D1388">
            <v>123</v>
          </cell>
          <cell r="F1388" t="str">
            <v>41110SG</v>
          </cell>
          <cell r="G1388" t="str">
            <v>41110</v>
          </cell>
          <cell r="H1388" t="str">
            <v>SG</v>
          </cell>
          <cell r="I1388">
            <v>123</v>
          </cell>
        </row>
        <row r="1389">
          <cell r="A1389" t="str">
            <v>41110SNP</v>
          </cell>
          <cell r="B1389" t="str">
            <v>41110</v>
          </cell>
          <cell r="C1389" t="str">
            <v>SNP</v>
          </cell>
          <cell r="D1389">
            <v>-20221042.999999899</v>
          </cell>
          <cell r="F1389" t="str">
            <v>41110SNP</v>
          </cell>
          <cell r="G1389" t="str">
            <v>41110</v>
          </cell>
          <cell r="H1389" t="str">
            <v>SNP</v>
          </cell>
          <cell r="I1389">
            <v>-20221042.999999899</v>
          </cell>
        </row>
        <row r="1390">
          <cell r="A1390" t="str">
            <v>41110SNPD</v>
          </cell>
          <cell r="B1390" t="str">
            <v>41110</v>
          </cell>
          <cell r="C1390" t="str">
            <v>SNPD</v>
          </cell>
          <cell r="D1390">
            <v>-574059.00057405909</v>
          </cell>
          <cell r="F1390" t="str">
            <v>41110SNPD</v>
          </cell>
          <cell r="G1390" t="str">
            <v>41110</v>
          </cell>
          <cell r="H1390" t="str">
            <v>SNPD</v>
          </cell>
          <cell r="I1390">
            <v>-574059.00057405909</v>
          </cell>
        </row>
        <row r="1391">
          <cell r="A1391" t="str">
            <v>41110SO</v>
          </cell>
          <cell r="B1391" t="str">
            <v>41110</v>
          </cell>
          <cell r="C1391" t="str">
            <v>SO</v>
          </cell>
          <cell r="D1391">
            <v>3514141</v>
          </cell>
          <cell r="F1391" t="str">
            <v>41110SO</v>
          </cell>
          <cell r="G1391" t="str">
            <v>41110</v>
          </cell>
          <cell r="H1391" t="str">
            <v>SO</v>
          </cell>
          <cell r="I1391">
            <v>3514141</v>
          </cell>
        </row>
        <row r="1392">
          <cell r="A1392" t="str">
            <v>41110UT</v>
          </cell>
          <cell r="B1392" t="str">
            <v>41110</v>
          </cell>
          <cell r="C1392" t="str">
            <v>UT</v>
          </cell>
          <cell r="D1392">
            <v>-2723881</v>
          </cell>
          <cell r="F1392" t="str">
            <v>41110UT</v>
          </cell>
          <cell r="G1392" t="str">
            <v>41110</v>
          </cell>
          <cell r="H1392" t="str">
            <v>UT</v>
          </cell>
          <cell r="I1392">
            <v>-2723881</v>
          </cell>
        </row>
        <row r="1393">
          <cell r="A1393" t="str">
            <v>41110WA</v>
          </cell>
          <cell r="B1393" t="str">
            <v>41110</v>
          </cell>
          <cell r="C1393" t="str">
            <v>WA</v>
          </cell>
          <cell r="D1393">
            <v>-236794</v>
          </cell>
          <cell r="F1393" t="str">
            <v>41110WA</v>
          </cell>
          <cell r="G1393" t="str">
            <v>41110</v>
          </cell>
          <cell r="H1393" t="str">
            <v>WA</v>
          </cell>
          <cell r="I1393">
            <v>-236794</v>
          </cell>
        </row>
        <row r="1394">
          <cell r="A1394" t="str">
            <v>41110WYP</v>
          </cell>
          <cell r="B1394" t="str">
            <v>41110</v>
          </cell>
          <cell r="C1394" t="str">
            <v>WYP</v>
          </cell>
          <cell r="D1394">
            <v>552436</v>
          </cell>
          <cell r="F1394" t="str">
            <v>41110WYP</v>
          </cell>
          <cell r="G1394" t="str">
            <v>41110</v>
          </cell>
          <cell r="H1394" t="str">
            <v>WYP</v>
          </cell>
          <cell r="I1394">
            <v>552436</v>
          </cell>
        </row>
        <row r="1395">
          <cell r="A1395" t="str">
            <v>41110WYU</v>
          </cell>
          <cell r="B1395" t="str">
            <v>41110</v>
          </cell>
          <cell r="C1395" t="str">
            <v>WYU</v>
          </cell>
          <cell r="D1395">
            <v>-24200</v>
          </cell>
          <cell r="F1395" t="str">
            <v>41110WYU</v>
          </cell>
          <cell r="G1395" t="str">
            <v>41110</v>
          </cell>
          <cell r="H1395" t="str">
            <v>WYU</v>
          </cell>
          <cell r="I1395">
            <v>-24200</v>
          </cell>
        </row>
        <row r="1396">
          <cell r="A1396" t="str">
            <v>447NPCCAGW</v>
          </cell>
          <cell r="B1396" t="str">
            <v>447NPC</v>
          </cell>
          <cell r="C1396" t="str">
            <v>CAGW</v>
          </cell>
          <cell r="D1396">
            <v>80087021.100000009</v>
          </cell>
          <cell r="F1396" t="str">
            <v>447NPCCAGW</v>
          </cell>
          <cell r="G1396" t="str">
            <v>447NPC</v>
          </cell>
          <cell r="H1396" t="str">
            <v>CAGW</v>
          </cell>
          <cell r="I1396">
            <v>80087021.100000009</v>
          </cell>
        </row>
        <row r="1397">
          <cell r="A1397" t="str">
            <v>555NPCCAEW</v>
          </cell>
          <cell r="B1397" t="str">
            <v>555NPC</v>
          </cell>
          <cell r="C1397" t="str">
            <v>CAEW</v>
          </cell>
          <cell r="D1397">
            <v>-1674302.6859848928</v>
          </cell>
          <cell r="F1397" t="str">
            <v>555NPCCAEW</v>
          </cell>
          <cell r="G1397" t="str">
            <v>555NPC</v>
          </cell>
          <cell r="H1397" t="str">
            <v>CAEW</v>
          </cell>
          <cell r="I1397">
            <v>-1674302.6859848928</v>
          </cell>
        </row>
        <row r="1398">
          <cell r="A1398" t="str">
            <v>555NPCWA</v>
          </cell>
          <cell r="B1398" t="str">
            <v>555NPC</v>
          </cell>
          <cell r="C1398" t="str">
            <v>WA</v>
          </cell>
          <cell r="D1398">
            <v>439313.91999999998</v>
          </cell>
          <cell r="F1398" t="str">
            <v>555NPCWA</v>
          </cell>
          <cell r="G1398" t="str">
            <v>555NPC</v>
          </cell>
          <cell r="H1398" t="str">
            <v>WA</v>
          </cell>
          <cell r="I1398">
            <v>439313.91999999998</v>
          </cell>
        </row>
        <row r="1399">
          <cell r="A1399" t="str">
            <v>555NPCCAGW</v>
          </cell>
          <cell r="B1399" t="str">
            <v>555NPC</v>
          </cell>
          <cell r="C1399" t="str">
            <v>CAGW</v>
          </cell>
          <cell r="D1399">
            <v>242707454.96598491</v>
          </cell>
          <cell r="F1399" t="str">
            <v>555NPCCAGW</v>
          </cell>
          <cell r="G1399" t="str">
            <v>555NPC</v>
          </cell>
          <cell r="H1399" t="str">
            <v>CAGW</v>
          </cell>
          <cell r="I1399">
            <v>242707454.96598491</v>
          </cell>
        </row>
        <row r="1400">
          <cell r="A1400" t="str">
            <v>565NPCCAGW</v>
          </cell>
          <cell r="B1400" t="str">
            <v>565NPC</v>
          </cell>
          <cell r="C1400" t="str">
            <v>CAGW</v>
          </cell>
          <cell r="D1400">
            <v>93706177.739999995</v>
          </cell>
          <cell r="F1400" t="str">
            <v>565NPCCAGW</v>
          </cell>
          <cell r="G1400" t="str">
            <v>565NPC</v>
          </cell>
          <cell r="H1400" t="str">
            <v>CAGW</v>
          </cell>
          <cell r="I1400">
            <v>93706177.739999995</v>
          </cell>
        </row>
        <row r="1401">
          <cell r="A1401" t="str">
            <v>501NPCCAEW</v>
          </cell>
          <cell r="B1401" t="str">
            <v>501NPC</v>
          </cell>
          <cell r="C1401" t="str">
            <v>CAEW</v>
          </cell>
          <cell r="D1401">
            <v>195794943.31</v>
          </cell>
          <cell r="F1401" t="str">
            <v>501NPCCAEW</v>
          </cell>
          <cell r="G1401" t="str">
            <v>501NPC</v>
          </cell>
          <cell r="H1401" t="str">
            <v>CAEW</v>
          </cell>
          <cell r="I1401">
            <v>195794943.31</v>
          </cell>
        </row>
        <row r="1402">
          <cell r="A1402" t="str">
            <v>547NPCCAEW</v>
          </cell>
          <cell r="B1402" t="str">
            <v>547NPC</v>
          </cell>
          <cell r="C1402" t="str">
            <v>CAEW</v>
          </cell>
          <cell r="D1402">
            <v>129380461.19</v>
          </cell>
          <cell r="F1402" t="str">
            <v>547NPCCAEW</v>
          </cell>
          <cell r="G1402" t="str">
            <v>547NPC</v>
          </cell>
          <cell r="H1402" t="str">
            <v>CAEW</v>
          </cell>
          <cell r="I1402">
            <v>129380461.19</v>
          </cell>
        </row>
        <row r="1403">
          <cell r="A1403">
            <v>0</v>
          </cell>
          <cell r="B1403">
            <v>0</v>
          </cell>
          <cell r="C1403">
            <v>0</v>
          </cell>
          <cell r="D1403">
            <v>0</v>
          </cell>
        </row>
        <row r="1404">
          <cell r="A1404">
            <v>0</v>
          </cell>
          <cell r="B1404">
            <v>0</v>
          </cell>
          <cell r="C1404">
            <v>0</v>
          </cell>
          <cell r="D1404">
            <v>0</v>
          </cell>
        </row>
        <row r="1405">
          <cell r="A1405">
            <v>0</v>
          </cell>
          <cell r="B1405">
            <v>0</v>
          </cell>
          <cell r="C1405">
            <v>0</v>
          </cell>
          <cell r="D1405">
            <v>0</v>
          </cell>
        </row>
        <row r="1406">
          <cell r="A1406">
            <v>0</v>
          </cell>
          <cell r="B1406">
            <v>0</v>
          </cell>
          <cell r="C1406">
            <v>0</v>
          </cell>
          <cell r="D1406">
            <v>0</v>
          </cell>
        </row>
        <row r="1407">
          <cell r="A1407">
            <v>0</v>
          </cell>
          <cell r="B1407">
            <v>0</v>
          </cell>
          <cell r="C1407">
            <v>0</v>
          </cell>
          <cell r="D1407">
            <v>0</v>
          </cell>
        </row>
      </sheetData>
      <sheetData sheetId="14"/>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eneration"/>
      <sheetName val="Mining"/>
      <sheetName val="CT"/>
      <sheetName val="PD"/>
      <sheetName val="ITCDS"/>
      <sheetName val="MSCBS"/>
      <sheetName val="California"/>
      <sheetName val="Idaho"/>
      <sheetName val="Oregon"/>
      <sheetName val="Utah"/>
      <sheetName val="Washington"/>
      <sheetName val="Wyoming"/>
      <sheetName val="Revs"/>
      <sheetName val="Spl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3">
          <cell r="AP33">
            <v>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PPL_901_Pg 1 (Func RR)"/>
      <sheetName val="PPL_901_ Pg 2 (Func RR)"/>
      <sheetName val="PPL_902 (Func Results)"/>
      <sheetName val="PPL_903 (Ancillary)"/>
      <sheetName val="PPL_904 (Marginal Costs)"/>
      <sheetName val="PPL_905_Pg1 (RR by Class)"/>
      <sheetName val="PPL_905_Pg2 (RR Earned)"/>
      <sheetName val="PPL_905_Pg3 (RR Target)"/>
      <sheetName val="PPL_905_Pg4 (FERC Trans)"/>
      <sheetName val="Dist Split"/>
      <sheetName val="Results - Not Exhibit"/>
      <sheetName val="&lt;&lt;&lt; Exhibits File"/>
      <sheetName val="Variables"/>
      <sheetName val="Table of Contents"/>
      <sheetName val="Table 1"/>
      <sheetName val="Table 2"/>
      <sheetName val="Table 3"/>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Avoided Costs"/>
      <sheetName val="Transm1"/>
      <sheetName val="Transm2"/>
      <sheetName val="Tran_OM"/>
      <sheetName val="TransLF"/>
      <sheetName val="Dist Sub 1"/>
      <sheetName val="Dist Sub 2"/>
      <sheetName val="PC 1"/>
      <sheetName val="PC 2"/>
      <sheetName val="PC 3"/>
      <sheetName val="Circuit Model &gt;&gt;&gt;"/>
      <sheetName val="Circuit Model Intro"/>
      <sheetName val="PC 4"/>
      <sheetName val="PC 5"/>
      <sheetName val="PC 6"/>
      <sheetName val="PC 7"/>
      <sheetName val="PC 8"/>
      <sheetName val="PC 9"/>
      <sheetName val="PC 10"/>
      <sheetName val="PC 11"/>
      <sheetName val="PC 12"/>
      <sheetName val="PC 13"/>
      <sheetName val="PC 14"/>
      <sheetName val="&lt;&lt;&lt; Circuit Model"/>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Escalation Factors"/>
      <sheetName val="Index"/>
      <sheetName val="SumTable"/>
      <sheetName val="Dialog"/>
    </sheetNames>
    <sheetDataSet>
      <sheetData sheetId="0" refreshError="1"/>
      <sheetData sheetId="1"/>
      <sheetData sheetId="2"/>
      <sheetData sheetId="3" refreshError="1"/>
      <sheetData sheetId="4" refreshError="1"/>
      <sheetData sheetId="5"/>
      <sheetData sheetId="6">
        <row r="37">
          <cell r="C37">
            <v>681451.07185323874</v>
          </cell>
        </row>
      </sheetData>
      <sheetData sheetId="7"/>
      <sheetData sheetId="8" refreshError="1"/>
      <sheetData sheetId="9" refreshError="1"/>
      <sheetData sheetId="10" refreshError="1"/>
      <sheetData sheetId="11" refreshError="1"/>
      <sheetData sheetId="12" refreshError="1"/>
      <sheetData sheetId="13">
        <row r="10">
          <cell r="C10" t="str">
            <v>Oregon</v>
          </cell>
        </row>
        <row r="11">
          <cell r="C11" t="str">
            <v>December 2011</v>
          </cell>
        </row>
        <row r="18">
          <cell r="C18">
            <v>2009</v>
          </cell>
          <cell r="D18">
            <v>2011</v>
          </cell>
        </row>
        <row r="19">
          <cell r="C19">
            <v>2009</v>
          </cell>
          <cell r="D19">
            <v>2011</v>
          </cell>
        </row>
        <row r="20">
          <cell r="C20">
            <v>2009</v>
          </cell>
          <cell r="D20">
            <v>2011</v>
          </cell>
        </row>
        <row r="21">
          <cell r="C21">
            <v>2009</v>
          </cell>
          <cell r="D21">
            <v>2011</v>
          </cell>
        </row>
        <row r="22">
          <cell r="C22">
            <v>2010</v>
          </cell>
          <cell r="D22">
            <v>2011</v>
          </cell>
        </row>
        <row r="23">
          <cell r="C23">
            <v>2009</v>
          </cell>
          <cell r="D23">
            <v>2011</v>
          </cell>
        </row>
        <row r="24">
          <cell r="C24">
            <v>2009</v>
          </cell>
          <cell r="D24">
            <v>2011</v>
          </cell>
        </row>
      </sheetData>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3">
          <cell r="A3" t="str">
            <v>PacifiCorp</v>
          </cell>
        </row>
        <row r="4">
          <cell r="A4" t="str">
            <v>Marginal Generation Costs</v>
          </cell>
        </row>
        <row r="5">
          <cell r="A5" t="str">
            <v>Filed</v>
          </cell>
        </row>
        <row r="6">
          <cell r="B6" t="str">
            <v xml:space="preserve">                  12 Months Ended December</v>
          </cell>
          <cell r="E6" t="str">
            <v>12 Months Ended December</v>
          </cell>
        </row>
        <row r="7">
          <cell r="B7" t="str">
            <v xml:space="preserve">Avoided Simple Cycle </v>
          </cell>
          <cell r="C7" t="str">
            <v xml:space="preserve">Avoided Combined Cycle </v>
          </cell>
          <cell r="D7" t="str">
            <v>Gas</v>
          </cell>
          <cell r="E7" t="str">
            <v>Avoided Firm</v>
          </cell>
          <cell r="F7" t="str">
            <v>Combined</v>
          </cell>
          <cell r="G7" t="str">
            <v>Gas</v>
          </cell>
        </row>
        <row r="8">
          <cell r="A8" t="str">
            <v>Calendar</v>
          </cell>
          <cell r="B8" t="str">
            <v xml:space="preserve">CT Fixed </v>
          </cell>
          <cell r="C8" t="str">
            <v xml:space="preserve">CT Fixed </v>
          </cell>
          <cell r="D8" t="str">
            <v>Price</v>
          </cell>
          <cell r="E8" t="str">
            <v>Capacity</v>
          </cell>
          <cell r="F8" t="str">
            <v>Cycle CT</v>
          </cell>
          <cell r="G8" t="str">
            <v>Price</v>
          </cell>
        </row>
        <row r="9">
          <cell r="A9" t="str">
            <v>Year</v>
          </cell>
          <cell r="B9" t="str">
            <v>Costs</v>
          </cell>
          <cell r="C9" t="str">
            <v>Costs</v>
          </cell>
          <cell r="E9" t="str">
            <v>Costs</v>
          </cell>
          <cell r="F9" t="str">
            <v>Fixed Cost</v>
          </cell>
        </row>
        <row r="10">
          <cell r="B10" t="str">
            <v>($/kW-yr)</v>
          </cell>
          <cell r="C10" t="str">
            <v>($/kW-yr)</v>
          </cell>
          <cell r="D10" t="str">
            <v>($/MMBtu)</v>
          </cell>
          <cell r="E10" t="str">
            <v>($/kW-yr)</v>
          </cell>
          <cell r="F10" t="str">
            <v>($/kW-yr)</v>
          </cell>
          <cell r="G10" t="str">
            <v>($/MMBtu)</v>
          </cell>
        </row>
        <row r="14">
          <cell r="A14">
            <v>2011</v>
          </cell>
          <cell r="B14">
            <v>79.2</v>
          </cell>
          <cell r="C14">
            <v>124.47</v>
          </cell>
          <cell r="D14">
            <v>6.74</v>
          </cell>
          <cell r="E14">
            <v>79.2</v>
          </cell>
          <cell r="F14">
            <v>124.47</v>
          </cell>
          <cell r="G14">
            <v>6.74</v>
          </cell>
        </row>
        <row r="15">
          <cell r="A15">
            <v>2012</v>
          </cell>
          <cell r="B15">
            <v>80.62</v>
          </cell>
          <cell r="C15">
            <v>126.71</v>
          </cell>
          <cell r="D15">
            <v>7.08</v>
          </cell>
          <cell r="E15">
            <v>80.62</v>
          </cell>
          <cell r="F15">
            <v>126.71</v>
          </cell>
          <cell r="G15">
            <v>7.08</v>
          </cell>
        </row>
        <row r="16">
          <cell r="A16">
            <v>2013</v>
          </cell>
          <cell r="B16">
            <v>82.17</v>
          </cell>
          <cell r="C16">
            <v>129.13</v>
          </cell>
          <cell r="D16">
            <v>7.23</v>
          </cell>
          <cell r="E16">
            <v>82.17</v>
          </cell>
          <cell r="F16">
            <v>129.13</v>
          </cell>
          <cell r="G16">
            <v>7.23</v>
          </cell>
        </row>
        <row r="17">
          <cell r="A17">
            <v>2014</v>
          </cell>
          <cell r="B17">
            <v>83.73</v>
          </cell>
          <cell r="C17">
            <v>131.59</v>
          </cell>
          <cell r="D17">
            <v>7.38</v>
          </cell>
          <cell r="E17">
            <v>83.73</v>
          </cell>
          <cell r="F17">
            <v>131.59</v>
          </cell>
          <cell r="G17">
            <v>7.38</v>
          </cell>
        </row>
        <row r="18">
          <cell r="A18">
            <v>2015</v>
          </cell>
          <cell r="B18">
            <v>85.32</v>
          </cell>
          <cell r="C18">
            <v>134.09</v>
          </cell>
          <cell r="D18">
            <v>7.38</v>
          </cell>
          <cell r="E18">
            <v>85.32</v>
          </cell>
          <cell r="F18">
            <v>134.09</v>
          </cell>
          <cell r="G18">
            <v>7.38</v>
          </cell>
        </row>
        <row r="19">
          <cell r="A19">
            <v>2016</v>
          </cell>
          <cell r="B19">
            <v>86.95</v>
          </cell>
          <cell r="C19">
            <v>136.65</v>
          </cell>
          <cell r="D19">
            <v>7.14</v>
          </cell>
          <cell r="E19">
            <v>86.95</v>
          </cell>
          <cell r="F19">
            <v>136.65</v>
          </cell>
          <cell r="G19">
            <v>7.14</v>
          </cell>
        </row>
        <row r="20">
          <cell r="A20">
            <v>2017</v>
          </cell>
          <cell r="B20">
            <v>88.61</v>
          </cell>
          <cell r="C20">
            <v>139.26</v>
          </cell>
          <cell r="D20">
            <v>7.07</v>
          </cell>
          <cell r="E20">
            <v>88.61</v>
          </cell>
          <cell r="F20">
            <v>139.26</v>
          </cell>
          <cell r="G20">
            <v>7.07</v>
          </cell>
        </row>
        <row r="21">
          <cell r="A21">
            <v>2018</v>
          </cell>
          <cell r="B21">
            <v>90.3</v>
          </cell>
          <cell r="C21">
            <v>141.91</v>
          </cell>
          <cell r="D21">
            <v>7.15</v>
          </cell>
          <cell r="E21">
            <v>90.3</v>
          </cell>
          <cell r="F21">
            <v>141.91</v>
          </cell>
          <cell r="G21">
            <v>7.15</v>
          </cell>
        </row>
        <row r="22">
          <cell r="A22">
            <v>2019</v>
          </cell>
          <cell r="B22">
            <v>92.03</v>
          </cell>
          <cell r="C22">
            <v>144.63</v>
          </cell>
          <cell r="D22">
            <v>7.5</v>
          </cell>
          <cell r="E22">
            <v>92.03</v>
          </cell>
          <cell r="F22">
            <v>144.63</v>
          </cell>
          <cell r="G22">
            <v>7.5</v>
          </cell>
        </row>
        <row r="23">
          <cell r="A23">
            <v>2020</v>
          </cell>
          <cell r="B23">
            <v>93.79</v>
          </cell>
          <cell r="C23">
            <v>147.38999999999999</v>
          </cell>
          <cell r="D23">
            <v>7.93</v>
          </cell>
          <cell r="E23">
            <v>93.79</v>
          </cell>
          <cell r="F23">
            <v>147.38999999999999</v>
          </cell>
          <cell r="G23">
            <v>7.93</v>
          </cell>
        </row>
        <row r="24">
          <cell r="A24">
            <v>2021</v>
          </cell>
          <cell r="B24">
            <v>95.57</v>
          </cell>
          <cell r="C24">
            <v>150.21</v>
          </cell>
          <cell r="D24">
            <v>8.44</v>
          </cell>
          <cell r="E24">
            <v>95.57</v>
          </cell>
          <cell r="F24">
            <v>150.21</v>
          </cell>
          <cell r="G24">
            <v>8.44</v>
          </cell>
        </row>
        <row r="25">
          <cell r="A25">
            <v>2022</v>
          </cell>
          <cell r="B25">
            <v>97.4</v>
          </cell>
          <cell r="C25">
            <v>153.07</v>
          </cell>
          <cell r="D25">
            <v>8.42</v>
          </cell>
          <cell r="E25">
            <v>97.4</v>
          </cell>
          <cell r="F25">
            <v>153.07</v>
          </cell>
          <cell r="G25">
            <v>8.42</v>
          </cell>
        </row>
        <row r="26">
          <cell r="A26">
            <v>2023</v>
          </cell>
          <cell r="B26">
            <v>99.26</v>
          </cell>
          <cell r="C26">
            <v>155.99</v>
          </cell>
          <cell r="D26">
            <v>8.5</v>
          </cell>
          <cell r="E26">
            <v>99.26</v>
          </cell>
          <cell r="F26">
            <v>155.99</v>
          </cell>
          <cell r="G26">
            <v>8.5</v>
          </cell>
        </row>
        <row r="27">
          <cell r="A27">
            <v>2024</v>
          </cell>
          <cell r="B27">
            <v>101.16</v>
          </cell>
          <cell r="C27">
            <v>158.97</v>
          </cell>
          <cell r="D27">
            <v>7.3</v>
          </cell>
          <cell r="E27">
            <v>101.16</v>
          </cell>
          <cell r="F27">
            <v>158.97</v>
          </cell>
          <cell r="G27">
            <v>7.3</v>
          </cell>
        </row>
        <row r="28">
          <cell r="A28">
            <v>2025</v>
          </cell>
          <cell r="B28">
            <v>103.08</v>
          </cell>
          <cell r="C28">
            <v>162.01</v>
          </cell>
          <cell r="D28">
            <v>7.66</v>
          </cell>
          <cell r="E28">
            <v>103.08</v>
          </cell>
          <cell r="F28">
            <v>162.01</v>
          </cell>
          <cell r="G28">
            <v>7.66</v>
          </cell>
        </row>
        <row r="29">
          <cell r="A29">
            <v>2026</v>
          </cell>
          <cell r="B29">
            <v>105.05</v>
          </cell>
          <cell r="C29">
            <v>165.1</v>
          </cell>
          <cell r="D29">
            <v>8.2200000000000006</v>
          </cell>
          <cell r="E29">
            <v>105.05</v>
          </cell>
          <cell r="F29">
            <v>165.1</v>
          </cell>
          <cell r="G29">
            <v>8.2200000000000006</v>
          </cell>
        </row>
        <row r="30">
          <cell r="A30">
            <v>2027</v>
          </cell>
          <cell r="B30">
            <v>107.06</v>
          </cell>
          <cell r="C30">
            <v>168.25</v>
          </cell>
          <cell r="D30">
            <v>8.33</v>
          </cell>
          <cell r="E30">
            <v>107.06</v>
          </cell>
          <cell r="F30">
            <v>168.25</v>
          </cell>
          <cell r="G30">
            <v>8.33</v>
          </cell>
        </row>
        <row r="31">
          <cell r="A31">
            <v>2028</v>
          </cell>
          <cell r="B31">
            <v>109.1</v>
          </cell>
          <cell r="C31">
            <v>171.46</v>
          </cell>
          <cell r="D31">
            <v>8.7200000000000006</v>
          </cell>
          <cell r="E31">
            <v>109.1</v>
          </cell>
          <cell r="F31">
            <v>171.46</v>
          </cell>
          <cell r="G31">
            <v>8.7200000000000006</v>
          </cell>
        </row>
        <row r="32">
          <cell r="A32">
            <v>2029</v>
          </cell>
          <cell r="B32">
            <v>111.18</v>
          </cell>
          <cell r="C32">
            <v>174.74</v>
          </cell>
          <cell r="D32">
            <v>9.02</v>
          </cell>
          <cell r="E32">
            <v>111.18</v>
          </cell>
          <cell r="F32">
            <v>174.74</v>
          </cell>
          <cell r="G32">
            <v>9.02</v>
          </cell>
        </row>
        <row r="33">
          <cell r="A33">
            <v>2030</v>
          </cell>
          <cell r="B33">
            <v>113.31</v>
          </cell>
          <cell r="C33">
            <v>178.07</v>
          </cell>
          <cell r="D33">
            <v>9.52</v>
          </cell>
          <cell r="E33">
            <v>113.31</v>
          </cell>
          <cell r="F33">
            <v>178.07</v>
          </cell>
          <cell r="G33">
            <v>9.52</v>
          </cell>
        </row>
        <row r="35">
          <cell r="A35" t="str">
            <v>CCCT Capacity Factor</v>
          </cell>
          <cell r="B35">
            <v>0.51500000000000001</v>
          </cell>
        </row>
        <row r="36">
          <cell r="A36" t="str">
            <v>CCCT Heat Rate (Btu/kWh)</v>
          </cell>
          <cell r="B36">
            <v>7150</v>
          </cell>
        </row>
        <row r="38">
          <cell r="A38" t="str">
            <v xml:space="preserve">Source:  </v>
          </cell>
          <cell r="E38" t="str">
            <v>(Fiscal Year):</v>
          </cell>
        </row>
      </sheetData>
      <sheetData sheetId="35" refreshError="1"/>
      <sheetData sheetId="36" refreshError="1"/>
      <sheetData sheetId="37" refreshError="1"/>
      <sheetData sheetId="38">
        <row r="23">
          <cell r="E23">
            <v>0.79351793004909776</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14">
          <cell r="B14" t="str">
            <v>3 Phase - 447 AAC &amp; 4\0 AAC</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46">
          <cell r="G46">
            <v>0.1081</v>
          </cell>
        </row>
      </sheetData>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ow r="32">
          <cell r="G32">
            <v>137.13321646485971</v>
          </cell>
        </row>
      </sheetData>
      <sheetData sheetId="84" refreshError="1"/>
      <sheetData sheetId="85" refreshError="1"/>
      <sheetData sheetId="86" refreshError="1"/>
      <sheetData sheetId="87" refreshError="1"/>
      <sheetData sheetId="8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sheetData sheetId="1"/>
      <sheetData sheetId="2"/>
      <sheetData sheetId="3"/>
      <sheetData sheetId="4"/>
      <sheetData sheetId="5"/>
      <sheetData sheetId="6">
        <row r="2">
          <cell r="A2" t="str">
            <v>ADVN</v>
          </cell>
        </row>
        <row r="28">
          <cell r="D28" t="str">
            <v>Taxes Other Than Income</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Macros"/>
      <sheetName val="Att1"/>
      <sheetName val="Att2"/>
      <sheetName val="Att3a"/>
      <sheetName val="Att3b"/>
      <sheetName val="Att4"/>
      <sheetName val="Att5"/>
      <sheetName val="Att6"/>
      <sheetName val="Att7"/>
      <sheetName val="Att8"/>
      <sheetName val="Att9"/>
      <sheetName val="Att10"/>
      <sheetName val="Att 11"/>
      <sheetName val="Att 12"/>
      <sheetName val="Att 13"/>
      <sheetName val="Int"/>
      <sheetName val="OM"/>
      <sheetName val="Adj2"/>
      <sheetName val="Adj1"/>
      <sheetName val="OM 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s>
    <sheetDataSet>
      <sheetData sheetId="0" refreshError="1"/>
      <sheetData sheetId="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Oreg WZAMRT97"/>
      <sheetName val="WZ AMORT TO EXP"/>
      <sheetName val="Oreg WZAMRT00  1999"/>
      <sheetName val="Oreg WZAMRT00"/>
      <sheetName val="Other States WZAMRT00"/>
      <sheetName val="2002 Projection"/>
      <sheetName val="Oreg WZAMRT98"/>
      <sheetName val="Other States WZAMRT98"/>
      <sheetName val="Utah CC Amort"/>
      <sheetName val="Utah NLR Amor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OTC Gas Quotes"/>
      <sheetName val="Futures"/>
      <sheetName val="MarketData"/>
      <sheetName val="GasCurveSummary"/>
      <sheetName val="GasVolsSummary"/>
      <sheetName val="YieldCurveSummary"/>
      <sheetName val="GAS CURVE Engine"/>
      <sheetName val="Options"/>
      <sheetName val="Calcoutput (futures)"/>
      <sheetName val="Shaped Gas Quotes"/>
      <sheetName val="Henry Contract Specifications"/>
    </sheetNames>
    <sheetDataSet>
      <sheetData sheetId="0" refreshError="1"/>
      <sheetData sheetId="1" refreshError="1">
        <row r="2">
          <cell r="M2">
            <v>1</v>
          </cell>
        </row>
        <row r="5">
          <cell r="G5" t="str">
            <v>Sumas</v>
          </cell>
          <cell r="H5" t="str">
            <v>Rockies/Opal</v>
          </cell>
          <cell r="I5" t="str">
            <v>Stanfield</v>
          </cell>
          <cell r="J5" t="str">
            <v>SO CAL Bdr</v>
          </cell>
          <cell r="K5" t="str">
            <v>San Juan</v>
          </cell>
        </row>
        <row r="6">
          <cell r="L6">
            <v>1</v>
          </cell>
        </row>
        <row r="7">
          <cell r="L7">
            <v>2</v>
          </cell>
        </row>
        <row r="8">
          <cell r="L8">
            <v>3</v>
          </cell>
        </row>
        <row r="9">
          <cell r="L9">
            <v>1</v>
          </cell>
        </row>
        <row r="10">
          <cell r="L10">
            <v>4</v>
          </cell>
        </row>
        <row r="11">
          <cell r="L11">
            <v>11</v>
          </cell>
        </row>
        <row r="12">
          <cell r="L12">
            <v>16</v>
          </cell>
        </row>
        <row r="13">
          <cell r="L13">
            <v>1</v>
          </cell>
        </row>
        <row r="14">
          <cell r="L14">
            <v>13</v>
          </cell>
        </row>
        <row r="15">
          <cell r="L15">
            <v>25</v>
          </cell>
        </row>
      </sheetData>
      <sheetData sheetId="2" refreshError="1">
        <row r="2">
          <cell r="A2" t="str">
            <v>CL112</v>
          </cell>
          <cell r="B2" t="str">
            <v>CL</v>
          </cell>
          <cell r="C2">
            <v>1</v>
          </cell>
          <cell r="D2">
            <v>3</v>
          </cell>
          <cell r="E2">
            <v>37609</v>
          </cell>
          <cell r="F2">
            <v>27.29</v>
          </cell>
          <cell r="G2">
            <v>26.71</v>
          </cell>
          <cell r="H2">
            <v>68103</v>
          </cell>
          <cell r="I2">
            <v>27.45</v>
          </cell>
          <cell r="J2">
            <v>26.71</v>
          </cell>
        </row>
        <row r="3">
          <cell r="A3" t="str">
            <v>CL122</v>
          </cell>
          <cell r="B3" t="str">
            <v>CL</v>
          </cell>
          <cell r="C3">
            <v>2</v>
          </cell>
          <cell r="D3">
            <v>3</v>
          </cell>
          <cell r="E3">
            <v>37642</v>
          </cell>
          <cell r="F3">
            <v>27.17</v>
          </cell>
          <cell r="G3">
            <v>26.59</v>
          </cell>
          <cell r="H3">
            <v>38783</v>
          </cell>
          <cell r="I3">
            <v>27.32</v>
          </cell>
          <cell r="J3">
            <v>26.63</v>
          </cell>
        </row>
        <row r="4">
          <cell r="A4" t="str">
            <v>CL13</v>
          </cell>
          <cell r="B4" t="str">
            <v>CL</v>
          </cell>
          <cell r="C4">
            <v>3</v>
          </cell>
          <cell r="D4">
            <v>3</v>
          </cell>
          <cell r="E4">
            <v>37672</v>
          </cell>
          <cell r="F4">
            <v>26.8</v>
          </cell>
          <cell r="G4">
            <v>26.28</v>
          </cell>
          <cell r="H4">
            <v>21182</v>
          </cell>
          <cell r="I4">
            <v>26.95</v>
          </cell>
          <cell r="J4">
            <v>26.37</v>
          </cell>
        </row>
        <row r="5">
          <cell r="A5" t="str">
            <v>CL23</v>
          </cell>
          <cell r="B5" t="str">
            <v>CL</v>
          </cell>
          <cell r="C5">
            <v>4</v>
          </cell>
          <cell r="D5">
            <v>3</v>
          </cell>
          <cell r="E5">
            <v>37700</v>
          </cell>
          <cell r="F5">
            <v>26.47</v>
          </cell>
          <cell r="G5">
            <v>25.95</v>
          </cell>
          <cell r="H5">
            <v>7944</v>
          </cell>
          <cell r="I5">
            <v>26.55</v>
          </cell>
          <cell r="J5">
            <v>26.12</v>
          </cell>
        </row>
        <row r="6">
          <cell r="A6" t="str">
            <v>CL33</v>
          </cell>
          <cell r="B6" t="str">
            <v>CL</v>
          </cell>
          <cell r="C6">
            <v>5</v>
          </cell>
          <cell r="D6">
            <v>3</v>
          </cell>
          <cell r="E6">
            <v>37733</v>
          </cell>
          <cell r="F6">
            <v>26.14</v>
          </cell>
          <cell r="G6">
            <v>25.63</v>
          </cell>
          <cell r="H6">
            <v>1719</v>
          </cell>
          <cell r="I6">
            <v>26.2</v>
          </cell>
          <cell r="J6">
            <v>25.79</v>
          </cell>
        </row>
        <row r="7">
          <cell r="A7" t="str">
            <v>CL43</v>
          </cell>
          <cell r="B7" t="str">
            <v>CL</v>
          </cell>
          <cell r="C7">
            <v>6</v>
          </cell>
          <cell r="D7">
            <v>3</v>
          </cell>
          <cell r="E7">
            <v>37761</v>
          </cell>
          <cell r="F7">
            <v>25.81</v>
          </cell>
          <cell r="G7">
            <v>25.31</v>
          </cell>
          <cell r="H7">
            <v>2664</v>
          </cell>
          <cell r="I7">
            <v>25.84</v>
          </cell>
          <cell r="J7">
            <v>25.45</v>
          </cell>
        </row>
        <row r="8">
          <cell r="A8" t="str">
            <v>CL53</v>
          </cell>
          <cell r="B8" t="str">
            <v>CL</v>
          </cell>
          <cell r="C8">
            <v>7</v>
          </cell>
          <cell r="D8">
            <v>3</v>
          </cell>
          <cell r="E8">
            <v>37792</v>
          </cell>
          <cell r="F8">
            <v>25.48</v>
          </cell>
          <cell r="G8">
            <v>25</v>
          </cell>
          <cell r="H8">
            <v>870</v>
          </cell>
          <cell r="I8">
            <v>25.47</v>
          </cell>
          <cell r="J8">
            <v>25.11</v>
          </cell>
        </row>
        <row r="9">
          <cell r="A9" t="str">
            <v>CL63</v>
          </cell>
          <cell r="B9" t="str">
            <v>CL</v>
          </cell>
          <cell r="C9">
            <v>8</v>
          </cell>
          <cell r="D9">
            <v>3</v>
          </cell>
          <cell r="E9">
            <v>37824</v>
          </cell>
          <cell r="F9">
            <v>25.18</v>
          </cell>
          <cell r="G9">
            <v>24.72</v>
          </cell>
          <cell r="H9">
            <v>1451</v>
          </cell>
          <cell r="I9">
            <v>25.1</v>
          </cell>
          <cell r="J9">
            <v>25</v>
          </cell>
        </row>
        <row r="10">
          <cell r="A10" t="str">
            <v>CL73</v>
          </cell>
          <cell r="B10" t="str">
            <v>CL</v>
          </cell>
          <cell r="C10">
            <v>9</v>
          </cell>
          <cell r="D10">
            <v>3</v>
          </cell>
          <cell r="E10">
            <v>37853</v>
          </cell>
          <cell r="F10">
            <v>24.92</v>
          </cell>
          <cell r="G10">
            <v>24.48</v>
          </cell>
          <cell r="H10">
            <v>1428</v>
          </cell>
          <cell r="I10">
            <v>24.84</v>
          </cell>
          <cell r="J10">
            <v>24.68</v>
          </cell>
        </row>
        <row r="11">
          <cell r="A11" t="str">
            <v>CL83</v>
          </cell>
          <cell r="B11" t="str">
            <v>CL</v>
          </cell>
          <cell r="C11">
            <v>10</v>
          </cell>
          <cell r="D11">
            <v>3</v>
          </cell>
          <cell r="E11">
            <v>37886</v>
          </cell>
          <cell r="F11">
            <v>24.68</v>
          </cell>
          <cell r="G11">
            <v>24.25</v>
          </cell>
          <cell r="H11">
            <v>18</v>
          </cell>
          <cell r="I11">
            <v>0</v>
          </cell>
          <cell r="J11">
            <v>0</v>
          </cell>
        </row>
        <row r="12">
          <cell r="A12" t="str">
            <v>CL93</v>
          </cell>
          <cell r="B12" t="str">
            <v>CL</v>
          </cell>
          <cell r="C12">
            <v>11</v>
          </cell>
          <cell r="D12">
            <v>3</v>
          </cell>
          <cell r="E12">
            <v>37915</v>
          </cell>
          <cell r="F12">
            <v>24.5</v>
          </cell>
          <cell r="G12">
            <v>24.07</v>
          </cell>
          <cell r="H12">
            <v>495</v>
          </cell>
          <cell r="I12">
            <v>24.45</v>
          </cell>
          <cell r="J12">
            <v>24.35</v>
          </cell>
        </row>
        <row r="13">
          <cell r="A13" t="str">
            <v>CL103</v>
          </cell>
          <cell r="B13" t="str">
            <v>CL</v>
          </cell>
          <cell r="C13">
            <v>12</v>
          </cell>
          <cell r="D13">
            <v>3</v>
          </cell>
          <cell r="E13">
            <v>37945</v>
          </cell>
          <cell r="F13">
            <v>24.34</v>
          </cell>
          <cell r="G13">
            <v>23.92</v>
          </cell>
          <cell r="H13">
            <v>2389</v>
          </cell>
          <cell r="I13">
            <v>24.35</v>
          </cell>
          <cell r="J13">
            <v>24.05</v>
          </cell>
        </row>
        <row r="14">
          <cell r="A14" t="str">
            <v>CL113</v>
          </cell>
          <cell r="B14" t="str">
            <v>CL</v>
          </cell>
          <cell r="C14">
            <v>1</v>
          </cell>
          <cell r="D14">
            <v>4</v>
          </cell>
          <cell r="E14">
            <v>37974</v>
          </cell>
          <cell r="F14">
            <v>24.19</v>
          </cell>
          <cell r="G14">
            <v>23.77</v>
          </cell>
          <cell r="H14">
            <v>50</v>
          </cell>
          <cell r="I14">
            <v>0</v>
          </cell>
          <cell r="J14">
            <v>0</v>
          </cell>
        </row>
        <row r="15">
          <cell r="A15" t="str">
            <v>CL123</v>
          </cell>
          <cell r="B15" t="str">
            <v>CL</v>
          </cell>
          <cell r="C15">
            <v>2</v>
          </cell>
          <cell r="D15">
            <v>4</v>
          </cell>
          <cell r="E15">
            <v>38006</v>
          </cell>
          <cell r="F15">
            <v>24.06</v>
          </cell>
          <cell r="G15">
            <v>23.64</v>
          </cell>
          <cell r="H15">
            <v>0</v>
          </cell>
          <cell r="I15">
            <v>0</v>
          </cell>
          <cell r="J15">
            <v>0</v>
          </cell>
        </row>
        <row r="16">
          <cell r="A16" t="str">
            <v>CL14</v>
          </cell>
          <cell r="B16" t="str">
            <v>CL</v>
          </cell>
          <cell r="C16">
            <v>3</v>
          </cell>
          <cell r="D16">
            <v>4</v>
          </cell>
          <cell r="E16">
            <v>38037</v>
          </cell>
          <cell r="F16">
            <v>23.93</v>
          </cell>
          <cell r="G16">
            <v>23.51</v>
          </cell>
          <cell r="H16">
            <v>0</v>
          </cell>
          <cell r="I16">
            <v>0</v>
          </cell>
          <cell r="J16">
            <v>0</v>
          </cell>
        </row>
        <row r="17">
          <cell r="A17" t="str">
            <v>CL24</v>
          </cell>
          <cell r="B17" t="str">
            <v>CL</v>
          </cell>
          <cell r="C17">
            <v>4</v>
          </cell>
          <cell r="D17">
            <v>4</v>
          </cell>
          <cell r="E17">
            <v>38068</v>
          </cell>
          <cell r="F17">
            <v>23.8</v>
          </cell>
          <cell r="G17">
            <v>23.38</v>
          </cell>
          <cell r="H17">
            <v>360</v>
          </cell>
          <cell r="I17">
            <v>0</v>
          </cell>
          <cell r="J17">
            <v>0</v>
          </cell>
        </row>
        <row r="18">
          <cell r="A18" t="str">
            <v>CL34</v>
          </cell>
          <cell r="B18" t="str">
            <v>CL</v>
          </cell>
          <cell r="C18">
            <v>5</v>
          </cell>
          <cell r="D18">
            <v>4</v>
          </cell>
          <cell r="E18">
            <v>38097</v>
          </cell>
          <cell r="F18">
            <v>23.68</v>
          </cell>
          <cell r="G18">
            <v>23.26</v>
          </cell>
          <cell r="H18">
            <v>0</v>
          </cell>
          <cell r="I18">
            <v>0</v>
          </cell>
          <cell r="J18">
            <v>0</v>
          </cell>
        </row>
        <row r="19">
          <cell r="A19" t="str">
            <v>CL44</v>
          </cell>
          <cell r="B19" t="str">
            <v>CL</v>
          </cell>
          <cell r="C19">
            <v>6</v>
          </cell>
          <cell r="D19">
            <v>4</v>
          </cell>
          <cell r="E19">
            <v>38127</v>
          </cell>
          <cell r="F19">
            <v>23.59</v>
          </cell>
          <cell r="G19">
            <v>23.17</v>
          </cell>
          <cell r="H19">
            <v>483</v>
          </cell>
          <cell r="I19">
            <v>23.5</v>
          </cell>
          <cell r="J19">
            <v>23.5</v>
          </cell>
        </row>
        <row r="20">
          <cell r="A20" t="str">
            <v>CL54</v>
          </cell>
          <cell r="B20" t="str">
            <v>CL</v>
          </cell>
          <cell r="C20">
            <v>7</v>
          </cell>
          <cell r="D20">
            <v>4</v>
          </cell>
          <cell r="E20">
            <v>38160</v>
          </cell>
          <cell r="F20">
            <v>23.54</v>
          </cell>
          <cell r="G20">
            <v>23.12</v>
          </cell>
          <cell r="H20">
            <v>0</v>
          </cell>
          <cell r="I20">
            <v>0</v>
          </cell>
          <cell r="J20">
            <v>0</v>
          </cell>
        </row>
        <row r="21">
          <cell r="A21" t="str">
            <v>CL64</v>
          </cell>
          <cell r="B21" t="str">
            <v>CL</v>
          </cell>
          <cell r="C21">
            <v>8</v>
          </cell>
          <cell r="D21">
            <v>4</v>
          </cell>
          <cell r="E21">
            <v>38188</v>
          </cell>
          <cell r="F21">
            <v>23.5</v>
          </cell>
          <cell r="G21">
            <v>23.08</v>
          </cell>
          <cell r="H21">
            <v>0</v>
          </cell>
          <cell r="I21">
            <v>0</v>
          </cell>
          <cell r="J21">
            <v>0</v>
          </cell>
        </row>
        <row r="22">
          <cell r="A22" t="str">
            <v>CL74</v>
          </cell>
          <cell r="B22" t="str">
            <v>CL</v>
          </cell>
          <cell r="C22">
            <v>9</v>
          </cell>
          <cell r="D22">
            <v>4</v>
          </cell>
          <cell r="E22">
            <v>38219</v>
          </cell>
          <cell r="F22">
            <v>23.47</v>
          </cell>
          <cell r="G22">
            <v>23.05</v>
          </cell>
          <cell r="H22">
            <v>0</v>
          </cell>
          <cell r="I22">
            <v>0</v>
          </cell>
          <cell r="J22">
            <v>0</v>
          </cell>
        </row>
        <row r="23">
          <cell r="A23" t="str">
            <v>CL84</v>
          </cell>
          <cell r="B23" t="str">
            <v>CL</v>
          </cell>
          <cell r="C23">
            <v>10</v>
          </cell>
          <cell r="D23">
            <v>4</v>
          </cell>
          <cell r="E23">
            <v>38251</v>
          </cell>
          <cell r="F23">
            <v>23.44</v>
          </cell>
          <cell r="G23">
            <v>23.02</v>
          </cell>
          <cell r="H23">
            <v>0</v>
          </cell>
          <cell r="I23">
            <v>0</v>
          </cell>
          <cell r="J23">
            <v>0</v>
          </cell>
        </row>
        <row r="24">
          <cell r="A24" t="str">
            <v>CL94</v>
          </cell>
          <cell r="B24" t="str">
            <v>CL</v>
          </cell>
          <cell r="C24">
            <v>11</v>
          </cell>
          <cell r="D24">
            <v>4</v>
          </cell>
          <cell r="E24">
            <v>38280</v>
          </cell>
          <cell r="F24">
            <v>23.41</v>
          </cell>
          <cell r="G24">
            <v>22.99</v>
          </cell>
          <cell r="H24">
            <v>0</v>
          </cell>
          <cell r="I24">
            <v>0</v>
          </cell>
          <cell r="J24">
            <v>0</v>
          </cell>
        </row>
        <row r="25">
          <cell r="A25" t="str">
            <v>CL104</v>
          </cell>
          <cell r="B25" t="str">
            <v>CL</v>
          </cell>
          <cell r="C25">
            <v>12</v>
          </cell>
          <cell r="D25">
            <v>4</v>
          </cell>
          <cell r="E25">
            <v>38310</v>
          </cell>
          <cell r="F25">
            <v>23.38</v>
          </cell>
          <cell r="G25">
            <v>22.97</v>
          </cell>
          <cell r="H25">
            <v>1092</v>
          </cell>
          <cell r="I25">
            <v>23.19</v>
          </cell>
          <cell r="J25">
            <v>23.15</v>
          </cell>
        </row>
        <row r="26">
          <cell r="A26" t="str">
            <v>CL114</v>
          </cell>
          <cell r="B26" t="str">
            <v>CL</v>
          </cell>
          <cell r="C26">
            <v>1</v>
          </cell>
          <cell r="D26">
            <v>5</v>
          </cell>
          <cell r="E26">
            <v>38341</v>
          </cell>
          <cell r="F26">
            <v>23.35</v>
          </cell>
          <cell r="G26">
            <v>22.95</v>
          </cell>
          <cell r="H26">
            <v>1</v>
          </cell>
          <cell r="I26">
            <v>0</v>
          </cell>
          <cell r="J26">
            <v>0</v>
          </cell>
        </row>
        <row r="27">
          <cell r="A27" t="str">
            <v>CL124</v>
          </cell>
          <cell r="B27" t="str">
            <v>CL</v>
          </cell>
          <cell r="C27">
            <v>2</v>
          </cell>
          <cell r="D27">
            <v>5</v>
          </cell>
          <cell r="E27">
            <v>38372</v>
          </cell>
          <cell r="F27">
            <v>23.32</v>
          </cell>
          <cell r="G27">
            <v>22.93</v>
          </cell>
          <cell r="H27">
            <v>0</v>
          </cell>
          <cell r="I27">
            <v>0</v>
          </cell>
          <cell r="J27">
            <v>0</v>
          </cell>
        </row>
        <row r="28">
          <cell r="A28" t="str">
            <v>CL15</v>
          </cell>
          <cell r="B28" t="str">
            <v>CL</v>
          </cell>
          <cell r="C28">
            <v>3</v>
          </cell>
          <cell r="D28">
            <v>5</v>
          </cell>
          <cell r="E28">
            <v>38405</v>
          </cell>
          <cell r="F28">
            <v>23.3</v>
          </cell>
          <cell r="G28">
            <v>22.91</v>
          </cell>
          <cell r="H28">
            <v>0</v>
          </cell>
          <cell r="I28">
            <v>0</v>
          </cell>
          <cell r="J28">
            <v>0</v>
          </cell>
        </row>
        <row r="29">
          <cell r="A29" t="str">
            <v>CL25</v>
          </cell>
          <cell r="B29" t="str">
            <v>CL</v>
          </cell>
          <cell r="C29">
            <v>4</v>
          </cell>
          <cell r="D29">
            <v>5</v>
          </cell>
          <cell r="E29">
            <v>38432</v>
          </cell>
          <cell r="F29">
            <v>23.28</v>
          </cell>
          <cell r="G29">
            <v>22.89</v>
          </cell>
          <cell r="H29">
            <v>0</v>
          </cell>
          <cell r="I29">
            <v>0</v>
          </cell>
          <cell r="J29">
            <v>0</v>
          </cell>
        </row>
        <row r="30">
          <cell r="A30" t="str">
            <v>CL35</v>
          </cell>
          <cell r="B30" t="str">
            <v>CL</v>
          </cell>
          <cell r="C30">
            <v>5</v>
          </cell>
          <cell r="D30">
            <v>5</v>
          </cell>
          <cell r="E30">
            <v>38462</v>
          </cell>
          <cell r="F30">
            <v>23.26</v>
          </cell>
          <cell r="G30">
            <v>22.87</v>
          </cell>
          <cell r="H30">
            <v>0</v>
          </cell>
          <cell r="I30">
            <v>0</v>
          </cell>
          <cell r="J30">
            <v>0</v>
          </cell>
        </row>
        <row r="31">
          <cell r="A31" t="str">
            <v>CL65</v>
          </cell>
          <cell r="B31" t="str">
            <v>CL</v>
          </cell>
          <cell r="C31">
            <v>6</v>
          </cell>
          <cell r="D31">
            <v>5</v>
          </cell>
          <cell r="E31">
            <v>38492</v>
          </cell>
          <cell r="F31">
            <v>23.23</v>
          </cell>
          <cell r="G31">
            <v>22.84</v>
          </cell>
          <cell r="H31">
            <v>90</v>
          </cell>
          <cell r="I31">
            <v>0</v>
          </cell>
          <cell r="J31">
            <v>0</v>
          </cell>
        </row>
        <row r="32">
          <cell r="A32" t="str">
            <v>CL125</v>
          </cell>
          <cell r="B32" t="str">
            <v>CL</v>
          </cell>
          <cell r="C32">
            <v>12</v>
          </cell>
          <cell r="D32">
            <v>5</v>
          </cell>
          <cell r="E32">
            <v>38674</v>
          </cell>
          <cell r="F32">
            <v>23.14</v>
          </cell>
          <cell r="G32">
            <v>22.75</v>
          </cell>
          <cell r="H32">
            <v>536</v>
          </cell>
          <cell r="I32">
            <v>23.05</v>
          </cell>
          <cell r="J32">
            <v>23.05</v>
          </cell>
        </row>
        <row r="33">
          <cell r="A33" t="str">
            <v>CL126</v>
          </cell>
          <cell r="B33" t="str">
            <v>CL</v>
          </cell>
          <cell r="C33">
            <v>12</v>
          </cell>
          <cell r="D33">
            <v>6</v>
          </cell>
          <cell r="E33">
            <v>39038</v>
          </cell>
          <cell r="F33">
            <v>23.04</v>
          </cell>
          <cell r="G33">
            <v>22.65</v>
          </cell>
          <cell r="H33">
            <v>0</v>
          </cell>
          <cell r="I33">
            <v>0</v>
          </cell>
          <cell r="J33">
            <v>0</v>
          </cell>
        </row>
        <row r="34">
          <cell r="A34" t="str">
            <v>CL127</v>
          </cell>
          <cell r="B34" t="str">
            <v>CL</v>
          </cell>
          <cell r="C34">
            <v>12</v>
          </cell>
          <cell r="D34">
            <v>7</v>
          </cell>
          <cell r="E34">
            <v>39402</v>
          </cell>
          <cell r="F34">
            <v>22.94</v>
          </cell>
          <cell r="G34">
            <v>22.55</v>
          </cell>
          <cell r="H34">
            <v>1</v>
          </cell>
          <cell r="I34">
            <v>0</v>
          </cell>
          <cell r="J34">
            <v>0</v>
          </cell>
        </row>
        <row r="35">
          <cell r="A35" t="str">
            <v>CL128</v>
          </cell>
          <cell r="B35" t="str">
            <v>CL</v>
          </cell>
          <cell r="C35">
            <v>12</v>
          </cell>
          <cell r="D35">
            <v>8</v>
          </cell>
          <cell r="E35">
            <v>39772</v>
          </cell>
          <cell r="F35">
            <v>22.88</v>
          </cell>
          <cell r="G35">
            <v>22.49</v>
          </cell>
          <cell r="H35">
            <v>1</v>
          </cell>
          <cell r="I35">
            <v>0</v>
          </cell>
          <cell r="J35">
            <v>0</v>
          </cell>
        </row>
        <row r="36">
          <cell r="A36" t="str">
            <v>HO112</v>
          </cell>
          <cell r="B36" t="str">
            <v>CL</v>
          </cell>
          <cell r="C36">
            <v>12</v>
          </cell>
          <cell r="D36">
            <v>9</v>
          </cell>
          <cell r="E36">
            <v>40137</v>
          </cell>
          <cell r="F36">
            <v>22.82</v>
          </cell>
          <cell r="G36">
            <v>22.43</v>
          </cell>
          <cell r="H36">
            <v>0</v>
          </cell>
          <cell r="I36">
            <v>0</v>
          </cell>
          <cell r="J36">
            <v>0</v>
          </cell>
        </row>
        <row r="37">
          <cell r="A37" t="str">
            <v>HO122</v>
          </cell>
          <cell r="B37" t="str">
            <v>HO</v>
          </cell>
          <cell r="C37">
            <v>1</v>
          </cell>
          <cell r="D37">
            <v>3</v>
          </cell>
          <cell r="E37">
            <v>37621</v>
          </cell>
          <cell r="F37">
            <v>0.75619999999999998</v>
          </cell>
          <cell r="G37">
            <v>0.74539999999999995</v>
          </cell>
          <cell r="H37">
            <v>23589</v>
          </cell>
          <cell r="I37">
            <v>0.76400000000000001</v>
          </cell>
          <cell r="J37">
            <v>0.74550000000000005</v>
          </cell>
        </row>
        <row r="38">
          <cell r="A38" t="str">
            <v>HO13</v>
          </cell>
          <cell r="B38" t="str">
            <v>HO</v>
          </cell>
          <cell r="C38">
            <v>2</v>
          </cell>
          <cell r="D38">
            <v>3</v>
          </cell>
          <cell r="E38">
            <v>37652</v>
          </cell>
          <cell r="F38">
            <v>0.75190000000000001</v>
          </cell>
          <cell r="G38">
            <v>0.73970000000000002</v>
          </cell>
          <cell r="H38">
            <v>13901</v>
          </cell>
          <cell r="I38">
            <v>0.75900000000000001</v>
          </cell>
          <cell r="J38">
            <v>0.74199999999999999</v>
          </cell>
        </row>
        <row r="39">
          <cell r="A39" t="str">
            <v>HO23</v>
          </cell>
          <cell r="B39" t="str">
            <v>HO</v>
          </cell>
          <cell r="C39">
            <v>3</v>
          </cell>
          <cell r="D39">
            <v>3</v>
          </cell>
          <cell r="E39">
            <v>37680</v>
          </cell>
          <cell r="F39">
            <v>0.72840000000000005</v>
          </cell>
          <cell r="G39">
            <v>0.71619999999999995</v>
          </cell>
          <cell r="H39">
            <v>5228</v>
          </cell>
          <cell r="I39">
            <v>0.73399999999999999</v>
          </cell>
          <cell r="J39">
            <v>0.72070000000000001</v>
          </cell>
        </row>
        <row r="40">
          <cell r="A40" t="str">
            <v>HO33</v>
          </cell>
          <cell r="B40" t="str">
            <v>HO</v>
          </cell>
          <cell r="C40">
            <v>4</v>
          </cell>
          <cell r="D40">
            <v>3</v>
          </cell>
          <cell r="E40">
            <v>37711</v>
          </cell>
          <cell r="F40">
            <v>0.70589999999999997</v>
          </cell>
          <cell r="G40">
            <v>0.69269999999999998</v>
          </cell>
          <cell r="H40">
            <v>2873</v>
          </cell>
          <cell r="I40">
            <v>0.71199999999999997</v>
          </cell>
          <cell r="J40">
            <v>0.69750000000000001</v>
          </cell>
        </row>
        <row r="41">
          <cell r="A41" t="str">
            <v>HO43</v>
          </cell>
          <cell r="B41" t="str">
            <v>HO</v>
          </cell>
          <cell r="C41">
            <v>5</v>
          </cell>
          <cell r="D41">
            <v>3</v>
          </cell>
          <cell r="E41">
            <v>37741</v>
          </cell>
          <cell r="F41">
            <v>0.68540000000000001</v>
          </cell>
          <cell r="G41">
            <v>0.67220000000000002</v>
          </cell>
          <cell r="H41">
            <v>813</v>
          </cell>
          <cell r="I41">
            <v>0.69099999999999995</v>
          </cell>
          <cell r="J41">
            <v>0.68200000000000005</v>
          </cell>
        </row>
        <row r="42">
          <cell r="A42" t="str">
            <v>HO53</v>
          </cell>
          <cell r="B42" t="str">
            <v>HO</v>
          </cell>
          <cell r="C42">
            <v>6</v>
          </cell>
          <cell r="D42">
            <v>3</v>
          </cell>
          <cell r="E42">
            <v>37771</v>
          </cell>
          <cell r="F42">
            <v>0.6764</v>
          </cell>
          <cell r="G42">
            <v>0.66320000000000001</v>
          </cell>
          <cell r="H42">
            <v>321</v>
          </cell>
          <cell r="I42">
            <v>0.67900000000000005</v>
          </cell>
          <cell r="J42">
            <v>0.67700000000000005</v>
          </cell>
        </row>
        <row r="43">
          <cell r="A43" t="str">
            <v>HO63</v>
          </cell>
          <cell r="B43" t="str">
            <v>HO</v>
          </cell>
          <cell r="C43">
            <v>7</v>
          </cell>
          <cell r="D43">
            <v>3</v>
          </cell>
          <cell r="E43">
            <v>37802</v>
          </cell>
          <cell r="F43">
            <v>0.67390000000000005</v>
          </cell>
          <cell r="G43">
            <v>0.66069999999999995</v>
          </cell>
          <cell r="H43">
            <v>133</v>
          </cell>
          <cell r="I43">
            <v>0</v>
          </cell>
          <cell r="J43">
            <v>0</v>
          </cell>
        </row>
        <row r="44">
          <cell r="A44" t="str">
            <v>HO73</v>
          </cell>
          <cell r="B44" t="str">
            <v>HO</v>
          </cell>
          <cell r="C44">
            <v>8</v>
          </cell>
          <cell r="D44">
            <v>3</v>
          </cell>
          <cell r="E44">
            <v>37833</v>
          </cell>
          <cell r="F44">
            <v>0.67390000000000005</v>
          </cell>
          <cell r="G44">
            <v>0.66069999999999995</v>
          </cell>
          <cell r="H44">
            <v>10</v>
          </cell>
          <cell r="I44">
            <v>0.67500000000000004</v>
          </cell>
          <cell r="J44">
            <v>0.67149999999999999</v>
          </cell>
        </row>
        <row r="45">
          <cell r="A45" t="str">
            <v>HO83</v>
          </cell>
          <cell r="B45" t="str">
            <v>HO</v>
          </cell>
          <cell r="C45">
            <v>9</v>
          </cell>
          <cell r="D45">
            <v>3</v>
          </cell>
          <cell r="E45">
            <v>37862</v>
          </cell>
          <cell r="F45">
            <v>0.67789999999999995</v>
          </cell>
          <cell r="G45">
            <v>0.66469999999999996</v>
          </cell>
          <cell r="H45">
            <v>37</v>
          </cell>
          <cell r="I45">
            <v>0.67369999999999997</v>
          </cell>
          <cell r="J45">
            <v>0.67369999999999997</v>
          </cell>
        </row>
        <row r="46">
          <cell r="A46" t="str">
            <v>HO93</v>
          </cell>
          <cell r="B46" t="str">
            <v>HO</v>
          </cell>
          <cell r="C46">
            <v>10</v>
          </cell>
          <cell r="D46">
            <v>3</v>
          </cell>
          <cell r="E46">
            <v>37894</v>
          </cell>
          <cell r="F46">
            <v>0.68240000000000001</v>
          </cell>
          <cell r="G46">
            <v>0.66920000000000002</v>
          </cell>
          <cell r="H46">
            <v>6</v>
          </cell>
          <cell r="I46">
            <v>0.6825</v>
          </cell>
          <cell r="J46">
            <v>0.6825</v>
          </cell>
        </row>
        <row r="47">
          <cell r="A47" t="str">
            <v>HO103</v>
          </cell>
          <cell r="B47" t="str">
            <v>HO</v>
          </cell>
          <cell r="C47">
            <v>11</v>
          </cell>
          <cell r="D47">
            <v>3</v>
          </cell>
          <cell r="E47">
            <v>37925</v>
          </cell>
          <cell r="F47">
            <v>0.68689999999999996</v>
          </cell>
          <cell r="G47">
            <v>0.67369999999999997</v>
          </cell>
          <cell r="H47">
            <v>2</v>
          </cell>
          <cell r="I47">
            <v>0.68269999999999997</v>
          </cell>
          <cell r="J47">
            <v>0.68269999999999997</v>
          </cell>
        </row>
        <row r="48">
          <cell r="A48" t="str">
            <v>HO113</v>
          </cell>
          <cell r="B48" t="str">
            <v>HO</v>
          </cell>
          <cell r="C48">
            <v>12</v>
          </cell>
          <cell r="D48">
            <v>3</v>
          </cell>
          <cell r="E48">
            <v>37951</v>
          </cell>
          <cell r="F48">
            <v>0.69089999999999996</v>
          </cell>
          <cell r="G48">
            <v>0.67769999999999997</v>
          </cell>
          <cell r="H48">
            <v>26</v>
          </cell>
          <cell r="I48">
            <v>0</v>
          </cell>
          <cell r="J48">
            <v>0</v>
          </cell>
        </row>
        <row r="49">
          <cell r="A49" t="str">
            <v>HO123</v>
          </cell>
          <cell r="B49" t="str">
            <v>HO</v>
          </cell>
          <cell r="C49">
            <v>1</v>
          </cell>
          <cell r="D49">
            <v>4</v>
          </cell>
          <cell r="E49">
            <v>37986</v>
          </cell>
          <cell r="F49">
            <v>0.69240000000000002</v>
          </cell>
          <cell r="G49">
            <v>0.67920000000000003</v>
          </cell>
          <cell r="H49">
            <v>2</v>
          </cell>
          <cell r="I49">
            <v>0.68820000000000003</v>
          </cell>
          <cell r="J49">
            <v>0.68820000000000003</v>
          </cell>
        </row>
        <row r="50">
          <cell r="A50" t="str">
            <v>HO14</v>
          </cell>
          <cell r="B50" t="str">
            <v>HO</v>
          </cell>
          <cell r="C50">
            <v>2</v>
          </cell>
          <cell r="D50">
            <v>4</v>
          </cell>
          <cell r="E50">
            <v>38016</v>
          </cell>
          <cell r="F50">
            <v>0.68740000000000001</v>
          </cell>
          <cell r="G50">
            <v>0.67420000000000002</v>
          </cell>
          <cell r="H50">
            <v>0</v>
          </cell>
          <cell r="I50">
            <v>0</v>
          </cell>
          <cell r="J50">
            <v>0</v>
          </cell>
        </row>
        <row r="51">
          <cell r="A51" t="str">
            <v>HO24</v>
          </cell>
          <cell r="B51" t="str">
            <v>HO</v>
          </cell>
          <cell r="C51">
            <v>3</v>
          </cell>
          <cell r="D51">
            <v>4</v>
          </cell>
          <cell r="E51">
            <v>38044</v>
          </cell>
          <cell r="F51">
            <v>0.6724</v>
          </cell>
          <cell r="G51">
            <v>0.65920000000000001</v>
          </cell>
          <cell r="H51">
            <v>1</v>
          </cell>
          <cell r="I51">
            <v>0.66820000000000002</v>
          </cell>
          <cell r="J51">
            <v>0.66820000000000002</v>
          </cell>
        </row>
        <row r="52">
          <cell r="A52" t="str">
            <v>HO34</v>
          </cell>
          <cell r="B52" t="str">
            <v>HO</v>
          </cell>
          <cell r="C52">
            <v>4</v>
          </cell>
          <cell r="D52">
            <v>4</v>
          </cell>
          <cell r="E52">
            <v>38077</v>
          </cell>
          <cell r="F52">
            <v>0.65739999999999998</v>
          </cell>
          <cell r="G52">
            <v>0.64419999999999999</v>
          </cell>
          <cell r="H52">
            <v>18</v>
          </cell>
          <cell r="I52">
            <v>0</v>
          </cell>
          <cell r="J52">
            <v>0</v>
          </cell>
        </row>
        <row r="53">
          <cell r="A53" t="str">
            <v>HO44</v>
          </cell>
          <cell r="B53" t="str">
            <v>HO</v>
          </cell>
          <cell r="C53">
            <v>5</v>
          </cell>
          <cell r="D53">
            <v>4</v>
          </cell>
          <cell r="E53">
            <v>38107</v>
          </cell>
          <cell r="F53">
            <v>0.64190000000000003</v>
          </cell>
          <cell r="G53">
            <v>0.62870000000000004</v>
          </cell>
          <cell r="H53">
            <v>0</v>
          </cell>
          <cell r="I53">
            <v>0</v>
          </cell>
          <cell r="J53">
            <v>0</v>
          </cell>
        </row>
        <row r="54">
          <cell r="A54" t="str">
            <v>HU112</v>
          </cell>
          <cell r="B54" t="str">
            <v>HO</v>
          </cell>
          <cell r="C54">
            <v>6</v>
          </cell>
          <cell r="D54">
            <v>4</v>
          </cell>
          <cell r="E54">
            <v>38135</v>
          </cell>
          <cell r="F54">
            <v>0.63839999999999997</v>
          </cell>
          <cell r="G54">
            <v>0.62519999999999998</v>
          </cell>
          <cell r="H54">
            <v>0</v>
          </cell>
          <cell r="I54">
            <v>0</v>
          </cell>
          <cell r="J54">
            <v>0</v>
          </cell>
        </row>
        <row r="55">
          <cell r="A55" t="str">
            <v>HU122</v>
          </cell>
          <cell r="B55" t="str">
            <v>HU</v>
          </cell>
          <cell r="C55">
            <v>1</v>
          </cell>
          <cell r="D55">
            <v>3</v>
          </cell>
          <cell r="E55">
            <v>37621</v>
          </cell>
          <cell r="F55">
            <v>0.75270000000000004</v>
          </cell>
          <cell r="G55">
            <v>0.72929999999999995</v>
          </cell>
          <cell r="H55">
            <v>21070</v>
          </cell>
          <cell r="I55">
            <v>0.75700000000000001</v>
          </cell>
          <cell r="J55">
            <v>0.73129999999999995</v>
          </cell>
        </row>
        <row r="56">
          <cell r="A56" t="str">
            <v>HU13</v>
          </cell>
          <cell r="B56" t="str">
            <v>HU</v>
          </cell>
          <cell r="C56">
            <v>2</v>
          </cell>
          <cell r="D56">
            <v>3</v>
          </cell>
          <cell r="E56">
            <v>37652</v>
          </cell>
          <cell r="F56">
            <v>0.75039999999999996</v>
          </cell>
          <cell r="G56">
            <v>0.73080000000000001</v>
          </cell>
          <cell r="H56">
            <v>10942</v>
          </cell>
          <cell r="I56">
            <v>0.75649999999999995</v>
          </cell>
          <cell r="J56">
            <v>0.73380000000000001</v>
          </cell>
        </row>
        <row r="57">
          <cell r="A57" t="str">
            <v>HU23</v>
          </cell>
          <cell r="B57" t="str">
            <v>HU</v>
          </cell>
          <cell r="C57">
            <v>3</v>
          </cell>
          <cell r="D57">
            <v>3</v>
          </cell>
          <cell r="E57">
            <v>37680</v>
          </cell>
          <cell r="F57">
            <v>0.75290000000000001</v>
          </cell>
          <cell r="G57">
            <v>0.73480000000000001</v>
          </cell>
          <cell r="H57">
            <v>2613</v>
          </cell>
          <cell r="I57">
            <v>0.75749999999999995</v>
          </cell>
          <cell r="J57">
            <v>0.74</v>
          </cell>
        </row>
        <row r="58">
          <cell r="A58" t="str">
            <v>HU33</v>
          </cell>
          <cell r="B58" t="str">
            <v>HU</v>
          </cell>
          <cell r="C58">
            <v>4</v>
          </cell>
          <cell r="D58">
            <v>3</v>
          </cell>
          <cell r="E58">
            <v>37711</v>
          </cell>
          <cell r="F58">
            <v>0.81689999999999996</v>
          </cell>
          <cell r="G58">
            <v>0.80010000000000003</v>
          </cell>
          <cell r="H58">
            <v>922</v>
          </cell>
          <cell r="I58">
            <v>0.81499999999999995</v>
          </cell>
          <cell r="J58">
            <v>0.81499999999999995</v>
          </cell>
        </row>
        <row r="59">
          <cell r="A59" t="str">
            <v>HU43</v>
          </cell>
          <cell r="B59" t="str">
            <v>HU</v>
          </cell>
          <cell r="C59">
            <v>5</v>
          </cell>
          <cell r="D59">
            <v>3</v>
          </cell>
          <cell r="E59">
            <v>37741</v>
          </cell>
          <cell r="F59">
            <v>0.81389999999999996</v>
          </cell>
          <cell r="G59">
            <v>0.79759999999999998</v>
          </cell>
          <cell r="H59">
            <v>210</v>
          </cell>
          <cell r="I59">
            <v>0.81499999999999995</v>
          </cell>
          <cell r="J59">
            <v>0.81499999999999995</v>
          </cell>
        </row>
        <row r="60">
          <cell r="A60" t="str">
            <v>HU53</v>
          </cell>
          <cell r="B60" t="str">
            <v>HU</v>
          </cell>
          <cell r="C60">
            <v>6</v>
          </cell>
          <cell r="D60">
            <v>3</v>
          </cell>
          <cell r="E60">
            <v>37771</v>
          </cell>
          <cell r="F60">
            <v>0.80369999999999997</v>
          </cell>
          <cell r="G60">
            <v>0.78790000000000004</v>
          </cell>
          <cell r="H60">
            <v>363</v>
          </cell>
          <cell r="I60">
            <v>0.80800000000000005</v>
          </cell>
          <cell r="J60">
            <v>0.80800000000000005</v>
          </cell>
        </row>
        <row r="61">
          <cell r="A61" t="str">
            <v>HU63</v>
          </cell>
          <cell r="B61" t="str">
            <v>HU</v>
          </cell>
          <cell r="C61">
            <v>7</v>
          </cell>
          <cell r="D61">
            <v>3</v>
          </cell>
          <cell r="E61">
            <v>37802</v>
          </cell>
          <cell r="F61">
            <v>0.78769999999999996</v>
          </cell>
          <cell r="G61">
            <v>0.77239999999999998</v>
          </cell>
          <cell r="H61">
            <v>150</v>
          </cell>
          <cell r="I61">
            <v>0</v>
          </cell>
          <cell r="J61">
            <v>0</v>
          </cell>
        </row>
        <row r="62">
          <cell r="A62" t="str">
            <v>HU73</v>
          </cell>
          <cell r="B62" t="str">
            <v>HU</v>
          </cell>
          <cell r="C62">
            <v>8</v>
          </cell>
          <cell r="D62">
            <v>3</v>
          </cell>
          <cell r="E62">
            <v>37833</v>
          </cell>
          <cell r="F62">
            <v>0.76670000000000005</v>
          </cell>
          <cell r="G62">
            <v>0.75190000000000001</v>
          </cell>
          <cell r="H62">
            <v>50</v>
          </cell>
          <cell r="I62">
            <v>0</v>
          </cell>
          <cell r="J62">
            <v>0</v>
          </cell>
        </row>
        <row r="63">
          <cell r="A63" t="str">
            <v>HU83</v>
          </cell>
          <cell r="B63" t="str">
            <v>HU</v>
          </cell>
          <cell r="C63">
            <v>9</v>
          </cell>
          <cell r="D63">
            <v>3</v>
          </cell>
          <cell r="E63">
            <v>37862</v>
          </cell>
          <cell r="F63">
            <v>0.74</v>
          </cell>
          <cell r="G63">
            <v>0.72540000000000004</v>
          </cell>
          <cell r="H63">
            <v>170</v>
          </cell>
          <cell r="I63">
            <v>0</v>
          </cell>
          <cell r="J63">
            <v>0</v>
          </cell>
        </row>
        <row r="64">
          <cell r="A64" t="str">
            <v>HU93</v>
          </cell>
          <cell r="B64" t="str">
            <v>HU</v>
          </cell>
          <cell r="C64">
            <v>10</v>
          </cell>
          <cell r="D64">
            <v>3</v>
          </cell>
          <cell r="E64">
            <v>37894</v>
          </cell>
          <cell r="F64">
            <v>0.70399999999999996</v>
          </cell>
          <cell r="G64">
            <v>0.68989999999999996</v>
          </cell>
          <cell r="H64">
            <v>0</v>
          </cell>
          <cell r="I64">
            <v>0</v>
          </cell>
          <cell r="J64">
            <v>0</v>
          </cell>
        </row>
        <row r="65">
          <cell r="A65" t="str">
            <v>HU103</v>
          </cell>
          <cell r="B65" t="str">
            <v>HU</v>
          </cell>
          <cell r="C65">
            <v>11</v>
          </cell>
          <cell r="D65">
            <v>3</v>
          </cell>
          <cell r="E65">
            <v>37925</v>
          </cell>
          <cell r="F65">
            <v>0.6895</v>
          </cell>
          <cell r="G65">
            <v>0.6754</v>
          </cell>
          <cell r="H65">
            <v>0</v>
          </cell>
          <cell r="I65">
            <v>0</v>
          </cell>
          <cell r="J65">
            <v>0</v>
          </cell>
        </row>
        <row r="66">
          <cell r="A66" t="str">
            <v>NG112</v>
          </cell>
          <cell r="B66" t="str">
            <v>HU</v>
          </cell>
          <cell r="C66">
            <v>12</v>
          </cell>
          <cell r="D66">
            <v>3</v>
          </cell>
          <cell r="E66">
            <v>37951</v>
          </cell>
          <cell r="F66">
            <v>0.6835</v>
          </cell>
          <cell r="G66">
            <v>0.6694</v>
          </cell>
          <cell r="H66">
            <v>0</v>
          </cell>
          <cell r="I66">
            <v>0</v>
          </cell>
          <cell r="J66">
            <v>0</v>
          </cell>
        </row>
        <row r="67">
          <cell r="A67" t="str">
            <v>NG122</v>
          </cell>
          <cell r="B67" t="str">
            <v>KA</v>
          </cell>
          <cell r="C67">
            <v>1</v>
          </cell>
          <cell r="D67">
            <v>3</v>
          </cell>
          <cell r="E67">
            <v>37621</v>
          </cell>
          <cell r="F67">
            <v>41.87</v>
          </cell>
          <cell r="G67">
            <v>41.38</v>
          </cell>
          <cell r="H67">
            <v>0</v>
          </cell>
          <cell r="I67">
            <v>0</v>
          </cell>
          <cell r="J67">
            <v>0</v>
          </cell>
        </row>
        <row r="68">
          <cell r="A68" t="str">
            <v>NG13</v>
          </cell>
          <cell r="B68" t="str">
            <v>KA</v>
          </cell>
          <cell r="C68">
            <v>2</v>
          </cell>
          <cell r="D68">
            <v>3</v>
          </cell>
          <cell r="E68">
            <v>37652</v>
          </cell>
          <cell r="F68">
            <v>41.87</v>
          </cell>
          <cell r="G68">
            <v>41.44</v>
          </cell>
          <cell r="H68">
            <v>0</v>
          </cell>
          <cell r="I68">
            <v>0</v>
          </cell>
          <cell r="J68">
            <v>0</v>
          </cell>
        </row>
        <row r="69">
          <cell r="A69" t="str">
            <v>NG23</v>
          </cell>
          <cell r="B69" t="str">
            <v>KA</v>
          </cell>
          <cell r="C69">
            <v>5</v>
          </cell>
          <cell r="D69">
            <v>3</v>
          </cell>
          <cell r="E69">
            <v>37741</v>
          </cell>
          <cell r="F69">
            <v>40.26</v>
          </cell>
          <cell r="G69">
            <v>39.75</v>
          </cell>
          <cell r="H69">
            <v>0</v>
          </cell>
          <cell r="I69">
            <v>0</v>
          </cell>
          <cell r="J69">
            <v>0</v>
          </cell>
        </row>
        <row r="70">
          <cell r="A70" t="str">
            <v>NG33</v>
          </cell>
          <cell r="B70" t="str">
            <v>KA</v>
          </cell>
          <cell r="C70">
            <v>6</v>
          </cell>
          <cell r="D70">
            <v>3</v>
          </cell>
          <cell r="E70">
            <v>37771</v>
          </cell>
          <cell r="F70">
            <v>46</v>
          </cell>
          <cell r="G70">
            <v>45.63</v>
          </cell>
          <cell r="H70">
            <v>0</v>
          </cell>
          <cell r="I70">
            <v>0</v>
          </cell>
          <cell r="J70">
            <v>0</v>
          </cell>
        </row>
        <row r="71">
          <cell r="A71" t="str">
            <v>NG43</v>
          </cell>
          <cell r="B71" t="str">
            <v>KA</v>
          </cell>
          <cell r="C71">
            <v>7</v>
          </cell>
          <cell r="D71">
            <v>3</v>
          </cell>
          <cell r="E71">
            <v>37802</v>
          </cell>
          <cell r="F71">
            <v>59.02</v>
          </cell>
          <cell r="G71">
            <v>58.69</v>
          </cell>
          <cell r="H71">
            <v>0</v>
          </cell>
          <cell r="I71">
            <v>0</v>
          </cell>
          <cell r="J71">
            <v>0</v>
          </cell>
        </row>
        <row r="72">
          <cell r="A72" t="str">
            <v>NG53</v>
          </cell>
          <cell r="B72" t="str">
            <v>KA</v>
          </cell>
          <cell r="C72">
            <v>8</v>
          </cell>
          <cell r="D72">
            <v>3</v>
          </cell>
          <cell r="E72">
            <v>37833</v>
          </cell>
          <cell r="F72">
            <v>59.02</v>
          </cell>
          <cell r="G72">
            <v>58.69</v>
          </cell>
          <cell r="H72">
            <v>0</v>
          </cell>
          <cell r="I72">
            <v>0</v>
          </cell>
          <cell r="J72">
            <v>0</v>
          </cell>
        </row>
        <row r="73">
          <cell r="A73" t="str">
            <v>NG63</v>
          </cell>
          <cell r="B73" t="str">
            <v>KA</v>
          </cell>
          <cell r="C73">
            <v>10</v>
          </cell>
          <cell r="D73">
            <v>3</v>
          </cell>
          <cell r="E73">
            <v>37894</v>
          </cell>
          <cell r="F73">
            <v>38.49</v>
          </cell>
          <cell r="G73">
            <v>37.75</v>
          </cell>
          <cell r="H73">
            <v>0</v>
          </cell>
          <cell r="I73">
            <v>0</v>
          </cell>
          <cell r="J73">
            <v>0</v>
          </cell>
        </row>
        <row r="74">
          <cell r="A74" t="str">
            <v>NG73</v>
          </cell>
          <cell r="B74" t="str">
            <v>KA</v>
          </cell>
          <cell r="C74">
            <v>11</v>
          </cell>
          <cell r="D74">
            <v>3</v>
          </cell>
          <cell r="E74">
            <v>37925</v>
          </cell>
          <cell r="F74">
            <v>38.49</v>
          </cell>
          <cell r="G74">
            <v>37.75</v>
          </cell>
          <cell r="H74">
            <v>0</v>
          </cell>
          <cell r="I74">
            <v>0</v>
          </cell>
          <cell r="J74">
            <v>0</v>
          </cell>
        </row>
        <row r="75">
          <cell r="A75" t="str">
            <v>NG83</v>
          </cell>
          <cell r="B75" t="str">
            <v>KA</v>
          </cell>
          <cell r="C75">
            <v>12</v>
          </cell>
          <cell r="D75">
            <v>3</v>
          </cell>
          <cell r="E75">
            <v>37951</v>
          </cell>
          <cell r="F75">
            <v>38.49</v>
          </cell>
          <cell r="G75">
            <v>37.75</v>
          </cell>
          <cell r="H75">
            <v>0</v>
          </cell>
          <cell r="I75">
            <v>0</v>
          </cell>
          <cell r="J75">
            <v>0</v>
          </cell>
        </row>
        <row r="76">
          <cell r="A76" t="str">
            <v>NG93</v>
          </cell>
          <cell r="B76" t="str">
            <v>KG</v>
          </cell>
          <cell r="C76">
            <v>1</v>
          </cell>
          <cell r="D76">
            <v>3</v>
          </cell>
          <cell r="E76">
            <v>37621</v>
          </cell>
          <cell r="F76">
            <v>50.75</v>
          </cell>
          <cell r="G76">
            <v>49.96</v>
          </cell>
          <cell r="H76">
            <v>0</v>
          </cell>
          <cell r="I76">
            <v>0</v>
          </cell>
          <cell r="J76">
            <v>0</v>
          </cell>
        </row>
        <row r="77">
          <cell r="A77" t="str">
            <v>NG103</v>
          </cell>
          <cell r="B77" t="str">
            <v>KG</v>
          </cell>
          <cell r="C77">
            <v>2</v>
          </cell>
          <cell r="D77">
            <v>3</v>
          </cell>
          <cell r="E77">
            <v>37652</v>
          </cell>
          <cell r="F77">
            <v>50.75</v>
          </cell>
          <cell r="G77">
            <v>49.96</v>
          </cell>
          <cell r="H77">
            <v>0</v>
          </cell>
          <cell r="I77">
            <v>0</v>
          </cell>
          <cell r="J77">
            <v>0</v>
          </cell>
        </row>
        <row r="78">
          <cell r="A78" t="str">
            <v>NG113</v>
          </cell>
          <cell r="B78" t="str">
            <v>KG</v>
          </cell>
          <cell r="C78">
            <v>3</v>
          </cell>
          <cell r="D78">
            <v>3</v>
          </cell>
          <cell r="E78">
            <v>37680</v>
          </cell>
          <cell r="F78">
            <v>47</v>
          </cell>
          <cell r="G78">
            <v>46.07</v>
          </cell>
          <cell r="H78">
            <v>0</v>
          </cell>
          <cell r="I78">
            <v>0</v>
          </cell>
          <cell r="J78">
            <v>0</v>
          </cell>
        </row>
        <row r="79">
          <cell r="A79" t="str">
            <v>NG123</v>
          </cell>
          <cell r="B79" t="str">
            <v>KG</v>
          </cell>
          <cell r="C79">
            <v>4</v>
          </cell>
          <cell r="D79">
            <v>3</v>
          </cell>
          <cell r="E79">
            <v>37711</v>
          </cell>
          <cell r="F79">
            <v>47</v>
          </cell>
          <cell r="G79">
            <v>46.07</v>
          </cell>
          <cell r="H79">
            <v>0</v>
          </cell>
          <cell r="I79">
            <v>0</v>
          </cell>
          <cell r="J79">
            <v>0</v>
          </cell>
        </row>
        <row r="80">
          <cell r="A80" t="str">
            <v>NG14</v>
          </cell>
          <cell r="B80" t="str">
            <v>KG</v>
          </cell>
          <cell r="C80">
            <v>5</v>
          </cell>
          <cell r="D80">
            <v>3</v>
          </cell>
          <cell r="E80">
            <v>37741</v>
          </cell>
          <cell r="F80">
            <v>49.15</v>
          </cell>
          <cell r="G80">
            <v>48.38</v>
          </cell>
          <cell r="H80">
            <v>0</v>
          </cell>
          <cell r="I80">
            <v>0</v>
          </cell>
          <cell r="J80">
            <v>0</v>
          </cell>
        </row>
        <row r="81">
          <cell r="A81" t="str">
            <v>NG24</v>
          </cell>
          <cell r="B81" t="str">
            <v>KG</v>
          </cell>
          <cell r="C81">
            <v>6</v>
          </cell>
          <cell r="D81">
            <v>3</v>
          </cell>
          <cell r="E81">
            <v>37771</v>
          </cell>
          <cell r="F81">
            <v>55</v>
          </cell>
          <cell r="G81">
            <v>54.38</v>
          </cell>
          <cell r="H81">
            <v>0</v>
          </cell>
          <cell r="I81">
            <v>0</v>
          </cell>
          <cell r="J81">
            <v>0</v>
          </cell>
        </row>
        <row r="82">
          <cell r="A82" t="str">
            <v>NG34</v>
          </cell>
          <cell r="B82" t="str">
            <v>KG</v>
          </cell>
          <cell r="C82">
            <v>7</v>
          </cell>
          <cell r="D82">
            <v>3</v>
          </cell>
          <cell r="E82">
            <v>37802</v>
          </cell>
          <cell r="F82">
            <v>69.349999999999994</v>
          </cell>
          <cell r="G82">
            <v>69.25</v>
          </cell>
          <cell r="H82">
            <v>0</v>
          </cell>
          <cell r="I82">
            <v>0</v>
          </cell>
          <cell r="J82">
            <v>0</v>
          </cell>
        </row>
        <row r="83">
          <cell r="A83" t="str">
            <v>NG44</v>
          </cell>
          <cell r="B83" t="str">
            <v>KG</v>
          </cell>
          <cell r="C83">
            <v>8</v>
          </cell>
          <cell r="D83">
            <v>3</v>
          </cell>
          <cell r="E83">
            <v>37833</v>
          </cell>
          <cell r="F83">
            <v>69.349999999999994</v>
          </cell>
          <cell r="G83">
            <v>69.25</v>
          </cell>
          <cell r="H83">
            <v>0</v>
          </cell>
          <cell r="I83">
            <v>0</v>
          </cell>
          <cell r="J83">
            <v>0</v>
          </cell>
        </row>
        <row r="84">
          <cell r="A84" t="str">
            <v>NG54</v>
          </cell>
          <cell r="B84" t="str">
            <v>KG</v>
          </cell>
          <cell r="C84">
            <v>9</v>
          </cell>
          <cell r="D84">
            <v>3</v>
          </cell>
          <cell r="E84">
            <v>37862</v>
          </cell>
          <cell r="F84">
            <v>48.93</v>
          </cell>
          <cell r="G84">
            <v>48.75</v>
          </cell>
          <cell r="H84">
            <v>0</v>
          </cell>
          <cell r="I84">
            <v>0</v>
          </cell>
          <cell r="J84">
            <v>0</v>
          </cell>
        </row>
        <row r="85">
          <cell r="A85" t="str">
            <v>NG64</v>
          </cell>
          <cell r="B85" t="str">
            <v>KG</v>
          </cell>
          <cell r="C85">
            <v>10</v>
          </cell>
          <cell r="D85">
            <v>3</v>
          </cell>
          <cell r="E85">
            <v>37894</v>
          </cell>
          <cell r="F85">
            <v>45.5</v>
          </cell>
          <cell r="G85">
            <v>45.13</v>
          </cell>
          <cell r="H85">
            <v>0</v>
          </cell>
          <cell r="I85">
            <v>0</v>
          </cell>
          <cell r="J85">
            <v>0</v>
          </cell>
        </row>
        <row r="86">
          <cell r="A86" t="str">
            <v>NG74</v>
          </cell>
          <cell r="B86" t="str">
            <v>KG</v>
          </cell>
          <cell r="C86">
            <v>11</v>
          </cell>
          <cell r="D86">
            <v>3</v>
          </cell>
          <cell r="E86">
            <v>37925</v>
          </cell>
          <cell r="F86">
            <v>45.5</v>
          </cell>
          <cell r="G86">
            <v>45.13</v>
          </cell>
          <cell r="H86">
            <v>0</v>
          </cell>
          <cell r="I86">
            <v>0</v>
          </cell>
          <cell r="J86">
            <v>0</v>
          </cell>
        </row>
        <row r="87">
          <cell r="A87" t="str">
            <v>NG84</v>
          </cell>
          <cell r="B87" t="str">
            <v>KG</v>
          </cell>
          <cell r="C87">
            <v>12</v>
          </cell>
          <cell r="D87">
            <v>3</v>
          </cell>
          <cell r="E87">
            <v>37951</v>
          </cell>
          <cell r="F87">
            <v>45.5</v>
          </cell>
          <cell r="G87">
            <v>45.13</v>
          </cell>
          <cell r="H87">
            <v>0</v>
          </cell>
          <cell r="I87">
            <v>0</v>
          </cell>
          <cell r="J87">
            <v>0</v>
          </cell>
        </row>
        <row r="88">
          <cell r="A88" t="str">
            <v>NG94</v>
          </cell>
          <cell r="B88" t="str">
            <v>KG</v>
          </cell>
          <cell r="C88">
            <v>1</v>
          </cell>
          <cell r="D88">
            <v>4</v>
          </cell>
          <cell r="E88">
            <v>37986</v>
          </cell>
          <cell r="F88">
            <v>51.5</v>
          </cell>
          <cell r="G88">
            <v>51.25</v>
          </cell>
          <cell r="H88">
            <v>0</v>
          </cell>
          <cell r="I88">
            <v>0</v>
          </cell>
          <cell r="J88">
            <v>0</v>
          </cell>
        </row>
        <row r="89">
          <cell r="A89" t="str">
            <v>NG104</v>
          </cell>
          <cell r="B89" t="str">
            <v>KG</v>
          </cell>
          <cell r="C89">
            <v>2</v>
          </cell>
          <cell r="D89">
            <v>4</v>
          </cell>
          <cell r="E89">
            <v>38016</v>
          </cell>
          <cell r="F89">
            <v>51.5</v>
          </cell>
          <cell r="G89">
            <v>51.25</v>
          </cell>
          <cell r="H89">
            <v>0</v>
          </cell>
          <cell r="I89">
            <v>0</v>
          </cell>
          <cell r="J89">
            <v>0</v>
          </cell>
        </row>
        <row r="90">
          <cell r="A90" t="str">
            <v>NG114</v>
          </cell>
          <cell r="B90" t="str">
            <v>KG</v>
          </cell>
          <cell r="C90">
            <v>3</v>
          </cell>
          <cell r="D90">
            <v>4</v>
          </cell>
          <cell r="E90">
            <v>38044</v>
          </cell>
          <cell r="F90">
            <v>51.5</v>
          </cell>
          <cell r="G90">
            <v>51.25</v>
          </cell>
          <cell r="H90">
            <v>0</v>
          </cell>
          <cell r="I90">
            <v>0</v>
          </cell>
          <cell r="J90">
            <v>0</v>
          </cell>
        </row>
        <row r="91">
          <cell r="A91" t="str">
            <v>NG124</v>
          </cell>
          <cell r="B91" t="str">
            <v>KG</v>
          </cell>
          <cell r="C91">
            <v>4</v>
          </cell>
          <cell r="D91">
            <v>4</v>
          </cell>
          <cell r="E91">
            <v>38077</v>
          </cell>
          <cell r="F91">
            <v>51.5</v>
          </cell>
          <cell r="G91">
            <v>51.25</v>
          </cell>
          <cell r="H91">
            <v>0</v>
          </cell>
          <cell r="I91">
            <v>0</v>
          </cell>
          <cell r="J91">
            <v>0</v>
          </cell>
        </row>
        <row r="92">
          <cell r="A92" t="str">
            <v>NG15</v>
          </cell>
          <cell r="B92" t="str">
            <v>KG</v>
          </cell>
          <cell r="C92">
            <v>5</v>
          </cell>
          <cell r="D92">
            <v>4</v>
          </cell>
          <cell r="E92">
            <v>38107</v>
          </cell>
          <cell r="F92">
            <v>51.5</v>
          </cell>
          <cell r="G92">
            <v>51.25</v>
          </cell>
          <cell r="H92">
            <v>0</v>
          </cell>
          <cell r="I92">
            <v>0</v>
          </cell>
          <cell r="J92">
            <v>0</v>
          </cell>
        </row>
        <row r="93">
          <cell r="A93" t="str">
            <v>NG25</v>
          </cell>
          <cell r="B93" t="str">
            <v>KG</v>
          </cell>
          <cell r="C93">
            <v>6</v>
          </cell>
          <cell r="D93">
            <v>4</v>
          </cell>
          <cell r="E93">
            <v>38135</v>
          </cell>
          <cell r="F93">
            <v>51.5</v>
          </cell>
          <cell r="G93">
            <v>51.25</v>
          </cell>
          <cell r="H93">
            <v>0</v>
          </cell>
          <cell r="I93">
            <v>0</v>
          </cell>
          <cell r="J93">
            <v>0</v>
          </cell>
        </row>
        <row r="94">
          <cell r="A94" t="str">
            <v>NG35</v>
          </cell>
          <cell r="B94" t="str">
            <v>KG</v>
          </cell>
          <cell r="C94">
            <v>7</v>
          </cell>
          <cell r="D94">
            <v>4</v>
          </cell>
          <cell r="E94">
            <v>38168</v>
          </cell>
          <cell r="F94">
            <v>51.5</v>
          </cell>
          <cell r="G94">
            <v>51.25</v>
          </cell>
          <cell r="H94">
            <v>0</v>
          </cell>
          <cell r="I94">
            <v>0</v>
          </cell>
          <cell r="J94">
            <v>0</v>
          </cell>
        </row>
        <row r="95">
          <cell r="A95" t="str">
            <v>NG45</v>
          </cell>
          <cell r="B95" t="str">
            <v>KG</v>
          </cell>
          <cell r="C95">
            <v>8</v>
          </cell>
          <cell r="D95">
            <v>4</v>
          </cell>
          <cell r="E95">
            <v>38198</v>
          </cell>
          <cell r="F95">
            <v>51.5</v>
          </cell>
          <cell r="G95">
            <v>51.25</v>
          </cell>
          <cell r="H95">
            <v>0</v>
          </cell>
          <cell r="I95">
            <v>0</v>
          </cell>
          <cell r="J95">
            <v>0</v>
          </cell>
        </row>
        <row r="96">
          <cell r="A96" t="str">
            <v>NG55</v>
          </cell>
          <cell r="B96" t="str">
            <v>KG</v>
          </cell>
          <cell r="C96">
            <v>9</v>
          </cell>
          <cell r="D96">
            <v>4</v>
          </cell>
          <cell r="E96">
            <v>38230</v>
          </cell>
          <cell r="F96">
            <v>51.5</v>
          </cell>
          <cell r="G96">
            <v>51.25</v>
          </cell>
          <cell r="H96">
            <v>0</v>
          </cell>
          <cell r="I96">
            <v>0</v>
          </cell>
          <cell r="J96">
            <v>0</v>
          </cell>
        </row>
        <row r="97">
          <cell r="A97" t="str">
            <v>NG65</v>
          </cell>
          <cell r="B97" t="str">
            <v>KG</v>
          </cell>
          <cell r="C97">
            <v>10</v>
          </cell>
          <cell r="D97">
            <v>4</v>
          </cell>
          <cell r="E97">
            <v>38260</v>
          </cell>
          <cell r="F97">
            <v>51.5</v>
          </cell>
          <cell r="G97">
            <v>51.25</v>
          </cell>
          <cell r="H97">
            <v>0</v>
          </cell>
          <cell r="I97">
            <v>0</v>
          </cell>
          <cell r="J97">
            <v>0</v>
          </cell>
        </row>
        <row r="98">
          <cell r="A98" t="str">
            <v>NG75</v>
          </cell>
          <cell r="B98" t="str">
            <v>KG</v>
          </cell>
          <cell r="C98">
            <v>11</v>
          </cell>
          <cell r="D98">
            <v>4</v>
          </cell>
          <cell r="E98">
            <v>38289</v>
          </cell>
          <cell r="F98">
            <v>51.5</v>
          </cell>
          <cell r="G98">
            <v>51.25</v>
          </cell>
          <cell r="H98">
            <v>0</v>
          </cell>
          <cell r="I98">
            <v>0</v>
          </cell>
          <cell r="J98">
            <v>0</v>
          </cell>
        </row>
        <row r="99">
          <cell r="A99" t="str">
            <v>NG85</v>
          </cell>
          <cell r="B99" t="str">
            <v>KG</v>
          </cell>
          <cell r="C99">
            <v>12</v>
          </cell>
          <cell r="D99">
            <v>4</v>
          </cell>
          <cell r="E99">
            <v>38321</v>
          </cell>
          <cell r="F99">
            <v>51.5</v>
          </cell>
          <cell r="G99">
            <v>51.25</v>
          </cell>
          <cell r="H99">
            <v>0</v>
          </cell>
          <cell r="I99">
            <v>0</v>
          </cell>
          <cell r="J99">
            <v>0</v>
          </cell>
        </row>
        <row r="100">
          <cell r="A100" t="str">
            <v>NG95</v>
          </cell>
          <cell r="B100" t="str">
            <v>KJ</v>
          </cell>
          <cell r="C100">
            <v>1</v>
          </cell>
          <cell r="D100">
            <v>3</v>
          </cell>
          <cell r="E100">
            <v>37621</v>
          </cell>
          <cell r="F100">
            <v>63.8</v>
          </cell>
          <cell r="G100">
            <v>63.15</v>
          </cell>
          <cell r="H100">
            <v>0</v>
          </cell>
          <cell r="I100">
            <v>0</v>
          </cell>
          <cell r="J100">
            <v>0</v>
          </cell>
        </row>
        <row r="101">
          <cell r="A101" t="str">
            <v>NG105</v>
          </cell>
          <cell r="B101" t="str">
            <v>KJ</v>
          </cell>
          <cell r="C101">
            <v>2</v>
          </cell>
          <cell r="D101">
            <v>3</v>
          </cell>
          <cell r="E101">
            <v>37652</v>
          </cell>
          <cell r="F101">
            <v>63.8</v>
          </cell>
          <cell r="G101">
            <v>63.15</v>
          </cell>
          <cell r="H101">
            <v>0</v>
          </cell>
          <cell r="I101">
            <v>0</v>
          </cell>
          <cell r="J101">
            <v>0</v>
          </cell>
        </row>
        <row r="102">
          <cell r="A102" t="str">
            <v>NG115</v>
          </cell>
          <cell r="B102" t="str">
            <v>KJ</v>
          </cell>
          <cell r="C102">
            <v>5</v>
          </cell>
          <cell r="D102">
            <v>3</v>
          </cell>
          <cell r="E102">
            <v>37741</v>
          </cell>
          <cell r="F102">
            <v>58.75</v>
          </cell>
          <cell r="G102">
            <v>57.87</v>
          </cell>
          <cell r="H102">
            <v>0</v>
          </cell>
          <cell r="I102">
            <v>0</v>
          </cell>
          <cell r="J102">
            <v>0</v>
          </cell>
        </row>
        <row r="103">
          <cell r="A103" t="str">
            <v>NG125</v>
          </cell>
          <cell r="B103" t="str">
            <v>KJ</v>
          </cell>
          <cell r="C103">
            <v>6</v>
          </cell>
          <cell r="D103">
            <v>3</v>
          </cell>
          <cell r="E103">
            <v>37771</v>
          </cell>
          <cell r="F103">
            <v>69.45</v>
          </cell>
          <cell r="G103">
            <v>68.63</v>
          </cell>
          <cell r="H103">
            <v>0</v>
          </cell>
          <cell r="I103">
            <v>0</v>
          </cell>
          <cell r="J103">
            <v>0</v>
          </cell>
        </row>
        <row r="104">
          <cell r="A104" t="str">
            <v>NG16</v>
          </cell>
          <cell r="B104" t="str">
            <v>NA</v>
          </cell>
          <cell r="C104">
            <v>4</v>
          </cell>
          <cell r="D104">
            <v>3</v>
          </cell>
          <cell r="E104">
            <v>37712</v>
          </cell>
          <cell r="F104">
            <v>-0.55500000000000005</v>
          </cell>
          <cell r="G104">
            <v>-0.5575</v>
          </cell>
          <cell r="H104">
            <v>120</v>
          </cell>
          <cell r="I104">
            <v>0</v>
          </cell>
          <cell r="J104">
            <v>0</v>
          </cell>
        </row>
        <row r="105">
          <cell r="A105" t="str">
            <v>NG26</v>
          </cell>
          <cell r="B105" t="str">
            <v>NA</v>
          </cell>
          <cell r="C105">
            <v>5</v>
          </cell>
          <cell r="D105">
            <v>3</v>
          </cell>
          <cell r="E105">
            <v>37742</v>
          </cell>
          <cell r="F105">
            <v>-0.55500000000000005</v>
          </cell>
          <cell r="G105">
            <v>-0.5575</v>
          </cell>
          <cell r="H105">
            <v>124</v>
          </cell>
          <cell r="I105">
            <v>0</v>
          </cell>
          <cell r="J105">
            <v>0</v>
          </cell>
        </row>
        <row r="106">
          <cell r="A106" t="str">
            <v>NG36</v>
          </cell>
          <cell r="B106" t="str">
            <v>NA</v>
          </cell>
          <cell r="C106">
            <v>6</v>
          </cell>
          <cell r="D106">
            <v>3</v>
          </cell>
          <cell r="E106">
            <v>37774</v>
          </cell>
          <cell r="F106">
            <v>-0.55500000000000005</v>
          </cell>
          <cell r="G106">
            <v>-0.5575</v>
          </cell>
          <cell r="H106">
            <v>120</v>
          </cell>
          <cell r="I106">
            <v>0</v>
          </cell>
          <cell r="J106">
            <v>0</v>
          </cell>
        </row>
        <row r="107">
          <cell r="A107" t="str">
            <v>NG46</v>
          </cell>
          <cell r="B107" t="str">
            <v>NA</v>
          </cell>
          <cell r="C107">
            <v>7</v>
          </cell>
          <cell r="D107">
            <v>3</v>
          </cell>
          <cell r="E107">
            <v>37803</v>
          </cell>
          <cell r="F107">
            <v>-0.55500000000000005</v>
          </cell>
          <cell r="G107">
            <v>-0.5575</v>
          </cell>
          <cell r="H107">
            <v>124</v>
          </cell>
          <cell r="I107">
            <v>0</v>
          </cell>
          <cell r="J107">
            <v>0</v>
          </cell>
        </row>
        <row r="108">
          <cell r="A108" t="str">
            <v>NG56</v>
          </cell>
          <cell r="B108" t="str">
            <v>NA</v>
          </cell>
          <cell r="C108">
            <v>8</v>
          </cell>
          <cell r="D108">
            <v>3</v>
          </cell>
          <cell r="E108">
            <v>37834</v>
          </cell>
          <cell r="F108">
            <v>-0.55500000000000005</v>
          </cell>
          <cell r="G108">
            <v>-0.5575</v>
          </cell>
          <cell r="H108">
            <v>124</v>
          </cell>
          <cell r="I108">
            <v>0</v>
          </cell>
          <cell r="J108">
            <v>0</v>
          </cell>
        </row>
        <row r="109">
          <cell r="A109" t="str">
            <v>NG66</v>
          </cell>
          <cell r="B109" t="str">
            <v>NA</v>
          </cell>
          <cell r="C109">
            <v>9</v>
          </cell>
          <cell r="D109">
            <v>3</v>
          </cell>
          <cell r="E109">
            <v>37866</v>
          </cell>
          <cell r="F109">
            <v>-0.55500000000000005</v>
          </cell>
          <cell r="G109">
            <v>-0.5575</v>
          </cell>
          <cell r="H109">
            <v>120</v>
          </cell>
          <cell r="I109">
            <v>0</v>
          </cell>
          <cell r="J109">
            <v>0</v>
          </cell>
        </row>
        <row r="110">
          <cell r="A110" t="str">
            <v>NG76</v>
          </cell>
          <cell r="B110" t="str">
            <v>NA</v>
          </cell>
          <cell r="C110">
            <v>10</v>
          </cell>
          <cell r="D110">
            <v>3</v>
          </cell>
          <cell r="E110">
            <v>37895</v>
          </cell>
          <cell r="F110">
            <v>-0.55500000000000005</v>
          </cell>
          <cell r="G110">
            <v>-0.5575</v>
          </cell>
          <cell r="H110">
            <v>124</v>
          </cell>
          <cell r="I110">
            <v>0</v>
          </cell>
          <cell r="J110">
            <v>0</v>
          </cell>
        </row>
        <row r="111">
          <cell r="A111" t="str">
            <v>NG86</v>
          </cell>
          <cell r="B111" t="str">
            <v>NA</v>
          </cell>
          <cell r="C111">
            <v>4</v>
          </cell>
          <cell r="D111">
            <v>4</v>
          </cell>
          <cell r="E111">
            <v>38078</v>
          </cell>
          <cell r="F111">
            <v>-0.5</v>
          </cell>
          <cell r="G111">
            <v>-0.495</v>
          </cell>
          <cell r="H111">
            <v>0</v>
          </cell>
          <cell r="I111">
            <v>0</v>
          </cell>
          <cell r="J111">
            <v>0</v>
          </cell>
        </row>
        <row r="112">
          <cell r="A112" t="str">
            <v>NG96</v>
          </cell>
          <cell r="B112" t="str">
            <v>NA</v>
          </cell>
          <cell r="C112">
            <v>5</v>
          </cell>
          <cell r="D112">
            <v>4</v>
          </cell>
          <cell r="E112">
            <v>38110</v>
          </cell>
          <cell r="F112">
            <v>-0.5</v>
          </cell>
          <cell r="G112">
            <v>-0.495</v>
          </cell>
          <cell r="H112">
            <v>0</v>
          </cell>
          <cell r="I112">
            <v>0</v>
          </cell>
          <cell r="J112">
            <v>0</v>
          </cell>
        </row>
        <row r="113">
          <cell r="A113" t="str">
            <v>NG106</v>
          </cell>
          <cell r="B113" t="str">
            <v>NA</v>
          </cell>
          <cell r="C113">
            <v>6</v>
          </cell>
          <cell r="D113">
            <v>4</v>
          </cell>
          <cell r="E113">
            <v>38139</v>
          </cell>
          <cell r="F113">
            <v>-0.5</v>
          </cell>
          <cell r="G113">
            <v>-0.495</v>
          </cell>
          <cell r="H113">
            <v>0</v>
          </cell>
          <cell r="I113">
            <v>0</v>
          </cell>
          <cell r="J113">
            <v>0</v>
          </cell>
        </row>
        <row r="114">
          <cell r="A114" t="str">
            <v>NG116</v>
          </cell>
          <cell r="B114" t="str">
            <v>NA</v>
          </cell>
          <cell r="C114">
            <v>7</v>
          </cell>
          <cell r="D114">
            <v>4</v>
          </cell>
          <cell r="E114">
            <v>38169</v>
          </cell>
          <cell r="F114">
            <v>-0.5</v>
          </cell>
          <cell r="G114">
            <v>-0.495</v>
          </cell>
          <cell r="H114">
            <v>0</v>
          </cell>
          <cell r="I114">
            <v>0</v>
          </cell>
          <cell r="J114">
            <v>0</v>
          </cell>
        </row>
        <row r="115">
          <cell r="A115" t="str">
            <v>NG126</v>
          </cell>
          <cell r="B115" t="str">
            <v>NA</v>
          </cell>
          <cell r="C115">
            <v>8</v>
          </cell>
          <cell r="D115">
            <v>4</v>
          </cell>
          <cell r="E115">
            <v>38201</v>
          </cell>
          <cell r="F115">
            <v>-0.5</v>
          </cell>
          <cell r="G115">
            <v>-0.495</v>
          </cell>
          <cell r="H115">
            <v>0</v>
          </cell>
          <cell r="I115">
            <v>0</v>
          </cell>
          <cell r="J115">
            <v>0</v>
          </cell>
        </row>
        <row r="116">
          <cell r="A116" t="str">
            <v>NG17</v>
          </cell>
          <cell r="B116" t="str">
            <v>NA</v>
          </cell>
          <cell r="C116">
            <v>9</v>
          </cell>
          <cell r="D116">
            <v>4</v>
          </cell>
          <cell r="E116">
            <v>38231</v>
          </cell>
          <cell r="F116">
            <v>-0.5</v>
          </cell>
          <cell r="G116">
            <v>-0.495</v>
          </cell>
          <cell r="H116">
            <v>0</v>
          </cell>
          <cell r="I116">
            <v>0</v>
          </cell>
          <cell r="J116">
            <v>0</v>
          </cell>
        </row>
        <row r="117">
          <cell r="A117" t="str">
            <v>NG27</v>
          </cell>
          <cell r="B117" t="str">
            <v>NA</v>
          </cell>
          <cell r="C117">
            <v>10</v>
          </cell>
          <cell r="D117">
            <v>4</v>
          </cell>
          <cell r="E117">
            <v>38261</v>
          </cell>
          <cell r="F117">
            <v>-0.5</v>
          </cell>
          <cell r="G117">
            <v>-0.495</v>
          </cell>
          <cell r="H117">
            <v>0</v>
          </cell>
          <cell r="I117">
            <v>0</v>
          </cell>
          <cell r="J117">
            <v>0</v>
          </cell>
        </row>
        <row r="118">
          <cell r="A118" t="str">
            <v>NG37</v>
          </cell>
          <cell r="B118" t="str">
            <v>NB</v>
          </cell>
          <cell r="C118">
            <v>1</v>
          </cell>
          <cell r="D118">
            <v>3</v>
          </cell>
          <cell r="E118">
            <v>37623</v>
          </cell>
          <cell r="F118">
            <v>8.5000000000000006E-2</v>
          </cell>
          <cell r="G118">
            <v>8.7499999999999994E-2</v>
          </cell>
          <cell r="H118">
            <v>62</v>
          </cell>
          <cell r="I118">
            <v>0</v>
          </cell>
          <cell r="J118">
            <v>0</v>
          </cell>
        </row>
        <row r="119">
          <cell r="A119" t="str">
            <v>NG47</v>
          </cell>
          <cell r="B119" t="str">
            <v>NB</v>
          </cell>
          <cell r="C119">
            <v>2</v>
          </cell>
          <cell r="D119">
            <v>3</v>
          </cell>
          <cell r="E119">
            <v>37655</v>
          </cell>
          <cell r="F119">
            <v>9.5000000000000001E-2</v>
          </cell>
          <cell r="G119">
            <v>9.7500000000000003E-2</v>
          </cell>
          <cell r="H119">
            <v>56</v>
          </cell>
          <cell r="I119">
            <v>0</v>
          </cell>
          <cell r="J119">
            <v>0</v>
          </cell>
        </row>
        <row r="120">
          <cell r="A120" t="str">
            <v>NG57</v>
          </cell>
          <cell r="B120" t="str">
            <v>NB</v>
          </cell>
          <cell r="C120">
            <v>3</v>
          </cell>
          <cell r="D120">
            <v>3</v>
          </cell>
          <cell r="E120">
            <v>37683</v>
          </cell>
          <cell r="F120">
            <v>9.2499999999999999E-2</v>
          </cell>
          <cell r="G120">
            <v>9.2499999999999999E-2</v>
          </cell>
          <cell r="H120">
            <v>62</v>
          </cell>
          <cell r="I120">
            <v>0</v>
          </cell>
          <cell r="J120">
            <v>0</v>
          </cell>
        </row>
        <row r="121">
          <cell r="A121" t="str">
            <v>NG67</v>
          </cell>
          <cell r="B121" t="str">
            <v>NB</v>
          </cell>
          <cell r="C121">
            <v>4</v>
          </cell>
          <cell r="D121">
            <v>3</v>
          </cell>
          <cell r="E121">
            <v>37712</v>
          </cell>
          <cell r="F121">
            <v>0.05</v>
          </cell>
          <cell r="G121">
            <v>4.7500000000000001E-2</v>
          </cell>
          <cell r="H121">
            <v>60</v>
          </cell>
          <cell r="I121">
            <v>0</v>
          </cell>
          <cell r="J121">
            <v>0</v>
          </cell>
        </row>
        <row r="122">
          <cell r="A122" t="str">
            <v>NG77</v>
          </cell>
          <cell r="B122" t="str">
            <v>NB</v>
          </cell>
          <cell r="C122">
            <v>5</v>
          </cell>
          <cell r="D122">
            <v>3</v>
          </cell>
          <cell r="E122">
            <v>37742</v>
          </cell>
          <cell r="F122">
            <v>0.05</v>
          </cell>
          <cell r="G122">
            <v>4.7500000000000001E-2</v>
          </cell>
          <cell r="H122">
            <v>62</v>
          </cell>
          <cell r="I122">
            <v>0</v>
          </cell>
          <cell r="J122">
            <v>0</v>
          </cell>
        </row>
        <row r="123">
          <cell r="A123" t="str">
            <v>NG87</v>
          </cell>
          <cell r="B123" t="str">
            <v>NB</v>
          </cell>
          <cell r="C123">
            <v>6</v>
          </cell>
          <cell r="D123">
            <v>3</v>
          </cell>
          <cell r="E123">
            <v>37774</v>
          </cell>
          <cell r="F123">
            <v>0.05</v>
          </cell>
          <cell r="G123">
            <v>4.7500000000000001E-2</v>
          </cell>
          <cell r="H123">
            <v>60</v>
          </cell>
          <cell r="I123">
            <v>0</v>
          </cell>
          <cell r="J123">
            <v>0</v>
          </cell>
        </row>
        <row r="124">
          <cell r="A124" t="str">
            <v>NG97</v>
          </cell>
          <cell r="B124" t="str">
            <v>NB</v>
          </cell>
          <cell r="C124">
            <v>7</v>
          </cell>
          <cell r="D124">
            <v>3</v>
          </cell>
          <cell r="E124">
            <v>37803</v>
          </cell>
          <cell r="F124">
            <v>0.05</v>
          </cell>
          <cell r="G124">
            <v>4.7500000000000001E-2</v>
          </cell>
          <cell r="H124">
            <v>62</v>
          </cell>
          <cell r="I124">
            <v>0</v>
          </cell>
          <cell r="J124">
            <v>0</v>
          </cell>
        </row>
        <row r="125">
          <cell r="A125" t="str">
            <v>NG107</v>
          </cell>
          <cell r="B125" t="str">
            <v>NB</v>
          </cell>
          <cell r="C125">
            <v>8</v>
          </cell>
          <cell r="D125">
            <v>3</v>
          </cell>
          <cell r="E125">
            <v>37834</v>
          </cell>
          <cell r="F125">
            <v>0.05</v>
          </cell>
          <cell r="G125">
            <v>4.7500000000000001E-2</v>
          </cell>
          <cell r="H125">
            <v>62</v>
          </cell>
          <cell r="I125">
            <v>0</v>
          </cell>
          <cell r="J125">
            <v>0</v>
          </cell>
        </row>
        <row r="126">
          <cell r="A126" t="str">
            <v>NG117</v>
          </cell>
          <cell r="B126" t="str">
            <v>NB</v>
          </cell>
          <cell r="C126">
            <v>9</v>
          </cell>
          <cell r="D126">
            <v>3</v>
          </cell>
          <cell r="E126">
            <v>37866</v>
          </cell>
          <cell r="F126">
            <v>0.05</v>
          </cell>
          <cell r="G126">
            <v>4.7500000000000001E-2</v>
          </cell>
          <cell r="H126">
            <v>60</v>
          </cell>
          <cell r="I126">
            <v>0</v>
          </cell>
          <cell r="J126">
            <v>0</v>
          </cell>
        </row>
        <row r="127">
          <cell r="A127" t="str">
            <v>NG127</v>
          </cell>
          <cell r="B127" t="str">
            <v>NB</v>
          </cell>
          <cell r="C127">
            <v>10</v>
          </cell>
          <cell r="D127">
            <v>3</v>
          </cell>
          <cell r="E127">
            <v>37895</v>
          </cell>
          <cell r="F127">
            <v>0.05</v>
          </cell>
          <cell r="G127">
            <v>4.7500000000000001E-2</v>
          </cell>
          <cell r="H127">
            <v>62</v>
          </cell>
          <cell r="I127">
            <v>0</v>
          </cell>
          <cell r="J127">
            <v>0</v>
          </cell>
        </row>
        <row r="128">
          <cell r="A128" t="str">
            <v>NG18</v>
          </cell>
          <cell r="B128" t="str">
            <v>NE</v>
          </cell>
          <cell r="C128">
            <v>4</v>
          </cell>
          <cell r="D128">
            <v>3</v>
          </cell>
          <cell r="E128">
            <v>37712</v>
          </cell>
          <cell r="F128">
            <v>-0.14499999999999999</v>
          </cell>
          <cell r="G128">
            <v>-0.14249999999999999</v>
          </cell>
          <cell r="H128">
            <v>0</v>
          </cell>
          <cell r="I128">
            <v>0</v>
          </cell>
          <cell r="J128">
            <v>0</v>
          </cell>
        </row>
        <row r="129">
          <cell r="A129" t="str">
            <v>NG28</v>
          </cell>
          <cell r="B129" t="str">
            <v>NE</v>
          </cell>
          <cell r="C129">
            <v>5</v>
          </cell>
          <cell r="D129">
            <v>3</v>
          </cell>
          <cell r="E129">
            <v>37742</v>
          </cell>
          <cell r="F129">
            <v>-0.14499999999999999</v>
          </cell>
          <cell r="G129">
            <v>-0.14249999999999999</v>
          </cell>
          <cell r="H129">
            <v>0</v>
          </cell>
          <cell r="I129">
            <v>0</v>
          </cell>
          <cell r="J129">
            <v>0</v>
          </cell>
        </row>
        <row r="130">
          <cell r="A130" t="str">
            <v>NG38</v>
          </cell>
          <cell r="B130" t="str">
            <v>NE</v>
          </cell>
          <cell r="C130">
            <v>6</v>
          </cell>
          <cell r="D130">
            <v>3</v>
          </cell>
          <cell r="E130">
            <v>37774</v>
          </cell>
          <cell r="F130">
            <v>-0.14499999999999999</v>
          </cell>
          <cell r="G130">
            <v>-0.14249999999999999</v>
          </cell>
          <cell r="H130">
            <v>0</v>
          </cell>
          <cell r="I130">
            <v>0</v>
          </cell>
          <cell r="J130">
            <v>0</v>
          </cell>
        </row>
        <row r="131">
          <cell r="A131" t="str">
            <v>NG48</v>
          </cell>
          <cell r="B131" t="str">
            <v>NE</v>
          </cell>
          <cell r="C131">
            <v>7</v>
          </cell>
          <cell r="D131">
            <v>3</v>
          </cell>
          <cell r="E131">
            <v>37803</v>
          </cell>
          <cell r="F131">
            <v>-0.14499999999999999</v>
          </cell>
          <cell r="G131">
            <v>-0.14249999999999999</v>
          </cell>
          <cell r="H131">
            <v>0</v>
          </cell>
          <cell r="I131">
            <v>0</v>
          </cell>
          <cell r="J131">
            <v>0</v>
          </cell>
        </row>
        <row r="132">
          <cell r="A132" t="str">
            <v>NG58</v>
          </cell>
          <cell r="B132" t="str">
            <v>NE</v>
          </cell>
          <cell r="C132">
            <v>8</v>
          </cell>
          <cell r="D132">
            <v>3</v>
          </cell>
          <cell r="E132">
            <v>37834</v>
          </cell>
          <cell r="F132">
            <v>-0.14499999999999999</v>
          </cell>
          <cell r="G132">
            <v>-0.14249999999999999</v>
          </cell>
          <cell r="H132">
            <v>0</v>
          </cell>
          <cell r="I132">
            <v>0</v>
          </cell>
          <cell r="J132">
            <v>0</v>
          </cell>
        </row>
        <row r="133">
          <cell r="A133" t="str">
            <v>NG68</v>
          </cell>
          <cell r="B133" t="str">
            <v>NE</v>
          </cell>
          <cell r="C133">
            <v>9</v>
          </cell>
          <cell r="D133">
            <v>3</v>
          </cell>
          <cell r="E133">
            <v>37866</v>
          </cell>
          <cell r="F133">
            <v>-0.14499999999999999</v>
          </cell>
          <cell r="G133">
            <v>-0.14249999999999999</v>
          </cell>
          <cell r="H133">
            <v>0</v>
          </cell>
          <cell r="I133">
            <v>0</v>
          </cell>
          <cell r="J133">
            <v>0</v>
          </cell>
        </row>
        <row r="134">
          <cell r="A134" t="str">
            <v>NG78</v>
          </cell>
          <cell r="B134" t="str">
            <v>NE</v>
          </cell>
          <cell r="C134">
            <v>10</v>
          </cell>
          <cell r="D134">
            <v>3</v>
          </cell>
          <cell r="E134">
            <v>37895</v>
          </cell>
          <cell r="F134">
            <v>-0.14499999999999999</v>
          </cell>
          <cell r="G134">
            <v>-0.14249999999999999</v>
          </cell>
          <cell r="H134">
            <v>0</v>
          </cell>
          <cell r="I134">
            <v>0</v>
          </cell>
          <cell r="J134">
            <v>0</v>
          </cell>
        </row>
        <row r="135">
          <cell r="A135" t="str">
            <v>NG88</v>
          </cell>
          <cell r="B135" t="str">
            <v>NG</v>
          </cell>
          <cell r="C135">
            <v>1</v>
          </cell>
          <cell r="D135">
            <v>3</v>
          </cell>
          <cell r="E135">
            <v>37617</v>
          </cell>
          <cell r="F135">
            <v>4.383</v>
          </cell>
          <cell r="G135">
            <v>4.4059999999999997</v>
          </cell>
          <cell r="H135">
            <v>40005</v>
          </cell>
          <cell r="I135">
            <v>4.41</v>
          </cell>
          <cell r="J135">
            <v>4.24</v>
          </cell>
        </row>
        <row r="136">
          <cell r="A136" t="str">
            <v>NG98</v>
          </cell>
          <cell r="B136" t="str">
            <v>NG</v>
          </cell>
          <cell r="C136">
            <v>2</v>
          </cell>
          <cell r="D136">
            <v>3</v>
          </cell>
          <cell r="E136">
            <v>37650</v>
          </cell>
          <cell r="F136">
            <v>4.351</v>
          </cell>
          <cell r="G136">
            <v>4.359</v>
          </cell>
          <cell r="H136">
            <v>9421</v>
          </cell>
          <cell r="I136">
            <v>4.3650000000000002</v>
          </cell>
          <cell r="J136">
            <v>4.2</v>
          </cell>
        </row>
        <row r="137">
          <cell r="A137" t="str">
            <v>NG108</v>
          </cell>
          <cell r="B137" t="str">
            <v>NG</v>
          </cell>
          <cell r="C137">
            <v>3</v>
          </cell>
          <cell r="D137">
            <v>3</v>
          </cell>
          <cell r="E137">
            <v>37678</v>
          </cell>
          <cell r="F137">
            <v>4.2759999999999998</v>
          </cell>
          <cell r="G137">
            <v>4.2629999999999999</v>
          </cell>
          <cell r="H137">
            <v>4955</v>
          </cell>
          <cell r="I137">
            <v>4.28</v>
          </cell>
          <cell r="J137">
            <v>4.12</v>
          </cell>
        </row>
        <row r="138">
          <cell r="A138" t="str">
            <v>NN112</v>
          </cell>
          <cell r="B138" t="str">
            <v>NG</v>
          </cell>
          <cell r="C138">
            <v>4</v>
          </cell>
          <cell r="D138">
            <v>3</v>
          </cell>
          <cell r="E138">
            <v>37707</v>
          </cell>
          <cell r="F138">
            <v>4.1310000000000002</v>
          </cell>
          <cell r="G138">
            <v>4.1150000000000002</v>
          </cell>
          <cell r="H138">
            <v>3700</v>
          </cell>
          <cell r="I138">
            <v>4.13</v>
          </cell>
          <cell r="J138">
            <v>3.96</v>
          </cell>
        </row>
        <row r="139">
          <cell r="A139" t="str">
            <v>NN122</v>
          </cell>
          <cell r="B139" t="str">
            <v>NG</v>
          </cell>
          <cell r="C139">
            <v>5</v>
          </cell>
          <cell r="D139">
            <v>3</v>
          </cell>
          <cell r="E139">
            <v>37739</v>
          </cell>
          <cell r="F139">
            <v>4.0659999999999998</v>
          </cell>
          <cell r="G139">
            <v>4.0549999999999997</v>
          </cell>
          <cell r="H139">
            <v>1828</v>
          </cell>
          <cell r="I139">
            <v>4.0750000000000002</v>
          </cell>
          <cell r="J139">
            <v>3.9649999999999999</v>
          </cell>
        </row>
        <row r="140">
          <cell r="A140" t="str">
            <v>NN13</v>
          </cell>
          <cell r="B140" t="str">
            <v>NG</v>
          </cell>
          <cell r="C140">
            <v>6</v>
          </cell>
          <cell r="D140">
            <v>3</v>
          </cell>
          <cell r="E140">
            <v>37769</v>
          </cell>
          <cell r="F140">
            <v>4.0659999999999998</v>
          </cell>
          <cell r="G140">
            <v>4.0599999999999996</v>
          </cell>
          <cell r="H140">
            <v>646</v>
          </cell>
          <cell r="I140">
            <v>4.05</v>
          </cell>
          <cell r="J140">
            <v>3.97</v>
          </cell>
        </row>
        <row r="141">
          <cell r="A141" t="str">
            <v>NN23</v>
          </cell>
          <cell r="B141" t="str">
            <v>NG</v>
          </cell>
          <cell r="C141">
            <v>7</v>
          </cell>
          <cell r="D141">
            <v>3</v>
          </cell>
          <cell r="E141">
            <v>37798</v>
          </cell>
          <cell r="F141">
            <v>4.0860000000000003</v>
          </cell>
          <cell r="G141">
            <v>4.08</v>
          </cell>
          <cell r="H141">
            <v>454</v>
          </cell>
          <cell r="I141">
            <v>4.07</v>
          </cell>
          <cell r="J141">
            <v>3.99</v>
          </cell>
        </row>
        <row r="142">
          <cell r="A142" t="str">
            <v>NN33</v>
          </cell>
          <cell r="B142" t="str">
            <v>NG</v>
          </cell>
          <cell r="C142">
            <v>8</v>
          </cell>
          <cell r="D142">
            <v>3</v>
          </cell>
          <cell r="E142">
            <v>37831</v>
          </cell>
          <cell r="F142">
            <v>4.0960000000000001</v>
          </cell>
          <cell r="G142">
            <v>4.0949999999999998</v>
          </cell>
          <cell r="H142">
            <v>621</v>
          </cell>
          <cell r="I142">
            <v>4.0599999999999996</v>
          </cell>
          <cell r="J142">
            <v>3.99</v>
          </cell>
        </row>
        <row r="143">
          <cell r="A143" t="str">
            <v>NN43</v>
          </cell>
          <cell r="B143" t="str">
            <v>NG</v>
          </cell>
          <cell r="C143">
            <v>9</v>
          </cell>
          <cell r="D143">
            <v>3</v>
          </cell>
          <cell r="E143">
            <v>37860</v>
          </cell>
          <cell r="F143">
            <v>4.0759999999999996</v>
          </cell>
          <cell r="G143">
            <v>4.0750000000000002</v>
          </cell>
          <cell r="H143">
            <v>787</v>
          </cell>
          <cell r="I143">
            <v>4.05</v>
          </cell>
          <cell r="J143">
            <v>3.9849999999999999</v>
          </cell>
        </row>
        <row r="144">
          <cell r="A144" t="str">
            <v>NN53</v>
          </cell>
          <cell r="B144" t="str">
            <v>NG</v>
          </cell>
          <cell r="C144">
            <v>10</v>
          </cell>
          <cell r="D144">
            <v>3</v>
          </cell>
          <cell r="E144">
            <v>37890</v>
          </cell>
          <cell r="F144">
            <v>4.0759999999999996</v>
          </cell>
          <cell r="G144">
            <v>4.07</v>
          </cell>
          <cell r="H144">
            <v>411</v>
          </cell>
          <cell r="I144">
            <v>4.05</v>
          </cell>
          <cell r="J144">
            <v>3.98</v>
          </cell>
        </row>
        <row r="145">
          <cell r="A145" t="str">
            <v>NN63</v>
          </cell>
          <cell r="B145" t="str">
            <v>NG</v>
          </cell>
          <cell r="C145">
            <v>11</v>
          </cell>
          <cell r="D145">
            <v>3</v>
          </cell>
          <cell r="E145">
            <v>37923</v>
          </cell>
          <cell r="F145">
            <v>4.2329999999999997</v>
          </cell>
          <cell r="G145">
            <v>4.2329999999999997</v>
          </cell>
          <cell r="H145">
            <v>290</v>
          </cell>
          <cell r="I145">
            <v>4.2</v>
          </cell>
          <cell r="J145">
            <v>4.1500000000000004</v>
          </cell>
        </row>
        <row r="146">
          <cell r="A146" t="str">
            <v>NN73</v>
          </cell>
          <cell r="B146" t="str">
            <v>NG</v>
          </cell>
          <cell r="C146">
            <v>12</v>
          </cell>
          <cell r="D146">
            <v>3</v>
          </cell>
          <cell r="E146">
            <v>37950</v>
          </cell>
          <cell r="F146">
            <v>4.3659999999999997</v>
          </cell>
          <cell r="G146">
            <v>4.3730000000000002</v>
          </cell>
          <cell r="H146">
            <v>75</v>
          </cell>
          <cell r="I146">
            <v>4.33</v>
          </cell>
          <cell r="J146">
            <v>4.2699999999999996</v>
          </cell>
        </row>
        <row r="147">
          <cell r="A147" t="str">
            <v>NN83</v>
          </cell>
          <cell r="B147" t="str">
            <v>NG</v>
          </cell>
          <cell r="C147">
            <v>1</v>
          </cell>
          <cell r="D147">
            <v>4</v>
          </cell>
          <cell r="E147">
            <v>37984</v>
          </cell>
          <cell r="F147">
            <v>4.4279999999999999</v>
          </cell>
          <cell r="G147">
            <v>4.4349999999999996</v>
          </cell>
          <cell r="H147">
            <v>129</v>
          </cell>
          <cell r="I147">
            <v>4.4000000000000004</v>
          </cell>
          <cell r="J147">
            <v>4.3440000000000003</v>
          </cell>
        </row>
        <row r="148">
          <cell r="A148" t="str">
            <v>NN93</v>
          </cell>
          <cell r="B148" t="str">
            <v>NG</v>
          </cell>
          <cell r="C148">
            <v>2</v>
          </cell>
          <cell r="D148">
            <v>4</v>
          </cell>
          <cell r="E148">
            <v>38014</v>
          </cell>
          <cell r="F148">
            <v>4.298</v>
          </cell>
          <cell r="G148">
            <v>4.3049999999999997</v>
          </cell>
          <cell r="H148">
            <v>65</v>
          </cell>
          <cell r="I148">
            <v>4.2169999999999996</v>
          </cell>
          <cell r="J148">
            <v>4.2169999999999996</v>
          </cell>
        </row>
        <row r="149">
          <cell r="A149" t="str">
            <v>NN103</v>
          </cell>
          <cell r="B149" t="str">
            <v>NG</v>
          </cell>
          <cell r="C149">
            <v>3</v>
          </cell>
          <cell r="D149">
            <v>4</v>
          </cell>
          <cell r="E149">
            <v>38042</v>
          </cell>
          <cell r="F149">
            <v>4.1130000000000004</v>
          </cell>
          <cell r="G149">
            <v>4.12</v>
          </cell>
          <cell r="H149">
            <v>25</v>
          </cell>
          <cell r="I149">
            <v>4.03</v>
          </cell>
          <cell r="J149">
            <v>4.03</v>
          </cell>
        </row>
        <row r="150">
          <cell r="A150" t="str">
            <v>NN113</v>
          </cell>
          <cell r="B150" t="str">
            <v>NG</v>
          </cell>
          <cell r="C150">
            <v>4</v>
          </cell>
          <cell r="D150">
            <v>4</v>
          </cell>
          <cell r="E150">
            <v>38075</v>
          </cell>
          <cell r="F150">
            <v>3.8530000000000002</v>
          </cell>
          <cell r="G150">
            <v>3.87</v>
          </cell>
          <cell r="H150">
            <v>46</v>
          </cell>
          <cell r="I150">
            <v>3.83</v>
          </cell>
          <cell r="J150">
            <v>3.82</v>
          </cell>
        </row>
        <row r="151">
          <cell r="A151" t="str">
            <v>NN123</v>
          </cell>
          <cell r="B151" t="str">
            <v>NG</v>
          </cell>
          <cell r="C151">
            <v>5</v>
          </cell>
          <cell r="D151">
            <v>4</v>
          </cell>
          <cell r="E151">
            <v>38105</v>
          </cell>
          <cell r="F151">
            <v>3.7930000000000001</v>
          </cell>
          <cell r="G151">
            <v>3.82</v>
          </cell>
          <cell r="H151">
            <v>19</v>
          </cell>
          <cell r="I151">
            <v>0</v>
          </cell>
          <cell r="J151">
            <v>0</v>
          </cell>
        </row>
        <row r="152">
          <cell r="A152" t="str">
            <v>NN14</v>
          </cell>
          <cell r="B152" t="str">
            <v>NG</v>
          </cell>
          <cell r="C152">
            <v>6</v>
          </cell>
          <cell r="D152">
            <v>4</v>
          </cell>
          <cell r="E152">
            <v>38133</v>
          </cell>
          <cell r="F152">
            <v>3.7930000000000001</v>
          </cell>
          <cell r="G152">
            <v>3.8330000000000002</v>
          </cell>
          <cell r="H152">
            <v>19</v>
          </cell>
          <cell r="I152">
            <v>0</v>
          </cell>
          <cell r="J152">
            <v>0</v>
          </cell>
        </row>
        <row r="153">
          <cell r="A153" t="str">
            <v>NN24</v>
          </cell>
          <cell r="B153" t="str">
            <v>NG</v>
          </cell>
          <cell r="C153">
            <v>7</v>
          </cell>
          <cell r="D153">
            <v>4</v>
          </cell>
          <cell r="E153">
            <v>38166</v>
          </cell>
          <cell r="F153">
            <v>3.8029999999999999</v>
          </cell>
          <cell r="G153">
            <v>3.843</v>
          </cell>
          <cell r="H153">
            <v>16</v>
          </cell>
          <cell r="I153">
            <v>0</v>
          </cell>
          <cell r="J153">
            <v>0</v>
          </cell>
        </row>
        <row r="154">
          <cell r="A154" t="str">
            <v>NN34</v>
          </cell>
          <cell r="B154" t="str">
            <v>NG</v>
          </cell>
          <cell r="C154">
            <v>8</v>
          </cell>
          <cell r="D154">
            <v>4</v>
          </cell>
          <cell r="E154">
            <v>38196</v>
          </cell>
          <cell r="F154">
            <v>3.8130000000000002</v>
          </cell>
          <cell r="G154">
            <v>3.85</v>
          </cell>
          <cell r="H154">
            <v>16</v>
          </cell>
          <cell r="I154">
            <v>0</v>
          </cell>
          <cell r="J154">
            <v>0</v>
          </cell>
        </row>
        <row r="155">
          <cell r="A155" t="str">
            <v>NN44</v>
          </cell>
          <cell r="B155" t="str">
            <v>NG</v>
          </cell>
          <cell r="C155">
            <v>9</v>
          </cell>
          <cell r="D155">
            <v>4</v>
          </cell>
          <cell r="E155">
            <v>38226</v>
          </cell>
          <cell r="F155">
            <v>3.798</v>
          </cell>
          <cell r="G155">
            <v>3.84</v>
          </cell>
          <cell r="H155">
            <v>20</v>
          </cell>
          <cell r="I155">
            <v>3.7450000000000001</v>
          </cell>
          <cell r="J155">
            <v>3.7450000000000001</v>
          </cell>
        </row>
        <row r="156">
          <cell r="A156" t="str">
            <v>NN54</v>
          </cell>
          <cell r="B156" t="str">
            <v>NG</v>
          </cell>
          <cell r="C156">
            <v>10</v>
          </cell>
          <cell r="D156">
            <v>4</v>
          </cell>
          <cell r="E156">
            <v>38258</v>
          </cell>
          <cell r="F156">
            <v>3.823</v>
          </cell>
          <cell r="G156">
            <v>3.8620000000000001</v>
          </cell>
          <cell r="H156">
            <v>17</v>
          </cell>
          <cell r="I156">
            <v>3.76</v>
          </cell>
          <cell r="J156">
            <v>3.76</v>
          </cell>
        </row>
        <row r="157">
          <cell r="A157" t="str">
            <v>NN64</v>
          </cell>
          <cell r="B157" t="str">
            <v>NG</v>
          </cell>
          <cell r="C157">
            <v>11</v>
          </cell>
          <cell r="D157">
            <v>4</v>
          </cell>
          <cell r="E157">
            <v>38287</v>
          </cell>
          <cell r="F157">
            <v>3.9809999999999999</v>
          </cell>
          <cell r="G157">
            <v>4.0199999999999996</v>
          </cell>
          <cell r="H157">
            <v>217</v>
          </cell>
          <cell r="I157">
            <v>3.93</v>
          </cell>
          <cell r="J157">
            <v>3.93</v>
          </cell>
        </row>
        <row r="158">
          <cell r="A158" t="str">
            <v>NN74</v>
          </cell>
          <cell r="B158" t="str">
            <v>NG</v>
          </cell>
          <cell r="C158">
            <v>12</v>
          </cell>
          <cell r="D158">
            <v>4</v>
          </cell>
          <cell r="E158">
            <v>38315</v>
          </cell>
          <cell r="F158">
            <v>4.1550000000000002</v>
          </cell>
          <cell r="G158">
            <v>4.194</v>
          </cell>
          <cell r="H158">
            <v>16</v>
          </cell>
          <cell r="I158">
            <v>0</v>
          </cell>
          <cell r="J158">
            <v>0</v>
          </cell>
        </row>
        <row r="159">
          <cell r="A159" t="str">
            <v>NN84</v>
          </cell>
          <cell r="B159" t="str">
            <v>NG</v>
          </cell>
          <cell r="C159">
            <v>1</v>
          </cell>
          <cell r="D159">
            <v>5</v>
          </cell>
          <cell r="E159">
            <v>38349</v>
          </cell>
          <cell r="F159">
            <v>4.2149999999999999</v>
          </cell>
          <cell r="G159">
            <v>4.2539999999999996</v>
          </cell>
          <cell r="H159">
            <v>3</v>
          </cell>
          <cell r="I159">
            <v>4.1950000000000003</v>
          </cell>
          <cell r="J159">
            <v>4.1900000000000004</v>
          </cell>
        </row>
        <row r="160">
          <cell r="A160" t="str">
            <v>NN94</v>
          </cell>
          <cell r="B160" t="str">
            <v>NG</v>
          </cell>
          <cell r="C160">
            <v>2</v>
          </cell>
          <cell r="D160">
            <v>5</v>
          </cell>
          <cell r="E160">
            <v>38379</v>
          </cell>
          <cell r="F160">
            <v>4.1050000000000004</v>
          </cell>
          <cell r="G160">
            <v>4.1440000000000001</v>
          </cell>
          <cell r="H160">
            <v>1</v>
          </cell>
          <cell r="I160">
            <v>0</v>
          </cell>
          <cell r="J160">
            <v>0</v>
          </cell>
        </row>
        <row r="161">
          <cell r="A161" t="str">
            <v>NN104</v>
          </cell>
          <cell r="B161" t="str">
            <v>NG</v>
          </cell>
          <cell r="C161">
            <v>3</v>
          </cell>
          <cell r="D161">
            <v>5</v>
          </cell>
          <cell r="E161">
            <v>38407</v>
          </cell>
          <cell r="F161">
            <v>3.9350000000000001</v>
          </cell>
          <cell r="G161">
            <v>3.9780000000000002</v>
          </cell>
          <cell r="H161">
            <v>202</v>
          </cell>
          <cell r="I161">
            <v>3.89</v>
          </cell>
          <cell r="J161">
            <v>3.89</v>
          </cell>
        </row>
        <row r="162">
          <cell r="A162" t="str">
            <v>NN114</v>
          </cell>
          <cell r="B162" t="str">
            <v>NG</v>
          </cell>
          <cell r="C162">
            <v>4</v>
          </cell>
          <cell r="D162">
            <v>5</v>
          </cell>
          <cell r="E162">
            <v>38440</v>
          </cell>
          <cell r="F162">
            <v>3.6749999999999998</v>
          </cell>
          <cell r="G162">
            <v>3.7280000000000002</v>
          </cell>
          <cell r="H162">
            <v>1</v>
          </cell>
          <cell r="I162">
            <v>0</v>
          </cell>
          <cell r="J162">
            <v>0</v>
          </cell>
        </row>
        <row r="163">
          <cell r="A163" t="str">
            <v>NN124</v>
          </cell>
          <cell r="B163" t="str">
            <v>NG</v>
          </cell>
          <cell r="C163">
            <v>5</v>
          </cell>
          <cell r="D163">
            <v>5</v>
          </cell>
          <cell r="E163">
            <v>38469</v>
          </cell>
          <cell r="F163">
            <v>3.61</v>
          </cell>
          <cell r="G163">
            <v>3.6629999999999998</v>
          </cell>
          <cell r="H163">
            <v>1</v>
          </cell>
          <cell r="I163">
            <v>0</v>
          </cell>
          <cell r="J163">
            <v>0</v>
          </cell>
        </row>
        <row r="164">
          <cell r="A164" t="str">
            <v>NR112</v>
          </cell>
          <cell r="B164" t="str">
            <v>NG</v>
          </cell>
          <cell r="C164">
            <v>6</v>
          </cell>
          <cell r="D164">
            <v>5</v>
          </cell>
          <cell r="E164">
            <v>38498</v>
          </cell>
          <cell r="F164">
            <v>3.625</v>
          </cell>
          <cell r="G164">
            <v>3.6779999999999999</v>
          </cell>
          <cell r="H164">
            <v>1</v>
          </cell>
          <cell r="I164">
            <v>0</v>
          </cell>
          <cell r="J164">
            <v>0</v>
          </cell>
        </row>
        <row r="165">
          <cell r="A165" t="str">
            <v>NR122</v>
          </cell>
          <cell r="B165" t="str">
            <v>NG</v>
          </cell>
          <cell r="C165">
            <v>7</v>
          </cell>
          <cell r="D165">
            <v>5</v>
          </cell>
          <cell r="E165">
            <v>38531</v>
          </cell>
          <cell r="F165">
            <v>3.66</v>
          </cell>
          <cell r="G165">
            <v>3.7130000000000001</v>
          </cell>
          <cell r="H165">
            <v>1</v>
          </cell>
          <cell r="I165">
            <v>0</v>
          </cell>
          <cell r="J165">
            <v>0</v>
          </cell>
        </row>
        <row r="166">
          <cell r="A166" t="str">
            <v>NR13</v>
          </cell>
          <cell r="B166" t="str">
            <v>NG</v>
          </cell>
          <cell r="C166">
            <v>8</v>
          </cell>
          <cell r="D166">
            <v>5</v>
          </cell>
          <cell r="E166">
            <v>38560</v>
          </cell>
          <cell r="F166">
            <v>3.67</v>
          </cell>
          <cell r="G166">
            <v>3.7229999999999999</v>
          </cell>
          <cell r="H166">
            <v>1</v>
          </cell>
          <cell r="I166">
            <v>0</v>
          </cell>
          <cell r="J166">
            <v>0</v>
          </cell>
        </row>
        <row r="167">
          <cell r="A167" t="str">
            <v>NR23</v>
          </cell>
          <cell r="B167" t="str">
            <v>NG</v>
          </cell>
          <cell r="C167">
            <v>9</v>
          </cell>
          <cell r="D167">
            <v>5</v>
          </cell>
          <cell r="E167">
            <v>38593</v>
          </cell>
          <cell r="F167">
            <v>3.65</v>
          </cell>
          <cell r="G167">
            <v>3.7029999999999998</v>
          </cell>
          <cell r="H167">
            <v>1</v>
          </cell>
          <cell r="I167">
            <v>0</v>
          </cell>
          <cell r="J167">
            <v>0</v>
          </cell>
        </row>
        <row r="168">
          <cell r="A168" t="str">
            <v>NR33</v>
          </cell>
          <cell r="B168" t="str">
            <v>NG</v>
          </cell>
          <cell r="C168">
            <v>10</v>
          </cell>
          <cell r="D168">
            <v>5</v>
          </cell>
          <cell r="E168">
            <v>38623</v>
          </cell>
          <cell r="F168">
            <v>3.6720000000000002</v>
          </cell>
          <cell r="G168">
            <v>3.7250000000000001</v>
          </cell>
          <cell r="H168">
            <v>1</v>
          </cell>
          <cell r="I168">
            <v>0</v>
          </cell>
          <cell r="J168">
            <v>0</v>
          </cell>
        </row>
        <row r="169">
          <cell r="A169" t="str">
            <v>NS112</v>
          </cell>
          <cell r="B169" t="str">
            <v>NG</v>
          </cell>
          <cell r="C169">
            <v>11</v>
          </cell>
          <cell r="D169">
            <v>5</v>
          </cell>
          <cell r="E169">
            <v>38652</v>
          </cell>
          <cell r="F169">
            <v>3.8340000000000001</v>
          </cell>
          <cell r="G169">
            <v>3.887</v>
          </cell>
          <cell r="H169">
            <v>2</v>
          </cell>
          <cell r="I169">
            <v>3.8</v>
          </cell>
          <cell r="J169">
            <v>3.8</v>
          </cell>
        </row>
        <row r="170">
          <cell r="A170" t="str">
            <v>NS122</v>
          </cell>
          <cell r="B170" t="str">
            <v>NG</v>
          </cell>
          <cell r="C170">
            <v>12</v>
          </cell>
          <cell r="D170">
            <v>5</v>
          </cell>
          <cell r="E170">
            <v>38684</v>
          </cell>
          <cell r="F170">
            <v>4.0039999999999996</v>
          </cell>
          <cell r="G170">
            <v>4.0570000000000004</v>
          </cell>
          <cell r="H170">
            <v>1</v>
          </cell>
          <cell r="I170">
            <v>0</v>
          </cell>
          <cell r="J170">
            <v>0</v>
          </cell>
        </row>
        <row r="171">
          <cell r="A171" t="str">
            <v>NS13</v>
          </cell>
          <cell r="B171" t="str">
            <v>NG</v>
          </cell>
          <cell r="C171">
            <v>1</v>
          </cell>
          <cell r="D171">
            <v>6</v>
          </cell>
          <cell r="E171">
            <v>38714</v>
          </cell>
          <cell r="F171">
            <v>4.0590000000000002</v>
          </cell>
          <cell r="G171">
            <v>4.1120000000000001</v>
          </cell>
          <cell r="H171">
            <v>0</v>
          </cell>
          <cell r="I171">
            <v>0</v>
          </cell>
          <cell r="J171">
            <v>0</v>
          </cell>
        </row>
        <row r="172">
          <cell r="A172" t="str">
            <v>NS23</v>
          </cell>
          <cell r="B172" t="str">
            <v>NG</v>
          </cell>
          <cell r="C172">
            <v>2</v>
          </cell>
          <cell r="D172">
            <v>6</v>
          </cell>
          <cell r="E172">
            <v>38744</v>
          </cell>
          <cell r="F172">
            <v>3.9590000000000001</v>
          </cell>
          <cell r="G172">
            <v>4.0119999999999996</v>
          </cell>
          <cell r="H172">
            <v>0</v>
          </cell>
          <cell r="I172">
            <v>0</v>
          </cell>
          <cell r="J172">
            <v>0</v>
          </cell>
        </row>
        <row r="173">
          <cell r="A173" t="str">
            <v>NS33</v>
          </cell>
          <cell r="B173" t="str">
            <v>NG</v>
          </cell>
          <cell r="C173">
            <v>3</v>
          </cell>
          <cell r="D173">
            <v>6</v>
          </cell>
          <cell r="E173">
            <v>38772</v>
          </cell>
          <cell r="F173">
            <v>3.8330000000000002</v>
          </cell>
          <cell r="G173">
            <v>3.8860000000000001</v>
          </cell>
          <cell r="H173">
            <v>0</v>
          </cell>
          <cell r="I173">
            <v>0</v>
          </cell>
          <cell r="J173">
            <v>0</v>
          </cell>
        </row>
        <row r="174">
          <cell r="A174" t="str">
            <v>NS43</v>
          </cell>
          <cell r="B174" t="str">
            <v>NG</v>
          </cell>
          <cell r="C174">
            <v>4</v>
          </cell>
          <cell r="D174">
            <v>6</v>
          </cell>
          <cell r="E174">
            <v>38805</v>
          </cell>
          <cell r="F174">
            <v>3.6379999999999999</v>
          </cell>
          <cell r="G174">
            <v>3.6909999999999998</v>
          </cell>
          <cell r="H174">
            <v>0</v>
          </cell>
          <cell r="I174">
            <v>0</v>
          </cell>
          <cell r="J174">
            <v>0</v>
          </cell>
        </row>
        <row r="175">
          <cell r="A175" t="str">
            <v>NS113</v>
          </cell>
          <cell r="B175" t="str">
            <v>NG</v>
          </cell>
          <cell r="C175">
            <v>5</v>
          </cell>
          <cell r="D175">
            <v>6</v>
          </cell>
          <cell r="E175">
            <v>38833</v>
          </cell>
          <cell r="F175">
            <v>3.6230000000000002</v>
          </cell>
          <cell r="G175">
            <v>3.6760000000000002</v>
          </cell>
          <cell r="H175">
            <v>0</v>
          </cell>
          <cell r="I175">
            <v>0</v>
          </cell>
          <cell r="J175">
            <v>0</v>
          </cell>
        </row>
        <row r="176">
          <cell r="A176" t="str">
            <v>NS123</v>
          </cell>
          <cell r="B176" t="str">
            <v>NG</v>
          </cell>
          <cell r="C176">
            <v>6</v>
          </cell>
          <cell r="D176">
            <v>6</v>
          </cell>
          <cell r="E176">
            <v>38863</v>
          </cell>
          <cell r="F176">
            <v>3.6549999999999998</v>
          </cell>
          <cell r="G176">
            <v>3.7080000000000002</v>
          </cell>
          <cell r="H176">
            <v>0</v>
          </cell>
          <cell r="I176">
            <v>0</v>
          </cell>
          <cell r="J176">
            <v>0</v>
          </cell>
        </row>
        <row r="177">
          <cell r="A177" t="str">
            <v>NS14</v>
          </cell>
          <cell r="B177" t="str">
            <v>NG</v>
          </cell>
          <cell r="C177">
            <v>7</v>
          </cell>
          <cell r="D177">
            <v>6</v>
          </cell>
          <cell r="E177">
            <v>38896</v>
          </cell>
          <cell r="F177">
            <v>3.6869999999999998</v>
          </cell>
          <cell r="G177">
            <v>3.74</v>
          </cell>
          <cell r="H177">
            <v>0</v>
          </cell>
          <cell r="I177">
            <v>0</v>
          </cell>
          <cell r="J177">
            <v>0</v>
          </cell>
        </row>
        <row r="178">
          <cell r="A178" t="str">
            <v>NS24</v>
          </cell>
          <cell r="B178" t="str">
            <v>NG</v>
          </cell>
          <cell r="C178">
            <v>8</v>
          </cell>
          <cell r="D178">
            <v>6</v>
          </cell>
          <cell r="E178">
            <v>38925</v>
          </cell>
          <cell r="F178">
            <v>3.722</v>
          </cell>
          <cell r="G178">
            <v>3.7749999999999999</v>
          </cell>
          <cell r="H178">
            <v>0</v>
          </cell>
          <cell r="I178">
            <v>0</v>
          </cell>
          <cell r="J178">
            <v>0</v>
          </cell>
        </row>
        <row r="179">
          <cell r="A179" t="str">
            <v>NS34</v>
          </cell>
          <cell r="B179" t="str">
            <v>NG</v>
          </cell>
          <cell r="C179">
            <v>9</v>
          </cell>
          <cell r="D179">
            <v>6</v>
          </cell>
          <cell r="E179">
            <v>38958</v>
          </cell>
          <cell r="F179">
            <v>3.7269999999999999</v>
          </cell>
          <cell r="G179">
            <v>3.78</v>
          </cell>
          <cell r="H179">
            <v>0</v>
          </cell>
          <cell r="I179">
            <v>0</v>
          </cell>
          <cell r="J179">
            <v>0</v>
          </cell>
        </row>
        <row r="180">
          <cell r="A180" t="str">
            <v>NZ112</v>
          </cell>
          <cell r="B180" t="str">
            <v>NG</v>
          </cell>
          <cell r="C180">
            <v>10</v>
          </cell>
          <cell r="D180">
            <v>6</v>
          </cell>
          <cell r="E180">
            <v>38987</v>
          </cell>
          <cell r="F180">
            <v>3.7519999999999998</v>
          </cell>
          <cell r="G180">
            <v>3.8050000000000002</v>
          </cell>
          <cell r="H180">
            <v>0</v>
          </cell>
          <cell r="I180">
            <v>0</v>
          </cell>
          <cell r="J180">
            <v>0</v>
          </cell>
        </row>
        <row r="181">
          <cell r="A181" t="str">
            <v>NZ122</v>
          </cell>
          <cell r="B181" t="str">
            <v>NG</v>
          </cell>
          <cell r="C181">
            <v>11</v>
          </cell>
          <cell r="D181">
            <v>6</v>
          </cell>
          <cell r="E181">
            <v>39017</v>
          </cell>
          <cell r="F181">
            <v>3.9369999999999998</v>
          </cell>
          <cell r="G181">
            <v>3.98</v>
          </cell>
          <cell r="H181">
            <v>0</v>
          </cell>
          <cell r="I181">
            <v>0</v>
          </cell>
          <cell r="J181">
            <v>0</v>
          </cell>
        </row>
        <row r="182">
          <cell r="A182" t="str">
            <v>NZ13</v>
          </cell>
          <cell r="B182" t="str">
            <v>NG</v>
          </cell>
          <cell r="C182">
            <v>12</v>
          </cell>
          <cell r="D182">
            <v>6</v>
          </cell>
          <cell r="E182">
            <v>39049</v>
          </cell>
          <cell r="F182">
            <v>4.1020000000000003</v>
          </cell>
          <cell r="G182">
            <v>4.1399999999999997</v>
          </cell>
          <cell r="H182">
            <v>0</v>
          </cell>
          <cell r="I182">
            <v>0</v>
          </cell>
          <cell r="J182">
            <v>0</v>
          </cell>
        </row>
        <row r="183">
          <cell r="A183" t="str">
            <v>NZ23</v>
          </cell>
          <cell r="B183" t="str">
            <v>NG</v>
          </cell>
          <cell r="C183">
            <v>1</v>
          </cell>
          <cell r="D183">
            <v>7</v>
          </cell>
          <cell r="E183">
            <v>39078</v>
          </cell>
          <cell r="F183">
            <v>4.1719999999999997</v>
          </cell>
          <cell r="G183">
            <v>4.21</v>
          </cell>
          <cell r="H183">
            <v>0</v>
          </cell>
          <cell r="I183">
            <v>0</v>
          </cell>
          <cell r="J183">
            <v>0</v>
          </cell>
        </row>
        <row r="184">
          <cell r="A184" t="str">
            <v>NZ33</v>
          </cell>
          <cell r="B184" t="str">
            <v>NG</v>
          </cell>
          <cell r="C184">
            <v>2</v>
          </cell>
          <cell r="D184">
            <v>7</v>
          </cell>
          <cell r="E184">
            <v>39111</v>
          </cell>
          <cell r="F184">
            <v>4.0620000000000003</v>
          </cell>
          <cell r="G184">
            <v>4.0999999999999996</v>
          </cell>
          <cell r="H184">
            <v>0</v>
          </cell>
          <cell r="I184">
            <v>0</v>
          </cell>
          <cell r="J184">
            <v>0</v>
          </cell>
        </row>
        <row r="185">
          <cell r="A185" t="str">
            <v>NZ43</v>
          </cell>
          <cell r="B185" t="str">
            <v>NG</v>
          </cell>
          <cell r="C185">
            <v>3</v>
          </cell>
          <cell r="D185">
            <v>7</v>
          </cell>
          <cell r="E185">
            <v>39139</v>
          </cell>
          <cell r="F185">
            <v>3.9169999999999998</v>
          </cell>
          <cell r="G185">
            <v>3.9550000000000001</v>
          </cell>
          <cell r="H185">
            <v>0</v>
          </cell>
          <cell r="I185">
            <v>0</v>
          </cell>
          <cell r="J185">
            <v>0</v>
          </cell>
        </row>
        <row r="186">
          <cell r="A186" t="str">
            <v>NZ113</v>
          </cell>
          <cell r="B186" t="str">
            <v>NG</v>
          </cell>
          <cell r="C186">
            <v>4</v>
          </cell>
          <cell r="D186">
            <v>7</v>
          </cell>
          <cell r="E186">
            <v>39169</v>
          </cell>
          <cell r="F186">
            <v>3.7370000000000001</v>
          </cell>
          <cell r="G186">
            <v>3.7749999999999999</v>
          </cell>
          <cell r="H186">
            <v>0</v>
          </cell>
          <cell r="I186">
            <v>0</v>
          </cell>
          <cell r="J186">
            <v>0</v>
          </cell>
        </row>
        <row r="187">
          <cell r="A187" t="str">
            <v>NZ123</v>
          </cell>
          <cell r="B187" t="str">
            <v>NG</v>
          </cell>
          <cell r="C187">
            <v>5</v>
          </cell>
          <cell r="D187">
            <v>7</v>
          </cell>
          <cell r="E187">
            <v>39198</v>
          </cell>
          <cell r="F187">
            <v>3.7269999999999999</v>
          </cell>
          <cell r="G187">
            <v>3.7650000000000001</v>
          </cell>
          <cell r="H187">
            <v>0</v>
          </cell>
          <cell r="I187">
            <v>0</v>
          </cell>
          <cell r="J187">
            <v>0</v>
          </cell>
        </row>
        <row r="188">
          <cell r="A188" t="str">
            <v>NZ14</v>
          </cell>
          <cell r="B188" t="str">
            <v>NG</v>
          </cell>
          <cell r="C188">
            <v>6</v>
          </cell>
          <cell r="D188">
            <v>7</v>
          </cell>
          <cell r="E188">
            <v>39231</v>
          </cell>
          <cell r="F188">
            <v>3.7570000000000001</v>
          </cell>
          <cell r="G188">
            <v>3.7949999999999999</v>
          </cell>
          <cell r="H188">
            <v>0</v>
          </cell>
          <cell r="I188">
            <v>0</v>
          </cell>
          <cell r="J188">
            <v>0</v>
          </cell>
        </row>
        <row r="189">
          <cell r="A189" t="str">
            <v>NZ24</v>
          </cell>
          <cell r="B189" t="str">
            <v>NG</v>
          </cell>
          <cell r="C189">
            <v>7</v>
          </cell>
          <cell r="D189">
            <v>7</v>
          </cell>
          <cell r="E189">
            <v>39260</v>
          </cell>
          <cell r="F189">
            <v>3.7869999999999999</v>
          </cell>
          <cell r="G189">
            <v>3.8250000000000002</v>
          </cell>
          <cell r="H189">
            <v>0</v>
          </cell>
          <cell r="I189">
            <v>0</v>
          </cell>
          <cell r="J189">
            <v>0</v>
          </cell>
        </row>
        <row r="190">
          <cell r="A190" t="str">
            <v>NZ34</v>
          </cell>
          <cell r="B190" t="str">
            <v>NG</v>
          </cell>
          <cell r="C190">
            <v>8</v>
          </cell>
          <cell r="D190">
            <v>7</v>
          </cell>
          <cell r="E190">
            <v>39290</v>
          </cell>
          <cell r="F190">
            <v>3.8220000000000001</v>
          </cell>
          <cell r="G190">
            <v>3.86</v>
          </cell>
          <cell r="H190">
            <v>0</v>
          </cell>
          <cell r="I190">
            <v>0</v>
          </cell>
          <cell r="J190">
            <v>0</v>
          </cell>
        </row>
        <row r="191">
          <cell r="A191" t="str">
            <v>PA122</v>
          </cell>
          <cell r="B191" t="str">
            <v>NG</v>
          </cell>
          <cell r="C191">
            <v>9</v>
          </cell>
          <cell r="D191">
            <v>7</v>
          </cell>
          <cell r="E191">
            <v>39323</v>
          </cell>
          <cell r="F191">
            <v>3.8220000000000001</v>
          </cell>
          <cell r="G191">
            <v>3.86</v>
          </cell>
          <cell r="H191">
            <v>0</v>
          </cell>
          <cell r="I191">
            <v>0</v>
          </cell>
          <cell r="J191">
            <v>0</v>
          </cell>
        </row>
        <row r="192">
          <cell r="A192" t="str">
            <v>PA33</v>
          </cell>
          <cell r="B192" t="str">
            <v>NG</v>
          </cell>
          <cell r="C192">
            <v>10</v>
          </cell>
          <cell r="D192">
            <v>7</v>
          </cell>
          <cell r="E192">
            <v>39351</v>
          </cell>
          <cell r="F192">
            <v>3.847</v>
          </cell>
          <cell r="G192">
            <v>3.8849999999999998</v>
          </cell>
          <cell r="H192">
            <v>0</v>
          </cell>
          <cell r="I192">
            <v>0</v>
          </cell>
          <cell r="J192">
            <v>0</v>
          </cell>
        </row>
        <row r="193">
          <cell r="A193" t="str">
            <v>PL102</v>
          </cell>
          <cell r="B193" t="str">
            <v>NG</v>
          </cell>
          <cell r="C193">
            <v>11</v>
          </cell>
          <cell r="D193">
            <v>7</v>
          </cell>
          <cell r="E193">
            <v>39384</v>
          </cell>
          <cell r="F193">
            <v>3.9969999999999999</v>
          </cell>
          <cell r="G193">
            <v>4.0350000000000001</v>
          </cell>
          <cell r="H193">
            <v>0</v>
          </cell>
          <cell r="I193">
            <v>0</v>
          </cell>
          <cell r="J193">
            <v>0</v>
          </cell>
        </row>
        <row r="194">
          <cell r="A194" t="str">
            <v>PL13</v>
          </cell>
          <cell r="B194" t="str">
            <v>NG</v>
          </cell>
          <cell r="C194">
            <v>12</v>
          </cell>
          <cell r="D194">
            <v>7</v>
          </cell>
          <cell r="E194">
            <v>39414</v>
          </cell>
          <cell r="F194">
            <v>4.1470000000000002</v>
          </cell>
          <cell r="G194">
            <v>4.1849999999999996</v>
          </cell>
          <cell r="H194">
            <v>0</v>
          </cell>
          <cell r="I194">
            <v>0</v>
          </cell>
          <cell r="J194">
            <v>0</v>
          </cell>
        </row>
        <row r="195">
          <cell r="A195" t="str">
            <v>PL43</v>
          </cell>
          <cell r="B195" t="str">
            <v>NG</v>
          </cell>
          <cell r="C195">
            <v>1</v>
          </cell>
          <cell r="D195">
            <v>8</v>
          </cell>
          <cell r="E195">
            <v>39443</v>
          </cell>
          <cell r="F195">
            <v>4.1970000000000001</v>
          </cell>
          <cell r="G195">
            <v>4.2350000000000003</v>
          </cell>
          <cell r="H195">
            <v>0</v>
          </cell>
          <cell r="I195">
            <v>0</v>
          </cell>
          <cell r="J195">
            <v>0</v>
          </cell>
        </row>
        <row r="196">
          <cell r="A196" t="str">
            <v>PL73</v>
          </cell>
          <cell r="B196" t="str">
            <v>NG</v>
          </cell>
          <cell r="C196">
            <v>2</v>
          </cell>
          <cell r="D196">
            <v>8</v>
          </cell>
          <cell r="E196">
            <v>39476</v>
          </cell>
          <cell r="F196">
            <v>4.0970000000000004</v>
          </cell>
          <cell r="G196">
            <v>4.1349999999999998</v>
          </cell>
          <cell r="H196">
            <v>0</v>
          </cell>
          <cell r="I196">
            <v>0</v>
          </cell>
          <cell r="J196">
            <v>0</v>
          </cell>
        </row>
        <row r="197">
          <cell r="A197" t="str">
            <v>PN112</v>
          </cell>
          <cell r="B197" t="str">
            <v>NG</v>
          </cell>
          <cell r="C197">
            <v>3</v>
          </cell>
          <cell r="D197">
            <v>8</v>
          </cell>
          <cell r="E197">
            <v>39505</v>
          </cell>
          <cell r="F197">
            <v>3.9470000000000001</v>
          </cell>
          <cell r="G197">
            <v>3.9849999999999999</v>
          </cell>
          <cell r="H197">
            <v>0</v>
          </cell>
          <cell r="I197">
            <v>0</v>
          </cell>
          <cell r="J197">
            <v>0</v>
          </cell>
        </row>
        <row r="198">
          <cell r="A198" t="str">
            <v>PN122</v>
          </cell>
          <cell r="B198" t="str">
            <v>NG</v>
          </cell>
          <cell r="C198">
            <v>4</v>
          </cell>
          <cell r="D198">
            <v>8</v>
          </cell>
          <cell r="E198">
            <v>39534</v>
          </cell>
          <cell r="F198">
            <v>3.7970000000000002</v>
          </cell>
          <cell r="G198">
            <v>3.835</v>
          </cell>
          <cell r="H198">
            <v>0</v>
          </cell>
          <cell r="I198">
            <v>0</v>
          </cell>
          <cell r="J198">
            <v>0</v>
          </cell>
        </row>
        <row r="199">
          <cell r="A199" t="str">
            <v>PN13</v>
          </cell>
          <cell r="B199" t="str">
            <v>NG</v>
          </cell>
          <cell r="C199">
            <v>5</v>
          </cell>
          <cell r="D199">
            <v>8</v>
          </cell>
          <cell r="E199">
            <v>39566</v>
          </cell>
          <cell r="F199">
            <v>3.7669999999999999</v>
          </cell>
          <cell r="G199">
            <v>3.8050000000000002</v>
          </cell>
          <cell r="H199">
            <v>0</v>
          </cell>
          <cell r="I199">
            <v>0</v>
          </cell>
          <cell r="J199">
            <v>0</v>
          </cell>
        </row>
        <row r="200">
          <cell r="A200" t="str">
            <v>PN23</v>
          </cell>
          <cell r="B200" t="str">
            <v>NG</v>
          </cell>
          <cell r="C200">
            <v>6</v>
          </cell>
          <cell r="D200">
            <v>8</v>
          </cell>
          <cell r="E200">
            <v>39596</v>
          </cell>
          <cell r="F200">
            <v>3.7970000000000002</v>
          </cell>
          <cell r="G200">
            <v>3.835</v>
          </cell>
          <cell r="H200">
            <v>0</v>
          </cell>
          <cell r="I200">
            <v>0</v>
          </cell>
          <cell r="J200">
            <v>0</v>
          </cell>
        </row>
        <row r="201">
          <cell r="A201" t="str">
            <v>PN33</v>
          </cell>
          <cell r="B201" t="str">
            <v>NG</v>
          </cell>
          <cell r="C201">
            <v>7</v>
          </cell>
          <cell r="D201">
            <v>8</v>
          </cell>
          <cell r="E201">
            <v>39625</v>
          </cell>
          <cell r="F201">
            <v>3.827</v>
          </cell>
          <cell r="G201">
            <v>3.8650000000000002</v>
          </cell>
          <cell r="H201">
            <v>0</v>
          </cell>
          <cell r="I201">
            <v>0</v>
          </cell>
          <cell r="J201">
            <v>0</v>
          </cell>
        </row>
        <row r="202">
          <cell r="A202" t="str">
            <v>PN43</v>
          </cell>
          <cell r="B202" t="str">
            <v>NG</v>
          </cell>
          <cell r="C202">
            <v>8</v>
          </cell>
          <cell r="D202">
            <v>8</v>
          </cell>
          <cell r="E202">
            <v>39658</v>
          </cell>
          <cell r="F202">
            <v>3.8570000000000002</v>
          </cell>
          <cell r="G202">
            <v>3.895</v>
          </cell>
          <cell r="H202">
            <v>0</v>
          </cell>
          <cell r="I202">
            <v>0</v>
          </cell>
          <cell r="J202">
            <v>0</v>
          </cell>
        </row>
        <row r="203">
          <cell r="A203" t="str">
            <v>PN53</v>
          </cell>
          <cell r="B203" t="str">
            <v>NG</v>
          </cell>
          <cell r="C203">
            <v>9</v>
          </cell>
          <cell r="D203">
            <v>8</v>
          </cell>
          <cell r="E203">
            <v>39687</v>
          </cell>
          <cell r="F203">
            <v>3.8570000000000002</v>
          </cell>
          <cell r="G203">
            <v>3.895</v>
          </cell>
          <cell r="H203">
            <v>0</v>
          </cell>
          <cell r="I203">
            <v>0</v>
          </cell>
          <cell r="J203">
            <v>0</v>
          </cell>
        </row>
        <row r="204">
          <cell r="A204" t="str">
            <v>PN63</v>
          </cell>
          <cell r="B204" t="str">
            <v>NG</v>
          </cell>
          <cell r="C204">
            <v>10</v>
          </cell>
          <cell r="D204">
            <v>8</v>
          </cell>
          <cell r="E204">
            <v>39717</v>
          </cell>
          <cell r="F204">
            <v>3.8820000000000001</v>
          </cell>
          <cell r="G204">
            <v>3.92</v>
          </cell>
          <cell r="H204">
            <v>0</v>
          </cell>
          <cell r="I204">
            <v>0</v>
          </cell>
          <cell r="J204">
            <v>0</v>
          </cell>
        </row>
        <row r="205">
          <cell r="A205" t="str">
            <v>PN73</v>
          </cell>
          <cell r="B205" t="str">
            <v>NG</v>
          </cell>
          <cell r="C205">
            <v>11</v>
          </cell>
          <cell r="D205">
            <v>8</v>
          </cell>
          <cell r="E205">
            <v>39750</v>
          </cell>
          <cell r="F205">
            <v>4.032</v>
          </cell>
          <cell r="G205">
            <v>4.07</v>
          </cell>
          <cell r="H205">
            <v>0</v>
          </cell>
          <cell r="I205">
            <v>0</v>
          </cell>
          <cell r="J205">
            <v>0</v>
          </cell>
        </row>
        <row r="206">
          <cell r="A206" t="str">
            <v>PN83</v>
          </cell>
          <cell r="B206" t="str">
            <v>NG</v>
          </cell>
          <cell r="C206">
            <v>12</v>
          </cell>
          <cell r="D206">
            <v>8</v>
          </cell>
          <cell r="E206">
            <v>39776</v>
          </cell>
          <cell r="F206">
            <v>4.1820000000000004</v>
          </cell>
          <cell r="G206">
            <v>4.22</v>
          </cell>
          <cell r="H206">
            <v>0</v>
          </cell>
          <cell r="I206">
            <v>0</v>
          </cell>
          <cell r="J206">
            <v>0</v>
          </cell>
        </row>
        <row r="207">
          <cell r="A207" t="str">
            <v>PN93</v>
          </cell>
          <cell r="B207" t="str">
            <v>NH</v>
          </cell>
          <cell r="C207">
            <v>1</v>
          </cell>
          <cell r="D207">
            <v>3</v>
          </cell>
          <cell r="E207">
            <v>37623</v>
          </cell>
          <cell r="F207">
            <v>-8.7499999999999994E-2</v>
          </cell>
          <cell r="G207">
            <v>-0.09</v>
          </cell>
          <cell r="H207">
            <v>0</v>
          </cell>
          <cell r="I207">
            <v>0</v>
          </cell>
          <cell r="J207">
            <v>0</v>
          </cell>
        </row>
        <row r="208">
          <cell r="A208" t="str">
            <v>PN103</v>
          </cell>
          <cell r="B208" t="str">
            <v>NH</v>
          </cell>
          <cell r="C208">
            <v>2</v>
          </cell>
          <cell r="D208">
            <v>3</v>
          </cell>
          <cell r="E208">
            <v>37655</v>
          </cell>
          <cell r="F208">
            <v>-7.0000000000000007E-2</v>
          </cell>
          <cell r="G208">
            <v>-6.7500000000000004E-2</v>
          </cell>
          <cell r="H208">
            <v>0</v>
          </cell>
          <cell r="I208">
            <v>0</v>
          </cell>
          <cell r="J208">
            <v>0</v>
          </cell>
        </row>
        <row r="209">
          <cell r="A209" t="str">
            <v>PN113</v>
          </cell>
          <cell r="B209" t="str">
            <v>NH</v>
          </cell>
          <cell r="C209">
            <v>3</v>
          </cell>
          <cell r="D209">
            <v>3</v>
          </cell>
          <cell r="E209">
            <v>37683</v>
          </cell>
          <cell r="F209">
            <v>-5.7500000000000002E-2</v>
          </cell>
          <cell r="G209">
            <v>-5.7500000000000002E-2</v>
          </cell>
          <cell r="H209">
            <v>0</v>
          </cell>
          <cell r="I209">
            <v>0</v>
          </cell>
          <cell r="J209">
            <v>0</v>
          </cell>
        </row>
        <row r="210">
          <cell r="A210" t="str">
            <v>PN123</v>
          </cell>
          <cell r="B210" t="str">
            <v>NJ</v>
          </cell>
          <cell r="C210">
            <v>1</v>
          </cell>
          <cell r="D210">
            <v>3</v>
          </cell>
          <cell r="E210">
            <v>37623</v>
          </cell>
          <cell r="F210">
            <v>-0.55000000000000004</v>
          </cell>
          <cell r="G210">
            <v>-0.51500000000000001</v>
          </cell>
          <cell r="H210">
            <v>0</v>
          </cell>
          <cell r="I210">
            <v>0</v>
          </cell>
          <cell r="J210">
            <v>0</v>
          </cell>
        </row>
        <row r="211">
          <cell r="A211" t="str">
            <v>PN14</v>
          </cell>
          <cell r="B211" t="str">
            <v>NJ</v>
          </cell>
          <cell r="C211">
            <v>2</v>
          </cell>
          <cell r="D211">
            <v>3</v>
          </cell>
          <cell r="E211">
            <v>37655</v>
          </cell>
          <cell r="F211">
            <v>-0.55500000000000005</v>
          </cell>
          <cell r="G211">
            <v>-0.51500000000000001</v>
          </cell>
          <cell r="H211">
            <v>0</v>
          </cell>
          <cell r="I211">
            <v>0</v>
          </cell>
          <cell r="J211">
            <v>0</v>
          </cell>
        </row>
        <row r="212">
          <cell r="A212" t="str">
            <v>QG112</v>
          </cell>
          <cell r="B212" t="str">
            <v>NJ</v>
          </cell>
          <cell r="C212">
            <v>3</v>
          </cell>
          <cell r="D212">
            <v>3</v>
          </cell>
          <cell r="E212">
            <v>37683</v>
          </cell>
          <cell r="F212">
            <v>-0.51</v>
          </cell>
          <cell r="G212">
            <v>-0.54</v>
          </cell>
          <cell r="H212">
            <v>0</v>
          </cell>
          <cell r="I212">
            <v>0</v>
          </cell>
          <cell r="J212">
            <v>0</v>
          </cell>
        </row>
        <row r="213">
          <cell r="A213" t="str">
            <v>QJ112</v>
          </cell>
          <cell r="B213" t="str">
            <v>NJ</v>
          </cell>
          <cell r="C213">
            <v>4</v>
          </cell>
          <cell r="D213">
            <v>3</v>
          </cell>
          <cell r="E213">
            <v>37712</v>
          </cell>
          <cell r="F213">
            <v>-0.5</v>
          </cell>
          <cell r="G213">
            <v>-0.53</v>
          </cell>
          <cell r="H213">
            <v>0</v>
          </cell>
          <cell r="I213">
            <v>0</v>
          </cell>
          <cell r="J213">
            <v>0</v>
          </cell>
        </row>
        <row r="214">
          <cell r="A214" t="str">
            <v>QJ122</v>
          </cell>
          <cell r="B214" t="str">
            <v>NJ</v>
          </cell>
          <cell r="C214">
            <v>5</v>
          </cell>
          <cell r="D214">
            <v>3</v>
          </cell>
          <cell r="E214">
            <v>37742</v>
          </cell>
          <cell r="F214">
            <v>-0.5</v>
          </cell>
          <cell r="G214">
            <v>-0.53</v>
          </cell>
          <cell r="H214">
            <v>0</v>
          </cell>
          <cell r="I214">
            <v>0</v>
          </cell>
          <cell r="J214">
            <v>0</v>
          </cell>
        </row>
        <row r="215">
          <cell r="A215" t="str">
            <v>QL112</v>
          </cell>
          <cell r="B215" t="str">
            <v>NJ</v>
          </cell>
          <cell r="C215">
            <v>6</v>
          </cell>
          <cell r="D215">
            <v>3</v>
          </cell>
          <cell r="E215">
            <v>37774</v>
          </cell>
          <cell r="F215">
            <v>-0.5</v>
          </cell>
          <cell r="G215">
            <v>-0.53</v>
          </cell>
          <cell r="H215">
            <v>0</v>
          </cell>
          <cell r="I215">
            <v>0</v>
          </cell>
          <cell r="J215">
            <v>0</v>
          </cell>
        </row>
        <row r="216">
          <cell r="A216" t="str">
            <v>QL122</v>
          </cell>
          <cell r="B216" t="str">
            <v>NJ</v>
          </cell>
          <cell r="C216">
            <v>7</v>
          </cell>
          <cell r="D216">
            <v>3</v>
          </cell>
          <cell r="E216">
            <v>37803</v>
          </cell>
          <cell r="F216">
            <v>-0.49</v>
          </cell>
          <cell r="G216">
            <v>-0.51249999999999996</v>
          </cell>
          <cell r="H216">
            <v>0</v>
          </cell>
          <cell r="I216">
            <v>0</v>
          </cell>
          <cell r="J216">
            <v>0</v>
          </cell>
        </row>
        <row r="217">
          <cell r="A217" t="str">
            <v>QL13</v>
          </cell>
          <cell r="B217" t="str">
            <v>NJ</v>
          </cell>
          <cell r="C217">
            <v>8</v>
          </cell>
          <cell r="D217">
            <v>3</v>
          </cell>
          <cell r="E217">
            <v>37834</v>
          </cell>
          <cell r="F217">
            <v>-0.49</v>
          </cell>
          <cell r="G217">
            <v>-0.51249999999999996</v>
          </cell>
          <cell r="H217">
            <v>0</v>
          </cell>
          <cell r="I217">
            <v>0</v>
          </cell>
          <cell r="J217">
            <v>0</v>
          </cell>
        </row>
        <row r="218">
          <cell r="A218" t="str">
            <v>QL23</v>
          </cell>
          <cell r="B218" t="str">
            <v>NJ</v>
          </cell>
          <cell r="C218">
            <v>9</v>
          </cell>
          <cell r="D218">
            <v>3</v>
          </cell>
          <cell r="E218">
            <v>37866</v>
          </cell>
          <cell r="F218">
            <v>-0.49</v>
          </cell>
          <cell r="G218">
            <v>-0.51249999999999996</v>
          </cell>
          <cell r="H218">
            <v>0</v>
          </cell>
          <cell r="I218">
            <v>0</v>
          </cell>
          <cell r="J218">
            <v>0</v>
          </cell>
        </row>
        <row r="219">
          <cell r="A219" t="str">
            <v>QL33</v>
          </cell>
          <cell r="B219" t="str">
            <v>NJ</v>
          </cell>
          <cell r="C219">
            <v>10</v>
          </cell>
          <cell r="D219">
            <v>3</v>
          </cell>
          <cell r="E219">
            <v>37895</v>
          </cell>
          <cell r="F219">
            <v>-0.49</v>
          </cell>
          <cell r="G219">
            <v>-0.51249999999999996</v>
          </cell>
          <cell r="H219">
            <v>0</v>
          </cell>
          <cell r="I219">
            <v>0</v>
          </cell>
          <cell r="J219">
            <v>0</v>
          </cell>
        </row>
        <row r="220">
          <cell r="A220" t="str">
            <v>QL43</v>
          </cell>
          <cell r="B220" t="str">
            <v>NJ</v>
          </cell>
          <cell r="C220">
            <v>11</v>
          </cell>
          <cell r="D220">
            <v>3</v>
          </cell>
          <cell r="E220">
            <v>37928</v>
          </cell>
          <cell r="F220">
            <v>-0.4</v>
          </cell>
          <cell r="G220">
            <v>-0.38</v>
          </cell>
          <cell r="H220">
            <v>0</v>
          </cell>
          <cell r="I220">
            <v>0</v>
          </cell>
          <cell r="J220">
            <v>0</v>
          </cell>
        </row>
        <row r="221">
          <cell r="A221" t="str">
            <v>QL53</v>
          </cell>
          <cell r="B221" t="str">
            <v>NJ</v>
          </cell>
          <cell r="C221">
            <v>12</v>
          </cell>
          <cell r="D221">
            <v>3</v>
          </cell>
          <cell r="E221">
            <v>37956</v>
          </cell>
          <cell r="F221">
            <v>-0.4</v>
          </cell>
          <cell r="G221">
            <v>-0.38</v>
          </cell>
          <cell r="H221">
            <v>0</v>
          </cell>
          <cell r="I221">
            <v>0</v>
          </cell>
          <cell r="J221">
            <v>0</v>
          </cell>
        </row>
        <row r="222">
          <cell r="A222" t="str">
            <v>QL63</v>
          </cell>
          <cell r="B222" t="str">
            <v>NJ</v>
          </cell>
          <cell r="C222">
            <v>1</v>
          </cell>
          <cell r="D222">
            <v>4</v>
          </cell>
          <cell r="E222">
            <v>37988</v>
          </cell>
          <cell r="F222">
            <v>-0.36</v>
          </cell>
          <cell r="G222">
            <v>-0.36</v>
          </cell>
          <cell r="H222">
            <v>0</v>
          </cell>
          <cell r="I222">
            <v>0</v>
          </cell>
          <cell r="J222">
            <v>0</v>
          </cell>
        </row>
        <row r="223">
          <cell r="A223" t="str">
            <v>QL73</v>
          </cell>
          <cell r="B223" t="str">
            <v>NJ</v>
          </cell>
          <cell r="C223">
            <v>2</v>
          </cell>
          <cell r="D223">
            <v>4</v>
          </cell>
          <cell r="E223">
            <v>38019</v>
          </cell>
          <cell r="F223">
            <v>-0.36</v>
          </cell>
          <cell r="G223">
            <v>-0.36</v>
          </cell>
          <cell r="H223">
            <v>0</v>
          </cell>
          <cell r="I223">
            <v>0</v>
          </cell>
          <cell r="J223">
            <v>0</v>
          </cell>
        </row>
        <row r="224">
          <cell r="A224" t="str">
            <v>QL83</v>
          </cell>
          <cell r="B224" t="str">
            <v>NJ</v>
          </cell>
          <cell r="C224">
            <v>3</v>
          </cell>
          <cell r="D224">
            <v>4</v>
          </cell>
          <cell r="E224">
            <v>38047</v>
          </cell>
          <cell r="F224">
            <v>-0.36</v>
          </cell>
          <cell r="G224">
            <v>-0.36</v>
          </cell>
          <cell r="H224">
            <v>0</v>
          </cell>
          <cell r="I224">
            <v>0</v>
          </cell>
          <cell r="J224">
            <v>0</v>
          </cell>
        </row>
        <row r="225">
          <cell r="A225" t="str">
            <v>QL93</v>
          </cell>
          <cell r="B225" t="str">
            <v>NK</v>
          </cell>
          <cell r="C225">
            <v>1</v>
          </cell>
          <cell r="D225">
            <v>3</v>
          </cell>
          <cell r="E225">
            <v>37623</v>
          </cell>
          <cell r="F225">
            <v>-0.33</v>
          </cell>
          <cell r="G225">
            <v>-0.3</v>
          </cell>
          <cell r="H225">
            <v>0</v>
          </cell>
          <cell r="I225">
            <v>0</v>
          </cell>
          <cell r="J225">
            <v>0</v>
          </cell>
        </row>
        <row r="226">
          <cell r="A226" t="str">
            <v>QL103</v>
          </cell>
          <cell r="B226" t="str">
            <v>NK</v>
          </cell>
          <cell r="C226">
            <v>2</v>
          </cell>
          <cell r="D226">
            <v>3</v>
          </cell>
          <cell r="E226">
            <v>37655</v>
          </cell>
          <cell r="F226">
            <v>-0.33</v>
          </cell>
          <cell r="G226">
            <v>-0.3</v>
          </cell>
          <cell r="H226">
            <v>0</v>
          </cell>
          <cell r="I226">
            <v>0</v>
          </cell>
          <cell r="J226">
            <v>0</v>
          </cell>
        </row>
        <row r="227">
          <cell r="A227" t="str">
            <v>QL113</v>
          </cell>
          <cell r="B227" t="str">
            <v>NK</v>
          </cell>
          <cell r="C227">
            <v>3</v>
          </cell>
          <cell r="D227">
            <v>3</v>
          </cell>
          <cell r="E227">
            <v>37683</v>
          </cell>
          <cell r="F227">
            <v>-0.33</v>
          </cell>
          <cell r="G227">
            <v>-0.3</v>
          </cell>
          <cell r="H227">
            <v>0</v>
          </cell>
          <cell r="I227">
            <v>0</v>
          </cell>
          <cell r="J227">
            <v>0</v>
          </cell>
        </row>
        <row r="228">
          <cell r="A228" t="str">
            <v>QL123</v>
          </cell>
          <cell r="B228" t="str">
            <v>NK</v>
          </cell>
          <cell r="C228">
            <v>4</v>
          </cell>
          <cell r="D228">
            <v>3</v>
          </cell>
          <cell r="E228">
            <v>37712</v>
          </cell>
          <cell r="F228">
            <v>-0.46</v>
          </cell>
          <cell r="G228">
            <v>-0.46</v>
          </cell>
          <cell r="H228">
            <v>0</v>
          </cell>
          <cell r="I228">
            <v>0</v>
          </cell>
          <cell r="J228">
            <v>0</v>
          </cell>
        </row>
        <row r="229">
          <cell r="A229" t="str">
            <v>QL14</v>
          </cell>
          <cell r="B229" t="str">
            <v>NK</v>
          </cell>
          <cell r="C229">
            <v>5</v>
          </cell>
          <cell r="D229">
            <v>3</v>
          </cell>
          <cell r="E229">
            <v>37742</v>
          </cell>
          <cell r="F229">
            <v>-0.46</v>
          </cell>
          <cell r="G229">
            <v>-0.46</v>
          </cell>
          <cell r="H229">
            <v>0</v>
          </cell>
          <cell r="I229">
            <v>0</v>
          </cell>
          <cell r="J229">
            <v>0</v>
          </cell>
        </row>
        <row r="230">
          <cell r="A230" t="str">
            <v>QL24</v>
          </cell>
          <cell r="B230" t="str">
            <v>NK</v>
          </cell>
          <cell r="C230">
            <v>6</v>
          </cell>
          <cell r="D230">
            <v>3</v>
          </cell>
          <cell r="E230">
            <v>37774</v>
          </cell>
          <cell r="F230">
            <v>-0.46</v>
          </cell>
          <cell r="G230">
            <v>-0.46</v>
          </cell>
          <cell r="H230">
            <v>0</v>
          </cell>
          <cell r="I230">
            <v>0</v>
          </cell>
          <cell r="J230">
            <v>0</v>
          </cell>
        </row>
        <row r="231">
          <cell r="A231" t="str">
            <v>QL34</v>
          </cell>
          <cell r="B231" t="str">
            <v>NK</v>
          </cell>
          <cell r="C231">
            <v>7</v>
          </cell>
          <cell r="D231">
            <v>3</v>
          </cell>
          <cell r="E231">
            <v>37803</v>
          </cell>
          <cell r="F231">
            <v>-0.46</v>
          </cell>
          <cell r="G231">
            <v>-0.46</v>
          </cell>
          <cell r="H231">
            <v>0</v>
          </cell>
          <cell r="I231">
            <v>0</v>
          </cell>
          <cell r="J231">
            <v>0</v>
          </cell>
        </row>
        <row r="232">
          <cell r="A232" t="str">
            <v>QL44</v>
          </cell>
          <cell r="B232" t="str">
            <v>NK</v>
          </cell>
          <cell r="C232">
            <v>8</v>
          </cell>
          <cell r="D232">
            <v>3</v>
          </cell>
          <cell r="E232">
            <v>37834</v>
          </cell>
          <cell r="F232">
            <v>-0.46</v>
          </cell>
          <cell r="G232">
            <v>-0.46</v>
          </cell>
          <cell r="H232">
            <v>0</v>
          </cell>
          <cell r="I232">
            <v>0</v>
          </cell>
          <cell r="J232">
            <v>0</v>
          </cell>
        </row>
        <row r="233">
          <cell r="A233" t="str">
            <v>QL54</v>
          </cell>
          <cell r="B233" t="str">
            <v>NK</v>
          </cell>
          <cell r="C233">
            <v>9</v>
          </cell>
          <cell r="D233">
            <v>3</v>
          </cell>
          <cell r="E233">
            <v>37866</v>
          </cell>
          <cell r="F233">
            <v>-0.46</v>
          </cell>
          <cell r="G233">
            <v>-0.46</v>
          </cell>
          <cell r="H233">
            <v>0</v>
          </cell>
          <cell r="I233">
            <v>0</v>
          </cell>
          <cell r="J233">
            <v>0</v>
          </cell>
        </row>
        <row r="234">
          <cell r="A234" t="str">
            <v>QL64</v>
          </cell>
          <cell r="B234" t="str">
            <v>NK</v>
          </cell>
          <cell r="C234">
            <v>10</v>
          </cell>
          <cell r="D234">
            <v>3</v>
          </cell>
          <cell r="E234">
            <v>37895</v>
          </cell>
          <cell r="F234">
            <v>-0.46</v>
          </cell>
          <cell r="G234">
            <v>-0.46</v>
          </cell>
          <cell r="H234">
            <v>0</v>
          </cell>
          <cell r="I234">
            <v>0</v>
          </cell>
          <cell r="J234">
            <v>0</v>
          </cell>
        </row>
        <row r="235">
          <cell r="A235" t="str">
            <v>QL74</v>
          </cell>
          <cell r="B235" t="str">
            <v>NK</v>
          </cell>
          <cell r="C235">
            <v>11</v>
          </cell>
          <cell r="D235">
            <v>3</v>
          </cell>
          <cell r="E235">
            <v>37928</v>
          </cell>
          <cell r="F235">
            <v>-0.02</v>
          </cell>
          <cell r="G235">
            <v>-0.04</v>
          </cell>
          <cell r="H235">
            <v>0</v>
          </cell>
          <cell r="I235">
            <v>0</v>
          </cell>
          <cell r="J235">
            <v>0</v>
          </cell>
        </row>
        <row r="236">
          <cell r="A236" t="str">
            <v>QL84</v>
          </cell>
          <cell r="B236" t="str">
            <v>NK</v>
          </cell>
          <cell r="C236">
            <v>12</v>
          </cell>
          <cell r="D236">
            <v>3</v>
          </cell>
          <cell r="E236">
            <v>37956</v>
          </cell>
          <cell r="F236">
            <v>-0.02</v>
          </cell>
          <cell r="G236">
            <v>-0.04</v>
          </cell>
          <cell r="H236">
            <v>0</v>
          </cell>
          <cell r="I236">
            <v>0</v>
          </cell>
          <cell r="J236">
            <v>0</v>
          </cell>
        </row>
        <row r="237">
          <cell r="A237" t="str">
            <v>QL94</v>
          </cell>
          <cell r="B237" t="str">
            <v>NK</v>
          </cell>
          <cell r="C237">
            <v>1</v>
          </cell>
          <cell r="D237">
            <v>4</v>
          </cell>
          <cell r="E237">
            <v>37988</v>
          </cell>
          <cell r="F237">
            <v>-0.02</v>
          </cell>
          <cell r="G237">
            <v>-0.04</v>
          </cell>
          <cell r="H237">
            <v>0</v>
          </cell>
          <cell r="I237">
            <v>0</v>
          </cell>
          <cell r="J237">
            <v>0</v>
          </cell>
        </row>
        <row r="238">
          <cell r="A238" t="str">
            <v>QL104</v>
          </cell>
          <cell r="B238" t="str">
            <v>NK</v>
          </cell>
          <cell r="C238">
            <v>2</v>
          </cell>
          <cell r="D238">
            <v>4</v>
          </cell>
          <cell r="E238">
            <v>38019</v>
          </cell>
          <cell r="F238">
            <v>-0.02</v>
          </cell>
          <cell r="G238">
            <v>-0.04</v>
          </cell>
          <cell r="H238">
            <v>0</v>
          </cell>
          <cell r="I238">
            <v>0</v>
          </cell>
          <cell r="J238">
            <v>0</v>
          </cell>
        </row>
        <row r="239">
          <cell r="A239" t="str">
            <v>QL114</v>
          </cell>
          <cell r="B239" t="str">
            <v>NK</v>
          </cell>
          <cell r="C239">
            <v>3</v>
          </cell>
          <cell r="D239">
            <v>4</v>
          </cell>
          <cell r="E239">
            <v>38047</v>
          </cell>
          <cell r="F239">
            <v>-0.02</v>
          </cell>
          <cell r="G239">
            <v>-0.04</v>
          </cell>
          <cell r="H239">
            <v>0</v>
          </cell>
          <cell r="I239">
            <v>0</v>
          </cell>
          <cell r="J239">
            <v>0</v>
          </cell>
        </row>
        <row r="240">
          <cell r="A240" t="str">
            <v>QL124</v>
          </cell>
          <cell r="B240" t="str">
            <v>NN</v>
          </cell>
          <cell r="C240">
            <v>1</v>
          </cell>
          <cell r="D240">
            <v>3</v>
          </cell>
          <cell r="E240">
            <v>37617</v>
          </cell>
          <cell r="F240">
            <v>4.4059999999999997</v>
          </cell>
          <cell r="G240">
            <v>4.298</v>
          </cell>
          <cell r="H240">
            <v>620</v>
          </cell>
          <cell r="I240">
            <v>0</v>
          </cell>
          <cell r="J240">
            <v>0</v>
          </cell>
        </row>
        <row r="241">
          <cell r="A241" t="str">
            <v>QM112</v>
          </cell>
          <cell r="B241" t="str">
            <v>NN</v>
          </cell>
          <cell r="C241">
            <v>2</v>
          </cell>
          <cell r="D241">
            <v>3</v>
          </cell>
          <cell r="E241">
            <v>37650</v>
          </cell>
          <cell r="F241">
            <v>4.359</v>
          </cell>
          <cell r="G241">
            <v>4.2430000000000003</v>
          </cell>
          <cell r="H241">
            <v>168</v>
          </cell>
          <cell r="I241">
            <v>0</v>
          </cell>
          <cell r="J241">
            <v>0</v>
          </cell>
        </row>
        <row r="242">
          <cell r="A242" t="str">
            <v>QM122</v>
          </cell>
          <cell r="B242" t="str">
            <v>NN</v>
          </cell>
          <cell r="C242">
            <v>3</v>
          </cell>
          <cell r="D242">
            <v>3</v>
          </cell>
          <cell r="E242">
            <v>37678</v>
          </cell>
          <cell r="F242">
            <v>4.2629999999999999</v>
          </cell>
          <cell r="G242">
            <v>4.1440000000000001</v>
          </cell>
          <cell r="H242">
            <v>186</v>
          </cell>
          <cell r="I242">
            <v>0</v>
          </cell>
          <cell r="J242">
            <v>0</v>
          </cell>
        </row>
        <row r="243">
          <cell r="A243" t="str">
            <v>SC122</v>
          </cell>
          <cell r="B243" t="str">
            <v>NN</v>
          </cell>
          <cell r="C243">
            <v>4</v>
          </cell>
          <cell r="D243">
            <v>3</v>
          </cell>
          <cell r="E243">
            <v>37707</v>
          </cell>
          <cell r="F243">
            <v>4.1150000000000002</v>
          </cell>
          <cell r="G243">
            <v>3.9990000000000001</v>
          </cell>
          <cell r="H243">
            <v>360</v>
          </cell>
          <cell r="I243">
            <v>0</v>
          </cell>
          <cell r="J243">
            <v>0</v>
          </cell>
        </row>
        <row r="244">
          <cell r="A244" t="str">
            <v>SC13</v>
          </cell>
          <cell r="B244" t="str">
            <v>NN</v>
          </cell>
          <cell r="C244">
            <v>5</v>
          </cell>
          <cell r="D244">
            <v>3</v>
          </cell>
          <cell r="E244">
            <v>37739</v>
          </cell>
          <cell r="F244">
            <v>4.0549999999999997</v>
          </cell>
          <cell r="G244">
            <v>3.9489999999999998</v>
          </cell>
          <cell r="H244">
            <v>372</v>
          </cell>
          <cell r="I244">
            <v>0</v>
          </cell>
          <cell r="J244">
            <v>0</v>
          </cell>
        </row>
        <row r="245">
          <cell r="A245" t="str">
            <v>SC23</v>
          </cell>
          <cell r="B245" t="str">
            <v>NN</v>
          </cell>
          <cell r="C245">
            <v>6</v>
          </cell>
          <cell r="D245">
            <v>3</v>
          </cell>
          <cell r="E245">
            <v>37769</v>
          </cell>
          <cell r="F245">
            <v>4.0599999999999996</v>
          </cell>
          <cell r="G245">
            <v>3.9540000000000002</v>
          </cell>
          <cell r="H245">
            <v>360</v>
          </cell>
          <cell r="I245">
            <v>0</v>
          </cell>
          <cell r="J245">
            <v>0</v>
          </cell>
        </row>
        <row r="246">
          <cell r="A246" t="str">
            <v>SC33</v>
          </cell>
          <cell r="B246" t="str">
            <v>NN</v>
          </cell>
          <cell r="C246">
            <v>7</v>
          </cell>
          <cell r="D246">
            <v>3</v>
          </cell>
          <cell r="E246">
            <v>37798</v>
          </cell>
          <cell r="F246">
            <v>4.08</v>
          </cell>
          <cell r="G246">
            <v>3.9769999999999999</v>
          </cell>
          <cell r="H246">
            <v>372</v>
          </cell>
          <cell r="I246">
            <v>0</v>
          </cell>
          <cell r="J246">
            <v>0</v>
          </cell>
        </row>
        <row r="247">
          <cell r="A247" t="str">
            <v>SC43</v>
          </cell>
          <cell r="B247" t="str">
            <v>NN</v>
          </cell>
          <cell r="C247">
            <v>8</v>
          </cell>
          <cell r="D247">
            <v>3</v>
          </cell>
          <cell r="E247">
            <v>37831</v>
          </cell>
          <cell r="F247">
            <v>4.0949999999999998</v>
          </cell>
          <cell r="G247">
            <v>3.9940000000000002</v>
          </cell>
          <cell r="H247">
            <v>372</v>
          </cell>
          <cell r="I247">
            <v>0</v>
          </cell>
          <cell r="J247">
            <v>0</v>
          </cell>
        </row>
        <row r="248">
          <cell r="A248" t="str">
            <v>SC53</v>
          </cell>
          <cell r="B248" t="str">
            <v>NN</v>
          </cell>
          <cell r="C248">
            <v>9</v>
          </cell>
          <cell r="D248">
            <v>3</v>
          </cell>
          <cell r="E248">
            <v>37860</v>
          </cell>
          <cell r="F248">
            <v>4.0750000000000002</v>
          </cell>
          <cell r="G248">
            <v>3.9740000000000002</v>
          </cell>
          <cell r="H248">
            <v>360</v>
          </cell>
          <cell r="I248">
            <v>0</v>
          </cell>
          <cell r="J248">
            <v>0</v>
          </cell>
        </row>
        <row r="249">
          <cell r="A249" t="str">
            <v>SC63</v>
          </cell>
          <cell r="B249" t="str">
            <v>NN</v>
          </cell>
          <cell r="C249">
            <v>10</v>
          </cell>
          <cell r="D249">
            <v>3</v>
          </cell>
          <cell r="E249">
            <v>37890</v>
          </cell>
          <cell r="F249">
            <v>4.07</v>
          </cell>
          <cell r="G249">
            <v>3.9740000000000002</v>
          </cell>
          <cell r="H249">
            <v>372</v>
          </cell>
          <cell r="I249">
            <v>0</v>
          </cell>
          <cell r="J249">
            <v>0</v>
          </cell>
        </row>
        <row r="250">
          <cell r="A250" t="str">
            <v>SC73</v>
          </cell>
          <cell r="B250" t="str">
            <v>NN</v>
          </cell>
          <cell r="C250">
            <v>11</v>
          </cell>
          <cell r="D250">
            <v>3</v>
          </cell>
          <cell r="E250">
            <v>37923</v>
          </cell>
          <cell r="F250">
            <v>4.2329999999999997</v>
          </cell>
          <cell r="G250">
            <v>4.1369999999999996</v>
          </cell>
          <cell r="H250">
            <v>150</v>
          </cell>
          <cell r="I250">
            <v>0</v>
          </cell>
          <cell r="J250">
            <v>0</v>
          </cell>
        </row>
        <row r="251">
          <cell r="A251" t="str">
            <v>SC83</v>
          </cell>
          <cell r="B251" t="str">
            <v>NN</v>
          </cell>
          <cell r="C251">
            <v>12</v>
          </cell>
          <cell r="D251">
            <v>3</v>
          </cell>
          <cell r="E251">
            <v>37949</v>
          </cell>
          <cell r="F251">
            <v>4.3730000000000002</v>
          </cell>
          <cell r="G251">
            <v>4.2770000000000001</v>
          </cell>
          <cell r="H251">
            <v>155</v>
          </cell>
          <cell r="I251">
            <v>0</v>
          </cell>
          <cell r="J251">
            <v>0</v>
          </cell>
        </row>
        <row r="252">
          <cell r="A252" t="str">
            <v>SC93</v>
          </cell>
          <cell r="B252" t="str">
            <v>NN</v>
          </cell>
          <cell r="C252">
            <v>1</v>
          </cell>
          <cell r="D252">
            <v>4</v>
          </cell>
          <cell r="E252">
            <v>37984</v>
          </cell>
          <cell r="F252">
            <v>4.4349999999999996</v>
          </cell>
          <cell r="G252">
            <v>4.3440000000000003</v>
          </cell>
          <cell r="H252">
            <v>62</v>
          </cell>
          <cell r="I252">
            <v>0</v>
          </cell>
          <cell r="J252">
            <v>0</v>
          </cell>
        </row>
        <row r="253">
          <cell r="A253" t="str">
            <v/>
          </cell>
          <cell r="B253" t="str">
            <v>NN</v>
          </cell>
          <cell r="C253">
            <v>2</v>
          </cell>
          <cell r="D253">
            <v>4</v>
          </cell>
          <cell r="E253">
            <v>38014</v>
          </cell>
          <cell r="F253">
            <v>4.3049999999999997</v>
          </cell>
          <cell r="G253">
            <v>4.2169999999999996</v>
          </cell>
          <cell r="H253">
            <v>58</v>
          </cell>
          <cell r="I253">
            <v>0</v>
          </cell>
          <cell r="J253">
            <v>0</v>
          </cell>
        </row>
        <row r="254">
          <cell r="A254" t="str">
            <v/>
          </cell>
          <cell r="B254" t="str">
            <v>NN</v>
          </cell>
          <cell r="C254">
            <v>3</v>
          </cell>
          <cell r="D254">
            <v>4</v>
          </cell>
          <cell r="E254">
            <v>38042</v>
          </cell>
          <cell r="F254">
            <v>4.12</v>
          </cell>
          <cell r="G254">
            <v>4.0339999999999998</v>
          </cell>
          <cell r="H254">
            <v>62</v>
          </cell>
          <cell r="I254">
            <v>0</v>
          </cell>
          <cell r="J254">
            <v>0</v>
          </cell>
        </row>
        <row r="255">
          <cell r="A255" t="str">
            <v/>
          </cell>
          <cell r="B255" t="str">
            <v>NN</v>
          </cell>
          <cell r="C255">
            <v>4</v>
          </cell>
          <cell r="D255">
            <v>4</v>
          </cell>
          <cell r="E255">
            <v>38075</v>
          </cell>
          <cell r="F255">
            <v>3.87</v>
          </cell>
          <cell r="G255">
            <v>3.794</v>
          </cell>
          <cell r="H255">
            <v>0</v>
          </cell>
          <cell r="I255">
            <v>0</v>
          </cell>
          <cell r="J255">
            <v>0</v>
          </cell>
        </row>
        <row r="256">
          <cell r="A256" t="str">
            <v/>
          </cell>
          <cell r="B256" t="str">
            <v>NN</v>
          </cell>
          <cell r="C256">
            <v>5</v>
          </cell>
          <cell r="D256">
            <v>4</v>
          </cell>
          <cell r="E256">
            <v>38105</v>
          </cell>
          <cell r="F256">
            <v>3.82</v>
          </cell>
          <cell r="G256">
            <v>3.7440000000000002</v>
          </cell>
          <cell r="H256">
            <v>0</v>
          </cell>
          <cell r="I256">
            <v>0</v>
          </cell>
          <cell r="J256">
            <v>0</v>
          </cell>
        </row>
        <row r="257">
          <cell r="A257" t="str">
            <v/>
          </cell>
          <cell r="B257" t="str">
            <v>NN</v>
          </cell>
          <cell r="C257">
            <v>6</v>
          </cell>
          <cell r="D257">
            <v>4</v>
          </cell>
          <cell r="E257">
            <v>38133</v>
          </cell>
          <cell r="F257">
            <v>3.8330000000000002</v>
          </cell>
          <cell r="G257">
            <v>3.7570000000000001</v>
          </cell>
          <cell r="H257">
            <v>0</v>
          </cell>
          <cell r="I257">
            <v>0</v>
          </cell>
          <cell r="J257">
            <v>0</v>
          </cell>
        </row>
        <row r="258">
          <cell r="A258" t="str">
            <v/>
          </cell>
          <cell r="B258" t="str">
            <v>NN</v>
          </cell>
          <cell r="C258">
            <v>7</v>
          </cell>
          <cell r="D258">
            <v>4</v>
          </cell>
          <cell r="E258">
            <v>38166</v>
          </cell>
          <cell r="F258">
            <v>3.843</v>
          </cell>
          <cell r="G258">
            <v>3.7669999999999999</v>
          </cell>
          <cell r="H258">
            <v>0</v>
          </cell>
          <cell r="I258">
            <v>0</v>
          </cell>
          <cell r="J258">
            <v>0</v>
          </cell>
        </row>
        <row r="259">
          <cell r="A259" t="str">
            <v/>
          </cell>
          <cell r="B259" t="str">
            <v>NN</v>
          </cell>
          <cell r="C259">
            <v>8</v>
          </cell>
          <cell r="D259">
            <v>4</v>
          </cell>
          <cell r="E259">
            <v>38196</v>
          </cell>
          <cell r="F259">
            <v>3.85</v>
          </cell>
          <cell r="G259">
            <v>3.774</v>
          </cell>
          <cell r="H259">
            <v>0</v>
          </cell>
          <cell r="I259">
            <v>0</v>
          </cell>
          <cell r="J259">
            <v>0</v>
          </cell>
        </row>
        <row r="260">
          <cell r="A260" t="str">
            <v/>
          </cell>
          <cell r="B260" t="str">
            <v>NN</v>
          </cell>
          <cell r="C260">
            <v>9</v>
          </cell>
          <cell r="D260">
            <v>4</v>
          </cell>
          <cell r="E260">
            <v>38226</v>
          </cell>
          <cell r="F260">
            <v>3.84</v>
          </cell>
          <cell r="G260">
            <v>3.7639999999999998</v>
          </cell>
          <cell r="H260">
            <v>0</v>
          </cell>
          <cell r="I260">
            <v>0</v>
          </cell>
          <cell r="J260">
            <v>0</v>
          </cell>
        </row>
        <row r="261">
          <cell r="A261" t="str">
            <v/>
          </cell>
          <cell r="B261" t="str">
            <v>NN</v>
          </cell>
          <cell r="C261">
            <v>10</v>
          </cell>
          <cell r="D261">
            <v>4</v>
          </cell>
          <cell r="E261">
            <v>38258</v>
          </cell>
          <cell r="F261">
            <v>3.8620000000000001</v>
          </cell>
          <cell r="G261">
            <v>3.786</v>
          </cell>
          <cell r="H261">
            <v>0</v>
          </cell>
          <cell r="I261">
            <v>0</v>
          </cell>
          <cell r="J261">
            <v>0</v>
          </cell>
        </row>
        <row r="262">
          <cell r="A262" t="str">
            <v/>
          </cell>
          <cell r="B262" t="str">
            <v>NN</v>
          </cell>
          <cell r="C262">
            <v>11</v>
          </cell>
          <cell r="D262">
            <v>4</v>
          </cell>
          <cell r="E262">
            <v>38287</v>
          </cell>
          <cell r="F262">
            <v>4.0199999999999996</v>
          </cell>
          <cell r="G262">
            <v>3.944</v>
          </cell>
          <cell r="H262">
            <v>0</v>
          </cell>
          <cell r="I262">
            <v>0</v>
          </cell>
          <cell r="J262">
            <v>0</v>
          </cell>
        </row>
        <row r="263">
          <cell r="A263" t="str">
            <v/>
          </cell>
          <cell r="B263" t="str">
            <v>NN</v>
          </cell>
          <cell r="C263">
            <v>12</v>
          </cell>
          <cell r="D263">
            <v>4</v>
          </cell>
          <cell r="E263">
            <v>38315</v>
          </cell>
          <cell r="F263">
            <v>4.194</v>
          </cell>
          <cell r="G263">
            <v>4.1180000000000003</v>
          </cell>
          <cell r="H263">
            <v>0</v>
          </cell>
          <cell r="I263">
            <v>0</v>
          </cell>
          <cell r="J263">
            <v>0</v>
          </cell>
        </row>
        <row r="264">
          <cell r="A264" t="str">
            <v/>
          </cell>
          <cell r="B264" t="str">
            <v>NN</v>
          </cell>
          <cell r="C264">
            <v>1</v>
          </cell>
          <cell r="D264">
            <v>5</v>
          </cell>
          <cell r="E264">
            <v>38349</v>
          </cell>
          <cell r="F264">
            <v>4.2539999999999996</v>
          </cell>
          <cell r="G264">
            <v>4.1779999999999999</v>
          </cell>
          <cell r="H264">
            <v>0</v>
          </cell>
          <cell r="I264">
            <v>0</v>
          </cell>
          <cell r="J264">
            <v>0</v>
          </cell>
        </row>
        <row r="265">
          <cell r="A265" t="str">
            <v/>
          </cell>
          <cell r="B265" t="str">
            <v>NN</v>
          </cell>
          <cell r="C265">
            <v>2</v>
          </cell>
          <cell r="D265">
            <v>5</v>
          </cell>
          <cell r="E265">
            <v>38379</v>
          </cell>
          <cell r="F265">
            <v>4.1440000000000001</v>
          </cell>
          <cell r="G265">
            <v>4.0739999999999998</v>
          </cell>
          <cell r="H265">
            <v>0</v>
          </cell>
          <cell r="I265">
            <v>0</v>
          </cell>
          <cell r="J265">
            <v>0</v>
          </cell>
        </row>
        <row r="266">
          <cell r="A266" t="str">
            <v/>
          </cell>
          <cell r="B266" t="str">
            <v>NN</v>
          </cell>
          <cell r="C266">
            <v>3</v>
          </cell>
          <cell r="D266">
            <v>5</v>
          </cell>
          <cell r="E266">
            <v>38407</v>
          </cell>
          <cell r="F266">
            <v>3.9780000000000002</v>
          </cell>
          <cell r="G266">
            <v>3.9119999999999999</v>
          </cell>
          <cell r="H266">
            <v>0</v>
          </cell>
          <cell r="I266">
            <v>0</v>
          </cell>
          <cell r="J266">
            <v>0</v>
          </cell>
        </row>
        <row r="267">
          <cell r="A267" t="str">
            <v/>
          </cell>
          <cell r="B267" t="str">
            <v>NN</v>
          </cell>
          <cell r="C267">
            <v>4</v>
          </cell>
          <cell r="D267">
            <v>5</v>
          </cell>
          <cell r="E267">
            <v>38440</v>
          </cell>
          <cell r="F267">
            <v>3.7280000000000002</v>
          </cell>
          <cell r="G267">
            <v>3.6669999999999998</v>
          </cell>
          <cell r="H267">
            <v>0</v>
          </cell>
          <cell r="I267">
            <v>0</v>
          </cell>
          <cell r="J267">
            <v>0</v>
          </cell>
        </row>
        <row r="268">
          <cell r="A268" t="str">
            <v/>
          </cell>
          <cell r="B268" t="str">
            <v>NN</v>
          </cell>
          <cell r="C268">
            <v>5</v>
          </cell>
          <cell r="D268">
            <v>5</v>
          </cell>
          <cell r="E268">
            <v>38469</v>
          </cell>
          <cell r="F268">
            <v>3.6629999999999998</v>
          </cell>
          <cell r="G268">
            <v>3.6019999999999999</v>
          </cell>
          <cell r="H268">
            <v>0</v>
          </cell>
          <cell r="I268">
            <v>0</v>
          </cell>
          <cell r="J268">
            <v>0</v>
          </cell>
        </row>
        <row r="269">
          <cell r="A269" t="str">
            <v/>
          </cell>
          <cell r="B269" t="str">
            <v>NN</v>
          </cell>
          <cell r="C269">
            <v>6</v>
          </cell>
          <cell r="D269">
            <v>5</v>
          </cell>
          <cell r="E269">
            <v>38498</v>
          </cell>
          <cell r="F269">
            <v>3.6779999999999999</v>
          </cell>
          <cell r="G269">
            <v>3.617</v>
          </cell>
          <cell r="H269">
            <v>0</v>
          </cell>
          <cell r="I269">
            <v>0</v>
          </cell>
          <cell r="J269">
            <v>0</v>
          </cell>
        </row>
        <row r="270">
          <cell r="A270" t="str">
            <v/>
          </cell>
          <cell r="B270" t="str">
            <v>NN</v>
          </cell>
          <cell r="C270">
            <v>7</v>
          </cell>
          <cell r="D270">
            <v>5</v>
          </cell>
          <cell r="E270">
            <v>38531</v>
          </cell>
          <cell r="F270">
            <v>3.7130000000000001</v>
          </cell>
          <cell r="G270">
            <v>3.6520000000000001</v>
          </cell>
          <cell r="H270">
            <v>0</v>
          </cell>
          <cell r="I270">
            <v>0</v>
          </cell>
          <cell r="J270">
            <v>0</v>
          </cell>
        </row>
        <row r="271">
          <cell r="A271" t="str">
            <v/>
          </cell>
          <cell r="B271" t="str">
            <v>NN</v>
          </cell>
          <cell r="C271">
            <v>8</v>
          </cell>
          <cell r="D271">
            <v>5</v>
          </cell>
          <cell r="E271">
            <v>38560</v>
          </cell>
          <cell r="F271">
            <v>3.7229999999999999</v>
          </cell>
          <cell r="G271">
            <v>3.6619999999999999</v>
          </cell>
          <cell r="H271">
            <v>0</v>
          </cell>
          <cell r="I271">
            <v>0</v>
          </cell>
          <cell r="J271">
            <v>0</v>
          </cell>
        </row>
        <row r="272">
          <cell r="A272" t="str">
            <v/>
          </cell>
          <cell r="B272" t="str">
            <v>NN</v>
          </cell>
          <cell r="C272">
            <v>9</v>
          </cell>
          <cell r="D272">
            <v>5</v>
          </cell>
          <cell r="E272">
            <v>38593</v>
          </cell>
          <cell r="F272">
            <v>3.7029999999999998</v>
          </cell>
          <cell r="G272">
            <v>3.6419999999999999</v>
          </cell>
          <cell r="H272">
            <v>0</v>
          </cell>
          <cell r="I272">
            <v>0</v>
          </cell>
          <cell r="J272">
            <v>0</v>
          </cell>
        </row>
        <row r="273">
          <cell r="A273" t="str">
            <v/>
          </cell>
          <cell r="B273" t="str">
            <v>NN</v>
          </cell>
          <cell r="C273">
            <v>10</v>
          </cell>
          <cell r="D273">
            <v>5</v>
          </cell>
          <cell r="E273">
            <v>38623</v>
          </cell>
          <cell r="F273">
            <v>3.7250000000000001</v>
          </cell>
          <cell r="G273">
            <v>3.6640000000000001</v>
          </cell>
          <cell r="H273">
            <v>0</v>
          </cell>
          <cell r="I273">
            <v>0</v>
          </cell>
          <cell r="J273">
            <v>0</v>
          </cell>
        </row>
        <row r="274">
          <cell r="A274" t="str">
            <v/>
          </cell>
          <cell r="B274" t="str">
            <v>NN</v>
          </cell>
          <cell r="C274">
            <v>11</v>
          </cell>
          <cell r="D274">
            <v>5</v>
          </cell>
          <cell r="E274">
            <v>38652</v>
          </cell>
          <cell r="F274">
            <v>3.887</v>
          </cell>
          <cell r="G274">
            <v>3.8260000000000001</v>
          </cell>
          <cell r="H274">
            <v>0</v>
          </cell>
          <cell r="I274">
            <v>0</v>
          </cell>
          <cell r="J274">
            <v>0</v>
          </cell>
        </row>
        <row r="275">
          <cell r="A275" t="str">
            <v/>
          </cell>
          <cell r="B275" t="str">
            <v>NN</v>
          </cell>
          <cell r="C275">
            <v>12</v>
          </cell>
          <cell r="D275">
            <v>5</v>
          </cell>
          <cell r="E275">
            <v>38684</v>
          </cell>
          <cell r="F275">
            <v>4.0570000000000004</v>
          </cell>
          <cell r="G275">
            <v>3.996</v>
          </cell>
          <cell r="H275">
            <v>0</v>
          </cell>
          <cell r="I275">
            <v>0</v>
          </cell>
          <cell r="J275">
            <v>0</v>
          </cell>
        </row>
        <row r="276">
          <cell r="A276" t="str">
            <v/>
          </cell>
          <cell r="B276" t="str">
            <v>NN</v>
          </cell>
          <cell r="C276">
            <v>1</v>
          </cell>
          <cell r="D276">
            <v>6</v>
          </cell>
          <cell r="E276">
            <v>38714</v>
          </cell>
          <cell r="F276">
            <v>4.1120000000000001</v>
          </cell>
          <cell r="G276">
            <v>4.0510000000000002</v>
          </cell>
          <cell r="H276">
            <v>0</v>
          </cell>
          <cell r="I276">
            <v>0</v>
          </cell>
          <cell r="J276">
            <v>0</v>
          </cell>
        </row>
        <row r="277">
          <cell r="A277" t="str">
            <v/>
          </cell>
          <cell r="B277" t="str">
            <v>NN</v>
          </cell>
          <cell r="C277">
            <v>2</v>
          </cell>
          <cell r="D277">
            <v>6</v>
          </cell>
          <cell r="E277">
            <v>38744</v>
          </cell>
          <cell r="F277">
            <v>4.0119999999999996</v>
          </cell>
          <cell r="G277">
            <v>3.9510000000000001</v>
          </cell>
          <cell r="H277">
            <v>0</v>
          </cell>
          <cell r="I277">
            <v>0</v>
          </cell>
          <cell r="J277">
            <v>0</v>
          </cell>
        </row>
        <row r="278">
          <cell r="A278" t="str">
            <v/>
          </cell>
          <cell r="B278" t="str">
            <v>NN</v>
          </cell>
          <cell r="C278">
            <v>3</v>
          </cell>
          <cell r="D278">
            <v>6</v>
          </cell>
          <cell r="E278">
            <v>38772</v>
          </cell>
          <cell r="F278">
            <v>3.8860000000000001</v>
          </cell>
          <cell r="G278">
            <v>3.8250000000000002</v>
          </cell>
          <cell r="H278">
            <v>0</v>
          </cell>
          <cell r="I278">
            <v>0</v>
          </cell>
          <cell r="J278">
            <v>0</v>
          </cell>
        </row>
        <row r="279">
          <cell r="A279" t="str">
            <v/>
          </cell>
          <cell r="B279" t="str">
            <v>NN</v>
          </cell>
          <cell r="C279">
            <v>4</v>
          </cell>
          <cell r="D279">
            <v>6</v>
          </cell>
          <cell r="E279">
            <v>38805</v>
          </cell>
          <cell r="F279">
            <v>3.6909999999999998</v>
          </cell>
          <cell r="G279">
            <v>3.63</v>
          </cell>
          <cell r="H279">
            <v>0</v>
          </cell>
          <cell r="I279">
            <v>0</v>
          </cell>
          <cell r="J279">
            <v>0</v>
          </cell>
        </row>
        <row r="280">
          <cell r="A280" t="str">
            <v/>
          </cell>
          <cell r="B280" t="str">
            <v>NN</v>
          </cell>
          <cell r="C280">
            <v>5</v>
          </cell>
          <cell r="D280">
            <v>6</v>
          </cell>
          <cell r="E280">
            <v>38833</v>
          </cell>
          <cell r="F280">
            <v>3.6760000000000002</v>
          </cell>
          <cell r="G280">
            <v>3.6150000000000002</v>
          </cell>
          <cell r="H280">
            <v>0</v>
          </cell>
          <cell r="I280">
            <v>0</v>
          </cell>
          <cell r="J280">
            <v>0</v>
          </cell>
        </row>
        <row r="281">
          <cell r="A281" t="str">
            <v/>
          </cell>
          <cell r="B281" t="str">
            <v>NN</v>
          </cell>
          <cell r="C281">
            <v>6</v>
          </cell>
          <cell r="D281">
            <v>6</v>
          </cell>
          <cell r="E281">
            <v>38863</v>
          </cell>
          <cell r="F281">
            <v>3.7080000000000002</v>
          </cell>
          <cell r="G281">
            <v>3.6469999999999998</v>
          </cell>
          <cell r="H281">
            <v>0</v>
          </cell>
          <cell r="I281">
            <v>0</v>
          </cell>
          <cell r="J281">
            <v>0</v>
          </cell>
        </row>
        <row r="282">
          <cell r="A282" t="str">
            <v/>
          </cell>
          <cell r="B282" t="str">
            <v>NN</v>
          </cell>
          <cell r="C282">
            <v>7</v>
          </cell>
          <cell r="D282">
            <v>6</v>
          </cell>
          <cell r="E282">
            <v>38896</v>
          </cell>
          <cell r="F282">
            <v>3.74</v>
          </cell>
          <cell r="G282">
            <v>3.6789999999999998</v>
          </cell>
          <cell r="H282">
            <v>0</v>
          </cell>
          <cell r="I282">
            <v>0</v>
          </cell>
          <cell r="J282">
            <v>0</v>
          </cell>
        </row>
        <row r="283">
          <cell r="A283" t="str">
            <v/>
          </cell>
          <cell r="B283" t="str">
            <v>NN</v>
          </cell>
          <cell r="C283">
            <v>8</v>
          </cell>
          <cell r="D283">
            <v>6</v>
          </cell>
          <cell r="E283">
            <v>38925</v>
          </cell>
          <cell r="F283">
            <v>3.7749999999999999</v>
          </cell>
          <cell r="G283">
            <v>3.714</v>
          </cell>
          <cell r="H283">
            <v>0</v>
          </cell>
          <cell r="I283">
            <v>0</v>
          </cell>
          <cell r="J283">
            <v>0</v>
          </cell>
        </row>
        <row r="284">
          <cell r="A284" t="str">
            <v/>
          </cell>
          <cell r="B284" t="str">
            <v>NN</v>
          </cell>
          <cell r="C284">
            <v>9</v>
          </cell>
          <cell r="D284">
            <v>6</v>
          </cell>
          <cell r="E284">
            <v>38958</v>
          </cell>
          <cell r="F284">
            <v>3.78</v>
          </cell>
          <cell r="G284">
            <v>3.7189999999999999</v>
          </cell>
          <cell r="H284">
            <v>0</v>
          </cell>
          <cell r="I284">
            <v>0</v>
          </cell>
          <cell r="J284">
            <v>0</v>
          </cell>
        </row>
        <row r="285">
          <cell r="A285" t="str">
            <v/>
          </cell>
          <cell r="B285" t="str">
            <v>NN</v>
          </cell>
          <cell r="C285">
            <v>10</v>
          </cell>
          <cell r="D285">
            <v>6</v>
          </cell>
          <cell r="E285">
            <v>38987</v>
          </cell>
          <cell r="F285">
            <v>3.8050000000000002</v>
          </cell>
          <cell r="G285">
            <v>3.7440000000000002</v>
          </cell>
          <cell r="H285">
            <v>0</v>
          </cell>
          <cell r="I285">
            <v>0</v>
          </cell>
          <cell r="J285">
            <v>0</v>
          </cell>
        </row>
        <row r="286">
          <cell r="A286" t="str">
            <v/>
          </cell>
          <cell r="B286" t="str">
            <v>NN</v>
          </cell>
          <cell r="C286">
            <v>11</v>
          </cell>
          <cell r="D286">
            <v>6</v>
          </cell>
          <cell r="E286">
            <v>39017</v>
          </cell>
          <cell r="F286">
            <v>3.98</v>
          </cell>
          <cell r="G286">
            <v>3.919</v>
          </cell>
          <cell r="H286">
            <v>0</v>
          </cell>
          <cell r="I286">
            <v>0</v>
          </cell>
          <cell r="J286">
            <v>0</v>
          </cell>
        </row>
        <row r="287">
          <cell r="A287" t="str">
            <v/>
          </cell>
          <cell r="B287" t="str">
            <v>NN</v>
          </cell>
          <cell r="C287">
            <v>12</v>
          </cell>
          <cell r="D287">
            <v>6</v>
          </cell>
          <cell r="E287">
            <v>39049</v>
          </cell>
          <cell r="F287">
            <v>4.1399999999999997</v>
          </cell>
          <cell r="G287">
            <v>4.0789999999999997</v>
          </cell>
          <cell r="H287">
            <v>0</v>
          </cell>
          <cell r="I287">
            <v>0</v>
          </cell>
          <cell r="J287">
            <v>0</v>
          </cell>
        </row>
        <row r="288">
          <cell r="A288" t="str">
            <v/>
          </cell>
          <cell r="B288" t="str">
            <v>NN</v>
          </cell>
          <cell r="C288">
            <v>1</v>
          </cell>
          <cell r="D288">
            <v>7</v>
          </cell>
          <cell r="E288">
            <v>39078</v>
          </cell>
          <cell r="F288">
            <v>4.21</v>
          </cell>
          <cell r="G288">
            <v>4.149</v>
          </cell>
          <cell r="H288">
            <v>0</v>
          </cell>
          <cell r="I288">
            <v>0</v>
          </cell>
          <cell r="J288">
            <v>0</v>
          </cell>
        </row>
        <row r="289">
          <cell r="A289" t="str">
            <v/>
          </cell>
          <cell r="B289" t="str">
            <v>NN</v>
          </cell>
          <cell r="C289">
            <v>2</v>
          </cell>
          <cell r="D289">
            <v>7</v>
          </cell>
          <cell r="E289">
            <v>39111</v>
          </cell>
          <cell r="F289">
            <v>4.0999999999999996</v>
          </cell>
          <cell r="G289">
            <v>4.0389999999999997</v>
          </cell>
          <cell r="H289">
            <v>0</v>
          </cell>
          <cell r="I289">
            <v>0</v>
          </cell>
          <cell r="J289">
            <v>0</v>
          </cell>
        </row>
        <row r="290">
          <cell r="A290" t="str">
            <v/>
          </cell>
          <cell r="B290" t="str">
            <v>NN</v>
          </cell>
          <cell r="C290">
            <v>3</v>
          </cell>
          <cell r="D290">
            <v>7</v>
          </cell>
          <cell r="E290">
            <v>39139</v>
          </cell>
          <cell r="F290">
            <v>3.9550000000000001</v>
          </cell>
          <cell r="G290">
            <v>3.8940000000000001</v>
          </cell>
          <cell r="H290">
            <v>0</v>
          </cell>
          <cell r="I290">
            <v>0</v>
          </cell>
          <cell r="J290">
            <v>0</v>
          </cell>
        </row>
        <row r="291">
          <cell r="A291" t="str">
            <v/>
          </cell>
          <cell r="B291" t="str">
            <v>NN</v>
          </cell>
          <cell r="C291">
            <v>4</v>
          </cell>
          <cell r="D291">
            <v>7</v>
          </cell>
          <cell r="E291">
            <v>39169</v>
          </cell>
          <cell r="F291">
            <v>3.7749999999999999</v>
          </cell>
          <cell r="G291">
            <v>3.714</v>
          </cell>
          <cell r="H291">
            <v>0</v>
          </cell>
          <cell r="I291">
            <v>0</v>
          </cell>
          <cell r="J291">
            <v>0</v>
          </cell>
        </row>
        <row r="292">
          <cell r="A292" t="str">
            <v/>
          </cell>
          <cell r="B292" t="str">
            <v>NN</v>
          </cell>
          <cell r="C292">
            <v>5</v>
          </cell>
          <cell r="D292">
            <v>7</v>
          </cell>
          <cell r="E292">
            <v>39198</v>
          </cell>
          <cell r="F292">
            <v>3.7650000000000001</v>
          </cell>
          <cell r="G292">
            <v>3.7040000000000002</v>
          </cell>
          <cell r="H292">
            <v>0</v>
          </cell>
          <cell r="I292">
            <v>0</v>
          </cell>
          <cell r="J292">
            <v>0</v>
          </cell>
        </row>
        <row r="293">
          <cell r="A293" t="str">
            <v/>
          </cell>
          <cell r="B293" t="str">
            <v>NN</v>
          </cell>
          <cell r="C293">
            <v>6</v>
          </cell>
          <cell r="D293">
            <v>7</v>
          </cell>
          <cell r="E293">
            <v>39231</v>
          </cell>
          <cell r="F293">
            <v>3.7949999999999999</v>
          </cell>
          <cell r="G293">
            <v>3.734</v>
          </cell>
          <cell r="H293">
            <v>0</v>
          </cell>
          <cell r="I293">
            <v>0</v>
          </cell>
          <cell r="J293">
            <v>0</v>
          </cell>
        </row>
        <row r="294">
          <cell r="A294" t="str">
            <v/>
          </cell>
          <cell r="B294" t="str">
            <v>NN</v>
          </cell>
          <cell r="C294">
            <v>7</v>
          </cell>
          <cell r="D294">
            <v>7</v>
          </cell>
          <cell r="E294">
            <v>39260</v>
          </cell>
          <cell r="F294">
            <v>3.8250000000000002</v>
          </cell>
          <cell r="G294">
            <v>3.7639999999999998</v>
          </cell>
          <cell r="H294">
            <v>0</v>
          </cell>
          <cell r="I294">
            <v>0</v>
          </cell>
          <cell r="J294">
            <v>0</v>
          </cell>
        </row>
        <row r="295">
          <cell r="A295" t="str">
            <v/>
          </cell>
          <cell r="B295" t="str">
            <v>NN</v>
          </cell>
          <cell r="C295">
            <v>8</v>
          </cell>
          <cell r="D295">
            <v>7</v>
          </cell>
          <cell r="E295">
            <v>39290</v>
          </cell>
          <cell r="F295">
            <v>3.86</v>
          </cell>
          <cell r="G295">
            <v>3.7989999999999999</v>
          </cell>
          <cell r="H295">
            <v>0</v>
          </cell>
          <cell r="I295">
            <v>0</v>
          </cell>
          <cell r="J295">
            <v>0</v>
          </cell>
        </row>
        <row r="296">
          <cell r="A296" t="str">
            <v/>
          </cell>
          <cell r="B296" t="str">
            <v>NN</v>
          </cell>
          <cell r="C296">
            <v>9</v>
          </cell>
          <cell r="D296">
            <v>7</v>
          </cell>
          <cell r="E296">
            <v>39323</v>
          </cell>
          <cell r="F296">
            <v>3.86</v>
          </cell>
          <cell r="G296">
            <v>3.7989999999999999</v>
          </cell>
          <cell r="H296">
            <v>0</v>
          </cell>
          <cell r="I296">
            <v>0</v>
          </cell>
          <cell r="J296">
            <v>0</v>
          </cell>
        </row>
        <row r="297">
          <cell r="A297" t="str">
            <v/>
          </cell>
          <cell r="B297" t="str">
            <v>NN</v>
          </cell>
          <cell r="C297">
            <v>10</v>
          </cell>
          <cell r="D297">
            <v>7</v>
          </cell>
          <cell r="E297">
            <v>39351</v>
          </cell>
          <cell r="F297">
            <v>3.8849999999999998</v>
          </cell>
          <cell r="G297">
            <v>3.8239999999999998</v>
          </cell>
          <cell r="H297">
            <v>0</v>
          </cell>
          <cell r="I297">
            <v>0</v>
          </cell>
          <cell r="J297">
            <v>0</v>
          </cell>
        </row>
        <row r="298">
          <cell r="A298" t="str">
            <v/>
          </cell>
          <cell r="B298" t="str">
            <v>NN</v>
          </cell>
          <cell r="C298">
            <v>11</v>
          </cell>
          <cell r="D298">
            <v>7</v>
          </cell>
          <cell r="E298">
            <v>39384</v>
          </cell>
          <cell r="F298">
            <v>4.0350000000000001</v>
          </cell>
          <cell r="G298">
            <v>3.9740000000000002</v>
          </cell>
          <cell r="H298">
            <v>0</v>
          </cell>
          <cell r="I298">
            <v>0</v>
          </cell>
          <cell r="J298">
            <v>0</v>
          </cell>
        </row>
        <row r="299">
          <cell r="A299" t="str">
            <v/>
          </cell>
          <cell r="B299" t="str">
            <v>NN</v>
          </cell>
          <cell r="C299">
            <v>12</v>
          </cell>
          <cell r="D299">
            <v>7</v>
          </cell>
          <cell r="E299">
            <v>39414</v>
          </cell>
          <cell r="F299">
            <v>4.1849999999999996</v>
          </cell>
          <cell r="G299">
            <v>4.1239999999999997</v>
          </cell>
          <cell r="H299">
            <v>0</v>
          </cell>
          <cell r="I299">
            <v>0</v>
          </cell>
          <cell r="J299">
            <v>0</v>
          </cell>
        </row>
        <row r="300">
          <cell r="A300" t="str">
            <v/>
          </cell>
          <cell r="B300" t="str">
            <v>NN</v>
          </cell>
          <cell r="C300">
            <v>1</v>
          </cell>
          <cell r="D300">
            <v>8</v>
          </cell>
          <cell r="E300">
            <v>39443</v>
          </cell>
          <cell r="F300">
            <v>4.2350000000000003</v>
          </cell>
          <cell r="G300">
            <v>4.1740000000000004</v>
          </cell>
          <cell r="H300">
            <v>0</v>
          </cell>
          <cell r="I300">
            <v>0</v>
          </cell>
          <cell r="J300">
            <v>0</v>
          </cell>
        </row>
        <row r="301">
          <cell r="A301" t="str">
            <v/>
          </cell>
          <cell r="B301" t="str">
            <v>NN</v>
          </cell>
          <cell r="C301">
            <v>2</v>
          </cell>
          <cell r="D301">
            <v>8</v>
          </cell>
          <cell r="E301">
            <v>39476</v>
          </cell>
          <cell r="F301">
            <v>4.1349999999999998</v>
          </cell>
          <cell r="G301">
            <v>4.0739999999999998</v>
          </cell>
          <cell r="H301">
            <v>0</v>
          </cell>
          <cell r="I301">
            <v>0</v>
          </cell>
          <cell r="J301">
            <v>0</v>
          </cell>
        </row>
        <row r="302">
          <cell r="A302" t="str">
            <v/>
          </cell>
          <cell r="B302" t="str">
            <v>NN</v>
          </cell>
          <cell r="C302">
            <v>3</v>
          </cell>
          <cell r="D302">
            <v>8</v>
          </cell>
          <cell r="E302">
            <v>39505</v>
          </cell>
          <cell r="F302">
            <v>3.9849999999999999</v>
          </cell>
          <cell r="G302">
            <v>3.9239999999999999</v>
          </cell>
          <cell r="H302">
            <v>0</v>
          </cell>
          <cell r="I302">
            <v>0</v>
          </cell>
          <cell r="J302">
            <v>0</v>
          </cell>
        </row>
        <row r="303">
          <cell r="A303" t="str">
            <v/>
          </cell>
          <cell r="B303" t="str">
            <v>NN</v>
          </cell>
          <cell r="C303">
            <v>4</v>
          </cell>
          <cell r="D303">
            <v>8</v>
          </cell>
          <cell r="E303">
            <v>39534</v>
          </cell>
          <cell r="F303">
            <v>3.835</v>
          </cell>
          <cell r="G303">
            <v>3.774</v>
          </cell>
          <cell r="H303">
            <v>0</v>
          </cell>
          <cell r="I303">
            <v>0</v>
          </cell>
          <cell r="J303">
            <v>0</v>
          </cell>
        </row>
        <row r="304">
          <cell r="A304" t="str">
            <v/>
          </cell>
          <cell r="B304" t="str">
            <v>NN</v>
          </cell>
          <cell r="C304">
            <v>5</v>
          </cell>
          <cell r="D304">
            <v>8</v>
          </cell>
          <cell r="E304">
            <v>39566</v>
          </cell>
          <cell r="F304">
            <v>3.8050000000000002</v>
          </cell>
          <cell r="G304">
            <v>3.7440000000000002</v>
          </cell>
          <cell r="H304">
            <v>0</v>
          </cell>
          <cell r="I304">
            <v>0</v>
          </cell>
          <cell r="J304">
            <v>0</v>
          </cell>
        </row>
        <row r="305">
          <cell r="A305" t="str">
            <v/>
          </cell>
          <cell r="B305" t="str">
            <v>NN</v>
          </cell>
          <cell r="C305">
            <v>6</v>
          </cell>
          <cell r="D305">
            <v>8</v>
          </cell>
          <cell r="E305">
            <v>39596</v>
          </cell>
          <cell r="F305">
            <v>3.835</v>
          </cell>
          <cell r="G305">
            <v>3.774</v>
          </cell>
          <cell r="H305">
            <v>0</v>
          </cell>
          <cell r="I305">
            <v>0</v>
          </cell>
          <cell r="J305">
            <v>0</v>
          </cell>
        </row>
        <row r="306">
          <cell r="A306" t="str">
            <v/>
          </cell>
          <cell r="B306" t="str">
            <v>NN</v>
          </cell>
          <cell r="C306">
            <v>7</v>
          </cell>
          <cell r="D306">
            <v>8</v>
          </cell>
          <cell r="E306">
            <v>39625</v>
          </cell>
          <cell r="F306">
            <v>3.8650000000000002</v>
          </cell>
          <cell r="G306">
            <v>3.8039999999999998</v>
          </cell>
          <cell r="H306">
            <v>0</v>
          </cell>
          <cell r="I306">
            <v>0</v>
          </cell>
          <cell r="J306">
            <v>0</v>
          </cell>
        </row>
        <row r="307">
          <cell r="A307" t="str">
            <v/>
          </cell>
          <cell r="B307" t="str">
            <v>NN</v>
          </cell>
          <cell r="C307">
            <v>8</v>
          </cell>
          <cell r="D307">
            <v>8</v>
          </cell>
          <cell r="E307">
            <v>39658</v>
          </cell>
          <cell r="F307">
            <v>3.895</v>
          </cell>
          <cell r="G307">
            <v>3.8340000000000001</v>
          </cell>
          <cell r="H307">
            <v>0</v>
          </cell>
          <cell r="I307">
            <v>0</v>
          </cell>
          <cell r="J307">
            <v>0</v>
          </cell>
        </row>
        <row r="308">
          <cell r="A308" t="str">
            <v/>
          </cell>
          <cell r="B308" t="str">
            <v>NN</v>
          </cell>
          <cell r="C308">
            <v>9</v>
          </cell>
          <cell r="D308">
            <v>8</v>
          </cell>
          <cell r="E308">
            <v>39687</v>
          </cell>
          <cell r="F308">
            <v>3.895</v>
          </cell>
          <cell r="G308">
            <v>3.8340000000000001</v>
          </cell>
          <cell r="H308">
            <v>0</v>
          </cell>
          <cell r="I308">
            <v>0</v>
          </cell>
          <cell r="J308">
            <v>0</v>
          </cell>
        </row>
        <row r="309">
          <cell r="A309" t="str">
            <v/>
          </cell>
          <cell r="B309" t="str">
            <v>NN</v>
          </cell>
          <cell r="C309">
            <v>10</v>
          </cell>
          <cell r="D309">
            <v>8</v>
          </cell>
          <cell r="E309">
            <v>39717</v>
          </cell>
          <cell r="F309">
            <v>3.92</v>
          </cell>
          <cell r="G309">
            <v>3.859</v>
          </cell>
          <cell r="H309">
            <v>0</v>
          </cell>
          <cell r="I309">
            <v>0</v>
          </cell>
          <cell r="J309">
            <v>0</v>
          </cell>
        </row>
        <row r="310">
          <cell r="A310" t="str">
            <v/>
          </cell>
          <cell r="B310" t="str">
            <v>NN</v>
          </cell>
          <cell r="C310">
            <v>11</v>
          </cell>
          <cell r="D310">
            <v>8</v>
          </cell>
          <cell r="E310">
            <v>39750</v>
          </cell>
          <cell r="F310">
            <v>4.07</v>
          </cell>
          <cell r="G310">
            <v>4.0090000000000003</v>
          </cell>
          <cell r="H310">
            <v>0</v>
          </cell>
          <cell r="I310">
            <v>0</v>
          </cell>
          <cell r="J310">
            <v>0</v>
          </cell>
        </row>
        <row r="311">
          <cell r="A311" t="str">
            <v/>
          </cell>
          <cell r="B311" t="str">
            <v>NN</v>
          </cell>
          <cell r="C311">
            <v>12</v>
          </cell>
          <cell r="D311">
            <v>8</v>
          </cell>
          <cell r="E311">
            <v>39776</v>
          </cell>
          <cell r="F311">
            <v>4.22</v>
          </cell>
          <cell r="G311">
            <v>4.1589999999999998</v>
          </cell>
          <cell r="H311">
            <v>0</v>
          </cell>
          <cell r="I311">
            <v>0</v>
          </cell>
          <cell r="J311">
            <v>0</v>
          </cell>
        </row>
        <row r="312">
          <cell r="A312" t="str">
            <v/>
          </cell>
          <cell r="B312" t="str">
            <v>NR</v>
          </cell>
          <cell r="C312">
            <v>1</v>
          </cell>
          <cell r="D312">
            <v>3</v>
          </cell>
          <cell r="E312">
            <v>37623</v>
          </cell>
          <cell r="F312">
            <v>-0.95499999999999996</v>
          </cell>
          <cell r="G312">
            <v>-0.91</v>
          </cell>
          <cell r="H312">
            <v>0</v>
          </cell>
          <cell r="I312">
            <v>0</v>
          </cell>
          <cell r="J312">
            <v>0</v>
          </cell>
        </row>
        <row r="313">
          <cell r="A313" t="str">
            <v/>
          </cell>
          <cell r="B313" t="str">
            <v>NR</v>
          </cell>
          <cell r="C313">
            <v>2</v>
          </cell>
          <cell r="D313">
            <v>3</v>
          </cell>
          <cell r="E313">
            <v>37655</v>
          </cell>
          <cell r="F313">
            <v>-0.94499999999999995</v>
          </cell>
          <cell r="G313">
            <v>-0.94499999999999995</v>
          </cell>
          <cell r="H313">
            <v>0</v>
          </cell>
          <cell r="I313">
            <v>0</v>
          </cell>
          <cell r="J313">
            <v>0</v>
          </cell>
        </row>
        <row r="314">
          <cell r="A314" t="str">
            <v/>
          </cell>
          <cell r="B314" t="str">
            <v>NR</v>
          </cell>
          <cell r="C314">
            <v>3</v>
          </cell>
          <cell r="D314">
            <v>3</v>
          </cell>
          <cell r="E314">
            <v>37683</v>
          </cell>
          <cell r="F314">
            <v>-0.96499999999999997</v>
          </cell>
          <cell r="G314">
            <v>-0.96499999999999997</v>
          </cell>
          <cell r="H314">
            <v>0</v>
          </cell>
          <cell r="I314">
            <v>0</v>
          </cell>
          <cell r="J314">
            <v>0</v>
          </cell>
        </row>
        <row r="315">
          <cell r="A315" t="str">
            <v/>
          </cell>
          <cell r="B315" t="str">
            <v>NR</v>
          </cell>
          <cell r="C315">
            <v>4</v>
          </cell>
          <cell r="D315">
            <v>3</v>
          </cell>
          <cell r="E315">
            <v>37712</v>
          </cell>
          <cell r="F315">
            <v>-0.96</v>
          </cell>
          <cell r="G315">
            <v>-0.94499999999999995</v>
          </cell>
          <cell r="H315">
            <v>120</v>
          </cell>
          <cell r="I315">
            <v>0</v>
          </cell>
          <cell r="J315">
            <v>0</v>
          </cell>
        </row>
        <row r="316">
          <cell r="A316" t="str">
            <v/>
          </cell>
          <cell r="B316" t="str">
            <v>NR</v>
          </cell>
          <cell r="C316">
            <v>5</v>
          </cell>
          <cell r="D316">
            <v>3</v>
          </cell>
          <cell r="E316">
            <v>37742</v>
          </cell>
          <cell r="F316">
            <v>-0.92</v>
          </cell>
          <cell r="G316">
            <v>-0.86499999999999999</v>
          </cell>
          <cell r="H316">
            <v>124</v>
          </cell>
          <cell r="I316">
            <v>0</v>
          </cell>
          <cell r="J316">
            <v>0</v>
          </cell>
        </row>
        <row r="317">
          <cell r="A317" t="str">
            <v/>
          </cell>
          <cell r="B317" t="str">
            <v>NR</v>
          </cell>
          <cell r="C317">
            <v>6</v>
          </cell>
          <cell r="D317">
            <v>3</v>
          </cell>
          <cell r="E317">
            <v>37774</v>
          </cell>
          <cell r="F317">
            <v>-0.87</v>
          </cell>
          <cell r="G317">
            <v>-0.83499999999999996</v>
          </cell>
          <cell r="H317">
            <v>120</v>
          </cell>
          <cell r="I317">
            <v>0</v>
          </cell>
          <cell r="J317">
            <v>0</v>
          </cell>
        </row>
        <row r="318">
          <cell r="A318" t="str">
            <v/>
          </cell>
          <cell r="B318" t="str">
            <v>NR</v>
          </cell>
          <cell r="C318">
            <v>7</v>
          </cell>
          <cell r="D318">
            <v>3</v>
          </cell>
          <cell r="E318">
            <v>37803</v>
          </cell>
          <cell r="F318">
            <v>-0.81</v>
          </cell>
          <cell r="G318">
            <v>-0.83499999999999996</v>
          </cell>
          <cell r="H318">
            <v>186</v>
          </cell>
          <cell r="I318">
            <v>0</v>
          </cell>
          <cell r="J318">
            <v>0</v>
          </cell>
        </row>
        <row r="319">
          <cell r="A319" t="str">
            <v/>
          </cell>
          <cell r="B319" t="str">
            <v>NR</v>
          </cell>
          <cell r="C319">
            <v>8</v>
          </cell>
          <cell r="D319">
            <v>3</v>
          </cell>
          <cell r="E319">
            <v>37834</v>
          </cell>
          <cell r="F319">
            <v>-0.81</v>
          </cell>
          <cell r="G319">
            <v>-0.83499999999999996</v>
          </cell>
          <cell r="H319">
            <v>186</v>
          </cell>
          <cell r="I319">
            <v>0</v>
          </cell>
          <cell r="J319">
            <v>0</v>
          </cell>
        </row>
        <row r="320">
          <cell r="A320" t="str">
            <v/>
          </cell>
          <cell r="B320" t="str">
            <v>NR</v>
          </cell>
          <cell r="C320">
            <v>9</v>
          </cell>
          <cell r="D320">
            <v>3</v>
          </cell>
          <cell r="E320">
            <v>37866</v>
          </cell>
          <cell r="F320">
            <v>-0.81</v>
          </cell>
          <cell r="G320">
            <v>-0.83499999999999996</v>
          </cell>
          <cell r="H320">
            <v>180</v>
          </cell>
          <cell r="I320">
            <v>0</v>
          </cell>
          <cell r="J320">
            <v>0</v>
          </cell>
        </row>
        <row r="321">
          <cell r="A321" t="str">
            <v/>
          </cell>
          <cell r="B321" t="str">
            <v>NR</v>
          </cell>
          <cell r="C321">
            <v>10</v>
          </cell>
          <cell r="D321">
            <v>3</v>
          </cell>
          <cell r="E321">
            <v>37895</v>
          </cell>
          <cell r="F321">
            <v>-0.85</v>
          </cell>
          <cell r="G321">
            <v>-0.83499999999999996</v>
          </cell>
          <cell r="H321">
            <v>124</v>
          </cell>
          <cell r="I321">
            <v>0</v>
          </cell>
          <cell r="J321">
            <v>0</v>
          </cell>
        </row>
        <row r="322">
          <cell r="A322" t="str">
            <v/>
          </cell>
          <cell r="B322" t="str">
            <v>NR</v>
          </cell>
          <cell r="C322">
            <v>1</v>
          </cell>
          <cell r="D322">
            <v>4</v>
          </cell>
          <cell r="E322">
            <v>37988</v>
          </cell>
          <cell r="F322">
            <v>-0.65500000000000003</v>
          </cell>
          <cell r="G322">
            <v>-0.67</v>
          </cell>
          <cell r="H322">
            <v>0</v>
          </cell>
          <cell r="I322">
            <v>0</v>
          </cell>
          <cell r="J322">
            <v>0</v>
          </cell>
        </row>
        <row r="323">
          <cell r="A323" t="str">
            <v/>
          </cell>
          <cell r="B323" t="str">
            <v>NR</v>
          </cell>
          <cell r="C323">
            <v>2</v>
          </cell>
          <cell r="D323">
            <v>4</v>
          </cell>
          <cell r="E323">
            <v>38019</v>
          </cell>
          <cell r="F323">
            <v>-0.65500000000000003</v>
          </cell>
          <cell r="G323">
            <v>-0.67</v>
          </cell>
          <cell r="H323">
            <v>0</v>
          </cell>
          <cell r="I323">
            <v>0</v>
          </cell>
          <cell r="J323">
            <v>0</v>
          </cell>
        </row>
        <row r="324">
          <cell r="A324" t="str">
            <v/>
          </cell>
          <cell r="B324" t="str">
            <v>NR</v>
          </cell>
          <cell r="C324">
            <v>3</v>
          </cell>
          <cell r="D324">
            <v>4</v>
          </cell>
          <cell r="E324">
            <v>38047</v>
          </cell>
          <cell r="F324">
            <v>-0.65500000000000003</v>
          </cell>
          <cell r="G324">
            <v>-0.67</v>
          </cell>
          <cell r="H324">
            <v>0</v>
          </cell>
          <cell r="I324">
            <v>0</v>
          </cell>
          <cell r="J324">
            <v>0</v>
          </cell>
        </row>
        <row r="325">
          <cell r="A325" t="str">
            <v/>
          </cell>
          <cell r="B325" t="str">
            <v>NR</v>
          </cell>
          <cell r="C325">
            <v>4</v>
          </cell>
          <cell r="D325">
            <v>4</v>
          </cell>
          <cell r="E325">
            <v>38078</v>
          </cell>
          <cell r="F325">
            <v>-0.73</v>
          </cell>
          <cell r="G325">
            <v>-0.745</v>
          </cell>
          <cell r="H325">
            <v>0</v>
          </cell>
          <cell r="I325">
            <v>0</v>
          </cell>
          <cell r="J325">
            <v>0</v>
          </cell>
        </row>
        <row r="326">
          <cell r="A326" t="str">
            <v/>
          </cell>
          <cell r="B326" t="str">
            <v>NR</v>
          </cell>
          <cell r="C326">
            <v>5</v>
          </cell>
          <cell r="D326">
            <v>4</v>
          </cell>
          <cell r="E326">
            <v>38110</v>
          </cell>
          <cell r="F326">
            <v>-0.73</v>
          </cell>
          <cell r="G326">
            <v>-0.745</v>
          </cell>
          <cell r="H326">
            <v>0</v>
          </cell>
          <cell r="I326">
            <v>0</v>
          </cell>
          <cell r="J326">
            <v>0</v>
          </cell>
        </row>
        <row r="327">
          <cell r="A327" t="str">
            <v/>
          </cell>
          <cell r="B327" t="str">
            <v>NR</v>
          </cell>
          <cell r="C327">
            <v>6</v>
          </cell>
          <cell r="D327">
            <v>4</v>
          </cell>
          <cell r="E327">
            <v>38139</v>
          </cell>
          <cell r="F327">
            <v>-0.73</v>
          </cell>
          <cell r="G327">
            <v>-0.745</v>
          </cell>
          <cell r="H327">
            <v>0</v>
          </cell>
          <cell r="I327">
            <v>0</v>
          </cell>
          <cell r="J327">
            <v>0</v>
          </cell>
        </row>
        <row r="328">
          <cell r="A328" t="str">
            <v/>
          </cell>
          <cell r="B328" t="str">
            <v>NR</v>
          </cell>
          <cell r="C328">
            <v>7</v>
          </cell>
          <cell r="D328">
            <v>4</v>
          </cell>
          <cell r="E328">
            <v>38169</v>
          </cell>
          <cell r="F328">
            <v>-0.73</v>
          </cell>
          <cell r="G328">
            <v>-0.745</v>
          </cell>
          <cell r="H328">
            <v>0</v>
          </cell>
          <cell r="I328">
            <v>0</v>
          </cell>
          <cell r="J328">
            <v>0</v>
          </cell>
        </row>
        <row r="329">
          <cell r="A329" t="str">
            <v/>
          </cell>
          <cell r="B329" t="str">
            <v>NR</v>
          </cell>
          <cell r="C329">
            <v>8</v>
          </cell>
          <cell r="D329">
            <v>4</v>
          </cell>
          <cell r="E329">
            <v>38201</v>
          </cell>
          <cell r="F329">
            <v>-0.73</v>
          </cell>
          <cell r="G329">
            <v>-0.745</v>
          </cell>
          <cell r="H329">
            <v>0</v>
          </cell>
          <cell r="I329">
            <v>0</v>
          </cell>
          <cell r="J329">
            <v>0</v>
          </cell>
        </row>
        <row r="330">
          <cell r="A330" t="str">
            <v/>
          </cell>
          <cell r="B330" t="str">
            <v>NR</v>
          </cell>
          <cell r="C330">
            <v>9</v>
          </cell>
          <cell r="D330">
            <v>4</v>
          </cell>
          <cell r="E330">
            <v>38231</v>
          </cell>
          <cell r="F330">
            <v>-0.73</v>
          </cell>
          <cell r="G330">
            <v>-0.745</v>
          </cell>
          <cell r="H330">
            <v>0</v>
          </cell>
          <cell r="I330">
            <v>0</v>
          </cell>
          <cell r="J330">
            <v>0</v>
          </cell>
        </row>
        <row r="331">
          <cell r="A331" t="str">
            <v/>
          </cell>
          <cell r="B331" t="str">
            <v>NR</v>
          </cell>
          <cell r="C331">
            <v>10</v>
          </cell>
          <cell r="D331">
            <v>4</v>
          </cell>
          <cell r="E331">
            <v>38261</v>
          </cell>
          <cell r="F331">
            <v>-0.73</v>
          </cell>
          <cell r="G331">
            <v>-0.745</v>
          </cell>
          <cell r="H331">
            <v>0</v>
          </cell>
          <cell r="I331">
            <v>0</v>
          </cell>
          <cell r="J331">
            <v>0</v>
          </cell>
        </row>
        <row r="332">
          <cell r="A332" t="str">
            <v/>
          </cell>
          <cell r="B332" t="str">
            <v>NR</v>
          </cell>
          <cell r="C332">
            <v>11</v>
          </cell>
          <cell r="D332">
            <v>4</v>
          </cell>
          <cell r="E332">
            <v>38292</v>
          </cell>
          <cell r="F332">
            <v>-0.56000000000000005</v>
          </cell>
          <cell r="G332">
            <v>-0.57499999999999996</v>
          </cell>
          <cell r="H332">
            <v>0</v>
          </cell>
          <cell r="I332">
            <v>0</v>
          </cell>
          <cell r="J332">
            <v>0</v>
          </cell>
        </row>
        <row r="333">
          <cell r="A333" t="str">
            <v/>
          </cell>
          <cell r="B333" t="str">
            <v>NR</v>
          </cell>
          <cell r="C333">
            <v>12</v>
          </cell>
          <cell r="D333">
            <v>4</v>
          </cell>
          <cell r="E333">
            <v>38322</v>
          </cell>
          <cell r="F333">
            <v>-0.56000000000000005</v>
          </cell>
          <cell r="G333">
            <v>-0.57499999999999996</v>
          </cell>
          <cell r="H333">
            <v>0</v>
          </cell>
          <cell r="I333">
            <v>0</v>
          </cell>
          <cell r="J333">
            <v>0</v>
          </cell>
        </row>
        <row r="334">
          <cell r="A334" t="str">
            <v/>
          </cell>
          <cell r="B334" t="str">
            <v>NS</v>
          </cell>
          <cell r="C334">
            <v>1</v>
          </cell>
          <cell r="D334">
            <v>3</v>
          </cell>
          <cell r="E334">
            <v>37623</v>
          </cell>
          <cell r="F334">
            <v>-0.18</v>
          </cell>
          <cell r="G334">
            <v>-0.18</v>
          </cell>
          <cell r="H334">
            <v>0</v>
          </cell>
          <cell r="I334">
            <v>0</v>
          </cell>
          <cell r="J334">
            <v>0</v>
          </cell>
        </row>
        <row r="335">
          <cell r="A335" t="str">
            <v/>
          </cell>
          <cell r="B335" t="str">
            <v>NS</v>
          </cell>
          <cell r="C335">
            <v>2</v>
          </cell>
          <cell r="D335">
            <v>3</v>
          </cell>
          <cell r="E335">
            <v>37655</v>
          </cell>
          <cell r="F335">
            <v>-0.19</v>
          </cell>
          <cell r="G335">
            <v>-0.19</v>
          </cell>
          <cell r="H335">
            <v>0</v>
          </cell>
          <cell r="I335">
            <v>0</v>
          </cell>
          <cell r="J335">
            <v>0</v>
          </cell>
        </row>
        <row r="336">
          <cell r="A336" t="str">
            <v/>
          </cell>
          <cell r="B336" t="str">
            <v>NS</v>
          </cell>
          <cell r="C336">
            <v>3</v>
          </cell>
          <cell r="D336">
            <v>3</v>
          </cell>
          <cell r="E336">
            <v>37683</v>
          </cell>
          <cell r="F336">
            <v>-0.21</v>
          </cell>
          <cell r="G336">
            <v>-0.21</v>
          </cell>
          <cell r="H336">
            <v>0</v>
          </cell>
          <cell r="I336">
            <v>0</v>
          </cell>
          <cell r="J336">
            <v>0</v>
          </cell>
        </row>
        <row r="337">
          <cell r="A337" t="str">
            <v/>
          </cell>
          <cell r="B337" t="str">
            <v>NS</v>
          </cell>
          <cell r="C337">
            <v>4</v>
          </cell>
          <cell r="D337">
            <v>3</v>
          </cell>
          <cell r="E337">
            <v>37712</v>
          </cell>
          <cell r="F337">
            <v>-0.16</v>
          </cell>
          <cell r="G337">
            <v>-0.16</v>
          </cell>
          <cell r="H337">
            <v>0</v>
          </cell>
          <cell r="I337">
            <v>0</v>
          </cell>
          <cell r="J337">
            <v>0</v>
          </cell>
        </row>
        <row r="338">
          <cell r="A338" t="str">
            <v/>
          </cell>
          <cell r="B338" t="str">
            <v>NS</v>
          </cell>
          <cell r="C338">
            <v>5</v>
          </cell>
          <cell r="D338">
            <v>3</v>
          </cell>
          <cell r="E338">
            <v>37742</v>
          </cell>
          <cell r="F338">
            <v>-0.16</v>
          </cell>
          <cell r="G338">
            <v>-0.16</v>
          </cell>
          <cell r="H338">
            <v>0</v>
          </cell>
          <cell r="I338">
            <v>0</v>
          </cell>
          <cell r="J338">
            <v>0</v>
          </cell>
        </row>
        <row r="339">
          <cell r="A339" t="str">
            <v/>
          </cell>
          <cell r="B339" t="str">
            <v>NS</v>
          </cell>
          <cell r="C339">
            <v>6</v>
          </cell>
          <cell r="D339">
            <v>3</v>
          </cell>
          <cell r="E339">
            <v>37774</v>
          </cell>
          <cell r="F339">
            <v>-0.16</v>
          </cell>
          <cell r="G339">
            <v>-0.16</v>
          </cell>
          <cell r="H339">
            <v>0</v>
          </cell>
          <cell r="I339">
            <v>0</v>
          </cell>
          <cell r="J339">
            <v>0</v>
          </cell>
        </row>
        <row r="340">
          <cell r="A340" t="str">
            <v/>
          </cell>
          <cell r="B340" t="str">
            <v>NS</v>
          </cell>
          <cell r="C340">
            <v>7</v>
          </cell>
          <cell r="D340">
            <v>3</v>
          </cell>
          <cell r="E340">
            <v>37803</v>
          </cell>
          <cell r="F340">
            <v>-0.16</v>
          </cell>
          <cell r="G340">
            <v>-0.16</v>
          </cell>
          <cell r="H340">
            <v>0</v>
          </cell>
          <cell r="I340">
            <v>0</v>
          </cell>
          <cell r="J340">
            <v>0</v>
          </cell>
        </row>
        <row r="341">
          <cell r="A341" t="str">
            <v/>
          </cell>
          <cell r="B341" t="str">
            <v>NS</v>
          </cell>
          <cell r="C341">
            <v>8</v>
          </cell>
          <cell r="D341">
            <v>3</v>
          </cell>
          <cell r="E341">
            <v>37834</v>
          </cell>
          <cell r="F341">
            <v>-0.16</v>
          </cell>
          <cell r="G341">
            <v>-0.16</v>
          </cell>
          <cell r="H341">
            <v>0</v>
          </cell>
          <cell r="I341">
            <v>0</v>
          </cell>
          <cell r="J341">
            <v>0</v>
          </cell>
        </row>
        <row r="342">
          <cell r="A342" t="str">
            <v/>
          </cell>
          <cell r="B342" t="str">
            <v>NS</v>
          </cell>
          <cell r="C342">
            <v>9</v>
          </cell>
          <cell r="D342">
            <v>3</v>
          </cell>
          <cell r="E342">
            <v>37866</v>
          </cell>
          <cell r="F342">
            <v>-0.16</v>
          </cell>
          <cell r="G342">
            <v>-0.16</v>
          </cell>
          <cell r="H342">
            <v>0</v>
          </cell>
          <cell r="I342">
            <v>0</v>
          </cell>
          <cell r="J342">
            <v>0</v>
          </cell>
        </row>
        <row r="343">
          <cell r="A343" t="str">
            <v/>
          </cell>
          <cell r="B343" t="str">
            <v>NS</v>
          </cell>
          <cell r="C343">
            <v>10</v>
          </cell>
          <cell r="D343">
            <v>3</v>
          </cell>
          <cell r="E343">
            <v>37895</v>
          </cell>
          <cell r="F343">
            <v>-0.16</v>
          </cell>
          <cell r="G343">
            <v>-0.16</v>
          </cell>
          <cell r="H343">
            <v>0</v>
          </cell>
          <cell r="I343">
            <v>0</v>
          </cell>
          <cell r="J343">
            <v>0</v>
          </cell>
        </row>
        <row r="344">
          <cell r="A344" t="str">
            <v/>
          </cell>
          <cell r="B344" t="str">
            <v>NS</v>
          </cell>
          <cell r="C344">
            <v>11</v>
          </cell>
          <cell r="D344">
            <v>3</v>
          </cell>
          <cell r="E344">
            <v>37928</v>
          </cell>
          <cell r="F344">
            <v>0</v>
          </cell>
          <cell r="G344">
            <v>0</v>
          </cell>
          <cell r="H344">
            <v>0</v>
          </cell>
          <cell r="I344">
            <v>0</v>
          </cell>
          <cell r="J344">
            <v>0</v>
          </cell>
        </row>
        <row r="345">
          <cell r="A345" t="str">
            <v/>
          </cell>
          <cell r="B345" t="str">
            <v>NS</v>
          </cell>
          <cell r="C345">
            <v>12</v>
          </cell>
          <cell r="D345">
            <v>3</v>
          </cell>
          <cell r="E345">
            <v>37956</v>
          </cell>
          <cell r="F345">
            <v>0</v>
          </cell>
          <cell r="G345">
            <v>0</v>
          </cell>
          <cell r="H345">
            <v>0</v>
          </cell>
          <cell r="I345">
            <v>0</v>
          </cell>
          <cell r="J345">
            <v>0</v>
          </cell>
        </row>
        <row r="346">
          <cell r="A346" t="str">
            <v/>
          </cell>
          <cell r="B346" t="str">
            <v>NS</v>
          </cell>
          <cell r="C346">
            <v>1</v>
          </cell>
          <cell r="D346">
            <v>4</v>
          </cell>
          <cell r="E346">
            <v>37988</v>
          </cell>
          <cell r="F346">
            <v>0</v>
          </cell>
          <cell r="G346">
            <v>0</v>
          </cell>
          <cell r="H346">
            <v>0</v>
          </cell>
          <cell r="I346">
            <v>0</v>
          </cell>
          <cell r="J346">
            <v>0</v>
          </cell>
        </row>
        <row r="347">
          <cell r="A347" t="str">
            <v/>
          </cell>
          <cell r="B347" t="str">
            <v>NS</v>
          </cell>
          <cell r="C347">
            <v>2</v>
          </cell>
          <cell r="D347">
            <v>4</v>
          </cell>
          <cell r="E347">
            <v>38019</v>
          </cell>
          <cell r="F347">
            <v>0</v>
          </cell>
          <cell r="G347">
            <v>0</v>
          </cell>
          <cell r="H347">
            <v>0</v>
          </cell>
          <cell r="I347">
            <v>0</v>
          </cell>
          <cell r="J347">
            <v>0</v>
          </cell>
        </row>
        <row r="348">
          <cell r="A348" t="str">
            <v/>
          </cell>
          <cell r="B348" t="str">
            <v>NS</v>
          </cell>
          <cell r="C348">
            <v>3</v>
          </cell>
          <cell r="D348">
            <v>4</v>
          </cell>
          <cell r="E348">
            <v>38047</v>
          </cell>
          <cell r="F348">
            <v>0</v>
          </cell>
          <cell r="G348">
            <v>0</v>
          </cell>
          <cell r="H348">
            <v>0</v>
          </cell>
          <cell r="I348">
            <v>0</v>
          </cell>
          <cell r="J348">
            <v>0</v>
          </cell>
        </row>
        <row r="349">
          <cell r="A349" t="str">
            <v/>
          </cell>
          <cell r="B349" t="str">
            <v>NS</v>
          </cell>
          <cell r="C349">
            <v>4</v>
          </cell>
          <cell r="D349">
            <v>4</v>
          </cell>
          <cell r="E349">
            <v>38078</v>
          </cell>
          <cell r="F349">
            <v>-7.0000000000000007E-2</v>
          </cell>
          <cell r="G349">
            <v>-7.0000000000000007E-2</v>
          </cell>
          <cell r="H349">
            <v>0</v>
          </cell>
          <cell r="I349">
            <v>0</v>
          </cell>
          <cell r="J349">
            <v>0</v>
          </cell>
        </row>
        <row r="350">
          <cell r="A350" t="str">
            <v/>
          </cell>
          <cell r="B350" t="str">
            <v>NS</v>
          </cell>
          <cell r="C350">
            <v>5</v>
          </cell>
          <cell r="D350">
            <v>4</v>
          </cell>
          <cell r="E350">
            <v>38110</v>
          </cell>
          <cell r="F350">
            <v>-7.0000000000000007E-2</v>
          </cell>
          <cell r="G350">
            <v>-7.0000000000000007E-2</v>
          </cell>
          <cell r="H350">
            <v>0</v>
          </cell>
          <cell r="I350">
            <v>0</v>
          </cell>
          <cell r="J350">
            <v>0</v>
          </cell>
        </row>
        <row r="351">
          <cell r="A351" t="str">
            <v/>
          </cell>
          <cell r="B351" t="str">
            <v>NS</v>
          </cell>
          <cell r="C351">
            <v>6</v>
          </cell>
          <cell r="D351">
            <v>4</v>
          </cell>
          <cell r="E351">
            <v>38139</v>
          </cell>
          <cell r="F351">
            <v>-7.0000000000000007E-2</v>
          </cell>
          <cell r="G351">
            <v>-7.0000000000000007E-2</v>
          </cell>
          <cell r="H351">
            <v>0</v>
          </cell>
          <cell r="I351">
            <v>0</v>
          </cell>
          <cell r="J351">
            <v>0</v>
          </cell>
        </row>
        <row r="352">
          <cell r="A352" t="str">
            <v/>
          </cell>
          <cell r="B352" t="str">
            <v>NS</v>
          </cell>
          <cell r="C352">
            <v>7</v>
          </cell>
          <cell r="D352">
            <v>4</v>
          </cell>
          <cell r="E352">
            <v>38169</v>
          </cell>
          <cell r="F352">
            <v>-7.0000000000000007E-2</v>
          </cell>
          <cell r="G352">
            <v>-7.0000000000000007E-2</v>
          </cell>
          <cell r="H352">
            <v>0</v>
          </cell>
          <cell r="I352">
            <v>0</v>
          </cell>
          <cell r="J352">
            <v>0</v>
          </cell>
        </row>
        <row r="353">
          <cell r="A353" t="str">
            <v/>
          </cell>
          <cell r="B353" t="str">
            <v>NS</v>
          </cell>
          <cell r="C353">
            <v>8</v>
          </cell>
          <cell r="D353">
            <v>4</v>
          </cell>
          <cell r="E353">
            <v>38201</v>
          </cell>
          <cell r="F353">
            <v>-7.0000000000000007E-2</v>
          </cell>
          <cell r="G353">
            <v>-7.0000000000000007E-2</v>
          </cell>
          <cell r="H353">
            <v>0</v>
          </cell>
          <cell r="I353">
            <v>0</v>
          </cell>
          <cell r="J353">
            <v>0</v>
          </cell>
        </row>
        <row r="354">
          <cell r="A354" t="str">
            <v/>
          </cell>
          <cell r="B354" t="str">
            <v>NS</v>
          </cell>
          <cell r="C354">
            <v>9</v>
          </cell>
          <cell r="D354">
            <v>4</v>
          </cell>
          <cell r="E354">
            <v>38231</v>
          </cell>
          <cell r="F354">
            <v>-7.0000000000000007E-2</v>
          </cell>
          <cell r="G354">
            <v>-7.0000000000000007E-2</v>
          </cell>
          <cell r="H354">
            <v>0</v>
          </cell>
          <cell r="I354">
            <v>0</v>
          </cell>
          <cell r="J354">
            <v>0</v>
          </cell>
        </row>
        <row r="355">
          <cell r="A355" t="str">
            <v/>
          </cell>
          <cell r="B355" t="str">
            <v>NS</v>
          </cell>
          <cell r="C355">
            <v>10</v>
          </cell>
          <cell r="D355">
            <v>4</v>
          </cell>
          <cell r="E355">
            <v>38261</v>
          </cell>
          <cell r="F355">
            <v>-7.0000000000000007E-2</v>
          </cell>
          <cell r="G355">
            <v>-7.0000000000000007E-2</v>
          </cell>
          <cell r="H355">
            <v>0</v>
          </cell>
          <cell r="I355">
            <v>0</v>
          </cell>
          <cell r="J355">
            <v>0</v>
          </cell>
        </row>
        <row r="356">
          <cell r="A356" t="str">
            <v/>
          </cell>
          <cell r="B356" t="str">
            <v>NX</v>
          </cell>
          <cell r="C356">
            <v>1</v>
          </cell>
          <cell r="D356">
            <v>3</v>
          </cell>
          <cell r="E356">
            <v>37623</v>
          </cell>
          <cell r="F356">
            <v>0.90500000000000003</v>
          </cell>
          <cell r="G356">
            <v>0.88</v>
          </cell>
          <cell r="H356">
            <v>62</v>
          </cell>
          <cell r="I356">
            <v>0</v>
          </cell>
          <cell r="J356">
            <v>0</v>
          </cell>
        </row>
        <row r="357">
          <cell r="A357" t="str">
            <v/>
          </cell>
          <cell r="B357" t="str">
            <v>NX</v>
          </cell>
          <cell r="C357">
            <v>2</v>
          </cell>
          <cell r="D357">
            <v>3</v>
          </cell>
          <cell r="E357">
            <v>37655</v>
          </cell>
          <cell r="F357">
            <v>0.87</v>
          </cell>
          <cell r="G357">
            <v>0.86</v>
          </cell>
          <cell r="H357">
            <v>0</v>
          </cell>
          <cell r="I357">
            <v>0</v>
          </cell>
          <cell r="J357">
            <v>0</v>
          </cell>
        </row>
        <row r="358">
          <cell r="A358" t="str">
            <v/>
          </cell>
          <cell r="B358" t="str">
            <v>NX</v>
          </cell>
          <cell r="C358">
            <v>3</v>
          </cell>
          <cell r="D358">
            <v>3</v>
          </cell>
          <cell r="E358">
            <v>37683</v>
          </cell>
          <cell r="F358">
            <v>0.55000000000000004</v>
          </cell>
          <cell r="G358">
            <v>0.55000000000000004</v>
          </cell>
          <cell r="H358">
            <v>0</v>
          </cell>
          <cell r="I358">
            <v>0</v>
          </cell>
          <cell r="J358">
            <v>0</v>
          </cell>
        </row>
        <row r="359">
          <cell r="A359" t="str">
            <v/>
          </cell>
          <cell r="B359" t="str">
            <v>NX</v>
          </cell>
          <cell r="C359">
            <v>4</v>
          </cell>
          <cell r="D359">
            <v>3</v>
          </cell>
          <cell r="E359">
            <v>37712</v>
          </cell>
          <cell r="F359">
            <v>0.33750000000000002</v>
          </cell>
          <cell r="G359">
            <v>0.33250000000000002</v>
          </cell>
          <cell r="H359">
            <v>0</v>
          </cell>
          <cell r="I359">
            <v>0</v>
          </cell>
          <cell r="J359">
            <v>0</v>
          </cell>
        </row>
        <row r="360">
          <cell r="A360" t="str">
            <v/>
          </cell>
          <cell r="B360" t="str">
            <v>NX</v>
          </cell>
          <cell r="C360">
            <v>5</v>
          </cell>
          <cell r="D360">
            <v>3</v>
          </cell>
          <cell r="E360">
            <v>37742</v>
          </cell>
          <cell r="F360">
            <v>0.33750000000000002</v>
          </cell>
          <cell r="G360">
            <v>0.33250000000000002</v>
          </cell>
          <cell r="H360">
            <v>0</v>
          </cell>
          <cell r="I360">
            <v>0</v>
          </cell>
          <cell r="J360">
            <v>0</v>
          </cell>
        </row>
        <row r="361">
          <cell r="A361" t="str">
            <v/>
          </cell>
          <cell r="B361" t="str">
            <v>NX</v>
          </cell>
          <cell r="C361">
            <v>6</v>
          </cell>
          <cell r="D361">
            <v>3</v>
          </cell>
          <cell r="E361">
            <v>37774</v>
          </cell>
          <cell r="F361">
            <v>0.33750000000000002</v>
          </cell>
          <cell r="G361">
            <v>0.33250000000000002</v>
          </cell>
          <cell r="H361">
            <v>0</v>
          </cell>
          <cell r="I361">
            <v>0</v>
          </cell>
          <cell r="J361">
            <v>0</v>
          </cell>
        </row>
        <row r="362">
          <cell r="A362" t="str">
            <v/>
          </cell>
          <cell r="B362" t="str">
            <v>NX</v>
          </cell>
          <cell r="C362">
            <v>7</v>
          </cell>
          <cell r="D362">
            <v>3</v>
          </cell>
          <cell r="E362">
            <v>37803</v>
          </cell>
          <cell r="F362">
            <v>0.33750000000000002</v>
          </cell>
          <cell r="G362">
            <v>0.33250000000000002</v>
          </cell>
          <cell r="H362">
            <v>0</v>
          </cell>
          <cell r="I362">
            <v>0</v>
          </cell>
          <cell r="J362">
            <v>0</v>
          </cell>
        </row>
        <row r="363">
          <cell r="A363" t="str">
            <v/>
          </cell>
          <cell r="B363" t="str">
            <v>NX</v>
          </cell>
          <cell r="C363">
            <v>8</v>
          </cell>
          <cell r="D363">
            <v>3</v>
          </cell>
          <cell r="E363">
            <v>37834</v>
          </cell>
          <cell r="F363">
            <v>0.33750000000000002</v>
          </cell>
          <cell r="G363">
            <v>0.33250000000000002</v>
          </cell>
          <cell r="H363">
            <v>0</v>
          </cell>
          <cell r="I363">
            <v>0</v>
          </cell>
          <cell r="J363">
            <v>0</v>
          </cell>
        </row>
        <row r="364">
          <cell r="A364" t="str">
            <v/>
          </cell>
          <cell r="B364" t="str">
            <v>NX</v>
          </cell>
          <cell r="C364">
            <v>9</v>
          </cell>
          <cell r="D364">
            <v>3</v>
          </cell>
          <cell r="E364">
            <v>37866</v>
          </cell>
          <cell r="F364">
            <v>0.33750000000000002</v>
          </cell>
          <cell r="G364">
            <v>0.33250000000000002</v>
          </cell>
          <cell r="H364">
            <v>0</v>
          </cell>
          <cell r="I364">
            <v>0</v>
          </cell>
          <cell r="J364">
            <v>0</v>
          </cell>
        </row>
        <row r="365">
          <cell r="A365" t="str">
            <v/>
          </cell>
          <cell r="B365" t="str">
            <v>NX</v>
          </cell>
          <cell r="C365">
            <v>10</v>
          </cell>
          <cell r="D365">
            <v>3</v>
          </cell>
          <cell r="E365">
            <v>37895</v>
          </cell>
          <cell r="F365">
            <v>0.33750000000000002</v>
          </cell>
          <cell r="G365">
            <v>0.33250000000000002</v>
          </cell>
          <cell r="H365">
            <v>0</v>
          </cell>
          <cell r="I365">
            <v>0</v>
          </cell>
          <cell r="J365">
            <v>0</v>
          </cell>
        </row>
        <row r="366">
          <cell r="A366" t="str">
            <v/>
          </cell>
          <cell r="B366" t="str">
            <v>NZ</v>
          </cell>
          <cell r="C366">
            <v>1</v>
          </cell>
          <cell r="D366">
            <v>3</v>
          </cell>
          <cell r="E366">
            <v>37623</v>
          </cell>
          <cell r="F366">
            <v>1.575</v>
          </cell>
          <cell r="G366">
            <v>1.56</v>
          </cell>
          <cell r="H366">
            <v>0</v>
          </cell>
          <cell r="I366">
            <v>0</v>
          </cell>
          <cell r="J366">
            <v>0</v>
          </cell>
        </row>
        <row r="367">
          <cell r="A367" t="str">
            <v/>
          </cell>
          <cell r="B367" t="str">
            <v>NZ</v>
          </cell>
          <cell r="C367">
            <v>2</v>
          </cell>
          <cell r="D367">
            <v>3</v>
          </cell>
          <cell r="E367">
            <v>37655</v>
          </cell>
          <cell r="F367">
            <v>1.2350000000000001</v>
          </cell>
          <cell r="G367">
            <v>1.22</v>
          </cell>
          <cell r="H367">
            <v>112</v>
          </cell>
          <cell r="I367">
            <v>0</v>
          </cell>
          <cell r="J367">
            <v>0</v>
          </cell>
        </row>
        <row r="368">
          <cell r="A368" t="str">
            <v/>
          </cell>
          <cell r="B368" t="str">
            <v>NZ</v>
          </cell>
          <cell r="C368">
            <v>3</v>
          </cell>
          <cell r="D368">
            <v>3</v>
          </cell>
          <cell r="E368">
            <v>37683</v>
          </cell>
          <cell r="F368">
            <v>0.63</v>
          </cell>
          <cell r="G368">
            <v>0.61</v>
          </cell>
          <cell r="H368">
            <v>0</v>
          </cell>
          <cell r="I368">
            <v>0</v>
          </cell>
          <cell r="J368">
            <v>0</v>
          </cell>
        </row>
        <row r="369">
          <cell r="A369" t="str">
            <v/>
          </cell>
          <cell r="B369" t="str">
            <v>NZ</v>
          </cell>
          <cell r="C369">
            <v>4</v>
          </cell>
          <cell r="D369">
            <v>3</v>
          </cell>
          <cell r="E369">
            <v>37712</v>
          </cell>
          <cell r="F369">
            <v>0.45</v>
          </cell>
          <cell r="G369">
            <v>0.45</v>
          </cell>
          <cell r="H369">
            <v>0</v>
          </cell>
          <cell r="I369">
            <v>0</v>
          </cell>
          <cell r="J369">
            <v>0</v>
          </cell>
        </row>
        <row r="370">
          <cell r="A370" t="str">
            <v/>
          </cell>
          <cell r="B370" t="str">
            <v>NZ</v>
          </cell>
          <cell r="C370">
            <v>5</v>
          </cell>
          <cell r="D370">
            <v>3</v>
          </cell>
          <cell r="E370">
            <v>37742</v>
          </cell>
          <cell r="F370">
            <v>0.36</v>
          </cell>
          <cell r="G370">
            <v>0.36</v>
          </cell>
          <cell r="H370">
            <v>0</v>
          </cell>
          <cell r="I370">
            <v>0</v>
          </cell>
          <cell r="J370">
            <v>0</v>
          </cell>
        </row>
        <row r="371">
          <cell r="A371" t="str">
            <v/>
          </cell>
          <cell r="B371" t="str">
            <v>NZ</v>
          </cell>
          <cell r="C371">
            <v>6</v>
          </cell>
          <cell r="D371">
            <v>3</v>
          </cell>
          <cell r="E371">
            <v>37774</v>
          </cell>
          <cell r="F371">
            <v>0.35</v>
          </cell>
          <cell r="G371">
            <v>0.35</v>
          </cell>
          <cell r="H371">
            <v>0</v>
          </cell>
          <cell r="I371">
            <v>0</v>
          </cell>
          <cell r="J371">
            <v>0</v>
          </cell>
        </row>
        <row r="372">
          <cell r="A372" t="str">
            <v/>
          </cell>
          <cell r="B372" t="str">
            <v>NZ</v>
          </cell>
          <cell r="C372">
            <v>7</v>
          </cell>
          <cell r="D372">
            <v>3</v>
          </cell>
          <cell r="E372">
            <v>37803</v>
          </cell>
          <cell r="F372">
            <v>0.46750000000000003</v>
          </cell>
          <cell r="G372">
            <v>0.46750000000000003</v>
          </cell>
          <cell r="H372">
            <v>0</v>
          </cell>
          <cell r="I372">
            <v>0</v>
          </cell>
          <cell r="J372">
            <v>0</v>
          </cell>
        </row>
        <row r="373">
          <cell r="A373" t="str">
            <v/>
          </cell>
          <cell r="B373" t="str">
            <v>NZ</v>
          </cell>
          <cell r="C373">
            <v>8</v>
          </cell>
          <cell r="D373">
            <v>3</v>
          </cell>
          <cell r="E373">
            <v>37834</v>
          </cell>
          <cell r="F373">
            <v>0.46250000000000002</v>
          </cell>
          <cell r="G373">
            <v>0.46250000000000002</v>
          </cell>
          <cell r="H373">
            <v>0</v>
          </cell>
          <cell r="I373">
            <v>0</v>
          </cell>
          <cell r="J373">
            <v>0</v>
          </cell>
        </row>
        <row r="374">
          <cell r="A374" t="str">
            <v/>
          </cell>
          <cell r="B374" t="str">
            <v>NZ</v>
          </cell>
          <cell r="C374">
            <v>9</v>
          </cell>
          <cell r="D374">
            <v>3</v>
          </cell>
          <cell r="E374">
            <v>37866</v>
          </cell>
          <cell r="F374">
            <v>0.33750000000000002</v>
          </cell>
          <cell r="G374">
            <v>0.33750000000000002</v>
          </cell>
          <cell r="H374">
            <v>0</v>
          </cell>
          <cell r="I374">
            <v>0</v>
          </cell>
          <cell r="J374">
            <v>0</v>
          </cell>
        </row>
        <row r="375">
          <cell r="A375" t="str">
            <v/>
          </cell>
          <cell r="B375" t="str">
            <v>NZ</v>
          </cell>
          <cell r="C375">
            <v>10</v>
          </cell>
          <cell r="D375">
            <v>3</v>
          </cell>
          <cell r="E375">
            <v>37895</v>
          </cell>
          <cell r="F375">
            <v>0.39</v>
          </cell>
          <cell r="G375">
            <v>0.39</v>
          </cell>
          <cell r="H375">
            <v>0</v>
          </cell>
          <cell r="I375">
            <v>0</v>
          </cell>
          <cell r="J375">
            <v>0</v>
          </cell>
        </row>
        <row r="376">
          <cell r="A376" t="str">
            <v/>
          </cell>
          <cell r="B376" t="str">
            <v>NZ</v>
          </cell>
          <cell r="C376">
            <v>11</v>
          </cell>
          <cell r="D376">
            <v>3</v>
          </cell>
          <cell r="E376">
            <v>37928</v>
          </cell>
          <cell r="F376">
            <v>0.46250000000000002</v>
          </cell>
          <cell r="G376">
            <v>0.46250000000000002</v>
          </cell>
          <cell r="H376">
            <v>0</v>
          </cell>
          <cell r="I376">
            <v>0</v>
          </cell>
          <cell r="J376">
            <v>0</v>
          </cell>
        </row>
        <row r="377">
          <cell r="A377" t="str">
            <v/>
          </cell>
          <cell r="B377" t="str">
            <v>NZ</v>
          </cell>
          <cell r="C377">
            <v>12</v>
          </cell>
          <cell r="D377">
            <v>3</v>
          </cell>
          <cell r="E377">
            <v>37956</v>
          </cell>
          <cell r="F377">
            <v>0.97</v>
          </cell>
          <cell r="G377">
            <v>0.97</v>
          </cell>
          <cell r="H377">
            <v>0</v>
          </cell>
          <cell r="I377">
            <v>0</v>
          </cell>
          <cell r="J377">
            <v>0</v>
          </cell>
        </row>
        <row r="378">
          <cell r="A378" t="str">
            <v/>
          </cell>
          <cell r="B378" t="str">
            <v>NZ</v>
          </cell>
          <cell r="C378">
            <v>1</v>
          </cell>
          <cell r="D378">
            <v>4</v>
          </cell>
          <cell r="E378">
            <v>37988</v>
          </cell>
          <cell r="F378">
            <v>1.9875</v>
          </cell>
          <cell r="G378">
            <v>1.9875</v>
          </cell>
          <cell r="H378">
            <v>0</v>
          </cell>
          <cell r="I378">
            <v>0</v>
          </cell>
          <cell r="J378">
            <v>0</v>
          </cell>
        </row>
        <row r="379">
          <cell r="A379" t="str">
            <v/>
          </cell>
          <cell r="B379" t="str">
            <v>NZ</v>
          </cell>
          <cell r="C379">
            <v>2</v>
          </cell>
          <cell r="D379">
            <v>4</v>
          </cell>
          <cell r="E379">
            <v>38019</v>
          </cell>
          <cell r="F379">
            <v>1.89</v>
          </cell>
          <cell r="G379">
            <v>1.89</v>
          </cell>
          <cell r="H379">
            <v>0</v>
          </cell>
          <cell r="I379">
            <v>0</v>
          </cell>
          <cell r="J379">
            <v>0</v>
          </cell>
        </row>
        <row r="380">
          <cell r="A380" t="str">
            <v/>
          </cell>
          <cell r="B380" t="str">
            <v>NZ</v>
          </cell>
          <cell r="C380">
            <v>3</v>
          </cell>
          <cell r="D380">
            <v>4</v>
          </cell>
          <cell r="E380">
            <v>38047</v>
          </cell>
          <cell r="F380">
            <v>0.54</v>
          </cell>
          <cell r="G380">
            <v>0.54</v>
          </cell>
          <cell r="H380">
            <v>0</v>
          </cell>
          <cell r="I380">
            <v>0</v>
          </cell>
          <cell r="J380">
            <v>0</v>
          </cell>
        </row>
        <row r="381">
          <cell r="A381" t="str">
            <v/>
          </cell>
          <cell r="B381" t="str">
            <v>PA</v>
          </cell>
          <cell r="C381">
            <v>12</v>
          </cell>
          <cell r="D381">
            <v>2</v>
          </cell>
          <cell r="E381">
            <v>37616</v>
          </cell>
          <cell r="F381">
            <v>246.45</v>
          </cell>
          <cell r="G381">
            <v>253</v>
          </cell>
          <cell r="H381">
            <v>19</v>
          </cell>
          <cell r="I381">
            <v>0</v>
          </cell>
          <cell r="J381">
            <v>0</v>
          </cell>
        </row>
        <row r="382">
          <cell r="A382" t="str">
            <v/>
          </cell>
          <cell r="B382" t="str">
            <v>PA</v>
          </cell>
          <cell r="C382">
            <v>3</v>
          </cell>
          <cell r="D382">
            <v>3</v>
          </cell>
          <cell r="E382">
            <v>37706</v>
          </cell>
          <cell r="F382">
            <v>248.2</v>
          </cell>
          <cell r="G382">
            <v>255</v>
          </cell>
          <cell r="H382">
            <v>169</v>
          </cell>
          <cell r="I382">
            <v>255</v>
          </cell>
          <cell r="J382">
            <v>243.5</v>
          </cell>
        </row>
        <row r="383">
          <cell r="A383" t="str">
            <v/>
          </cell>
          <cell r="B383" t="str">
            <v>PB</v>
          </cell>
          <cell r="C383">
            <v>1</v>
          </cell>
          <cell r="D383">
            <v>3</v>
          </cell>
          <cell r="E383">
            <v>37623</v>
          </cell>
          <cell r="F383">
            <v>-0.22</v>
          </cell>
          <cell r="G383">
            <v>-0.22</v>
          </cell>
          <cell r="H383">
            <v>248</v>
          </cell>
          <cell r="I383">
            <v>0</v>
          </cell>
          <cell r="J383">
            <v>0</v>
          </cell>
        </row>
        <row r="384">
          <cell r="A384" t="str">
            <v/>
          </cell>
          <cell r="B384" t="str">
            <v>PB</v>
          </cell>
          <cell r="C384">
            <v>2</v>
          </cell>
          <cell r="D384">
            <v>3</v>
          </cell>
          <cell r="E384">
            <v>37655</v>
          </cell>
          <cell r="F384">
            <v>-0.26</v>
          </cell>
          <cell r="G384">
            <v>-0.26</v>
          </cell>
          <cell r="H384">
            <v>224</v>
          </cell>
          <cell r="I384">
            <v>0</v>
          </cell>
          <cell r="J384">
            <v>0</v>
          </cell>
        </row>
        <row r="385">
          <cell r="A385" t="str">
            <v/>
          </cell>
          <cell r="B385" t="str">
            <v>PB</v>
          </cell>
          <cell r="C385">
            <v>3</v>
          </cell>
          <cell r="D385">
            <v>3</v>
          </cell>
          <cell r="E385">
            <v>37683</v>
          </cell>
          <cell r="F385">
            <v>-0.27</v>
          </cell>
          <cell r="G385">
            <v>-0.27</v>
          </cell>
          <cell r="H385">
            <v>248</v>
          </cell>
          <cell r="I385">
            <v>0</v>
          </cell>
          <cell r="J385">
            <v>0</v>
          </cell>
        </row>
        <row r="386">
          <cell r="A386" t="str">
            <v/>
          </cell>
          <cell r="B386" t="str">
            <v>PB</v>
          </cell>
          <cell r="C386">
            <v>4</v>
          </cell>
          <cell r="D386">
            <v>3</v>
          </cell>
          <cell r="E386">
            <v>37712</v>
          </cell>
          <cell r="F386">
            <v>-0.255</v>
          </cell>
          <cell r="G386">
            <v>-0.255</v>
          </cell>
          <cell r="H386">
            <v>0</v>
          </cell>
          <cell r="I386">
            <v>0</v>
          </cell>
          <cell r="J386">
            <v>0</v>
          </cell>
        </row>
        <row r="387">
          <cell r="A387" t="str">
            <v/>
          </cell>
          <cell r="B387" t="str">
            <v>PB</v>
          </cell>
          <cell r="C387">
            <v>5</v>
          </cell>
          <cell r="D387">
            <v>3</v>
          </cell>
          <cell r="E387">
            <v>37742</v>
          </cell>
          <cell r="F387">
            <v>-0.255</v>
          </cell>
          <cell r="G387">
            <v>-0.255</v>
          </cell>
          <cell r="H387">
            <v>0</v>
          </cell>
          <cell r="I387">
            <v>0</v>
          </cell>
          <cell r="J387">
            <v>0</v>
          </cell>
        </row>
        <row r="388">
          <cell r="A388" t="str">
            <v/>
          </cell>
          <cell r="B388" t="str">
            <v>PB</v>
          </cell>
          <cell r="C388">
            <v>6</v>
          </cell>
          <cell r="D388">
            <v>3</v>
          </cell>
          <cell r="E388">
            <v>37774</v>
          </cell>
          <cell r="F388">
            <v>-0.255</v>
          </cell>
          <cell r="G388">
            <v>-0.255</v>
          </cell>
          <cell r="H388">
            <v>0</v>
          </cell>
          <cell r="I388">
            <v>0</v>
          </cell>
          <cell r="J388">
            <v>0</v>
          </cell>
        </row>
        <row r="389">
          <cell r="A389" t="str">
            <v/>
          </cell>
          <cell r="B389" t="str">
            <v>PB</v>
          </cell>
          <cell r="C389">
            <v>7</v>
          </cell>
          <cell r="D389">
            <v>3</v>
          </cell>
          <cell r="E389">
            <v>37803</v>
          </cell>
          <cell r="F389">
            <v>-0.255</v>
          </cell>
          <cell r="G389">
            <v>-0.255</v>
          </cell>
          <cell r="H389">
            <v>0</v>
          </cell>
          <cell r="I389">
            <v>0</v>
          </cell>
          <cell r="J389">
            <v>0</v>
          </cell>
        </row>
        <row r="390">
          <cell r="A390" t="str">
            <v/>
          </cell>
          <cell r="B390" t="str">
            <v>PB</v>
          </cell>
          <cell r="C390">
            <v>8</v>
          </cell>
          <cell r="D390">
            <v>3</v>
          </cell>
          <cell r="E390">
            <v>37834</v>
          </cell>
          <cell r="F390">
            <v>-0.255</v>
          </cell>
          <cell r="G390">
            <v>-0.255</v>
          </cell>
          <cell r="H390">
            <v>0</v>
          </cell>
          <cell r="I390">
            <v>0</v>
          </cell>
          <cell r="J390">
            <v>0</v>
          </cell>
        </row>
        <row r="391">
          <cell r="A391" t="str">
            <v/>
          </cell>
          <cell r="B391" t="str">
            <v>PB</v>
          </cell>
          <cell r="C391">
            <v>9</v>
          </cell>
          <cell r="D391">
            <v>3</v>
          </cell>
          <cell r="E391">
            <v>37866</v>
          </cell>
          <cell r="F391">
            <v>-0.255</v>
          </cell>
          <cell r="G391">
            <v>-0.255</v>
          </cell>
          <cell r="H391">
            <v>0</v>
          </cell>
          <cell r="I391">
            <v>0</v>
          </cell>
          <cell r="J391">
            <v>0</v>
          </cell>
        </row>
        <row r="392">
          <cell r="A392" t="str">
            <v/>
          </cell>
          <cell r="B392" t="str">
            <v>PB</v>
          </cell>
          <cell r="C392">
            <v>10</v>
          </cell>
          <cell r="D392">
            <v>3</v>
          </cell>
          <cell r="E392">
            <v>37895</v>
          </cell>
          <cell r="F392">
            <v>-0.255</v>
          </cell>
          <cell r="G392">
            <v>-0.255</v>
          </cell>
          <cell r="H392">
            <v>0</v>
          </cell>
          <cell r="I392">
            <v>0</v>
          </cell>
          <cell r="J392">
            <v>0</v>
          </cell>
        </row>
        <row r="393">
          <cell r="A393" t="str">
            <v/>
          </cell>
          <cell r="B393" t="str">
            <v>PB</v>
          </cell>
          <cell r="C393">
            <v>11</v>
          </cell>
          <cell r="D393">
            <v>3</v>
          </cell>
          <cell r="E393">
            <v>37928</v>
          </cell>
          <cell r="F393">
            <v>-5.0000000000000001E-3</v>
          </cell>
          <cell r="G393">
            <v>-5.0000000000000001E-3</v>
          </cell>
          <cell r="H393">
            <v>0</v>
          </cell>
          <cell r="I393">
            <v>0</v>
          </cell>
          <cell r="J393">
            <v>0</v>
          </cell>
        </row>
        <row r="394">
          <cell r="A394" t="str">
            <v/>
          </cell>
          <cell r="B394" t="str">
            <v>PB</v>
          </cell>
          <cell r="C394">
            <v>12</v>
          </cell>
          <cell r="D394">
            <v>3</v>
          </cell>
          <cell r="E394">
            <v>37956</v>
          </cell>
          <cell r="F394">
            <v>-5.0000000000000001E-3</v>
          </cell>
          <cell r="G394">
            <v>-5.0000000000000001E-3</v>
          </cell>
          <cell r="H394">
            <v>0</v>
          </cell>
          <cell r="I394">
            <v>0</v>
          </cell>
          <cell r="J394">
            <v>0</v>
          </cell>
        </row>
        <row r="395">
          <cell r="A395" t="str">
            <v/>
          </cell>
          <cell r="B395" t="str">
            <v>PB</v>
          </cell>
          <cell r="C395">
            <v>1</v>
          </cell>
          <cell r="D395">
            <v>4</v>
          </cell>
          <cell r="E395">
            <v>37988</v>
          </cell>
          <cell r="F395">
            <v>-5.0000000000000001E-3</v>
          </cell>
          <cell r="G395">
            <v>-5.0000000000000001E-3</v>
          </cell>
          <cell r="H395">
            <v>0</v>
          </cell>
          <cell r="I395">
            <v>0</v>
          </cell>
          <cell r="J395">
            <v>0</v>
          </cell>
        </row>
        <row r="396">
          <cell r="A396" t="str">
            <v/>
          </cell>
          <cell r="B396" t="str">
            <v>PB</v>
          </cell>
          <cell r="C396">
            <v>2</v>
          </cell>
          <cell r="D396">
            <v>4</v>
          </cell>
          <cell r="E396">
            <v>38019</v>
          </cell>
          <cell r="F396">
            <v>-5.0000000000000001E-3</v>
          </cell>
          <cell r="G396">
            <v>-5.0000000000000001E-3</v>
          </cell>
          <cell r="H396">
            <v>0</v>
          </cell>
          <cell r="I396">
            <v>0</v>
          </cell>
          <cell r="J396">
            <v>0</v>
          </cell>
        </row>
        <row r="397">
          <cell r="A397" t="str">
            <v/>
          </cell>
          <cell r="B397" t="str">
            <v>PB</v>
          </cell>
          <cell r="C397">
            <v>3</v>
          </cell>
          <cell r="D397">
            <v>4</v>
          </cell>
          <cell r="E397">
            <v>38047</v>
          </cell>
          <cell r="F397">
            <v>-5.0000000000000001E-3</v>
          </cell>
          <cell r="G397">
            <v>-5.0000000000000001E-3</v>
          </cell>
          <cell r="H397">
            <v>0</v>
          </cell>
          <cell r="I397">
            <v>0</v>
          </cell>
          <cell r="J397">
            <v>0</v>
          </cell>
        </row>
        <row r="398">
          <cell r="A398" t="str">
            <v/>
          </cell>
          <cell r="B398" t="str">
            <v>PD</v>
          </cell>
          <cell r="C398">
            <v>4</v>
          </cell>
          <cell r="D398">
            <v>3</v>
          </cell>
          <cell r="E398">
            <v>37712</v>
          </cell>
          <cell r="F398">
            <v>-8.7499999999999994E-2</v>
          </cell>
          <cell r="G398">
            <v>-0.09</v>
          </cell>
          <cell r="H398">
            <v>120</v>
          </cell>
          <cell r="I398">
            <v>0</v>
          </cell>
          <cell r="J398">
            <v>0</v>
          </cell>
        </row>
        <row r="399">
          <cell r="A399" t="str">
            <v/>
          </cell>
          <cell r="B399" t="str">
            <v>PD</v>
          </cell>
          <cell r="C399">
            <v>5</v>
          </cell>
          <cell r="D399">
            <v>3</v>
          </cell>
          <cell r="E399">
            <v>37742</v>
          </cell>
          <cell r="F399">
            <v>-8.7499999999999994E-2</v>
          </cell>
          <cell r="G399">
            <v>-0.09</v>
          </cell>
          <cell r="H399">
            <v>124</v>
          </cell>
          <cell r="I399">
            <v>0</v>
          </cell>
          <cell r="J399">
            <v>0</v>
          </cell>
        </row>
        <row r="400">
          <cell r="A400" t="str">
            <v/>
          </cell>
          <cell r="B400" t="str">
            <v>PD</v>
          </cell>
          <cell r="C400">
            <v>6</v>
          </cell>
          <cell r="D400">
            <v>3</v>
          </cell>
          <cell r="E400">
            <v>37774</v>
          </cell>
          <cell r="F400">
            <v>-8.7499999999999994E-2</v>
          </cell>
          <cell r="G400">
            <v>-0.09</v>
          </cell>
          <cell r="H400">
            <v>120</v>
          </cell>
          <cell r="I400">
            <v>0</v>
          </cell>
          <cell r="J400">
            <v>0</v>
          </cell>
        </row>
        <row r="401">
          <cell r="A401" t="str">
            <v/>
          </cell>
          <cell r="B401" t="str">
            <v>PD</v>
          </cell>
          <cell r="C401">
            <v>7</v>
          </cell>
          <cell r="D401">
            <v>3</v>
          </cell>
          <cell r="E401">
            <v>37803</v>
          </cell>
          <cell r="F401">
            <v>-8.7499999999999994E-2</v>
          </cell>
          <cell r="G401">
            <v>-0.09</v>
          </cell>
          <cell r="H401">
            <v>124</v>
          </cell>
          <cell r="I401">
            <v>0</v>
          </cell>
          <cell r="J401">
            <v>0</v>
          </cell>
        </row>
        <row r="402">
          <cell r="A402" t="str">
            <v/>
          </cell>
          <cell r="B402" t="str">
            <v>PD</v>
          </cell>
          <cell r="C402">
            <v>8</v>
          </cell>
          <cell r="D402">
            <v>3</v>
          </cell>
          <cell r="E402">
            <v>37834</v>
          </cell>
          <cell r="F402">
            <v>-8.7499999999999994E-2</v>
          </cell>
          <cell r="G402">
            <v>-0.09</v>
          </cell>
          <cell r="H402">
            <v>124</v>
          </cell>
          <cell r="I402">
            <v>0</v>
          </cell>
          <cell r="J402">
            <v>0</v>
          </cell>
        </row>
        <row r="403">
          <cell r="A403" t="str">
            <v/>
          </cell>
          <cell r="B403" t="str">
            <v>PD</v>
          </cell>
          <cell r="C403">
            <v>9</v>
          </cell>
          <cell r="D403">
            <v>3</v>
          </cell>
          <cell r="E403">
            <v>37866</v>
          </cell>
          <cell r="F403">
            <v>-8.7499999999999994E-2</v>
          </cell>
          <cell r="G403">
            <v>-0.09</v>
          </cell>
          <cell r="H403">
            <v>120</v>
          </cell>
          <cell r="I403">
            <v>0</v>
          </cell>
          <cell r="J403">
            <v>0</v>
          </cell>
        </row>
        <row r="404">
          <cell r="A404" t="str">
            <v/>
          </cell>
          <cell r="B404" t="str">
            <v>PD</v>
          </cell>
          <cell r="C404">
            <v>10</v>
          </cell>
          <cell r="D404">
            <v>3</v>
          </cell>
          <cell r="E404">
            <v>37895</v>
          </cell>
          <cell r="F404">
            <v>-8.7499999999999994E-2</v>
          </cell>
          <cell r="G404">
            <v>-0.09</v>
          </cell>
          <cell r="H404">
            <v>124</v>
          </cell>
          <cell r="I404">
            <v>0</v>
          </cell>
          <cell r="J404">
            <v>0</v>
          </cell>
        </row>
        <row r="405">
          <cell r="A405" t="str">
            <v/>
          </cell>
          <cell r="B405" t="str">
            <v>PE</v>
          </cell>
          <cell r="C405">
            <v>4</v>
          </cell>
          <cell r="D405">
            <v>3</v>
          </cell>
          <cell r="E405">
            <v>37712</v>
          </cell>
          <cell r="F405">
            <v>-0.1125</v>
          </cell>
          <cell r="G405">
            <v>-0.1075</v>
          </cell>
          <cell r="H405">
            <v>0</v>
          </cell>
          <cell r="I405">
            <v>0</v>
          </cell>
          <cell r="J405">
            <v>0</v>
          </cell>
        </row>
        <row r="406">
          <cell r="A406" t="str">
            <v/>
          </cell>
          <cell r="B406" t="str">
            <v>PE</v>
          </cell>
          <cell r="C406">
            <v>5</v>
          </cell>
          <cell r="D406">
            <v>3</v>
          </cell>
          <cell r="E406">
            <v>37742</v>
          </cell>
          <cell r="F406">
            <v>-0.1125</v>
          </cell>
          <cell r="G406">
            <v>-0.1075</v>
          </cell>
          <cell r="H406">
            <v>0</v>
          </cell>
          <cell r="I406">
            <v>0</v>
          </cell>
          <cell r="J406">
            <v>0</v>
          </cell>
        </row>
        <row r="407">
          <cell r="A407" t="str">
            <v/>
          </cell>
          <cell r="B407" t="str">
            <v>PE</v>
          </cell>
          <cell r="C407">
            <v>6</v>
          </cell>
          <cell r="D407">
            <v>3</v>
          </cell>
          <cell r="E407">
            <v>37774</v>
          </cell>
          <cell r="F407">
            <v>-0.1125</v>
          </cell>
          <cell r="G407">
            <v>-0.1075</v>
          </cell>
          <cell r="H407">
            <v>0</v>
          </cell>
          <cell r="I407">
            <v>0</v>
          </cell>
          <cell r="J407">
            <v>0</v>
          </cell>
        </row>
        <row r="408">
          <cell r="A408" t="str">
            <v/>
          </cell>
          <cell r="B408" t="str">
            <v>PE</v>
          </cell>
          <cell r="C408">
            <v>7</v>
          </cell>
          <cell r="D408">
            <v>3</v>
          </cell>
          <cell r="E408">
            <v>37803</v>
          </cell>
          <cell r="F408">
            <v>-0.1125</v>
          </cell>
          <cell r="G408">
            <v>-0.1075</v>
          </cell>
          <cell r="H408">
            <v>0</v>
          </cell>
          <cell r="I408">
            <v>0</v>
          </cell>
          <cell r="J408">
            <v>0</v>
          </cell>
        </row>
        <row r="409">
          <cell r="A409" t="str">
            <v/>
          </cell>
          <cell r="B409" t="str">
            <v>PE</v>
          </cell>
          <cell r="C409">
            <v>8</v>
          </cell>
          <cell r="D409">
            <v>3</v>
          </cell>
          <cell r="E409">
            <v>37834</v>
          </cell>
          <cell r="F409">
            <v>-0.1125</v>
          </cell>
          <cell r="G409">
            <v>-0.1075</v>
          </cell>
          <cell r="H409">
            <v>0</v>
          </cell>
          <cell r="I409">
            <v>0</v>
          </cell>
          <cell r="J409">
            <v>0</v>
          </cell>
        </row>
        <row r="410">
          <cell r="A410" t="str">
            <v/>
          </cell>
          <cell r="B410" t="str">
            <v>PE</v>
          </cell>
          <cell r="C410">
            <v>9</v>
          </cell>
          <cell r="D410">
            <v>3</v>
          </cell>
          <cell r="E410">
            <v>37866</v>
          </cell>
          <cell r="F410">
            <v>-0.1125</v>
          </cell>
          <cell r="G410">
            <v>-0.1075</v>
          </cell>
          <cell r="H410">
            <v>0</v>
          </cell>
          <cell r="I410">
            <v>0</v>
          </cell>
          <cell r="J410">
            <v>0</v>
          </cell>
        </row>
        <row r="411">
          <cell r="A411" t="str">
            <v/>
          </cell>
          <cell r="B411" t="str">
            <v>PE</v>
          </cell>
          <cell r="C411">
            <v>10</v>
          </cell>
          <cell r="D411">
            <v>3</v>
          </cell>
          <cell r="E411">
            <v>37895</v>
          </cell>
          <cell r="F411">
            <v>-0.1125</v>
          </cell>
          <cell r="G411">
            <v>-0.1075</v>
          </cell>
          <cell r="H411">
            <v>0</v>
          </cell>
          <cell r="I411">
            <v>0</v>
          </cell>
          <cell r="J411">
            <v>0</v>
          </cell>
        </row>
        <row r="412">
          <cell r="A412" t="str">
            <v/>
          </cell>
          <cell r="B412" t="str">
            <v>PF</v>
          </cell>
          <cell r="C412">
            <v>1</v>
          </cell>
          <cell r="D412">
            <v>3</v>
          </cell>
          <cell r="E412">
            <v>37623</v>
          </cell>
          <cell r="F412">
            <v>-0.05</v>
          </cell>
          <cell r="G412">
            <v>-2.75E-2</v>
          </cell>
          <cell r="H412">
            <v>0</v>
          </cell>
          <cell r="I412">
            <v>0</v>
          </cell>
          <cell r="J412">
            <v>0</v>
          </cell>
        </row>
        <row r="413">
          <cell r="A413" t="str">
            <v/>
          </cell>
          <cell r="B413" t="str">
            <v>PF</v>
          </cell>
          <cell r="C413">
            <v>2</v>
          </cell>
          <cell r="D413">
            <v>3</v>
          </cell>
          <cell r="E413">
            <v>37655</v>
          </cell>
          <cell r="F413">
            <v>-0.05</v>
          </cell>
          <cell r="G413">
            <v>-2.75E-2</v>
          </cell>
          <cell r="H413">
            <v>0</v>
          </cell>
          <cell r="I413">
            <v>0</v>
          </cell>
          <cell r="J413">
            <v>0</v>
          </cell>
        </row>
        <row r="414">
          <cell r="A414" t="str">
            <v/>
          </cell>
          <cell r="B414" t="str">
            <v>PF</v>
          </cell>
          <cell r="C414">
            <v>3</v>
          </cell>
          <cell r="D414">
            <v>3</v>
          </cell>
          <cell r="E414">
            <v>37683</v>
          </cell>
          <cell r="F414">
            <v>-0.05</v>
          </cell>
          <cell r="G414">
            <v>-2.75E-2</v>
          </cell>
          <cell r="H414">
            <v>0</v>
          </cell>
          <cell r="I414">
            <v>0</v>
          </cell>
          <cell r="J414">
            <v>0</v>
          </cell>
        </row>
        <row r="415">
          <cell r="A415" t="str">
            <v/>
          </cell>
          <cell r="B415" t="str">
            <v>PF</v>
          </cell>
          <cell r="C415">
            <v>4</v>
          </cell>
          <cell r="D415">
            <v>3</v>
          </cell>
          <cell r="E415">
            <v>37712</v>
          </cell>
          <cell r="F415">
            <v>-0.1125</v>
          </cell>
          <cell r="G415">
            <v>-0.1075</v>
          </cell>
          <cell r="H415">
            <v>0</v>
          </cell>
          <cell r="I415">
            <v>0</v>
          </cell>
          <cell r="J415">
            <v>0</v>
          </cell>
        </row>
        <row r="416">
          <cell r="A416" t="str">
            <v/>
          </cell>
          <cell r="B416" t="str">
            <v>PF</v>
          </cell>
          <cell r="C416">
            <v>5</v>
          </cell>
          <cell r="D416">
            <v>3</v>
          </cell>
          <cell r="E416">
            <v>37742</v>
          </cell>
          <cell r="F416">
            <v>-0.1125</v>
          </cell>
          <cell r="G416">
            <v>-0.1075</v>
          </cell>
          <cell r="H416">
            <v>0</v>
          </cell>
          <cell r="I416">
            <v>0</v>
          </cell>
          <cell r="J416">
            <v>0</v>
          </cell>
        </row>
        <row r="417">
          <cell r="A417" t="str">
            <v/>
          </cell>
          <cell r="B417" t="str">
            <v>PF</v>
          </cell>
          <cell r="C417">
            <v>6</v>
          </cell>
          <cell r="D417">
            <v>3</v>
          </cell>
          <cell r="E417">
            <v>37774</v>
          </cell>
          <cell r="F417">
            <v>-0.1125</v>
          </cell>
          <cell r="G417">
            <v>-0.1075</v>
          </cell>
          <cell r="H417">
            <v>0</v>
          </cell>
          <cell r="I417">
            <v>0</v>
          </cell>
          <cell r="J417">
            <v>0</v>
          </cell>
        </row>
        <row r="418">
          <cell r="A418" t="str">
            <v/>
          </cell>
          <cell r="B418" t="str">
            <v>PF</v>
          </cell>
          <cell r="C418">
            <v>7</v>
          </cell>
          <cell r="D418">
            <v>3</v>
          </cell>
          <cell r="E418">
            <v>37803</v>
          </cell>
          <cell r="F418">
            <v>-0.1125</v>
          </cell>
          <cell r="G418">
            <v>-0.1075</v>
          </cell>
          <cell r="H418">
            <v>0</v>
          </cell>
          <cell r="I418">
            <v>0</v>
          </cell>
          <cell r="J418">
            <v>0</v>
          </cell>
        </row>
        <row r="419">
          <cell r="A419" t="str">
            <v/>
          </cell>
          <cell r="B419" t="str">
            <v>PF</v>
          </cell>
          <cell r="C419">
            <v>8</v>
          </cell>
          <cell r="D419">
            <v>3</v>
          </cell>
          <cell r="E419">
            <v>37834</v>
          </cell>
          <cell r="F419">
            <v>-0.1125</v>
          </cell>
          <cell r="G419">
            <v>-0.1075</v>
          </cell>
          <cell r="H419">
            <v>0</v>
          </cell>
          <cell r="I419">
            <v>0</v>
          </cell>
          <cell r="J419">
            <v>0</v>
          </cell>
        </row>
        <row r="420">
          <cell r="A420" t="str">
            <v/>
          </cell>
          <cell r="B420" t="str">
            <v>PF</v>
          </cell>
          <cell r="C420">
            <v>9</v>
          </cell>
          <cell r="D420">
            <v>3</v>
          </cell>
          <cell r="E420">
            <v>37866</v>
          </cell>
          <cell r="F420">
            <v>-0.1125</v>
          </cell>
          <cell r="G420">
            <v>-0.1075</v>
          </cell>
          <cell r="H420">
            <v>0</v>
          </cell>
          <cell r="I420">
            <v>0</v>
          </cell>
          <cell r="J420">
            <v>0</v>
          </cell>
        </row>
        <row r="421">
          <cell r="A421" t="str">
            <v/>
          </cell>
          <cell r="B421" t="str">
            <v>PF</v>
          </cell>
          <cell r="C421">
            <v>10</v>
          </cell>
          <cell r="D421">
            <v>3</v>
          </cell>
          <cell r="E421">
            <v>37895</v>
          </cell>
          <cell r="F421">
            <v>-0.1125</v>
          </cell>
          <cell r="G421">
            <v>-0.1075</v>
          </cell>
          <cell r="H421">
            <v>0</v>
          </cell>
          <cell r="I421">
            <v>0</v>
          </cell>
          <cell r="J421">
            <v>0</v>
          </cell>
        </row>
        <row r="422">
          <cell r="A422" t="str">
            <v/>
          </cell>
          <cell r="B422" t="str">
            <v>PH</v>
          </cell>
          <cell r="C422">
            <v>1</v>
          </cell>
          <cell r="D422">
            <v>3</v>
          </cell>
          <cell r="E422">
            <v>37623</v>
          </cell>
          <cell r="F422">
            <v>-0.19</v>
          </cell>
          <cell r="G422">
            <v>-0.1875</v>
          </cell>
          <cell r="H422">
            <v>0</v>
          </cell>
          <cell r="I422">
            <v>0</v>
          </cell>
          <cell r="J422">
            <v>0</v>
          </cell>
        </row>
        <row r="423">
          <cell r="A423" t="str">
            <v/>
          </cell>
          <cell r="B423" t="str">
            <v>PH</v>
          </cell>
          <cell r="C423">
            <v>2</v>
          </cell>
          <cell r="D423">
            <v>3</v>
          </cell>
          <cell r="E423">
            <v>37655</v>
          </cell>
          <cell r="F423">
            <v>-0.1875</v>
          </cell>
          <cell r="G423">
            <v>-0.1875</v>
          </cell>
          <cell r="H423">
            <v>0</v>
          </cell>
          <cell r="I423">
            <v>0</v>
          </cell>
          <cell r="J423">
            <v>0</v>
          </cell>
        </row>
        <row r="424">
          <cell r="A424" t="str">
            <v/>
          </cell>
          <cell r="B424" t="str">
            <v>PH</v>
          </cell>
          <cell r="C424">
            <v>3</v>
          </cell>
          <cell r="D424">
            <v>3</v>
          </cell>
          <cell r="E424">
            <v>37683</v>
          </cell>
          <cell r="F424">
            <v>-0.1875</v>
          </cell>
          <cell r="G424">
            <v>-0.1875</v>
          </cell>
          <cell r="H424">
            <v>0</v>
          </cell>
          <cell r="I424">
            <v>0</v>
          </cell>
          <cell r="J424">
            <v>0</v>
          </cell>
        </row>
        <row r="425">
          <cell r="A425" t="str">
            <v/>
          </cell>
          <cell r="B425" t="str">
            <v>PH</v>
          </cell>
          <cell r="C425">
            <v>4</v>
          </cell>
          <cell r="D425">
            <v>3</v>
          </cell>
          <cell r="E425">
            <v>37712</v>
          </cell>
          <cell r="F425">
            <v>-0.16750000000000001</v>
          </cell>
          <cell r="G425">
            <v>-0.17</v>
          </cell>
          <cell r="H425">
            <v>120</v>
          </cell>
          <cell r="I425">
            <v>0</v>
          </cell>
          <cell r="J425">
            <v>0</v>
          </cell>
        </row>
        <row r="426">
          <cell r="A426" t="str">
            <v/>
          </cell>
          <cell r="B426" t="str">
            <v>PH</v>
          </cell>
          <cell r="C426">
            <v>5</v>
          </cell>
          <cell r="D426">
            <v>3</v>
          </cell>
          <cell r="E426">
            <v>37742</v>
          </cell>
          <cell r="F426">
            <v>-0.16750000000000001</v>
          </cell>
          <cell r="G426">
            <v>-0.17</v>
          </cell>
          <cell r="H426">
            <v>124</v>
          </cell>
          <cell r="I426">
            <v>0</v>
          </cell>
          <cell r="J426">
            <v>0</v>
          </cell>
        </row>
        <row r="427">
          <cell r="A427" t="str">
            <v/>
          </cell>
          <cell r="B427" t="str">
            <v>PH</v>
          </cell>
          <cell r="C427">
            <v>6</v>
          </cell>
          <cell r="D427">
            <v>3</v>
          </cell>
          <cell r="E427">
            <v>37774</v>
          </cell>
          <cell r="F427">
            <v>-0.16750000000000001</v>
          </cell>
          <cell r="G427">
            <v>-0.17</v>
          </cell>
          <cell r="H427">
            <v>120</v>
          </cell>
          <cell r="I427">
            <v>0</v>
          </cell>
          <cell r="J427">
            <v>0</v>
          </cell>
        </row>
        <row r="428">
          <cell r="A428" t="str">
            <v/>
          </cell>
          <cell r="B428" t="str">
            <v>PH</v>
          </cell>
          <cell r="C428">
            <v>7</v>
          </cell>
          <cell r="D428">
            <v>3</v>
          </cell>
          <cell r="E428">
            <v>37803</v>
          </cell>
          <cell r="F428">
            <v>-0.16750000000000001</v>
          </cell>
          <cell r="G428">
            <v>-0.17</v>
          </cell>
          <cell r="H428">
            <v>124</v>
          </cell>
          <cell r="I428">
            <v>0</v>
          </cell>
          <cell r="J428">
            <v>0</v>
          </cell>
        </row>
        <row r="429">
          <cell r="A429" t="str">
            <v/>
          </cell>
          <cell r="B429" t="str">
            <v>PH</v>
          </cell>
          <cell r="C429">
            <v>8</v>
          </cell>
          <cell r="D429">
            <v>3</v>
          </cell>
          <cell r="E429">
            <v>37834</v>
          </cell>
          <cell r="F429">
            <v>-0.16750000000000001</v>
          </cell>
          <cell r="G429">
            <v>-0.17</v>
          </cell>
          <cell r="H429">
            <v>124</v>
          </cell>
          <cell r="I429">
            <v>0</v>
          </cell>
          <cell r="J429">
            <v>0</v>
          </cell>
        </row>
        <row r="430">
          <cell r="A430" t="str">
            <v/>
          </cell>
          <cell r="B430" t="str">
            <v>PH</v>
          </cell>
          <cell r="C430">
            <v>9</v>
          </cell>
          <cell r="D430">
            <v>3</v>
          </cell>
          <cell r="E430">
            <v>37866</v>
          </cell>
          <cell r="F430">
            <v>-0.16750000000000001</v>
          </cell>
          <cell r="G430">
            <v>-0.17</v>
          </cell>
          <cell r="H430">
            <v>120</v>
          </cell>
          <cell r="I430">
            <v>0</v>
          </cell>
          <cell r="J430">
            <v>0</v>
          </cell>
        </row>
        <row r="431">
          <cell r="A431" t="str">
            <v/>
          </cell>
          <cell r="B431" t="str">
            <v>PH</v>
          </cell>
          <cell r="C431">
            <v>10</v>
          </cell>
          <cell r="D431">
            <v>3</v>
          </cell>
          <cell r="E431">
            <v>37895</v>
          </cell>
          <cell r="F431">
            <v>-0.16750000000000001</v>
          </cell>
          <cell r="G431">
            <v>-0.17</v>
          </cell>
          <cell r="H431">
            <v>124</v>
          </cell>
          <cell r="I431">
            <v>0</v>
          </cell>
          <cell r="J431">
            <v>0</v>
          </cell>
        </row>
        <row r="432">
          <cell r="A432" t="str">
            <v/>
          </cell>
          <cell r="B432" t="str">
            <v>PH</v>
          </cell>
          <cell r="C432">
            <v>11</v>
          </cell>
          <cell r="D432">
            <v>3</v>
          </cell>
          <cell r="E432">
            <v>37928</v>
          </cell>
          <cell r="F432">
            <v>-0.1575</v>
          </cell>
          <cell r="G432">
            <v>-0.17249999999999999</v>
          </cell>
          <cell r="H432">
            <v>0</v>
          </cell>
          <cell r="I432">
            <v>0</v>
          </cell>
          <cell r="J432">
            <v>0</v>
          </cell>
        </row>
        <row r="433">
          <cell r="A433" t="str">
            <v/>
          </cell>
          <cell r="B433" t="str">
            <v>PH</v>
          </cell>
          <cell r="C433">
            <v>12</v>
          </cell>
          <cell r="D433">
            <v>3</v>
          </cell>
          <cell r="E433">
            <v>37956</v>
          </cell>
          <cell r="F433">
            <v>-0.1575</v>
          </cell>
          <cell r="G433">
            <v>-0.17249999999999999</v>
          </cell>
          <cell r="H433">
            <v>0</v>
          </cell>
          <cell r="I433">
            <v>0</v>
          </cell>
          <cell r="J433">
            <v>0</v>
          </cell>
        </row>
        <row r="434">
          <cell r="A434" t="str">
            <v/>
          </cell>
          <cell r="B434" t="str">
            <v>PL</v>
          </cell>
          <cell r="C434">
            <v>1</v>
          </cell>
          <cell r="D434">
            <v>3</v>
          </cell>
          <cell r="E434">
            <v>37649</v>
          </cell>
          <cell r="F434">
            <v>594.70000000000005</v>
          </cell>
          <cell r="G434">
            <v>592.5</v>
          </cell>
          <cell r="H434">
            <v>594</v>
          </cell>
          <cell r="I434">
            <v>595.5</v>
          </cell>
          <cell r="J434">
            <v>590.20000000000005</v>
          </cell>
        </row>
        <row r="435">
          <cell r="A435" t="str">
            <v/>
          </cell>
          <cell r="B435" t="str">
            <v>PL</v>
          </cell>
          <cell r="C435">
            <v>4</v>
          </cell>
          <cell r="D435">
            <v>3</v>
          </cell>
          <cell r="E435">
            <v>37736</v>
          </cell>
          <cell r="F435">
            <v>588.20000000000005</v>
          </cell>
          <cell r="G435">
            <v>586</v>
          </cell>
          <cell r="H435">
            <v>17</v>
          </cell>
          <cell r="I435">
            <v>588.5</v>
          </cell>
          <cell r="J435">
            <v>588.5</v>
          </cell>
        </row>
        <row r="436">
          <cell r="A436" t="str">
            <v/>
          </cell>
          <cell r="B436" t="str">
            <v>PL</v>
          </cell>
          <cell r="C436">
            <v>7</v>
          </cell>
          <cell r="D436">
            <v>3</v>
          </cell>
          <cell r="E436">
            <v>37830</v>
          </cell>
          <cell r="F436">
            <v>584.70000000000005</v>
          </cell>
          <cell r="G436">
            <v>582.5</v>
          </cell>
          <cell r="H436">
            <v>4</v>
          </cell>
          <cell r="I436">
            <v>585</v>
          </cell>
          <cell r="J436">
            <v>585</v>
          </cell>
        </row>
        <row r="437">
          <cell r="A437" t="str">
            <v/>
          </cell>
          <cell r="B437" t="str">
            <v>PL</v>
          </cell>
          <cell r="C437">
            <v>10</v>
          </cell>
          <cell r="D437">
            <v>3</v>
          </cell>
          <cell r="E437">
            <v>37922</v>
          </cell>
          <cell r="F437">
            <v>0</v>
          </cell>
          <cell r="G437">
            <v>0</v>
          </cell>
          <cell r="H437">
            <v>0</v>
          </cell>
          <cell r="I437">
            <v>0</v>
          </cell>
          <cell r="J437">
            <v>0</v>
          </cell>
        </row>
        <row r="438">
          <cell r="A438" t="str">
            <v/>
          </cell>
          <cell r="B438" t="str">
            <v>PM</v>
          </cell>
          <cell r="C438">
            <v>4</v>
          </cell>
          <cell r="D438">
            <v>3</v>
          </cell>
          <cell r="E438">
            <v>37712</v>
          </cell>
          <cell r="F438">
            <v>-0.23250000000000001</v>
          </cell>
          <cell r="G438">
            <v>-0.23250000000000001</v>
          </cell>
          <cell r="H438">
            <v>0</v>
          </cell>
          <cell r="I438">
            <v>0</v>
          </cell>
          <cell r="J438">
            <v>0</v>
          </cell>
        </row>
        <row r="439">
          <cell r="A439" t="str">
            <v/>
          </cell>
          <cell r="B439" t="str">
            <v>PM</v>
          </cell>
          <cell r="C439">
            <v>5</v>
          </cell>
          <cell r="D439">
            <v>3</v>
          </cell>
          <cell r="E439">
            <v>37742</v>
          </cell>
          <cell r="F439">
            <v>-0.23250000000000001</v>
          </cell>
          <cell r="G439">
            <v>-0.23250000000000001</v>
          </cell>
          <cell r="H439">
            <v>0</v>
          </cell>
          <cell r="I439">
            <v>0</v>
          </cell>
          <cell r="J439">
            <v>0</v>
          </cell>
        </row>
        <row r="440">
          <cell r="A440" t="str">
            <v/>
          </cell>
          <cell r="B440" t="str">
            <v>PM</v>
          </cell>
          <cell r="C440">
            <v>6</v>
          </cell>
          <cell r="D440">
            <v>3</v>
          </cell>
          <cell r="E440">
            <v>37774</v>
          </cell>
          <cell r="F440">
            <v>-0.23250000000000001</v>
          </cell>
          <cell r="G440">
            <v>-0.23250000000000001</v>
          </cell>
          <cell r="H440">
            <v>0</v>
          </cell>
          <cell r="I440">
            <v>0</v>
          </cell>
          <cell r="J440">
            <v>0</v>
          </cell>
        </row>
        <row r="441">
          <cell r="A441" t="str">
            <v/>
          </cell>
          <cell r="B441" t="str">
            <v>PM</v>
          </cell>
          <cell r="C441">
            <v>7</v>
          </cell>
          <cell r="D441">
            <v>3</v>
          </cell>
          <cell r="E441">
            <v>37803</v>
          </cell>
          <cell r="F441">
            <v>-0.23250000000000001</v>
          </cell>
          <cell r="G441">
            <v>-0.23250000000000001</v>
          </cell>
          <cell r="H441">
            <v>0</v>
          </cell>
          <cell r="I441">
            <v>0</v>
          </cell>
          <cell r="J441">
            <v>0</v>
          </cell>
        </row>
        <row r="442">
          <cell r="A442" t="str">
            <v/>
          </cell>
          <cell r="B442" t="str">
            <v>PM</v>
          </cell>
          <cell r="C442">
            <v>8</v>
          </cell>
          <cell r="D442">
            <v>3</v>
          </cell>
          <cell r="E442">
            <v>37834</v>
          </cell>
          <cell r="F442">
            <v>-0.23250000000000001</v>
          </cell>
          <cell r="G442">
            <v>-0.23250000000000001</v>
          </cell>
          <cell r="H442">
            <v>0</v>
          </cell>
          <cell r="I442">
            <v>0</v>
          </cell>
          <cell r="J442">
            <v>0</v>
          </cell>
        </row>
        <row r="443">
          <cell r="A443" t="str">
            <v/>
          </cell>
          <cell r="B443" t="str">
            <v>PM</v>
          </cell>
          <cell r="C443">
            <v>9</v>
          </cell>
          <cell r="D443">
            <v>3</v>
          </cell>
          <cell r="E443">
            <v>37866</v>
          </cell>
          <cell r="F443">
            <v>-0.23250000000000001</v>
          </cell>
          <cell r="G443">
            <v>-0.23250000000000001</v>
          </cell>
          <cell r="H443">
            <v>0</v>
          </cell>
          <cell r="I443">
            <v>0</v>
          </cell>
          <cell r="J443">
            <v>0</v>
          </cell>
        </row>
        <row r="444">
          <cell r="A444" t="str">
            <v/>
          </cell>
          <cell r="B444" t="str">
            <v>PM</v>
          </cell>
          <cell r="C444">
            <v>10</v>
          </cell>
          <cell r="D444">
            <v>3</v>
          </cell>
          <cell r="E444">
            <v>37895</v>
          </cell>
          <cell r="F444">
            <v>-0.23250000000000001</v>
          </cell>
          <cell r="G444">
            <v>-0.23250000000000001</v>
          </cell>
          <cell r="H444">
            <v>0</v>
          </cell>
          <cell r="I444">
            <v>0</v>
          </cell>
          <cell r="J444">
            <v>0</v>
          </cell>
        </row>
        <row r="445">
          <cell r="A445" t="str">
            <v/>
          </cell>
          <cell r="B445" t="str">
            <v>PN</v>
          </cell>
          <cell r="C445">
            <v>1</v>
          </cell>
          <cell r="D445">
            <v>3</v>
          </cell>
          <cell r="E445">
            <v>37621</v>
          </cell>
          <cell r="F445">
            <v>0.495</v>
          </cell>
          <cell r="G445">
            <v>0.49199999999999999</v>
          </cell>
          <cell r="H445">
            <v>3</v>
          </cell>
          <cell r="I445">
            <v>0.495</v>
          </cell>
          <cell r="J445">
            <v>0.495</v>
          </cell>
        </row>
        <row r="446">
          <cell r="A446" t="str">
            <v/>
          </cell>
          <cell r="B446" t="str">
            <v>PN</v>
          </cell>
          <cell r="C446">
            <v>2</v>
          </cell>
          <cell r="D446">
            <v>3</v>
          </cell>
          <cell r="E446">
            <v>37652</v>
          </cell>
          <cell r="F446">
            <v>0.47349999999999998</v>
          </cell>
          <cell r="G446">
            <v>0.47</v>
          </cell>
          <cell r="H446">
            <v>3</v>
          </cell>
          <cell r="I446">
            <v>0.47349999999999998</v>
          </cell>
          <cell r="J446">
            <v>0.47349999999999998</v>
          </cell>
        </row>
        <row r="447">
          <cell r="A447" t="str">
            <v/>
          </cell>
          <cell r="B447" t="str">
            <v>PN</v>
          </cell>
          <cell r="C447">
            <v>3</v>
          </cell>
          <cell r="D447">
            <v>3</v>
          </cell>
          <cell r="E447">
            <v>37680</v>
          </cell>
          <cell r="F447">
            <v>0.45350000000000001</v>
          </cell>
          <cell r="G447">
            <v>0.45</v>
          </cell>
          <cell r="H447">
            <v>0</v>
          </cell>
          <cell r="I447">
            <v>0</v>
          </cell>
          <cell r="J447">
            <v>0</v>
          </cell>
        </row>
        <row r="448">
          <cell r="A448" t="str">
            <v/>
          </cell>
          <cell r="B448" t="str">
            <v>PN</v>
          </cell>
          <cell r="C448">
            <v>4</v>
          </cell>
          <cell r="D448">
            <v>3</v>
          </cell>
          <cell r="E448">
            <v>37711</v>
          </cell>
          <cell r="F448">
            <v>0.4335</v>
          </cell>
          <cell r="G448">
            <v>0.4325</v>
          </cell>
          <cell r="H448">
            <v>1</v>
          </cell>
          <cell r="I448">
            <v>0.43</v>
          </cell>
          <cell r="J448">
            <v>0.43</v>
          </cell>
        </row>
        <row r="449">
          <cell r="A449" t="str">
            <v/>
          </cell>
          <cell r="B449" t="str">
            <v>PN</v>
          </cell>
          <cell r="C449">
            <v>5</v>
          </cell>
          <cell r="D449">
            <v>3</v>
          </cell>
          <cell r="E449">
            <v>37741</v>
          </cell>
          <cell r="F449">
            <v>0.4335</v>
          </cell>
          <cell r="G449">
            <v>0.4325</v>
          </cell>
          <cell r="H449">
            <v>0</v>
          </cell>
          <cell r="I449">
            <v>0</v>
          </cell>
          <cell r="J449">
            <v>0</v>
          </cell>
        </row>
        <row r="450">
          <cell r="A450" t="str">
            <v/>
          </cell>
          <cell r="B450" t="str">
            <v>PN</v>
          </cell>
          <cell r="C450">
            <v>6</v>
          </cell>
          <cell r="D450">
            <v>3</v>
          </cell>
          <cell r="E450">
            <v>37771</v>
          </cell>
          <cell r="F450">
            <v>0.4335</v>
          </cell>
          <cell r="G450">
            <v>0.4325</v>
          </cell>
          <cell r="H450">
            <v>0</v>
          </cell>
          <cell r="I450">
            <v>0</v>
          </cell>
          <cell r="J450">
            <v>0</v>
          </cell>
        </row>
        <row r="451">
          <cell r="A451" t="str">
            <v/>
          </cell>
          <cell r="B451" t="str">
            <v>PN</v>
          </cell>
          <cell r="C451">
            <v>7</v>
          </cell>
          <cell r="D451">
            <v>3</v>
          </cell>
          <cell r="E451">
            <v>37802</v>
          </cell>
          <cell r="F451">
            <v>0.4335</v>
          </cell>
          <cell r="G451">
            <v>0.4325</v>
          </cell>
          <cell r="H451">
            <v>0</v>
          </cell>
          <cell r="I451">
            <v>0</v>
          </cell>
          <cell r="J451">
            <v>0</v>
          </cell>
        </row>
        <row r="452">
          <cell r="A452" t="str">
            <v/>
          </cell>
          <cell r="B452" t="str">
            <v>PN</v>
          </cell>
          <cell r="C452">
            <v>8</v>
          </cell>
          <cell r="D452">
            <v>3</v>
          </cell>
          <cell r="E452">
            <v>37833</v>
          </cell>
          <cell r="F452">
            <v>0.4335</v>
          </cell>
          <cell r="G452">
            <v>0.4325</v>
          </cell>
          <cell r="H452">
            <v>0</v>
          </cell>
          <cell r="I452">
            <v>0</v>
          </cell>
          <cell r="J452">
            <v>0</v>
          </cell>
        </row>
        <row r="453">
          <cell r="A453" t="str">
            <v/>
          </cell>
          <cell r="B453" t="str">
            <v>PN</v>
          </cell>
          <cell r="C453">
            <v>9</v>
          </cell>
          <cell r="D453">
            <v>3</v>
          </cell>
          <cell r="E453">
            <v>37862</v>
          </cell>
          <cell r="F453">
            <v>0.4335</v>
          </cell>
          <cell r="G453">
            <v>0.4325</v>
          </cell>
          <cell r="H453">
            <v>0</v>
          </cell>
          <cell r="I453">
            <v>0</v>
          </cell>
          <cell r="J453">
            <v>0</v>
          </cell>
        </row>
        <row r="454">
          <cell r="A454" t="str">
            <v/>
          </cell>
          <cell r="B454" t="str">
            <v>PN</v>
          </cell>
          <cell r="C454">
            <v>10</v>
          </cell>
          <cell r="D454">
            <v>3</v>
          </cell>
          <cell r="E454">
            <v>37894</v>
          </cell>
          <cell r="F454">
            <v>0.4335</v>
          </cell>
          <cell r="G454">
            <v>0.4325</v>
          </cell>
          <cell r="H454">
            <v>0</v>
          </cell>
          <cell r="I454">
            <v>0</v>
          </cell>
          <cell r="J454">
            <v>0</v>
          </cell>
        </row>
        <row r="455">
          <cell r="A455" t="str">
            <v/>
          </cell>
          <cell r="B455" t="str">
            <v>PN</v>
          </cell>
          <cell r="C455">
            <v>11</v>
          </cell>
          <cell r="D455">
            <v>3</v>
          </cell>
          <cell r="E455">
            <v>37925</v>
          </cell>
          <cell r="F455">
            <v>0.4335</v>
          </cell>
          <cell r="G455">
            <v>0.4325</v>
          </cell>
          <cell r="H455">
            <v>0</v>
          </cell>
          <cell r="I455">
            <v>0</v>
          </cell>
          <cell r="J455">
            <v>0</v>
          </cell>
        </row>
        <row r="456">
          <cell r="A456" t="str">
            <v/>
          </cell>
          <cell r="B456" t="str">
            <v>PN</v>
          </cell>
          <cell r="C456">
            <v>12</v>
          </cell>
          <cell r="D456">
            <v>3</v>
          </cell>
          <cell r="E456">
            <v>37951</v>
          </cell>
          <cell r="F456">
            <v>0.4335</v>
          </cell>
          <cell r="G456">
            <v>0.4325</v>
          </cell>
          <cell r="H456">
            <v>0</v>
          </cell>
          <cell r="I456">
            <v>0</v>
          </cell>
          <cell r="J456">
            <v>0</v>
          </cell>
        </row>
        <row r="457">
          <cell r="A457" t="str">
            <v/>
          </cell>
          <cell r="B457" t="str">
            <v>PN</v>
          </cell>
          <cell r="C457">
            <v>1</v>
          </cell>
          <cell r="D457">
            <v>4</v>
          </cell>
          <cell r="E457">
            <v>37986</v>
          </cell>
          <cell r="F457">
            <v>0.4335</v>
          </cell>
          <cell r="G457">
            <v>0.4325</v>
          </cell>
          <cell r="H457">
            <v>0</v>
          </cell>
          <cell r="I457">
            <v>0</v>
          </cell>
          <cell r="J457">
            <v>0</v>
          </cell>
        </row>
        <row r="458">
          <cell r="A458" t="str">
            <v/>
          </cell>
          <cell r="B458" t="str">
            <v>PN</v>
          </cell>
          <cell r="C458">
            <v>2</v>
          </cell>
          <cell r="D458">
            <v>4</v>
          </cell>
          <cell r="E458">
            <v>38016</v>
          </cell>
          <cell r="F458">
            <v>0.4335</v>
          </cell>
          <cell r="G458">
            <v>0.4325</v>
          </cell>
          <cell r="H458">
            <v>0</v>
          </cell>
          <cell r="I458">
            <v>0</v>
          </cell>
          <cell r="J458">
            <v>0</v>
          </cell>
        </row>
        <row r="459">
          <cell r="A459" t="str">
            <v/>
          </cell>
          <cell r="B459" t="str">
            <v>PN</v>
          </cell>
          <cell r="C459">
            <v>3</v>
          </cell>
          <cell r="D459">
            <v>4</v>
          </cell>
          <cell r="E459">
            <v>38044</v>
          </cell>
          <cell r="F459">
            <v>0.4335</v>
          </cell>
          <cell r="G459">
            <v>0.4325</v>
          </cell>
          <cell r="H459">
            <v>0</v>
          </cell>
          <cell r="I459">
            <v>0</v>
          </cell>
          <cell r="J459">
            <v>0</v>
          </cell>
        </row>
        <row r="460">
          <cell r="A460" t="str">
            <v/>
          </cell>
          <cell r="B460" t="str">
            <v>QG</v>
          </cell>
          <cell r="C460">
            <v>1</v>
          </cell>
          <cell r="D460">
            <v>3</v>
          </cell>
          <cell r="E460">
            <v>37617</v>
          </cell>
          <cell r="F460">
            <v>4.4059999999999997</v>
          </cell>
          <cell r="G460">
            <v>4.298</v>
          </cell>
          <cell r="H460">
            <v>410</v>
          </cell>
          <cell r="I460">
            <v>4.415</v>
          </cell>
          <cell r="J460">
            <v>4.2450000000000001</v>
          </cell>
        </row>
        <row r="461">
          <cell r="A461" t="str">
            <v/>
          </cell>
          <cell r="B461" t="str">
            <v>QJ</v>
          </cell>
          <cell r="C461">
            <v>3</v>
          </cell>
          <cell r="D461">
            <v>3</v>
          </cell>
          <cell r="E461">
            <v>37678</v>
          </cell>
          <cell r="F461">
            <v>34.75</v>
          </cell>
          <cell r="G461">
            <v>33.630000000000003</v>
          </cell>
          <cell r="H461">
            <v>0</v>
          </cell>
          <cell r="I461">
            <v>0</v>
          </cell>
          <cell r="J461">
            <v>0</v>
          </cell>
        </row>
        <row r="462">
          <cell r="A462" t="str">
            <v/>
          </cell>
          <cell r="B462" t="str">
            <v>QJ</v>
          </cell>
          <cell r="C462">
            <v>4</v>
          </cell>
          <cell r="D462">
            <v>3</v>
          </cell>
          <cell r="E462">
            <v>37707</v>
          </cell>
          <cell r="F462">
            <v>34.75</v>
          </cell>
          <cell r="G462">
            <v>33.630000000000003</v>
          </cell>
          <cell r="H462">
            <v>0</v>
          </cell>
          <cell r="I462">
            <v>0</v>
          </cell>
          <cell r="J462">
            <v>0</v>
          </cell>
        </row>
        <row r="463">
          <cell r="A463" t="str">
            <v/>
          </cell>
          <cell r="B463" t="str">
            <v>QJ</v>
          </cell>
          <cell r="C463">
            <v>7</v>
          </cell>
          <cell r="D463">
            <v>3</v>
          </cell>
          <cell r="E463">
            <v>37798</v>
          </cell>
          <cell r="F463">
            <v>55.83</v>
          </cell>
          <cell r="G463">
            <v>55.13</v>
          </cell>
          <cell r="H463">
            <v>0</v>
          </cell>
          <cell r="I463">
            <v>0</v>
          </cell>
          <cell r="J463">
            <v>0</v>
          </cell>
        </row>
        <row r="464">
          <cell r="A464" t="str">
            <v/>
          </cell>
          <cell r="B464" t="str">
            <v>QJ</v>
          </cell>
          <cell r="C464">
            <v>8</v>
          </cell>
          <cell r="D464">
            <v>3</v>
          </cell>
          <cell r="E464">
            <v>37831</v>
          </cell>
          <cell r="F464">
            <v>55.83</v>
          </cell>
          <cell r="G464">
            <v>55.13</v>
          </cell>
          <cell r="H464">
            <v>0</v>
          </cell>
          <cell r="I464">
            <v>0</v>
          </cell>
          <cell r="J464">
            <v>0</v>
          </cell>
        </row>
        <row r="465">
          <cell r="A465" t="str">
            <v/>
          </cell>
          <cell r="B465" t="str">
            <v>QL</v>
          </cell>
          <cell r="C465">
            <v>1</v>
          </cell>
          <cell r="D465">
            <v>3</v>
          </cell>
          <cell r="E465">
            <v>37616</v>
          </cell>
          <cell r="F465">
            <v>29.1</v>
          </cell>
          <cell r="G465">
            <v>29.1</v>
          </cell>
          <cell r="H465">
            <v>0</v>
          </cell>
          <cell r="I465">
            <v>0</v>
          </cell>
          <cell r="J465">
            <v>0</v>
          </cell>
        </row>
        <row r="466">
          <cell r="A466" t="str">
            <v/>
          </cell>
          <cell r="B466" t="str">
            <v>QL</v>
          </cell>
          <cell r="C466">
            <v>2</v>
          </cell>
          <cell r="D466">
            <v>3</v>
          </cell>
          <cell r="E466">
            <v>37649</v>
          </cell>
          <cell r="F466">
            <v>29.1</v>
          </cell>
          <cell r="G466">
            <v>29.1</v>
          </cell>
          <cell r="H466">
            <v>0</v>
          </cell>
          <cell r="I466">
            <v>0</v>
          </cell>
          <cell r="J466">
            <v>0</v>
          </cell>
        </row>
        <row r="467">
          <cell r="A467" t="str">
            <v/>
          </cell>
          <cell r="B467" t="str">
            <v>QL</v>
          </cell>
          <cell r="C467">
            <v>3</v>
          </cell>
          <cell r="D467">
            <v>3</v>
          </cell>
          <cell r="E467">
            <v>37677</v>
          </cell>
          <cell r="F467">
            <v>29.1</v>
          </cell>
          <cell r="G467">
            <v>29.1</v>
          </cell>
          <cell r="H467">
            <v>0</v>
          </cell>
          <cell r="I467">
            <v>0</v>
          </cell>
          <cell r="J467">
            <v>0</v>
          </cell>
        </row>
        <row r="468">
          <cell r="A468" t="str">
            <v/>
          </cell>
          <cell r="B468" t="str">
            <v>QL</v>
          </cell>
          <cell r="C468">
            <v>4</v>
          </cell>
          <cell r="D468">
            <v>3</v>
          </cell>
          <cell r="E468">
            <v>37706</v>
          </cell>
          <cell r="F468">
            <v>28.65</v>
          </cell>
          <cell r="G468">
            <v>28.65</v>
          </cell>
          <cell r="H468">
            <v>0</v>
          </cell>
          <cell r="I468">
            <v>0</v>
          </cell>
          <cell r="J468">
            <v>0</v>
          </cell>
        </row>
        <row r="469">
          <cell r="A469" t="str">
            <v/>
          </cell>
          <cell r="B469" t="str">
            <v>QL</v>
          </cell>
          <cell r="C469">
            <v>5</v>
          </cell>
          <cell r="D469">
            <v>3</v>
          </cell>
          <cell r="E469">
            <v>37736</v>
          </cell>
          <cell r="F469">
            <v>28.65</v>
          </cell>
          <cell r="G469">
            <v>28.65</v>
          </cell>
          <cell r="H469">
            <v>0</v>
          </cell>
          <cell r="I469">
            <v>0</v>
          </cell>
          <cell r="J469">
            <v>0</v>
          </cell>
        </row>
        <row r="470">
          <cell r="A470" t="str">
            <v/>
          </cell>
          <cell r="B470" t="str">
            <v>QL</v>
          </cell>
          <cell r="C470">
            <v>6</v>
          </cell>
          <cell r="D470">
            <v>3</v>
          </cell>
          <cell r="E470">
            <v>37768</v>
          </cell>
          <cell r="F470">
            <v>28.65</v>
          </cell>
          <cell r="G470">
            <v>28.65</v>
          </cell>
          <cell r="H470">
            <v>0</v>
          </cell>
          <cell r="I470">
            <v>0</v>
          </cell>
          <cell r="J470">
            <v>0</v>
          </cell>
        </row>
        <row r="471">
          <cell r="A471" t="str">
            <v/>
          </cell>
          <cell r="B471" t="str">
            <v>QL</v>
          </cell>
          <cell r="C471">
            <v>7</v>
          </cell>
          <cell r="D471">
            <v>3</v>
          </cell>
          <cell r="E471">
            <v>37797</v>
          </cell>
          <cell r="F471">
            <v>30.1</v>
          </cell>
          <cell r="G471">
            <v>30</v>
          </cell>
          <cell r="H471">
            <v>0</v>
          </cell>
          <cell r="I471">
            <v>0</v>
          </cell>
          <cell r="J471">
            <v>0</v>
          </cell>
        </row>
        <row r="472">
          <cell r="A472" t="str">
            <v/>
          </cell>
          <cell r="B472" t="str">
            <v>QL</v>
          </cell>
          <cell r="C472">
            <v>8</v>
          </cell>
          <cell r="D472">
            <v>3</v>
          </cell>
          <cell r="E472">
            <v>37830</v>
          </cell>
          <cell r="F472">
            <v>30.1</v>
          </cell>
          <cell r="G472">
            <v>30</v>
          </cell>
          <cell r="H472">
            <v>0</v>
          </cell>
          <cell r="I472">
            <v>0</v>
          </cell>
          <cell r="J472">
            <v>0</v>
          </cell>
        </row>
        <row r="473">
          <cell r="A473" t="str">
            <v/>
          </cell>
          <cell r="B473" t="str">
            <v>QL</v>
          </cell>
          <cell r="C473">
            <v>9</v>
          </cell>
          <cell r="D473">
            <v>3</v>
          </cell>
          <cell r="E473">
            <v>37859</v>
          </cell>
          <cell r="F473">
            <v>30.1</v>
          </cell>
          <cell r="G473">
            <v>30</v>
          </cell>
          <cell r="H473">
            <v>0</v>
          </cell>
          <cell r="I473">
            <v>0</v>
          </cell>
          <cell r="J473">
            <v>0</v>
          </cell>
        </row>
        <row r="474">
          <cell r="A474" t="str">
            <v/>
          </cell>
          <cell r="B474" t="str">
            <v>QL</v>
          </cell>
          <cell r="C474">
            <v>10</v>
          </cell>
          <cell r="D474">
            <v>3</v>
          </cell>
          <cell r="E474">
            <v>37889</v>
          </cell>
          <cell r="F474">
            <v>30</v>
          </cell>
          <cell r="G474">
            <v>30</v>
          </cell>
          <cell r="H474">
            <v>0</v>
          </cell>
          <cell r="I474">
            <v>0</v>
          </cell>
          <cell r="J474">
            <v>0</v>
          </cell>
        </row>
        <row r="475">
          <cell r="A475" t="str">
            <v/>
          </cell>
          <cell r="B475" t="str">
            <v>QL</v>
          </cell>
          <cell r="C475">
            <v>11</v>
          </cell>
          <cell r="D475">
            <v>3</v>
          </cell>
          <cell r="E475">
            <v>37922</v>
          </cell>
          <cell r="F475">
            <v>30</v>
          </cell>
          <cell r="G475">
            <v>30</v>
          </cell>
          <cell r="H475">
            <v>0</v>
          </cell>
          <cell r="I475">
            <v>0</v>
          </cell>
          <cell r="J475">
            <v>0</v>
          </cell>
        </row>
        <row r="476">
          <cell r="A476" t="str">
            <v/>
          </cell>
          <cell r="B476" t="str">
            <v>QL</v>
          </cell>
          <cell r="C476">
            <v>12</v>
          </cell>
          <cell r="D476">
            <v>3</v>
          </cell>
          <cell r="E476">
            <v>37946</v>
          </cell>
          <cell r="F476">
            <v>30</v>
          </cell>
          <cell r="G476">
            <v>30</v>
          </cell>
          <cell r="H476">
            <v>0</v>
          </cell>
          <cell r="I476">
            <v>0</v>
          </cell>
          <cell r="J476">
            <v>0</v>
          </cell>
        </row>
        <row r="477">
          <cell r="A477" t="str">
            <v/>
          </cell>
          <cell r="B477" t="str">
            <v>QL</v>
          </cell>
          <cell r="C477">
            <v>1</v>
          </cell>
          <cell r="D477">
            <v>4</v>
          </cell>
          <cell r="E477">
            <v>37979</v>
          </cell>
          <cell r="F477">
            <v>31.5</v>
          </cell>
          <cell r="G477">
            <v>31.5</v>
          </cell>
          <cell r="H477">
            <v>0</v>
          </cell>
          <cell r="I477">
            <v>0</v>
          </cell>
          <cell r="J477">
            <v>0</v>
          </cell>
        </row>
        <row r="478">
          <cell r="A478" t="str">
            <v/>
          </cell>
          <cell r="B478" t="str">
            <v>QL</v>
          </cell>
          <cell r="C478">
            <v>2</v>
          </cell>
          <cell r="D478">
            <v>4</v>
          </cell>
          <cell r="E478">
            <v>38013</v>
          </cell>
          <cell r="F478">
            <v>31.5</v>
          </cell>
          <cell r="G478">
            <v>31.5</v>
          </cell>
          <cell r="H478">
            <v>0</v>
          </cell>
          <cell r="I478">
            <v>0</v>
          </cell>
          <cell r="J478">
            <v>0</v>
          </cell>
        </row>
        <row r="479">
          <cell r="A479" t="str">
            <v/>
          </cell>
          <cell r="B479" t="str">
            <v>QL</v>
          </cell>
          <cell r="C479">
            <v>3</v>
          </cell>
          <cell r="D479">
            <v>4</v>
          </cell>
          <cell r="E479">
            <v>38041</v>
          </cell>
          <cell r="F479">
            <v>31.5</v>
          </cell>
          <cell r="G479">
            <v>31.5</v>
          </cell>
          <cell r="H479">
            <v>0</v>
          </cell>
          <cell r="I479">
            <v>0</v>
          </cell>
          <cell r="J479">
            <v>0</v>
          </cell>
        </row>
        <row r="480">
          <cell r="A480" t="str">
            <v/>
          </cell>
          <cell r="B480" t="str">
            <v>QL</v>
          </cell>
          <cell r="C480">
            <v>4</v>
          </cell>
          <cell r="D480">
            <v>4</v>
          </cell>
          <cell r="E480">
            <v>38072</v>
          </cell>
          <cell r="F480">
            <v>31.5</v>
          </cell>
          <cell r="G480">
            <v>31.5</v>
          </cell>
          <cell r="H480">
            <v>0</v>
          </cell>
          <cell r="I480">
            <v>0</v>
          </cell>
          <cell r="J480">
            <v>0</v>
          </cell>
        </row>
        <row r="481">
          <cell r="A481" t="str">
            <v/>
          </cell>
          <cell r="B481" t="str">
            <v>QL</v>
          </cell>
          <cell r="C481">
            <v>5</v>
          </cell>
          <cell r="D481">
            <v>4</v>
          </cell>
          <cell r="E481">
            <v>38104</v>
          </cell>
          <cell r="F481">
            <v>31.5</v>
          </cell>
          <cell r="G481">
            <v>31.5</v>
          </cell>
          <cell r="H481">
            <v>0</v>
          </cell>
          <cell r="I481">
            <v>0</v>
          </cell>
          <cell r="J481">
            <v>0</v>
          </cell>
        </row>
        <row r="482">
          <cell r="A482" t="str">
            <v/>
          </cell>
          <cell r="B482" t="str">
            <v>QL</v>
          </cell>
          <cell r="C482">
            <v>6</v>
          </cell>
          <cell r="D482">
            <v>4</v>
          </cell>
          <cell r="E482">
            <v>38132</v>
          </cell>
          <cell r="F482">
            <v>31.5</v>
          </cell>
          <cell r="G482">
            <v>31.5</v>
          </cell>
          <cell r="H482">
            <v>0</v>
          </cell>
          <cell r="I482">
            <v>0</v>
          </cell>
          <cell r="J482">
            <v>0</v>
          </cell>
        </row>
        <row r="483">
          <cell r="A483" t="str">
            <v/>
          </cell>
          <cell r="B483" t="str">
            <v>QL</v>
          </cell>
          <cell r="C483">
            <v>7</v>
          </cell>
          <cell r="D483">
            <v>4</v>
          </cell>
          <cell r="E483">
            <v>38163</v>
          </cell>
          <cell r="F483">
            <v>31.5</v>
          </cell>
          <cell r="G483">
            <v>31.5</v>
          </cell>
          <cell r="H483">
            <v>0</v>
          </cell>
          <cell r="I483">
            <v>0</v>
          </cell>
          <cell r="J483">
            <v>0</v>
          </cell>
        </row>
        <row r="484">
          <cell r="A484" t="str">
            <v/>
          </cell>
          <cell r="B484" t="str">
            <v>QL</v>
          </cell>
          <cell r="C484">
            <v>8</v>
          </cell>
          <cell r="D484">
            <v>4</v>
          </cell>
          <cell r="E484">
            <v>38195</v>
          </cell>
          <cell r="F484">
            <v>31.5</v>
          </cell>
          <cell r="G484">
            <v>31.5</v>
          </cell>
          <cell r="H484">
            <v>0</v>
          </cell>
          <cell r="I484">
            <v>0</v>
          </cell>
          <cell r="J484">
            <v>0</v>
          </cell>
        </row>
        <row r="485">
          <cell r="A485" t="str">
            <v/>
          </cell>
          <cell r="B485" t="str">
            <v>QL</v>
          </cell>
          <cell r="C485">
            <v>9</v>
          </cell>
          <cell r="D485">
            <v>4</v>
          </cell>
          <cell r="E485">
            <v>38225</v>
          </cell>
          <cell r="F485">
            <v>31.5</v>
          </cell>
          <cell r="G485">
            <v>31.5</v>
          </cell>
          <cell r="H485">
            <v>0</v>
          </cell>
          <cell r="I485">
            <v>0</v>
          </cell>
          <cell r="J485">
            <v>0</v>
          </cell>
        </row>
        <row r="486">
          <cell r="A486" t="str">
            <v/>
          </cell>
          <cell r="B486" t="str">
            <v>QL</v>
          </cell>
          <cell r="C486">
            <v>10</v>
          </cell>
          <cell r="D486">
            <v>4</v>
          </cell>
          <cell r="E486">
            <v>38257</v>
          </cell>
          <cell r="F486">
            <v>31.5</v>
          </cell>
          <cell r="G486">
            <v>31.5</v>
          </cell>
          <cell r="H486">
            <v>0</v>
          </cell>
          <cell r="I486">
            <v>0</v>
          </cell>
          <cell r="J486">
            <v>0</v>
          </cell>
        </row>
        <row r="487">
          <cell r="A487" t="str">
            <v/>
          </cell>
          <cell r="B487" t="str">
            <v>QL</v>
          </cell>
          <cell r="C487">
            <v>11</v>
          </cell>
          <cell r="D487">
            <v>4</v>
          </cell>
          <cell r="E487">
            <v>38286</v>
          </cell>
          <cell r="F487">
            <v>31.5</v>
          </cell>
          <cell r="G487">
            <v>31.5</v>
          </cell>
          <cell r="H487">
            <v>0</v>
          </cell>
          <cell r="I487">
            <v>0</v>
          </cell>
          <cell r="J487">
            <v>0</v>
          </cell>
        </row>
        <row r="488">
          <cell r="A488" t="str">
            <v/>
          </cell>
          <cell r="B488" t="str">
            <v>QL</v>
          </cell>
          <cell r="C488">
            <v>12</v>
          </cell>
          <cell r="D488">
            <v>4</v>
          </cell>
          <cell r="E488">
            <v>38314</v>
          </cell>
          <cell r="F488">
            <v>31.5</v>
          </cell>
          <cell r="G488">
            <v>31.5</v>
          </cell>
          <cell r="H488">
            <v>0</v>
          </cell>
          <cell r="I488">
            <v>0</v>
          </cell>
          <cell r="J488">
            <v>0</v>
          </cell>
        </row>
        <row r="489">
          <cell r="A489" t="str">
            <v/>
          </cell>
          <cell r="B489" t="str">
            <v>QM</v>
          </cell>
          <cell r="C489">
            <v>1</v>
          </cell>
          <cell r="D489">
            <v>3</v>
          </cell>
          <cell r="E489">
            <v>37609</v>
          </cell>
          <cell r="F489">
            <v>27.29</v>
          </cell>
          <cell r="G489">
            <v>26.71</v>
          </cell>
          <cell r="H489">
            <v>1476</v>
          </cell>
          <cell r="I489">
            <v>27.425000000000001</v>
          </cell>
          <cell r="J489">
            <v>26.9</v>
          </cell>
        </row>
        <row r="490">
          <cell r="A490" t="str">
            <v/>
          </cell>
          <cell r="B490" t="str">
            <v>SC</v>
          </cell>
          <cell r="C490">
            <v>1</v>
          </cell>
          <cell r="D490">
            <v>3</v>
          </cell>
          <cell r="E490">
            <v>37607</v>
          </cell>
          <cell r="F490">
            <v>25.78</v>
          </cell>
          <cell r="G490">
            <v>25.21</v>
          </cell>
          <cell r="H490">
            <v>0</v>
          </cell>
          <cell r="I490">
            <v>0</v>
          </cell>
          <cell r="J490">
            <v>0</v>
          </cell>
        </row>
        <row r="491">
          <cell r="A491" t="str">
            <v/>
          </cell>
          <cell r="B491" t="str">
            <v>TC</v>
          </cell>
          <cell r="C491">
            <v>1</v>
          </cell>
          <cell r="D491">
            <v>3</v>
          </cell>
          <cell r="E491">
            <v>37623</v>
          </cell>
          <cell r="F491">
            <v>0.19</v>
          </cell>
          <cell r="G491">
            <v>0.1875</v>
          </cell>
          <cell r="H491">
            <v>124</v>
          </cell>
          <cell r="I491">
            <v>0</v>
          </cell>
          <cell r="J491">
            <v>0</v>
          </cell>
        </row>
        <row r="492">
          <cell r="A492" t="str">
            <v/>
          </cell>
          <cell r="B492" t="str">
            <v>TC</v>
          </cell>
          <cell r="C492">
            <v>2</v>
          </cell>
          <cell r="D492">
            <v>3</v>
          </cell>
          <cell r="E492">
            <v>37655</v>
          </cell>
          <cell r="F492">
            <v>0.19</v>
          </cell>
          <cell r="G492">
            <v>112</v>
          </cell>
          <cell r="H492">
            <v>0</v>
          </cell>
          <cell r="I492">
            <v>0</v>
          </cell>
        </row>
        <row r="493">
          <cell r="A493" t="str">
            <v/>
          </cell>
          <cell r="B493" t="str">
            <v>TC</v>
          </cell>
          <cell r="C493">
            <v>3</v>
          </cell>
          <cell r="D493">
            <v>3</v>
          </cell>
          <cell r="E493">
            <v>37683</v>
          </cell>
          <cell r="F493">
            <v>0.19</v>
          </cell>
          <cell r="G493">
            <v>0.1875</v>
          </cell>
          <cell r="H493">
            <v>124</v>
          </cell>
          <cell r="I493">
            <v>0</v>
          </cell>
          <cell r="J493">
            <v>0</v>
          </cell>
        </row>
        <row r="494">
          <cell r="A494" t="str">
            <v/>
          </cell>
          <cell r="B494" t="str">
            <v>TC</v>
          </cell>
          <cell r="C494">
            <v>11</v>
          </cell>
          <cell r="D494">
            <v>3</v>
          </cell>
          <cell r="E494">
            <v>37928</v>
          </cell>
          <cell r="F494">
            <v>0.23</v>
          </cell>
          <cell r="G494">
            <v>0.23</v>
          </cell>
          <cell r="H494">
            <v>0</v>
          </cell>
          <cell r="I494">
            <v>0</v>
          </cell>
          <cell r="J494">
            <v>0</v>
          </cell>
        </row>
        <row r="495">
          <cell r="A495" t="str">
            <v/>
          </cell>
          <cell r="B495" t="str">
            <v>TC</v>
          </cell>
          <cell r="C495">
            <v>12</v>
          </cell>
          <cell r="D495">
            <v>3</v>
          </cell>
          <cell r="E495">
            <v>37956</v>
          </cell>
          <cell r="F495">
            <v>0.23</v>
          </cell>
          <cell r="G495">
            <v>0.23</v>
          </cell>
          <cell r="H495">
            <v>0</v>
          </cell>
          <cell r="I495">
            <v>0</v>
          </cell>
          <cell r="J495">
            <v>0</v>
          </cell>
        </row>
        <row r="496">
          <cell r="A496" t="str">
            <v/>
          </cell>
          <cell r="B496" t="str">
            <v>TC</v>
          </cell>
          <cell r="C496">
            <v>1</v>
          </cell>
          <cell r="D496">
            <v>4</v>
          </cell>
          <cell r="E496">
            <v>37988</v>
          </cell>
          <cell r="F496">
            <v>0.23</v>
          </cell>
          <cell r="G496">
            <v>0.23</v>
          </cell>
          <cell r="H496">
            <v>0</v>
          </cell>
          <cell r="I496">
            <v>0</v>
          </cell>
          <cell r="J496">
            <v>0</v>
          </cell>
        </row>
        <row r="497">
          <cell r="A497" t="str">
            <v/>
          </cell>
        </row>
        <row r="498">
          <cell r="A498" t="str">
            <v/>
          </cell>
        </row>
      </sheetData>
      <sheetData sheetId="3" refreshError="1">
        <row r="14">
          <cell r="A14" t="str">
            <v>Rate</v>
          </cell>
        </row>
      </sheetData>
      <sheetData sheetId="4" refreshError="1"/>
      <sheetData sheetId="5" refreshError="1"/>
      <sheetData sheetId="6" refreshError="1"/>
      <sheetData sheetId="7" refreshError="1">
        <row r="2">
          <cell r="N2">
            <v>1</v>
          </cell>
        </row>
        <row r="3">
          <cell r="AW3">
            <v>35</v>
          </cell>
          <cell r="AX3">
            <v>36</v>
          </cell>
          <cell r="AY3">
            <v>37</v>
          </cell>
          <cell r="AZ3">
            <v>38</v>
          </cell>
          <cell r="BA3">
            <v>39</v>
          </cell>
          <cell r="BB3">
            <v>40</v>
          </cell>
          <cell r="BC3">
            <v>41</v>
          </cell>
          <cell r="BD3">
            <v>42</v>
          </cell>
          <cell r="BE3">
            <v>43</v>
          </cell>
          <cell r="BF3">
            <v>44</v>
          </cell>
          <cell r="BG3">
            <v>45</v>
          </cell>
          <cell r="BH3">
            <v>46</v>
          </cell>
          <cell r="BI3">
            <v>47</v>
          </cell>
          <cell r="BJ3">
            <v>48</v>
          </cell>
          <cell r="BN3">
            <v>0</v>
          </cell>
          <cell r="BO3">
            <v>1</v>
          </cell>
          <cell r="BP3">
            <v>2</v>
          </cell>
          <cell r="BQ3">
            <v>3</v>
          </cell>
          <cell r="BR3">
            <v>4</v>
          </cell>
          <cell r="BS3">
            <v>5</v>
          </cell>
          <cell r="BT3">
            <v>6</v>
          </cell>
          <cell r="BU3">
            <v>7</v>
          </cell>
          <cell r="BV3">
            <v>8</v>
          </cell>
          <cell r="BW3">
            <v>9</v>
          </cell>
          <cell r="BX3">
            <v>10</v>
          </cell>
          <cell r="BY3">
            <v>11</v>
          </cell>
          <cell r="BZ3">
            <v>12</v>
          </cell>
          <cell r="CA3">
            <v>13</v>
          </cell>
          <cell r="CB3">
            <v>14</v>
          </cell>
        </row>
        <row r="4">
          <cell r="AW4">
            <v>4.383</v>
          </cell>
          <cell r="AX4">
            <v>4.383</v>
          </cell>
          <cell r="AY4">
            <v>4.383</v>
          </cell>
          <cell r="AZ4">
            <v>4.383</v>
          </cell>
          <cell r="BA4">
            <v>4.383</v>
          </cell>
          <cell r="BB4">
            <v>4.383</v>
          </cell>
          <cell r="BC4">
            <v>4.383</v>
          </cell>
          <cell r="BD4">
            <v>4.383</v>
          </cell>
          <cell r="BE4">
            <v>4.383</v>
          </cell>
          <cell r="BF4">
            <v>4.383</v>
          </cell>
          <cell r="BG4">
            <v>4.383</v>
          </cell>
          <cell r="BH4">
            <v>4.383</v>
          </cell>
          <cell r="BI4">
            <v>4.383</v>
          </cell>
          <cell r="BJ4">
            <v>4.383</v>
          </cell>
          <cell r="BM4">
            <v>37652</v>
          </cell>
          <cell r="BN4">
            <v>1</v>
          </cell>
          <cell r="BO4">
            <v>1</v>
          </cell>
          <cell r="BP4">
            <v>1.0036638424547744</v>
          </cell>
          <cell r="BQ4">
            <v>1.0106840891621829</v>
          </cell>
          <cell r="BR4">
            <v>1.0228108045038213</v>
          </cell>
          <cell r="BS4">
            <v>1.0333852029990098</v>
          </cell>
          <cell r="BT4">
            <v>1.0405571162901122</v>
          </cell>
          <cell r="BU4">
            <v>1.0450287816342521</v>
          </cell>
          <cell r="BV4">
            <v>1.04809445523838</v>
          </cell>
          <cell r="BW4">
            <v>1.0510511310649864</v>
          </cell>
          <cell r="BX4">
            <v>1.053428509625784</v>
          </cell>
          <cell r="BY4">
            <v>1.0517670157068064</v>
          </cell>
          <cell r="BZ4">
            <v>1.0476038720471657</v>
          </cell>
          <cell r="CA4">
            <v>1.0429219899696163</v>
          </cell>
          <cell r="CB4">
            <v>1.0412339645693343</v>
          </cell>
        </row>
        <row r="5">
          <cell r="AW5">
            <v>4.351</v>
          </cell>
          <cell r="AX5">
            <v>4.351</v>
          </cell>
          <cell r="AY5">
            <v>4.351</v>
          </cell>
          <cell r="AZ5">
            <v>4.351</v>
          </cell>
          <cell r="BA5">
            <v>4.351</v>
          </cell>
          <cell r="BB5">
            <v>4.351</v>
          </cell>
          <cell r="BC5">
            <v>4.351</v>
          </cell>
          <cell r="BD5">
            <v>4.351</v>
          </cell>
          <cell r="BE5">
            <v>4.351</v>
          </cell>
          <cell r="BF5">
            <v>4.351</v>
          </cell>
          <cell r="BG5">
            <v>4.351</v>
          </cell>
          <cell r="BH5">
            <v>4.351</v>
          </cell>
          <cell r="BI5">
            <v>4.351</v>
          </cell>
          <cell r="BJ5">
            <v>4.351</v>
          </cell>
          <cell r="BM5">
            <v>37680</v>
          </cell>
          <cell r="BN5">
            <v>2</v>
          </cell>
          <cell r="BO5" t="str">
            <v/>
          </cell>
          <cell r="BP5">
            <v>0.99633615754522553</v>
          </cell>
          <cell r="BQ5">
            <v>1.0033051498847041</v>
          </cell>
          <cell r="BR5">
            <v>1.0153433288606266</v>
          </cell>
          <cell r="BS5">
            <v>1.0258405243551658</v>
          </cell>
          <cell r="BT5">
            <v>1.0329600759704034</v>
          </cell>
          <cell r="BU5">
            <v>1.0373990939745905</v>
          </cell>
          <cell r="BV5">
            <v>1.0404423852936782</v>
          </cell>
          <cell r="BW5">
            <v>1.0433774746209801</v>
          </cell>
          <cell r="BX5">
            <v>1.045737496094407</v>
          </cell>
          <cell r="BY5">
            <v>1.0440881326352531</v>
          </cell>
          <cell r="BZ5">
            <v>1.039955383818667</v>
          </cell>
          <cell r="CA5">
            <v>1.0353076838598676</v>
          </cell>
          <cell r="CB5">
            <v>1.0336319826240414</v>
          </cell>
        </row>
        <row r="6">
          <cell r="AW6">
            <v>4.2759999999999998</v>
          </cell>
          <cell r="AX6">
            <v>4.2759999999999998</v>
          </cell>
          <cell r="AY6">
            <v>4.2759999999999998</v>
          </cell>
          <cell r="AZ6">
            <v>4.2759999999999998</v>
          </cell>
          <cell r="BA6">
            <v>4.2759999999999998</v>
          </cell>
          <cell r="BB6">
            <v>4.2759999999999998</v>
          </cell>
          <cell r="BC6">
            <v>4.2759999999999998</v>
          </cell>
          <cell r="BD6">
            <v>4.2759999999999998</v>
          </cell>
          <cell r="BE6">
            <v>4.2759999999999998</v>
          </cell>
          <cell r="BF6">
            <v>4.2759999999999998</v>
          </cell>
          <cell r="BG6">
            <v>4.2759999999999998</v>
          </cell>
          <cell r="BH6">
            <v>4.2759999999999998</v>
          </cell>
          <cell r="BI6">
            <v>4.2759999999999998</v>
          </cell>
          <cell r="BJ6">
            <v>4.2759999999999998</v>
          </cell>
          <cell r="BM6">
            <v>37711</v>
          </cell>
          <cell r="BN6">
            <v>3</v>
          </cell>
          <cell r="BO6" t="str">
            <v/>
          </cell>
          <cell r="BP6" t="str">
            <v/>
          </cell>
          <cell r="BQ6">
            <v>0.98601076095311291</v>
          </cell>
          <cell r="BR6">
            <v>0.99784143282188908</v>
          </cell>
          <cell r="BS6">
            <v>1.0081576837836563</v>
          </cell>
          <cell r="BT6">
            <v>1.0151545127210859</v>
          </cell>
          <cell r="BU6">
            <v>1.0195170135222591</v>
          </cell>
          <cell r="BV6">
            <v>1.0225078463607831</v>
          </cell>
          <cell r="BW6">
            <v>1.0253923423303402</v>
          </cell>
          <cell r="BX6">
            <v>1.0277116831302424</v>
          </cell>
          <cell r="BY6">
            <v>1.0260907504363002</v>
          </cell>
          <cell r="BZ6">
            <v>1.0220292395331234</v>
          </cell>
          <cell r="CA6">
            <v>1.0174616539151446</v>
          </cell>
          <cell r="CB6">
            <v>1.0158148374397611</v>
          </cell>
        </row>
        <row r="7">
          <cell r="AW7">
            <v>4.1310000000000002</v>
          </cell>
          <cell r="AX7">
            <v>4.1310000000000002</v>
          </cell>
          <cell r="AY7">
            <v>4.1310000000000002</v>
          </cell>
          <cell r="AZ7">
            <v>4.1310000000000002</v>
          </cell>
          <cell r="BA7">
            <v>4.1310000000000002</v>
          </cell>
          <cell r="BB7">
            <v>4.1310000000000002</v>
          </cell>
          <cell r="BC7">
            <v>4.1310000000000002</v>
          </cell>
          <cell r="BD7">
            <v>4.1310000000000002</v>
          </cell>
          <cell r="BE7">
            <v>4.1310000000000002</v>
          </cell>
          <cell r="BF7">
            <v>4.1310000000000002</v>
          </cell>
          <cell r="BG7">
            <v>4.1310000000000002</v>
          </cell>
          <cell r="BH7">
            <v>4.1310000000000002</v>
          </cell>
          <cell r="BI7">
            <v>4.1310000000000002</v>
          </cell>
          <cell r="BJ7">
            <v>4.1310000000000002</v>
          </cell>
          <cell r="BM7">
            <v>37741</v>
          </cell>
          <cell r="BN7">
            <v>4</v>
          </cell>
          <cell r="BO7" t="str">
            <v/>
          </cell>
          <cell r="BP7" t="str">
            <v/>
          </cell>
          <cell r="BQ7" t="str">
            <v/>
          </cell>
          <cell r="BR7">
            <v>0.9640044338136633</v>
          </cell>
          <cell r="BS7">
            <v>0.97397085867873834</v>
          </cell>
          <cell r="BT7">
            <v>0.9807304237724056</v>
          </cell>
          <cell r="BU7">
            <v>0.98494499131441826</v>
          </cell>
          <cell r="BV7">
            <v>0.98783440442385306</v>
          </cell>
          <cell r="BW7">
            <v>0.99062108656843684</v>
          </cell>
          <cell r="BX7">
            <v>0.9928617780661908</v>
          </cell>
          <cell r="BY7">
            <v>0.99129581151832469</v>
          </cell>
          <cell r="BZ7">
            <v>0.98737202724773943</v>
          </cell>
          <cell r="CA7">
            <v>0.98295932935534669</v>
          </cell>
          <cell r="CB7">
            <v>0.98136835675015288</v>
          </cell>
        </row>
        <row r="8">
          <cell r="AW8">
            <v>4.0659999999999998</v>
          </cell>
          <cell r="AX8">
            <v>4.0659999999999998</v>
          </cell>
          <cell r="AY8">
            <v>4.0659999999999998</v>
          </cell>
          <cell r="AZ8">
            <v>4.0659999999999998</v>
          </cell>
          <cell r="BA8">
            <v>4.0659999999999998</v>
          </cell>
          <cell r="BB8">
            <v>4.0659999999999998</v>
          </cell>
          <cell r="BC8">
            <v>4.0659999999999998</v>
          </cell>
          <cell r="BD8">
            <v>4.0659999999999998</v>
          </cell>
          <cell r="BE8">
            <v>4.0659999999999998</v>
          </cell>
          <cell r="BF8">
            <v>4.0659999999999998</v>
          </cell>
          <cell r="BG8">
            <v>4.0659999999999998</v>
          </cell>
          <cell r="BH8">
            <v>4.0659999999999998</v>
          </cell>
          <cell r="BI8">
            <v>4.0659999999999998</v>
          </cell>
          <cell r="BJ8">
            <v>4.0659999999999998</v>
          </cell>
          <cell r="BM8">
            <v>37772</v>
          </cell>
          <cell r="BN8">
            <v>5</v>
          </cell>
          <cell r="BO8" t="str">
            <v/>
          </cell>
          <cell r="BP8" t="str">
            <v/>
          </cell>
          <cell r="BQ8" t="str">
            <v/>
          </cell>
          <cell r="BR8" t="str">
            <v/>
          </cell>
          <cell r="BS8">
            <v>0.95864573018343002</v>
          </cell>
          <cell r="BT8">
            <v>0.96529893562299707</v>
          </cell>
          <cell r="BU8">
            <v>0.96944718825573084</v>
          </cell>
          <cell r="BV8">
            <v>0.97229113734867734</v>
          </cell>
          <cell r="BW8">
            <v>0.97503397191654895</v>
          </cell>
          <cell r="BX8">
            <v>0.9772394068305813</v>
          </cell>
          <cell r="BY8">
            <v>0.97569808027923211</v>
          </cell>
          <cell r="BZ8">
            <v>0.97183603553360154</v>
          </cell>
          <cell r="CA8">
            <v>0.96749277006991996</v>
          </cell>
          <cell r="CB8">
            <v>0.96592683092377662</v>
          </cell>
        </row>
        <row r="9">
          <cell r="AW9">
            <v>4.0659999999999998</v>
          </cell>
          <cell r="AX9">
            <v>4.0659999999999998</v>
          </cell>
          <cell r="AY9">
            <v>4.0659999999999998</v>
          </cell>
          <cell r="AZ9">
            <v>4.0659999999999998</v>
          </cell>
          <cell r="BA9">
            <v>4.0659999999999998</v>
          </cell>
          <cell r="BB9">
            <v>4.0659999999999998</v>
          </cell>
          <cell r="BC9">
            <v>4.0659999999999998</v>
          </cell>
          <cell r="BD9">
            <v>4.0659999999999998</v>
          </cell>
          <cell r="BE9">
            <v>4.0659999999999998</v>
          </cell>
          <cell r="BF9">
            <v>4.0659999999999998</v>
          </cell>
          <cell r="BG9">
            <v>4.0659999999999998</v>
          </cell>
          <cell r="BH9">
            <v>4.0659999999999998</v>
          </cell>
          <cell r="BI9">
            <v>4.0659999999999998</v>
          </cell>
          <cell r="BJ9">
            <v>4.0659999999999998</v>
          </cell>
          <cell r="BM9">
            <v>37802</v>
          </cell>
          <cell r="BN9">
            <v>6</v>
          </cell>
          <cell r="BO9" t="str">
            <v/>
          </cell>
          <cell r="BP9" t="str">
            <v/>
          </cell>
          <cell r="BQ9" t="str">
            <v/>
          </cell>
          <cell r="BR9" t="str">
            <v/>
          </cell>
          <cell r="BS9" t="str">
            <v/>
          </cell>
          <cell r="BT9">
            <v>0.96529893562299707</v>
          </cell>
          <cell r="BU9">
            <v>0.96944718825573084</v>
          </cell>
          <cell r="BV9">
            <v>0.97229113734867734</v>
          </cell>
          <cell r="BW9">
            <v>0.97503397191654895</v>
          </cell>
          <cell r="BX9">
            <v>0.9772394068305813</v>
          </cell>
          <cell r="BY9">
            <v>0.97569808027923211</v>
          </cell>
          <cell r="BZ9">
            <v>0.97183603553360154</v>
          </cell>
          <cell r="CA9">
            <v>0.96749277006991996</v>
          </cell>
          <cell r="CB9">
            <v>0.96592683092377662</v>
          </cell>
        </row>
        <row r="10">
          <cell r="AW10">
            <v>4.0860000000000003</v>
          </cell>
          <cell r="AX10">
            <v>4.0860000000000003</v>
          </cell>
          <cell r="AY10">
            <v>4.0860000000000003</v>
          </cell>
          <cell r="AZ10">
            <v>4.0860000000000003</v>
          </cell>
          <cell r="BA10">
            <v>4.0860000000000003</v>
          </cell>
          <cell r="BB10">
            <v>4.0860000000000003</v>
          </cell>
          <cell r="BC10">
            <v>4.0860000000000003</v>
          </cell>
          <cell r="BD10">
            <v>4.0860000000000003</v>
          </cell>
          <cell r="BE10">
            <v>4.0860000000000003</v>
          </cell>
          <cell r="BF10">
            <v>4.0860000000000003</v>
          </cell>
          <cell r="BG10">
            <v>4.0860000000000003</v>
          </cell>
          <cell r="BH10">
            <v>4.0860000000000003</v>
          </cell>
          <cell r="BI10">
            <v>4.0860000000000003</v>
          </cell>
          <cell r="BJ10">
            <v>4.0860000000000003</v>
          </cell>
          <cell r="BM10">
            <v>37833</v>
          </cell>
          <cell r="BN10">
            <v>7</v>
          </cell>
          <cell r="BO10" t="str">
            <v/>
          </cell>
          <cell r="BP10" t="str">
            <v/>
          </cell>
          <cell r="BQ10" t="str">
            <v/>
          </cell>
          <cell r="BR10" t="str">
            <v/>
          </cell>
          <cell r="BS10" t="str">
            <v/>
          </cell>
          <cell r="BT10" t="str">
            <v/>
          </cell>
          <cell r="BU10">
            <v>0.97421574304301939</v>
          </cell>
          <cell r="BV10">
            <v>0.97707368106411607</v>
          </cell>
          <cell r="BW10">
            <v>0.979830007194053</v>
          </cell>
          <cell r="BX10">
            <v>0.98204629028769197</v>
          </cell>
          <cell r="BY10">
            <v>0.98049738219895299</v>
          </cell>
          <cell r="BZ10">
            <v>0.97661634067641323</v>
          </cell>
          <cell r="CA10">
            <v>0.97225171138851296</v>
          </cell>
          <cell r="CB10">
            <v>0.97067806963958481</v>
          </cell>
        </row>
        <row r="11">
          <cell r="AW11">
            <v>4.0960000000000001</v>
          </cell>
          <cell r="AX11">
            <v>4.0960000000000001</v>
          </cell>
          <cell r="AY11">
            <v>4.0960000000000001</v>
          </cell>
          <cell r="AZ11">
            <v>4.0960000000000001</v>
          </cell>
          <cell r="BA11">
            <v>4.0960000000000001</v>
          </cell>
          <cell r="BB11">
            <v>4.0960000000000001</v>
          </cell>
          <cell r="BC11">
            <v>4.0960000000000001</v>
          </cell>
          <cell r="BD11">
            <v>4.0960000000000001</v>
          </cell>
          <cell r="BE11">
            <v>4.0960000000000001</v>
          </cell>
          <cell r="BF11">
            <v>4.0960000000000001</v>
          </cell>
          <cell r="BG11">
            <v>4.0960000000000001</v>
          </cell>
          <cell r="BH11">
            <v>4.0960000000000001</v>
          </cell>
          <cell r="BI11">
            <v>4.0960000000000001</v>
          </cell>
          <cell r="BJ11">
            <v>4.0960000000000001</v>
          </cell>
          <cell r="BM11">
            <v>37864</v>
          </cell>
          <cell r="BN11">
            <v>8</v>
          </cell>
          <cell r="BO11" t="str">
            <v/>
          </cell>
          <cell r="BP11" t="str">
            <v/>
          </cell>
          <cell r="BQ11" t="str">
            <v/>
          </cell>
          <cell r="BR11" t="str">
            <v/>
          </cell>
          <cell r="BS11" t="str">
            <v/>
          </cell>
          <cell r="BT11" t="str">
            <v/>
          </cell>
          <cell r="BU11" t="str">
            <v/>
          </cell>
          <cell r="BV11">
            <v>0.97946495292183533</v>
          </cell>
          <cell r="BW11">
            <v>0.98222802483280491</v>
          </cell>
          <cell r="BX11">
            <v>0.98444973201624719</v>
          </cell>
          <cell r="BY11">
            <v>0.98289703315881338</v>
          </cell>
          <cell r="BZ11">
            <v>0.97900649324781897</v>
          </cell>
          <cell r="CA11">
            <v>0.9746311820478093</v>
          </cell>
          <cell r="CB11">
            <v>0.97305368899748879</v>
          </cell>
        </row>
        <row r="12">
          <cell r="AW12">
            <v>4.0759999999999996</v>
          </cell>
          <cell r="AX12">
            <v>4.0759999999999996</v>
          </cell>
          <cell r="AY12">
            <v>4.0759999999999996</v>
          </cell>
          <cell r="AZ12">
            <v>4.0759999999999996</v>
          </cell>
          <cell r="BA12">
            <v>4.0759999999999996</v>
          </cell>
          <cell r="BB12">
            <v>4.0759999999999996</v>
          </cell>
          <cell r="BC12">
            <v>4.0759999999999996</v>
          </cell>
          <cell r="BD12">
            <v>4.0759999999999996</v>
          </cell>
          <cell r="BE12">
            <v>4.0759999999999996</v>
          </cell>
          <cell r="BF12">
            <v>4.0759999999999996</v>
          </cell>
          <cell r="BG12">
            <v>4.0759999999999996</v>
          </cell>
          <cell r="BH12">
            <v>4.0759999999999996</v>
          </cell>
          <cell r="BI12">
            <v>4.0759999999999996</v>
          </cell>
          <cell r="BJ12">
            <v>4.0759999999999996</v>
          </cell>
          <cell r="BM12">
            <v>37894</v>
          </cell>
          <cell r="BN12">
            <v>9</v>
          </cell>
          <cell r="BO12" t="str">
            <v/>
          </cell>
          <cell r="BP12" t="str">
            <v/>
          </cell>
          <cell r="BQ12" t="str">
            <v/>
          </cell>
          <cell r="BR12" t="str">
            <v/>
          </cell>
          <cell r="BS12" t="str">
            <v/>
          </cell>
          <cell r="BT12" t="str">
            <v/>
          </cell>
          <cell r="BU12" t="str">
            <v/>
          </cell>
          <cell r="BV12" t="str">
            <v/>
          </cell>
          <cell r="BW12">
            <v>0.97743198955530086</v>
          </cell>
          <cell r="BX12">
            <v>0.97964284855913653</v>
          </cell>
          <cell r="BY12">
            <v>0.97809773123909249</v>
          </cell>
          <cell r="BZ12">
            <v>0.97422618810500727</v>
          </cell>
          <cell r="CA12">
            <v>0.9698722407292163</v>
          </cell>
          <cell r="CB12">
            <v>0.9683024502816806</v>
          </cell>
        </row>
        <row r="13">
          <cell r="AW13">
            <v>4.0759999999999996</v>
          </cell>
          <cell r="AX13">
            <v>4.0759999999999996</v>
          </cell>
          <cell r="AY13">
            <v>4.0759999999999996</v>
          </cell>
          <cell r="AZ13">
            <v>4.0759999999999996</v>
          </cell>
          <cell r="BA13">
            <v>4.0759999999999996</v>
          </cell>
          <cell r="BB13">
            <v>4.0759999999999996</v>
          </cell>
          <cell r="BC13">
            <v>4.0759999999999996</v>
          </cell>
          <cell r="BD13">
            <v>4.0759999999999996</v>
          </cell>
          <cell r="BE13">
            <v>4.0759999999999996</v>
          </cell>
          <cell r="BF13">
            <v>4.0759999999999996</v>
          </cell>
          <cell r="BG13">
            <v>4.0759999999999996</v>
          </cell>
          <cell r="BH13">
            <v>4.0759999999999996</v>
          </cell>
          <cell r="BI13">
            <v>4.0759999999999996</v>
          </cell>
          <cell r="BJ13">
            <v>4.0759999999999996</v>
          </cell>
          <cell r="BM13">
            <v>37925</v>
          </cell>
          <cell r="BN13">
            <v>10</v>
          </cell>
          <cell r="BO13" t="str">
            <v/>
          </cell>
          <cell r="BP13" t="str">
            <v/>
          </cell>
          <cell r="BQ13" t="str">
            <v/>
          </cell>
          <cell r="BR13" t="str">
            <v/>
          </cell>
          <cell r="BS13" t="str">
            <v/>
          </cell>
          <cell r="BT13" t="str">
            <v/>
          </cell>
          <cell r="BU13" t="str">
            <v/>
          </cell>
          <cell r="BV13" t="str">
            <v/>
          </cell>
          <cell r="BW13" t="str">
            <v/>
          </cell>
          <cell r="BX13">
            <v>0.97964284855913653</v>
          </cell>
          <cell r="BY13">
            <v>0.97809773123909249</v>
          </cell>
          <cell r="BZ13">
            <v>0.97422618810500727</v>
          </cell>
          <cell r="CA13">
            <v>0.9698722407292163</v>
          </cell>
          <cell r="CB13">
            <v>0.9683024502816806</v>
          </cell>
        </row>
        <row r="14">
          <cell r="AW14">
            <v>4.2329999999999997</v>
          </cell>
          <cell r="AX14">
            <v>4.2329999999999997</v>
          </cell>
          <cell r="AY14">
            <v>4.2329999999999997</v>
          </cell>
          <cell r="AZ14">
            <v>4.2329999999999997</v>
          </cell>
          <cell r="BA14">
            <v>4.2329999999999997</v>
          </cell>
          <cell r="BB14">
            <v>4.2329999999999997</v>
          </cell>
          <cell r="BC14">
            <v>4.2329999999999997</v>
          </cell>
          <cell r="BD14">
            <v>4.2329999999999997</v>
          </cell>
          <cell r="BE14">
            <v>4.2329999999999997</v>
          </cell>
          <cell r="BF14">
            <v>4.2329999999999997</v>
          </cell>
          <cell r="BG14">
            <v>4.2329999999999997</v>
          </cell>
          <cell r="BH14">
            <v>4.2329999999999997</v>
          </cell>
          <cell r="BI14">
            <v>4.2329999999999997</v>
          </cell>
          <cell r="BJ14">
            <v>4.2329999999999997</v>
          </cell>
          <cell r="BM14">
            <v>37955</v>
          </cell>
          <cell r="BN14">
            <v>11</v>
          </cell>
          <cell r="BO14" t="str">
            <v/>
          </cell>
          <cell r="BP14" t="str">
            <v/>
          </cell>
          <cell r="BQ14" t="str">
            <v/>
          </cell>
          <cell r="BR14" t="str">
            <v/>
          </cell>
          <cell r="BS14" t="str">
            <v/>
          </cell>
          <cell r="BT14" t="str">
            <v/>
          </cell>
          <cell r="BU14" t="str">
            <v/>
          </cell>
          <cell r="BV14" t="str">
            <v/>
          </cell>
          <cell r="BW14" t="str">
            <v/>
          </cell>
          <cell r="BX14" t="str">
            <v/>
          </cell>
          <cell r="BY14">
            <v>1.0157722513089005</v>
          </cell>
          <cell r="BZ14">
            <v>1.0117515834760784</v>
          </cell>
          <cell r="CA14">
            <v>1.0072299300801699</v>
          </cell>
          <cell r="CB14">
            <v>1.0055996742007738</v>
          </cell>
        </row>
        <row r="15">
          <cell r="AW15">
            <v>4.3659999999999997</v>
          </cell>
          <cell r="AX15">
            <v>4.3659999999999997</v>
          </cell>
          <cell r="AY15">
            <v>4.3659999999999997</v>
          </cell>
          <cell r="AZ15">
            <v>4.3659999999999997</v>
          </cell>
          <cell r="BA15">
            <v>4.3659999999999997</v>
          </cell>
          <cell r="BB15">
            <v>4.3659999999999997</v>
          </cell>
          <cell r="BC15">
            <v>4.3659999999999997</v>
          </cell>
          <cell r="BD15">
            <v>4.3659999999999997</v>
          </cell>
          <cell r="BE15">
            <v>4.3660000000000005</v>
          </cell>
          <cell r="BF15">
            <v>4.3659999999999997</v>
          </cell>
          <cell r="BG15">
            <v>4.3659999999999997</v>
          </cell>
          <cell r="BH15">
            <v>4.3659999999999997</v>
          </cell>
          <cell r="BI15">
            <v>4.3659999999999997</v>
          </cell>
          <cell r="BJ15">
            <v>4.3659999999999997</v>
          </cell>
          <cell r="BM15">
            <v>37986</v>
          </cell>
          <cell r="BN15">
            <v>12</v>
          </cell>
          <cell r="BO15" t="str">
            <v/>
          </cell>
          <cell r="BP15" t="str">
            <v/>
          </cell>
          <cell r="BQ15" t="str">
            <v/>
          </cell>
          <cell r="BR15" t="str">
            <v/>
          </cell>
          <cell r="BS15" t="str">
            <v/>
          </cell>
          <cell r="BT15" t="str">
            <v/>
          </cell>
          <cell r="BU15" t="str">
            <v/>
          </cell>
          <cell r="BV15" t="str">
            <v/>
          </cell>
          <cell r="BW15" t="str">
            <v/>
          </cell>
          <cell r="BX15" t="str">
            <v/>
          </cell>
          <cell r="BY15" t="str">
            <v/>
          </cell>
          <cell r="BZ15">
            <v>1.0435406126757758</v>
          </cell>
          <cell r="CA15">
            <v>1.0388768898488123</v>
          </cell>
          <cell r="CB15">
            <v>1.0371954116608972</v>
          </cell>
        </row>
        <row r="16">
          <cell r="AW16">
            <v>4.4279999999999999</v>
          </cell>
          <cell r="AX16">
            <v>4.4279999999999999</v>
          </cell>
          <cell r="AY16">
            <v>4.4279999999999999</v>
          </cell>
          <cell r="AZ16">
            <v>4.4279999999999999</v>
          </cell>
          <cell r="BA16">
            <v>4.4279999999999999</v>
          </cell>
          <cell r="BB16">
            <v>4.4279999999999999</v>
          </cell>
          <cell r="BC16">
            <v>4.4279999999999999</v>
          </cell>
          <cell r="BD16">
            <v>4.4279999999999999</v>
          </cell>
          <cell r="BE16">
            <v>4.4279999999999999</v>
          </cell>
          <cell r="BF16">
            <v>4.4279999999999999</v>
          </cell>
          <cell r="BG16">
            <v>4.4279999999999999</v>
          </cell>
          <cell r="BH16">
            <v>4.4279999999999999</v>
          </cell>
          <cell r="BI16">
            <v>4.4279999999999999</v>
          </cell>
          <cell r="BJ16">
            <v>4.4279999999999999</v>
          </cell>
          <cell r="BM16">
            <v>38017</v>
          </cell>
          <cell r="BN16">
            <v>13</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v>1.05362960793645</v>
          </cell>
          <cell r="CB16">
            <v>1.0519242516799023</v>
          </cell>
        </row>
        <row r="17">
          <cell r="AW17">
            <v>4.298</v>
          </cell>
          <cell r="AX17">
            <v>4.298</v>
          </cell>
          <cell r="AY17">
            <v>4.298</v>
          </cell>
          <cell r="AZ17">
            <v>4.298</v>
          </cell>
          <cell r="BA17">
            <v>4.298</v>
          </cell>
          <cell r="BB17">
            <v>4.298</v>
          </cell>
          <cell r="BC17">
            <v>4.298</v>
          </cell>
          <cell r="BD17">
            <v>4.298</v>
          </cell>
          <cell r="BE17">
            <v>4.298</v>
          </cell>
          <cell r="BF17">
            <v>4.298</v>
          </cell>
          <cell r="BG17">
            <v>4.298</v>
          </cell>
          <cell r="BH17">
            <v>4.298</v>
          </cell>
          <cell r="BI17">
            <v>4.298</v>
          </cell>
          <cell r="BJ17">
            <v>4.298</v>
          </cell>
          <cell r="BM17">
            <v>38046</v>
          </cell>
          <cell r="BN17">
            <v>14</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v>1.02104120002715</v>
          </cell>
        </row>
        <row r="18">
          <cell r="AW18">
            <v>4.1130000000000004</v>
          </cell>
          <cell r="AX18">
            <v>4.1130000000000004</v>
          </cell>
          <cell r="AY18">
            <v>4.1130000000000004</v>
          </cell>
          <cell r="AZ18">
            <v>4.1130000000000004</v>
          </cell>
          <cell r="BA18">
            <v>4.1130000000000004</v>
          </cell>
          <cell r="BB18">
            <v>4.1130000000000004</v>
          </cell>
          <cell r="BC18">
            <v>4.1130000000000004</v>
          </cell>
          <cell r="BD18">
            <v>4.1130000000000004</v>
          </cell>
          <cell r="BE18">
            <v>4.1130000000000004</v>
          </cell>
          <cell r="BF18">
            <v>4.1130000000000004</v>
          </cell>
          <cell r="BG18">
            <v>4.1130000000000004</v>
          </cell>
          <cell r="BH18">
            <v>4.1130000000000004</v>
          </cell>
          <cell r="BI18">
            <v>4.1130000000000004</v>
          </cell>
          <cell r="BJ18">
            <v>4.1130000000000004</v>
          </cell>
          <cell r="BM18">
            <v>38077</v>
          </cell>
          <cell r="BN18">
            <v>15</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row>
        <row r="19">
          <cell r="AW19">
            <v>3.8530000000000002</v>
          </cell>
          <cell r="AX19">
            <v>3.8530000000000002</v>
          </cell>
          <cell r="AY19">
            <v>3.8530000000000006</v>
          </cell>
          <cell r="AZ19">
            <v>3.8530000000000002</v>
          </cell>
          <cell r="BA19">
            <v>3.8530000000000002</v>
          </cell>
          <cell r="BB19">
            <v>3.8530000000000002</v>
          </cell>
          <cell r="BC19">
            <v>3.8530000000000002</v>
          </cell>
          <cell r="BD19">
            <v>3.8530000000000006</v>
          </cell>
          <cell r="BE19">
            <v>3.8530000000000002</v>
          </cell>
          <cell r="BF19">
            <v>3.8530000000000002</v>
          </cell>
          <cell r="BG19">
            <v>3.8530000000000002</v>
          </cell>
          <cell r="BH19">
            <v>3.8530000000000002</v>
          </cell>
          <cell r="BI19">
            <v>3.8530000000000002</v>
          </cell>
          <cell r="BJ19">
            <v>3.8530000000000002</v>
          </cell>
          <cell r="BM19">
            <v>38107</v>
          </cell>
          <cell r="BN19">
            <v>16</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row>
        <row r="20">
          <cell r="AW20">
            <v>3.7930000000000001</v>
          </cell>
          <cell r="AX20">
            <v>3.7930000000000006</v>
          </cell>
          <cell r="AY20">
            <v>3.7930000000000001</v>
          </cell>
          <cell r="AZ20">
            <v>3.7930000000000001</v>
          </cell>
          <cell r="BA20">
            <v>3.7929999999999997</v>
          </cell>
          <cell r="BB20">
            <v>3.7930000000000001</v>
          </cell>
          <cell r="BC20">
            <v>3.7930000000000006</v>
          </cell>
          <cell r="BD20">
            <v>3.7930000000000001</v>
          </cell>
          <cell r="BE20">
            <v>3.7930000000000001</v>
          </cell>
          <cell r="BF20">
            <v>3.7930000000000001</v>
          </cell>
          <cell r="BG20">
            <v>3.7930000000000001</v>
          </cell>
          <cell r="BH20">
            <v>3.7930000000000001</v>
          </cell>
          <cell r="BI20">
            <v>3.7930000000000001</v>
          </cell>
          <cell r="BJ20">
            <v>3.7930000000000001</v>
          </cell>
          <cell r="BM20">
            <v>38138</v>
          </cell>
          <cell r="BN20">
            <v>17</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row>
        <row r="21">
          <cell r="AW21">
            <v>3.7930000000000006</v>
          </cell>
          <cell r="AX21">
            <v>3.7930000000000001</v>
          </cell>
          <cell r="AY21">
            <v>3.7930000000000006</v>
          </cell>
          <cell r="AZ21">
            <v>3.7930000000000001</v>
          </cell>
          <cell r="BA21">
            <v>3.7930000000000001</v>
          </cell>
          <cell r="BB21">
            <v>3.7929999999999997</v>
          </cell>
          <cell r="BC21">
            <v>3.7930000000000001</v>
          </cell>
          <cell r="BD21">
            <v>3.7930000000000006</v>
          </cell>
          <cell r="BE21">
            <v>3.7930000000000001</v>
          </cell>
          <cell r="BF21">
            <v>3.7930000000000001</v>
          </cell>
          <cell r="BG21">
            <v>3.7930000000000001</v>
          </cell>
          <cell r="BH21">
            <v>3.7930000000000001</v>
          </cell>
          <cell r="BI21">
            <v>3.7930000000000001</v>
          </cell>
          <cell r="BJ21">
            <v>3.7930000000000001</v>
          </cell>
          <cell r="BM21">
            <v>38168</v>
          </cell>
          <cell r="BN21">
            <v>18</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row>
        <row r="22">
          <cell r="AW22">
            <v>3.8029999999999999</v>
          </cell>
          <cell r="AX22">
            <v>3.8029999999999999</v>
          </cell>
          <cell r="AY22">
            <v>3.8029999999999995</v>
          </cell>
          <cell r="AZ22">
            <v>3.8030000000000004</v>
          </cell>
          <cell r="BA22">
            <v>3.8029999999999999</v>
          </cell>
          <cell r="BB22">
            <v>3.8029999999999999</v>
          </cell>
          <cell r="BC22">
            <v>3.8029999999999999</v>
          </cell>
          <cell r="BD22">
            <v>3.8029999999999999</v>
          </cell>
          <cell r="BE22">
            <v>3.8029999999999995</v>
          </cell>
          <cell r="BF22">
            <v>3.8029999999999999</v>
          </cell>
          <cell r="BG22">
            <v>3.8029999999999999</v>
          </cell>
          <cell r="BH22">
            <v>3.8029999999999999</v>
          </cell>
          <cell r="BI22">
            <v>3.8029999999999999</v>
          </cell>
          <cell r="BJ22">
            <v>3.8029999999999999</v>
          </cell>
          <cell r="BM22">
            <v>38199</v>
          </cell>
          <cell r="BN22">
            <v>19</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row>
        <row r="23">
          <cell r="AW23">
            <v>3.8130000000000002</v>
          </cell>
          <cell r="AX23">
            <v>3.8130000000000002</v>
          </cell>
          <cell r="AY23">
            <v>3.8129999999999997</v>
          </cell>
          <cell r="AZ23">
            <v>3.8130000000000002</v>
          </cell>
          <cell r="BA23">
            <v>3.8130000000000002</v>
          </cell>
          <cell r="BB23">
            <v>3.8130000000000002</v>
          </cell>
          <cell r="BC23">
            <v>3.8130000000000002</v>
          </cell>
          <cell r="BD23">
            <v>3.8130000000000006</v>
          </cell>
          <cell r="BE23">
            <v>3.8129999999999997</v>
          </cell>
          <cell r="BF23">
            <v>3.8130000000000002</v>
          </cell>
          <cell r="BG23">
            <v>3.8130000000000002</v>
          </cell>
          <cell r="BH23">
            <v>3.8130000000000002</v>
          </cell>
          <cell r="BI23">
            <v>3.8130000000000002</v>
          </cell>
          <cell r="BJ23">
            <v>3.8130000000000002</v>
          </cell>
          <cell r="BM23">
            <v>38230</v>
          </cell>
          <cell r="BN23">
            <v>20</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row>
        <row r="24">
          <cell r="AW24">
            <v>3.7979999999999996</v>
          </cell>
          <cell r="AX24">
            <v>3.798</v>
          </cell>
          <cell r="AY24">
            <v>3.798</v>
          </cell>
          <cell r="AZ24">
            <v>3.798</v>
          </cell>
          <cell r="BA24">
            <v>3.798</v>
          </cell>
          <cell r="BB24">
            <v>3.7980000000000005</v>
          </cell>
          <cell r="BC24">
            <v>3.7980000000000005</v>
          </cell>
          <cell r="BD24">
            <v>3.7979999999999996</v>
          </cell>
          <cell r="BE24">
            <v>3.798</v>
          </cell>
          <cell r="BF24">
            <v>3.798</v>
          </cell>
          <cell r="BG24">
            <v>3.798</v>
          </cell>
          <cell r="BH24">
            <v>3.798</v>
          </cell>
          <cell r="BI24">
            <v>3.798</v>
          </cell>
          <cell r="BJ24">
            <v>3.798</v>
          </cell>
          <cell r="BM24">
            <v>38260</v>
          </cell>
          <cell r="BN24">
            <v>21</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row>
        <row r="25">
          <cell r="AW25">
            <v>3.823</v>
          </cell>
          <cell r="AX25">
            <v>3.823</v>
          </cell>
          <cell r="AY25">
            <v>3.823</v>
          </cell>
          <cell r="AZ25">
            <v>3.823</v>
          </cell>
          <cell r="BA25">
            <v>3.823</v>
          </cell>
          <cell r="BB25">
            <v>3.8229999999999995</v>
          </cell>
          <cell r="BC25">
            <v>3.823</v>
          </cell>
          <cell r="BD25">
            <v>3.8229999999999995</v>
          </cell>
          <cell r="BE25">
            <v>3.823</v>
          </cell>
          <cell r="BF25">
            <v>3.823</v>
          </cell>
          <cell r="BG25">
            <v>3.823</v>
          </cell>
          <cell r="BH25">
            <v>3.823</v>
          </cell>
          <cell r="BI25">
            <v>3.823</v>
          </cell>
          <cell r="BJ25">
            <v>3.823</v>
          </cell>
          <cell r="BM25">
            <v>38291</v>
          </cell>
          <cell r="BN25">
            <v>22</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row>
        <row r="26">
          <cell r="AW26">
            <v>3.9809999999999999</v>
          </cell>
          <cell r="AX26">
            <v>3.9809999999999999</v>
          </cell>
          <cell r="AY26">
            <v>3.9809999999999994</v>
          </cell>
          <cell r="AZ26">
            <v>3.9809999999999999</v>
          </cell>
          <cell r="BA26">
            <v>3.9809999999999999</v>
          </cell>
          <cell r="BB26">
            <v>3.9809999999999994</v>
          </cell>
          <cell r="BC26">
            <v>3.9809999999999999</v>
          </cell>
          <cell r="BD26">
            <v>3.9809999999999999</v>
          </cell>
          <cell r="BE26">
            <v>3.9810000000000003</v>
          </cell>
          <cell r="BF26">
            <v>3.9809999999999999</v>
          </cell>
          <cell r="BG26">
            <v>3.9809999999999999</v>
          </cell>
          <cell r="BH26">
            <v>3.9810000000000003</v>
          </cell>
          <cell r="BI26">
            <v>3.9809999999999999</v>
          </cell>
          <cell r="BJ26">
            <v>3.9809999999999999</v>
          </cell>
          <cell r="BM26">
            <v>38321</v>
          </cell>
          <cell r="BN26">
            <v>23</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row>
        <row r="27">
          <cell r="AW27">
            <v>4.1550000000000002</v>
          </cell>
          <cell r="AX27">
            <v>4.1550000000000002</v>
          </cell>
          <cell r="AY27">
            <v>4.1550000000000002</v>
          </cell>
          <cell r="AZ27">
            <v>4.1550000000000002</v>
          </cell>
          <cell r="BA27">
            <v>4.1550000000000002</v>
          </cell>
          <cell r="BB27">
            <v>4.1550000000000002</v>
          </cell>
          <cell r="BC27">
            <v>4.1550000000000002</v>
          </cell>
          <cell r="BD27">
            <v>4.1550000000000002</v>
          </cell>
          <cell r="BE27">
            <v>4.1550000000000002</v>
          </cell>
          <cell r="BF27">
            <v>4.1550000000000002</v>
          </cell>
          <cell r="BG27">
            <v>4.1550000000000002</v>
          </cell>
          <cell r="BH27">
            <v>4.1550000000000002</v>
          </cell>
          <cell r="BI27">
            <v>4.1550000000000002</v>
          </cell>
          <cell r="BJ27">
            <v>4.1550000000000002</v>
          </cell>
          <cell r="BM27">
            <v>38352</v>
          </cell>
          <cell r="BN27">
            <v>24</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row>
        <row r="28">
          <cell r="AW28">
            <v>4.2149999999999999</v>
          </cell>
          <cell r="AX28">
            <v>4.2149999999999999</v>
          </cell>
          <cell r="AY28">
            <v>4.2149999999999999</v>
          </cell>
          <cell r="AZ28">
            <v>4.2149999999999999</v>
          </cell>
          <cell r="BA28">
            <v>4.2149999999999999</v>
          </cell>
          <cell r="BB28">
            <v>4.2149999999999999</v>
          </cell>
          <cell r="BC28">
            <v>4.2149999999999999</v>
          </cell>
          <cell r="BD28">
            <v>4.2149999999999999</v>
          </cell>
          <cell r="BE28">
            <v>4.2149999999999999</v>
          </cell>
          <cell r="BF28">
            <v>4.2149999999999999</v>
          </cell>
          <cell r="BG28">
            <v>4.2149999999999999</v>
          </cell>
          <cell r="BH28">
            <v>4.2149999999999999</v>
          </cell>
          <cell r="BI28">
            <v>4.2149999999999999</v>
          </cell>
          <cell r="BJ28">
            <v>4.2149999999999999</v>
          </cell>
          <cell r="BM28">
            <v>38383</v>
          </cell>
          <cell r="BN28">
            <v>25</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row>
        <row r="29">
          <cell r="AW29">
            <v>4.1050000000000004</v>
          </cell>
          <cell r="AX29">
            <v>4.1050000000000004</v>
          </cell>
          <cell r="AY29">
            <v>4.1050000000000004</v>
          </cell>
          <cell r="AZ29">
            <v>4.1050000000000004</v>
          </cell>
          <cell r="BA29">
            <v>4.1050000000000004</v>
          </cell>
          <cell r="BB29">
            <v>4.1050000000000004</v>
          </cell>
          <cell r="BC29">
            <v>4.1050000000000004</v>
          </cell>
          <cell r="BD29">
            <v>4.1050000000000004</v>
          </cell>
          <cell r="BE29">
            <v>4.1050000000000004</v>
          </cell>
          <cell r="BF29">
            <v>4.1050000000000004</v>
          </cell>
          <cell r="BG29">
            <v>4.1050000000000004</v>
          </cell>
          <cell r="BH29">
            <v>4.1050000000000004</v>
          </cell>
          <cell r="BI29">
            <v>4.1050000000000004</v>
          </cell>
          <cell r="BJ29">
            <v>4.1050000000000004</v>
          </cell>
          <cell r="BM29">
            <v>38411</v>
          </cell>
          <cell r="BN29">
            <v>26</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row>
        <row r="30">
          <cell r="AW30">
            <v>3.9350000000000001</v>
          </cell>
          <cell r="AX30">
            <v>3.9350000000000001</v>
          </cell>
          <cell r="AY30">
            <v>3.9350000000000001</v>
          </cell>
          <cell r="AZ30">
            <v>3.9350000000000005</v>
          </cell>
          <cell r="BA30">
            <v>3.9350000000000001</v>
          </cell>
          <cell r="BB30">
            <v>3.9350000000000001</v>
          </cell>
          <cell r="BC30">
            <v>3.9350000000000001</v>
          </cell>
          <cell r="BD30">
            <v>3.9350000000000001</v>
          </cell>
          <cell r="BE30">
            <v>3.9350000000000001</v>
          </cell>
          <cell r="BF30">
            <v>3.9349999999999996</v>
          </cell>
          <cell r="BG30">
            <v>3.9350000000000001</v>
          </cell>
          <cell r="BH30">
            <v>3.9350000000000001</v>
          </cell>
          <cell r="BI30">
            <v>3.9350000000000001</v>
          </cell>
          <cell r="BJ30">
            <v>3.9350000000000001</v>
          </cell>
          <cell r="BM30">
            <v>38442</v>
          </cell>
          <cell r="BN30">
            <v>27</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row>
        <row r="31">
          <cell r="AW31">
            <v>3.6749999999999998</v>
          </cell>
          <cell r="AX31">
            <v>3.6749999999999998</v>
          </cell>
          <cell r="AY31">
            <v>3.6749999999999994</v>
          </cell>
          <cell r="AZ31">
            <v>3.6749999999999998</v>
          </cell>
          <cell r="BA31">
            <v>3.6749999999999998</v>
          </cell>
          <cell r="BB31">
            <v>3.6749999999999994</v>
          </cell>
          <cell r="BC31">
            <v>3.6749999999999998</v>
          </cell>
          <cell r="BD31">
            <v>3.6749999999999998</v>
          </cell>
          <cell r="BE31">
            <v>3.6749999999999998</v>
          </cell>
          <cell r="BF31">
            <v>3.6749999999999998</v>
          </cell>
          <cell r="BG31">
            <v>3.6749999999999998</v>
          </cell>
          <cell r="BH31">
            <v>3.6749999999999994</v>
          </cell>
          <cell r="BI31">
            <v>3.6750000000000003</v>
          </cell>
          <cell r="BJ31">
            <v>3.6749999999999998</v>
          </cell>
          <cell r="BM31">
            <v>38472</v>
          </cell>
          <cell r="BN31">
            <v>28</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row>
        <row r="32">
          <cell r="AW32">
            <v>3.61</v>
          </cell>
          <cell r="AX32">
            <v>3.61</v>
          </cell>
          <cell r="AY32">
            <v>3.61</v>
          </cell>
          <cell r="AZ32">
            <v>3.6100000000000003</v>
          </cell>
          <cell r="BA32">
            <v>3.6100000000000003</v>
          </cell>
          <cell r="BB32">
            <v>3.61</v>
          </cell>
          <cell r="BC32">
            <v>3.61</v>
          </cell>
          <cell r="BD32">
            <v>3.61</v>
          </cell>
          <cell r="BE32">
            <v>3.61</v>
          </cell>
          <cell r="BF32">
            <v>3.61</v>
          </cell>
          <cell r="BG32">
            <v>3.61</v>
          </cell>
          <cell r="BH32">
            <v>3.61</v>
          </cell>
          <cell r="BI32">
            <v>3.6100000000000003</v>
          </cell>
          <cell r="BJ32">
            <v>3.6100000000000003</v>
          </cell>
          <cell r="BM32">
            <v>38503</v>
          </cell>
          <cell r="BN32">
            <v>29</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row>
        <row r="33">
          <cell r="AW33">
            <v>3.625</v>
          </cell>
          <cell r="AX33">
            <v>3.625</v>
          </cell>
          <cell r="AY33">
            <v>3.625</v>
          </cell>
          <cell r="AZ33">
            <v>3.625</v>
          </cell>
          <cell r="BA33">
            <v>3.625</v>
          </cell>
          <cell r="BB33">
            <v>3.625</v>
          </cell>
          <cell r="BC33">
            <v>3.625</v>
          </cell>
          <cell r="BD33">
            <v>3.625</v>
          </cell>
          <cell r="BE33">
            <v>3.625</v>
          </cell>
          <cell r="BF33">
            <v>3.625</v>
          </cell>
          <cell r="BG33">
            <v>3.625</v>
          </cell>
          <cell r="BH33">
            <v>3.625</v>
          </cell>
          <cell r="BI33">
            <v>3.625</v>
          </cell>
          <cell r="BJ33">
            <v>3.625</v>
          </cell>
          <cell r="BM33">
            <v>38533</v>
          </cell>
          <cell r="BN33">
            <v>30</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row>
        <row r="34">
          <cell r="AW34">
            <v>3.66</v>
          </cell>
          <cell r="AX34">
            <v>3.66</v>
          </cell>
          <cell r="AY34">
            <v>3.66</v>
          </cell>
          <cell r="AZ34">
            <v>3.66</v>
          </cell>
          <cell r="BA34">
            <v>3.66</v>
          </cell>
          <cell r="BB34">
            <v>3.6599999999999997</v>
          </cell>
          <cell r="BC34">
            <v>3.66</v>
          </cell>
          <cell r="BD34">
            <v>3.6600000000000006</v>
          </cell>
          <cell r="BE34">
            <v>3.66</v>
          </cell>
          <cell r="BF34">
            <v>3.6599999999999997</v>
          </cell>
          <cell r="BG34">
            <v>3.66</v>
          </cell>
          <cell r="BH34">
            <v>3.6600000000000006</v>
          </cell>
          <cell r="BI34">
            <v>3.66</v>
          </cell>
          <cell r="BJ34">
            <v>3.66</v>
          </cell>
          <cell r="BM34">
            <v>38564</v>
          </cell>
          <cell r="BN34">
            <v>31</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row>
      </sheetData>
      <sheetData sheetId="8" refreshError="1">
        <row r="1">
          <cell r="A1" t="str">
            <v>Contract Symbol</v>
          </cell>
          <cell r="B1" t="str">
            <v>Month</v>
          </cell>
          <cell r="C1" t="str">
            <v>Yearend</v>
          </cell>
          <cell r="D1" t="str">
            <v>Type1</v>
          </cell>
          <cell r="E1" t="str">
            <v>Strike</v>
          </cell>
          <cell r="F1" t="str">
            <v>Expiration Date</v>
          </cell>
          <cell r="G1" t="str">
            <v>Todays Settle</v>
          </cell>
          <cell r="H1" t="str">
            <v>Previous Settle</v>
          </cell>
          <cell r="I1" t="str">
            <v>Estimated Volume</v>
          </cell>
          <cell r="J1" t="str">
            <v>Daily High</v>
          </cell>
          <cell r="K1" t="str">
            <v>Daily Low</v>
          </cell>
          <cell r="L1" t="str">
            <v>Year</v>
          </cell>
          <cell r="M1" t="str">
            <v>Implied Volatility2</v>
          </cell>
          <cell r="N1" t="str">
            <v>Underlying Symbol</v>
          </cell>
          <cell r="O1" t="str">
            <v>Underlying Price</v>
          </cell>
          <cell r="P1" t="str">
            <v>Type2</v>
          </cell>
        </row>
        <row r="2">
          <cell r="A2" t="str">
            <v>CG</v>
          </cell>
          <cell r="B2">
            <v>1</v>
          </cell>
          <cell r="C2">
            <v>3</v>
          </cell>
          <cell r="D2" t="str">
            <v>C</v>
          </cell>
          <cell r="E2">
            <v>3.75</v>
          </cell>
          <cell r="F2">
            <v>37608</v>
          </cell>
          <cell r="G2">
            <v>0.75</v>
          </cell>
          <cell r="H2">
            <v>0.6</v>
          </cell>
          <cell r="I2" t="str">
            <v>0          0</v>
          </cell>
          <cell r="J2">
            <v>0</v>
          </cell>
          <cell r="K2">
            <v>0</v>
          </cell>
          <cell r="L2">
            <v>2003</v>
          </cell>
          <cell r="M2" t="str">
            <v>No Trade</v>
          </cell>
          <cell r="N2" t="str">
            <v/>
          </cell>
          <cell r="O2" t="str">
            <v/>
          </cell>
          <cell r="P2" t="str">
            <v/>
          </cell>
        </row>
        <row r="3">
          <cell r="A3" t="str">
            <v>CG</v>
          </cell>
          <cell r="B3">
            <v>1</v>
          </cell>
          <cell r="C3">
            <v>3</v>
          </cell>
          <cell r="D3" t="str">
            <v>C</v>
          </cell>
          <cell r="E3">
            <v>4</v>
          </cell>
          <cell r="F3">
            <v>37608</v>
          </cell>
          <cell r="G3">
            <v>0.55000000000000004</v>
          </cell>
          <cell r="H3">
            <v>0.5</v>
          </cell>
          <cell r="I3" t="str">
            <v>0          0</v>
          </cell>
          <cell r="J3">
            <v>0</v>
          </cell>
          <cell r="K3">
            <v>0</v>
          </cell>
          <cell r="L3">
            <v>2003</v>
          </cell>
          <cell r="M3" t="str">
            <v>No Trade</v>
          </cell>
          <cell r="N3" t="str">
            <v/>
          </cell>
          <cell r="O3" t="str">
            <v/>
          </cell>
          <cell r="P3" t="str">
            <v/>
          </cell>
        </row>
        <row r="4">
          <cell r="A4" t="str">
            <v>CG</v>
          </cell>
          <cell r="B4">
            <v>1</v>
          </cell>
          <cell r="C4">
            <v>3</v>
          </cell>
          <cell r="D4" t="str">
            <v>P</v>
          </cell>
          <cell r="E4">
            <v>4</v>
          </cell>
          <cell r="F4">
            <v>37608</v>
          </cell>
          <cell r="G4">
            <v>0.23</v>
          </cell>
          <cell r="H4">
            <v>0.5</v>
          </cell>
          <cell r="I4" t="str">
            <v>8          0</v>
          </cell>
          <cell r="J4">
            <v>0</v>
          </cell>
          <cell r="K4">
            <v>0</v>
          </cell>
          <cell r="L4">
            <v>2003</v>
          </cell>
          <cell r="M4" t="str">
            <v>No Trade</v>
          </cell>
          <cell r="N4" t="str">
            <v/>
          </cell>
          <cell r="O4" t="str">
            <v/>
          </cell>
          <cell r="P4" t="str">
            <v/>
          </cell>
        </row>
        <row r="5">
          <cell r="A5" t="str">
            <v>CG</v>
          </cell>
          <cell r="B5">
            <v>1</v>
          </cell>
          <cell r="C5">
            <v>3</v>
          </cell>
          <cell r="D5" t="str">
            <v>C</v>
          </cell>
          <cell r="E5">
            <v>4.5</v>
          </cell>
          <cell r="F5">
            <v>37608</v>
          </cell>
          <cell r="G5">
            <v>0.4</v>
          </cell>
          <cell r="H5">
            <v>0.3</v>
          </cell>
          <cell r="I5" t="str">
            <v>5          5</v>
          </cell>
          <cell r="J5">
            <v>0</v>
          </cell>
          <cell r="K5">
            <v>0</v>
          </cell>
          <cell r="L5">
            <v>2003</v>
          </cell>
          <cell r="M5" t="str">
            <v>No Trade</v>
          </cell>
          <cell r="N5" t="str">
            <v/>
          </cell>
          <cell r="O5" t="str">
            <v/>
          </cell>
          <cell r="P5" t="str">
            <v/>
          </cell>
        </row>
        <row r="6">
          <cell r="A6" t="str">
            <v>CG</v>
          </cell>
          <cell r="B6">
            <v>1</v>
          </cell>
          <cell r="C6">
            <v>3</v>
          </cell>
          <cell r="D6" t="str">
            <v>P</v>
          </cell>
          <cell r="E6">
            <v>4.5</v>
          </cell>
          <cell r="F6">
            <v>37608</v>
          </cell>
          <cell r="G6">
            <v>0.4</v>
          </cell>
          <cell r="I6">
            <v>5</v>
          </cell>
          <cell r="J6">
            <v>0</v>
          </cell>
          <cell r="K6">
            <v>0</v>
          </cell>
          <cell r="L6">
            <v>2003</v>
          </cell>
          <cell r="M6" t="str">
            <v>No Trade</v>
          </cell>
          <cell r="N6" t="str">
            <v/>
          </cell>
          <cell r="O6" t="str">
            <v/>
          </cell>
          <cell r="P6" t="str">
            <v/>
          </cell>
        </row>
        <row r="7">
          <cell r="A7" t="str">
            <v>CG</v>
          </cell>
          <cell r="B7">
            <v>1</v>
          </cell>
          <cell r="C7">
            <v>3</v>
          </cell>
          <cell r="D7" t="str">
            <v>C</v>
          </cell>
          <cell r="E7">
            <v>5</v>
          </cell>
          <cell r="F7">
            <v>37608</v>
          </cell>
          <cell r="G7">
            <v>0.2</v>
          </cell>
          <cell r="H7">
            <v>0.1</v>
          </cell>
          <cell r="I7" t="str">
            <v>8          0</v>
          </cell>
          <cell r="J7">
            <v>0</v>
          </cell>
          <cell r="K7">
            <v>0</v>
          </cell>
          <cell r="L7">
            <v>2003</v>
          </cell>
          <cell r="M7" t="str">
            <v>No Trade</v>
          </cell>
          <cell r="N7" t="str">
            <v/>
          </cell>
          <cell r="O7" t="str">
            <v/>
          </cell>
          <cell r="P7" t="str">
            <v/>
          </cell>
        </row>
        <row r="8">
          <cell r="A8" t="str">
            <v>CG</v>
          </cell>
          <cell r="B8">
            <v>3</v>
          </cell>
          <cell r="C8">
            <v>3</v>
          </cell>
          <cell r="D8" t="str">
            <v>P</v>
          </cell>
          <cell r="E8">
            <v>4</v>
          </cell>
          <cell r="F8">
            <v>37671</v>
          </cell>
          <cell r="G8">
            <v>0.5</v>
          </cell>
          <cell r="H8">
            <v>0.5</v>
          </cell>
          <cell r="I8" t="str">
            <v>5          0</v>
          </cell>
          <cell r="J8">
            <v>0</v>
          </cell>
          <cell r="K8">
            <v>0</v>
          </cell>
          <cell r="L8">
            <v>2003</v>
          </cell>
          <cell r="M8" t="str">
            <v>No Trade</v>
          </cell>
          <cell r="N8" t="str">
            <v/>
          </cell>
          <cell r="O8" t="str">
            <v/>
          </cell>
          <cell r="P8" t="str">
            <v/>
          </cell>
        </row>
        <row r="9">
          <cell r="A9" t="str">
            <v>CG</v>
          </cell>
          <cell r="B9">
            <v>6</v>
          </cell>
          <cell r="C9">
            <v>3</v>
          </cell>
          <cell r="D9" t="str">
            <v>C</v>
          </cell>
          <cell r="E9">
            <v>8</v>
          </cell>
          <cell r="F9">
            <v>37760</v>
          </cell>
          <cell r="G9">
            <v>1.3</v>
          </cell>
          <cell r="H9">
            <v>1.2</v>
          </cell>
          <cell r="I9" t="str">
            <v>5          0</v>
          </cell>
          <cell r="J9">
            <v>0</v>
          </cell>
          <cell r="K9">
            <v>0</v>
          </cell>
          <cell r="L9">
            <v>2003</v>
          </cell>
          <cell r="M9" t="str">
            <v>No Trade</v>
          </cell>
          <cell r="N9" t="str">
            <v/>
          </cell>
          <cell r="O9" t="str">
            <v/>
          </cell>
          <cell r="P9" t="str">
            <v/>
          </cell>
        </row>
        <row r="10">
          <cell r="A10" t="str">
            <v>CG</v>
          </cell>
          <cell r="B10">
            <v>6</v>
          </cell>
          <cell r="C10">
            <v>3</v>
          </cell>
          <cell r="D10" t="str">
            <v>P</v>
          </cell>
          <cell r="E10">
            <v>8</v>
          </cell>
          <cell r="F10">
            <v>37760</v>
          </cell>
          <cell r="G10">
            <v>0.75</v>
          </cell>
          <cell r="H10">
            <v>0.8</v>
          </cell>
          <cell r="I10" t="str">
            <v>0          0</v>
          </cell>
          <cell r="J10">
            <v>0</v>
          </cell>
          <cell r="K10">
            <v>0</v>
          </cell>
          <cell r="L10">
            <v>2003</v>
          </cell>
          <cell r="M10" t="str">
            <v>No Trade</v>
          </cell>
          <cell r="N10" t="str">
            <v/>
          </cell>
          <cell r="O10" t="str">
            <v/>
          </cell>
          <cell r="P10" t="str">
            <v/>
          </cell>
        </row>
        <row r="11">
          <cell r="A11" t="str">
            <v>CG</v>
          </cell>
          <cell r="B11">
            <v>6</v>
          </cell>
          <cell r="C11">
            <v>3</v>
          </cell>
          <cell r="D11" t="str">
            <v>C</v>
          </cell>
          <cell r="E11">
            <v>9</v>
          </cell>
          <cell r="F11">
            <v>37760</v>
          </cell>
          <cell r="G11">
            <v>1.1000000000000001</v>
          </cell>
          <cell r="H11">
            <v>1</v>
          </cell>
          <cell r="I11" t="str">
            <v>5          0</v>
          </cell>
          <cell r="J11">
            <v>0</v>
          </cell>
          <cell r="K11">
            <v>0</v>
          </cell>
          <cell r="L11">
            <v>2003</v>
          </cell>
          <cell r="M11" t="str">
            <v>No Trade</v>
          </cell>
          <cell r="N11" t="str">
            <v/>
          </cell>
          <cell r="O11" t="str">
            <v/>
          </cell>
          <cell r="P11" t="str">
            <v/>
          </cell>
        </row>
        <row r="12">
          <cell r="A12" t="str">
            <v>CG</v>
          </cell>
          <cell r="B12">
            <v>6</v>
          </cell>
          <cell r="C12">
            <v>3</v>
          </cell>
          <cell r="D12" t="str">
            <v>C</v>
          </cell>
          <cell r="E12">
            <v>10</v>
          </cell>
          <cell r="F12">
            <v>37760</v>
          </cell>
          <cell r="G12">
            <v>0.7</v>
          </cell>
          <cell r="H12">
            <v>0.6</v>
          </cell>
          <cell r="I12" t="str">
            <v>5          0</v>
          </cell>
          <cell r="J12">
            <v>0</v>
          </cell>
          <cell r="K12">
            <v>0</v>
          </cell>
          <cell r="L12">
            <v>2003</v>
          </cell>
          <cell r="M12" t="str">
            <v>No Trade</v>
          </cell>
          <cell r="N12" t="str">
            <v/>
          </cell>
          <cell r="O12" t="str">
            <v/>
          </cell>
          <cell r="P12" t="str">
            <v/>
          </cell>
        </row>
        <row r="13">
          <cell r="A13" t="str">
            <v>CH</v>
          </cell>
          <cell r="B13">
            <v>1</v>
          </cell>
          <cell r="C13">
            <v>3</v>
          </cell>
          <cell r="D13" t="str">
            <v>C</v>
          </cell>
          <cell r="E13">
            <v>4.5</v>
          </cell>
          <cell r="F13">
            <v>37608</v>
          </cell>
          <cell r="G13">
            <v>0.7</v>
          </cell>
          <cell r="H13">
            <v>0.9</v>
          </cell>
          <cell r="I13" t="str">
            <v>0          0</v>
          </cell>
          <cell r="J13">
            <v>0</v>
          </cell>
          <cell r="K13">
            <v>0</v>
          </cell>
          <cell r="L13">
            <v>2003</v>
          </cell>
          <cell r="M13" t="str">
            <v>No Trade</v>
          </cell>
          <cell r="N13" t="str">
            <v/>
          </cell>
          <cell r="O13" t="str">
            <v/>
          </cell>
          <cell r="P13" t="str">
            <v/>
          </cell>
        </row>
        <row r="14">
          <cell r="A14" t="str">
            <v>CH</v>
          </cell>
          <cell r="B14">
            <v>1</v>
          </cell>
          <cell r="C14">
            <v>3</v>
          </cell>
          <cell r="D14" t="str">
            <v>C</v>
          </cell>
          <cell r="E14">
            <v>5</v>
          </cell>
          <cell r="F14">
            <v>37608</v>
          </cell>
          <cell r="G14">
            <v>0.4</v>
          </cell>
          <cell r="H14">
            <v>0.6</v>
          </cell>
          <cell r="I14" t="str">
            <v>0          0</v>
          </cell>
          <cell r="J14">
            <v>0</v>
          </cell>
          <cell r="K14">
            <v>0</v>
          </cell>
          <cell r="L14">
            <v>2003</v>
          </cell>
          <cell r="M14" t="str">
            <v>No Trade</v>
          </cell>
          <cell r="N14" t="str">
            <v/>
          </cell>
          <cell r="O14" t="str">
            <v/>
          </cell>
          <cell r="P14" t="str">
            <v/>
          </cell>
        </row>
        <row r="15">
          <cell r="A15" t="str">
            <v>CH</v>
          </cell>
          <cell r="B15">
            <v>1</v>
          </cell>
          <cell r="C15">
            <v>3</v>
          </cell>
          <cell r="D15" t="str">
            <v>C</v>
          </cell>
          <cell r="E15">
            <v>7.5</v>
          </cell>
          <cell r="F15">
            <v>37608</v>
          </cell>
          <cell r="G15">
            <v>0.04</v>
          </cell>
          <cell r="H15">
            <v>0</v>
          </cell>
          <cell r="I15" t="str">
            <v>5          0</v>
          </cell>
          <cell r="J15">
            <v>0</v>
          </cell>
          <cell r="K15">
            <v>0</v>
          </cell>
          <cell r="L15">
            <v>2003</v>
          </cell>
          <cell r="M15" t="str">
            <v>No Trade</v>
          </cell>
          <cell r="N15" t="str">
            <v/>
          </cell>
          <cell r="O15" t="str">
            <v/>
          </cell>
          <cell r="P15" t="str">
            <v/>
          </cell>
        </row>
        <row r="16">
          <cell r="A16" t="str">
            <v>CH</v>
          </cell>
          <cell r="B16">
            <v>2</v>
          </cell>
          <cell r="C16">
            <v>3</v>
          </cell>
          <cell r="D16" t="str">
            <v>C</v>
          </cell>
          <cell r="E16">
            <v>4.25</v>
          </cell>
          <cell r="F16">
            <v>37638</v>
          </cell>
          <cell r="G16">
            <v>1.1000000000000001</v>
          </cell>
          <cell r="H16">
            <v>1.1000000000000001</v>
          </cell>
          <cell r="I16" t="str">
            <v>5          0</v>
          </cell>
          <cell r="J16">
            <v>0</v>
          </cell>
          <cell r="K16">
            <v>0</v>
          </cell>
          <cell r="L16">
            <v>2003</v>
          </cell>
          <cell r="M16" t="str">
            <v>No Trade</v>
          </cell>
          <cell r="N16" t="str">
            <v/>
          </cell>
          <cell r="O16" t="str">
            <v/>
          </cell>
          <cell r="P16" t="str">
            <v/>
          </cell>
        </row>
        <row r="17">
          <cell r="A17" t="str">
            <v>CH</v>
          </cell>
          <cell r="B17">
            <v>2</v>
          </cell>
          <cell r="C17">
            <v>3</v>
          </cell>
          <cell r="D17" t="str">
            <v>C</v>
          </cell>
          <cell r="E17">
            <v>4.5</v>
          </cell>
          <cell r="F17">
            <v>37638</v>
          </cell>
          <cell r="G17">
            <v>0.95</v>
          </cell>
          <cell r="H17">
            <v>1</v>
          </cell>
          <cell r="I17" t="str">
            <v>0          0</v>
          </cell>
          <cell r="J17">
            <v>0</v>
          </cell>
          <cell r="K17">
            <v>0</v>
          </cell>
          <cell r="L17">
            <v>2003</v>
          </cell>
          <cell r="M17" t="str">
            <v>No Trade</v>
          </cell>
          <cell r="N17" t="str">
            <v/>
          </cell>
          <cell r="O17" t="str">
            <v/>
          </cell>
          <cell r="P17" t="str">
            <v/>
          </cell>
        </row>
        <row r="18">
          <cell r="A18" t="str">
            <v>CH</v>
          </cell>
          <cell r="B18">
            <v>2</v>
          </cell>
          <cell r="C18">
            <v>3</v>
          </cell>
          <cell r="D18" t="str">
            <v>P</v>
          </cell>
          <cell r="E18">
            <v>4.5</v>
          </cell>
          <cell r="F18">
            <v>37638</v>
          </cell>
          <cell r="G18">
            <v>1.34</v>
          </cell>
          <cell r="H18">
            <v>1</v>
          </cell>
          <cell r="I18" t="str">
            <v>2          0</v>
          </cell>
          <cell r="J18">
            <v>0</v>
          </cell>
          <cell r="K18">
            <v>0</v>
          </cell>
          <cell r="L18">
            <v>2003</v>
          </cell>
          <cell r="M18" t="str">
            <v>No Trade</v>
          </cell>
          <cell r="N18" t="str">
            <v/>
          </cell>
          <cell r="O18" t="str">
            <v/>
          </cell>
          <cell r="P18" t="str">
            <v/>
          </cell>
        </row>
        <row r="19">
          <cell r="A19" t="str">
            <v>CH</v>
          </cell>
          <cell r="B19">
            <v>2</v>
          </cell>
          <cell r="C19">
            <v>3</v>
          </cell>
          <cell r="D19" t="str">
            <v>C</v>
          </cell>
          <cell r="E19">
            <v>4.75</v>
          </cell>
          <cell r="F19">
            <v>37638</v>
          </cell>
          <cell r="G19">
            <v>0.8</v>
          </cell>
          <cell r="H19">
            <v>0.8</v>
          </cell>
          <cell r="I19" t="str">
            <v>5          0</v>
          </cell>
          <cell r="J19">
            <v>0</v>
          </cell>
          <cell r="K19">
            <v>0</v>
          </cell>
          <cell r="L19">
            <v>2003</v>
          </cell>
          <cell r="M19" t="str">
            <v>No Trade</v>
          </cell>
          <cell r="N19" t="str">
            <v/>
          </cell>
          <cell r="O19" t="str">
            <v/>
          </cell>
          <cell r="P19" t="str">
            <v/>
          </cell>
        </row>
        <row r="20">
          <cell r="A20" t="str">
            <v>CH</v>
          </cell>
          <cell r="B20">
            <v>2</v>
          </cell>
          <cell r="C20">
            <v>3</v>
          </cell>
          <cell r="D20" t="str">
            <v>C</v>
          </cell>
          <cell r="E20">
            <v>5</v>
          </cell>
          <cell r="F20">
            <v>37638</v>
          </cell>
          <cell r="G20">
            <v>0.5</v>
          </cell>
          <cell r="H20">
            <v>0.5</v>
          </cell>
          <cell r="I20" t="str">
            <v>5          0</v>
          </cell>
          <cell r="J20">
            <v>0</v>
          </cell>
          <cell r="K20">
            <v>0</v>
          </cell>
          <cell r="L20">
            <v>2003</v>
          </cell>
          <cell r="M20" t="str">
            <v>No Trade</v>
          </cell>
          <cell r="N20" t="str">
            <v/>
          </cell>
          <cell r="O20" t="str">
            <v/>
          </cell>
          <cell r="P20" t="str">
            <v/>
          </cell>
        </row>
        <row r="21">
          <cell r="A21" t="str">
            <v>CH</v>
          </cell>
          <cell r="B21">
            <v>3</v>
          </cell>
          <cell r="C21">
            <v>3</v>
          </cell>
          <cell r="D21" t="str">
            <v>C</v>
          </cell>
          <cell r="E21">
            <v>4.25</v>
          </cell>
          <cell r="F21">
            <v>37671</v>
          </cell>
          <cell r="G21">
            <v>0.6</v>
          </cell>
          <cell r="H21">
            <v>0.6</v>
          </cell>
          <cell r="I21" t="str">
            <v>0          0</v>
          </cell>
          <cell r="J21">
            <v>0</v>
          </cell>
          <cell r="K21">
            <v>0</v>
          </cell>
          <cell r="L21">
            <v>2003</v>
          </cell>
          <cell r="M21" t="str">
            <v>No Trade</v>
          </cell>
          <cell r="N21" t="str">
            <v/>
          </cell>
          <cell r="O21" t="str">
            <v/>
          </cell>
          <cell r="P21" t="str">
            <v/>
          </cell>
        </row>
        <row r="22">
          <cell r="A22" t="str">
            <v>CH</v>
          </cell>
          <cell r="B22">
            <v>3</v>
          </cell>
          <cell r="C22">
            <v>3</v>
          </cell>
          <cell r="D22" t="str">
            <v>C</v>
          </cell>
          <cell r="E22">
            <v>4.5</v>
          </cell>
          <cell r="F22">
            <v>37671</v>
          </cell>
          <cell r="G22">
            <v>0.45</v>
          </cell>
          <cell r="H22">
            <v>0.4</v>
          </cell>
          <cell r="I22" t="str">
            <v>5          0</v>
          </cell>
          <cell r="J22">
            <v>0</v>
          </cell>
          <cell r="K22">
            <v>0</v>
          </cell>
          <cell r="L22">
            <v>2003</v>
          </cell>
          <cell r="M22" t="str">
            <v>No Trade</v>
          </cell>
          <cell r="N22" t="str">
            <v/>
          </cell>
          <cell r="O22" t="str">
            <v/>
          </cell>
          <cell r="P22" t="str">
            <v/>
          </cell>
        </row>
        <row r="23">
          <cell r="A23" t="str">
            <v>CH</v>
          </cell>
          <cell r="B23">
            <v>4</v>
          </cell>
          <cell r="C23">
            <v>3</v>
          </cell>
          <cell r="D23" t="str">
            <v>C</v>
          </cell>
          <cell r="E23">
            <v>4</v>
          </cell>
          <cell r="F23">
            <v>37699</v>
          </cell>
          <cell r="G23">
            <v>0.35</v>
          </cell>
          <cell r="H23">
            <v>0.3</v>
          </cell>
          <cell r="I23" t="str">
            <v>5          0</v>
          </cell>
          <cell r="J23">
            <v>0</v>
          </cell>
          <cell r="K23">
            <v>0</v>
          </cell>
          <cell r="L23">
            <v>2003</v>
          </cell>
          <cell r="M23" t="str">
            <v>No Trade</v>
          </cell>
          <cell r="N23" t="str">
            <v/>
          </cell>
          <cell r="O23" t="str">
            <v/>
          </cell>
          <cell r="P23" t="str">
            <v/>
          </cell>
        </row>
        <row r="24">
          <cell r="A24" t="str">
            <v>CH</v>
          </cell>
          <cell r="B24">
            <v>4</v>
          </cell>
          <cell r="C24">
            <v>3</v>
          </cell>
          <cell r="D24" t="str">
            <v>C</v>
          </cell>
          <cell r="E24">
            <v>4.25</v>
          </cell>
          <cell r="F24">
            <v>37699</v>
          </cell>
          <cell r="G24">
            <v>0.3</v>
          </cell>
          <cell r="H24">
            <v>0.3</v>
          </cell>
          <cell r="I24" t="str">
            <v>0          0</v>
          </cell>
          <cell r="J24">
            <v>0</v>
          </cell>
          <cell r="K24">
            <v>0</v>
          </cell>
          <cell r="L24">
            <v>2003</v>
          </cell>
          <cell r="M24" t="str">
            <v>No Trade</v>
          </cell>
          <cell r="N24" t="str">
            <v/>
          </cell>
          <cell r="O24" t="str">
            <v/>
          </cell>
          <cell r="P24" t="str">
            <v/>
          </cell>
        </row>
        <row r="25">
          <cell r="A25" t="str">
            <v>CH</v>
          </cell>
          <cell r="B25">
            <v>4</v>
          </cell>
          <cell r="C25">
            <v>3</v>
          </cell>
          <cell r="D25" t="str">
            <v>C</v>
          </cell>
          <cell r="E25">
            <v>4.5</v>
          </cell>
          <cell r="F25">
            <v>37699</v>
          </cell>
          <cell r="G25">
            <v>0.25</v>
          </cell>
          <cell r="H25">
            <v>0.2</v>
          </cell>
          <cell r="I25" t="str">
            <v>5          0</v>
          </cell>
          <cell r="J25">
            <v>0</v>
          </cell>
          <cell r="K25">
            <v>0</v>
          </cell>
          <cell r="L25">
            <v>2003</v>
          </cell>
          <cell r="M25" t="str">
            <v>No Trade</v>
          </cell>
          <cell r="N25" t="str">
            <v/>
          </cell>
          <cell r="O25" t="str">
            <v/>
          </cell>
          <cell r="P25" t="str">
            <v/>
          </cell>
        </row>
        <row r="26">
          <cell r="A26" t="str">
            <v>FA</v>
          </cell>
          <cell r="B26">
            <v>1</v>
          </cell>
          <cell r="C26">
            <v>3</v>
          </cell>
          <cell r="D26" t="str">
            <v>P</v>
          </cell>
          <cell r="E26">
            <v>-6.0000000000000001E-3</v>
          </cell>
          <cell r="F26">
            <v>37620</v>
          </cell>
          <cell r="G26">
            <v>0</v>
          </cell>
          <cell r="H26">
            <v>0</v>
          </cell>
          <cell r="I26" t="str">
            <v>0          0   .</v>
          </cell>
          <cell r="J26">
            <v>0</v>
          </cell>
          <cell r="K26">
            <v>0</v>
          </cell>
          <cell r="L26">
            <v>2003</v>
          </cell>
          <cell r="M26" t="str">
            <v>No Trade</v>
          </cell>
          <cell r="N26" t="str">
            <v/>
          </cell>
          <cell r="O26" t="str">
            <v/>
          </cell>
          <cell r="P26" t="str">
            <v/>
          </cell>
        </row>
        <row r="27">
          <cell r="A27" t="str">
            <v>GO</v>
          </cell>
          <cell r="B27">
            <v>1</v>
          </cell>
          <cell r="C27">
            <v>3</v>
          </cell>
          <cell r="D27" t="str">
            <v>P</v>
          </cell>
          <cell r="E27">
            <v>0.54</v>
          </cell>
          <cell r="F27">
            <v>37616</v>
          </cell>
          <cell r="G27">
            <v>0</v>
          </cell>
          <cell r="H27">
            <v>0</v>
          </cell>
          <cell r="I27" t="str">
            <v>0          0   .</v>
          </cell>
          <cell r="J27">
            <v>0</v>
          </cell>
          <cell r="K27">
            <v>0</v>
          </cell>
          <cell r="L27">
            <v>2003</v>
          </cell>
          <cell r="M27" t="str">
            <v>No Trade</v>
          </cell>
          <cell r="N27" t="str">
            <v/>
          </cell>
          <cell r="O27" t="str">
            <v/>
          </cell>
          <cell r="P27" t="str">
            <v/>
          </cell>
        </row>
        <row r="28">
          <cell r="A28" t="str">
            <v>GO</v>
          </cell>
          <cell r="B28">
            <v>1</v>
          </cell>
          <cell r="C28">
            <v>3</v>
          </cell>
          <cell r="D28" t="str">
            <v>C</v>
          </cell>
          <cell r="E28">
            <v>0.56000000000000005</v>
          </cell>
          <cell r="F28">
            <v>37616</v>
          </cell>
          <cell r="G28">
            <v>0</v>
          </cell>
          <cell r="H28">
            <v>0</v>
          </cell>
          <cell r="I28" t="str">
            <v>0          0   .</v>
          </cell>
          <cell r="J28">
            <v>0</v>
          </cell>
          <cell r="K28">
            <v>0</v>
          </cell>
          <cell r="L28">
            <v>2003</v>
          </cell>
          <cell r="M28" t="str">
            <v>No Trade</v>
          </cell>
          <cell r="N28" t="str">
            <v/>
          </cell>
          <cell r="O28" t="str">
            <v/>
          </cell>
          <cell r="P28" t="str">
            <v/>
          </cell>
        </row>
        <row r="29">
          <cell r="A29" t="str">
            <v>GO</v>
          </cell>
          <cell r="B29">
            <v>1</v>
          </cell>
          <cell r="C29">
            <v>3</v>
          </cell>
          <cell r="D29" t="str">
            <v>P</v>
          </cell>
          <cell r="E29">
            <v>0.56999999999999995</v>
          </cell>
          <cell r="F29">
            <v>37616</v>
          </cell>
          <cell r="G29">
            <v>1E-4</v>
          </cell>
          <cell r="H29">
            <v>0</v>
          </cell>
          <cell r="I29" t="str">
            <v>1          0   .</v>
          </cell>
          <cell r="J29">
            <v>0</v>
          </cell>
          <cell r="K29">
            <v>0</v>
          </cell>
          <cell r="L29">
            <v>2003</v>
          </cell>
          <cell r="M29" t="str">
            <v>No Trade</v>
          </cell>
          <cell r="N29" t="str">
            <v/>
          </cell>
          <cell r="O29" t="str">
            <v/>
          </cell>
          <cell r="P29" t="str">
            <v/>
          </cell>
        </row>
        <row r="30">
          <cell r="A30" t="str">
            <v>GO</v>
          </cell>
          <cell r="B30">
            <v>1</v>
          </cell>
          <cell r="C30">
            <v>3</v>
          </cell>
          <cell r="D30" t="str">
            <v>P</v>
          </cell>
          <cell r="E30">
            <v>0.57999999999999996</v>
          </cell>
          <cell r="F30">
            <v>37616</v>
          </cell>
          <cell r="G30">
            <v>1E-4</v>
          </cell>
          <cell r="H30">
            <v>0</v>
          </cell>
          <cell r="I30" t="str">
            <v>1          0   .</v>
          </cell>
          <cell r="J30">
            <v>0</v>
          </cell>
          <cell r="K30">
            <v>0</v>
          </cell>
          <cell r="L30">
            <v>2003</v>
          </cell>
          <cell r="M30" t="str">
            <v>No Trade</v>
          </cell>
          <cell r="N30" t="str">
            <v/>
          </cell>
          <cell r="O30" t="str">
            <v/>
          </cell>
          <cell r="P30" t="str">
            <v/>
          </cell>
        </row>
        <row r="31">
          <cell r="A31" t="str">
            <v>GO</v>
          </cell>
          <cell r="B31">
            <v>1</v>
          </cell>
          <cell r="C31">
            <v>3</v>
          </cell>
          <cell r="D31" t="str">
            <v>P</v>
          </cell>
          <cell r="E31">
            <v>0.59</v>
          </cell>
          <cell r="F31">
            <v>37616</v>
          </cell>
          <cell r="G31">
            <v>1E-4</v>
          </cell>
          <cell r="H31">
            <v>0</v>
          </cell>
          <cell r="I31" t="str">
            <v>2          0   .</v>
          </cell>
          <cell r="J31">
            <v>0</v>
          </cell>
          <cell r="K31">
            <v>0</v>
          </cell>
          <cell r="L31">
            <v>2003</v>
          </cell>
          <cell r="M31" t="str">
            <v>No Trade</v>
          </cell>
          <cell r="N31" t="str">
            <v/>
          </cell>
          <cell r="O31" t="str">
            <v/>
          </cell>
          <cell r="P31" t="str">
            <v/>
          </cell>
        </row>
        <row r="32">
          <cell r="A32" t="str">
            <v>GO</v>
          </cell>
          <cell r="B32">
            <v>1</v>
          </cell>
          <cell r="C32">
            <v>3</v>
          </cell>
          <cell r="D32" t="str">
            <v>P</v>
          </cell>
          <cell r="E32">
            <v>0.6</v>
          </cell>
          <cell r="F32">
            <v>37616</v>
          </cell>
          <cell r="G32">
            <v>1E-4</v>
          </cell>
          <cell r="H32">
            <v>0</v>
          </cell>
          <cell r="I32" t="str">
            <v>3          0   .</v>
          </cell>
          <cell r="J32">
            <v>0</v>
          </cell>
          <cell r="K32">
            <v>0</v>
          </cell>
          <cell r="L32">
            <v>2003</v>
          </cell>
          <cell r="M32" t="str">
            <v>No Trade</v>
          </cell>
          <cell r="N32" t="str">
            <v/>
          </cell>
          <cell r="O32" t="str">
            <v/>
          </cell>
          <cell r="P32" t="str">
            <v/>
          </cell>
        </row>
        <row r="33">
          <cell r="A33" t="str">
            <v>GO</v>
          </cell>
          <cell r="B33">
            <v>1</v>
          </cell>
          <cell r="C33">
            <v>3</v>
          </cell>
          <cell r="D33" t="str">
            <v>P</v>
          </cell>
          <cell r="E33">
            <v>0.61</v>
          </cell>
          <cell r="F33">
            <v>37616</v>
          </cell>
          <cell r="G33">
            <v>1E-4</v>
          </cell>
          <cell r="H33">
            <v>0</v>
          </cell>
          <cell r="I33" t="str">
            <v>5          0   .</v>
          </cell>
          <cell r="J33">
            <v>0</v>
          </cell>
          <cell r="K33">
            <v>0</v>
          </cell>
          <cell r="L33">
            <v>2003</v>
          </cell>
          <cell r="M33" t="str">
            <v>No Trade</v>
          </cell>
          <cell r="N33" t="str">
            <v/>
          </cell>
          <cell r="O33" t="str">
            <v/>
          </cell>
          <cell r="P33" t="str">
            <v/>
          </cell>
        </row>
        <row r="34">
          <cell r="A34" t="str">
            <v>GO</v>
          </cell>
          <cell r="B34">
            <v>1</v>
          </cell>
          <cell r="C34">
            <v>3</v>
          </cell>
          <cell r="D34" t="str">
            <v>P</v>
          </cell>
          <cell r="E34">
            <v>0.62</v>
          </cell>
          <cell r="F34">
            <v>37616</v>
          </cell>
          <cell r="G34">
            <v>0</v>
          </cell>
          <cell r="H34">
            <v>0</v>
          </cell>
          <cell r="I34" t="str">
            <v>0          0   .</v>
          </cell>
          <cell r="J34">
            <v>0</v>
          </cell>
          <cell r="K34">
            <v>0</v>
          </cell>
          <cell r="L34">
            <v>2003</v>
          </cell>
          <cell r="M34" t="str">
            <v>No Trade</v>
          </cell>
          <cell r="N34" t="str">
            <v/>
          </cell>
          <cell r="O34" t="str">
            <v/>
          </cell>
          <cell r="P34" t="str">
            <v/>
          </cell>
        </row>
        <row r="35">
          <cell r="A35" t="str">
            <v>GO</v>
          </cell>
          <cell r="B35">
            <v>1</v>
          </cell>
          <cell r="C35">
            <v>3</v>
          </cell>
          <cell r="D35" t="str">
            <v>P</v>
          </cell>
          <cell r="E35">
            <v>0.63</v>
          </cell>
          <cell r="F35">
            <v>37616</v>
          </cell>
          <cell r="G35">
            <v>2.9999999999999997E-4</v>
          </cell>
          <cell r="H35">
            <v>1E-3</v>
          </cell>
          <cell r="I35" t="str">
            <v>2          0   .</v>
          </cell>
          <cell r="J35">
            <v>0</v>
          </cell>
          <cell r="K35">
            <v>0</v>
          </cell>
          <cell r="L35">
            <v>2003</v>
          </cell>
          <cell r="M35" t="str">
            <v>No Trade</v>
          </cell>
          <cell r="N35" t="str">
            <v/>
          </cell>
          <cell r="O35" t="str">
            <v/>
          </cell>
          <cell r="P35" t="str">
            <v/>
          </cell>
        </row>
        <row r="36">
          <cell r="A36" t="str">
            <v>GO</v>
          </cell>
          <cell r="B36">
            <v>1</v>
          </cell>
          <cell r="C36">
            <v>3</v>
          </cell>
          <cell r="D36" t="str">
            <v>P</v>
          </cell>
          <cell r="E36">
            <v>0.64</v>
          </cell>
          <cell r="F36">
            <v>37616</v>
          </cell>
          <cell r="G36">
            <v>5.0000000000000001E-4</v>
          </cell>
          <cell r="H36">
            <v>1E-3</v>
          </cell>
          <cell r="I36" t="str">
            <v>8          1   .</v>
          </cell>
          <cell r="J36">
            <v>15</v>
          </cell>
          <cell r="K36">
            <v>1.5E-3</v>
          </cell>
          <cell r="L36">
            <v>2003</v>
          </cell>
          <cell r="M36" t="str">
            <v>No Trade</v>
          </cell>
          <cell r="N36" t="str">
            <v/>
          </cell>
          <cell r="O36" t="str">
            <v/>
          </cell>
          <cell r="P36" t="str">
            <v/>
          </cell>
        </row>
        <row r="37">
          <cell r="A37" t="str">
            <v>GO</v>
          </cell>
          <cell r="B37">
            <v>1</v>
          </cell>
          <cell r="C37">
            <v>3</v>
          </cell>
          <cell r="D37" t="str">
            <v>P</v>
          </cell>
          <cell r="E37">
            <v>0.65</v>
          </cell>
          <cell r="F37">
            <v>37616</v>
          </cell>
          <cell r="G37">
            <v>8.0000000000000004E-4</v>
          </cell>
          <cell r="H37">
            <v>2E-3</v>
          </cell>
          <cell r="I37" t="str">
            <v>7          0   .</v>
          </cell>
          <cell r="J37">
            <v>0</v>
          </cell>
          <cell r="K37">
            <v>0</v>
          </cell>
          <cell r="L37">
            <v>2003</v>
          </cell>
          <cell r="M37" t="str">
            <v>No Trade</v>
          </cell>
          <cell r="N37" t="str">
            <v/>
          </cell>
          <cell r="O37" t="str">
            <v/>
          </cell>
          <cell r="P37" t="str">
            <v/>
          </cell>
        </row>
        <row r="38">
          <cell r="A38" t="str">
            <v>GO</v>
          </cell>
          <cell r="B38">
            <v>1</v>
          </cell>
          <cell r="C38">
            <v>3</v>
          </cell>
          <cell r="D38" t="str">
            <v>P</v>
          </cell>
          <cell r="E38">
            <v>0.66</v>
          </cell>
          <cell r="F38">
            <v>37616</v>
          </cell>
          <cell r="G38">
            <v>1.2999999999999999E-3</v>
          </cell>
          <cell r="H38">
            <v>3.0000000000000001E-3</v>
          </cell>
          <cell r="I38" t="str">
            <v>9          0   .</v>
          </cell>
          <cell r="J38">
            <v>0</v>
          </cell>
          <cell r="K38">
            <v>0</v>
          </cell>
          <cell r="L38">
            <v>2003</v>
          </cell>
          <cell r="M38" t="str">
            <v>No Trade</v>
          </cell>
          <cell r="N38" t="str">
            <v/>
          </cell>
          <cell r="O38" t="str">
            <v/>
          </cell>
          <cell r="P38" t="str">
            <v/>
          </cell>
        </row>
        <row r="39">
          <cell r="A39" t="str">
            <v>GO</v>
          </cell>
          <cell r="B39">
            <v>1</v>
          </cell>
          <cell r="C39">
            <v>3</v>
          </cell>
          <cell r="D39" t="str">
            <v>C</v>
          </cell>
          <cell r="E39">
            <v>0.67</v>
          </cell>
          <cell r="F39">
            <v>37616</v>
          </cell>
          <cell r="G39">
            <v>8.4400000000000003E-2</v>
          </cell>
          <cell r="H39">
            <v>6.4000000000000001E-2</v>
          </cell>
          <cell r="I39" t="str">
            <v>5          0   .</v>
          </cell>
          <cell r="J39">
            <v>0</v>
          </cell>
          <cell r="K39">
            <v>0</v>
          </cell>
          <cell r="L39">
            <v>2003</v>
          </cell>
          <cell r="M39" t="str">
            <v>No Trade</v>
          </cell>
          <cell r="N39" t="str">
            <v/>
          </cell>
          <cell r="O39" t="str">
            <v/>
          </cell>
          <cell r="P39" t="str">
            <v/>
          </cell>
        </row>
        <row r="40">
          <cell r="A40" t="str">
            <v>GO</v>
          </cell>
          <cell r="B40">
            <v>1</v>
          </cell>
          <cell r="C40">
            <v>3</v>
          </cell>
          <cell r="D40" t="str">
            <v>P</v>
          </cell>
          <cell r="E40">
            <v>0.67</v>
          </cell>
          <cell r="F40">
            <v>37616</v>
          </cell>
          <cell r="G40">
            <v>1.9E-3</v>
          </cell>
          <cell r="H40">
            <v>5.0000000000000001E-3</v>
          </cell>
          <cell r="I40" t="str">
            <v>4          0   .</v>
          </cell>
          <cell r="J40">
            <v>0</v>
          </cell>
          <cell r="K40">
            <v>0</v>
          </cell>
          <cell r="L40">
            <v>2003</v>
          </cell>
          <cell r="M40" t="str">
            <v>No Trade</v>
          </cell>
          <cell r="N40" t="str">
            <v/>
          </cell>
          <cell r="O40" t="str">
            <v/>
          </cell>
          <cell r="P40" t="str">
            <v/>
          </cell>
        </row>
        <row r="41">
          <cell r="A41" t="str">
            <v>GO</v>
          </cell>
          <cell r="B41">
            <v>1</v>
          </cell>
          <cell r="C41">
            <v>3</v>
          </cell>
          <cell r="D41" t="str">
            <v>C</v>
          </cell>
          <cell r="E41">
            <v>0.68</v>
          </cell>
          <cell r="F41">
            <v>37616</v>
          </cell>
          <cell r="G41">
            <v>7.5399999999999995E-2</v>
          </cell>
          <cell r="H41">
            <v>5.6000000000000001E-2</v>
          </cell>
          <cell r="I41" t="str">
            <v>7          0   .</v>
          </cell>
          <cell r="J41">
            <v>0</v>
          </cell>
          <cell r="K41">
            <v>0</v>
          </cell>
          <cell r="L41">
            <v>2003</v>
          </cell>
          <cell r="M41" t="str">
            <v>No Trade</v>
          </cell>
          <cell r="N41" t="str">
            <v/>
          </cell>
          <cell r="O41" t="str">
            <v/>
          </cell>
          <cell r="P41" t="str">
            <v/>
          </cell>
        </row>
        <row r="42">
          <cell r="A42" t="str">
            <v>GO</v>
          </cell>
          <cell r="B42">
            <v>1</v>
          </cell>
          <cell r="C42">
            <v>3</v>
          </cell>
          <cell r="D42" t="str">
            <v>P</v>
          </cell>
          <cell r="E42">
            <v>0.68</v>
          </cell>
          <cell r="F42">
            <v>37616</v>
          </cell>
          <cell r="G42">
            <v>2.8999999999999998E-3</v>
          </cell>
          <cell r="H42">
            <v>7.0000000000000001E-3</v>
          </cell>
          <cell r="I42" t="str">
            <v>5          0   .</v>
          </cell>
          <cell r="J42">
            <v>0</v>
          </cell>
          <cell r="K42">
            <v>0</v>
          </cell>
          <cell r="L42">
            <v>2003</v>
          </cell>
          <cell r="M42" t="str">
            <v>No Trade</v>
          </cell>
          <cell r="N42" t="str">
            <v/>
          </cell>
          <cell r="O42" t="str">
            <v/>
          </cell>
          <cell r="P42" t="str">
            <v/>
          </cell>
        </row>
        <row r="43">
          <cell r="A43" t="str">
            <v>GO</v>
          </cell>
          <cell r="B43">
            <v>1</v>
          </cell>
          <cell r="C43">
            <v>3</v>
          </cell>
          <cell r="D43" t="str">
            <v>C</v>
          </cell>
          <cell r="E43">
            <v>0.69</v>
          </cell>
          <cell r="F43">
            <v>37616</v>
          </cell>
          <cell r="G43">
            <v>3.49E-2</v>
          </cell>
          <cell r="H43">
            <v>3.4000000000000002E-2</v>
          </cell>
          <cell r="I43" t="str">
            <v>9          0   .</v>
          </cell>
          <cell r="J43">
            <v>0</v>
          </cell>
          <cell r="K43">
            <v>0</v>
          </cell>
          <cell r="L43">
            <v>2003</v>
          </cell>
          <cell r="M43" t="str">
            <v>No Trade</v>
          </cell>
          <cell r="N43" t="str">
            <v/>
          </cell>
          <cell r="O43" t="str">
            <v/>
          </cell>
          <cell r="P43" t="str">
            <v/>
          </cell>
        </row>
        <row r="44">
          <cell r="A44" t="str">
            <v>GO</v>
          </cell>
          <cell r="B44">
            <v>1</v>
          </cell>
          <cell r="C44">
            <v>3</v>
          </cell>
          <cell r="D44" t="str">
            <v>P</v>
          </cell>
          <cell r="E44">
            <v>0.69</v>
          </cell>
          <cell r="F44">
            <v>37616</v>
          </cell>
          <cell r="G44">
            <v>4.1999999999999997E-3</v>
          </cell>
          <cell r="H44">
            <v>0.01</v>
          </cell>
          <cell r="I44" t="str">
            <v>0          0   .</v>
          </cell>
          <cell r="J44">
            <v>0</v>
          </cell>
          <cell r="K44">
            <v>0</v>
          </cell>
          <cell r="L44">
            <v>2003</v>
          </cell>
          <cell r="M44" t="str">
            <v>No Trade</v>
          </cell>
          <cell r="N44" t="str">
            <v/>
          </cell>
          <cell r="O44" t="str">
            <v/>
          </cell>
          <cell r="P44" t="str">
            <v/>
          </cell>
        </row>
        <row r="45">
          <cell r="A45" t="str">
            <v>GO</v>
          </cell>
          <cell r="B45">
            <v>1</v>
          </cell>
          <cell r="C45">
            <v>3</v>
          </cell>
          <cell r="D45" t="str">
            <v>C</v>
          </cell>
          <cell r="E45">
            <v>0.7</v>
          </cell>
          <cell r="F45">
            <v>37616</v>
          </cell>
          <cell r="G45">
            <v>5.8500000000000003E-2</v>
          </cell>
          <cell r="H45">
            <v>4.2000000000000003E-2</v>
          </cell>
          <cell r="I45" t="str">
            <v>2         50   .</v>
          </cell>
          <cell r="J45">
            <v>480</v>
          </cell>
          <cell r="K45">
            <v>4.8000000000000001E-2</v>
          </cell>
          <cell r="L45">
            <v>2003</v>
          </cell>
          <cell r="M45" t="str">
            <v>No Trade</v>
          </cell>
          <cell r="N45" t="str">
            <v/>
          </cell>
          <cell r="O45" t="str">
            <v/>
          </cell>
          <cell r="P45" t="str">
            <v/>
          </cell>
        </row>
        <row r="46">
          <cell r="A46" t="str">
            <v>GO</v>
          </cell>
          <cell r="B46">
            <v>1</v>
          </cell>
          <cell r="C46">
            <v>3</v>
          </cell>
          <cell r="D46" t="str">
            <v>P</v>
          </cell>
          <cell r="E46">
            <v>0.7</v>
          </cell>
          <cell r="F46">
            <v>37616</v>
          </cell>
          <cell r="G46">
            <v>5.8999999999999999E-3</v>
          </cell>
          <cell r="H46">
            <v>1.2999999999999999E-2</v>
          </cell>
          <cell r="I46" t="str">
            <v>0         50   .</v>
          </cell>
          <cell r="J46">
            <v>0</v>
          </cell>
          <cell r="K46">
            <v>0</v>
          </cell>
          <cell r="L46">
            <v>2003</v>
          </cell>
          <cell r="M46" t="str">
            <v>No Trade</v>
          </cell>
          <cell r="N46" t="str">
            <v/>
          </cell>
          <cell r="O46" t="str">
            <v/>
          </cell>
          <cell r="P46" t="str">
            <v/>
          </cell>
        </row>
        <row r="47">
          <cell r="A47" t="str">
            <v>GO</v>
          </cell>
          <cell r="B47">
            <v>1</v>
          </cell>
          <cell r="C47">
            <v>3</v>
          </cell>
          <cell r="D47" t="str">
            <v>C</v>
          </cell>
          <cell r="E47">
            <v>0.71</v>
          </cell>
          <cell r="F47">
            <v>37616</v>
          </cell>
          <cell r="G47">
            <v>5.0700000000000002E-2</v>
          </cell>
          <cell r="H47">
            <v>3.5999999999999997E-2</v>
          </cell>
          <cell r="I47" t="str">
            <v>0          0   .</v>
          </cell>
          <cell r="J47">
            <v>0</v>
          </cell>
          <cell r="K47">
            <v>0</v>
          </cell>
          <cell r="L47">
            <v>2003</v>
          </cell>
          <cell r="M47" t="str">
            <v>No Trade</v>
          </cell>
          <cell r="N47" t="str">
            <v/>
          </cell>
          <cell r="O47" t="str">
            <v/>
          </cell>
          <cell r="P47" t="str">
            <v/>
          </cell>
        </row>
        <row r="48">
          <cell r="A48" t="str">
            <v>GO</v>
          </cell>
          <cell r="B48">
            <v>1</v>
          </cell>
          <cell r="C48">
            <v>3</v>
          </cell>
          <cell r="D48" t="str">
            <v>P</v>
          </cell>
          <cell r="E48">
            <v>0.71</v>
          </cell>
          <cell r="F48">
            <v>37616</v>
          </cell>
          <cell r="G48">
            <v>8.0999999999999996E-3</v>
          </cell>
          <cell r="H48">
            <v>1.6E-2</v>
          </cell>
          <cell r="I48" t="str">
            <v>7          0   .</v>
          </cell>
          <cell r="J48">
            <v>0</v>
          </cell>
          <cell r="K48">
            <v>0</v>
          </cell>
          <cell r="L48">
            <v>2003</v>
          </cell>
          <cell r="M48" t="str">
            <v>No Trade</v>
          </cell>
          <cell r="N48" t="str">
            <v/>
          </cell>
          <cell r="O48" t="str">
            <v/>
          </cell>
          <cell r="P48" t="str">
            <v/>
          </cell>
        </row>
        <row r="49">
          <cell r="A49" t="str">
            <v>GO</v>
          </cell>
          <cell r="B49">
            <v>1</v>
          </cell>
          <cell r="C49">
            <v>3</v>
          </cell>
          <cell r="D49" t="str">
            <v>C</v>
          </cell>
          <cell r="E49">
            <v>0.72</v>
          </cell>
          <cell r="F49">
            <v>37616</v>
          </cell>
          <cell r="G49">
            <v>4.2999999999999997E-2</v>
          </cell>
          <cell r="H49">
            <v>0.03</v>
          </cell>
          <cell r="I49" t="str">
            <v>3         40   .</v>
          </cell>
          <cell r="J49">
            <v>0</v>
          </cell>
          <cell r="K49">
            <v>0</v>
          </cell>
          <cell r="L49">
            <v>2003</v>
          </cell>
          <cell r="M49" t="str">
            <v>No Trade</v>
          </cell>
          <cell r="N49" t="str">
            <v/>
          </cell>
          <cell r="O49" t="str">
            <v/>
          </cell>
          <cell r="P49" t="str">
            <v/>
          </cell>
        </row>
        <row r="50">
          <cell r="A50" t="str">
            <v>GO</v>
          </cell>
          <cell r="B50">
            <v>1</v>
          </cell>
          <cell r="C50">
            <v>3</v>
          </cell>
          <cell r="D50" t="str">
            <v>P</v>
          </cell>
          <cell r="E50">
            <v>0.72</v>
          </cell>
          <cell r="F50">
            <v>37616</v>
          </cell>
          <cell r="G50">
            <v>1.04E-2</v>
          </cell>
          <cell r="H50">
            <v>2.1000000000000001E-2</v>
          </cell>
          <cell r="I50" t="str">
            <v>0          3   .</v>
          </cell>
          <cell r="J50">
            <v>140</v>
          </cell>
          <cell r="K50">
            <v>1.4E-2</v>
          </cell>
          <cell r="L50">
            <v>2003</v>
          </cell>
          <cell r="M50" t="str">
            <v>No Trade</v>
          </cell>
          <cell r="N50" t="str">
            <v/>
          </cell>
          <cell r="O50" t="str">
            <v/>
          </cell>
          <cell r="P50" t="str">
            <v/>
          </cell>
        </row>
        <row r="51">
          <cell r="A51" t="str">
            <v>GO</v>
          </cell>
          <cell r="B51">
            <v>1</v>
          </cell>
          <cell r="C51">
            <v>3</v>
          </cell>
          <cell r="D51" t="str">
            <v>C</v>
          </cell>
          <cell r="E51">
            <v>0.73</v>
          </cell>
          <cell r="F51">
            <v>37616</v>
          </cell>
          <cell r="G51">
            <v>3.6900000000000002E-2</v>
          </cell>
          <cell r="H51">
            <v>2.5000000000000001E-2</v>
          </cell>
          <cell r="I51" t="str">
            <v>2         40   .</v>
          </cell>
          <cell r="J51">
            <v>0</v>
          </cell>
          <cell r="K51">
            <v>0</v>
          </cell>
          <cell r="L51">
            <v>2003</v>
          </cell>
          <cell r="M51" t="str">
            <v>No Trade</v>
          </cell>
          <cell r="N51" t="str">
            <v/>
          </cell>
          <cell r="O51" t="str">
            <v/>
          </cell>
          <cell r="P51" t="str">
            <v/>
          </cell>
        </row>
        <row r="52">
          <cell r="A52" t="str">
            <v>GO</v>
          </cell>
          <cell r="B52">
            <v>1</v>
          </cell>
          <cell r="C52">
            <v>3</v>
          </cell>
          <cell r="D52" t="str">
            <v>P</v>
          </cell>
          <cell r="E52">
            <v>0.73</v>
          </cell>
          <cell r="F52">
            <v>37616</v>
          </cell>
          <cell r="G52">
            <v>1.43E-2</v>
          </cell>
          <cell r="H52">
            <v>2.5000000000000001E-2</v>
          </cell>
          <cell r="I52" t="str">
            <v>9        160   .</v>
          </cell>
          <cell r="J52">
            <v>0</v>
          </cell>
          <cell r="K52">
            <v>0</v>
          </cell>
          <cell r="L52">
            <v>2003</v>
          </cell>
          <cell r="M52" t="str">
            <v>No Trade</v>
          </cell>
          <cell r="N52" t="str">
            <v/>
          </cell>
          <cell r="O52" t="str">
            <v/>
          </cell>
          <cell r="P52" t="str">
            <v/>
          </cell>
        </row>
        <row r="53">
          <cell r="A53" t="str">
            <v>GO</v>
          </cell>
          <cell r="B53">
            <v>1</v>
          </cell>
          <cell r="C53">
            <v>3</v>
          </cell>
          <cell r="D53" t="str">
            <v>C</v>
          </cell>
          <cell r="E53">
            <v>0.74</v>
          </cell>
          <cell r="F53">
            <v>37616</v>
          </cell>
          <cell r="G53">
            <v>2.9000000000000001E-2</v>
          </cell>
          <cell r="H53">
            <v>0.02</v>
          </cell>
          <cell r="I53" t="str">
            <v>8         40   .</v>
          </cell>
          <cell r="J53">
            <v>0</v>
          </cell>
          <cell r="K53">
            <v>0</v>
          </cell>
          <cell r="L53">
            <v>2003</v>
          </cell>
          <cell r="M53" t="str">
            <v>No Trade</v>
          </cell>
          <cell r="N53" t="str">
            <v/>
          </cell>
          <cell r="O53" t="str">
            <v/>
          </cell>
          <cell r="P53" t="str">
            <v/>
          </cell>
        </row>
        <row r="54">
          <cell r="A54" t="str">
            <v>GO</v>
          </cell>
          <cell r="B54">
            <v>1</v>
          </cell>
          <cell r="C54">
            <v>3</v>
          </cell>
          <cell r="D54" t="str">
            <v>P</v>
          </cell>
          <cell r="E54">
            <v>0.74</v>
          </cell>
          <cell r="F54">
            <v>37616</v>
          </cell>
          <cell r="G54">
            <v>1.6400000000000001E-2</v>
          </cell>
          <cell r="H54">
            <v>3.1E-2</v>
          </cell>
          <cell r="I54" t="str">
            <v>5         60   .</v>
          </cell>
          <cell r="J54">
            <v>160</v>
          </cell>
          <cell r="K54">
            <v>1.6E-2</v>
          </cell>
          <cell r="L54">
            <v>2003</v>
          </cell>
          <cell r="M54" t="str">
            <v>No Trade</v>
          </cell>
          <cell r="N54" t="str">
            <v/>
          </cell>
          <cell r="O54" t="str">
            <v/>
          </cell>
          <cell r="P54" t="str">
            <v/>
          </cell>
        </row>
        <row r="55">
          <cell r="A55" t="str">
            <v>GO</v>
          </cell>
          <cell r="B55">
            <v>1</v>
          </cell>
          <cell r="C55">
            <v>3</v>
          </cell>
          <cell r="D55" t="str">
            <v>C</v>
          </cell>
          <cell r="E55">
            <v>0.75</v>
          </cell>
          <cell r="F55">
            <v>37616</v>
          </cell>
          <cell r="G55">
            <v>2.5600000000000001E-2</v>
          </cell>
          <cell r="H55">
            <v>1.7000000000000001E-2</v>
          </cell>
          <cell r="I55" t="str">
            <v>0          0   .</v>
          </cell>
          <cell r="J55">
            <v>0</v>
          </cell>
          <cell r="K55">
            <v>0</v>
          </cell>
          <cell r="L55">
            <v>2003</v>
          </cell>
          <cell r="M55" t="str">
            <v>No Trade</v>
          </cell>
          <cell r="N55" t="str">
            <v/>
          </cell>
          <cell r="O55" t="str">
            <v/>
          </cell>
          <cell r="P55" t="str">
            <v/>
          </cell>
        </row>
        <row r="56">
          <cell r="A56" t="str">
            <v>GO</v>
          </cell>
          <cell r="B56">
            <v>1</v>
          </cell>
          <cell r="C56">
            <v>3</v>
          </cell>
          <cell r="D56" t="str">
            <v>P</v>
          </cell>
          <cell r="E56">
            <v>0.75</v>
          </cell>
          <cell r="F56">
            <v>37616</v>
          </cell>
          <cell r="G56">
            <v>2.29E-2</v>
          </cell>
          <cell r="H56">
            <v>3.6999999999999998E-2</v>
          </cell>
          <cell r="I56" t="str">
            <v>6          3   .</v>
          </cell>
          <cell r="J56">
            <v>0</v>
          </cell>
          <cell r="K56">
            <v>0</v>
          </cell>
          <cell r="L56">
            <v>2003</v>
          </cell>
          <cell r="M56" t="str">
            <v>No Trade</v>
          </cell>
          <cell r="N56" t="str">
            <v/>
          </cell>
          <cell r="O56" t="str">
            <v/>
          </cell>
          <cell r="P56" t="str">
            <v/>
          </cell>
        </row>
        <row r="57">
          <cell r="A57" t="str">
            <v>GO</v>
          </cell>
          <cell r="B57">
            <v>1</v>
          </cell>
          <cell r="C57">
            <v>3</v>
          </cell>
          <cell r="D57" t="str">
            <v>C</v>
          </cell>
          <cell r="E57">
            <v>0.76</v>
          </cell>
          <cell r="F57">
            <v>37616</v>
          </cell>
          <cell r="G57">
            <v>1.95E-2</v>
          </cell>
          <cell r="H57">
            <v>1.2999999999999999E-2</v>
          </cell>
          <cell r="I57" t="str">
            <v>8          0   .</v>
          </cell>
          <cell r="J57">
            <v>0</v>
          </cell>
          <cell r="K57">
            <v>0</v>
          </cell>
          <cell r="L57">
            <v>2003</v>
          </cell>
          <cell r="M57" t="str">
            <v>No Trade</v>
          </cell>
          <cell r="N57" t="str">
            <v/>
          </cell>
          <cell r="O57" t="str">
            <v/>
          </cell>
          <cell r="P57" t="str">
            <v/>
          </cell>
        </row>
        <row r="58">
          <cell r="A58" t="str">
            <v>GO</v>
          </cell>
          <cell r="B58">
            <v>1</v>
          </cell>
          <cell r="C58">
            <v>3</v>
          </cell>
          <cell r="D58" t="str">
            <v>P</v>
          </cell>
          <cell r="E58">
            <v>0.76</v>
          </cell>
          <cell r="F58">
            <v>37616</v>
          </cell>
          <cell r="G58">
            <v>6.7900000000000002E-2</v>
          </cell>
          <cell r="H58">
            <v>6.7000000000000004E-2</v>
          </cell>
          <cell r="I58" t="str">
            <v>9          0   .</v>
          </cell>
          <cell r="J58">
            <v>0</v>
          </cell>
          <cell r="K58">
            <v>0</v>
          </cell>
          <cell r="L58">
            <v>2003</v>
          </cell>
          <cell r="M58" t="str">
            <v>No Trade</v>
          </cell>
          <cell r="N58" t="str">
            <v/>
          </cell>
          <cell r="O58" t="str">
            <v/>
          </cell>
          <cell r="P58" t="str">
            <v/>
          </cell>
        </row>
        <row r="59">
          <cell r="A59" t="str">
            <v>GO</v>
          </cell>
          <cell r="B59">
            <v>1</v>
          </cell>
          <cell r="C59">
            <v>3</v>
          </cell>
          <cell r="D59" t="str">
            <v>C</v>
          </cell>
          <cell r="E59">
            <v>0.77</v>
          </cell>
          <cell r="F59">
            <v>37616</v>
          </cell>
          <cell r="G59">
            <v>1.7000000000000001E-2</v>
          </cell>
          <cell r="H59">
            <v>1.0999999999999999E-2</v>
          </cell>
          <cell r="I59" t="str">
            <v>1         80   .</v>
          </cell>
          <cell r="J59">
            <v>0</v>
          </cell>
          <cell r="K59">
            <v>0</v>
          </cell>
          <cell r="L59">
            <v>2003</v>
          </cell>
          <cell r="M59" t="str">
            <v>No Trade</v>
          </cell>
          <cell r="N59" t="str">
            <v/>
          </cell>
          <cell r="O59" t="str">
            <v/>
          </cell>
          <cell r="P59" t="str">
            <v/>
          </cell>
        </row>
        <row r="60">
          <cell r="A60" t="str">
            <v>GO</v>
          </cell>
          <cell r="B60">
            <v>1</v>
          </cell>
          <cell r="C60">
            <v>3</v>
          </cell>
          <cell r="D60" t="str">
            <v>P</v>
          </cell>
          <cell r="E60">
            <v>0.77</v>
          </cell>
          <cell r="F60">
            <v>37616</v>
          </cell>
          <cell r="G60">
            <v>7.7399999999999997E-2</v>
          </cell>
          <cell r="H60">
            <v>7.6999999999999999E-2</v>
          </cell>
          <cell r="I60" t="str">
            <v>4          0   .</v>
          </cell>
          <cell r="J60">
            <v>0</v>
          </cell>
          <cell r="K60">
            <v>0</v>
          </cell>
          <cell r="L60">
            <v>2003</v>
          </cell>
          <cell r="M60" t="str">
            <v>No Trade</v>
          </cell>
          <cell r="N60" t="str">
            <v/>
          </cell>
          <cell r="O60" t="str">
            <v/>
          </cell>
          <cell r="P60" t="str">
            <v/>
          </cell>
        </row>
        <row r="61">
          <cell r="A61" t="str">
            <v>GO</v>
          </cell>
          <cell r="B61">
            <v>1</v>
          </cell>
          <cell r="C61">
            <v>3</v>
          </cell>
          <cell r="D61" t="str">
            <v>C</v>
          </cell>
          <cell r="E61">
            <v>0.78</v>
          </cell>
          <cell r="F61">
            <v>37616</v>
          </cell>
          <cell r="G61">
            <v>1.37E-2</v>
          </cell>
          <cell r="H61">
            <v>8.0000000000000002E-3</v>
          </cell>
          <cell r="I61" t="str">
            <v>8          0   .</v>
          </cell>
          <cell r="J61">
            <v>0</v>
          </cell>
          <cell r="K61">
            <v>0</v>
          </cell>
          <cell r="L61">
            <v>2003</v>
          </cell>
          <cell r="M61" t="str">
            <v>No Trade</v>
          </cell>
          <cell r="N61" t="str">
            <v/>
          </cell>
          <cell r="O61" t="str">
            <v/>
          </cell>
          <cell r="P61" t="str">
            <v/>
          </cell>
        </row>
        <row r="62">
          <cell r="A62" t="str">
            <v>GO</v>
          </cell>
          <cell r="B62">
            <v>1</v>
          </cell>
          <cell r="C62">
            <v>3</v>
          </cell>
          <cell r="D62" t="str">
            <v>P</v>
          </cell>
          <cell r="E62">
            <v>0.78</v>
          </cell>
          <cell r="F62">
            <v>37616</v>
          </cell>
          <cell r="G62">
            <v>4.0899999999999999E-2</v>
          </cell>
          <cell r="H62">
            <v>5.8999999999999997E-2</v>
          </cell>
          <cell r="I62" t="str">
            <v>4        190   .</v>
          </cell>
          <cell r="J62">
            <v>0</v>
          </cell>
          <cell r="K62">
            <v>0</v>
          </cell>
          <cell r="L62">
            <v>2003</v>
          </cell>
          <cell r="M62" t="str">
            <v>No Trade</v>
          </cell>
          <cell r="N62" t="str">
            <v/>
          </cell>
          <cell r="O62" t="str">
            <v/>
          </cell>
          <cell r="P62" t="str">
            <v/>
          </cell>
        </row>
        <row r="63">
          <cell r="A63" t="str">
            <v>GO</v>
          </cell>
          <cell r="B63">
            <v>1</v>
          </cell>
          <cell r="C63">
            <v>3</v>
          </cell>
          <cell r="D63" t="str">
            <v>C</v>
          </cell>
          <cell r="E63">
            <v>0.79</v>
          </cell>
          <cell r="F63">
            <v>37616</v>
          </cell>
          <cell r="G63">
            <v>1.09E-2</v>
          </cell>
          <cell r="H63">
            <v>6.0000000000000001E-3</v>
          </cell>
          <cell r="I63" t="str">
            <v>9          0   .</v>
          </cell>
          <cell r="J63">
            <v>0</v>
          </cell>
          <cell r="K63">
            <v>0</v>
          </cell>
          <cell r="L63">
            <v>2003</v>
          </cell>
          <cell r="M63" t="str">
            <v>No Trade</v>
          </cell>
          <cell r="N63" t="str">
            <v/>
          </cell>
          <cell r="O63" t="str">
            <v/>
          </cell>
          <cell r="P63" t="str">
            <v/>
          </cell>
        </row>
        <row r="64">
          <cell r="A64" t="str">
            <v>GO</v>
          </cell>
          <cell r="B64">
            <v>1</v>
          </cell>
          <cell r="C64">
            <v>3</v>
          </cell>
          <cell r="D64" t="str">
            <v>P</v>
          </cell>
          <cell r="E64">
            <v>0.79</v>
          </cell>
          <cell r="F64">
            <v>37616</v>
          </cell>
          <cell r="G64">
            <v>4.8099999999999997E-2</v>
          </cell>
          <cell r="H64">
            <v>6.7000000000000004E-2</v>
          </cell>
          <cell r="I64" t="str">
            <v>4          0   .</v>
          </cell>
          <cell r="J64">
            <v>0</v>
          </cell>
          <cell r="K64">
            <v>0</v>
          </cell>
          <cell r="L64">
            <v>2003</v>
          </cell>
          <cell r="M64" t="str">
            <v>No Trade</v>
          </cell>
          <cell r="N64" t="str">
            <v/>
          </cell>
          <cell r="O64" t="str">
            <v/>
          </cell>
          <cell r="P64" t="str">
            <v/>
          </cell>
        </row>
        <row r="65">
          <cell r="A65" t="str">
            <v>GO</v>
          </cell>
          <cell r="B65">
            <v>1</v>
          </cell>
          <cell r="C65">
            <v>3</v>
          </cell>
          <cell r="D65" t="str">
            <v>C</v>
          </cell>
          <cell r="E65">
            <v>0.8</v>
          </cell>
          <cell r="F65">
            <v>37616</v>
          </cell>
          <cell r="G65">
            <v>8.5000000000000006E-3</v>
          </cell>
          <cell r="H65">
            <v>5.0000000000000001E-3</v>
          </cell>
          <cell r="I65" t="str">
            <v>4         54   .</v>
          </cell>
          <cell r="J65">
            <v>80</v>
          </cell>
          <cell r="K65">
            <v>6.0000000000000001E-3</v>
          </cell>
          <cell r="L65">
            <v>2003</v>
          </cell>
          <cell r="M65" t="str">
            <v>No Trade</v>
          </cell>
          <cell r="N65" t="str">
            <v/>
          </cell>
          <cell r="O65" t="str">
            <v/>
          </cell>
          <cell r="P65" t="str">
            <v/>
          </cell>
        </row>
        <row r="66">
          <cell r="A66" t="str">
            <v>GO</v>
          </cell>
          <cell r="B66">
            <v>1</v>
          </cell>
          <cell r="C66">
            <v>3</v>
          </cell>
          <cell r="D66" t="str">
            <v>P</v>
          </cell>
          <cell r="E66">
            <v>0.8</v>
          </cell>
          <cell r="F66">
            <v>37616</v>
          </cell>
          <cell r="G66">
            <v>5.57E-2</v>
          </cell>
          <cell r="H66">
            <v>7.4999999999999997E-2</v>
          </cell>
          <cell r="I66" t="str">
            <v>9          3   .</v>
          </cell>
          <cell r="J66">
            <v>0</v>
          </cell>
          <cell r="K66">
            <v>0</v>
          </cell>
          <cell r="L66">
            <v>2003</v>
          </cell>
          <cell r="M66" t="str">
            <v>No Trade</v>
          </cell>
          <cell r="N66" t="str">
            <v/>
          </cell>
          <cell r="O66" t="str">
            <v/>
          </cell>
          <cell r="P66" t="str">
            <v/>
          </cell>
        </row>
        <row r="67">
          <cell r="A67" t="str">
            <v>GO</v>
          </cell>
          <cell r="B67">
            <v>1</v>
          </cell>
          <cell r="C67">
            <v>3</v>
          </cell>
          <cell r="D67" t="str">
            <v>C</v>
          </cell>
          <cell r="E67">
            <v>0.81</v>
          </cell>
          <cell r="F67">
            <v>37616</v>
          </cell>
          <cell r="G67">
            <v>6.6E-3</v>
          </cell>
          <cell r="H67">
            <v>4.0000000000000001E-3</v>
          </cell>
          <cell r="I67" t="str">
            <v>2          1   .</v>
          </cell>
          <cell r="J67">
            <v>50</v>
          </cell>
          <cell r="K67">
            <v>5.0000000000000001E-3</v>
          </cell>
          <cell r="L67">
            <v>2003</v>
          </cell>
          <cell r="M67" t="str">
            <v>No Trade</v>
          </cell>
          <cell r="N67" t="str">
            <v/>
          </cell>
          <cell r="O67" t="str">
            <v/>
          </cell>
          <cell r="P67" t="str">
            <v/>
          </cell>
        </row>
        <row r="68">
          <cell r="A68" t="str">
            <v>GO</v>
          </cell>
          <cell r="B68">
            <v>1</v>
          </cell>
          <cell r="C68">
            <v>3</v>
          </cell>
          <cell r="D68" t="str">
            <v>P</v>
          </cell>
          <cell r="E68">
            <v>0.81</v>
          </cell>
          <cell r="F68">
            <v>37616</v>
          </cell>
          <cell r="G68">
            <v>0.1573</v>
          </cell>
          <cell r="H68">
            <v>0.157</v>
          </cell>
          <cell r="I68" t="str">
            <v>3          0   .</v>
          </cell>
          <cell r="J68">
            <v>0</v>
          </cell>
          <cell r="K68">
            <v>0</v>
          </cell>
          <cell r="L68">
            <v>2003</v>
          </cell>
          <cell r="M68" t="str">
            <v>No Trade</v>
          </cell>
          <cell r="N68" t="str">
            <v/>
          </cell>
          <cell r="O68" t="str">
            <v/>
          </cell>
          <cell r="P68" t="str">
            <v/>
          </cell>
        </row>
        <row r="69">
          <cell r="A69" t="str">
            <v>GO</v>
          </cell>
          <cell r="B69">
            <v>1</v>
          </cell>
          <cell r="C69">
            <v>3</v>
          </cell>
          <cell r="D69" t="str">
            <v>C</v>
          </cell>
          <cell r="E69">
            <v>0.82</v>
          </cell>
          <cell r="F69">
            <v>37616</v>
          </cell>
          <cell r="G69">
            <v>5.1000000000000004E-3</v>
          </cell>
          <cell r="H69">
            <v>3.0000000000000001E-3</v>
          </cell>
          <cell r="I69" t="str">
            <v>2          0   .</v>
          </cell>
          <cell r="J69">
            <v>0</v>
          </cell>
          <cell r="K69">
            <v>0</v>
          </cell>
          <cell r="L69">
            <v>2003</v>
          </cell>
          <cell r="M69" t="str">
            <v>No Trade</v>
          </cell>
          <cell r="N69" t="str">
            <v/>
          </cell>
          <cell r="O69" t="str">
            <v/>
          </cell>
          <cell r="P69" t="str">
            <v/>
          </cell>
        </row>
        <row r="70">
          <cell r="A70" t="str">
            <v>GO</v>
          </cell>
          <cell r="B70">
            <v>1</v>
          </cell>
          <cell r="C70">
            <v>3</v>
          </cell>
          <cell r="D70" t="str">
            <v>C</v>
          </cell>
          <cell r="E70">
            <v>0.83</v>
          </cell>
          <cell r="F70">
            <v>37616</v>
          </cell>
          <cell r="G70">
            <v>3.8999999999999998E-3</v>
          </cell>
          <cell r="H70">
            <v>2E-3</v>
          </cell>
          <cell r="I70" t="str">
            <v>5          0   .</v>
          </cell>
          <cell r="J70">
            <v>0</v>
          </cell>
          <cell r="K70">
            <v>0</v>
          </cell>
          <cell r="L70">
            <v>2003</v>
          </cell>
          <cell r="M70" t="str">
            <v>No Trade</v>
          </cell>
          <cell r="N70" t="str">
            <v/>
          </cell>
          <cell r="O70" t="str">
            <v/>
          </cell>
          <cell r="P70" t="str">
            <v/>
          </cell>
        </row>
        <row r="71">
          <cell r="A71" t="str">
            <v>GO</v>
          </cell>
          <cell r="B71">
            <v>1</v>
          </cell>
          <cell r="C71">
            <v>3</v>
          </cell>
          <cell r="D71" t="str">
            <v>C</v>
          </cell>
          <cell r="E71">
            <v>0.84</v>
          </cell>
          <cell r="F71">
            <v>37616</v>
          </cell>
          <cell r="G71">
            <v>2.8999999999999998E-3</v>
          </cell>
          <cell r="H71">
            <v>1E-3</v>
          </cell>
          <cell r="I71" t="str">
            <v>9          0   .</v>
          </cell>
          <cell r="J71">
            <v>0</v>
          </cell>
          <cell r="K71">
            <v>0</v>
          </cell>
          <cell r="L71">
            <v>2003</v>
          </cell>
          <cell r="M71" t="str">
            <v>No Trade</v>
          </cell>
          <cell r="N71" t="str">
            <v/>
          </cell>
          <cell r="O71" t="str">
            <v/>
          </cell>
          <cell r="P71" t="str">
            <v/>
          </cell>
        </row>
        <row r="72">
          <cell r="A72" t="str">
            <v>GO</v>
          </cell>
          <cell r="B72">
            <v>1</v>
          </cell>
          <cell r="C72">
            <v>3</v>
          </cell>
          <cell r="D72" t="str">
            <v>C</v>
          </cell>
          <cell r="E72">
            <v>0.85</v>
          </cell>
          <cell r="F72">
            <v>37616</v>
          </cell>
          <cell r="G72">
            <v>2.2000000000000001E-3</v>
          </cell>
          <cell r="H72">
            <v>1E-3</v>
          </cell>
          <cell r="I72" t="str">
            <v>4          0   .</v>
          </cell>
          <cell r="J72">
            <v>0</v>
          </cell>
          <cell r="K72">
            <v>0</v>
          </cell>
          <cell r="L72">
            <v>2003</v>
          </cell>
          <cell r="M72" t="str">
            <v>No Trade</v>
          </cell>
          <cell r="N72" t="str">
            <v/>
          </cell>
          <cell r="O72" t="str">
            <v/>
          </cell>
          <cell r="P72" t="str">
            <v/>
          </cell>
        </row>
        <row r="73">
          <cell r="A73" t="str">
            <v>GO</v>
          </cell>
          <cell r="B73">
            <v>1</v>
          </cell>
          <cell r="C73">
            <v>3</v>
          </cell>
          <cell r="D73" t="str">
            <v>C</v>
          </cell>
          <cell r="E73">
            <v>0.86</v>
          </cell>
          <cell r="F73">
            <v>37616</v>
          </cell>
          <cell r="G73">
            <v>1.6000000000000001E-3</v>
          </cell>
          <cell r="H73">
            <v>1E-3</v>
          </cell>
          <cell r="I73" t="str">
            <v>0          0   .</v>
          </cell>
          <cell r="J73">
            <v>0</v>
          </cell>
          <cell r="K73">
            <v>0</v>
          </cell>
          <cell r="L73">
            <v>2003</v>
          </cell>
          <cell r="M73" t="str">
            <v>No Trade</v>
          </cell>
          <cell r="N73" t="str">
            <v/>
          </cell>
          <cell r="O73" t="str">
            <v/>
          </cell>
          <cell r="P73" t="str">
            <v/>
          </cell>
        </row>
        <row r="74">
          <cell r="A74" t="str">
            <v>GO</v>
          </cell>
          <cell r="B74">
            <v>1</v>
          </cell>
          <cell r="C74">
            <v>3</v>
          </cell>
          <cell r="D74" t="str">
            <v>C</v>
          </cell>
          <cell r="E74">
            <v>0.87</v>
          </cell>
          <cell r="F74">
            <v>37616</v>
          </cell>
          <cell r="G74">
            <v>1.1999999999999999E-3</v>
          </cell>
          <cell r="H74">
            <v>0</v>
          </cell>
          <cell r="I74" t="str">
            <v>8          0   .</v>
          </cell>
          <cell r="J74">
            <v>0</v>
          </cell>
          <cell r="K74">
            <v>0</v>
          </cell>
          <cell r="L74">
            <v>2003</v>
          </cell>
          <cell r="M74" t="str">
            <v>No Trade</v>
          </cell>
          <cell r="N74" t="str">
            <v/>
          </cell>
          <cell r="O74" t="str">
            <v/>
          </cell>
          <cell r="P74" t="str">
            <v/>
          </cell>
        </row>
        <row r="75">
          <cell r="A75" t="str">
            <v>GO</v>
          </cell>
          <cell r="B75">
            <v>1</v>
          </cell>
          <cell r="C75">
            <v>3</v>
          </cell>
          <cell r="D75" t="str">
            <v>C</v>
          </cell>
          <cell r="E75">
            <v>0.88</v>
          </cell>
          <cell r="F75">
            <v>37616</v>
          </cell>
          <cell r="G75">
            <v>8.9999999999999998E-4</v>
          </cell>
          <cell r="H75">
            <v>0</v>
          </cell>
          <cell r="I75" t="str">
            <v>6          0   .</v>
          </cell>
          <cell r="J75">
            <v>0</v>
          </cell>
          <cell r="K75">
            <v>0</v>
          </cell>
          <cell r="L75">
            <v>2003</v>
          </cell>
          <cell r="M75" t="str">
            <v>No Trade</v>
          </cell>
          <cell r="N75" t="str">
            <v/>
          </cell>
          <cell r="O75" t="str">
            <v/>
          </cell>
          <cell r="P75" t="str">
            <v/>
          </cell>
        </row>
        <row r="76">
          <cell r="A76" t="str">
            <v>GO</v>
          </cell>
          <cell r="B76">
            <v>1</v>
          </cell>
          <cell r="C76">
            <v>3</v>
          </cell>
          <cell r="D76" t="str">
            <v>C</v>
          </cell>
          <cell r="E76">
            <v>0.89</v>
          </cell>
          <cell r="F76">
            <v>37616</v>
          </cell>
          <cell r="G76">
            <v>5.9999999999999995E-4</v>
          </cell>
          <cell r="H76">
            <v>0</v>
          </cell>
          <cell r="I76" t="str">
            <v>4          0   .</v>
          </cell>
          <cell r="J76">
            <v>0</v>
          </cell>
          <cell r="K76">
            <v>0</v>
          </cell>
          <cell r="L76">
            <v>2003</v>
          </cell>
          <cell r="M76" t="str">
            <v>No Trade</v>
          </cell>
          <cell r="N76" t="str">
            <v/>
          </cell>
          <cell r="O76" t="str">
            <v/>
          </cell>
          <cell r="P76" t="str">
            <v/>
          </cell>
        </row>
        <row r="77">
          <cell r="A77" t="str">
            <v>GO</v>
          </cell>
          <cell r="B77">
            <v>1</v>
          </cell>
          <cell r="C77">
            <v>3</v>
          </cell>
          <cell r="D77" t="str">
            <v>C</v>
          </cell>
          <cell r="E77">
            <v>0.9</v>
          </cell>
          <cell r="F77">
            <v>37616</v>
          </cell>
          <cell r="G77">
            <v>5.0000000000000001E-4</v>
          </cell>
          <cell r="H77">
            <v>0</v>
          </cell>
          <cell r="I77" t="str">
            <v>3          0   .</v>
          </cell>
          <cell r="J77">
            <v>0</v>
          </cell>
          <cell r="K77">
            <v>0</v>
          </cell>
          <cell r="L77">
            <v>2003</v>
          </cell>
          <cell r="M77" t="str">
            <v>No Trade</v>
          </cell>
          <cell r="N77" t="str">
            <v/>
          </cell>
          <cell r="O77" t="str">
            <v/>
          </cell>
          <cell r="P77" t="str">
            <v/>
          </cell>
        </row>
        <row r="78">
          <cell r="A78" t="str">
            <v>GO</v>
          </cell>
          <cell r="B78">
            <v>1</v>
          </cell>
          <cell r="C78">
            <v>3</v>
          </cell>
          <cell r="D78" t="str">
            <v>C</v>
          </cell>
          <cell r="E78">
            <v>0.92</v>
          </cell>
          <cell r="F78">
            <v>37616</v>
          </cell>
          <cell r="G78">
            <v>2.0000000000000001E-4</v>
          </cell>
          <cell r="H78">
            <v>0</v>
          </cell>
          <cell r="I78" t="str">
            <v>2          0   .</v>
          </cell>
          <cell r="J78">
            <v>0</v>
          </cell>
          <cell r="K78">
            <v>0</v>
          </cell>
          <cell r="L78">
            <v>2003</v>
          </cell>
          <cell r="M78" t="str">
            <v>No Trade</v>
          </cell>
          <cell r="N78" t="str">
            <v/>
          </cell>
          <cell r="O78" t="str">
            <v/>
          </cell>
          <cell r="P78" t="str">
            <v/>
          </cell>
        </row>
        <row r="79">
          <cell r="A79" t="str">
            <v>GO</v>
          </cell>
          <cell r="B79">
            <v>1</v>
          </cell>
          <cell r="C79">
            <v>3</v>
          </cell>
          <cell r="D79" t="str">
            <v>C</v>
          </cell>
          <cell r="E79">
            <v>0.93</v>
          </cell>
          <cell r="F79">
            <v>37616</v>
          </cell>
          <cell r="G79">
            <v>0</v>
          </cell>
          <cell r="H79">
            <v>0</v>
          </cell>
          <cell r="I79" t="str">
            <v>0          0   .</v>
          </cell>
          <cell r="J79">
            <v>0</v>
          </cell>
          <cell r="K79">
            <v>0</v>
          </cell>
          <cell r="L79">
            <v>2003</v>
          </cell>
          <cell r="M79" t="str">
            <v>No Trade</v>
          </cell>
          <cell r="N79" t="str">
            <v/>
          </cell>
          <cell r="O79" t="str">
            <v/>
          </cell>
          <cell r="P79" t="str">
            <v/>
          </cell>
        </row>
        <row r="80">
          <cell r="A80" t="str">
            <v>GO</v>
          </cell>
          <cell r="B80">
            <v>1</v>
          </cell>
          <cell r="C80">
            <v>3</v>
          </cell>
          <cell r="D80" t="str">
            <v>C</v>
          </cell>
          <cell r="E80">
            <v>0.94</v>
          </cell>
          <cell r="F80">
            <v>37616</v>
          </cell>
          <cell r="G80">
            <v>0</v>
          </cell>
          <cell r="H80">
            <v>0</v>
          </cell>
          <cell r="I80" t="str">
            <v>0          0   .</v>
          </cell>
          <cell r="J80">
            <v>0</v>
          </cell>
          <cell r="K80">
            <v>0</v>
          </cell>
          <cell r="L80">
            <v>2003</v>
          </cell>
          <cell r="M80" t="str">
            <v>No Trade</v>
          </cell>
          <cell r="N80" t="str">
            <v/>
          </cell>
          <cell r="O80" t="str">
            <v/>
          </cell>
          <cell r="P80" t="str">
            <v/>
          </cell>
        </row>
        <row r="81">
          <cell r="A81" t="str">
            <v>GO</v>
          </cell>
          <cell r="B81">
            <v>1</v>
          </cell>
          <cell r="C81">
            <v>3</v>
          </cell>
          <cell r="D81" t="str">
            <v>C</v>
          </cell>
          <cell r="E81">
            <v>0.96</v>
          </cell>
          <cell r="F81">
            <v>37616</v>
          </cell>
          <cell r="G81">
            <v>1E-4</v>
          </cell>
          <cell r="H81">
            <v>0</v>
          </cell>
          <cell r="I81" t="str">
            <v>1          0   .</v>
          </cell>
          <cell r="J81">
            <v>0</v>
          </cell>
          <cell r="K81">
            <v>0</v>
          </cell>
          <cell r="L81">
            <v>2003</v>
          </cell>
          <cell r="M81" t="str">
            <v>No Trade</v>
          </cell>
          <cell r="N81" t="str">
            <v/>
          </cell>
          <cell r="O81" t="str">
            <v/>
          </cell>
          <cell r="P81" t="str">
            <v/>
          </cell>
        </row>
        <row r="82">
          <cell r="A82" t="str">
            <v>GO</v>
          </cell>
          <cell r="B82">
            <v>1</v>
          </cell>
          <cell r="C82">
            <v>3</v>
          </cell>
          <cell r="D82" t="str">
            <v>C</v>
          </cell>
          <cell r="E82">
            <v>0.98</v>
          </cell>
          <cell r="F82">
            <v>37616</v>
          </cell>
          <cell r="G82">
            <v>1E-4</v>
          </cell>
          <cell r="H82">
            <v>0</v>
          </cell>
          <cell r="I82" t="str">
            <v>1          0   .</v>
          </cell>
          <cell r="J82">
            <v>0</v>
          </cell>
          <cell r="K82">
            <v>0</v>
          </cell>
          <cell r="L82">
            <v>2003</v>
          </cell>
          <cell r="M82" t="str">
            <v>No Trade</v>
          </cell>
          <cell r="N82" t="str">
            <v/>
          </cell>
          <cell r="O82" t="str">
            <v/>
          </cell>
          <cell r="P82" t="str">
            <v/>
          </cell>
        </row>
        <row r="83">
          <cell r="A83" t="str">
            <v>GO</v>
          </cell>
          <cell r="B83">
            <v>1</v>
          </cell>
          <cell r="C83">
            <v>3</v>
          </cell>
          <cell r="D83" t="str">
            <v>C</v>
          </cell>
          <cell r="E83">
            <v>0.99</v>
          </cell>
          <cell r="F83">
            <v>37616</v>
          </cell>
          <cell r="G83">
            <v>1E-4</v>
          </cell>
          <cell r="H83">
            <v>0</v>
          </cell>
          <cell r="I83" t="str">
            <v>1          0   .</v>
          </cell>
          <cell r="J83">
            <v>0</v>
          </cell>
          <cell r="K83">
            <v>0</v>
          </cell>
          <cell r="L83">
            <v>2003</v>
          </cell>
          <cell r="M83" t="str">
            <v>No Trade</v>
          </cell>
          <cell r="N83" t="str">
            <v/>
          </cell>
          <cell r="O83" t="str">
            <v/>
          </cell>
          <cell r="P83" t="str">
            <v/>
          </cell>
        </row>
        <row r="84">
          <cell r="A84" t="str">
            <v>GO</v>
          </cell>
          <cell r="B84">
            <v>1</v>
          </cell>
          <cell r="C84">
            <v>3</v>
          </cell>
          <cell r="D84" t="str">
            <v>C</v>
          </cell>
          <cell r="E84">
            <v>1.1000000000000001</v>
          </cell>
          <cell r="F84">
            <v>37616</v>
          </cell>
          <cell r="G84">
            <v>0</v>
          </cell>
          <cell r="I84" t="str">
            <v>0   .</v>
          </cell>
          <cell r="J84">
            <v>0</v>
          </cell>
          <cell r="K84">
            <v>0</v>
          </cell>
          <cell r="L84">
            <v>2003</v>
          </cell>
          <cell r="M84" t="str">
            <v>No Trade</v>
          </cell>
          <cell r="N84" t="str">
            <v/>
          </cell>
          <cell r="O84" t="str">
            <v/>
          </cell>
          <cell r="P84" t="str">
            <v/>
          </cell>
        </row>
        <row r="85">
          <cell r="A85" t="str">
            <v>GO</v>
          </cell>
          <cell r="B85">
            <v>2</v>
          </cell>
          <cell r="C85">
            <v>3</v>
          </cell>
          <cell r="D85" t="str">
            <v>P</v>
          </cell>
          <cell r="E85">
            <v>0.05</v>
          </cell>
          <cell r="F85">
            <v>37649</v>
          </cell>
          <cell r="G85">
            <v>0</v>
          </cell>
          <cell r="H85">
            <v>0</v>
          </cell>
          <cell r="I85" t="str">
            <v>0          0   .</v>
          </cell>
          <cell r="J85">
            <v>0</v>
          </cell>
          <cell r="K85">
            <v>0</v>
          </cell>
          <cell r="L85">
            <v>2003</v>
          </cell>
          <cell r="M85" t="str">
            <v>No Trade</v>
          </cell>
          <cell r="N85" t="str">
            <v/>
          </cell>
          <cell r="O85" t="str">
            <v/>
          </cell>
          <cell r="P85" t="str">
            <v/>
          </cell>
        </row>
        <row r="86">
          <cell r="A86" t="str">
            <v>GO</v>
          </cell>
          <cell r="B86">
            <v>2</v>
          </cell>
          <cell r="C86">
            <v>3</v>
          </cell>
          <cell r="D86" t="str">
            <v>P</v>
          </cell>
          <cell r="E86">
            <v>0.49</v>
          </cell>
          <cell r="F86">
            <v>37649</v>
          </cell>
          <cell r="G86">
            <v>0</v>
          </cell>
          <cell r="H86">
            <v>0</v>
          </cell>
          <cell r="I86" t="str">
            <v>0          0   .</v>
          </cell>
          <cell r="J86">
            <v>0</v>
          </cell>
          <cell r="K86">
            <v>0</v>
          </cell>
          <cell r="L86">
            <v>2003</v>
          </cell>
          <cell r="M86" t="str">
            <v>No Trade</v>
          </cell>
          <cell r="N86" t="str">
            <v/>
          </cell>
          <cell r="O86" t="str">
            <v/>
          </cell>
          <cell r="P86" t="str">
            <v/>
          </cell>
        </row>
        <row r="87">
          <cell r="A87" t="str">
            <v>GO</v>
          </cell>
          <cell r="B87">
            <v>2</v>
          </cell>
          <cell r="C87">
            <v>3</v>
          </cell>
          <cell r="D87" t="str">
            <v>P</v>
          </cell>
          <cell r="E87">
            <v>0.5</v>
          </cell>
          <cell r="F87">
            <v>37649</v>
          </cell>
          <cell r="G87">
            <v>0</v>
          </cell>
          <cell r="H87">
            <v>0</v>
          </cell>
          <cell r="I87" t="str">
            <v>0          0   .</v>
          </cell>
          <cell r="J87">
            <v>0</v>
          </cell>
          <cell r="K87">
            <v>0</v>
          </cell>
          <cell r="L87">
            <v>2003</v>
          </cell>
          <cell r="M87" t="str">
            <v>No Trade</v>
          </cell>
          <cell r="N87" t="str">
            <v/>
          </cell>
          <cell r="O87" t="str">
            <v/>
          </cell>
          <cell r="P87" t="str">
            <v/>
          </cell>
        </row>
        <row r="88">
          <cell r="A88" t="str">
            <v>GO</v>
          </cell>
          <cell r="B88">
            <v>2</v>
          </cell>
          <cell r="C88">
            <v>3</v>
          </cell>
          <cell r="D88" t="str">
            <v>P</v>
          </cell>
          <cell r="E88">
            <v>0.52</v>
          </cell>
          <cell r="F88">
            <v>37649</v>
          </cell>
          <cell r="G88">
            <v>0</v>
          </cell>
          <cell r="H88">
            <v>0</v>
          </cell>
          <cell r="I88" t="str">
            <v>0          0   .</v>
          </cell>
          <cell r="J88">
            <v>0</v>
          </cell>
          <cell r="K88">
            <v>0</v>
          </cell>
          <cell r="L88">
            <v>2003</v>
          </cell>
          <cell r="M88" t="str">
            <v>No Trade</v>
          </cell>
          <cell r="N88" t="str">
            <v/>
          </cell>
          <cell r="O88" t="str">
            <v/>
          </cell>
          <cell r="P88" t="str">
            <v/>
          </cell>
        </row>
        <row r="89">
          <cell r="A89" t="str">
            <v>GO</v>
          </cell>
          <cell r="B89">
            <v>2</v>
          </cell>
          <cell r="C89">
            <v>3</v>
          </cell>
          <cell r="D89" t="str">
            <v>P</v>
          </cell>
          <cell r="E89">
            <v>0.53</v>
          </cell>
          <cell r="F89">
            <v>37649</v>
          </cell>
          <cell r="G89">
            <v>0</v>
          </cell>
          <cell r="H89">
            <v>0</v>
          </cell>
          <cell r="I89" t="str">
            <v>0          0   .</v>
          </cell>
          <cell r="J89">
            <v>0</v>
          </cell>
          <cell r="K89">
            <v>0</v>
          </cell>
          <cell r="L89">
            <v>2003</v>
          </cell>
          <cell r="M89" t="str">
            <v>No Trade</v>
          </cell>
          <cell r="N89" t="str">
            <v/>
          </cell>
          <cell r="O89" t="str">
            <v/>
          </cell>
          <cell r="P89" t="str">
            <v/>
          </cell>
        </row>
        <row r="90">
          <cell r="A90" t="str">
            <v>GO</v>
          </cell>
          <cell r="B90">
            <v>2</v>
          </cell>
          <cell r="C90">
            <v>3</v>
          </cell>
          <cell r="D90" t="str">
            <v>P</v>
          </cell>
          <cell r="E90">
            <v>0.54</v>
          </cell>
          <cell r="F90">
            <v>37649</v>
          </cell>
          <cell r="G90">
            <v>0</v>
          </cell>
          <cell r="H90">
            <v>0</v>
          </cell>
          <cell r="I90" t="str">
            <v>0          0   .</v>
          </cell>
          <cell r="J90">
            <v>0</v>
          </cell>
          <cell r="K90">
            <v>0</v>
          </cell>
          <cell r="L90">
            <v>2003</v>
          </cell>
          <cell r="M90" t="str">
            <v>No Trade</v>
          </cell>
          <cell r="N90" t="str">
            <v/>
          </cell>
          <cell r="O90" t="str">
            <v/>
          </cell>
          <cell r="P90" t="str">
            <v/>
          </cell>
        </row>
        <row r="91">
          <cell r="A91" t="str">
            <v>GO</v>
          </cell>
          <cell r="B91">
            <v>2</v>
          </cell>
          <cell r="C91">
            <v>3</v>
          </cell>
          <cell r="D91" t="str">
            <v>P</v>
          </cell>
          <cell r="E91">
            <v>0.55000000000000004</v>
          </cell>
          <cell r="F91">
            <v>37649</v>
          </cell>
          <cell r="G91">
            <v>0</v>
          </cell>
          <cell r="H91">
            <v>0</v>
          </cell>
          <cell r="I91" t="str">
            <v>0          0   .</v>
          </cell>
          <cell r="J91">
            <v>0</v>
          </cell>
          <cell r="K91">
            <v>0</v>
          </cell>
          <cell r="L91">
            <v>2003</v>
          </cell>
          <cell r="M91" t="str">
            <v>No Trade</v>
          </cell>
          <cell r="N91" t="str">
            <v/>
          </cell>
          <cell r="O91" t="str">
            <v/>
          </cell>
          <cell r="P91" t="str">
            <v/>
          </cell>
        </row>
        <row r="92">
          <cell r="A92" t="str">
            <v>GO</v>
          </cell>
          <cell r="B92">
            <v>2</v>
          </cell>
          <cell r="C92">
            <v>3</v>
          </cell>
          <cell r="D92" t="str">
            <v>P</v>
          </cell>
          <cell r="E92">
            <v>0.56000000000000005</v>
          </cell>
          <cell r="F92">
            <v>37649</v>
          </cell>
          <cell r="G92">
            <v>2.0000000000000001E-4</v>
          </cell>
          <cell r="H92">
            <v>0</v>
          </cell>
          <cell r="I92" t="str">
            <v>6          0   .</v>
          </cell>
          <cell r="J92">
            <v>0</v>
          </cell>
          <cell r="K92">
            <v>0</v>
          </cell>
          <cell r="L92">
            <v>2003</v>
          </cell>
          <cell r="M92" t="str">
            <v>No Trade</v>
          </cell>
          <cell r="N92" t="str">
            <v/>
          </cell>
          <cell r="O92" t="str">
            <v/>
          </cell>
          <cell r="P92" t="str">
            <v/>
          </cell>
        </row>
        <row r="93">
          <cell r="A93" t="str">
            <v>GO</v>
          </cell>
          <cell r="B93">
            <v>2</v>
          </cell>
          <cell r="C93">
            <v>3</v>
          </cell>
          <cell r="D93" t="str">
            <v>P</v>
          </cell>
          <cell r="E93">
            <v>0.56999999999999995</v>
          </cell>
          <cell r="F93">
            <v>37649</v>
          </cell>
          <cell r="G93">
            <v>0</v>
          </cell>
          <cell r="H93">
            <v>0</v>
          </cell>
          <cell r="I93" t="str">
            <v>0          0   .</v>
          </cell>
          <cell r="J93">
            <v>0</v>
          </cell>
          <cell r="K93">
            <v>0</v>
          </cell>
          <cell r="L93">
            <v>2003</v>
          </cell>
          <cell r="M93" t="str">
            <v>No Trade</v>
          </cell>
          <cell r="N93" t="str">
            <v/>
          </cell>
          <cell r="O93" t="str">
            <v/>
          </cell>
          <cell r="P93" t="str">
            <v/>
          </cell>
        </row>
        <row r="94">
          <cell r="A94" t="str">
            <v>GO</v>
          </cell>
          <cell r="B94">
            <v>2</v>
          </cell>
          <cell r="C94">
            <v>3</v>
          </cell>
          <cell r="D94" t="str">
            <v>P</v>
          </cell>
          <cell r="E94">
            <v>0.57999999999999996</v>
          </cell>
          <cell r="F94">
            <v>37649</v>
          </cell>
          <cell r="G94">
            <v>5.9999999999999995E-4</v>
          </cell>
          <cell r="H94">
            <v>1E-3</v>
          </cell>
          <cell r="I94" t="str">
            <v>2          0   .</v>
          </cell>
          <cell r="J94">
            <v>0</v>
          </cell>
          <cell r="K94">
            <v>0</v>
          </cell>
          <cell r="L94">
            <v>2003</v>
          </cell>
          <cell r="M94" t="str">
            <v>No Trade</v>
          </cell>
          <cell r="N94" t="str">
            <v/>
          </cell>
          <cell r="O94" t="str">
            <v/>
          </cell>
          <cell r="P94" t="str">
            <v/>
          </cell>
        </row>
        <row r="95">
          <cell r="A95" t="str">
            <v>GO</v>
          </cell>
          <cell r="B95">
            <v>2</v>
          </cell>
          <cell r="C95">
            <v>3</v>
          </cell>
          <cell r="D95" t="str">
            <v>P</v>
          </cell>
          <cell r="E95">
            <v>0.59</v>
          </cell>
          <cell r="F95">
            <v>37649</v>
          </cell>
          <cell r="G95">
            <v>0</v>
          </cell>
          <cell r="H95">
            <v>0</v>
          </cell>
          <cell r="I95" t="str">
            <v>0          0   .</v>
          </cell>
          <cell r="J95">
            <v>0</v>
          </cell>
          <cell r="K95">
            <v>0</v>
          </cell>
          <cell r="L95">
            <v>2003</v>
          </cell>
          <cell r="M95" t="str">
            <v>No Trade</v>
          </cell>
          <cell r="N95" t="str">
            <v/>
          </cell>
          <cell r="O95" t="str">
            <v/>
          </cell>
          <cell r="P95" t="str">
            <v/>
          </cell>
        </row>
        <row r="96">
          <cell r="A96" t="str">
            <v>GO</v>
          </cell>
          <cell r="B96">
            <v>2</v>
          </cell>
          <cell r="C96">
            <v>3</v>
          </cell>
          <cell r="D96" t="str">
            <v>P</v>
          </cell>
          <cell r="E96">
            <v>0.6</v>
          </cell>
          <cell r="F96">
            <v>37649</v>
          </cell>
          <cell r="G96">
            <v>1.1999999999999999E-3</v>
          </cell>
          <cell r="H96">
            <v>2E-3</v>
          </cell>
          <cell r="I96" t="str">
            <v>4          0   .</v>
          </cell>
          <cell r="J96">
            <v>0</v>
          </cell>
          <cell r="K96">
            <v>0</v>
          </cell>
          <cell r="L96">
            <v>2003</v>
          </cell>
          <cell r="M96" t="str">
            <v>No Trade</v>
          </cell>
          <cell r="N96" t="str">
            <v/>
          </cell>
          <cell r="O96" t="str">
            <v/>
          </cell>
          <cell r="P96" t="str">
            <v/>
          </cell>
        </row>
        <row r="97">
          <cell r="A97" t="str">
            <v>GO</v>
          </cell>
          <cell r="B97">
            <v>2</v>
          </cell>
          <cell r="C97">
            <v>3</v>
          </cell>
          <cell r="D97" t="str">
            <v>P</v>
          </cell>
          <cell r="E97">
            <v>0.61</v>
          </cell>
          <cell r="F97">
            <v>37649</v>
          </cell>
          <cell r="G97">
            <v>1.6999999999999999E-3</v>
          </cell>
          <cell r="H97">
            <v>3.0000000000000001E-3</v>
          </cell>
          <cell r="I97" t="str">
            <v>2          0   .</v>
          </cell>
          <cell r="J97">
            <v>0</v>
          </cell>
          <cell r="K97">
            <v>0</v>
          </cell>
          <cell r="L97">
            <v>2003</v>
          </cell>
          <cell r="M97" t="str">
            <v>No Trade</v>
          </cell>
          <cell r="N97" t="str">
            <v/>
          </cell>
          <cell r="O97" t="str">
            <v/>
          </cell>
          <cell r="P97" t="str">
            <v/>
          </cell>
        </row>
        <row r="98">
          <cell r="A98" t="str">
            <v>GO</v>
          </cell>
          <cell r="B98">
            <v>2</v>
          </cell>
          <cell r="C98">
            <v>3</v>
          </cell>
          <cell r="D98" t="str">
            <v>P</v>
          </cell>
          <cell r="E98">
            <v>0.62</v>
          </cell>
          <cell r="F98">
            <v>37649</v>
          </cell>
          <cell r="G98">
            <v>2.3E-3</v>
          </cell>
          <cell r="H98">
            <v>4.0000000000000001E-3</v>
          </cell>
          <cell r="I98" t="str">
            <v>2          0   .</v>
          </cell>
          <cell r="J98">
            <v>0</v>
          </cell>
          <cell r="K98">
            <v>0</v>
          </cell>
          <cell r="L98">
            <v>2003</v>
          </cell>
          <cell r="M98" t="str">
            <v>No Trade</v>
          </cell>
          <cell r="N98" t="str">
            <v/>
          </cell>
          <cell r="O98" t="str">
            <v/>
          </cell>
          <cell r="P98" t="str">
            <v/>
          </cell>
        </row>
        <row r="99">
          <cell r="A99" t="str">
            <v>GO</v>
          </cell>
          <cell r="B99">
            <v>2</v>
          </cell>
          <cell r="C99">
            <v>3</v>
          </cell>
          <cell r="D99" t="str">
            <v>P</v>
          </cell>
          <cell r="E99">
            <v>0.63</v>
          </cell>
          <cell r="F99">
            <v>37649</v>
          </cell>
          <cell r="G99">
            <v>3.0999999999999999E-3</v>
          </cell>
          <cell r="H99">
            <v>5.0000000000000001E-3</v>
          </cell>
          <cell r="I99" t="str">
            <v>4          0   .</v>
          </cell>
          <cell r="J99">
            <v>0</v>
          </cell>
          <cell r="K99">
            <v>0</v>
          </cell>
          <cell r="L99">
            <v>2003</v>
          </cell>
          <cell r="M99" t="str">
            <v>No Trade</v>
          </cell>
          <cell r="N99" t="str">
            <v/>
          </cell>
          <cell r="O99" t="str">
            <v/>
          </cell>
          <cell r="P99" t="str">
            <v/>
          </cell>
        </row>
        <row r="100">
          <cell r="A100" t="str">
            <v>GO</v>
          </cell>
          <cell r="B100">
            <v>2</v>
          </cell>
          <cell r="C100">
            <v>3</v>
          </cell>
          <cell r="D100" t="str">
            <v>P</v>
          </cell>
          <cell r="E100">
            <v>0.64</v>
          </cell>
          <cell r="F100">
            <v>37649</v>
          </cell>
          <cell r="G100">
            <v>4.1000000000000003E-3</v>
          </cell>
          <cell r="H100">
            <v>7.0000000000000001E-3</v>
          </cell>
          <cell r="I100" t="str">
            <v>0          0   .</v>
          </cell>
          <cell r="J100">
            <v>0</v>
          </cell>
          <cell r="K100">
            <v>0</v>
          </cell>
          <cell r="L100">
            <v>2003</v>
          </cell>
          <cell r="M100" t="str">
            <v>No Trade</v>
          </cell>
          <cell r="N100" t="str">
            <v/>
          </cell>
          <cell r="O100" t="str">
            <v/>
          </cell>
          <cell r="P100" t="str">
            <v/>
          </cell>
        </row>
        <row r="101">
          <cell r="A101" t="str">
            <v>GO</v>
          </cell>
          <cell r="B101">
            <v>2</v>
          </cell>
          <cell r="C101">
            <v>3</v>
          </cell>
          <cell r="D101" t="str">
            <v>P</v>
          </cell>
          <cell r="E101">
            <v>0.65</v>
          </cell>
          <cell r="F101">
            <v>37649</v>
          </cell>
          <cell r="G101">
            <v>5.3E-3</v>
          </cell>
          <cell r="H101">
            <v>8.0000000000000002E-3</v>
          </cell>
          <cell r="I101" t="str">
            <v>8          0   .</v>
          </cell>
          <cell r="J101">
            <v>0</v>
          </cell>
          <cell r="K101">
            <v>0</v>
          </cell>
          <cell r="L101">
            <v>2003</v>
          </cell>
          <cell r="M101" t="str">
            <v>No Trade</v>
          </cell>
          <cell r="N101" t="str">
            <v/>
          </cell>
          <cell r="O101" t="str">
            <v/>
          </cell>
          <cell r="P101" t="str">
            <v/>
          </cell>
        </row>
        <row r="102">
          <cell r="A102" t="str">
            <v>GO</v>
          </cell>
          <cell r="B102">
            <v>2</v>
          </cell>
          <cell r="C102">
            <v>3</v>
          </cell>
          <cell r="D102" t="str">
            <v>C</v>
          </cell>
          <cell r="E102">
            <v>0.66</v>
          </cell>
          <cell r="F102">
            <v>37649</v>
          </cell>
          <cell r="G102">
            <v>9.6600000000000005E-2</v>
          </cell>
          <cell r="H102">
            <v>8.1000000000000003E-2</v>
          </cell>
          <cell r="I102" t="str">
            <v>2          0   .</v>
          </cell>
          <cell r="J102">
            <v>0</v>
          </cell>
          <cell r="K102">
            <v>0</v>
          </cell>
          <cell r="L102">
            <v>2003</v>
          </cell>
          <cell r="M102" t="str">
            <v>No Trade</v>
          </cell>
          <cell r="N102" t="str">
            <v/>
          </cell>
          <cell r="O102" t="str">
            <v/>
          </cell>
          <cell r="P102" t="str">
            <v/>
          </cell>
        </row>
        <row r="103">
          <cell r="A103" t="str">
            <v>GO</v>
          </cell>
          <cell r="B103">
            <v>2</v>
          </cell>
          <cell r="C103">
            <v>3</v>
          </cell>
          <cell r="D103" t="str">
            <v>P</v>
          </cell>
          <cell r="E103">
            <v>0.66</v>
          </cell>
          <cell r="F103">
            <v>37649</v>
          </cell>
          <cell r="G103">
            <v>6.7999999999999996E-3</v>
          </cell>
          <cell r="H103">
            <v>0.01</v>
          </cell>
          <cell r="I103" t="str">
            <v>9          0   .</v>
          </cell>
          <cell r="J103">
            <v>0</v>
          </cell>
          <cell r="K103">
            <v>0</v>
          </cell>
          <cell r="L103">
            <v>2003</v>
          </cell>
          <cell r="M103" t="str">
            <v>No Trade</v>
          </cell>
          <cell r="N103" t="str">
            <v/>
          </cell>
          <cell r="O103" t="str">
            <v/>
          </cell>
          <cell r="P103" t="str">
            <v/>
          </cell>
        </row>
        <row r="104">
          <cell r="A104" t="str">
            <v>GO</v>
          </cell>
          <cell r="B104">
            <v>2</v>
          </cell>
          <cell r="C104">
            <v>3</v>
          </cell>
          <cell r="D104" t="str">
            <v>P</v>
          </cell>
          <cell r="E104">
            <v>0.67</v>
          </cell>
          <cell r="F104">
            <v>37649</v>
          </cell>
          <cell r="G104">
            <v>8.6E-3</v>
          </cell>
          <cell r="H104">
            <v>1.2999999999999999E-2</v>
          </cell>
          <cell r="I104" t="str">
            <v>5          0   .</v>
          </cell>
          <cell r="J104">
            <v>0</v>
          </cell>
          <cell r="K104">
            <v>0</v>
          </cell>
          <cell r="L104">
            <v>2003</v>
          </cell>
          <cell r="M104" t="str">
            <v>No Trade</v>
          </cell>
          <cell r="N104" t="str">
            <v/>
          </cell>
          <cell r="O104" t="str">
            <v/>
          </cell>
          <cell r="P104" t="str">
            <v/>
          </cell>
        </row>
        <row r="105">
          <cell r="A105" t="str">
            <v>GO</v>
          </cell>
          <cell r="B105">
            <v>2</v>
          </cell>
          <cell r="C105">
            <v>3</v>
          </cell>
          <cell r="D105" t="str">
            <v>P</v>
          </cell>
          <cell r="E105">
            <v>0.68</v>
          </cell>
          <cell r="F105">
            <v>37649</v>
          </cell>
          <cell r="G105">
            <v>1.0699999999999999E-2</v>
          </cell>
          <cell r="H105">
            <v>1.6E-2</v>
          </cell>
          <cell r="I105" t="str">
            <v>4          0   .</v>
          </cell>
          <cell r="J105">
            <v>0</v>
          </cell>
          <cell r="K105">
            <v>0</v>
          </cell>
          <cell r="L105">
            <v>2003</v>
          </cell>
          <cell r="M105" t="str">
            <v>No Trade</v>
          </cell>
          <cell r="N105" t="str">
            <v/>
          </cell>
          <cell r="O105" t="str">
            <v/>
          </cell>
          <cell r="P105" t="str">
            <v/>
          </cell>
        </row>
        <row r="106">
          <cell r="A106" t="str">
            <v>GO</v>
          </cell>
          <cell r="B106">
            <v>2</v>
          </cell>
          <cell r="C106">
            <v>3</v>
          </cell>
          <cell r="D106" t="str">
            <v>P</v>
          </cell>
          <cell r="E106">
            <v>0.69</v>
          </cell>
          <cell r="F106">
            <v>37649</v>
          </cell>
          <cell r="G106">
            <v>1.32E-2</v>
          </cell>
          <cell r="H106">
            <v>1.9E-2</v>
          </cell>
          <cell r="I106" t="str">
            <v>7          0   .</v>
          </cell>
          <cell r="J106">
            <v>0</v>
          </cell>
          <cell r="K106">
            <v>0</v>
          </cell>
          <cell r="L106">
            <v>2003</v>
          </cell>
          <cell r="M106" t="str">
            <v>No Trade</v>
          </cell>
          <cell r="N106" t="str">
            <v/>
          </cell>
          <cell r="O106" t="str">
            <v/>
          </cell>
          <cell r="P106" t="str">
            <v/>
          </cell>
        </row>
        <row r="107">
          <cell r="A107" t="str">
            <v>GO</v>
          </cell>
          <cell r="B107">
            <v>2</v>
          </cell>
          <cell r="C107">
            <v>3</v>
          </cell>
          <cell r="D107" t="str">
            <v>C</v>
          </cell>
          <cell r="E107">
            <v>0.7</v>
          </cell>
          <cell r="F107">
            <v>37649</v>
          </cell>
          <cell r="G107">
            <v>6.6199999999999995E-2</v>
          </cell>
          <cell r="H107">
            <v>5.6000000000000001E-2</v>
          </cell>
          <cell r="I107" t="str">
            <v>6          0   .</v>
          </cell>
          <cell r="J107">
            <v>0</v>
          </cell>
          <cell r="K107">
            <v>0</v>
          </cell>
          <cell r="L107">
            <v>2003</v>
          </cell>
          <cell r="M107" t="str">
            <v>No Trade</v>
          </cell>
          <cell r="N107" t="str">
            <v/>
          </cell>
          <cell r="O107" t="str">
            <v/>
          </cell>
          <cell r="P107" t="str">
            <v/>
          </cell>
        </row>
        <row r="108">
          <cell r="A108" t="str">
            <v>GO</v>
          </cell>
          <cell r="B108">
            <v>2</v>
          </cell>
          <cell r="C108">
            <v>3</v>
          </cell>
          <cell r="D108" t="str">
            <v>P</v>
          </cell>
          <cell r="E108">
            <v>0.7</v>
          </cell>
          <cell r="F108">
            <v>37649</v>
          </cell>
          <cell r="G108">
            <v>1.61E-2</v>
          </cell>
          <cell r="H108">
            <v>2.5999999999999999E-2</v>
          </cell>
          <cell r="I108" t="str">
            <v>0          0   .</v>
          </cell>
          <cell r="J108">
            <v>0</v>
          </cell>
          <cell r="K108">
            <v>0</v>
          </cell>
          <cell r="L108">
            <v>2003</v>
          </cell>
          <cell r="M108" t="str">
            <v>No Trade</v>
          </cell>
          <cell r="N108" t="str">
            <v/>
          </cell>
          <cell r="O108" t="str">
            <v/>
          </cell>
          <cell r="P108" t="str">
            <v/>
          </cell>
        </row>
        <row r="109">
          <cell r="A109" t="str">
            <v>GO</v>
          </cell>
          <cell r="B109">
            <v>2</v>
          </cell>
          <cell r="C109">
            <v>3</v>
          </cell>
          <cell r="D109" t="str">
            <v>C</v>
          </cell>
          <cell r="E109">
            <v>0.71</v>
          </cell>
          <cell r="F109">
            <v>37649</v>
          </cell>
          <cell r="G109">
            <v>5.96E-2</v>
          </cell>
          <cell r="H109">
            <v>4.8000000000000001E-2</v>
          </cell>
          <cell r="I109" t="str">
            <v>2          0   .</v>
          </cell>
          <cell r="J109">
            <v>0</v>
          </cell>
          <cell r="K109">
            <v>0</v>
          </cell>
          <cell r="L109">
            <v>2003</v>
          </cell>
          <cell r="M109" t="str">
            <v>No Trade</v>
          </cell>
          <cell r="N109" t="str">
            <v/>
          </cell>
          <cell r="O109" t="str">
            <v/>
          </cell>
          <cell r="P109" t="str">
            <v/>
          </cell>
        </row>
        <row r="110">
          <cell r="A110" t="str">
            <v>GO</v>
          </cell>
          <cell r="B110">
            <v>2</v>
          </cell>
          <cell r="C110">
            <v>3</v>
          </cell>
          <cell r="D110" t="str">
            <v>P</v>
          </cell>
          <cell r="E110">
            <v>0.71</v>
          </cell>
          <cell r="F110">
            <v>37649</v>
          </cell>
          <cell r="G110">
            <v>1.9400000000000001E-2</v>
          </cell>
          <cell r="H110">
            <v>2.7E-2</v>
          </cell>
          <cell r="I110" t="str">
            <v>5          0   .</v>
          </cell>
          <cell r="J110">
            <v>0</v>
          </cell>
          <cell r="K110">
            <v>0</v>
          </cell>
          <cell r="L110">
            <v>2003</v>
          </cell>
          <cell r="M110" t="str">
            <v>No Trade</v>
          </cell>
          <cell r="N110" t="str">
            <v/>
          </cell>
          <cell r="O110" t="str">
            <v/>
          </cell>
          <cell r="P110" t="str">
            <v/>
          </cell>
        </row>
        <row r="111">
          <cell r="A111" t="str">
            <v>GO</v>
          </cell>
          <cell r="B111">
            <v>2</v>
          </cell>
          <cell r="C111">
            <v>3</v>
          </cell>
          <cell r="D111" t="str">
            <v>C</v>
          </cell>
          <cell r="E111">
            <v>0.72</v>
          </cell>
          <cell r="F111">
            <v>37649</v>
          </cell>
          <cell r="G111">
            <v>5.33E-2</v>
          </cell>
          <cell r="H111">
            <v>4.2000000000000003E-2</v>
          </cell>
          <cell r="I111" t="str">
            <v>8          0   .</v>
          </cell>
          <cell r="J111">
            <v>0</v>
          </cell>
          <cell r="K111">
            <v>0</v>
          </cell>
          <cell r="L111">
            <v>2003</v>
          </cell>
          <cell r="M111" t="str">
            <v>No Trade</v>
          </cell>
          <cell r="N111" t="str">
            <v/>
          </cell>
          <cell r="O111" t="str">
            <v/>
          </cell>
          <cell r="P111" t="str">
            <v/>
          </cell>
        </row>
        <row r="112">
          <cell r="A112" t="str">
            <v>GO</v>
          </cell>
          <cell r="B112">
            <v>2</v>
          </cell>
          <cell r="C112">
            <v>3</v>
          </cell>
          <cell r="D112" t="str">
            <v>P</v>
          </cell>
          <cell r="E112">
            <v>0.72</v>
          </cell>
          <cell r="F112">
            <v>37649</v>
          </cell>
          <cell r="G112">
            <v>2.3099999999999999E-2</v>
          </cell>
          <cell r="H112">
            <v>3.2000000000000001E-2</v>
          </cell>
          <cell r="I112" t="str">
            <v>0          0   .</v>
          </cell>
          <cell r="J112">
            <v>0</v>
          </cell>
          <cell r="K112">
            <v>0</v>
          </cell>
          <cell r="L112">
            <v>2003</v>
          </cell>
          <cell r="M112" t="str">
            <v>No Trade</v>
          </cell>
          <cell r="N112" t="str">
            <v/>
          </cell>
          <cell r="O112" t="str">
            <v/>
          </cell>
          <cell r="P112" t="str">
            <v/>
          </cell>
        </row>
        <row r="113">
          <cell r="A113" t="str">
            <v>GO</v>
          </cell>
          <cell r="B113">
            <v>2</v>
          </cell>
          <cell r="C113">
            <v>3</v>
          </cell>
          <cell r="D113" t="str">
            <v>C</v>
          </cell>
          <cell r="E113">
            <v>0.73</v>
          </cell>
          <cell r="F113">
            <v>37649</v>
          </cell>
          <cell r="G113">
            <v>4.7500000000000001E-2</v>
          </cell>
          <cell r="H113">
            <v>3.6999999999999998E-2</v>
          </cell>
          <cell r="I113" t="str">
            <v>8          0   .</v>
          </cell>
          <cell r="J113">
            <v>0</v>
          </cell>
          <cell r="K113">
            <v>0</v>
          </cell>
          <cell r="L113">
            <v>2003</v>
          </cell>
          <cell r="M113" t="str">
            <v>No Trade</v>
          </cell>
          <cell r="N113" t="str">
            <v/>
          </cell>
          <cell r="O113" t="str">
            <v/>
          </cell>
          <cell r="P113" t="str">
            <v/>
          </cell>
        </row>
        <row r="114">
          <cell r="A114" t="str">
            <v>GO</v>
          </cell>
          <cell r="B114">
            <v>2</v>
          </cell>
          <cell r="C114">
            <v>3</v>
          </cell>
          <cell r="D114" t="str">
            <v>P</v>
          </cell>
          <cell r="E114">
            <v>0.73</v>
          </cell>
          <cell r="F114">
            <v>37649</v>
          </cell>
          <cell r="G114">
            <v>2.7199999999999998E-2</v>
          </cell>
          <cell r="H114">
            <v>3.6999999999999998E-2</v>
          </cell>
          <cell r="I114" t="str">
            <v>0          0   .</v>
          </cell>
          <cell r="J114">
            <v>0</v>
          </cell>
          <cell r="K114">
            <v>0</v>
          </cell>
          <cell r="L114">
            <v>2003</v>
          </cell>
          <cell r="M114" t="str">
            <v>No Trade</v>
          </cell>
          <cell r="N114" t="str">
            <v/>
          </cell>
          <cell r="O114" t="str">
            <v/>
          </cell>
          <cell r="P114" t="str">
            <v/>
          </cell>
        </row>
        <row r="115">
          <cell r="A115" t="str">
            <v>GO</v>
          </cell>
          <cell r="B115">
            <v>2</v>
          </cell>
          <cell r="C115">
            <v>3</v>
          </cell>
          <cell r="D115" t="str">
            <v>C</v>
          </cell>
          <cell r="E115">
            <v>0.74</v>
          </cell>
          <cell r="F115">
            <v>37649</v>
          </cell>
          <cell r="G115">
            <v>4.2200000000000001E-2</v>
          </cell>
          <cell r="H115">
            <v>3.3000000000000002E-2</v>
          </cell>
          <cell r="I115" t="str">
            <v>4          1   .</v>
          </cell>
          <cell r="J115">
            <v>0</v>
          </cell>
          <cell r="K115">
            <v>0</v>
          </cell>
          <cell r="L115">
            <v>2003</v>
          </cell>
          <cell r="M115" t="str">
            <v>No Trade</v>
          </cell>
          <cell r="N115" t="str">
            <v/>
          </cell>
          <cell r="O115" t="str">
            <v/>
          </cell>
          <cell r="P115" t="str">
            <v/>
          </cell>
        </row>
        <row r="116">
          <cell r="A116" t="str">
            <v>GO</v>
          </cell>
          <cell r="B116">
            <v>2</v>
          </cell>
          <cell r="C116">
            <v>3</v>
          </cell>
          <cell r="D116" t="str">
            <v>P</v>
          </cell>
          <cell r="E116">
            <v>0.74</v>
          </cell>
          <cell r="F116">
            <v>37649</v>
          </cell>
          <cell r="G116">
            <v>3.1800000000000002E-2</v>
          </cell>
          <cell r="H116">
            <v>4.2000000000000003E-2</v>
          </cell>
          <cell r="I116" t="str">
            <v>6          0   .</v>
          </cell>
          <cell r="J116">
            <v>0</v>
          </cell>
          <cell r="K116">
            <v>0</v>
          </cell>
          <cell r="L116">
            <v>2003</v>
          </cell>
          <cell r="M116" t="str">
            <v>No Trade</v>
          </cell>
          <cell r="N116" t="str">
            <v/>
          </cell>
          <cell r="O116" t="str">
            <v/>
          </cell>
          <cell r="P116" t="str">
            <v/>
          </cell>
        </row>
        <row r="117">
          <cell r="A117" t="str">
            <v>GO</v>
          </cell>
          <cell r="B117">
            <v>2</v>
          </cell>
          <cell r="C117">
            <v>3</v>
          </cell>
          <cell r="D117" t="str">
            <v>C</v>
          </cell>
          <cell r="E117">
            <v>0.75</v>
          </cell>
          <cell r="F117">
            <v>37649</v>
          </cell>
          <cell r="G117">
            <v>3.7199999999999997E-2</v>
          </cell>
          <cell r="H117">
            <v>2.9000000000000001E-2</v>
          </cell>
          <cell r="I117" t="str">
            <v>4          0   .</v>
          </cell>
          <cell r="J117">
            <v>0</v>
          </cell>
          <cell r="K117">
            <v>0</v>
          </cell>
          <cell r="L117">
            <v>2003</v>
          </cell>
          <cell r="M117" t="str">
            <v>No Trade</v>
          </cell>
          <cell r="N117" t="str">
            <v/>
          </cell>
          <cell r="O117" t="str">
            <v/>
          </cell>
          <cell r="P117" t="str">
            <v/>
          </cell>
        </row>
        <row r="118">
          <cell r="A118" t="str">
            <v>GO</v>
          </cell>
          <cell r="B118">
            <v>2</v>
          </cell>
          <cell r="C118">
            <v>3</v>
          </cell>
          <cell r="D118" t="str">
            <v>P</v>
          </cell>
          <cell r="E118">
            <v>0.75</v>
          </cell>
          <cell r="F118">
            <v>37649</v>
          </cell>
          <cell r="G118">
            <v>3.6799999999999999E-2</v>
          </cell>
          <cell r="H118">
            <v>4.8000000000000001E-2</v>
          </cell>
          <cell r="I118" t="str">
            <v>5        330   .</v>
          </cell>
          <cell r="J118">
            <v>0</v>
          </cell>
          <cell r="K118">
            <v>0</v>
          </cell>
          <cell r="L118">
            <v>2003</v>
          </cell>
          <cell r="M118" t="str">
            <v>No Trade</v>
          </cell>
          <cell r="N118" t="str">
            <v/>
          </cell>
          <cell r="O118" t="str">
            <v/>
          </cell>
          <cell r="P118" t="str">
            <v/>
          </cell>
        </row>
        <row r="119">
          <cell r="A119" t="str">
            <v>GO</v>
          </cell>
          <cell r="B119">
            <v>2</v>
          </cell>
          <cell r="C119">
            <v>3</v>
          </cell>
          <cell r="D119" t="str">
            <v>C</v>
          </cell>
          <cell r="E119">
            <v>0.76</v>
          </cell>
          <cell r="F119">
            <v>37649</v>
          </cell>
          <cell r="G119">
            <v>3.2800000000000003E-2</v>
          </cell>
          <cell r="H119">
            <v>2.5000000000000001E-2</v>
          </cell>
          <cell r="I119" t="str">
            <v>8          0   .</v>
          </cell>
          <cell r="J119">
            <v>0</v>
          </cell>
          <cell r="K119">
            <v>0</v>
          </cell>
          <cell r="L119">
            <v>2003</v>
          </cell>
          <cell r="M119" t="str">
            <v>No Trade</v>
          </cell>
          <cell r="N119" t="str">
            <v/>
          </cell>
          <cell r="O119" t="str">
            <v/>
          </cell>
          <cell r="P119" t="str">
            <v/>
          </cell>
        </row>
        <row r="120">
          <cell r="A120" t="str">
            <v>GO</v>
          </cell>
          <cell r="B120">
            <v>2</v>
          </cell>
          <cell r="C120">
            <v>3</v>
          </cell>
          <cell r="D120" t="str">
            <v>P</v>
          </cell>
          <cell r="E120">
            <v>0.76</v>
          </cell>
          <cell r="F120">
            <v>37649</v>
          </cell>
          <cell r="G120">
            <v>7.7499999999999999E-2</v>
          </cell>
          <cell r="H120">
            <v>7.6999999999999999E-2</v>
          </cell>
          <cell r="I120" t="str">
            <v>5          0   .</v>
          </cell>
          <cell r="J120">
            <v>0</v>
          </cell>
          <cell r="K120">
            <v>0</v>
          </cell>
          <cell r="L120">
            <v>2003</v>
          </cell>
          <cell r="M120" t="str">
            <v>No Trade</v>
          </cell>
          <cell r="N120" t="str">
            <v/>
          </cell>
          <cell r="O120" t="str">
            <v/>
          </cell>
          <cell r="P120" t="str">
            <v/>
          </cell>
        </row>
        <row r="121">
          <cell r="A121" t="str">
            <v>GO</v>
          </cell>
          <cell r="B121">
            <v>2</v>
          </cell>
          <cell r="C121">
            <v>3</v>
          </cell>
          <cell r="D121" t="str">
            <v>C</v>
          </cell>
          <cell r="E121">
            <v>0.77</v>
          </cell>
          <cell r="F121">
            <v>37649</v>
          </cell>
          <cell r="G121">
            <v>2.8799999999999999E-2</v>
          </cell>
          <cell r="H121">
            <v>2.1999999999999999E-2</v>
          </cell>
          <cell r="I121" t="str">
            <v>6          0   .</v>
          </cell>
          <cell r="J121">
            <v>0</v>
          </cell>
          <cell r="K121">
            <v>0</v>
          </cell>
          <cell r="L121">
            <v>2003</v>
          </cell>
          <cell r="M121" t="str">
            <v>No Trade</v>
          </cell>
          <cell r="N121" t="str">
            <v/>
          </cell>
          <cell r="O121" t="str">
            <v/>
          </cell>
          <cell r="P121" t="str">
            <v/>
          </cell>
        </row>
        <row r="122">
          <cell r="A122" t="str">
            <v>GO</v>
          </cell>
          <cell r="B122">
            <v>2</v>
          </cell>
          <cell r="C122">
            <v>3</v>
          </cell>
          <cell r="D122" t="str">
            <v>P</v>
          </cell>
          <cell r="E122">
            <v>0.77</v>
          </cell>
          <cell r="F122">
            <v>37649</v>
          </cell>
          <cell r="G122">
            <v>7.8100000000000003E-2</v>
          </cell>
          <cell r="H122">
            <v>7.8E-2</v>
          </cell>
          <cell r="I122" t="str">
            <v>1          0   .</v>
          </cell>
          <cell r="J122">
            <v>0</v>
          </cell>
          <cell r="K122">
            <v>0</v>
          </cell>
          <cell r="L122">
            <v>2003</v>
          </cell>
          <cell r="M122" t="str">
            <v>No Trade</v>
          </cell>
          <cell r="N122" t="str">
            <v/>
          </cell>
          <cell r="O122" t="str">
            <v/>
          </cell>
          <cell r="P122" t="str">
            <v/>
          </cell>
        </row>
        <row r="123">
          <cell r="A123" t="str">
            <v>GO</v>
          </cell>
          <cell r="B123">
            <v>2</v>
          </cell>
          <cell r="C123">
            <v>3</v>
          </cell>
          <cell r="D123" t="str">
            <v>C</v>
          </cell>
          <cell r="E123">
            <v>0.78</v>
          </cell>
          <cell r="F123">
            <v>37649</v>
          </cell>
          <cell r="G123">
            <v>2.52E-2</v>
          </cell>
          <cell r="H123">
            <v>1.9E-2</v>
          </cell>
          <cell r="I123" t="str">
            <v>7          0   .</v>
          </cell>
          <cell r="J123">
            <v>0</v>
          </cell>
          <cell r="K123">
            <v>0</v>
          </cell>
          <cell r="L123">
            <v>2003</v>
          </cell>
          <cell r="M123" t="str">
            <v>No Trade</v>
          </cell>
          <cell r="N123" t="str">
            <v/>
          </cell>
          <cell r="O123" t="str">
            <v/>
          </cell>
          <cell r="P123" t="str">
            <v/>
          </cell>
        </row>
        <row r="124">
          <cell r="A124" t="str">
            <v>GO</v>
          </cell>
          <cell r="B124">
            <v>2</v>
          </cell>
          <cell r="C124">
            <v>3</v>
          </cell>
          <cell r="D124" t="str">
            <v>P</v>
          </cell>
          <cell r="E124">
            <v>0.78</v>
          </cell>
          <cell r="F124">
            <v>37649</v>
          </cell>
          <cell r="G124">
            <v>5.4600000000000003E-2</v>
          </cell>
          <cell r="H124">
            <v>6.8000000000000005E-2</v>
          </cell>
          <cell r="I124" t="str">
            <v>6          0   .</v>
          </cell>
          <cell r="J124">
            <v>0</v>
          </cell>
          <cell r="K124">
            <v>0</v>
          </cell>
          <cell r="L124">
            <v>2003</v>
          </cell>
          <cell r="M124" t="str">
            <v>No Trade</v>
          </cell>
          <cell r="N124" t="str">
            <v/>
          </cell>
          <cell r="O124" t="str">
            <v/>
          </cell>
          <cell r="P124" t="str">
            <v/>
          </cell>
        </row>
        <row r="125">
          <cell r="A125" t="str">
            <v>GO</v>
          </cell>
          <cell r="B125">
            <v>2</v>
          </cell>
          <cell r="C125">
            <v>3</v>
          </cell>
          <cell r="D125" t="str">
            <v>C</v>
          </cell>
          <cell r="E125">
            <v>0.79</v>
          </cell>
          <cell r="F125">
            <v>37649</v>
          </cell>
          <cell r="G125">
            <v>2.1999999999999999E-2</v>
          </cell>
          <cell r="H125">
            <v>1.7000000000000001E-2</v>
          </cell>
          <cell r="I125" t="str">
            <v>1          0   .</v>
          </cell>
          <cell r="J125">
            <v>0</v>
          </cell>
          <cell r="K125">
            <v>0</v>
          </cell>
          <cell r="L125">
            <v>2003</v>
          </cell>
          <cell r="M125" t="str">
            <v>No Trade</v>
          </cell>
          <cell r="N125" t="str">
            <v/>
          </cell>
          <cell r="O125" t="str">
            <v/>
          </cell>
          <cell r="P125" t="str">
            <v/>
          </cell>
        </row>
        <row r="126">
          <cell r="A126" t="str">
            <v>GO</v>
          </cell>
          <cell r="B126">
            <v>2</v>
          </cell>
          <cell r="C126">
            <v>3</v>
          </cell>
          <cell r="D126" t="str">
            <v>P</v>
          </cell>
          <cell r="E126">
            <v>0.79</v>
          </cell>
          <cell r="F126">
            <v>37649</v>
          </cell>
          <cell r="G126">
            <v>8.4000000000000005E-2</v>
          </cell>
          <cell r="H126">
            <v>8.4000000000000005E-2</v>
          </cell>
          <cell r="I126" t="str">
            <v>0          0   .</v>
          </cell>
          <cell r="J126">
            <v>0</v>
          </cell>
          <cell r="K126">
            <v>0</v>
          </cell>
          <cell r="L126">
            <v>2003</v>
          </cell>
          <cell r="M126" t="str">
            <v>No Trade</v>
          </cell>
          <cell r="N126" t="str">
            <v/>
          </cell>
          <cell r="O126" t="str">
            <v/>
          </cell>
          <cell r="P126" t="str">
            <v/>
          </cell>
        </row>
        <row r="127">
          <cell r="A127" t="str">
            <v>GO</v>
          </cell>
          <cell r="B127">
            <v>2</v>
          </cell>
          <cell r="C127">
            <v>3</v>
          </cell>
          <cell r="D127" t="str">
            <v>C</v>
          </cell>
          <cell r="E127">
            <v>0.8</v>
          </cell>
          <cell r="F127">
            <v>37649</v>
          </cell>
          <cell r="G127">
            <v>1.8499999999999999E-2</v>
          </cell>
          <cell r="H127">
            <v>1.4E-2</v>
          </cell>
          <cell r="I127" t="str">
            <v>8          1   .</v>
          </cell>
          <cell r="J127">
            <v>0</v>
          </cell>
          <cell r="K127">
            <v>0</v>
          </cell>
          <cell r="L127">
            <v>2003</v>
          </cell>
          <cell r="M127" t="str">
            <v>No Trade</v>
          </cell>
          <cell r="N127" t="str">
            <v/>
          </cell>
          <cell r="O127" t="str">
            <v/>
          </cell>
          <cell r="P127" t="str">
            <v/>
          </cell>
        </row>
        <row r="128">
          <cell r="A128" t="str">
            <v>GO</v>
          </cell>
          <cell r="B128">
            <v>2</v>
          </cell>
          <cell r="C128">
            <v>3</v>
          </cell>
          <cell r="D128" t="str">
            <v>P</v>
          </cell>
          <cell r="E128">
            <v>0.8</v>
          </cell>
          <cell r="F128">
            <v>37649</v>
          </cell>
          <cell r="G128">
            <v>0.13339999999999999</v>
          </cell>
          <cell r="H128">
            <v>0.13300000000000001</v>
          </cell>
          <cell r="I128" t="str">
            <v>4          0   .</v>
          </cell>
          <cell r="J128">
            <v>0</v>
          </cell>
          <cell r="K128">
            <v>0</v>
          </cell>
          <cell r="L128">
            <v>2003</v>
          </cell>
          <cell r="M128" t="str">
            <v>No Trade</v>
          </cell>
          <cell r="N128" t="str">
            <v/>
          </cell>
          <cell r="O128" t="str">
            <v/>
          </cell>
          <cell r="P128" t="str">
            <v/>
          </cell>
        </row>
        <row r="129">
          <cell r="A129" t="str">
            <v>GO</v>
          </cell>
          <cell r="B129">
            <v>2</v>
          </cell>
          <cell r="C129">
            <v>3</v>
          </cell>
          <cell r="D129" t="str">
            <v>C</v>
          </cell>
          <cell r="E129">
            <v>0.81</v>
          </cell>
          <cell r="F129">
            <v>37649</v>
          </cell>
          <cell r="G129">
            <v>1.66E-2</v>
          </cell>
          <cell r="H129">
            <v>1.2E-2</v>
          </cell>
          <cell r="I129" t="str">
            <v>8          0   .</v>
          </cell>
          <cell r="J129">
            <v>0</v>
          </cell>
          <cell r="K129">
            <v>0</v>
          </cell>
          <cell r="L129">
            <v>2003</v>
          </cell>
          <cell r="M129" t="str">
            <v>No Trade</v>
          </cell>
          <cell r="N129" t="str">
            <v/>
          </cell>
          <cell r="O129" t="str">
            <v/>
          </cell>
          <cell r="P129" t="str">
            <v/>
          </cell>
        </row>
        <row r="130">
          <cell r="A130" t="str">
            <v>GO</v>
          </cell>
          <cell r="B130">
            <v>2</v>
          </cell>
          <cell r="C130">
            <v>3</v>
          </cell>
          <cell r="D130" t="str">
            <v>P</v>
          </cell>
          <cell r="E130">
            <v>0.81</v>
          </cell>
          <cell r="F130">
            <v>37649</v>
          </cell>
          <cell r="G130">
            <v>0</v>
          </cell>
          <cell r="H130">
            <v>0</v>
          </cell>
          <cell r="I130" t="str">
            <v>0          0   .</v>
          </cell>
          <cell r="J130">
            <v>0</v>
          </cell>
          <cell r="K130">
            <v>0</v>
          </cell>
          <cell r="L130">
            <v>2003</v>
          </cell>
          <cell r="M130" t="str">
            <v>No Trade</v>
          </cell>
          <cell r="N130" t="str">
            <v/>
          </cell>
          <cell r="O130" t="str">
            <v/>
          </cell>
          <cell r="P130" t="str">
            <v/>
          </cell>
        </row>
        <row r="131">
          <cell r="A131" t="str">
            <v>GO</v>
          </cell>
          <cell r="B131">
            <v>2</v>
          </cell>
          <cell r="C131">
            <v>3</v>
          </cell>
          <cell r="D131" t="str">
            <v>C</v>
          </cell>
          <cell r="E131">
            <v>0.82</v>
          </cell>
          <cell r="F131">
            <v>37649</v>
          </cell>
          <cell r="G131">
            <v>1.43E-2</v>
          </cell>
          <cell r="H131">
            <v>1.0999999999999999E-2</v>
          </cell>
          <cell r="I131" t="str">
            <v>0          0   .</v>
          </cell>
          <cell r="J131">
            <v>0</v>
          </cell>
          <cell r="K131">
            <v>0</v>
          </cell>
          <cell r="L131">
            <v>2003</v>
          </cell>
          <cell r="M131" t="str">
            <v>No Trade</v>
          </cell>
          <cell r="N131" t="str">
            <v/>
          </cell>
          <cell r="O131" t="str">
            <v/>
          </cell>
          <cell r="P131" t="str">
            <v/>
          </cell>
        </row>
        <row r="132">
          <cell r="A132" t="str">
            <v>GO</v>
          </cell>
          <cell r="B132">
            <v>2</v>
          </cell>
          <cell r="C132">
            <v>3</v>
          </cell>
          <cell r="D132" t="str">
            <v>C</v>
          </cell>
          <cell r="E132">
            <v>0.83</v>
          </cell>
          <cell r="F132">
            <v>37649</v>
          </cell>
          <cell r="G132">
            <v>1.23E-2</v>
          </cell>
          <cell r="H132">
            <v>8.9999999999999993E-3</v>
          </cell>
          <cell r="I132" t="str">
            <v>5          0   .</v>
          </cell>
          <cell r="J132">
            <v>0</v>
          </cell>
          <cell r="K132">
            <v>0</v>
          </cell>
          <cell r="L132">
            <v>2003</v>
          </cell>
          <cell r="M132" t="str">
            <v>No Trade</v>
          </cell>
          <cell r="N132" t="str">
            <v/>
          </cell>
          <cell r="O132" t="str">
            <v/>
          </cell>
          <cell r="P132" t="str">
            <v/>
          </cell>
        </row>
        <row r="133">
          <cell r="A133" t="str">
            <v>GO</v>
          </cell>
          <cell r="B133">
            <v>2</v>
          </cell>
          <cell r="C133">
            <v>3</v>
          </cell>
          <cell r="D133" t="str">
            <v>C</v>
          </cell>
          <cell r="E133">
            <v>0.84</v>
          </cell>
          <cell r="F133">
            <v>37649</v>
          </cell>
          <cell r="G133">
            <v>1.06E-2</v>
          </cell>
          <cell r="H133">
            <v>8.0000000000000002E-3</v>
          </cell>
          <cell r="I133" t="str">
            <v>1          0   .</v>
          </cell>
          <cell r="J133">
            <v>0</v>
          </cell>
          <cell r="K133">
            <v>0</v>
          </cell>
          <cell r="L133">
            <v>2003</v>
          </cell>
          <cell r="M133" t="str">
            <v>No Trade</v>
          </cell>
          <cell r="N133" t="str">
            <v/>
          </cell>
          <cell r="O133" t="str">
            <v/>
          </cell>
          <cell r="P133" t="str">
            <v/>
          </cell>
        </row>
        <row r="134">
          <cell r="A134" t="str">
            <v>GO</v>
          </cell>
          <cell r="B134">
            <v>2</v>
          </cell>
          <cell r="C134">
            <v>3</v>
          </cell>
          <cell r="D134" t="str">
            <v>C</v>
          </cell>
          <cell r="E134">
            <v>0.85</v>
          </cell>
          <cell r="F134">
            <v>37649</v>
          </cell>
          <cell r="G134">
            <v>9.1000000000000004E-3</v>
          </cell>
          <cell r="H134">
            <v>7.0000000000000001E-3</v>
          </cell>
          <cell r="I134" t="str">
            <v>0          0   .</v>
          </cell>
          <cell r="J134">
            <v>0</v>
          </cell>
          <cell r="K134">
            <v>0</v>
          </cell>
          <cell r="L134">
            <v>2003</v>
          </cell>
          <cell r="M134" t="str">
            <v>No Trade</v>
          </cell>
          <cell r="N134" t="str">
            <v/>
          </cell>
          <cell r="O134" t="str">
            <v/>
          </cell>
          <cell r="P134" t="str">
            <v/>
          </cell>
        </row>
        <row r="135">
          <cell r="A135" t="str">
            <v>GO</v>
          </cell>
          <cell r="B135">
            <v>2</v>
          </cell>
          <cell r="C135">
            <v>3</v>
          </cell>
          <cell r="D135" t="str">
            <v>C</v>
          </cell>
          <cell r="E135">
            <v>0.86</v>
          </cell>
          <cell r="F135">
            <v>37649</v>
          </cell>
          <cell r="G135">
            <v>7.7999999999999996E-3</v>
          </cell>
          <cell r="H135">
            <v>6.0000000000000001E-3</v>
          </cell>
          <cell r="I135" t="str">
            <v>0          0   .</v>
          </cell>
          <cell r="J135">
            <v>0</v>
          </cell>
          <cell r="K135">
            <v>0</v>
          </cell>
          <cell r="L135">
            <v>2003</v>
          </cell>
          <cell r="M135" t="str">
            <v>No Trade</v>
          </cell>
          <cell r="N135" t="str">
            <v/>
          </cell>
          <cell r="O135" t="str">
            <v/>
          </cell>
          <cell r="P135" t="str">
            <v/>
          </cell>
        </row>
        <row r="136">
          <cell r="A136" t="str">
            <v>GO</v>
          </cell>
          <cell r="B136">
            <v>2</v>
          </cell>
          <cell r="C136">
            <v>3</v>
          </cell>
          <cell r="D136" t="str">
            <v>C</v>
          </cell>
          <cell r="E136">
            <v>0.87</v>
          </cell>
          <cell r="F136">
            <v>37649</v>
          </cell>
          <cell r="G136">
            <v>6.6E-3</v>
          </cell>
          <cell r="H136">
            <v>5.0000000000000001E-3</v>
          </cell>
          <cell r="I136" t="str">
            <v>1          0   .</v>
          </cell>
          <cell r="J136">
            <v>0</v>
          </cell>
          <cell r="K136">
            <v>0</v>
          </cell>
          <cell r="L136">
            <v>2003</v>
          </cell>
          <cell r="M136" t="str">
            <v>No Trade</v>
          </cell>
          <cell r="N136" t="str">
            <v/>
          </cell>
          <cell r="O136" t="str">
            <v/>
          </cell>
          <cell r="P136" t="str">
            <v/>
          </cell>
        </row>
        <row r="137">
          <cell r="A137" t="str">
            <v>GO</v>
          </cell>
          <cell r="B137">
            <v>2</v>
          </cell>
          <cell r="C137">
            <v>3</v>
          </cell>
          <cell r="D137" t="str">
            <v>C</v>
          </cell>
          <cell r="E137">
            <v>0.88</v>
          </cell>
          <cell r="F137">
            <v>37649</v>
          </cell>
          <cell r="G137">
            <v>5.5999999999999999E-3</v>
          </cell>
          <cell r="H137">
            <v>4.0000000000000001E-3</v>
          </cell>
          <cell r="I137" t="str">
            <v>3          0   .</v>
          </cell>
          <cell r="J137">
            <v>0</v>
          </cell>
          <cell r="K137">
            <v>0</v>
          </cell>
          <cell r="L137">
            <v>2003</v>
          </cell>
          <cell r="M137" t="str">
            <v>No Trade</v>
          </cell>
          <cell r="N137" t="str">
            <v/>
          </cell>
          <cell r="O137" t="str">
            <v/>
          </cell>
          <cell r="P137" t="str">
            <v/>
          </cell>
        </row>
        <row r="138">
          <cell r="A138" t="str">
            <v>GO</v>
          </cell>
          <cell r="B138">
            <v>2</v>
          </cell>
          <cell r="C138">
            <v>3</v>
          </cell>
          <cell r="D138" t="str">
            <v>C</v>
          </cell>
          <cell r="E138">
            <v>0.89</v>
          </cell>
          <cell r="F138">
            <v>37649</v>
          </cell>
          <cell r="G138">
            <v>4.7999999999999996E-3</v>
          </cell>
          <cell r="H138">
            <v>3.0000000000000001E-3</v>
          </cell>
          <cell r="I138" t="str">
            <v>7          0   .</v>
          </cell>
          <cell r="J138">
            <v>0</v>
          </cell>
          <cell r="K138">
            <v>0</v>
          </cell>
          <cell r="L138">
            <v>2003</v>
          </cell>
          <cell r="M138" t="str">
            <v>No Trade</v>
          </cell>
          <cell r="N138" t="str">
            <v/>
          </cell>
          <cell r="O138" t="str">
            <v/>
          </cell>
          <cell r="P138" t="str">
            <v/>
          </cell>
        </row>
        <row r="139">
          <cell r="A139" t="str">
            <v>GO</v>
          </cell>
          <cell r="B139">
            <v>2</v>
          </cell>
          <cell r="C139">
            <v>3</v>
          </cell>
          <cell r="D139" t="str">
            <v>C</v>
          </cell>
          <cell r="E139">
            <v>0.9</v>
          </cell>
          <cell r="F139">
            <v>37649</v>
          </cell>
          <cell r="G139">
            <v>4.1000000000000003E-3</v>
          </cell>
          <cell r="H139">
            <v>3.0000000000000001E-3</v>
          </cell>
          <cell r="I139" t="str">
            <v>1          0   .</v>
          </cell>
          <cell r="J139">
            <v>0</v>
          </cell>
          <cell r="K139">
            <v>0</v>
          </cell>
          <cell r="L139">
            <v>2003</v>
          </cell>
          <cell r="M139" t="str">
            <v>No Trade</v>
          </cell>
          <cell r="N139" t="str">
            <v/>
          </cell>
          <cell r="O139" t="str">
            <v/>
          </cell>
          <cell r="P139" t="str">
            <v/>
          </cell>
        </row>
        <row r="140">
          <cell r="A140" t="str">
            <v>GO</v>
          </cell>
          <cell r="B140">
            <v>2</v>
          </cell>
          <cell r="C140">
            <v>3</v>
          </cell>
          <cell r="D140" t="str">
            <v>C</v>
          </cell>
          <cell r="E140">
            <v>0.91</v>
          </cell>
          <cell r="F140">
            <v>37649</v>
          </cell>
          <cell r="G140">
            <v>3.3999999999999998E-3</v>
          </cell>
          <cell r="H140">
            <v>2E-3</v>
          </cell>
          <cell r="I140" t="str">
            <v>6          0   .</v>
          </cell>
          <cell r="J140">
            <v>0</v>
          </cell>
          <cell r="K140">
            <v>0</v>
          </cell>
          <cell r="L140">
            <v>2003</v>
          </cell>
          <cell r="M140" t="str">
            <v>No Trade</v>
          </cell>
          <cell r="N140" t="str">
            <v/>
          </cell>
          <cell r="O140" t="str">
            <v/>
          </cell>
          <cell r="P140" t="str">
            <v/>
          </cell>
        </row>
        <row r="141">
          <cell r="A141" t="str">
            <v>GO</v>
          </cell>
          <cell r="B141">
            <v>2</v>
          </cell>
          <cell r="C141">
            <v>3</v>
          </cell>
          <cell r="D141" t="str">
            <v>C</v>
          </cell>
          <cell r="E141">
            <v>0.92</v>
          </cell>
          <cell r="F141">
            <v>37649</v>
          </cell>
          <cell r="G141">
            <v>2.8999999999999998E-3</v>
          </cell>
          <cell r="H141">
            <v>2E-3</v>
          </cell>
          <cell r="I141" t="str">
            <v>2          0   .</v>
          </cell>
          <cell r="J141">
            <v>0</v>
          </cell>
          <cell r="K141">
            <v>0</v>
          </cell>
          <cell r="L141">
            <v>2003</v>
          </cell>
          <cell r="M141" t="str">
            <v>No Trade</v>
          </cell>
          <cell r="N141" t="str">
            <v/>
          </cell>
          <cell r="O141" t="str">
            <v/>
          </cell>
          <cell r="P141" t="str">
            <v/>
          </cell>
        </row>
        <row r="142">
          <cell r="A142" t="str">
            <v>GO</v>
          </cell>
          <cell r="B142">
            <v>2</v>
          </cell>
          <cell r="C142">
            <v>3</v>
          </cell>
          <cell r="D142" t="str">
            <v>C</v>
          </cell>
          <cell r="E142">
            <v>0.93</v>
          </cell>
          <cell r="F142">
            <v>37649</v>
          </cell>
          <cell r="G142">
            <v>2.5000000000000001E-3</v>
          </cell>
          <cell r="H142">
            <v>1E-3</v>
          </cell>
          <cell r="I142" t="str">
            <v>9          0   .</v>
          </cell>
          <cell r="J142">
            <v>0</v>
          </cell>
          <cell r="K142">
            <v>0</v>
          </cell>
          <cell r="L142">
            <v>2003</v>
          </cell>
          <cell r="M142" t="str">
            <v>No Trade</v>
          </cell>
          <cell r="N142" t="str">
            <v/>
          </cell>
          <cell r="O142" t="str">
            <v/>
          </cell>
          <cell r="P142" t="str">
            <v/>
          </cell>
        </row>
        <row r="143">
          <cell r="A143" t="str">
            <v>GO</v>
          </cell>
          <cell r="B143">
            <v>2</v>
          </cell>
          <cell r="C143">
            <v>3</v>
          </cell>
          <cell r="D143" t="str">
            <v>C</v>
          </cell>
          <cell r="E143">
            <v>0.94</v>
          </cell>
          <cell r="F143">
            <v>37649</v>
          </cell>
          <cell r="G143">
            <v>0</v>
          </cell>
          <cell r="H143">
            <v>0</v>
          </cell>
          <cell r="I143" t="str">
            <v>0          0   .</v>
          </cell>
          <cell r="J143">
            <v>0</v>
          </cell>
          <cell r="K143">
            <v>0</v>
          </cell>
          <cell r="L143">
            <v>2003</v>
          </cell>
          <cell r="M143" t="str">
            <v>No Trade</v>
          </cell>
          <cell r="N143" t="str">
            <v/>
          </cell>
          <cell r="O143" t="str">
            <v/>
          </cell>
          <cell r="P143" t="str">
            <v/>
          </cell>
        </row>
        <row r="144">
          <cell r="A144" t="str">
            <v>GO</v>
          </cell>
          <cell r="B144">
            <v>2</v>
          </cell>
          <cell r="C144">
            <v>3</v>
          </cell>
          <cell r="D144" t="str">
            <v>C</v>
          </cell>
          <cell r="E144">
            <v>0.97</v>
          </cell>
          <cell r="F144">
            <v>37649</v>
          </cell>
          <cell r="G144">
            <v>1.1999999999999999E-3</v>
          </cell>
          <cell r="H144">
            <v>1E-3</v>
          </cell>
          <cell r="I144" t="str">
            <v>0          0   .</v>
          </cell>
          <cell r="J144">
            <v>0</v>
          </cell>
          <cell r="K144">
            <v>0</v>
          </cell>
          <cell r="L144">
            <v>2003</v>
          </cell>
          <cell r="M144" t="str">
            <v>No Trade</v>
          </cell>
          <cell r="N144" t="str">
            <v/>
          </cell>
          <cell r="O144" t="str">
            <v/>
          </cell>
          <cell r="P144" t="str">
            <v/>
          </cell>
        </row>
        <row r="145">
          <cell r="A145" t="str">
            <v>GO</v>
          </cell>
          <cell r="B145">
            <v>2</v>
          </cell>
          <cell r="C145">
            <v>3</v>
          </cell>
          <cell r="D145" t="str">
            <v>C</v>
          </cell>
          <cell r="E145">
            <v>0.98</v>
          </cell>
          <cell r="F145">
            <v>37649</v>
          </cell>
          <cell r="G145">
            <v>1E-3</v>
          </cell>
          <cell r="H145">
            <v>0</v>
          </cell>
          <cell r="I145" t="str">
            <v>8          0   .</v>
          </cell>
          <cell r="J145">
            <v>0</v>
          </cell>
          <cell r="K145">
            <v>0</v>
          </cell>
          <cell r="L145">
            <v>2003</v>
          </cell>
          <cell r="M145" t="str">
            <v>No Trade</v>
          </cell>
          <cell r="N145" t="str">
            <v/>
          </cell>
          <cell r="O145" t="str">
            <v/>
          </cell>
          <cell r="P145" t="str">
            <v/>
          </cell>
        </row>
        <row r="146">
          <cell r="A146" t="str">
            <v>GO</v>
          </cell>
          <cell r="B146">
            <v>2</v>
          </cell>
          <cell r="C146">
            <v>3</v>
          </cell>
          <cell r="D146" t="str">
            <v>C</v>
          </cell>
          <cell r="E146">
            <v>0.99</v>
          </cell>
          <cell r="F146">
            <v>37649</v>
          </cell>
          <cell r="G146">
            <v>8.9999999999999998E-4</v>
          </cell>
          <cell r="H146">
            <v>0</v>
          </cell>
          <cell r="I146" t="str">
            <v>7          0   .</v>
          </cell>
          <cell r="J146">
            <v>0</v>
          </cell>
          <cell r="K146">
            <v>0</v>
          </cell>
          <cell r="L146">
            <v>2003</v>
          </cell>
          <cell r="M146" t="str">
            <v>No Trade</v>
          </cell>
          <cell r="N146" t="str">
            <v/>
          </cell>
          <cell r="O146" t="str">
            <v/>
          </cell>
          <cell r="P146" t="str">
            <v/>
          </cell>
        </row>
        <row r="147">
          <cell r="A147" t="str">
            <v>GO</v>
          </cell>
          <cell r="B147">
            <v>3</v>
          </cell>
          <cell r="C147">
            <v>3</v>
          </cell>
          <cell r="D147" t="str">
            <v>P</v>
          </cell>
          <cell r="E147">
            <v>0.54</v>
          </cell>
          <cell r="F147">
            <v>37677</v>
          </cell>
          <cell r="G147">
            <v>5.0000000000000001E-4</v>
          </cell>
          <cell r="H147">
            <v>1E-3</v>
          </cell>
          <cell r="I147" t="str">
            <v>0          0   .</v>
          </cell>
          <cell r="J147">
            <v>0</v>
          </cell>
          <cell r="K147">
            <v>0</v>
          </cell>
          <cell r="L147">
            <v>2003</v>
          </cell>
          <cell r="M147" t="str">
            <v>No Trade</v>
          </cell>
          <cell r="N147" t="str">
            <v/>
          </cell>
          <cell r="O147" t="str">
            <v/>
          </cell>
          <cell r="P147" t="str">
            <v/>
          </cell>
        </row>
        <row r="148">
          <cell r="A148" t="str">
            <v>GO</v>
          </cell>
          <cell r="B148">
            <v>3</v>
          </cell>
          <cell r="C148">
            <v>3</v>
          </cell>
          <cell r="D148" t="str">
            <v>P</v>
          </cell>
          <cell r="E148">
            <v>0.56000000000000005</v>
          </cell>
          <cell r="F148">
            <v>37677</v>
          </cell>
          <cell r="G148">
            <v>1E-3</v>
          </cell>
          <cell r="H148">
            <v>1E-3</v>
          </cell>
          <cell r="I148" t="str">
            <v>8          0   .</v>
          </cell>
          <cell r="J148">
            <v>0</v>
          </cell>
          <cell r="K148">
            <v>0</v>
          </cell>
          <cell r="L148">
            <v>2003</v>
          </cell>
          <cell r="M148" t="str">
            <v>No Trade</v>
          </cell>
          <cell r="N148" t="str">
            <v/>
          </cell>
          <cell r="O148" t="str">
            <v/>
          </cell>
          <cell r="P148" t="str">
            <v/>
          </cell>
        </row>
        <row r="149">
          <cell r="A149" t="str">
            <v>GO</v>
          </cell>
          <cell r="B149">
            <v>3</v>
          </cell>
          <cell r="C149">
            <v>3</v>
          </cell>
          <cell r="D149" t="str">
            <v>P</v>
          </cell>
          <cell r="E149">
            <v>0.56999999999999995</v>
          </cell>
          <cell r="F149">
            <v>37677</v>
          </cell>
          <cell r="G149">
            <v>1.2999999999999999E-3</v>
          </cell>
          <cell r="H149">
            <v>2E-3</v>
          </cell>
          <cell r="I149" t="str">
            <v>3          0   .</v>
          </cell>
          <cell r="J149">
            <v>0</v>
          </cell>
          <cell r="K149">
            <v>0</v>
          </cell>
          <cell r="L149">
            <v>2003</v>
          </cell>
          <cell r="M149" t="str">
            <v>No Trade</v>
          </cell>
          <cell r="N149" t="str">
            <v/>
          </cell>
          <cell r="O149" t="str">
            <v/>
          </cell>
          <cell r="P149" t="str">
            <v/>
          </cell>
        </row>
        <row r="150">
          <cell r="A150" t="str">
            <v>GO</v>
          </cell>
          <cell r="B150">
            <v>3</v>
          </cell>
          <cell r="C150">
            <v>3</v>
          </cell>
          <cell r="D150" t="str">
            <v>P</v>
          </cell>
          <cell r="E150">
            <v>0.57999999999999996</v>
          </cell>
          <cell r="F150">
            <v>37677</v>
          </cell>
          <cell r="G150">
            <v>1.8E-3</v>
          </cell>
          <cell r="H150">
            <v>3.0000000000000001E-3</v>
          </cell>
          <cell r="I150" t="str">
            <v>0          0   .</v>
          </cell>
          <cell r="J150">
            <v>0</v>
          </cell>
          <cell r="K150">
            <v>0</v>
          </cell>
          <cell r="L150">
            <v>2003</v>
          </cell>
          <cell r="M150" t="str">
            <v>No Trade</v>
          </cell>
          <cell r="N150" t="str">
            <v/>
          </cell>
          <cell r="O150" t="str">
            <v/>
          </cell>
          <cell r="P150" t="str">
            <v/>
          </cell>
        </row>
        <row r="151">
          <cell r="A151" t="str">
            <v>GO</v>
          </cell>
          <cell r="B151">
            <v>3</v>
          </cell>
          <cell r="C151">
            <v>3</v>
          </cell>
          <cell r="D151" t="str">
            <v>P</v>
          </cell>
          <cell r="E151">
            <v>0.63</v>
          </cell>
          <cell r="F151">
            <v>37677</v>
          </cell>
          <cell r="G151">
            <v>6.1999999999999998E-3</v>
          </cell>
          <cell r="H151">
            <v>8.9999999999999993E-3</v>
          </cell>
          <cell r="I151" t="str">
            <v>4          0   .</v>
          </cell>
          <cell r="J151">
            <v>0</v>
          </cell>
          <cell r="K151">
            <v>0</v>
          </cell>
          <cell r="L151">
            <v>2003</v>
          </cell>
          <cell r="M151" t="str">
            <v>No Trade</v>
          </cell>
          <cell r="N151" t="str">
            <v/>
          </cell>
          <cell r="O151" t="str">
            <v/>
          </cell>
          <cell r="P151" t="str">
            <v/>
          </cell>
        </row>
        <row r="152">
          <cell r="A152" t="str">
            <v>GO</v>
          </cell>
          <cell r="B152">
            <v>3</v>
          </cell>
          <cell r="C152">
            <v>3</v>
          </cell>
          <cell r="D152" t="str">
            <v>P</v>
          </cell>
          <cell r="E152">
            <v>0.64</v>
          </cell>
          <cell r="F152">
            <v>37677</v>
          </cell>
          <cell r="G152">
            <v>7.7000000000000002E-3</v>
          </cell>
          <cell r="H152">
            <v>1.0999999999999999E-2</v>
          </cell>
          <cell r="I152" t="str">
            <v>4          0   .</v>
          </cell>
          <cell r="J152">
            <v>0</v>
          </cell>
          <cell r="K152">
            <v>0</v>
          </cell>
          <cell r="L152">
            <v>2003</v>
          </cell>
          <cell r="M152" t="str">
            <v>No Trade</v>
          </cell>
          <cell r="N152" t="str">
            <v/>
          </cell>
          <cell r="O152" t="str">
            <v/>
          </cell>
          <cell r="P152" t="str">
            <v/>
          </cell>
        </row>
        <row r="153">
          <cell r="A153" t="str">
            <v>GO</v>
          </cell>
          <cell r="B153">
            <v>3</v>
          </cell>
          <cell r="C153">
            <v>3</v>
          </cell>
          <cell r="D153" t="str">
            <v>P</v>
          </cell>
          <cell r="E153">
            <v>0.67</v>
          </cell>
          <cell r="F153">
            <v>37677</v>
          </cell>
          <cell r="G153">
            <v>1.37E-2</v>
          </cell>
          <cell r="H153">
            <v>1.9E-2</v>
          </cell>
          <cell r="I153" t="str">
            <v>1          0   .</v>
          </cell>
          <cell r="J153">
            <v>0</v>
          </cell>
          <cell r="K153">
            <v>0</v>
          </cell>
          <cell r="L153">
            <v>2003</v>
          </cell>
          <cell r="M153" t="str">
            <v>No Trade</v>
          </cell>
          <cell r="N153" t="str">
            <v/>
          </cell>
          <cell r="O153" t="str">
            <v/>
          </cell>
          <cell r="P153" t="str">
            <v/>
          </cell>
        </row>
        <row r="154">
          <cell r="A154" t="str">
            <v>GO</v>
          </cell>
          <cell r="B154">
            <v>3</v>
          </cell>
          <cell r="C154">
            <v>3</v>
          </cell>
          <cell r="D154" t="str">
            <v>P</v>
          </cell>
          <cell r="E154">
            <v>0.68</v>
          </cell>
          <cell r="F154">
            <v>37677</v>
          </cell>
          <cell r="G154">
            <v>1.6299999999999999E-2</v>
          </cell>
          <cell r="H154">
            <v>2.1999999999999999E-2</v>
          </cell>
          <cell r="I154" t="str">
            <v>3          0   .</v>
          </cell>
          <cell r="J154">
            <v>0</v>
          </cell>
          <cell r="K154">
            <v>0</v>
          </cell>
          <cell r="L154">
            <v>2003</v>
          </cell>
          <cell r="M154" t="str">
            <v>No Trade</v>
          </cell>
          <cell r="N154" t="str">
            <v/>
          </cell>
          <cell r="O154" t="str">
            <v/>
          </cell>
          <cell r="P154" t="str">
            <v/>
          </cell>
        </row>
        <row r="155">
          <cell r="A155" t="str">
            <v>GO</v>
          </cell>
          <cell r="B155">
            <v>3</v>
          </cell>
          <cell r="C155">
            <v>3</v>
          </cell>
          <cell r="D155" t="str">
            <v>C</v>
          </cell>
          <cell r="E155">
            <v>0.69</v>
          </cell>
          <cell r="F155">
            <v>37677</v>
          </cell>
          <cell r="G155">
            <v>8.1500000000000003E-2</v>
          </cell>
          <cell r="H155">
            <v>7.0000000000000007E-2</v>
          </cell>
          <cell r="I155" t="str">
            <v>2          0   .</v>
          </cell>
          <cell r="J155">
            <v>0</v>
          </cell>
          <cell r="K155">
            <v>0</v>
          </cell>
          <cell r="L155">
            <v>2003</v>
          </cell>
          <cell r="M155" t="str">
            <v>No Trade</v>
          </cell>
          <cell r="N155" t="str">
            <v/>
          </cell>
          <cell r="O155" t="str">
            <v/>
          </cell>
          <cell r="P155" t="str">
            <v/>
          </cell>
        </row>
        <row r="156">
          <cell r="A156" t="str">
            <v>GO</v>
          </cell>
          <cell r="B156">
            <v>3</v>
          </cell>
          <cell r="C156">
            <v>3</v>
          </cell>
          <cell r="D156" t="str">
            <v>P</v>
          </cell>
          <cell r="E156">
            <v>0.69</v>
          </cell>
          <cell r="F156">
            <v>37677</v>
          </cell>
          <cell r="G156">
            <v>1.9199999999999998E-2</v>
          </cell>
          <cell r="H156">
            <v>2.5000000000000001E-2</v>
          </cell>
          <cell r="I156" t="str">
            <v>8          0   .</v>
          </cell>
          <cell r="J156">
            <v>0</v>
          </cell>
          <cell r="K156">
            <v>0</v>
          </cell>
          <cell r="L156">
            <v>2003</v>
          </cell>
          <cell r="M156" t="str">
            <v>No Trade</v>
          </cell>
          <cell r="N156" t="str">
            <v/>
          </cell>
          <cell r="O156" t="str">
            <v/>
          </cell>
          <cell r="P156" t="str">
            <v/>
          </cell>
        </row>
        <row r="157">
          <cell r="A157" t="str">
            <v>GO</v>
          </cell>
          <cell r="B157">
            <v>3</v>
          </cell>
          <cell r="C157">
            <v>3</v>
          </cell>
          <cell r="D157" t="str">
            <v>C</v>
          </cell>
          <cell r="E157">
            <v>0.7</v>
          </cell>
          <cell r="F157">
            <v>37677</v>
          </cell>
          <cell r="G157">
            <v>7.4899999999999994E-2</v>
          </cell>
          <cell r="H157">
            <v>6.4000000000000001E-2</v>
          </cell>
          <cell r="I157" t="str">
            <v>2          0   .</v>
          </cell>
          <cell r="J157">
            <v>0</v>
          </cell>
          <cell r="K157">
            <v>0</v>
          </cell>
          <cell r="L157">
            <v>2003</v>
          </cell>
          <cell r="M157" t="str">
            <v>No Trade</v>
          </cell>
          <cell r="N157" t="str">
            <v/>
          </cell>
          <cell r="O157" t="str">
            <v/>
          </cell>
          <cell r="P157" t="str">
            <v/>
          </cell>
        </row>
        <row r="158">
          <cell r="A158" t="str">
            <v>GO</v>
          </cell>
          <cell r="B158">
            <v>3</v>
          </cell>
          <cell r="C158">
            <v>3</v>
          </cell>
          <cell r="D158" t="str">
            <v>P</v>
          </cell>
          <cell r="E158">
            <v>0.7</v>
          </cell>
          <cell r="F158">
            <v>37677</v>
          </cell>
          <cell r="G158">
            <v>2.2499999999999999E-2</v>
          </cell>
          <cell r="H158">
            <v>2.9000000000000001E-2</v>
          </cell>
          <cell r="I158" t="str">
            <v>7          0   .</v>
          </cell>
          <cell r="J158">
            <v>0</v>
          </cell>
          <cell r="K158">
            <v>0</v>
          </cell>
          <cell r="L158">
            <v>2003</v>
          </cell>
          <cell r="M158" t="str">
            <v>No Trade</v>
          </cell>
          <cell r="N158" t="str">
            <v/>
          </cell>
          <cell r="O158" t="str">
            <v/>
          </cell>
          <cell r="P158" t="str">
            <v/>
          </cell>
        </row>
        <row r="159">
          <cell r="A159" t="str">
            <v>GO</v>
          </cell>
          <cell r="B159">
            <v>3</v>
          </cell>
          <cell r="C159">
            <v>3</v>
          </cell>
          <cell r="D159" t="str">
            <v>C</v>
          </cell>
          <cell r="E159">
            <v>0.71</v>
          </cell>
          <cell r="F159">
            <v>37677</v>
          </cell>
          <cell r="G159">
            <v>4.8000000000000001E-2</v>
          </cell>
          <cell r="H159">
            <v>4.8000000000000001E-2</v>
          </cell>
          <cell r="I159" t="str">
            <v>0          0   .</v>
          </cell>
          <cell r="J159">
            <v>0</v>
          </cell>
          <cell r="K159">
            <v>0</v>
          </cell>
          <cell r="L159">
            <v>2003</v>
          </cell>
          <cell r="M159" t="str">
            <v>No Trade</v>
          </cell>
          <cell r="N159" t="str">
            <v/>
          </cell>
          <cell r="O159" t="str">
            <v/>
          </cell>
          <cell r="P159" t="str">
            <v/>
          </cell>
        </row>
        <row r="160">
          <cell r="A160" t="str">
            <v>GO</v>
          </cell>
          <cell r="B160">
            <v>3</v>
          </cell>
          <cell r="C160">
            <v>3</v>
          </cell>
          <cell r="D160" t="str">
            <v>P</v>
          </cell>
          <cell r="E160">
            <v>0.71</v>
          </cell>
          <cell r="F160">
            <v>37677</v>
          </cell>
          <cell r="G160">
            <v>2.6100000000000002E-2</v>
          </cell>
          <cell r="H160">
            <v>3.4000000000000002E-2</v>
          </cell>
          <cell r="I160" t="str">
            <v>0          0   .</v>
          </cell>
          <cell r="J160">
            <v>0</v>
          </cell>
          <cell r="K160">
            <v>0</v>
          </cell>
          <cell r="L160">
            <v>2003</v>
          </cell>
          <cell r="M160" t="str">
            <v>No Trade</v>
          </cell>
          <cell r="N160" t="str">
            <v/>
          </cell>
          <cell r="O160" t="str">
            <v/>
          </cell>
          <cell r="P160" t="str">
            <v/>
          </cell>
        </row>
        <row r="161">
          <cell r="A161" t="str">
            <v>GO</v>
          </cell>
          <cell r="B161">
            <v>3</v>
          </cell>
          <cell r="C161">
            <v>3</v>
          </cell>
          <cell r="D161" t="str">
            <v>C</v>
          </cell>
          <cell r="E161">
            <v>0.72</v>
          </cell>
          <cell r="F161">
            <v>37677</v>
          </cell>
          <cell r="G161">
            <v>6.2600000000000003E-2</v>
          </cell>
          <cell r="H161">
            <v>5.2999999999999999E-2</v>
          </cell>
          <cell r="I161" t="str">
            <v>4          0   .</v>
          </cell>
          <cell r="J161">
            <v>0</v>
          </cell>
          <cell r="K161">
            <v>0</v>
          </cell>
          <cell r="L161">
            <v>2003</v>
          </cell>
          <cell r="M161" t="str">
            <v>No Trade</v>
          </cell>
          <cell r="N161" t="str">
            <v/>
          </cell>
          <cell r="O161" t="str">
            <v/>
          </cell>
          <cell r="P161" t="str">
            <v/>
          </cell>
        </row>
        <row r="162">
          <cell r="A162" t="str">
            <v>GO</v>
          </cell>
          <cell r="B162">
            <v>3</v>
          </cell>
          <cell r="C162">
            <v>3</v>
          </cell>
          <cell r="D162" t="str">
            <v>P</v>
          </cell>
          <cell r="E162">
            <v>0.72</v>
          </cell>
          <cell r="F162">
            <v>37677</v>
          </cell>
          <cell r="G162">
            <v>0.03</v>
          </cell>
          <cell r="H162">
            <v>3.7999999999999999E-2</v>
          </cell>
          <cell r="I162" t="str">
            <v>6          0   .</v>
          </cell>
          <cell r="J162">
            <v>0</v>
          </cell>
          <cell r="K162">
            <v>0</v>
          </cell>
          <cell r="L162">
            <v>2003</v>
          </cell>
          <cell r="M162" t="str">
            <v>No Trade</v>
          </cell>
          <cell r="N162" t="str">
            <v/>
          </cell>
          <cell r="O162" t="str">
            <v/>
          </cell>
          <cell r="P162" t="str">
            <v/>
          </cell>
        </row>
        <row r="163">
          <cell r="A163" t="str">
            <v>GO</v>
          </cell>
          <cell r="B163">
            <v>3</v>
          </cell>
          <cell r="C163">
            <v>3</v>
          </cell>
          <cell r="D163" t="str">
            <v>C</v>
          </cell>
          <cell r="E163">
            <v>0.73</v>
          </cell>
          <cell r="F163">
            <v>37677</v>
          </cell>
          <cell r="G163">
            <v>5.7099999999999998E-2</v>
          </cell>
          <cell r="H163">
            <v>4.8000000000000001E-2</v>
          </cell>
          <cell r="I163" t="str">
            <v>3          0   .</v>
          </cell>
          <cell r="J163">
            <v>0</v>
          </cell>
          <cell r="K163">
            <v>0</v>
          </cell>
          <cell r="L163">
            <v>2003</v>
          </cell>
          <cell r="M163" t="str">
            <v>No Trade</v>
          </cell>
          <cell r="N163" t="str">
            <v/>
          </cell>
          <cell r="O163" t="str">
            <v/>
          </cell>
          <cell r="P163" t="str">
            <v/>
          </cell>
        </row>
        <row r="164">
          <cell r="A164" t="str">
            <v>GO</v>
          </cell>
          <cell r="B164">
            <v>3</v>
          </cell>
          <cell r="C164">
            <v>3</v>
          </cell>
          <cell r="D164" t="str">
            <v>P</v>
          </cell>
          <cell r="E164">
            <v>0.73</v>
          </cell>
          <cell r="F164">
            <v>37677</v>
          </cell>
          <cell r="G164">
            <v>3.4299999999999997E-2</v>
          </cell>
          <cell r="H164">
            <v>4.2999999999999997E-2</v>
          </cell>
          <cell r="I164" t="str">
            <v>5          0   .</v>
          </cell>
          <cell r="J164">
            <v>0</v>
          </cell>
          <cell r="K164">
            <v>0</v>
          </cell>
          <cell r="L164">
            <v>2003</v>
          </cell>
          <cell r="M164" t="str">
            <v>No Trade</v>
          </cell>
          <cell r="N164" t="str">
            <v/>
          </cell>
          <cell r="O164" t="str">
            <v/>
          </cell>
          <cell r="P164" t="str">
            <v/>
          </cell>
        </row>
        <row r="165">
          <cell r="A165" t="str">
            <v>GO</v>
          </cell>
          <cell r="B165">
            <v>3</v>
          </cell>
          <cell r="C165">
            <v>3</v>
          </cell>
          <cell r="D165" t="str">
            <v>C</v>
          </cell>
          <cell r="E165">
            <v>0.74</v>
          </cell>
          <cell r="F165">
            <v>37677</v>
          </cell>
          <cell r="G165">
            <v>5.1799999999999999E-2</v>
          </cell>
          <cell r="H165">
            <v>4.2999999999999997E-2</v>
          </cell>
          <cell r="I165" t="str">
            <v>8          4   .</v>
          </cell>
          <cell r="J165">
            <v>0</v>
          </cell>
          <cell r="K165">
            <v>0</v>
          </cell>
          <cell r="L165">
            <v>2003</v>
          </cell>
          <cell r="M165" t="str">
            <v>No Trade</v>
          </cell>
          <cell r="N165" t="str">
            <v/>
          </cell>
          <cell r="O165" t="str">
            <v/>
          </cell>
          <cell r="P165" t="str">
            <v/>
          </cell>
        </row>
        <row r="166">
          <cell r="A166" t="str">
            <v>GO</v>
          </cell>
          <cell r="B166">
            <v>3</v>
          </cell>
          <cell r="C166">
            <v>3</v>
          </cell>
          <cell r="D166" t="str">
            <v>P</v>
          </cell>
          <cell r="E166">
            <v>0.74</v>
          </cell>
          <cell r="F166">
            <v>37677</v>
          </cell>
          <cell r="G166">
            <v>3.8899999999999997E-2</v>
          </cell>
          <cell r="H166">
            <v>4.9000000000000002E-2</v>
          </cell>
          <cell r="I166" t="str">
            <v>0          0   .</v>
          </cell>
          <cell r="J166">
            <v>0</v>
          </cell>
          <cell r="K166">
            <v>0</v>
          </cell>
          <cell r="L166">
            <v>2003</v>
          </cell>
          <cell r="M166" t="str">
            <v>No Trade</v>
          </cell>
          <cell r="N166" t="str">
            <v/>
          </cell>
          <cell r="O166" t="str">
            <v/>
          </cell>
          <cell r="P166" t="str">
            <v/>
          </cell>
        </row>
        <row r="167">
          <cell r="A167" t="str">
            <v>GO</v>
          </cell>
          <cell r="B167">
            <v>3</v>
          </cell>
          <cell r="C167">
            <v>3</v>
          </cell>
          <cell r="D167" t="str">
            <v>C</v>
          </cell>
          <cell r="E167">
            <v>0.75</v>
          </cell>
          <cell r="F167">
            <v>37677</v>
          </cell>
          <cell r="G167">
            <v>4.6800000000000001E-2</v>
          </cell>
          <cell r="H167">
            <v>3.9E-2</v>
          </cell>
          <cell r="I167" t="str">
            <v>7          5   .</v>
          </cell>
          <cell r="J167">
            <v>0</v>
          </cell>
          <cell r="K167">
            <v>0</v>
          </cell>
          <cell r="L167">
            <v>2003</v>
          </cell>
          <cell r="M167" t="str">
            <v>No Trade</v>
          </cell>
          <cell r="N167" t="str">
            <v/>
          </cell>
          <cell r="O167" t="str">
            <v/>
          </cell>
          <cell r="P167" t="str">
            <v/>
          </cell>
        </row>
        <row r="168">
          <cell r="A168" t="str">
            <v>GO</v>
          </cell>
          <cell r="B168">
            <v>3</v>
          </cell>
          <cell r="C168">
            <v>3</v>
          </cell>
          <cell r="D168" t="str">
            <v>P</v>
          </cell>
          <cell r="E168">
            <v>0.75</v>
          </cell>
          <cell r="F168">
            <v>37677</v>
          </cell>
          <cell r="G168">
            <v>4.3900000000000002E-2</v>
          </cell>
          <cell r="H168">
            <v>5.3999999999999999E-2</v>
          </cell>
          <cell r="I168" t="str">
            <v>9          0   .</v>
          </cell>
          <cell r="J168">
            <v>0</v>
          </cell>
          <cell r="K168">
            <v>0</v>
          </cell>
          <cell r="L168">
            <v>2003</v>
          </cell>
          <cell r="M168" t="str">
            <v>No Trade</v>
          </cell>
          <cell r="N168" t="str">
            <v/>
          </cell>
          <cell r="O168" t="str">
            <v/>
          </cell>
          <cell r="P168" t="str">
            <v/>
          </cell>
        </row>
        <row r="169">
          <cell r="A169" t="str">
            <v>GO</v>
          </cell>
          <cell r="B169">
            <v>3</v>
          </cell>
          <cell r="C169">
            <v>3</v>
          </cell>
          <cell r="D169" t="str">
            <v>C</v>
          </cell>
          <cell r="E169">
            <v>0.76</v>
          </cell>
          <cell r="F169">
            <v>37677</v>
          </cell>
          <cell r="G169">
            <v>4.24E-2</v>
          </cell>
          <cell r="H169">
            <v>3.5000000000000003E-2</v>
          </cell>
          <cell r="I169" t="str">
            <v>8          0   .</v>
          </cell>
          <cell r="J169">
            <v>0</v>
          </cell>
          <cell r="K169">
            <v>0</v>
          </cell>
          <cell r="L169">
            <v>2003</v>
          </cell>
          <cell r="M169" t="str">
            <v>No Trade</v>
          </cell>
          <cell r="N169" t="str">
            <v/>
          </cell>
          <cell r="O169" t="str">
            <v/>
          </cell>
          <cell r="P169" t="str">
            <v/>
          </cell>
        </row>
        <row r="170">
          <cell r="A170" t="str">
            <v>GO</v>
          </cell>
          <cell r="B170">
            <v>3</v>
          </cell>
          <cell r="C170">
            <v>3</v>
          </cell>
          <cell r="D170" t="str">
            <v>P</v>
          </cell>
          <cell r="E170">
            <v>0.76</v>
          </cell>
          <cell r="F170">
            <v>37677</v>
          </cell>
          <cell r="G170">
            <v>4.9500000000000002E-2</v>
          </cell>
          <cell r="H170">
            <v>0.06</v>
          </cell>
          <cell r="I170" t="str">
            <v>8          0   .</v>
          </cell>
          <cell r="J170">
            <v>0</v>
          </cell>
          <cell r="K170">
            <v>0</v>
          </cell>
          <cell r="L170">
            <v>2003</v>
          </cell>
          <cell r="M170" t="str">
            <v>No Trade</v>
          </cell>
          <cell r="N170" t="str">
            <v/>
          </cell>
          <cell r="O170" t="str">
            <v/>
          </cell>
          <cell r="P170" t="str">
            <v/>
          </cell>
        </row>
        <row r="171">
          <cell r="A171" t="str">
            <v>GO</v>
          </cell>
          <cell r="B171">
            <v>3</v>
          </cell>
          <cell r="C171">
            <v>3</v>
          </cell>
          <cell r="D171" t="str">
            <v>C</v>
          </cell>
          <cell r="E171">
            <v>0.77</v>
          </cell>
          <cell r="F171">
            <v>37677</v>
          </cell>
          <cell r="G171">
            <v>3.8300000000000001E-2</v>
          </cell>
          <cell r="H171">
            <v>3.2000000000000001E-2</v>
          </cell>
          <cell r="I171" t="str">
            <v>3          0   .</v>
          </cell>
          <cell r="J171">
            <v>0</v>
          </cell>
          <cell r="K171">
            <v>0</v>
          </cell>
          <cell r="L171">
            <v>2003</v>
          </cell>
          <cell r="M171" t="str">
            <v>No Trade</v>
          </cell>
          <cell r="N171" t="str">
            <v/>
          </cell>
          <cell r="O171" t="str">
            <v/>
          </cell>
          <cell r="P171" t="str">
            <v/>
          </cell>
        </row>
        <row r="172">
          <cell r="A172" t="str">
            <v>GO</v>
          </cell>
          <cell r="B172">
            <v>3</v>
          </cell>
          <cell r="C172">
            <v>3</v>
          </cell>
          <cell r="D172" t="str">
            <v>P</v>
          </cell>
          <cell r="E172">
            <v>0.77</v>
          </cell>
          <cell r="F172">
            <v>37677</v>
          </cell>
          <cell r="G172">
            <v>5.5300000000000002E-2</v>
          </cell>
          <cell r="H172">
            <v>6.7000000000000004E-2</v>
          </cell>
          <cell r="I172" t="str">
            <v>2          0   .</v>
          </cell>
          <cell r="J172">
            <v>0</v>
          </cell>
          <cell r="K172">
            <v>0</v>
          </cell>
          <cell r="L172">
            <v>2003</v>
          </cell>
          <cell r="M172" t="str">
            <v>No Trade</v>
          </cell>
          <cell r="N172" t="str">
            <v/>
          </cell>
          <cell r="O172" t="str">
            <v/>
          </cell>
          <cell r="P172" t="str">
            <v/>
          </cell>
        </row>
        <row r="173">
          <cell r="A173" t="str">
            <v>GO</v>
          </cell>
          <cell r="B173">
            <v>3</v>
          </cell>
          <cell r="C173">
            <v>3</v>
          </cell>
          <cell r="D173" t="str">
            <v>C</v>
          </cell>
          <cell r="E173">
            <v>0.78</v>
          </cell>
          <cell r="F173">
            <v>37677</v>
          </cell>
          <cell r="G173">
            <v>3.56E-2</v>
          </cell>
          <cell r="H173">
            <v>2.9000000000000001E-2</v>
          </cell>
          <cell r="I173" t="str">
            <v>1         50   .</v>
          </cell>
          <cell r="J173">
            <v>0</v>
          </cell>
          <cell r="K173">
            <v>0</v>
          </cell>
          <cell r="L173">
            <v>2003</v>
          </cell>
          <cell r="M173" t="str">
            <v>No Trade</v>
          </cell>
          <cell r="N173" t="str">
            <v/>
          </cell>
          <cell r="O173" t="str">
            <v/>
          </cell>
          <cell r="P173" t="str">
            <v/>
          </cell>
        </row>
        <row r="174">
          <cell r="A174" t="str">
            <v>GO</v>
          </cell>
          <cell r="B174">
            <v>3</v>
          </cell>
          <cell r="C174">
            <v>3</v>
          </cell>
          <cell r="D174" t="str">
            <v>C</v>
          </cell>
          <cell r="E174">
            <v>0.79</v>
          </cell>
          <cell r="F174">
            <v>37677</v>
          </cell>
          <cell r="G174">
            <v>3.1099999999999999E-2</v>
          </cell>
          <cell r="H174">
            <v>2.5999999999999999E-2</v>
          </cell>
          <cell r="I174" t="str">
            <v>2          5   .</v>
          </cell>
          <cell r="J174">
            <v>0</v>
          </cell>
          <cell r="K174">
            <v>0</v>
          </cell>
          <cell r="L174">
            <v>2003</v>
          </cell>
          <cell r="M174" t="str">
            <v>No Trade</v>
          </cell>
          <cell r="N174" t="str">
            <v/>
          </cell>
          <cell r="O174" t="str">
            <v/>
          </cell>
          <cell r="P174" t="str">
            <v/>
          </cell>
        </row>
        <row r="175">
          <cell r="A175" t="str">
            <v>GO</v>
          </cell>
          <cell r="B175">
            <v>3</v>
          </cell>
          <cell r="C175">
            <v>3</v>
          </cell>
          <cell r="D175" t="str">
            <v>P</v>
          </cell>
          <cell r="E175">
            <v>0.79</v>
          </cell>
          <cell r="F175">
            <v>37677</v>
          </cell>
          <cell r="G175">
            <v>6.7900000000000002E-2</v>
          </cell>
          <cell r="H175">
            <v>0.08</v>
          </cell>
          <cell r="I175" t="str">
            <v>9          0   .</v>
          </cell>
          <cell r="J175">
            <v>0</v>
          </cell>
          <cell r="K175">
            <v>0</v>
          </cell>
          <cell r="L175">
            <v>2003</v>
          </cell>
          <cell r="M175" t="str">
            <v>No Trade</v>
          </cell>
          <cell r="N175" t="str">
            <v/>
          </cell>
          <cell r="O175" t="str">
            <v/>
          </cell>
          <cell r="P175" t="str">
            <v/>
          </cell>
        </row>
        <row r="176">
          <cell r="A176" t="str">
            <v>GO</v>
          </cell>
          <cell r="B176">
            <v>3</v>
          </cell>
          <cell r="C176">
            <v>3</v>
          </cell>
          <cell r="D176" t="str">
            <v>C</v>
          </cell>
          <cell r="E176">
            <v>0.8</v>
          </cell>
          <cell r="F176">
            <v>37677</v>
          </cell>
          <cell r="G176">
            <v>2.8000000000000001E-2</v>
          </cell>
          <cell r="H176">
            <v>2.3E-2</v>
          </cell>
          <cell r="I176" t="str">
            <v>5          5   .</v>
          </cell>
          <cell r="J176">
            <v>290</v>
          </cell>
          <cell r="K176">
            <v>2.9000000000000001E-2</v>
          </cell>
          <cell r="L176">
            <v>2003</v>
          </cell>
          <cell r="M176" t="str">
            <v>No Trade</v>
          </cell>
          <cell r="N176" t="str">
            <v/>
          </cell>
          <cell r="O176" t="str">
            <v/>
          </cell>
          <cell r="P176" t="str">
            <v/>
          </cell>
        </row>
        <row r="177">
          <cell r="A177" t="str">
            <v>GO</v>
          </cell>
          <cell r="B177">
            <v>3</v>
          </cell>
          <cell r="C177">
            <v>3</v>
          </cell>
          <cell r="D177" t="str">
            <v>C</v>
          </cell>
          <cell r="E177">
            <v>0.81</v>
          </cell>
          <cell r="F177">
            <v>37677</v>
          </cell>
          <cell r="G177">
            <v>2.5100000000000001E-2</v>
          </cell>
          <cell r="H177">
            <v>2.1000000000000001E-2</v>
          </cell>
          <cell r="I177" t="str">
            <v>1          0   .</v>
          </cell>
          <cell r="J177">
            <v>0</v>
          </cell>
          <cell r="K177">
            <v>0</v>
          </cell>
          <cell r="L177">
            <v>2003</v>
          </cell>
          <cell r="M177" t="str">
            <v>No Trade</v>
          </cell>
          <cell r="N177" t="str">
            <v/>
          </cell>
          <cell r="O177" t="str">
            <v/>
          </cell>
          <cell r="P177" t="str">
            <v/>
          </cell>
        </row>
        <row r="178">
          <cell r="A178" t="str">
            <v>GO</v>
          </cell>
          <cell r="B178">
            <v>3</v>
          </cell>
          <cell r="C178">
            <v>3</v>
          </cell>
          <cell r="D178" t="str">
            <v>C</v>
          </cell>
          <cell r="E178">
            <v>0.82</v>
          </cell>
          <cell r="F178">
            <v>37677</v>
          </cell>
          <cell r="G178">
            <v>2.2499999999999999E-2</v>
          </cell>
          <cell r="H178">
            <v>1.7999999999999999E-2</v>
          </cell>
          <cell r="I178" t="str">
            <v>9         55   .</v>
          </cell>
          <cell r="J178">
            <v>0</v>
          </cell>
          <cell r="K178">
            <v>0</v>
          </cell>
          <cell r="L178">
            <v>2003</v>
          </cell>
          <cell r="M178" t="str">
            <v>No Trade</v>
          </cell>
          <cell r="N178" t="str">
            <v/>
          </cell>
          <cell r="O178" t="str">
            <v/>
          </cell>
          <cell r="P178" t="str">
            <v/>
          </cell>
        </row>
        <row r="179">
          <cell r="A179" t="str">
            <v>GO</v>
          </cell>
          <cell r="B179">
            <v>3</v>
          </cell>
          <cell r="C179">
            <v>3</v>
          </cell>
          <cell r="D179" t="str">
            <v>C</v>
          </cell>
          <cell r="E179">
            <v>0.83</v>
          </cell>
          <cell r="F179">
            <v>37677</v>
          </cell>
          <cell r="G179">
            <v>2.01E-2</v>
          </cell>
          <cell r="H179">
            <v>1.6E-2</v>
          </cell>
          <cell r="I179" t="str">
            <v>9          0   .</v>
          </cell>
          <cell r="J179">
            <v>0</v>
          </cell>
          <cell r="K179">
            <v>0</v>
          </cell>
          <cell r="L179">
            <v>2003</v>
          </cell>
          <cell r="M179" t="str">
            <v>No Trade</v>
          </cell>
          <cell r="N179" t="str">
            <v/>
          </cell>
          <cell r="O179" t="str">
            <v/>
          </cell>
          <cell r="P179" t="str">
            <v/>
          </cell>
        </row>
        <row r="180">
          <cell r="A180" t="str">
            <v>GO</v>
          </cell>
          <cell r="B180">
            <v>3</v>
          </cell>
          <cell r="C180">
            <v>3</v>
          </cell>
          <cell r="D180" t="str">
            <v>C</v>
          </cell>
          <cell r="E180">
            <v>0.84</v>
          </cell>
          <cell r="F180">
            <v>37677</v>
          </cell>
          <cell r="G180">
            <v>1.7899999999999999E-2</v>
          </cell>
          <cell r="H180">
            <v>1.4999999999999999E-2</v>
          </cell>
          <cell r="I180" t="str">
            <v>1          0   .</v>
          </cell>
          <cell r="J180">
            <v>0</v>
          </cell>
          <cell r="K180">
            <v>0</v>
          </cell>
          <cell r="L180">
            <v>2003</v>
          </cell>
          <cell r="M180" t="str">
            <v>No Trade</v>
          </cell>
          <cell r="N180" t="str">
            <v/>
          </cell>
          <cell r="O180" t="str">
            <v/>
          </cell>
          <cell r="P180" t="str">
            <v/>
          </cell>
        </row>
        <row r="181">
          <cell r="A181" t="str">
            <v>GO</v>
          </cell>
          <cell r="B181">
            <v>3</v>
          </cell>
          <cell r="C181">
            <v>3</v>
          </cell>
          <cell r="D181" t="str">
            <v>C</v>
          </cell>
          <cell r="E181">
            <v>0.85</v>
          </cell>
          <cell r="F181">
            <v>37677</v>
          </cell>
          <cell r="G181">
            <v>1.6E-2</v>
          </cell>
          <cell r="H181">
            <v>1.2999999999999999E-2</v>
          </cell>
          <cell r="I181" t="str">
            <v>4          0   .</v>
          </cell>
          <cell r="J181">
            <v>0</v>
          </cell>
          <cell r="K181">
            <v>0</v>
          </cell>
          <cell r="L181">
            <v>2003</v>
          </cell>
          <cell r="M181" t="str">
            <v>No Trade</v>
          </cell>
          <cell r="N181" t="str">
            <v/>
          </cell>
          <cell r="O181" t="str">
            <v/>
          </cell>
          <cell r="P181" t="str">
            <v/>
          </cell>
        </row>
        <row r="182">
          <cell r="A182" t="str">
            <v>GO</v>
          </cell>
          <cell r="B182">
            <v>3</v>
          </cell>
          <cell r="C182">
            <v>3</v>
          </cell>
          <cell r="D182" t="str">
            <v>P</v>
          </cell>
          <cell r="E182">
            <v>0.85</v>
          </cell>
          <cell r="F182">
            <v>37677</v>
          </cell>
          <cell r="G182">
            <v>0.18859999999999999</v>
          </cell>
          <cell r="H182">
            <v>0.188</v>
          </cell>
          <cell r="I182" t="str">
            <v>6          0   .</v>
          </cell>
          <cell r="J182">
            <v>0</v>
          </cell>
          <cell r="K182">
            <v>0</v>
          </cell>
          <cell r="L182">
            <v>2003</v>
          </cell>
          <cell r="M182" t="str">
            <v>No Trade</v>
          </cell>
          <cell r="N182" t="str">
            <v/>
          </cell>
          <cell r="O182" t="str">
            <v/>
          </cell>
          <cell r="P182" t="str">
            <v/>
          </cell>
        </row>
        <row r="183">
          <cell r="A183" t="str">
            <v>GO</v>
          </cell>
          <cell r="B183">
            <v>3</v>
          </cell>
          <cell r="C183">
            <v>3</v>
          </cell>
          <cell r="D183" t="str">
            <v>C</v>
          </cell>
          <cell r="E183">
            <v>0.86</v>
          </cell>
          <cell r="F183">
            <v>37677</v>
          </cell>
          <cell r="G183">
            <v>1.43E-2</v>
          </cell>
          <cell r="H183">
            <v>1.2E-2</v>
          </cell>
          <cell r="I183" t="str">
            <v>0          0   .</v>
          </cell>
          <cell r="J183">
            <v>0</v>
          </cell>
          <cell r="K183">
            <v>0</v>
          </cell>
          <cell r="L183">
            <v>2003</v>
          </cell>
          <cell r="M183" t="str">
            <v>No Trade</v>
          </cell>
          <cell r="N183" t="str">
            <v/>
          </cell>
          <cell r="O183" t="str">
            <v/>
          </cell>
          <cell r="P183" t="str">
            <v/>
          </cell>
        </row>
        <row r="184">
          <cell r="A184" t="str">
            <v>GO</v>
          </cell>
          <cell r="B184">
            <v>3</v>
          </cell>
          <cell r="C184">
            <v>3</v>
          </cell>
          <cell r="D184" t="str">
            <v>C</v>
          </cell>
          <cell r="E184">
            <v>0.87</v>
          </cell>
          <cell r="F184">
            <v>37677</v>
          </cell>
          <cell r="G184">
            <v>1.2699999999999999E-2</v>
          </cell>
          <cell r="H184">
            <v>0.01</v>
          </cell>
          <cell r="I184" t="str">
            <v>7          4   .</v>
          </cell>
          <cell r="J184">
            <v>150</v>
          </cell>
          <cell r="K184">
            <v>1.4999999999999999E-2</v>
          </cell>
          <cell r="L184">
            <v>2003</v>
          </cell>
          <cell r="M184" t="str">
            <v>No Trade</v>
          </cell>
          <cell r="N184" t="str">
            <v/>
          </cell>
          <cell r="O184" t="str">
            <v/>
          </cell>
          <cell r="P184" t="str">
            <v/>
          </cell>
        </row>
        <row r="185">
          <cell r="A185" t="str">
            <v>GO</v>
          </cell>
          <cell r="B185">
            <v>3</v>
          </cell>
          <cell r="C185">
            <v>3</v>
          </cell>
          <cell r="D185" t="str">
            <v>C</v>
          </cell>
          <cell r="E185">
            <v>0.88</v>
          </cell>
          <cell r="F185">
            <v>37677</v>
          </cell>
          <cell r="G185">
            <v>1.1299999999999999E-2</v>
          </cell>
          <cell r="H185">
            <v>8.9999999999999993E-3</v>
          </cell>
          <cell r="I185" t="str">
            <v>5          0   .</v>
          </cell>
          <cell r="J185">
            <v>0</v>
          </cell>
          <cell r="K185">
            <v>0</v>
          </cell>
          <cell r="L185">
            <v>2003</v>
          </cell>
          <cell r="M185" t="str">
            <v>No Trade</v>
          </cell>
          <cell r="N185" t="str">
            <v/>
          </cell>
          <cell r="O185" t="str">
            <v/>
          </cell>
          <cell r="P185" t="str">
            <v/>
          </cell>
        </row>
        <row r="186">
          <cell r="A186" t="str">
            <v>GO</v>
          </cell>
          <cell r="B186">
            <v>3</v>
          </cell>
          <cell r="C186">
            <v>3</v>
          </cell>
          <cell r="D186" t="str">
            <v>C</v>
          </cell>
          <cell r="E186">
            <v>0.89</v>
          </cell>
          <cell r="F186">
            <v>37677</v>
          </cell>
          <cell r="G186">
            <v>0.01</v>
          </cell>
          <cell r="H186">
            <v>8.0000000000000002E-3</v>
          </cell>
          <cell r="I186" t="str">
            <v>4          0   .</v>
          </cell>
          <cell r="J186">
            <v>0</v>
          </cell>
          <cell r="K186">
            <v>0</v>
          </cell>
          <cell r="L186">
            <v>2003</v>
          </cell>
          <cell r="M186" t="str">
            <v>No Trade</v>
          </cell>
          <cell r="N186" t="str">
            <v/>
          </cell>
          <cell r="O186" t="str">
            <v/>
          </cell>
          <cell r="P186" t="str">
            <v/>
          </cell>
        </row>
        <row r="187">
          <cell r="A187" t="str">
            <v>GO</v>
          </cell>
          <cell r="B187">
            <v>3</v>
          </cell>
          <cell r="C187">
            <v>3</v>
          </cell>
          <cell r="D187" t="str">
            <v>C</v>
          </cell>
          <cell r="E187">
            <v>0.9</v>
          </cell>
          <cell r="F187">
            <v>37677</v>
          </cell>
          <cell r="G187">
            <v>8.8999999999999999E-3</v>
          </cell>
          <cell r="H187">
            <v>7.0000000000000001E-3</v>
          </cell>
          <cell r="I187" t="str">
            <v>5          0   .</v>
          </cell>
          <cell r="J187">
            <v>0</v>
          </cell>
          <cell r="K187">
            <v>0</v>
          </cell>
          <cell r="L187">
            <v>2003</v>
          </cell>
          <cell r="M187" t="str">
            <v>No Trade</v>
          </cell>
          <cell r="N187" t="str">
            <v/>
          </cell>
          <cell r="O187" t="str">
            <v/>
          </cell>
          <cell r="P187" t="str">
            <v/>
          </cell>
        </row>
        <row r="188">
          <cell r="A188" t="str">
            <v>GO</v>
          </cell>
          <cell r="B188">
            <v>3</v>
          </cell>
          <cell r="C188">
            <v>3</v>
          </cell>
          <cell r="D188" t="str">
            <v>C</v>
          </cell>
          <cell r="E188">
            <v>0.91</v>
          </cell>
          <cell r="F188">
            <v>37677</v>
          </cell>
          <cell r="G188">
            <v>7.9000000000000008E-3</v>
          </cell>
          <cell r="H188">
            <v>6.0000000000000001E-3</v>
          </cell>
          <cell r="I188" t="str">
            <v>7          0   .</v>
          </cell>
          <cell r="J188">
            <v>0</v>
          </cell>
          <cell r="K188">
            <v>0</v>
          </cell>
          <cell r="L188">
            <v>2003</v>
          </cell>
          <cell r="M188" t="str">
            <v>No Trade</v>
          </cell>
          <cell r="N188" t="str">
            <v/>
          </cell>
          <cell r="O188" t="str">
            <v/>
          </cell>
          <cell r="P188" t="str">
            <v/>
          </cell>
        </row>
        <row r="189">
          <cell r="A189" t="str">
            <v>GO</v>
          </cell>
          <cell r="B189">
            <v>3</v>
          </cell>
          <cell r="C189">
            <v>3</v>
          </cell>
          <cell r="D189" t="str">
            <v>C</v>
          </cell>
          <cell r="E189">
            <v>0.92</v>
          </cell>
          <cell r="F189">
            <v>37677</v>
          </cell>
          <cell r="G189">
            <v>7.0000000000000001E-3</v>
          </cell>
          <cell r="H189">
            <v>5.0000000000000001E-3</v>
          </cell>
          <cell r="I189" t="str">
            <v>9          5   .</v>
          </cell>
          <cell r="J189">
            <v>0</v>
          </cell>
          <cell r="K189">
            <v>0</v>
          </cell>
          <cell r="L189">
            <v>2003</v>
          </cell>
          <cell r="M189" t="str">
            <v>No Trade</v>
          </cell>
          <cell r="N189" t="str">
            <v/>
          </cell>
          <cell r="O189" t="str">
            <v/>
          </cell>
          <cell r="P189" t="str">
            <v/>
          </cell>
        </row>
        <row r="190">
          <cell r="A190" t="str">
            <v>GO</v>
          </cell>
          <cell r="B190">
            <v>3</v>
          </cell>
          <cell r="C190">
            <v>3</v>
          </cell>
          <cell r="D190" t="str">
            <v>C</v>
          </cell>
          <cell r="E190">
            <v>0.95</v>
          </cell>
          <cell r="F190">
            <v>37677</v>
          </cell>
          <cell r="G190">
            <v>4.8999999999999998E-3</v>
          </cell>
          <cell r="H190">
            <v>4.0000000000000001E-3</v>
          </cell>
          <cell r="I190" t="str">
            <v>1          0   .</v>
          </cell>
          <cell r="J190">
            <v>0</v>
          </cell>
          <cell r="K190">
            <v>0</v>
          </cell>
          <cell r="L190">
            <v>2003</v>
          </cell>
          <cell r="M190" t="str">
            <v>No Trade</v>
          </cell>
          <cell r="N190" t="str">
            <v/>
          </cell>
          <cell r="O190" t="str">
            <v/>
          </cell>
          <cell r="P190" t="str">
            <v/>
          </cell>
        </row>
        <row r="191">
          <cell r="A191" t="str">
            <v>GO</v>
          </cell>
          <cell r="B191">
            <v>3</v>
          </cell>
          <cell r="C191">
            <v>3</v>
          </cell>
          <cell r="D191" t="str">
            <v>C</v>
          </cell>
          <cell r="E191">
            <v>1</v>
          </cell>
          <cell r="F191">
            <v>37677</v>
          </cell>
          <cell r="G191">
            <v>2.5999999999999999E-3</v>
          </cell>
          <cell r="H191">
            <v>2E-3</v>
          </cell>
          <cell r="I191" t="str">
            <v>3          0   .</v>
          </cell>
          <cell r="J191">
            <v>0</v>
          </cell>
          <cell r="K191">
            <v>0</v>
          </cell>
          <cell r="L191">
            <v>2003</v>
          </cell>
          <cell r="M191" t="str">
            <v>No Trade</v>
          </cell>
          <cell r="N191" t="str">
            <v/>
          </cell>
          <cell r="O191" t="str">
            <v/>
          </cell>
          <cell r="P191" t="str">
            <v/>
          </cell>
        </row>
        <row r="192">
          <cell r="A192" t="str">
            <v>GO</v>
          </cell>
          <cell r="B192">
            <v>4</v>
          </cell>
          <cell r="C192">
            <v>3</v>
          </cell>
          <cell r="D192" t="str">
            <v>C</v>
          </cell>
          <cell r="E192">
            <v>0.1</v>
          </cell>
          <cell r="F192">
            <v>37706</v>
          </cell>
          <cell r="G192">
            <v>0</v>
          </cell>
          <cell r="H192">
            <v>0</v>
          </cell>
          <cell r="I192" t="str">
            <v>0          0   .</v>
          </cell>
          <cell r="J192">
            <v>0</v>
          </cell>
          <cell r="K192">
            <v>0</v>
          </cell>
          <cell r="L192">
            <v>2003</v>
          </cell>
          <cell r="M192" t="str">
            <v>No Trade</v>
          </cell>
          <cell r="N192" t="str">
            <v/>
          </cell>
          <cell r="O192" t="str">
            <v/>
          </cell>
          <cell r="P192" t="str">
            <v/>
          </cell>
        </row>
        <row r="193">
          <cell r="A193" t="str">
            <v>GO</v>
          </cell>
          <cell r="B193">
            <v>4</v>
          </cell>
          <cell r="C193">
            <v>3</v>
          </cell>
          <cell r="D193" t="str">
            <v>P</v>
          </cell>
          <cell r="E193">
            <v>0.56999999999999995</v>
          </cell>
          <cell r="F193">
            <v>37706</v>
          </cell>
          <cell r="G193">
            <v>0</v>
          </cell>
          <cell r="I193" t="str">
            <v>0   .</v>
          </cell>
          <cell r="J193">
            <v>0</v>
          </cell>
          <cell r="K193">
            <v>0</v>
          </cell>
          <cell r="L193">
            <v>2003</v>
          </cell>
          <cell r="M193" t="str">
            <v>No Trade</v>
          </cell>
          <cell r="N193" t="str">
            <v/>
          </cell>
          <cell r="O193" t="str">
            <v/>
          </cell>
          <cell r="P193" t="str">
            <v/>
          </cell>
        </row>
        <row r="194">
          <cell r="A194" t="str">
            <v>GO</v>
          </cell>
          <cell r="B194">
            <v>4</v>
          </cell>
          <cell r="C194">
            <v>3</v>
          </cell>
          <cell r="D194" t="str">
            <v>P</v>
          </cell>
          <cell r="E194">
            <v>0.57999999999999996</v>
          </cell>
          <cell r="F194">
            <v>37706</v>
          </cell>
          <cell r="G194">
            <v>0</v>
          </cell>
          <cell r="I194" t="str">
            <v>0   .</v>
          </cell>
          <cell r="J194">
            <v>0</v>
          </cell>
          <cell r="K194">
            <v>0</v>
          </cell>
          <cell r="L194">
            <v>2003</v>
          </cell>
          <cell r="M194" t="str">
            <v>No Trade</v>
          </cell>
          <cell r="N194" t="str">
            <v/>
          </cell>
          <cell r="O194" t="str">
            <v/>
          </cell>
          <cell r="P194" t="str">
            <v/>
          </cell>
        </row>
        <row r="195">
          <cell r="A195" t="str">
            <v>GO</v>
          </cell>
          <cell r="B195">
            <v>4</v>
          </cell>
          <cell r="C195">
            <v>3</v>
          </cell>
          <cell r="D195" t="str">
            <v>P</v>
          </cell>
          <cell r="E195">
            <v>0.59</v>
          </cell>
          <cell r="F195">
            <v>37706</v>
          </cell>
          <cell r="G195">
            <v>0</v>
          </cell>
          <cell r="I195" t="str">
            <v>0   .</v>
          </cell>
          <cell r="J195">
            <v>0</v>
          </cell>
          <cell r="K195">
            <v>0</v>
          </cell>
          <cell r="L195">
            <v>2003</v>
          </cell>
          <cell r="M195" t="str">
            <v>No Trade</v>
          </cell>
          <cell r="N195" t="str">
            <v/>
          </cell>
          <cell r="O195" t="str">
            <v/>
          </cell>
          <cell r="P195" t="str">
            <v/>
          </cell>
        </row>
        <row r="196">
          <cell r="A196" t="str">
            <v>GO</v>
          </cell>
          <cell r="B196">
            <v>4</v>
          </cell>
          <cell r="C196">
            <v>3</v>
          </cell>
          <cell r="D196" t="str">
            <v>P</v>
          </cell>
          <cell r="E196">
            <v>0.6</v>
          </cell>
          <cell r="F196">
            <v>37706</v>
          </cell>
          <cell r="G196">
            <v>0</v>
          </cell>
          <cell r="I196" t="str">
            <v>0   .</v>
          </cell>
          <cell r="J196">
            <v>0</v>
          </cell>
          <cell r="K196">
            <v>0</v>
          </cell>
          <cell r="L196">
            <v>2003</v>
          </cell>
          <cell r="M196" t="str">
            <v>No Trade</v>
          </cell>
          <cell r="N196" t="str">
            <v/>
          </cell>
          <cell r="O196" t="str">
            <v/>
          </cell>
          <cell r="P196" t="str">
            <v/>
          </cell>
        </row>
        <row r="197">
          <cell r="A197" t="str">
            <v>GO</v>
          </cell>
          <cell r="B197">
            <v>4</v>
          </cell>
          <cell r="C197">
            <v>3</v>
          </cell>
          <cell r="D197" t="str">
            <v>P</v>
          </cell>
          <cell r="E197">
            <v>0.61</v>
          </cell>
          <cell r="F197">
            <v>37706</v>
          </cell>
          <cell r="G197">
            <v>0</v>
          </cell>
          <cell r="I197" t="str">
            <v>0   .</v>
          </cell>
          <cell r="J197">
            <v>0</v>
          </cell>
          <cell r="K197">
            <v>0</v>
          </cell>
          <cell r="L197">
            <v>2003</v>
          </cell>
          <cell r="M197" t="str">
            <v>No Trade</v>
          </cell>
          <cell r="N197" t="str">
            <v/>
          </cell>
          <cell r="O197" t="str">
            <v/>
          </cell>
          <cell r="P197" t="str">
            <v/>
          </cell>
        </row>
        <row r="198">
          <cell r="A198" t="str">
            <v>GO</v>
          </cell>
          <cell r="B198">
            <v>4</v>
          </cell>
          <cell r="C198">
            <v>3</v>
          </cell>
          <cell r="D198" t="str">
            <v>P</v>
          </cell>
          <cell r="E198">
            <v>0.62</v>
          </cell>
          <cell r="F198">
            <v>37706</v>
          </cell>
          <cell r="G198">
            <v>3.2000000000000002E-3</v>
          </cell>
          <cell r="H198">
            <v>4.0000000000000001E-3</v>
          </cell>
          <cell r="I198" t="str">
            <v>8          0   .</v>
          </cell>
          <cell r="J198">
            <v>0</v>
          </cell>
          <cell r="K198">
            <v>0</v>
          </cell>
          <cell r="L198">
            <v>2003</v>
          </cell>
          <cell r="M198" t="str">
            <v>No Trade</v>
          </cell>
          <cell r="N198" t="str">
            <v/>
          </cell>
          <cell r="O198" t="str">
            <v/>
          </cell>
          <cell r="P198" t="str">
            <v/>
          </cell>
        </row>
        <row r="199">
          <cell r="A199" t="str">
            <v>GO</v>
          </cell>
          <cell r="B199">
            <v>4</v>
          </cell>
          <cell r="C199">
            <v>3</v>
          </cell>
          <cell r="D199" t="str">
            <v>P</v>
          </cell>
          <cell r="E199">
            <v>0.63</v>
          </cell>
          <cell r="F199">
            <v>37706</v>
          </cell>
          <cell r="G199">
            <v>0</v>
          </cell>
          <cell r="H199">
            <v>1.0999999999999999E-2</v>
          </cell>
          <cell r="I199" t="str">
            <v>6          0   .</v>
          </cell>
          <cell r="J199">
            <v>0</v>
          </cell>
          <cell r="K199">
            <v>0</v>
          </cell>
          <cell r="L199">
            <v>2003</v>
          </cell>
          <cell r="M199" t="str">
            <v>No Trade</v>
          </cell>
          <cell r="N199" t="str">
            <v/>
          </cell>
          <cell r="O199" t="str">
            <v/>
          </cell>
          <cell r="P199" t="str">
            <v/>
          </cell>
        </row>
        <row r="200">
          <cell r="A200" t="str">
            <v>GO</v>
          </cell>
          <cell r="B200">
            <v>4</v>
          </cell>
          <cell r="C200">
            <v>3</v>
          </cell>
          <cell r="D200" t="str">
            <v>P</v>
          </cell>
          <cell r="E200">
            <v>0.64</v>
          </cell>
          <cell r="F200">
            <v>37706</v>
          </cell>
          <cell r="G200">
            <v>4.8999999999999998E-3</v>
          </cell>
          <cell r="H200">
            <v>7.0000000000000001E-3</v>
          </cell>
          <cell r="I200" t="str">
            <v>0          0   .</v>
          </cell>
          <cell r="J200">
            <v>0</v>
          </cell>
          <cell r="K200">
            <v>0</v>
          </cell>
          <cell r="L200">
            <v>2003</v>
          </cell>
          <cell r="M200" t="str">
            <v>No Trade</v>
          </cell>
          <cell r="N200" t="str">
            <v/>
          </cell>
          <cell r="O200" t="str">
            <v/>
          </cell>
          <cell r="P200" t="str">
            <v/>
          </cell>
        </row>
        <row r="201">
          <cell r="A201" t="str">
            <v>GO</v>
          </cell>
          <cell r="B201">
            <v>4</v>
          </cell>
          <cell r="C201">
            <v>3</v>
          </cell>
          <cell r="D201" t="str">
            <v>P</v>
          </cell>
          <cell r="E201">
            <v>0.65</v>
          </cell>
          <cell r="F201">
            <v>37706</v>
          </cell>
          <cell r="G201">
            <v>5.8999999999999999E-3</v>
          </cell>
          <cell r="H201">
            <v>8.0000000000000002E-3</v>
          </cell>
          <cell r="I201" t="str">
            <v>4          0   .</v>
          </cell>
          <cell r="J201">
            <v>0</v>
          </cell>
          <cell r="K201">
            <v>0</v>
          </cell>
          <cell r="L201">
            <v>2003</v>
          </cell>
          <cell r="M201" t="str">
            <v>No Trade</v>
          </cell>
          <cell r="N201" t="str">
            <v/>
          </cell>
          <cell r="O201" t="str">
            <v/>
          </cell>
          <cell r="P201" t="str">
            <v/>
          </cell>
        </row>
        <row r="202">
          <cell r="A202" t="str">
            <v>GO</v>
          </cell>
          <cell r="B202">
            <v>4</v>
          </cell>
          <cell r="C202">
            <v>3</v>
          </cell>
          <cell r="D202" t="str">
            <v>P</v>
          </cell>
          <cell r="E202">
            <v>0.66</v>
          </cell>
          <cell r="F202">
            <v>37706</v>
          </cell>
          <cell r="G202">
            <v>7.1999999999999998E-3</v>
          </cell>
          <cell r="H202">
            <v>0.01</v>
          </cell>
          <cell r="I202" t="str">
            <v>0          0   .</v>
          </cell>
          <cell r="J202">
            <v>0</v>
          </cell>
          <cell r="K202">
            <v>0</v>
          </cell>
          <cell r="L202">
            <v>2003</v>
          </cell>
          <cell r="M202" t="str">
            <v>No Trade</v>
          </cell>
          <cell r="N202" t="str">
            <v/>
          </cell>
          <cell r="O202" t="str">
            <v/>
          </cell>
          <cell r="P202" t="str">
            <v/>
          </cell>
        </row>
        <row r="203">
          <cell r="A203" t="str">
            <v>GO</v>
          </cell>
          <cell r="B203">
            <v>4</v>
          </cell>
          <cell r="C203">
            <v>3</v>
          </cell>
          <cell r="D203" t="str">
            <v>P</v>
          </cell>
          <cell r="E203">
            <v>0.67</v>
          </cell>
          <cell r="F203">
            <v>37706</v>
          </cell>
          <cell r="G203">
            <v>0</v>
          </cell>
          <cell r="I203" t="str">
            <v>0   .</v>
          </cell>
          <cell r="J203">
            <v>0</v>
          </cell>
          <cell r="K203">
            <v>0</v>
          </cell>
          <cell r="L203">
            <v>2003</v>
          </cell>
          <cell r="M203" t="str">
            <v>No Trade</v>
          </cell>
          <cell r="N203" t="str">
            <v/>
          </cell>
          <cell r="O203" t="str">
            <v/>
          </cell>
          <cell r="P203" t="str">
            <v/>
          </cell>
        </row>
        <row r="204">
          <cell r="A204" t="str">
            <v>GO</v>
          </cell>
          <cell r="B204">
            <v>4</v>
          </cell>
          <cell r="C204">
            <v>3</v>
          </cell>
          <cell r="D204" t="str">
            <v>P</v>
          </cell>
          <cell r="E204">
            <v>0.68</v>
          </cell>
          <cell r="F204">
            <v>37706</v>
          </cell>
          <cell r="G204">
            <v>1.0200000000000001E-2</v>
          </cell>
          <cell r="H204">
            <v>1.2999999999999999E-2</v>
          </cell>
          <cell r="I204" t="str">
            <v>8          0   .</v>
          </cell>
          <cell r="J204">
            <v>0</v>
          </cell>
          <cell r="K204">
            <v>0</v>
          </cell>
          <cell r="L204">
            <v>2003</v>
          </cell>
          <cell r="M204" t="str">
            <v>No Trade</v>
          </cell>
          <cell r="N204" t="str">
            <v/>
          </cell>
          <cell r="O204" t="str">
            <v/>
          </cell>
          <cell r="P204" t="str">
            <v/>
          </cell>
        </row>
        <row r="205">
          <cell r="A205" t="str">
            <v>GO</v>
          </cell>
          <cell r="B205">
            <v>4</v>
          </cell>
          <cell r="C205">
            <v>3</v>
          </cell>
          <cell r="D205" t="str">
            <v>P</v>
          </cell>
          <cell r="E205">
            <v>0.69</v>
          </cell>
          <cell r="F205">
            <v>37706</v>
          </cell>
          <cell r="G205">
            <v>0</v>
          </cell>
          <cell r="I205" t="str">
            <v>0   .</v>
          </cell>
          <cell r="J205">
            <v>0</v>
          </cell>
          <cell r="K205">
            <v>0</v>
          </cell>
          <cell r="L205">
            <v>2003</v>
          </cell>
          <cell r="M205" t="str">
            <v>No Trade</v>
          </cell>
          <cell r="N205" t="str">
            <v/>
          </cell>
          <cell r="O205" t="str">
            <v/>
          </cell>
          <cell r="P205" t="str">
            <v/>
          </cell>
        </row>
        <row r="206">
          <cell r="A206" t="str">
            <v>GO</v>
          </cell>
          <cell r="B206">
            <v>4</v>
          </cell>
          <cell r="C206">
            <v>3</v>
          </cell>
          <cell r="D206" t="str">
            <v>P</v>
          </cell>
          <cell r="E206">
            <v>0.7</v>
          </cell>
          <cell r="F206">
            <v>37706</v>
          </cell>
          <cell r="G206">
            <v>1.4E-2</v>
          </cell>
          <cell r="H206">
            <v>1.7999999999999999E-2</v>
          </cell>
          <cell r="I206" t="str">
            <v>5          0   .</v>
          </cell>
          <cell r="J206">
            <v>0</v>
          </cell>
          <cell r="K206">
            <v>0</v>
          </cell>
          <cell r="L206">
            <v>2003</v>
          </cell>
          <cell r="M206" t="str">
            <v>No Trade</v>
          </cell>
          <cell r="N206" t="str">
            <v/>
          </cell>
          <cell r="O206" t="str">
            <v/>
          </cell>
          <cell r="P206" t="str">
            <v/>
          </cell>
        </row>
        <row r="207">
          <cell r="A207" t="str">
            <v>GO</v>
          </cell>
          <cell r="B207">
            <v>4</v>
          </cell>
          <cell r="C207">
            <v>3</v>
          </cell>
          <cell r="D207" t="str">
            <v>P</v>
          </cell>
          <cell r="E207">
            <v>0.71</v>
          </cell>
          <cell r="F207">
            <v>37706</v>
          </cell>
          <cell r="G207">
            <v>0</v>
          </cell>
          <cell r="I207" t="str">
            <v>0   .</v>
          </cell>
          <cell r="J207">
            <v>0</v>
          </cell>
          <cell r="K207">
            <v>0</v>
          </cell>
          <cell r="L207">
            <v>2003</v>
          </cell>
          <cell r="M207" t="str">
            <v>No Trade</v>
          </cell>
          <cell r="N207" t="str">
            <v/>
          </cell>
          <cell r="O207" t="str">
            <v/>
          </cell>
          <cell r="P207" t="str">
            <v/>
          </cell>
        </row>
        <row r="208">
          <cell r="A208" t="str">
            <v>GO</v>
          </cell>
          <cell r="B208">
            <v>4</v>
          </cell>
          <cell r="C208">
            <v>3</v>
          </cell>
          <cell r="D208" t="str">
            <v>C</v>
          </cell>
          <cell r="E208">
            <v>0.72</v>
          </cell>
          <cell r="F208">
            <v>37706</v>
          </cell>
          <cell r="G208">
            <v>0.1148</v>
          </cell>
          <cell r="I208" t="str">
            <v>0   .</v>
          </cell>
          <cell r="J208">
            <v>0</v>
          </cell>
          <cell r="K208">
            <v>0</v>
          </cell>
          <cell r="L208">
            <v>2003</v>
          </cell>
          <cell r="M208" t="str">
            <v>No Trade</v>
          </cell>
          <cell r="N208" t="str">
            <v/>
          </cell>
          <cell r="O208" t="str">
            <v/>
          </cell>
          <cell r="P208" t="str">
            <v/>
          </cell>
        </row>
        <row r="209">
          <cell r="A209" t="str">
            <v>GO</v>
          </cell>
          <cell r="B209">
            <v>4</v>
          </cell>
          <cell r="C209">
            <v>3</v>
          </cell>
          <cell r="D209" t="str">
            <v>P</v>
          </cell>
          <cell r="E209">
            <v>0.72</v>
          </cell>
          <cell r="F209">
            <v>37706</v>
          </cell>
          <cell r="G209">
            <v>0</v>
          </cell>
          <cell r="I209" t="str">
            <v>0   .</v>
          </cell>
          <cell r="J209">
            <v>0</v>
          </cell>
          <cell r="K209">
            <v>0</v>
          </cell>
          <cell r="L209">
            <v>2003</v>
          </cell>
          <cell r="M209" t="str">
            <v>No Trade</v>
          </cell>
          <cell r="N209" t="str">
            <v/>
          </cell>
          <cell r="O209" t="str">
            <v/>
          </cell>
          <cell r="P209" t="str">
            <v/>
          </cell>
        </row>
        <row r="210">
          <cell r="A210" t="str">
            <v>GO</v>
          </cell>
          <cell r="B210">
            <v>4</v>
          </cell>
          <cell r="C210">
            <v>3</v>
          </cell>
          <cell r="D210" t="str">
            <v>P</v>
          </cell>
          <cell r="E210">
            <v>0.73</v>
          </cell>
          <cell r="F210">
            <v>37706</v>
          </cell>
          <cell r="G210">
            <v>2.1600000000000001E-2</v>
          </cell>
          <cell r="H210">
            <v>2.7E-2</v>
          </cell>
          <cell r="I210" t="str">
            <v>5          0   .</v>
          </cell>
          <cell r="J210">
            <v>0</v>
          </cell>
          <cell r="K210">
            <v>0</v>
          </cell>
          <cell r="L210">
            <v>2003</v>
          </cell>
          <cell r="M210" t="str">
            <v>No Trade</v>
          </cell>
          <cell r="N210" t="str">
            <v/>
          </cell>
          <cell r="O210" t="str">
            <v/>
          </cell>
          <cell r="P210" t="str">
            <v/>
          </cell>
        </row>
        <row r="211">
          <cell r="A211" t="str">
            <v>GO</v>
          </cell>
          <cell r="B211">
            <v>4</v>
          </cell>
          <cell r="C211">
            <v>3</v>
          </cell>
          <cell r="D211" t="str">
            <v>C</v>
          </cell>
          <cell r="E211">
            <v>0.74</v>
          </cell>
          <cell r="F211">
            <v>37706</v>
          </cell>
          <cell r="G211">
            <v>0.1008</v>
          </cell>
          <cell r="I211" t="str">
            <v>0   .</v>
          </cell>
          <cell r="J211">
            <v>0</v>
          </cell>
          <cell r="K211">
            <v>0</v>
          </cell>
          <cell r="L211">
            <v>2003</v>
          </cell>
          <cell r="M211" t="str">
            <v>No Trade</v>
          </cell>
          <cell r="N211" t="str">
            <v/>
          </cell>
          <cell r="O211" t="str">
            <v/>
          </cell>
          <cell r="P211" t="str">
            <v/>
          </cell>
        </row>
        <row r="212">
          <cell r="A212" t="str">
            <v>GO</v>
          </cell>
          <cell r="B212">
            <v>4</v>
          </cell>
          <cell r="C212">
            <v>3</v>
          </cell>
          <cell r="D212" t="str">
            <v>P</v>
          </cell>
          <cell r="E212">
            <v>0.74</v>
          </cell>
          <cell r="F212">
            <v>37706</v>
          </cell>
          <cell r="G212">
            <v>2.46E-2</v>
          </cell>
          <cell r="H212">
            <v>3.1E-2</v>
          </cell>
          <cell r="I212" t="str">
            <v>0          1   .</v>
          </cell>
          <cell r="J212">
            <v>260</v>
          </cell>
          <cell r="K212">
            <v>2.5999999999999999E-2</v>
          </cell>
          <cell r="L212">
            <v>2003</v>
          </cell>
          <cell r="M212" t="str">
            <v>No Trade</v>
          </cell>
          <cell r="N212" t="str">
            <v/>
          </cell>
          <cell r="O212" t="str">
            <v/>
          </cell>
          <cell r="P212" t="str">
            <v/>
          </cell>
        </row>
        <row r="213">
          <cell r="A213" t="str">
            <v>GO</v>
          </cell>
          <cell r="B213">
            <v>4</v>
          </cell>
          <cell r="C213">
            <v>3</v>
          </cell>
          <cell r="D213" t="str">
            <v>P</v>
          </cell>
          <cell r="E213">
            <v>0.75</v>
          </cell>
          <cell r="F213">
            <v>37706</v>
          </cell>
          <cell r="G213">
            <v>2.7900000000000001E-2</v>
          </cell>
          <cell r="H213">
            <v>3.4000000000000002E-2</v>
          </cell>
          <cell r="I213" t="str">
            <v>8          0   .</v>
          </cell>
          <cell r="J213">
            <v>0</v>
          </cell>
          <cell r="K213">
            <v>0</v>
          </cell>
          <cell r="L213">
            <v>2003</v>
          </cell>
          <cell r="M213" t="str">
            <v>No Trade</v>
          </cell>
          <cell r="N213" t="str">
            <v/>
          </cell>
          <cell r="O213" t="str">
            <v/>
          </cell>
          <cell r="P213" t="str">
            <v/>
          </cell>
        </row>
        <row r="214">
          <cell r="A214" t="str">
            <v>GO</v>
          </cell>
          <cell r="B214">
            <v>4</v>
          </cell>
          <cell r="C214">
            <v>3</v>
          </cell>
          <cell r="D214" t="str">
            <v>C</v>
          </cell>
          <cell r="E214">
            <v>0.76</v>
          </cell>
          <cell r="F214">
            <v>37706</v>
          </cell>
          <cell r="G214">
            <v>8.7800000000000003E-2</v>
          </cell>
          <cell r="H214">
            <v>7.8E-2</v>
          </cell>
          <cell r="I214" t="str">
            <v>5          0   .</v>
          </cell>
          <cell r="J214">
            <v>0</v>
          </cell>
          <cell r="K214">
            <v>0</v>
          </cell>
          <cell r="L214">
            <v>2003</v>
          </cell>
          <cell r="M214" t="str">
            <v>No Trade</v>
          </cell>
          <cell r="N214" t="str">
            <v/>
          </cell>
          <cell r="O214" t="str">
            <v/>
          </cell>
          <cell r="P214" t="str">
            <v/>
          </cell>
        </row>
        <row r="215">
          <cell r="A215" t="str">
            <v>GO</v>
          </cell>
          <cell r="B215">
            <v>4</v>
          </cell>
          <cell r="C215">
            <v>3</v>
          </cell>
          <cell r="D215" t="str">
            <v>P</v>
          </cell>
          <cell r="E215">
            <v>0.76</v>
          </cell>
          <cell r="F215">
            <v>37706</v>
          </cell>
          <cell r="G215">
            <v>3.15E-2</v>
          </cell>
          <cell r="H215">
            <v>3.7999999999999999E-2</v>
          </cell>
          <cell r="I215" t="str">
            <v>8          0   .</v>
          </cell>
          <cell r="J215">
            <v>0</v>
          </cell>
          <cell r="K215">
            <v>0</v>
          </cell>
          <cell r="L215">
            <v>2003</v>
          </cell>
          <cell r="M215" t="str">
            <v>No Trade</v>
          </cell>
          <cell r="N215" t="str">
            <v/>
          </cell>
          <cell r="O215" t="str">
            <v/>
          </cell>
          <cell r="P215" t="str">
            <v/>
          </cell>
        </row>
        <row r="216">
          <cell r="A216" t="str">
            <v>GO</v>
          </cell>
          <cell r="B216">
            <v>4</v>
          </cell>
          <cell r="C216">
            <v>3</v>
          </cell>
          <cell r="D216" t="str">
            <v>C</v>
          </cell>
          <cell r="E216">
            <v>0.77</v>
          </cell>
          <cell r="F216">
            <v>37706</v>
          </cell>
          <cell r="G216">
            <v>8.1799999999999998E-2</v>
          </cell>
          <cell r="H216">
            <v>7.2999999999999995E-2</v>
          </cell>
          <cell r="I216" t="str">
            <v>0          0   .</v>
          </cell>
          <cell r="J216">
            <v>0</v>
          </cell>
          <cell r="K216">
            <v>0</v>
          </cell>
          <cell r="L216">
            <v>2003</v>
          </cell>
          <cell r="M216" t="str">
            <v>No Trade</v>
          </cell>
          <cell r="N216" t="str">
            <v/>
          </cell>
          <cell r="O216" t="str">
            <v/>
          </cell>
          <cell r="P216" t="str">
            <v/>
          </cell>
        </row>
        <row r="217">
          <cell r="A217" t="str">
            <v>GO</v>
          </cell>
          <cell r="B217">
            <v>4</v>
          </cell>
          <cell r="C217">
            <v>3</v>
          </cell>
          <cell r="D217" t="str">
            <v>C</v>
          </cell>
          <cell r="E217">
            <v>0.78</v>
          </cell>
          <cell r="F217">
            <v>37706</v>
          </cell>
          <cell r="G217">
            <v>7.6100000000000001E-2</v>
          </cell>
          <cell r="H217">
            <v>6.7000000000000004E-2</v>
          </cell>
          <cell r="I217" t="str">
            <v>8          0   .</v>
          </cell>
          <cell r="J217">
            <v>0</v>
          </cell>
          <cell r="K217">
            <v>0</v>
          </cell>
          <cell r="L217">
            <v>2003</v>
          </cell>
          <cell r="M217" t="str">
            <v>No Trade</v>
          </cell>
          <cell r="N217" t="str">
            <v/>
          </cell>
          <cell r="O217" t="str">
            <v/>
          </cell>
          <cell r="P217" t="str">
            <v/>
          </cell>
        </row>
        <row r="218">
          <cell r="A218" t="str">
            <v>GO</v>
          </cell>
          <cell r="B218">
            <v>4</v>
          </cell>
          <cell r="C218">
            <v>3</v>
          </cell>
          <cell r="D218" t="str">
            <v>P</v>
          </cell>
          <cell r="E218">
            <v>0.78</v>
          </cell>
          <cell r="F218">
            <v>37706</v>
          </cell>
          <cell r="G218">
            <v>3.95E-2</v>
          </cell>
          <cell r="H218">
            <v>4.7E-2</v>
          </cell>
          <cell r="I218" t="str">
            <v>8          0   .</v>
          </cell>
          <cell r="J218">
            <v>0</v>
          </cell>
          <cell r="K218">
            <v>0</v>
          </cell>
          <cell r="L218">
            <v>2003</v>
          </cell>
          <cell r="M218" t="str">
            <v>No Trade</v>
          </cell>
          <cell r="N218" t="str">
            <v/>
          </cell>
          <cell r="O218" t="str">
            <v/>
          </cell>
          <cell r="P218" t="str">
            <v/>
          </cell>
        </row>
        <row r="219">
          <cell r="A219" t="str">
            <v>GO</v>
          </cell>
          <cell r="B219">
            <v>4</v>
          </cell>
          <cell r="C219">
            <v>3</v>
          </cell>
          <cell r="D219" t="str">
            <v>C</v>
          </cell>
          <cell r="E219">
            <v>0.79</v>
          </cell>
          <cell r="F219">
            <v>37706</v>
          </cell>
          <cell r="G219">
            <v>7.0499999999999993E-2</v>
          </cell>
          <cell r="H219">
            <v>6.2E-2</v>
          </cell>
          <cell r="I219" t="str">
            <v>7          0   .</v>
          </cell>
          <cell r="J219">
            <v>0</v>
          </cell>
          <cell r="K219">
            <v>0</v>
          </cell>
          <cell r="L219">
            <v>2003</v>
          </cell>
          <cell r="M219" t="str">
            <v>No Trade</v>
          </cell>
          <cell r="N219" t="str">
            <v/>
          </cell>
          <cell r="O219" t="str">
            <v/>
          </cell>
          <cell r="P219" t="str">
            <v/>
          </cell>
        </row>
        <row r="220">
          <cell r="A220" t="str">
            <v>GO</v>
          </cell>
          <cell r="B220">
            <v>4</v>
          </cell>
          <cell r="C220">
            <v>3</v>
          </cell>
          <cell r="D220" t="str">
            <v>C</v>
          </cell>
          <cell r="E220">
            <v>0.8</v>
          </cell>
          <cell r="F220">
            <v>37706</v>
          </cell>
          <cell r="G220">
            <v>6.5299999999999997E-2</v>
          </cell>
          <cell r="H220">
            <v>5.8000000000000003E-2</v>
          </cell>
          <cell r="I220" t="str">
            <v>0          0   .</v>
          </cell>
          <cell r="J220">
            <v>0</v>
          </cell>
          <cell r="K220">
            <v>0</v>
          </cell>
          <cell r="L220">
            <v>2003</v>
          </cell>
          <cell r="M220" t="str">
            <v>No Trade</v>
          </cell>
          <cell r="N220" t="str">
            <v/>
          </cell>
          <cell r="O220" t="str">
            <v/>
          </cell>
          <cell r="P220" t="str">
            <v/>
          </cell>
        </row>
        <row r="221">
          <cell r="A221" t="str">
            <v>GO</v>
          </cell>
          <cell r="B221">
            <v>4</v>
          </cell>
          <cell r="C221">
            <v>3</v>
          </cell>
          <cell r="D221" t="str">
            <v>C</v>
          </cell>
          <cell r="E221">
            <v>0.81</v>
          </cell>
          <cell r="F221">
            <v>37706</v>
          </cell>
          <cell r="G221">
            <v>6.0400000000000002E-2</v>
          </cell>
          <cell r="H221">
            <v>5.2999999999999999E-2</v>
          </cell>
          <cell r="I221" t="str">
            <v>7          0   .</v>
          </cell>
          <cell r="J221">
            <v>0</v>
          </cell>
          <cell r="K221">
            <v>0</v>
          </cell>
          <cell r="L221">
            <v>2003</v>
          </cell>
          <cell r="M221" t="str">
            <v>No Trade</v>
          </cell>
          <cell r="N221" t="str">
            <v/>
          </cell>
          <cell r="O221" t="str">
            <v/>
          </cell>
          <cell r="P221" t="str">
            <v/>
          </cell>
        </row>
        <row r="222">
          <cell r="A222" t="str">
            <v>GO</v>
          </cell>
          <cell r="B222">
            <v>4</v>
          </cell>
          <cell r="C222">
            <v>3</v>
          </cell>
          <cell r="D222" t="str">
            <v>P</v>
          </cell>
          <cell r="E222">
            <v>0.81</v>
          </cell>
          <cell r="F222">
            <v>37706</v>
          </cell>
          <cell r="G222">
            <v>5.3499999999999999E-2</v>
          </cell>
          <cell r="H222">
            <v>6.3E-2</v>
          </cell>
          <cell r="I222" t="str">
            <v>6          0   .</v>
          </cell>
          <cell r="J222">
            <v>0</v>
          </cell>
          <cell r="K222">
            <v>0</v>
          </cell>
          <cell r="L222">
            <v>2003</v>
          </cell>
          <cell r="M222" t="str">
            <v>No Trade</v>
          </cell>
          <cell r="N222" t="str">
            <v/>
          </cell>
          <cell r="O222" t="str">
            <v/>
          </cell>
          <cell r="P222" t="str">
            <v/>
          </cell>
        </row>
        <row r="223">
          <cell r="A223" t="str">
            <v>GO</v>
          </cell>
          <cell r="B223">
            <v>4</v>
          </cell>
          <cell r="C223">
            <v>3</v>
          </cell>
          <cell r="D223" t="str">
            <v>C</v>
          </cell>
          <cell r="E223">
            <v>0.82</v>
          </cell>
          <cell r="F223">
            <v>37706</v>
          </cell>
          <cell r="G223">
            <v>5.57E-2</v>
          </cell>
          <cell r="H223">
            <v>4.9000000000000002E-2</v>
          </cell>
          <cell r="I223" t="str">
            <v>8          0   .</v>
          </cell>
          <cell r="J223">
            <v>0</v>
          </cell>
          <cell r="K223">
            <v>0</v>
          </cell>
          <cell r="L223">
            <v>2003</v>
          </cell>
          <cell r="M223" t="str">
            <v>No Trade</v>
          </cell>
          <cell r="N223" t="str">
            <v/>
          </cell>
          <cell r="O223" t="str">
            <v/>
          </cell>
          <cell r="P223" t="str">
            <v/>
          </cell>
        </row>
        <row r="224">
          <cell r="A224" t="str">
            <v>GO</v>
          </cell>
          <cell r="B224">
            <v>4</v>
          </cell>
          <cell r="C224">
            <v>3</v>
          </cell>
          <cell r="D224" t="str">
            <v>P</v>
          </cell>
          <cell r="E224">
            <v>0.82</v>
          </cell>
          <cell r="F224">
            <v>37706</v>
          </cell>
          <cell r="G224">
            <v>5.8799999999999998E-2</v>
          </cell>
          <cell r="H224">
            <v>6.9000000000000006E-2</v>
          </cell>
          <cell r="I224" t="str">
            <v>6          0   .</v>
          </cell>
          <cell r="J224">
            <v>0</v>
          </cell>
          <cell r="K224">
            <v>0</v>
          </cell>
          <cell r="L224">
            <v>2003</v>
          </cell>
          <cell r="M224" t="str">
            <v>No Trade</v>
          </cell>
          <cell r="N224" t="str">
            <v/>
          </cell>
          <cell r="O224" t="str">
            <v/>
          </cell>
          <cell r="P224" t="str">
            <v/>
          </cell>
        </row>
        <row r="225">
          <cell r="A225" t="str">
            <v>GO</v>
          </cell>
          <cell r="B225">
            <v>4</v>
          </cell>
          <cell r="C225">
            <v>3</v>
          </cell>
          <cell r="D225" t="str">
            <v>C</v>
          </cell>
          <cell r="E225">
            <v>0.83</v>
          </cell>
          <cell r="F225">
            <v>37706</v>
          </cell>
          <cell r="G225">
            <v>5.1499999999999997E-2</v>
          </cell>
          <cell r="H225">
            <v>4.5999999999999999E-2</v>
          </cell>
          <cell r="I225" t="str">
            <v>0          0   .</v>
          </cell>
          <cell r="J225">
            <v>0</v>
          </cell>
          <cell r="K225">
            <v>0</v>
          </cell>
          <cell r="L225">
            <v>2003</v>
          </cell>
          <cell r="M225" t="str">
            <v>No Trade</v>
          </cell>
          <cell r="N225" t="str">
            <v/>
          </cell>
          <cell r="O225" t="str">
            <v/>
          </cell>
          <cell r="P225" t="str">
            <v/>
          </cell>
        </row>
        <row r="226">
          <cell r="A226" t="str">
            <v>GO</v>
          </cell>
          <cell r="B226">
            <v>4</v>
          </cell>
          <cell r="C226">
            <v>3</v>
          </cell>
          <cell r="D226" t="str">
            <v>P</v>
          </cell>
          <cell r="E226">
            <v>0.83</v>
          </cell>
          <cell r="F226">
            <v>37706</v>
          </cell>
          <cell r="G226">
            <v>6.4600000000000005E-2</v>
          </cell>
          <cell r="H226">
            <v>7.4999999999999997E-2</v>
          </cell>
          <cell r="I226" t="str">
            <v>7          0   .</v>
          </cell>
          <cell r="J226">
            <v>0</v>
          </cell>
          <cell r="K226">
            <v>0</v>
          </cell>
          <cell r="L226">
            <v>2003</v>
          </cell>
          <cell r="M226" t="str">
            <v>No Trade</v>
          </cell>
          <cell r="N226" t="str">
            <v/>
          </cell>
          <cell r="O226" t="str">
            <v/>
          </cell>
          <cell r="P226" t="str">
            <v/>
          </cell>
        </row>
        <row r="227">
          <cell r="A227" t="str">
            <v>GO</v>
          </cell>
          <cell r="B227">
            <v>4</v>
          </cell>
          <cell r="C227">
            <v>3</v>
          </cell>
          <cell r="D227" t="str">
            <v>C</v>
          </cell>
          <cell r="E227">
            <v>0.84</v>
          </cell>
          <cell r="F227">
            <v>37706</v>
          </cell>
          <cell r="G227">
            <v>4.7600000000000003E-2</v>
          </cell>
          <cell r="H227">
            <v>4.2000000000000003E-2</v>
          </cell>
          <cell r="I227" t="str">
            <v>5          0   .</v>
          </cell>
          <cell r="J227">
            <v>0</v>
          </cell>
          <cell r="K227">
            <v>0</v>
          </cell>
          <cell r="L227">
            <v>2003</v>
          </cell>
          <cell r="M227" t="str">
            <v>No Trade</v>
          </cell>
          <cell r="N227" t="str">
            <v/>
          </cell>
          <cell r="O227" t="str">
            <v/>
          </cell>
          <cell r="P227" t="str">
            <v/>
          </cell>
        </row>
        <row r="228">
          <cell r="A228" t="str">
            <v>GO</v>
          </cell>
          <cell r="B228">
            <v>4</v>
          </cell>
          <cell r="C228">
            <v>3</v>
          </cell>
          <cell r="D228" t="str">
            <v>C</v>
          </cell>
          <cell r="E228">
            <v>0.85</v>
          </cell>
          <cell r="F228">
            <v>37706</v>
          </cell>
          <cell r="G228">
            <v>4.3999999999999997E-2</v>
          </cell>
          <cell r="H228">
            <v>3.9E-2</v>
          </cell>
          <cell r="I228" t="str">
            <v>3          0   .</v>
          </cell>
          <cell r="J228">
            <v>0</v>
          </cell>
          <cell r="K228">
            <v>0</v>
          </cell>
          <cell r="L228">
            <v>2003</v>
          </cell>
          <cell r="M228" t="str">
            <v>No Trade</v>
          </cell>
          <cell r="N228" t="str">
            <v/>
          </cell>
          <cell r="O228" t="str">
            <v/>
          </cell>
          <cell r="P228" t="str">
            <v/>
          </cell>
        </row>
        <row r="229">
          <cell r="A229" t="str">
            <v>GO</v>
          </cell>
          <cell r="B229">
            <v>4</v>
          </cell>
          <cell r="C229">
            <v>3</v>
          </cell>
          <cell r="D229" t="str">
            <v>C</v>
          </cell>
          <cell r="E229">
            <v>0.86</v>
          </cell>
          <cell r="F229">
            <v>37706</v>
          </cell>
          <cell r="G229">
            <v>4.0599999999999997E-2</v>
          </cell>
          <cell r="H229">
            <v>3.5999999999999997E-2</v>
          </cell>
          <cell r="I229" t="str">
            <v>2          0   .</v>
          </cell>
          <cell r="J229">
            <v>0</v>
          </cell>
          <cell r="K229">
            <v>0</v>
          </cell>
          <cell r="L229">
            <v>2003</v>
          </cell>
          <cell r="M229" t="str">
            <v>No Trade</v>
          </cell>
          <cell r="N229" t="str">
            <v/>
          </cell>
          <cell r="O229" t="str">
            <v/>
          </cell>
          <cell r="P229" t="str">
            <v/>
          </cell>
        </row>
        <row r="230">
          <cell r="A230" t="str">
            <v>GO</v>
          </cell>
          <cell r="B230">
            <v>4</v>
          </cell>
          <cell r="C230">
            <v>3</v>
          </cell>
          <cell r="D230" t="str">
            <v>P</v>
          </cell>
          <cell r="E230">
            <v>0.86</v>
          </cell>
          <cell r="F230">
            <v>37706</v>
          </cell>
          <cell r="G230">
            <v>9.9500000000000005E-2</v>
          </cell>
          <cell r="H230">
            <v>9.9000000000000005E-2</v>
          </cell>
          <cell r="I230" t="str">
            <v>5          0   .</v>
          </cell>
          <cell r="J230">
            <v>0</v>
          </cell>
          <cell r="K230">
            <v>0</v>
          </cell>
          <cell r="L230">
            <v>2003</v>
          </cell>
          <cell r="M230" t="str">
            <v>No Trade</v>
          </cell>
          <cell r="N230" t="str">
            <v/>
          </cell>
          <cell r="O230" t="str">
            <v/>
          </cell>
          <cell r="P230" t="str">
            <v/>
          </cell>
        </row>
        <row r="231">
          <cell r="A231" t="str">
            <v>GO</v>
          </cell>
          <cell r="B231">
            <v>4</v>
          </cell>
          <cell r="C231">
            <v>3</v>
          </cell>
          <cell r="D231" t="str">
            <v>C</v>
          </cell>
          <cell r="E231">
            <v>0.87</v>
          </cell>
          <cell r="F231">
            <v>37706</v>
          </cell>
          <cell r="G231">
            <v>3.7400000000000003E-2</v>
          </cell>
          <cell r="H231">
            <v>3.3000000000000002E-2</v>
          </cell>
          <cell r="I231" t="str">
            <v>4          0   .</v>
          </cell>
          <cell r="J231">
            <v>0</v>
          </cell>
          <cell r="K231">
            <v>0</v>
          </cell>
          <cell r="L231">
            <v>2003</v>
          </cell>
          <cell r="M231" t="str">
            <v>No Trade</v>
          </cell>
          <cell r="N231" t="str">
            <v/>
          </cell>
          <cell r="O231" t="str">
            <v/>
          </cell>
          <cell r="P231" t="str">
            <v/>
          </cell>
        </row>
        <row r="232">
          <cell r="A232" t="str">
            <v>GO</v>
          </cell>
          <cell r="B232">
            <v>4</v>
          </cell>
          <cell r="C232">
            <v>3</v>
          </cell>
          <cell r="D232" t="str">
            <v>C</v>
          </cell>
          <cell r="E232">
            <v>0.88</v>
          </cell>
          <cell r="F232">
            <v>37706</v>
          </cell>
          <cell r="G232">
            <v>3.44E-2</v>
          </cell>
          <cell r="H232">
            <v>0.03</v>
          </cell>
          <cell r="I232" t="str">
            <v>8          0   .</v>
          </cell>
          <cell r="J232">
            <v>0</v>
          </cell>
          <cell r="K232">
            <v>0</v>
          </cell>
          <cell r="L232">
            <v>2003</v>
          </cell>
          <cell r="M232" t="str">
            <v>No Trade</v>
          </cell>
          <cell r="N232" t="str">
            <v/>
          </cell>
          <cell r="O232" t="str">
            <v/>
          </cell>
          <cell r="P232" t="str">
            <v/>
          </cell>
        </row>
        <row r="233">
          <cell r="A233" t="str">
            <v>GO</v>
          </cell>
          <cell r="B233">
            <v>4</v>
          </cell>
          <cell r="C233">
            <v>3</v>
          </cell>
          <cell r="D233" t="str">
            <v>C</v>
          </cell>
          <cell r="E233">
            <v>0.89</v>
          </cell>
          <cell r="F233">
            <v>37706</v>
          </cell>
          <cell r="G233">
            <v>3.1699999999999999E-2</v>
          </cell>
          <cell r="H233">
            <v>2.8000000000000001E-2</v>
          </cell>
          <cell r="I233" t="str">
            <v>4          0   .</v>
          </cell>
          <cell r="J233">
            <v>0</v>
          </cell>
          <cell r="K233">
            <v>0</v>
          </cell>
          <cell r="L233">
            <v>2003</v>
          </cell>
          <cell r="M233" t="str">
            <v>No Trade</v>
          </cell>
          <cell r="N233" t="str">
            <v/>
          </cell>
          <cell r="O233" t="str">
            <v/>
          </cell>
          <cell r="P233" t="str">
            <v/>
          </cell>
        </row>
        <row r="234">
          <cell r="A234" t="str">
            <v>GO</v>
          </cell>
          <cell r="B234">
            <v>4</v>
          </cell>
          <cell r="C234">
            <v>3</v>
          </cell>
          <cell r="D234" t="str">
            <v>C</v>
          </cell>
          <cell r="E234">
            <v>0.9</v>
          </cell>
          <cell r="F234">
            <v>37706</v>
          </cell>
          <cell r="G234">
            <v>2.92E-2</v>
          </cell>
          <cell r="H234">
            <v>2.5999999999999999E-2</v>
          </cell>
          <cell r="I234" t="str">
            <v>1          0   .</v>
          </cell>
          <cell r="J234">
            <v>0</v>
          </cell>
          <cell r="K234">
            <v>0</v>
          </cell>
          <cell r="L234">
            <v>2003</v>
          </cell>
          <cell r="M234" t="str">
            <v>No Trade</v>
          </cell>
          <cell r="N234" t="str">
            <v/>
          </cell>
          <cell r="O234" t="str">
            <v/>
          </cell>
          <cell r="P234" t="str">
            <v/>
          </cell>
        </row>
        <row r="235">
          <cell r="A235" t="str">
            <v>GO</v>
          </cell>
          <cell r="B235">
            <v>4</v>
          </cell>
          <cell r="C235">
            <v>3</v>
          </cell>
          <cell r="D235" t="str">
            <v>C</v>
          </cell>
          <cell r="E235">
            <v>0.92</v>
          </cell>
          <cell r="F235">
            <v>37706</v>
          </cell>
          <cell r="G235">
            <v>2.46E-2</v>
          </cell>
          <cell r="H235">
            <v>2.1999999999999999E-2</v>
          </cell>
          <cell r="I235" t="str">
            <v>1          0   .</v>
          </cell>
          <cell r="J235">
            <v>0</v>
          </cell>
          <cell r="K235">
            <v>0</v>
          </cell>
          <cell r="L235">
            <v>2003</v>
          </cell>
          <cell r="M235" t="str">
            <v>No Trade</v>
          </cell>
          <cell r="N235" t="str">
            <v/>
          </cell>
          <cell r="O235" t="str">
            <v/>
          </cell>
          <cell r="P235" t="str">
            <v/>
          </cell>
        </row>
        <row r="236">
          <cell r="A236" t="str">
            <v>GO</v>
          </cell>
          <cell r="B236">
            <v>4</v>
          </cell>
          <cell r="C236">
            <v>3</v>
          </cell>
          <cell r="D236" t="str">
            <v>C</v>
          </cell>
          <cell r="E236">
            <v>0.93</v>
          </cell>
          <cell r="F236">
            <v>37706</v>
          </cell>
          <cell r="G236">
            <v>2.2599999999999999E-2</v>
          </cell>
          <cell r="H236">
            <v>0.02</v>
          </cell>
          <cell r="I236" t="str">
            <v>3          6   .</v>
          </cell>
          <cell r="J236">
            <v>0</v>
          </cell>
          <cell r="K236">
            <v>0</v>
          </cell>
          <cell r="L236">
            <v>2003</v>
          </cell>
          <cell r="M236" t="str">
            <v>No Trade</v>
          </cell>
          <cell r="N236" t="str">
            <v/>
          </cell>
          <cell r="O236" t="str">
            <v/>
          </cell>
          <cell r="P236" t="str">
            <v/>
          </cell>
        </row>
        <row r="237">
          <cell r="A237" t="str">
            <v>GO</v>
          </cell>
          <cell r="B237">
            <v>4</v>
          </cell>
          <cell r="C237">
            <v>3</v>
          </cell>
          <cell r="D237" t="str">
            <v>C</v>
          </cell>
          <cell r="E237">
            <v>0.94</v>
          </cell>
          <cell r="F237">
            <v>37706</v>
          </cell>
          <cell r="G237">
            <v>2.0799999999999999E-2</v>
          </cell>
          <cell r="H237">
            <v>1.7999999999999999E-2</v>
          </cell>
          <cell r="I237" t="str">
            <v>7          0   .</v>
          </cell>
          <cell r="J237">
            <v>0</v>
          </cell>
          <cell r="K237">
            <v>0</v>
          </cell>
          <cell r="L237">
            <v>2003</v>
          </cell>
          <cell r="M237" t="str">
            <v>No Trade</v>
          </cell>
          <cell r="N237" t="str">
            <v/>
          </cell>
          <cell r="O237" t="str">
            <v/>
          </cell>
          <cell r="P237" t="str">
            <v/>
          </cell>
        </row>
        <row r="238">
          <cell r="A238" t="str">
            <v>GO</v>
          </cell>
          <cell r="B238">
            <v>4</v>
          </cell>
          <cell r="C238">
            <v>3</v>
          </cell>
          <cell r="D238" t="str">
            <v>C</v>
          </cell>
          <cell r="E238">
            <v>0.95</v>
          </cell>
          <cell r="F238">
            <v>37706</v>
          </cell>
          <cell r="G238">
            <v>1.9E-2</v>
          </cell>
          <cell r="H238">
            <v>1.7000000000000001E-2</v>
          </cell>
          <cell r="I238" t="str">
            <v>2          0   .</v>
          </cell>
          <cell r="J238">
            <v>0</v>
          </cell>
          <cell r="K238">
            <v>0</v>
          </cell>
          <cell r="L238">
            <v>2003</v>
          </cell>
          <cell r="M238" t="str">
            <v>No Trade</v>
          </cell>
          <cell r="N238" t="str">
            <v/>
          </cell>
          <cell r="O238" t="str">
            <v/>
          </cell>
          <cell r="P238" t="str">
            <v/>
          </cell>
        </row>
        <row r="239">
          <cell r="A239" t="str">
            <v>GO</v>
          </cell>
          <cell r="B239">
            <v>4</v>
          </cell>
          <cell r="C239">
            <v>3</v>
          </cell>
          <cell r="D239" t="str">
            <v>C</v>
          </cell>
          <cell r="E239">
            <v>0.96</v>
          </cell>
          <cell r="F239">
            <v>37706</v>
          </cell>
          <cell r="G239">
            <v>0</v>
          </cell>
          <cell r="I239" t="str">
            <v>0   .</v>
          </cell>
          <cell r="J239">
            <v>0</v>
          </cell>
          <cell r="K239">
            <v>0</v>
          </cell>
          <cell r="L239">
            <v>2003</v>
          </cell>
          <cell r="M239" t="str">
            <v>No Trade</v>
          </cell>
          <cell r="N239" t="str">
            <v/>
          </cell>
          <cell r="O239" t="str">
            <v/>
          </cell>
          <cell r="P239" t="str">
            <v/>
          </cell>
        </row>
        <row r="240">
          <cell r="A240" t="str">
            <v>GO</v>
          </cell>
          <cell r="B240">
            <v>4</v>
          </cell>
          <cell r="C240">
            <v>3</v>
          </cell>
          <cell r="D240" t="str">
            <v>C</v>
          </cell>
          <cell r="E240">
            <v>0.98</v>
          </cell>
          <cell r="F240">
            <v>37706</v>
          </cell>
          <cell r="G240">
            <v>0</v>
          </cell>
          <cell r="I240" t="str">
            <v>0   .</v>
          </cell>
          <cell r="J240">
            <v>0</v>
          </cell>
          <cell r="K240">
            <v>0</v>
          </cell>
          <cell r="L240">
            <v>2003</v>
          </cell>
          <cell r="M240" t="str">
            <v>No Trade</v>
          </cell>
          <cell r="N240" t="str">
            <v/>
          </cell>
          <cell r="O240" t="str">
            <v/>
          </cell>
          <cell r="P240" t="str">
            <v/>
          </cell>
        </row>
        <row r="241">
          <cell r="A241" t="str">
            <v>GO</v>
          </cell>
          <cell r="B241">
            <v>4</v>
          </cell>
          <cell r="C241">
            <v>3</v>
          </cell>
          <cell r="D241" t="str">
            <v>C</v>
          </cell>
          <cell r="E241">
            <v>0.99</v>
          </cell>
          <cell r="F241">
            <v>37706</v>
          </cell>
          <cell r="G241">
            <v>0</v>
          </cell>
          <cell r="I241" t="str">
            <v>0   .</v>
          </cell>
          <cell r="J241">
            <v>0</v>
          </cell>
          <cell r="K241">
            <v>0</v>
          </cell>
          <cell r="L241">
            <v>2003</v>
          </cell>
          <cell r="M241" t="str">
            <v>No Trade</v>
          </cell>
          <cell r="N241" t="str">
            <v/>
          </cell>
          <cell r="O241" t="str">
            <v/>
          </cell>
          <cell r="P241" t="str">
            <v/>
          </cell>
        </row>
        <row r="242">
          <cell r="A242" t="str">
            <v>GO</v>
          </cell>
          <cell r="B242">
            <v>4</v>
          </cell>
          <cell r="C242">
            <v>3</v>
          </cell>
          <cell r="D242" t="str">
            <v>C</v>
          </cell>
          <cell r="E242">
            <v>1</v>
          </cell>
          <cell r="F242">
            <v>37706</v>
          </cell>
          <cell r="G242">
            <v>1.23E-2</v>
          </cell>
          <cell r="H242">
            <v>1.0999999999999999E-2</v>
          </cell>
          <cell r="I242" t="str">
            <v>2          6   .</v>
          </cell>
          <cell r="J242">
            <v>0</v>
          </cell>
          <cell r="K242">
            <v>0</v>
          </cell>
          <cell r="L242">
            <v>2003</v>
          </cell>
          <cell r="M242" t="str">
            <v>No Trade</v>
          </cell>
          <cell r="N242" t="str">
            <v/>
          </cell>
          <cell r="O242" t="str">
            <v/>
          </cell>
          <cell r="P242" t="str">
            <v/>
          </cell>
        </row>
        <row r="243">
          <cell r="A243" t="str">
            <v>GO</v>
          </cell>
          <cell r="B243">
            <v>4</v>
          </cell>
          <cell r="C243">
            <v>3</v>
          </cell>
          <cell r="D243" t="str">
            <v>C</v>
          </cell>
          <cell r="E243">
            <v>1.01</v>
          </cell>
          <cell r="F243">
            <v>37706</v>
          </cell>
          <cell r="G243">
            <v>1.1299999999999999E-2</v>
          </cell>
          <cell r="H243">
            <v>0.01</v>
          </cell>
          <cell r="I243" t="str">
            <v>3          0   .</v>
          </cell>
          <cell r="J243">
            <v>0</v>
          </cell>
          <cell r="K243">
            <v>0</v>
          </cell>
          <cell r="L243">
            <v>2003</v>
          </cell>
          <cell r="M243" t="str">
            <v>No Trade</v>
          </cell>
          <cell r="N243" t="str">
            <v/>
          </cell>
          <cell r="O243" t="str">
            <v/>
          </cell>
          <cell r="P243" t="str">
            <v/>
          </cell>
        </row>
        <row r="244">
          <cell r="A244" t="str">
            <v>GO</v>
          </cell>
          <cell r="B244">
            <v>5</v>
          </cell>
          <cell r="C244">
            <v>3</v>
          </cell>
          <cell r="D244" t="str">
            <v>P</v>
          </cell>
          <cell r="E244">
            <v>0.56999999999999995</v>
          </cell>
          <cell r="F244">
            <v>37736</v>
          </cell>
          <cell r="G244">
            <v>0</v>
          </cell>
          <cell r="H244">
            <v>0</v>
          </cell>
          <cell r="I244" t="str">
            <v>0          0   .</v>
          </cell>
          <cell r="J244">
            <v>0</v>
          </cell>
          <cell r="K244">
            <v>0</v>
          </cell>
          <cell r="L244">
            <v>2003</v>
          </cell>
          <cell r="M244" t="str">
            <v>No Trade</v>
          </cell>
          <cell r="N244" t="str">
            <v/>
          </cell>
          <cell r="O244" t="str">
            <v/>
          </cell>
          <cell r="P244" t="str">
            <v/>
          </cell>
        </row>
        <row r="245">
          <cell r="A245" t="str">
            <v>GO</v>
          </cell>
          <cell r="B245">
            <v>5</v>
          </cell>
          <cell r="C245">
            <v>3</v>
          </cell>
          <cell r="D245" t="str">
            <v>P</v>
          </cell>
          <cell r="E245">
            <v>0.59</v>
          </cell>
          <cell r="F245">
            <v>37736</v>
          </cell>
          <cell r="G245">
            <v>0</v>
          </cell>
          <cell r="H245">
            <v>0</v>
          </cell>
          <cell r="I245" t="str">
            <v>0          0   .</v>
          </cell>
          <cell r="J245">
            <v>0</v>
          </cell>
          <cell r="K245">
            <v>0</v>
          </cell>
          <cell r="L245">
            <v>2003</v>
          </cell>
          <cell r="M245" t="str">
            <v>No Trade</v>
          </cell>
          <cell r="N245" t="str">
            <v/>
          </cell>
          <cell r="O245" t="str">
            <v/>
          </cell>
          <cell r="P245" t="str">
            <v/>
          </cell>
        </row>
        <row r="246">
          <cell r="A246" t="str">
            <v>GO</v>
          </cell>
          <cell r="B246">
            <v>5</v>
          </cell>
          <cell r="C246">
            <v>3</v>
          </cell>
          <cell r="D246" t="str">
            <v>P</v>
          </cell>
          <cell r="E246">
            <v>0.6</v>
          </cell>
          <cell r="F246">
            <v>37736</v>
          </cell>
          <cell r="G246">
            <v>0</v>
          </cell>
          <cell r="H246">
            <v>0</v>
          </cell>
          <cell r="I246" t="str">
            <v>0          0   .</v>
          </cell>
          <cell r="J246">
            <v>0</v>
          </cell>
          <cell r="K246">
            <v>0</v>
          </cell>
          <cell r="L246">
            <v>2003</v>
          </cell>
          <cell r="M246" t="str">
            <v>No Trade</v>
          </cell>
          <cell r="N246" t="str">
            <v/>
          </cell>
          <cell r="O246" t="str">
            <v/>
          </cell>
          <cell r="P246" t="str">
            <v/>
          </cell>
        </row>
        <row r="247">
          <cell r="A247" t="str">
            <v>GO</v>
          </cell>
          <cell r="B247">
            <v>5</v>
          </cell>
          <cell r="C247">
            <v>3</v>
          </cell>
          <cell r="D247" t="str">
            <v>P</v>
          </cell>
          <cell r="E247">
            <v>0.61</v>
          </cell>
          <cell r="F247">
            <v>37736</v>
          </cell>
          <cell r="G247">
            <v>0</v>
          </cell>
          <cell r="H247">
            <v>0</v>
          </cell>
          <cell r="I247" t="str">
            <v>0          0   .</v>
          </cell>
          <cell r="J247">
            <v>0</v>
          </cell>
          <cell r="K247">
            <v>0</v>
          </cell>
          <cell r="L247">
            <v>2003</v>
          </cell>
          <cell r="M247" t="str">
            <v>No Trade</v>
          </cell>
          <cell r="N247" t="str">
            <v/>
          </cell>
          <cell r="O247" t="str">
            <v/>
          </cell>
          <cell r="P247" t="str">
            <v/>
          </cell>
        </row>
        <row r="248">
          <cell r="A248" t="str">
            <v>GO</v>
          </cell>
          <cell r="B248">
            <v>5</v>
          </cell>
          <cell r="C248">
            <v>3</v>
          </cell>
          <cell r="D248" t="str">
            <v>P</v>
          </cell>
          <cell r="E248">
            <v>0.62</v>
          </cell>
          <cell r="F248">
            <v>37736</v>
          </cell>
          <cell r="G248">
            <v>0</v>
          </cell>
          <cell r="H248">
            <v>0</v>
          </cell>
          <cell r="I248" t="str">
            <v>0          0   .</v>
          </cell>
          <cell r="J248">
            <v>0</v>
          </cell>
          <cell r="K248">
            <v>0</v>
          </cell>
          <cell r="L248">
            <v>2003</v>
          </cell>
          <cell r="M248" t="str">
            <v>No Trade</v>
          </cell>
          <cell r="N248" t="str">
            <v/>
          </cell>
          <cell r="O248" t="str">
            <v/>
          </cell>
          <cell r="P248" t="str">
            <v/>
          </cell>
        </row>
        <row r="249">
          <cell r="A249" t="str">
            <v>GO</v>
          </cell>
          <cell r="B249">
            <v>5</v>
          </cell>
          <cell r="C249">
            <v>3</v>
          </cell>
          <cell r="D249" t="str">
            <v>C</v>
          </cell>
          <cell r="E249">
            <v>0.63</v>
          </cell>
          <cell r="F249">
            <v>37736</v>
          </cell>
          <cell r="G249">
            <v>0</v>
          </cell>
          <cell r="H249">
            <v>0</v>
          </cell>
          <cell r="I249" t="str">
            <v>0          0   .</v>
          </cell>
          <cell r="J249">
            <v>0</v>
          </cell>
          <cell r="K249">
            <v>0</v>
          </cell>
          <cell r="L249">
            <v>2003</v>
          </cell>
          <cell r="M249" t="str">
            <v>No Trade</v>
          </cell>
          <cell r="N249" t="str">
            <v/>
          </cell>
          <cell r="O249" t="str">
            <v/>
          </cell>
          <cell r="P249" t="str">
            <v/>
          </cell>
        </row>
        <row r="250">
          <cell r="A250" t="str">
            <v>GO</v>
          </cell>
          <cell r="B250">
            <v>5</v>
          </cell>
          <cell r="C250">
            <v>3</v>
          </cell>
          <cell r="D250" t="str">
            <v>P</v>
          </cell>
          <cell r="E250">
            <v>0.63</v>
          </cell>
          <cell r="F250">
            <v>37736</v>
          </cell>
          <cell r="G250">
            <v>7.0000000000000001E-3</v>
          </cell>
          <cell r="H250">
            <v>8.0000000000000002E-3</v>
          </cell>
          <cell r="I250" t="str">
            <v>7          0   .</v>
          </cell>
          <cell r="J250">
            <v>0</v>
          </cell>
          <cell r="K250">
            <v>0</v>
          </cell>
          <cell r="L250">
            <v>2003</v>
          </cell>
          <cell r="M250" t="str">
            <v>No Trade</v>
          </cell>
          <cell r="N250" t="str">
            <v/>
          </cell>
          <cell r="O250" t="str">
            <v/>
          </cell>
          <cell r="P250" t="str">
            <v/>
          </cell>
        </row>
        <row r="251">
          <cell r="A251" t="str">
            <v>GO</v>
          </cell>
          <cell r="B251">
            <v>5</v>
          </cell>
          <cell r="C251">
            <v>3</v>
          </cell>
          <cell r="D251" t="str">
            <v>P</v>
          </cell>
          <cell r="E251">
            <v>0.64</v>
          </cell>
          <cell r="F251">
            <v>37736</v>
          </cell>
          <cell r="G251">
            <v>0</v>
          </cell>
          <cell r="H251">
            <v>0</v>
          </cell>
          <cell r="I251" t="str">
            <v>0          0   .</v>
          </cell>
          <cell r="J251">
            <v>0</v>
          </cell>
          <cell r="K251">
            <v>0</v>
          </cell>
          <cell r="L251">
            <v>2003</v>
          </cell>
          <cell r="M251" t="str">
            <v>No Trade</v>
          </cell>
          <cell r="N251" t="str">
            <v/>
          </cell>
          <cell r="O251" t="str">
            <v/>
          </cell>
          <cell r="P251" t="str">
            <v/>
          </cell>
        </row>
        <row r="252">
          <cell r="A252" t="str">
            <v>GO</v>
          </cell>
          <cell r="B252">
            <v>5</v>
          </cell>
          <cell r="C252">
            <v>3</v>
          </cell>
          <cell r="D252" t="str">
            <v>C</v>
          </cell>
          <cell r="E252">
            <v>0.65</v>
          </cell>
          <cell r="F252">
            <v>37736</v>
          </cell>
          <cell r="G252">
            <v>0</v>
          </cell>
          <cell r="H252">
            <v>0</v>
          </cell>
          <cell r="I252" t="str">
            <v>0          0   .</v>
          </cell>
          <cell r="J252">
            <v>0</v>
          </cell>
          <cell r="K252">
            <v>0</v>
          </cell>
          <cell r="L252">
            <v>2003</v>
          </cell>
          <cell r="M252" t="str">
            <v>No Trade</v>
          </cell>
          <cell r="N252" t="str">
            <v/>
          </cell>
          <cell r="O252" t="str">
            <v/>
          </cell>
          <cell r="P252" t="str">
            <v/>
          </cell>
        </row>
        <row r="253">
          <cell r="A253" t="str">
            <v>GO</v>
          </cell>
          <cell r="B253">
            <v>5</v>
          </cell>
          <cell r="C253">
            <v>3</v>
          </cell>
          <cell r="D253" t="str">
            <v>P</v>
          </cell>
          <cell r="E253">
            <v>0.65</v>
          </cell>
          <cell r="F253">
            <v>37736</v>
          </cell>
          <cell r="G253">
            <v>9.7999999999999997E-3</v>
          </cell>
          <cell r="H253">
            <v>1.0999999999999999E-2</v>
          </cell>
          <cell r="I253" t="str">
            <v>9          0   .</v>
          </cell>
          <cell r="J253">
            <v>0</v>
          </cell>
          <cell r="K253">
            <v>0</v>
          </cell>
          <cell r="L253">
            <v>2003</v>
          </cell>
          <cell r="M253" t="str">
            <v>No Trade</v>
          </cell>
          <cell r="N253" t="str">
            <v/>
          </cell>
          <cell r="O253" t="str">
            <v/>
          </cell>
          <cell r="P253" t="str">
            <v/>
          </cell>
        </row>
        <row r="254">
          <cell r="A254" t="str">
            <v>GO</v>
          </cell>
          <cell r="B254">
            <v>5</v>
          </cell>
          <cell r="C254">
            <v>3</v>
          </cell>
          <cell r="D254" t="str">
            <v>P</v>
          </cell>
          <cell r="E254">
            <v>0.66</v>
          </cell>
          <cell r="F254">
            <v>37736</v>
          </cell>
          <cell r="G254">
            <v>0</v>
          </cell>
          <cell r="H254">
            <v>0</v>
          </cell>
          <cell r="I254" t="str">
            <v>0          0   .</v>
          </cell>
          <cell r="J254">
            <v>0</v>
          </cell>
          <cell r="K254">
            <v>0</v>
          </cell>
          <cell r="L254">
            <v>2003</v>
          </cell>
          <cell r="M254" t="str">
            <v>No Trade</v>
          </cell>
          <cell r="N254" t="str">
            <v/>
          </cell>
          <cell r="O254" t="str">
            <v/>
          </cell>
          <cell r="P254" t="str">
            <v/>
          </cell>
        </row>
        <row r="255">
          <cell r="A255" t="str">
            <v>GO</v>
          </cell>
          <cell r="B255">
            <v>5</v>
          </cell>
          <cell r="C255">
            <v>3</v>
          </cell>
          <cell r="D255" t="str">
            <v>P</v>
          </cell>
          <cell r="E255">
            <v>0.67</v>
          </cell>
          <cell r="F255">
            <v>37736</v>
          </cell>
          <cell r="G255">
            <v>1.3299999999999999E-2</v>
          </cell>
          <cell r="H255">
            <v>1.4999999999999999E-2</v>
          </cell>
          <cell r="I255" t="str">
            <v>9          0   .</v>
          </cell>
          <cell r="J255">
            <v>0</v>
          </cell>
          <cell r="K255">
            <v>0</v>
          </cell>
          <cell r="L255">
            <v>2003</v>
          </cell>
          <cell r="M255" t="str">
            <v>No Trade</v>
          </cell>
          <cell r="N255" t="str">
            <v/>
          </cell>
          <cell r="O255" t="str">
            <v/>
          </cell>
          <cell r="P255" t="str">
            <v/>
          </cell>
        </row>
        <row r="256">
          <cell r="A256" t="str">
            <v>GO</v>
          </cell>
          <cell r="B256">
            <v>5</v>
          </cell>
          <cell r="C256">
            <v>3</v>
          </cell>
          <cell r="D256" t="str">
            <v>P</v>
          </cell>
          <cell r="E256">
            <v>0.68</v>
          </cell>
          <cell r="F256">
            <v>37736</v>
          </cell>
          <cell r="G256">
            <v>1.5299999999999999E-2</v>
          </cell>
          <cell r="H256">
            <v>1.7999999999999999E-2</v>
          </cell>
          <cell r="I256" t="str">
            <v>2          0   .</v>
          </cell>
          <cell r="J256">
            <v>0</v>
          </cell>
          <cell r="K256">
            <v>0</v>
          </cell>
          <cell r="L256">
            <v>2003</v>
          </cell>
          <cell r="M256" t="str">
            <v>No Trade</v>
          </cell>
          <cell r="N256" t="str">
            <v/>
          </cell>
          <cell r="O256" t="str">
            <v/>
          </cell>
          <cell r="P256" t="str">
            <v/>
          </cell>
        </row>
        <row r="257">
          <cell r="A257" t="str">
            <v>GO</v>
          </cell>
          <cell r="B257">
            <v>5</v>
          </cell>
          <cell r="C257">
            <v>3</v>
          </cell>
          <cell r="D257" t="str">
            <v>C</v>
          </cell>
          <cell r="E257">
            <v>0.69</v>
          </cell>
          <cell r="F257">
            <v>37736</v>
          </cell>
          <cell r="G257">
            <v>0</v>
          </cell>
          <cell r="H257">
            <v>0</v>
          </cell>
          <cell r="I257" t="str">
            <v>0          0   .</v>
          </cell>
          <cell r="J257">
            <v>0</v>
          </cell>
          <cell r="K257">
            <v>0</v>
          </cell>
          <cell r="L257">
            <v>2003</v>
          </cell>
          <cell r="M257" t="str">
            <v>No Trade</v>
          </cell>
          <cell r="N257" t="str">
            <v/>
          </cell>
          <cell r="O257" t="str">
            <v/>
          </cell>
          <cell r="P257" t="str">
            <v/>
          </cell>
        </row>
        <row r="258">
          <cell r="A258" t="str">
            <v>GO</v>
          </cell>
          <cell r="B258">
            <v>5</v>
          </cell>
          <cell r="C258">
            <v>3</v>
          </cell>
          <cell r="D258" t="str">
            <v>P</v>
          </cell>
          <cell r="E258">
            <v>0.69</v>
          </cell>
          <cell r="F258">
            <v>37736</v>
          </cell>
          <cell r="G258">
            <v>1.7500000000000002E-2</v>
          </cell>
          <cell r="H258">
            <v>0.02</v>
          </cell>
          <cell r="I258" t="str">
            <v>8          0   .</v>
          </cell>
          <cell r="J258">
            <v>0</v>
          </cell>
          <cell r="K258">
            <v>0</v>
          </cell>
          <cell r="L258">
            <v>2003</v>
          </cell>
          <cell r="M258" t="str">
            <v>No Trade</v>
          </cell>
          <cell r="N258" t="str">
            <v/>
          </cell>
          <cell r="O258" t="str">
            <v/>
          </cell>
          <cell r="P258" t="str">
            <v/>
          </cell>
        </row>
        <row r="259">
          <cell r="A259" t="str">
            <v>GO</v>
          </cell>
          <cell r="B259">
            <v>5</v>
          </cell>
          <cell r="C259">
            <v>3</v>
          </cell>
          <cell r="D259" t="str">
            <v>C</v>
          </cell>
          <cell r="E259">
            <v>0.7</v>
          </cell>
          <cell r="F259">
            <v>37736</v>
          </cell>
          <cell r="G259">
            <v>0</v>
          </cell>
          <cell r="H259">
            <v>0</v>
          </cell>
          <cell r="I259" t="str">
            <v>0          0   .</v>
          </cell>
          <cell r="J259">
            <v>0</v>
          </cell>
          <cell r="K259">
            <v>0</v>
          </cell>
          <cell r="L259">
            <v>2003</v>
          </cell>
          <cell r="M259" t="str">
            <v>No Trade</v>
          </cell>
          <cell r="N259" t="str">
            <v/>
          </cell>
          <cell r="O259" t="str">
            <v/>
          </cell>
          <cell r="P259" t="str">
            <v/>
          </cell>
        </row>
        <row r="260">
          <cell r="A260" t="str">
            <v>GO</v>
          </cell>
          <cell r="B260">
            <v>5</v>
          </cell>
          <cell r="C260">
            <v>3</v>
          </cell>
          <cell r="D260" t="str">
            <v>P</v>
          </cell>
          <cell r="E260">
            <v>0.7</v>
          </cell>
          <cell r="F260">
            <v>37736</v>
          </cell>
          <cell r="G260">
            <v>0.02</v>
          </cell>
          <cell r="H260">
            <v>2.3E-2</v>
          </cell>
          <cell r="I260" t="str">
            <v>6          0   .</v>
          </cell>
          <cell r="J260">
            <v>0</v>
          </cell>
          <cell r="K260">
            <v>0</v>
          </cell>
          <cell r="L260">
            <v>2003</v>
          </cell>
          <cell r="M260" t="str">
            <v>No Trade</v>
          </cell>
          <cell r="N260" t="str">
            <v/>
          </cell>
          <cell r="O260" t="str">
            <v/>
          </cell>
          <cell r="P260" t="str">
            <v/>
          </cell>
        </row>
        <row r="261">
          <cell r="A261" t="str">
            <v>GO</v>
          </cell>
          <cell r="B261">
            <v>5</v>
          </cell>
          <cell r="C261">
            <v>3</v>
          </cell>
          <cell r="D261" t="str">
            <v>P</v>
          </cell>
          <cell r="E261">
            <v>0.71</v>
          </cell>
          <cell r="F261">
            <v>37736</v>
          </cell>
          <cell r="G261">
            <v>0</v>
          </cell>
          <cell r="H261">
            <v>0</v>
          </cell>
          <cell r="I261" t="str">
            <v>0          0   .</v>
          </cell>
          <cell r="J261">
            <v>0</v>
          </cell>
          <cell r="K261">
            <v>0</v>
          </cell>
          <cell r="L261">
            <v>2003</v>
          </cell>
          <cell r="M261" t="str">
            <v>No Trade</v>
          </cell>
          <cell r="N261" t="str">
            <v/>
          </cell>
          <cell r="O261" t="str">
            <v/>
          </cell>
          <cell r="P261" t="str">
            <v/>
          </cell>
        </row>
        <row r="262">
          <cell r="A262" t="str">
            <v>GO</v>
          </cell>
          <cell r="B262">
            <v>5</v>
          </cell>
          <cell r="C262">
            <v>3</v>
          </cell>
          <cell r="D262" t="str">
            <v>P</v>
          </cell>
          <cell r="E262">
            <v>0.72</v>
          </cell>
          <cell r="F262">
            <v>37736</v>
          </cell>
          <cell r="G262">
            <v>0</v>
          </cell>
          <cell r="H262">
            <v>0</v>
          </cell>
          <cell r="I262" t="str">
            <v>0          0   .</v>
          </cell>
          <cell r="J262">
            <v>0</v>
          </cell>
          <cell r="K262">
            <v>0</v>
          </cell>
          <cell r="L262">
            <v>2003</v>
          </cell>
          <cell r="M262" t="str">
            <v>No Trade</v>
          </cell>
          <cell r="N262" t="str">
            <v/>
          </cell>
          <cell r="O262" t="str">
            <v/>
          </cell>
          <cell r="P262" t="str">
            <v/>
          </cell>
        </row>
        <row r="263">
          <cell r="A263" t="str">
            <v>GO</v>
          </cell>
          <cell r="B263">
            <v>5</v>
          </cell>
          <cell r="C263">
            <v>3</v>
          </cell>
          <cell r="D263" t="str">
            <v>P</v>
          </cell>
          <cell r="E263">
            <v>0.73</v>
          </cell>
          <cell r="F263">
            <v>37736</v>
          </cell>
          <cell r="G263">
            <v>0</v>
          </cell>
          <cell r="H263">
            <v>0</v>
          </cell>
          <cell r="I263" t="str">
            <v>0          0   .</v>
          </cell>
          <cell r="J263">
            <v>0</v>
          </cell>
          <cell r="K263">
            <v>0</v>
          </cell>
          <cell r="L263">
            <v>2003</v>
          </cell>
          <cell r="M263" t="str">
            <v>No Trade</v>
          </cell>
          <cell r="N263" t="str">
            <v/>
          </cell>
          <cell r="O263" t="str">
            <v/>
          </cell>
          <cell r="P263" t="str">
            <v/>
          </cell>
        </row>
        <row r="264">
          <cell r="A264" t="str">
            <v>GO</v>
          </cell>
          <cell r="B264">
            <v>5</v>
          </cell>
          <cell r="C264">
            <v>3</v>
          </cell>
          <cell r="D264" t="str">
            <v>P</v>
          </cell>
          <cell r="E264">
            <v>0.74</v>
          </cell>
          <cell r="F264">
            <v>37736</v>
          </cell>
          <cell r="G264">
            <v>3.2099999999999997E-2</v>
          </cell>
          <cell r="H264">
            <v>3.6999999999999998E-2</v>
          </cell>
          <cell r="I264" t="str">
            <v>2          0   .</v>
          </cell>
          <cell r="J264">
            <v>0</v>
          </cell>
          <cell r="K264">
            <v>0</v>
          </cell>
          <cell r="L264">
            <v>2003</v>
          </cell>
          <cell r="M264" t="str">
            <v>No Trade</v>
          </cell>
          <cell r="N264" t="str">
            <v/>
          </cell>
          <cell r="O264" t="str">
            <v/>
          </cell>
          <cell r="P264" t="str">
            <v/>
          </cell>
        </row>
        <row r="265">
          <cell r="A265" t="str">
            <v>GO</v>
          </cell>
          <cell r="B265">
            <v>5</v>
          </cell>
          <cell r="C265">
            <v>3</v>
          </cell>
          <cell r="D265" t="str">
            <v>C</v>
          </cell>
          <cell r="E265">
            <v>0.75</v>
          </cell>
          <cell r="F265">
            <v>37736</v>
          </cell>
          <cell r="G265">
            <v>9.8900000000000002E-2</v>
          </cell>
          <cell r="H265">
            <v>8.7999999999999995E-2</v>
          </cell>
          <cell r="I265" t="str">
            <v>2          0   .</v>
          </cell>
          <cell r="J265">
            <v>0</v>
          </cell>
          <cell r="K265">
            <v>0</v>
          </cell>
          <cell r="L265">
            <v>2003</v>
          </cell>
          <cell r="M265" t="str">
            <v>No Trade</v>
          </cell>
          <cell r="N265" t="str">
            <v/>
          </cell>
          <cell r="O265" t="str">
            <v/>
          </cell>
          <cell r="P265" t="str">
            <v/>
          </cell>
        </row>
        <row r="266">
          <cell r="A266" t="str">
            <v>GO</v>
          </cell>
          <cell r="B266">
            <v>5</v>
          </cell>
          <cell r="C266">
            <v>3</v>
          </cell>
          <cell r="D266" t="str">
            <v>P</v>
          </cell>
          <cell r="E266">
            <v>0.75</v>
          </cell>
          <cell r="F266">
            <v>37736</v>
          </cell>
          <cell r="G266">
            <v>3.5799999999999998E-2</v>
          </cell>
          <cell r="H266">
            <v>4.1000000000000002E-2</v>
          </cell>
          <cell r="I266" t="str">
            <v>2          0   .</v>
          </cell>
          <cell r="J266">
            <v>0</v>
          </cell>
          <cell r="K266">
            <v>0</v>
          </cell>
          <cell r="L266">
            <v>2003</v>
          </cell>
          <cell r="M266" t="str">
            <v>No Trade</v>
          </cell>
          <cell r="N266" t="str">
            <v/>
          </cell>
          <cell r="O266" t="str">
            <v/>
          </cell>
          <cell r="P266" t="str">
            <v/>
          </cell>
        </row>
        <row r="267">
          <cell r="A267" t="str">
            <v>GO</v>
          </cell>
          <cell r="B267">
            <v>5</v>
          </cell>
          <cell r="C267">
            <v>3</v>
          </cell>
          <cell r="D267" t="str">
            <v>C</v>
          </cell>
          <cell r="E267">
            <v>0.76</v>
          </cell>
          <cell r="F267">
            <v>37736</v>
          </cell>
          <cell r="G267">
            <v>9.2899999999999996E-2</v>
          </cell>
          <cell r="H267">
            <v>8.2000000000000003E-2</v>
          </cell>
          <cell r="I267" t="str">
            <v>7          0   .</v>
          </cell>
          <cell r="J267">
            <v>0</v>
          </cell>
          <cell r="K267">
            <v>0</v>
          </cell>
          <cell r="L267">
            <v>2003</v>
          </cell>
          <cell r="M267" t="str">
            <v>No Trade</v>
          </cell>
          <cell r="N267" t="str">
            <v/>
          </cell>
          <cell r="O267" t="str">
            <v/>
          </cell>
          <cell r="P267" t="str">
            <v/>
          </cell>
        </row>
        <row r="268">
          <cell r="A268" t="str">
            <v>GO</v>
          </cell>
          <cell r="B268">
            <v>5</v>
          </cell>
          <cell r="C268">
            <v>3</v>
          </cell>
          <cell r="D268" t="str">
            <v>P</v>
          </cell>
          <cell r="E268">
            <v>0.76</v>
          </cell>
          <cell r="F268">
            <v>37736</v>
          </cell>
          <cell r="G268">
            <v>3.9699999999999999E-2</v>
          </cell>
          <cell r="H268">
            <v>4.4999999999999998E-2</v>
          </cell>
          <cell r="I268" t="str">
            <v>5          0   .</v>
          </cell>
          <cell r="J268">
            <v>0</v>
          </cell>
          <cell r="K268">
            <v>0</v>
          </cell>
          <cell r="L268">
            <v>2003</v>
          </cell>
          <cell r="M268" t="str">
            <v>No Trade</v>
          </cell>
          <cell r="N268" t="str">
            <v/>
          </cell>
          <cell r="O268" t="str">
            <v/>
          </cell>
          <cell r="P268" t="str">
            <v/>
          </cell>
        </row>
        <row r="269">
          <cell r="A269" t="str">
            <v>GO</v>
          </cell>
          <cell r="B269">
            <v>5</v>
          </cell>
          <cell r="C269">
            <v>3</v>
          </cell>
          <cell r="D269" t="str">
            <v>C</v>
          </cell>
          <cell r="E269">
            <v>0.77</v>
          </cell>
          <cell r="F269">
            <v>37736</v>
          </cell>
          <cell r="G269">
            <v>8.72E-2</v>
          </cell>
          <cell r="H269">
            <v>7.6999999999999999E-2</v>
          </cell>
          <cell r="I269" t="str">
            <v>3          0   .</v>
          </cell>
          <cell r="J269">
            <v>0</v>
          </cell>
          <cell r="K269">
            <v>0</v>
          </cell>
          <cell r="L269">
            <v>2003</v>
          </cell>
          <cell r="M269" t="str">
            <v>No Trade</v>
          </cell>
          <cell r="N269" t="str">
            <v/>
          </cell>
          <cell r="O269" t="str">
            <v/>
          </cell>
          <cell r="P269" t="str">
            <v/>
          </cell>
        </row>
        <row r="270">
          <cell r="A270" t="str">
            <v>GO</v>
          </cell>
          <cell r="B270">
            <v>5</v>
          </cell>
          <cell r="C270">
            <v>3</v>
          </cell>
          <cell r="D270" t="str">
            <v>P</v>
          </cell>
          <cell r="E270">
            <v>0.77</v>
          </cell>
          <cell r="F270">
            <v>37736</v>
          </cell>
          <cell r="G270">
            <v>0</v>
          </cell>
          <cell r="H270">
            <v>0</v>
          </cell>
          <cell r="I270" t="str">
            <v>0          0   .</v>
          </cell>
          <cell r="J270">
            <v>0</v>
          </cell>
          <cell r="K270">
            <v>0</v>
          </cell>
          <cell r="L270">
            <v>2003</v>
          </cell>
          <cell r="M270" t="str">
            <v>No Trade</v>
          </cell>
          <cell r="N270" t="str">
            <v/>
          </cell>
          <cell r="O270" t="str">
            <v/>
          </cell>
          <cell r="P270" t="str">
            <v/>
          </cell>
        </row>
        <row r="271">
          <cell r="A271" t="str">
            <v>GO</v>
          </cell>
          <cell r="B271">
            <v>5</v>
          </cell>
          <cell r="C271">
            <v>3</v>
          </cell>
          <cell r="D271" t="str">
            <v>C</v>
          </cell>
          <cell r="E271">
            <v>0.78</v>
          </cell>
          <cell r="F271">
            <v>37736</v>
          </cell>
          <cell r="G271">
            <v>8.1699999999999995E-2</v>
          </cell>
          <cell r="H271">
            <v>7.1999999999999995E-2</v>
          </cell>
          <cell r="I271" t="str">
            <v>2          0   .</v>
          </cell>
          <cell r="J271">
            <v>0</v>
          </cell>
          <cell r="K271">
            <v>0</v>
          </cell>
          <cell r="L271">
            <v>2003</v>
          </cell>
          <cell r="M271" t="str">
            <v>No Trade</v>
          </cell>
          <cell r="N271" t="str">
            <v/>
          </cell>
          <cell r="O271" t="str">
            <v/>
          </cell>
          <cell r="P271" t="str">
            <v/>
          </cell>
        </row>
        <row r="272">
          <cell r="A272" t="str">
            <v>GO</v>
          </cell>
          <cell r="B272">
            <v>5</v>
          </cell>
          <cell r="C272">
            <v>3</v>
          </cell>
          <cell r="D272" t="str">
            <v>P</v>
          </cell>
          <cell r="E272">
            <v>0.78</v>
          </cell>
          <cell r="F272">
            <v>37736</v>
          </cell>
          <cell r="G272">
            <v>0</v>
          </cell>
          <cell r="H272">
            <v>0</v>
          </cell>
          <cell r="I272" t="str">
            <v>0          0   .</v>
          </cell>
          <cell r="J272">
            <v>0</v>
          </cell>
          <cell r="K272">
            <v>0</v>
          </cell>
          <cell r="L272">
            <v>2003</v>
          </cell>
          <cell r="M272" t="str">
            <v>No Trade</v>
          </cell>
          <cell r="N272" t="str">
            <v/>
          </cell>
          <cell r="O272" t="str">
            <v/>
          </cell>
          <cell r="P272" t="str">
            <v/>
          </cell>
        </row>
        <row r="273">
          <cell r="A273" t="str">
            <v>GO</v>
          </cell>
          <cell r="B273">
            <v>5</v>
          </cell>
          <cell r="C273">
            <v>3</v>
          </cell>
          <cell r="D273" t="str">
            <v>C</v>
          </cell>
          <cell r="E273">
            <v>0.79</v>
          </cell>
          <cell r="F273">
            <v>37736</v>
          </cell>
          <cell r="G273">
            <v>7.6499999999999999E-2</v>
          </cell>
          <cell r="H273">
            <v>6.7000000000000004E-2</v>
          </cell>
          <cell r="I273" t="str">
            <v>4          0   .</v>
          </cell>
          <cell r="J273">
            <v>0</v>
          </cell>
          <cell r="K273">
            <v>0</v>
          </cell>
          <cell r="L273">
            <v>2003</v>
          </cell>
          <cell r="M273" t="str">
            <v>No Trade</v>
          </cell>
          <cell r="N273" t="str">
            <v/>
          </cell>
          <cell r="O273" t="str">
            <v/>
          </cell>
          <cell r="P273" t="str">
            <v/>
          </cell>
        </row>
        <row r="274">
          <cell r="A274" t="str">
            <v>GO</v>
          </cell>
          <cell r="B274">
            <v>5</v>
          </cell>
          <cell r="C274">
            <v>3</v>
          </cell>
          <cell r="D274" t="str">
            <v>P</v>
          </cell>
          <cell r="E274">
            <v>0.79</v>
          </cell>
          <cell r="F274">
            <v>37736</v>
          </cell>
          <cell r="G274">
            <v>0</v>
          </cell>
          <cell r="H274">
            <v>0</v>
          </cell>
          <cell r="I274" t="str">
            <v>0          0   .</v>
          </cell>
          <cell r="J274">
            <v>0</v>
          </cell>
          <cell r="K274">
            <v>0</v>
          </cell>
          <cell r="L274">
            <v>2003</v>
          </cell>
          <cell r="M274" t="str">
            <v>No Trade</v>
          </cell>
          <cell r="N274" t="str">
            <v/>
          </cell>
          <cell r="O274" t="str">
            <v/>
          </cell>
          <cell r="P274" t="str">
            <v/>
          </cell>
        </row>
        <row r="275">
          <cell r="A275" t="str">
            <v>GO</v>
          </cell>
          <cell r="B275">
            <v>5</v>
          </cell>
          <cell r="C275">
            <v>3</v>
          </cell>
          <cell r="D275" t="str">
            <v>C</v>
          </cell>
          <cell r="E275">
            <v>0.8</v>
          </cell>
          <cell r="F275">
            <v>37736</v>
          </cell>
          <cell r="G275">
            <v>7.1599999999999997E-2</v>
          </cell>
          <cell r="H275">
            <v>6.2E-2</v>
          </cell>
          <cell r="I275" t="str">
            <v>7          0   .</v>
          </cell>
          <cell r="J275">
            <v>0</v>
          </cell>
          <cell r="K275">
            <v>0</v>
          </cell>
          <cell r="L275">
            <v>2003</v>
          </cell>
          <cell r="M275" t="str">
            <v>No Trade</v>
          </cell>
          <cell r="N275" t="str">
            <v/>
          </cell>
          <cell r="O275" t="str">
            <v/>
          </cell>
          <cell r="P275" t="str">
            <v/>
          </cell>
        </row>
        <row r="276">
          <cell r="A276" t="str">
            <v>GO</v>
          </cell>
          <cell r="B276">
            <v>5</v>
          </cell>
          <cell r="C276">
            <v>3</v>
          </cell>
          <cell r="D276" t="str">
            <v>P</v>
          </cell>
          <cell r="E276">
            <v>0.8</v>
          </cell>
          <cell r="F276">
            <v>37736</v>
          </cell>
          <cell r="G276">
            <v>5.7700000000000001E-2</v>
          </cell>
          <cell r="H276">
            <v>6.5000000000000002E-2</v>
          </cell>
          <cell r="I276" t="str">
            <v>1          0   .</v>
          </cell>
          <cell r="J276">
            <v>0</v>
          </cell>
          <cell r="K276">
            <v>0</v>
          </cell>
          <cell r="L276">
            <v>2003</v>
          </cell>
          <cell r="M276" t="str">
            <v>No Trade</v>
          </cell>
          <cell r="N276" t="str">
            <v/>
          </cell>
          <cell r="O276" t="str">
            <v/>
          </cell>
          <cell r="P276" t="str">
            <v/>
          </cell>
        </row>
        <row r="277">
          <cell r="A277" t="str">
            <v>GO</v>
          </cell>
          <cell r="B277">
            <v>5</v>
          </cell>
          <cell r="C277">
            <v>3</v>
          </cell>
          <cell r="D277" t="str">
            <v>C</v>
          </cell>
          <cell r="E277">
            <v>0.81</v>
          </cell>
          <cell r="F277">
            <v>37736</v>
          </cell>
          <cell r="G277">
            <v>6.6699999999999995E-2</v>
          </cell>
          <cell r="H277">
            <v>5.8000000000000003E-2</v>
          </cell>
          <cell r="I277" t="str">
            <v>6          0   .</v>
          </cell>
          <cell r="J277">
            <v>0</v>
          </cell>
          <cell r="K277">
            <v>0</v>
          </cell>
          <cell r="L277">
            <v>2003</v>
          </cell>
          <cell r="M277" t="str">
            <v>No Trade</v>
          </cell>
          <cell r="N277" t="str">
            <v/>
          </cell>
          <cell r="O277" t="str">
            <v/>
          </cell>
          <cell r="P277" t="str">
            <v/>
          </cell>
        </row>
        <row r="278">
          <cell r="A278" t="str">
            <v>GO</v>
          </cell>
          <cell r="B278">
            <v>5</v>
          </cell>
          <cell r="C278">
            <v>3</v>
          </cell>
          <cell r="D278" t="str">
            <v>P</v>
          </cell>
          <cell r="E278">
            <v>0.81</v>
          </cell>
          <cell r="F278">
            <v>37736</v>
          </cell>
          <cell r="G278">
            <v>6.2799999999999995E-2</v>
          </cell>
          <cell r="H278">
            <v>7.0999999999999994E-2</v>
          </cell>
          <cell r="I278" t="str">
            <v>0          0   .</v>
          </cell>
          <cell r="J278">
            <v>0</v>
          </cell>
          <cell r="K278">
            <v>0</v>
          </cell>
          <cell r="L278">
            <v>2003</v>
          </cell>
          <cell r="M278" t="str">
            <v>No Trade</v>
          </cell>
          <cell r="N278" t="str">
            <v/>
          </cell>
          <cell r="O278" t="str">
            <v/>
          </cell>
          <cell r="P278" t="str">
            <v/>
          </cell>
        </row>
        <row r="279">
          <cell r="A279" t="str">
            <v>GO</v>
          </cell>
          <cell r="B279">
            <v>5</v>
          </cell>
          <cell r="C279">
            <v>3</v>
          </cell>
          <cell r="D279" t="str">
            <v>C</v>
          </cell>
          <cell r="E279">
            <v>0.82</v>
          </cell>
          <cell r="F279">
            <v>37736</v>
          </cell>
          <cell r="G279">
            <v>6.2399999999999997E-2</v>
          </cell>
          <cell r="H279">
            <v>5.3999999999999999E-2</v>
          </cell>
          <cell r="I279" t="str">
            <v>7          0   .</v>
          </cell>
          <cell r="J279">
            <v>0</v>
          </cell>
          <cell r="K279">
            <v>0</v>
          </cell>
          <cell r="L279">
            <v>2003</v>
          </cell>
          <cell r="M279" t="str">
            <v>No Trade</v>
          </cell>
          <cell r="N279" t="str">
            <v/>
          </cell>
          <cell r="O279" t="str">
            <v/>
          </cell>
          <cell r="P279" t="str">
            <v/>
          </cell>
        </row>
        <row r="280">
          <cell r="A280" t="str">
            <v>GO</v>
          </cell>
          <cell r="B280">
            <v>5</v>
          </cell>
          <cell r="C280">
            <v>3</v>
          </cell>
          <cell r="D280" t="str">
            <v>C</v>
          </cell>
          <cell r="E280">
            <v>0.83</v>
          </cell>
          <cell r="F280">
            <v>37736</v>
          </cell>
          <cell r="G280">
            <v>5.8400000000000001E-2</v>
          </cell>
          <cell r="H280">
            <v>5.0999999999999997E-2</v>
          </cell>
          <cell r="I280" t="str">
            <v>1          0   .</v>
          </cell>
          <cell r="J280">
            <v>0</v>
          </cell>
          <cell r="K280">
            <v>0</v>
          </cell>
          <cell r="L280">
            <v>2003</v>
          </cell>
          <cell r="M280" t="str">
            <v>No Trade</v>
          </cell>
          <cell r="N280" t="str">
            <v/>
          </cell>
          <cell r="O280" t="str">
            <v/>
          </cell>
          <cell r="P280" t="str">
            <v/>
          </cell>
        </row>
        <row r="281">
          <cell r="A281" t="str">
            <v>GO</v>
          </cell>
          <cell r="B281">
            <v>5</v>
          </cell>
          <cell r="C281">
            <v>3</v>
          </cell>
          <cell r="D281" t="str">
            <v>C</v>
          </cell>
          <cell r="E281">
            <v>0.84</v>
          </cell>
          <cell r="F281">
            <v>37736</v>
          </cell>
          <cell r="G281">
            <v>5.4600000000000003E-2</v>
          </cell>
          <cell r="H281">
            <v>4.7E-2</v>
          </cell>
          <cell r="I281" t="str">
            <v>6          0   .</v>
          </cell>
          <cell r="J281">
            <v>0</v>
          </cell>
          <cell r="K281">
            <v>0</v>
          </cell>
          <cell r="L281">
            <v>2003</v>
          </cell>
          <cell r="M281" t="str">
            <v>No Trade</v>
          </cell>
          <cell r="N281" t="str">
            <v/>
          </cell>
          <cell r="O281" t="str">
            <v/>
          </cell>
          <cell r="P281" t="str">
            <v/>
          </cell>
        </row>
        <row r="282">
          <cell r="A282" t="str">
            <v>GO</v>
          </cell>
          <cell r="B282">
            <v>5</v>
          </cell>
          <cell r="C282">
            <v>3</v>
          </cell>
          <cell r="D282" t="str">
            <v>C</v>
          </cell>
          <cell r="E282">
            <v>0.85</v>
          </cell>
          <cell r="F282">
            <v>37736</v>
          </cell>
          <cell r="G282">
            <v>5.0999999999999997E-2</v>
          </cell>
          <cell r="H282">
            <v>4.3999999999999997E-2</v>
          </cell>
          <cell r="I282" t="str">
            <v>4          0   .</v>
          </cell>
          <cell r="J282">
            <v>0</v>
          </cell>
          <cell r="K282">
            <v>0</v>
          </cell>
          <cell r="L282">
            <v>2003</v>
          </cell>
          <cell r="M282" t="str">
            <v>No Trade</v>
          </cell>
          <cell r="N282" t="str">
            <v/>
          </cell>
          <cell r="O282" t="str">
            <v/>
          </cell>
          <cell r="P282" t="str">
            <v/>
          </cell>
        </row>
        <row r="283">
          <cell r="A283" t="str">
            <v>GO</v>
          </cell>
          <cell r="B283">
            <v>5</v>
          </cell>
          <cell r="C283">
            <v>3</v>
          </cell>
          <cell r="D283" t="str">
            <v>C</v>
          </cell>
          <cell r="E283">
            <v>0.86</v>
          </cell>
          <cell r="F283">
            <v>37736</v>
          </cell>
          <cell r="G283">
            <v>4.7600000000000003E-2</v>
          </cell>
          <cell r="H283">
            <v>4.1000000000000002E-2</v>
          </cell>
          <cell r="I283" t="str">
            <v>4         47   .</v>
          </cell>
          <cell r="J283">
            <v>0</v>
          </cell>
          <cell r="K283">
            <v>0</v>
          </cell>
          <cell r="L283">
            <v>2003</v>
          </cell>
          <cell r="M283" t="str">
            <v>No Trade</v>
          </cell>
          <cell r="N283" t="str">
            <v/>
          </cell>
          <cell r="O283" t="str">
            <v/>
          </cell>
          <cell r="P283" t="str">
            <v/>
          </cell>
        </row>
        <row r="284">
          <cell r="A284" t="str">
            <v>GO</v>
          </cell>
          <cell r="B284">
            <v>5</v>
          </cell>
          <cell r="C284">
            <v>3</v>
          </cell>
          <cell r="D284" t="str">
            <v>C</v>
          </cell>
          <cell r="E284">
            <v>0.87</v>
          </cell>
          <cell r="F284">
            <v>37736</v>
          </cell>
          <cell r="G284">
            <v>4.4400000000000002E-2</v>
          </cell>
          <cell r="H284">
            <v>3.7999999999999999E-2</v>
          </cell>
          <cell r="I284" t="str">
            <v>5          0   .</v>
          </cell>
          <cell r="J284">
            <v>0</v>
          </cell>
          <cell r="K284">
            <v>0</v>
          </cell>
          <cell r="L284">
            <v>2003</v>
          </cell>
          <cell r="M284" t="str">
            <v>No Trade</v>
          </cell>
          <cell r="N284" t="str">
            <v/>
          </cell>
          <cell r="O284" t="str">
            <v/>
          </cell>
          <cell r="P284" t="str">
            <v/>
          </cell>
        </row>
        <row r="285">
          <cell r="A285" t="str">
            <v>GO</v>
          </cell>
          <cell r="B285">
            <v>5</v>
          </cell>
          <cell r="C285">
            <v>3</v>
          </cell>
          <cell r="D285" t="str">
            <v>C</v>
          </cell>
          <cell r="E285">
            <v>0.88</v>
          </cell>
          <cell r="F285">
            <v>37736</v>
          </cell>
          <cell r="G285">
            <v>4.1399999999999999E-2</v>
          </cell>
          <cell r="H285">
            <v>3.5000000000000003E-2</v>
          </cell>
          <cell r="I285" t="str">
            <v>8          0   .</v>
          </cell>
          <cell r="J285">
            <v>0</v>
          </cell>
          <cell r="K285">
            <v>0</v>
          </cell>
          <cell r="L285">
            <v>2003</v>
          </cell>
          <cell r="M285" t="str">
            <v>No Trade</v>
          </cell>
          <cell r="N285" t="str">
            <v/>
          </cell>
          <cell r="O285" t="str">
            <v/>
          </cell>
          <cell r="P285" t="str">
            <v/>
          </cell>
        </row>
        <row r="286">
          <cell r="A286" t="str">
            <v>GO</v>
          </cell>
          <cell r="B286">
            <v>5</v>
          </cell>
          <cell r="C286">
            <v>3</v>
          </cell>
          <cell r="D286" t="str">
            <v>C</v>
          </cell>
          <cell r="E286">
            <v>0.89</v>
          </cell>
          <cell r="F286">
            <v>37736</v>
          </cell>
          <cell r="G286">
            <v>3.8600000000000002E-2</v>
          </cell>
          <cell r="H286">
            <v>3.3000000000000002E-2</v>
          </cell>
          <cell r="I286" t="str">
            <v>4          0   .</v>
          </cell>
          <cell r="J286">
            <v>0</v>
          </cell>
          <cell r="K286">
            <v>0</v>
          </cell>
          <cell r="L286">
            <v>2003</v>
          </cell>
          <cell r="M286" t="str">
            <v>No Trade</v>
          </cell>
          <cell r="N286" t="str">
            <v/>
          </cell>
          <cell r="O286" t="str">
            <v/>
          </cell>
          <cell r="P286" t="str">
            <v/>
          </cell>
        </row>
        <row r="287">
          <cell r="A287" t="str">
            <v>GO</v>
          </cell>
          <cell r="B287">
            <v>5</v>
          </cell>
          <cell r="C287">
            <v>3</v>
          </cell>
          <cell r="D287" t="str">
            <v>C</v>
          </cell>
          <cell r="E287">
            <v>0.9</v>
          </cell>
          <cell r="F287">
            <v>37736</v>
          </cell>
          <cell r="G287">
            <v>3.6999999999999998E-2</v>
          </cell>
          <cell r="H287">
            <v>3.1E-2</v>
          </cell>
          <cell r="I287" t="str">
            <v>0          0   .</v>
          </cell>
          <cell r="J287">
            <v>0</v>
          </cell>
          <cell r="K287">
            <v>0</v>
          </cell>
          <cell r="L287">
            <v>2003</v>
          </cell>
          <cell r="M287" t="str">
            <v>No Trade</v>
          </cell>
          <cell r="N287" t="str">
            <v/>
          </cell>
          <cell r="O287" t="str">
            <v/>
          </cell>
          <cell r="P287" t="str">
            <v/>
          </cell>
        </row>
        <row r="288">
          <cell r="A288" t="str">
            <v>GO</v>
          </cell>
          <cell r="B288">
            <v>5</v>
          </cell>
          <cell r="C288">
            <v>3</v>
          </cell>
          <cell r="D288" t="str">
            <v>C</v>
          </cell>
          <cell r="E288">
            <v>0.91</v>
          </cell>
          <cell r="F288">
            <v>37736</v>
          </cell>
          <cell r="G288">
            <v>3.3599999999999998E-2</v>
          </cell>
          <cell r="H288">
            <v>2.8000000000000001E-2</v>
          </cell>
          <cell r="I288" t="str">
            <v>9         47   .</v>
          </cell>
          <cell r="J288">
            <v>0</v>
          </cell>
          <cell r="K288">
            <v>0</v>
          </cell>
          <cell r="L288">
            <v>2003</v>
          </cell>
          <cell r="M288" t="str">
            <v>No Trade</v>
          </cell>
          <cell r="N288" t="str">
            <v/>
          </cell>
          <cell r="O288" t="str">
            <v/>
          </cell>
          <cell r="P288" t="str">
            <v/>
          </cell>
        </row>
        <row r="289">
          <cell r="A289" t="str">
            <v>GO</v>
          </cell>
          <cell r="B289">
            <v>5</v>
          </cell>
          <cell r="C289">
            <v>3</v>
          </cell>
          <cell r="D289" t="str">
            <v>C</v>
          </cell>
          <cell r="E289">
            <v>0.92</v>
          </cell>
          <cell r="F289">
            <v>37736</v>
          </cell>
          <cell r="G289">
            <v>3.1300000000000001E-2</v>
          </cell>
          <cell r="H289">
            <v>2.5999999999999999E-2</v>
          </cell>
          <cell r="I289" t="str">
            <v>8          0   .</v>
          </cell>
          <cell r="J289">
            <v>0</v>
          </cell>
          <cell r="K289">
            <v>0</v>
          </cell>
          <cell r="L289">
            <v>2003</v>
          </cell>
          <cell r="M289" t="str">
            <v>No Trade</v>
          </cell>
          <cell r="N289" t="str">
            <v/>
          </cell>
          <cell r="O289" t="str">
            <v/>
          </cell>
          <cell r="P289" t="str">
            <v/>
          </cell>
        </row>
        <row r="290">
          <cell r="A290" t="str">
            <v>GO</v>
          </cell>
          <cell r="B290">
            <v>5</v>
          </cell>
          <cell r="C290">
            <v>3</v>
          </cell>
          <cell r="D290" t="str">
            <v>C</v>
          </cell>
          <cell r="E290">
            <v>0.93</v>
          </cell>
          <cell r="F290">
            <v>37736</v>
          </cell>
          <cell r="G290">
            <v>2.9100000000000001E-2</v>
          </cell>
          <cell r="H290">
            <v>2.5000000000000001E-2</v>
          </cell>
          <cell r="I290" t="str">
            <v>0          0   .</v>
          </cell>
          <cell r="J290">
            <v>0</v>
          </cell>
          <cell r="K290">
            <v>0</v>
          </cell>
          <cell r="L290">
            <v>2003</v>
          </cell>
          <cell r="M290" t="str">
            <v>No Trade</v>
          </cell>
          <cell r="N290" t="str">
            <v/>
          </cell>
          <cell r="O290" t="str">
            <v/>
          </cell>
          <cell r="P290" t="str">
            <v/>
          </cell>
        </row>
        <row r="291">
          <cell r="A291" t="str">
            <v>GO</v>
          </cell>
          <cell r="B291">
            <v>5</v>
          </cell>
          <cell r="C291">
            <v>3</v>
          </cell>
          <cell r="D291" t="str">
            <v>C</v>
          </cell>
          <cell r="E291">
            <v>0.94</v>
          </cell>
          <cell r="F291">
            <v>37736</v>
          </cell>
          <cell r="G291">
            <v>2.7099999999999999E-2</v>
          </cell>
          <cell r="H291">
            <v>2.3E-2</v>
          </cell>
          <cell r="I291" t="str">
            <v>2          0   .</v>
          </cell>
          <cell r="J291">
            <v>0</v>
          </cell>
          <cell r="K291">
            <v>0</v>
          </cell>
          <cell r="L291">
            <v>2003</v>
          </cell>
          <cell r="M291" t="str">
            <v>No Trade</v>
          </cell>
          <cell r="N291" t="str">
            <v/>
          </cell>
          <cell r="O291" t="str">
            <v/>
          </cell>
          <cell r="P291" t="str">
            <v/>
          </cell>
        </row>
        <row r="292">
          <cell r="A292" t="str">
            <v>GO</v>
          </cell>
          <cell r="B292">
            <v>5</v>
          </cell>
          <cell r="C292">
            <v>3</v>
          </cell>
          <cell r="D292" t="str">
            <v>C</v>
          </cell>
          <cell r="E292">
            <v>0.95</v>
          </cell>
          <cell r="F292">
            <v>37736</v>
          </cell>
          <cell r="G292">
            <v>2.53E-2</v>
          </cell>
          <cell r="H292">
            <v>2.1000000000000001E-2</v>
          </cell>
          <cell r="I292" t="str">
            <v>6          0   .</v>
          </cell>
          <cell r="J292">
            <v>0</v>
          </cell>
          <cell r="K292">
            <v>0</v>
          </cell>
          <cell r="L292">
            <v>2003</v>
          </cell>
          <cell r="M292" t="str">
            <v>No Trade</v>
          </cell>
          <cell r="N292" t="str">
            <v/>
          </cell>
          <cell r="O292" t="str">
            <v/>
          </cell>
          <cell r="P292" t="str">
            <v/>
          </cell>
        </row>
        <row r="293">
          <cell r="A293" t="str">
            <v>GO</v>
          </cell>
          <cell r="B293">
            <v>5</v>
          </cell>
          <cell r="C293">
            <v>3</v>
          </cell>
          <cell r="D293" t="str">
            <v>C</v>
          </cell>
          <cell r="E293">
            <v>0.96</v>
          </cell>
          <cell r="F293">
            <v>37736</v>
          </cell>
          <cell r="G293">
            <v>0</v>
          </cell>
          <cell r="H293">
            <v>0</v>
          </cell>
          <cell r="I293" t="str">
            <v>0          0   .</v>
          </cell>
          <cell r="J293">
            <v>0</v>
          </cell>
          <cell r="K293">
            <v>0</v>
          </cell>
          <cell r="L293">
            <v>2003</v>
          </cell>
          <cell r="M293" t="str">
            <v>No Trade</v>
          </cell>
          <cell r="N293" t="str">
            <v/>
          </cell>
          <cell r="O293" t="str">
            <v/>
          </cell>
          <cell r="P293" t="str">
            <v/>
          </cell>
        </row>
        <row r="294">
          <cell r="A294" t="str">
            <v>GO</v>
          </cell>
          <cell r="B294">
            <v>5</v>
          </cell>
          <cell r="C294">
            <v>3</v>
          </cell>
          <cell r="D294" t="str">
            <v>C</v>
          </cell>
          <cell r="E294">
            <v>0.97</v>
          </cell>
          <cell r="F294">
            <v>37736</v>
          </cell>
          <cell r="G294">
            <v>0</v>
          </cell>
          <cell r="H294">
            <v>0</v>
          </cell>
          <cell r="I294" t="str">
            <v>0          0   .</v>
          </cell>
          <cell r="J294">
            <v>0</v>
          </cell>
          <cell r="K294">
            <v>0</v>
          </cell>
          <cell r="L294">
            <v>2003</v>
          </cell>
          <cell r="M294" t="str">
            <v>No Trade</v>
          </cell>
          <cell r="N294" t="str">
            <v/>
          </cell>
          <cell r="O294" t="str">
            <v/>
          </cell>
          <cell r="P294" t="str">
            <v/>
          </cell>
        </row>
        <row r="295">
          <cell r="A295" t="str">
            <v>GO</v>
          </cell>
          <cell r="B295">
            <v>5</v>
          </cell>
          <cell r="C295">
            <v>3</v>
          </cell>
          <cell r="D295" t="str">
            <v>C</v>
          </cell>
          <cell r="E295">
            <v>1</v>
          </cell>
          <cell r="F295">
            <v>37736</v>
          </cell>
          <cell r="G295">
            <v>1.77E-2</v>
          </cell>
          <cell r="H295">
            <v>1.4999999999999999E-2</v>
          </cell>
          <cell r="I295" t="str">
            <v>0          0   .</v>
          </cell>
          <cell r="J295">
            <v>0</v>
          </cell>
          <cell r="K295">
            <v>0</v>
          </cell>
          <cell r="L295">
            <v>2003</v>
          </cell>
          <cell r="M295" t="str">
            <v>No Trade</v>
          </cell>
          <cell r="N295" t="str">
            <v/>
          </cell>
          <cell r="O295" t="str">
            <v/>
          </cell>
          <cell r="P295" t="str">
            <v/>
          </cell>
        </row>
        <row r="296">
          <cell r="A296" t="str">
            <v>GO</v>
          </cell>
          <cell r="B296">
            <v>5</v>
          </cell>
          <cell r="C296">
            <v>3</v>
          </cell>
          <cell r="D296" t="str">
            <v>C</v>
          </cell>
          <cell r="E296">
            <v>1.04</v>
          </cell>
          <cell r="F296">
            <v>37736</v>
          </cell>
          <cell r="G296">
            <v>1.6E-2</v>
          </cell>
          <cell r="H296">
            <v>1.4E-2</v>
          </cell>
          <cell r="I296" t="str">
            <v>0          0   .</v>
          </cell>
          <cell r="J296">
            <v>0</v>
          </cell>
          <cell r="K296">
            <v>0</v>
          </cell>
          <cell r="L296">
            <v>2003</v>
          </cell>
          <cell r="M296" t="str">
            <v>No Trade</v>
          </cell>
          <cell r="N296" t="str">
            <v/>
          </cell>
          <cell r="O296" t="str">
            <v/>
          </cell>
          <cell r="P296" t="str">
            <v/>
          </cell>
        </row>
        <row r="297">
          <cell r="A297" t="str">
            <v>GO</v>
          </cell>
          <cell r="B297">
            <v>5</v>
          </cell>
          <cell r="C297">
            <v>3</v>
          </cell>
          <cell r="D297" t="str">
            <v>P</v>
          </cell>
          <cell r="E297">
            <v>1.04</v>
          </cell>
          <cell r="F297">
            <v>37736</v>
          </cell>
          <cell r="G297">
            <v>0.25259999999999999</v>
          </cell>
          <cell r="H297">
            <v>0.252</v>
          </cell>
          <cell r="I297" t="str">
            <v>6          0   .</v>
          </cell>
          <cell r="J297">
            <v>0</v>
          </cell>
          <cell r="K297">
            <v>0</v>
          </cell>
          <cell r="L297">
            <v>2003</v>
          </cell>
          <cell r="M297" t="str">
            <v>No Trade</v>
          </cell>
          <cell r="N297" t="str">
            <v/>
          </cell>
          <cell r="O297" t="str">
            <v/>
          </cell>
          <cell r="P297" t="str">
            <v/>
          </cell>
        </row>
        <row r="298">
          <cell r="A298" t="str">
            <v>GO</v>
          </cell>
          <cell r="B298">
            <v>5</v>
          </cell>
          <cell r="C298">
            <v>3</v>
          </cell>
          <cell r="D298" t="str">
            <v>C</v>
          </cell>
          <cell r="E298">
            <v>1.05</v>
          </cell>
          <cell r="F298">
            <v>37736</v>
          </cell>
          <cell r="G298">
            <v>1.4999999999999999E-2</v>
          </cell>
          <cell r="H298">
            <v>1.2999999999999999E-2</v>
          </cell>
          <cell r="I298" t="str">
            <v>0          0   .</v>
          </cell>
          <cell r="J298">
            <v>0</v>
          </cell>
          <cell r="K298">
            <v>0</v>
          </cell>
          <cell r="L298">
            <v>2003</v>
          </cell>
          <cell r="M298" t="str">
            <v>No Trade</v>
          </cell>
          <cell r="N298" t="str">
            <v/>
          </cell>
          <cell r="O298" t="str">
            <v/>
          </cell>
          <cell r="P298" t="str">
            <v/>
          </cell>
        </row>
        <row r="299">
          <cell r="A299" t="str">
            <v>GO</v>
          </cell>
          <cell r="B299">
            <v>6</v>
          </cell>
          <cell r="C299">
            <v>3</v>
          </cell>
          <cell r="D299" t="str">
            <v>C</v>
          </cell>
          <cell r="E299">
            <v>0.1</v>
          </cell>
          <cell r="F299">
            <v>37768</v>
          </cell>
          <cell r="G299">
            <v>0</v>
          </cell>
          <cell r="H299">
            <v>0</v>
          </cell>
          <cell r="I299" t="str">
            <v>0          0   .</v>
          </cell>
          <cell r="J299">
            <v>0</v>
          </cell>
          <cell r="K299">
            <v>0</v>
          </cell>
          <cell r="L299">
            <v>2003</v>
          </cell>
          <cell r="M299" t="str">
            <v>No Trade</v>
          </cell>
          <cell r="N299" t="str">
            <v/>
          </cell>
          <cell r="O299" t="str">
            <v/>
          </cell>
          <cell r="P299" t="str">
            <v/>
          </cell>
        </row>
        <row r="300">
          <cell r="A300" t="str">
            <v>GO</v>
          </cell>
          <cell r="B300">
            <v>6</v>
          </cell>
          <cell r="C300">
            <v>3</v>
          </cell>
          <cell r="D300" t="str">
            <v>P</v>
          </cell>
          <cell r="E300">
            <v>0.56999999999999995</v>
          </cell>
          <cell r="F300">
            <v>37768</v>
          </cell>
          <cell r="G300">
            <v>0</v>
          </cell>
          <cell r="H300">
            <v>0</v>
          </cell>
          <cell r="I300" t="str">
            <v>0          0   .</v>
          </cell>
          <cell r="J300">
            <v>0</v>
          </cell>
          <cell r="K300">
            <v>0</v>
          </cell>
          <cell r="L300">
            <v>2003</v>
          </cell>
          <cell r="M300" t="str">
            <v>No Trade</v>
          </cell>
          <cell r="N300" t="str">
            <v/>
          </cell>
          <cell r="O300" t="str">
            <v/>
          </cell>
          <cell r="P300" t="str">
            <v/>
          </cell>
        </row>
        <row r="301">
          <cell r="A301" t="str">
            <v>GO</v>
          </cell>
          <cell r="B301">
            <v>6</v>
          </cell>
          <cell r="C301">
            <v>3</v>
          </cell>
          <cell r="D301" t="str">
            <v>P</v>
          </cell>
          <cell r="E301">
            <v>0.59</v>
          </cell>
          <cell r="F301">
            <v>37768</v>
          </cell>
          <cell r="G301">
            <v>0</v>
          </cell>
          <cell r="H301">
            <v>0</v>
          </cell>
          <cell r="I301" t="str">
            <v>0          0   .</v>
          </cell>
          <cell r="J301">
            <v>0</v>
          </cell>
          <cell r="K301">
            <v>0</v>
          </cell>
          <cell r="L301">
            <v>2003</v>
          </cell>
          <cell r="M301" t="str">
            <v>No Trade</v>
          </cell>
          <cell r="N301" t="str">
            <v/>
          </cell>
          <cell r="O301" t="str">
            <v/>
          </cell>
          <cell r="P301" t="str">
            <v/>
          </cell>
        </row>
        <row r="302">
          <cell r="A302" t="str">
            <v>GO</v>
          </cell>
          <cell r="B302">
            <v>6</v>
          </cell>
          <cell r="C302">
            <v>3</v>
          </cell>
          <cell r="D302" t="str">
            <v>P</v>
          </cell>
          <cell r="E302">
            <v>0.6</v>
          </cell>
          <cell r="F302">
            <v>37768</v>
          </cell>
          <cell r="G302">
            <v>0</v>
          </cell>
          <cell r="H302">
            <v>0</v>
          </cell>
          <cell r="I302" t="str">
            <v>0          0   .</v>
          </cell>
          <cell r="J302">
            <v>0</v>
          </cell>
          <cell r="K302">
            <v>0</v>
          </cell>
          <cell r="L302">
            <v>2003</v>
          </cell>
          <cell r="M302" t="str">
            <v>No Trade</v>
          </cell>
          <cell r="N302" t="str">
            <v/>
          </cell>
          <cell r="O302" t="str">
            <v/>
          </cell>
          <cell r="P302" t="str">
            <v/>
          </cell>
        </row>
        <row r="303">
          <cell r="A303" t="str">
            <v>GO</v>
          </cell>
          <cell r="B303">
            <v>6</v>
          </cell>
          <cell r="C303">
            <v>3</v>
          </cell>
          <cell r="D303" t="str">
            <v>P</v>
          </cell>
          <cell r="E303">
            <v>0.63</v>
          </cell>
          <cell r="F303">
            <v>37768</v>
          </cell>
          <cell r="G303">
            <v>1.11E-2</v>
          </cell>
          <cell r="H303">
            <v>1.2999999999999999E-2</v>
          </cell>
          <cell r="I303" t="str">
            <v>1          0   .</v>
          </cell>
          <cell r="J303">
            <v>0</v>
          </cell>
          <cell r="K303">
            <v>0</v>
          </cell>
          <cell r="L303">
            <v>2003</v>
          </cell>
          <cell r="M303" t="str">
            <v>No Trade</v>
          </cell>
          <cell r="N303" t="str">
            <v/>
          </cell>
          <cell r="O303" t="str">
            <v/>
          </cell>
          <cell r="P303" t="str">
            <v/>
          </cell>
        </row>
        <row r="304">
          <cell r="A304" t="str">
            <v>GO</v>
          </cell>
          <cell r="B304">
            <v>6</v>
          </cell>
          <cell r="C304">
            <v>3</v>
          </cell>
          <cell r="D304" t="str">
            <v>P</v>
          </cell>
          <cell r="E304">
            <v>0.65</v>
          </cell>
          <cell r="F304">
            <v>37768</v>
          </cell>
          <cell r="G304">
            <v>1.47E-2</v>
          </cell>
          <cell r="H304">
            <v>1.7000000000000001E-2</v>
          </cell>
          <cell r="I304" t="str">
            <v>2          0   .</v>
          </cell>
          <cell r="J304">
            <v>0</v>
          </cell>
          <cell r="K304">
            <v>0</v>
          </cell>
          <cell r="L304">
            <v>2003</v>
          </cell>
          <cell r="M304" t="str">
            <v>No Trade</v>
          </cell>
          <cell r="N304" t="str">
            <v/>
          </cell>
          <cell r="O304" t="str">
            <v/>
          </cell>
          <cell r="P304" t="str">
            <v/>
          </cell>
        </row>
        <row r="305">
          <cell r="A305" t="str">
            <v>GO</v>
          </cell>
          <cell r="B305">
            <v>6</v>
          </cell>
          <cell r="C305">
            <v>3</v>
          </cell>
          <cell r="D305" t="str">
            <v>P</v>
          </cell>
          <cell r="E305">
            <v>0.67</v>
          </cell>
          <cell r="F305">
            <v>37768</v>
          </cell>
          <cell r="G305">
            <v>0</v>
          </cell>
          <cell r="H305">
            <v>0</v>
          </cell>
          <cell r="I305" t="str">
            <v>0          0   .</v>
          </cell>
          <cell r="J305">
            <v>0</v>
          </cell>
          <cell r="K305">
            <v>0</v>
          </cell>
          <cell r="L305">
            <v>2003</v>
          </cell>
          <cell r="M305" t="str">
            <v>No Trade</v>
          </cell>
          <cell r="N305" t="str">
            <v/>
          </cell>
          <cell r="O305" t="str">
            <v/>
          </cell>
          <cell r="P305" t="str">
            <v/>
          </cell>
        </row>
        <row r="306">
          <cell r="A306" t="str">
            <v>GO</v>
          </cell>
          <cell r="B306">
            <v>6</v>
          </cell>
          <cell r="C306">
            <v>3</v>
          </cell>
          <cell r="D306" t="str">
            <v>P</v>
          </cell>
          <cell r="E306">
            <v>0.68</v>
          </cell>
          <cell r="F306">
            <v>37768</v>
          </cell>
          <cell r="G306">
            <v>2.1600000000000001E-2</v>
          </cell>
          <cell r="H306">
            <v>2.4E-2</v>
          </cell>
          <cell r="I306" t="str">
            <v>9          0   .</v>
          </cell>
          <cell r="J306">
            <v>0</v>
          </cell>
          <cell r="K306">
            <v>0</v>
          </cell>
          <cell r="L306">
            <v>2003</v>
          </cell>
          <cell r="M306" t="str">
            <v>No Trade</v>
          </cell>
          <cell r="N306" t="str">
            <v/>
          </cell>
          <cell r="O306" t="str">
            <v/>
          </cell>
          <cell r="P306" t="str">
            <v/>
          </cell>
        </row>
        <row r="307">
          <cell r="A307" t="str">
            <v>GO</v>
          </cell>
          <cell r="B307">
            <v>6</v>
          </cell>
          <cell r="C307">
            <v>3</v>
          </cell>
          <cell r="D307" t="str">
            <v>P</v>
          </cell>
          <cell r="E307">
            <v>0.69</v>
          </cell>
          <cell r="F307">
            <v>37768</v>
          </cell>
          <cell r="G307">
            <v>0</v>
          </cell>
          <cell r="H307">
            <v>0</v>
          </cell>
          <cell r="I307" t="str">
            <v>0          0   .</v>
          </cell>
          <cell r="J307">
            <v>0</v>
          </cell>
          <cell r="K307">
            <v>0</v>
          </cell>
          <cell r="L307">
            <v>2003</v>
          </cell>
          <cell r="M307" t="str">
            <v>No Trade</v>
          </cell>
          <cell r="N307" t="str">
            <v/>
          </cell>
          <cell r="O307" t="str">
            <v/>
          </cell>
          <cell r="P307" t="str">
            <v/>
          </cell>
        </row>
        <row r="308">
          <cell r="A308" t="str">
            <v>GO</v>
          </cell>
          <cell r="B308">
            <v>6</v>
          </cell>
          <cell r="C308">
            <v>3</v>
          </cell>
          <cell r="D308" t="str">
            <v>P</v>
          </cell>
          <cell r="E308">
            <v>0.7</v>
          </cell>
          <cell r="F308">
            <v>37768</v>
          </cell>
          <cell r="G308">
            <v>2.7199999999999998E-2</v>
          </cell>
          <cell r="H308">
            <v>3.1E-2</v>
          </cell>
          <cell r="I308" t="str">
            <v>2          0   .</v>
          </cell>
          <cell r="J308">
            <v>0</v>
          </cell>
          <cell r="K308">
            <v>0</v>
          </cell>
          <cell r="L308">
            <v>2003</v>
          </cell>
          <cell r="M308" t="str">
            <v>No Trade</v>
          </cell>
          <cell r="N308" t="str">
            <v/>
          </cell>
          <cell r="O308" t="str">
            <v/>
          </cell>
          <cell r="P308" t="str">
            <v/>
          </cell>
        </row>
        <row r="309">
          <cell r="A309" t="str">
            <v>GO</v>
          </cell>
          <cell r="B309">
            <v>6</v>
          </cell>
          <cell r="C309">
            <v>3</v>
          </cell>
          <cell r="D309" t="str">
            <v>P</v>
          </cell>
          <cell r="E309">
            <v>0.71</v>
          </cell>
          <cell r="F309">
            <v>37768</v>
          </cell>
          <cell r="G309">
            <v>3.0300000000000001E-2</v>
          </cell>
          <cell r="H309">
            <v>3.4000000000000002E-2</v>
          </cell>
          <cell r="I309" t="str">
            <v>6          0   .</v>
          </cell>
          <cell r="J309">
            <v>0</v>
          </cell>
          <cell r="K309">
            <v>0</v>
          </cell>
          <cell r="L309">
            <v>2003</v>
          </cell>
          <cell r="M309" t="str">
            <v>No Trade</v>
          </cell>
          <cell r="N309" t="str">
            <v/>
          </cell>
          <cell r="O309" t="str">
            <v/>
          </cell>
          <cell r="P309" t="str">
            <v/>
          </cell>
        </row>
        <row r="310">
          <cell r="A310" t="str">
            <v>GO</v>
          </cell>
          <cell r="B310">
            <v>6</v>
          </cell>
          <cell r="C310">
            <v>3</v>
          </cell>
          <cell r="D310" t="str">
            <v>C</v>
          </cell>
          <cell r="E310">
            <v>0.74</v>
          </cell>
          <cell r="F310">
            <v>37768</v>
          </cell>
          <cell r="G310">
            <v>0.10390000000000001</v>
          </cell>
          <cell r="H310">
            <v>9.2999999999999999E-2</v>
          </cell>
          <cell r="I310" t="str">
            <v>7          0   .</v>
          </cell>
          <cell r="J310">
            <v>0</v>
          </cell>
          <cell r="K310">
            <v>0</v>
          </cell>
          <cell r="L310">
            <v>2003</v>
          </cell>
          <cell r="M310" t="str">
            <v>No Trade</v>
          </cell>
          <cell r="N310" t="str">
            <v/>
          </cell>
          <cell r="O310" t="str">
            <v/>
          </cell>
          <cell r="P310" t="str">
            <v/>
          </cell>
        </row>
        <row r="311">
          <cell r="A311" t="str">
            <v>GO</v>
          </cell>
          <cell r="B311">
            <v>6</v>
          </cell>
          <cell r="C311">
            <v>3</v>
          </cell>
          <cell r="D311" t="str">
            <v>P</v>
          </cell>
          <cell r="E311">
            <v>0.74</v>
          </cell>
          <cell r="F311">
            <v>37768</v>
          </cell>
          <cell r="G311">
            <v>4.1099999999999998E-2</v>
          </cell>
          <cell r="H311">
            <v>4.5999999999999999E-2</v>
          </cell>
          <cell r="I311" t="str">
            <v>4          0   .</v>
          </cell>
          <cell r="J311">
            <v>0</v>
          </cell>
          <cell r="K311">
            <v>0</v>
          </cell>
          <cell r="L311">
            <v>2003</v>
          </cell>
          <cell r="M311" t="str">
            <v>No Trade</v>
          </cell>
          <cell r="N311" t="str">
            <v/>
          </cell>
          <cell r="O311" t="str">
            <v/>
          </cell>
          <cell r="P311" t="str">
            <v/>
          </cell>
        </row>
        <row r="312">
          <cell r="A312" t="str">
            <v>GO</v>
          </cell>
          <cell r="B312">
            <v>6</v>
          </cell>
          <cell r="C312">
            <v>3</v>
          </cell>
          <cell r="D312" t="str">
            <v>C</v>
          </cell>
          <cell r="E312">
            <v>0.75</v>
          </cell>
          <cell r="F312">
            <v>37768</v>
          </cell>
          <cell r="G312">
            <v>9.8100000000000007E-2</v>
          </cell>
          <cell r="H312">
            <v>8.7999999999999995E-2</v>
          </cell>
          <cell r="I312" t="str">
            <v>3          0   .</v>
          </cell>
          <cell r="J312">
            <v>0</v>
          </cell>
          <cell r="K312">
            <v>0</v>
          </cell>
          <cell r="L312">
            <v>2003</v>
          </cell>
          <cell r="M312" t="str">
            <v>No Trade</v>
          </cell>
          <cell r="N312" t="str">
            <v/>
          </cell>
          <cell r="O312" t="str">
            <v/>
          </cell>
          <cell r="P312" t="str">
            <v/>
          </cell>
        </row>
        <row r="313">
          <cell r="A313" t="str">
            <v>GO</v>
          </cell>
          <cell r="B313">
            <v>6</v>
          </cell>
          <cell r="C313">
            <v>3</v>
          </cell>
          <cell r="D313" t="str">
            <v>P</v>
          </cell>
          <cell r="E313">
            <v>0.75</v>
          </cell>
          <cell r="F313">
            <v>37768</v>
          </cell>
          <cell r="G313">
            <v>4.5100000000000001E-2</v>
          </cell>
          <cell r="H313">
            <v>0.05</v>
          </cell>
          <cell r="I313" t="str">
            <v>8          0   .</v>
          </cell>
          <cell r="J313">
            <v>0</v>
          </cell>
          <cell r="K313">
            <v>0</v>
          </cell>
          <cell r="L313">
            <v>2003</v>
          </cell>
          <cell r="M313" t="str">
            <v>No Trade</v>
          </cell>
          <cell r="N313" t="str">
            <v/>
          </cell>
          <cell r="O313" t="str">
            <v/>
          </cell>
          <cell r="P313" t="str">
            <v/>
          </cell>
        </row>
        <row r="314">
          <cell r="A314" t="str">
            <v>GO</v>
          </cell>
          <cell r="B314">
            <v>6</v>
          </cell>
          <cell r="C314">
            <v>3</v>
          </cell>
          <cell r="D314" t="str">
            <v>C</v>
          </cell>
          <cell r="E314">
            <v>0.76</v>
          </cell>
          <cell r="F314">
            <v>37768</v>
          </cell>
          <cell r="G314">
            <v>0</v>
          </cell>
          <cell r="H314">
            <v>0</v>
          </cell>
          <cell r="I314" t="str">
            <v>0          0   .</v>
          </cell>
          <cell r="J314">
            <v>0</v>
          </cell>
          <cell r="K314">
            <v>0</v>
          </cell>
          <cell r="L314">
            <v>2003</v>
          </cell>
          <cell r="M314" t="str">
            <v>No Trade</v>
          </cell>
          <cell r="N314" t="str">
            <v/>
          </cell>
          <cell r="O314" t="str">
            <v/>
          </cell>
          <cell r="P314" t="str">
            <v/>
          </cell>
        </row>
        <row r="315">
          <cell r="A315" t="str">
            <v>GO</v>
          </cell>
          <cell r="B315">
            <v>6</v>
          </cell>
          <cell r="C315">
            <v>3</v>
          </cell>
          <cell r="D315" t="str">
            <v>P</v>
          </cell>
          <cell r="E315">
            <v>0.76</v>
          </cell>
          <cell r="F315">
            <v>37768</v>
          </cell>
          <cell r="G315">
            <v>4.9399999999999999E-2</v>
          </cell>
          <cell r="H315">
            <v>5.5E-2</v>
          </cell>
          <cell r="I315" t="str">
            <v>4          0   .</v>
          </cell>
          <cell r="J315">
            <v>0</v>
          </cell>
          <cell r="K315">
            <v>0</v>
          </cell>
          <cell r="L315">
            <v>2003</v>
          </cell>
          <cell r="M315" t="str">
            <v>No Trade</v>
          </cell>
          <cell r="N315" t="str">
            <v/>
          </cell>
          <cell r="O315" t="str">
            <v/>
          </cell>
          <cell r="P315" t="str">
            <v/>
          </cell>
        </row>
        <row r="316">
          <cell r="A316" t="str">
            <v>GO</v>
          </cell>
          <cell r="B316">
            <v>6</v>
          </cell>
          <cell r="C316">
            <v>3</v>
          </cell>
          <cell r="D316" t="str">
            <v>C</v>
          </cell>
          <cell r="E316">
            <v>0.77</v>
          </cell>
          <cell r="F316">
            <v>37768</v>
          </cell>
          <cell r="G316">
            <v>0</v>
          </cell>
          <cell r="H316">
            <v>0</v>
          </cell>
          <cell r="I316" t="str">
            <v>0          0   .</v>
          </cell>
          <cell r="J316">
            <v>0</v>
          </cell>
          <cell r="K316">
            <v>0</v>
          </cell>
          <cell r="L316">
            <v>2003</v>
          </cell>
          <cell r="M316" t="str">
            <v>No Trade</v>
          </cell>
          <cell r="N316" t="str">
            <v/>
          </cell>
          <cell r="O316" t="str">
            <v/>
          </cell>
          <cell r="P316" t="str">
            <v/>
          </cell>
        </row>
        <row r="317">
          <cell r="A317" t="str">
            <v>GO</v>
          </cell>
          <cell r="B317">
            <v>6</v>
          </cell>
          <cell r="C317">
            <v>3</v>
          </cell>
          <cell r="D317" t="str">
            <v>C</v>
          </cell>
          <cell r="E317">
            <v>0.78</v>
          </cell>
          <cell r="F317">
            <v>37768</v>
          </cell>
          <cell r="G317">
            <v>8.2000000000000003E-2</v>
          </cell>
          <cell r="H317">
            <v>7.2999999999999995E-2</v>
          </cell>
          <cell r="I317" t="str">
            <v>2          0   .</v>
          </cell>
          <cell r="J317">
            <v>0</v>
          </cell>
          <cell r="K317">
            <v>0</v>
          </cell>
          <cell r="L317">
            <v>2003</v>
          </cell>
          <cell r="M317" t="str">
            <v>No Trade</v>
          </cell>
          <cell r="N317" t="str">
            <v/>
          </cell>
          <cell r="O317" t="str">
            <v/>
          </cell>
          <cell r="P317" t="str">
            <v/>
          </cell>
        </row>
        <row r="318">
          <cell r="A318" t="str">
            <v>GO</v>
          </cell>
          <cell r="B318">
            <v>6</v>
          </cell>
          <cell r="C318">
            <v>3</v>
          </cell>
          <cell r="D318" t="str">
            <v>C</v>
          </cell>
          <cell r="E318">
            <v>0.79</v>
          </cell>
          <cell r="F318">
            <v>37768</v>
          </cell>
          <cell r="G318">
            <v>7.7100000000000002E-2</v>
          </cell>
          <cell r="H318">
            <v>6.8000000000000005E-2</v>
          </cell>
          <cell r="I318" t="str">
            <v>6          0   .</v>
          </cell>
          <cell r="J318">
            <v>0</v>
          </cell>
          <cell r="K318">
            <v>0</v>
          </cell>
          <cell r="L318">
            <v>2003</v>
          </cell>
          <cell r="M318" t="str">
            <v>No Trade</v>
          </cell>
          <cell r="N318" t="str">
            <v/>
          </cell>
          <cell r="O318" t="str">
            <v/>
          </cell>
          <cell r="P318" t="str">
            <v/>
          </cell>
        </row>
        <row r="319">
          <cell r="A319" t="str">
            <v>GO</v>
          </cell>
          <cell r="B319">
            <v>6</v>
          </cell>
          <cell r="C319">
            <v>3</v>
          </cell>
          <cell r="D319" t="str">
            <v>P</v>
          </cell>
          <cell r="E319">
            <v>0.79</v>
          </cell>
          <cell r="F319">
            <v>37768</v>
          </cell>
          <cell r="G319">
            <v>7.3499999999999996E-2</v>
          </cell>
          <cell r="H319">
            <v>7.2999999999999995E-2</v>
          </cell>
          <cell r="I319" t="str">
            <v>5          0   .</v>
          </cell>
          <cell r="J319">
            <v>0</v>
          </cell>
          <cell r="K319">
            <v>0</v>
          </cell>
          <cell r="L319">
            <v>2003</v>
          </cell>
          <cell r="M319" t="str">
            <v>No Trade</v>
          </cell>
          <cell r="N319" t="str">
            <v/>
          </cell>
          <cell r="O319" t="str">
            <v/>
          </cell>
          <cell r="P319" t="str">
            <v/>
          </cell>
        </row>
        <row r="320">
          <cell r="A320" t="str">
            <v>GO</v>
          </cell>
          <cell r="B320">
            <v>6</v>
          </cell>
          <cell r="C320">
            <v>3</v>
          </cell>
          <cell r="D320" t="str">
            <v>C</v>
          </cell>
          <cell r="E320">
            <v>0.8</v>
          </cell>
          <cell r="F320">
            <v>37768</v>
          </cell>
          <cell r="G320">
            <v>7.2499999999999995E-2</v>
          </cell>
          <cell r="H320">
            <v>6.4000000000000001E-2</v>
          </cell>
          <cell r="I320" t="str">
            <v>5          0   .</v>
          </cell>
          <cell r="J320">
            <v>0</v>
          </cell>
          <cell r="K320">
            <v>0</v>
          </cell>
          <cell r="L320">
            <v>2003</v>
          </cell>
          <cell r="M320" t="str">
            <v>No Trade</v>
          </cell>
          <cell r="N320" t="str">
            <v/>
          </cell>
          <cell r="O320" t="str">
            <v/>
          </cell>
          <cell r="P320" t="str">
            <v/>
          </cell>
        </row>
        <row r="321">
          <cell r="A321" t="str">
            <v>GO</v>
          </cell>
          <cell r="B321">
            <v>6</v>
          </cell>
          <cell r="C321">
            <v>3</v>
          </cell>
          <cell r="D321" t="str">
            <v>P</v>
          </cell>
          <cell r="E321">
            <v>0.8</v>
          </cell>
          <cell r="F321">
            <v>37768</v>
          </cell>
          <cell r="G321">
            <v>6.88E-2</v>
          </cell>
          <cell r="H321">
            <v>7.5999999999999998E-2</v>
          </cell>
          <cell r="I321" t="str">
            <v>6          0   .</v>
          </cell>
          <cell r="J321">
            <v>0</v>
          </cell>
          <cell r="K321">
            <v>0</v>
          </cell>
          <cell r="L321">
            <v>2003</v>
          </cell>
          <cell r="M321" t="str">
            <v>No Trade</v>
          </cell>
          <cell r="N321" t="str">
            <v/>
          </cell>
          <cell r="O321" t="str">
            <v/>
          </cell>
          <cell r="P321" t="str">
            <v/>
          </cell>
        </row>
        <row r="322">
          <cell r="A322" t="str">
            <v>GO</v>
          </cell>
          <cell r="B322">
            <v>6</v>
          </cell>
          <cell r="C322">
            <v>3</v>
          </cell>
          <cell r="D322" t="str">
            <v>C</v>
          </cell>
          <cell r="E322">
            <v>0.81</v>
          </cell>
          <cell r="F322">
            <v>37768</v>
          </cell>
          <cell r="G322">
            <v>6.8199999999999997E-2</v>
          </cell>
          <cell r="H322">
            <v>0.06</v>
          </cell>
          <cell r="I322" t="str">
            <v>7          0   .</v>
          </cell>
          <cell r="J322">
            <v>0</v>
          </cell>
          <cell r="K322">
            <v>0</v>
          </cell>
          <cell r="L322">
            <v>2003</v>
          </cell>
          <cell r="M322" t="str">
            <v>No Trade</v>
          </cell>
          <cell r="N322" t="str">
            <v/>
          </cell>
          <cell r="O322" t="str">
            <v/>
          </cell>
          <cell r="P322" t="str">
            <v/>
          </cell>
        </row>
        <row r="323">
          <cell r="A323" t="str">
            <v>GO</v>
          </cell>
          <cell r="B323">
            <v>6</v>
          </cell>
          <cell r="C323">
            <v>3</v>
          </cell>
          <cell r="D323" t="str">
            <v>P</v>
          </cell>
          <cell r="E323">
            <v>0.81</v>
          </cell>
          <cell r="F323">
            <v>37768</v>
          </cell>
          <cell r="G323">
            <v>7.4499999999999997E-2</v>
          </cell>
          <cell r="H323">
            <v>8.2000000000000003E-2</v>
          </cell>
          <cell r="I323" t="str">
            <v>8          0   .</v>
          </cell>
          <cell r="J323">
            <v>0</v>
          </cell>
          <cell r="K323">
            <v>0</v>
          </cell>
          <cell r="L323">
            <v>2003</v>
          </cell>
          <cell r="M323" t="str">
            <v>No Trade</v>
          </cell>
          <cell r="N323" t="str">
            <v/>
          </cell>
          <cell r="O323" t="str">
            <v/>
          </cell>
          <cell r="P323" t="str">
            <v/>
          </cell>
        </row>
        <row r="324">
          <cell r="A324" t="str">
            <v>GO</v>
          </cell>
          <cell r="B324">
            <v>6</v>
          </cell>
          <cell r="C324">
            <v>3</v>
          </cell>
          <cell r="D324" t="str">
            <v>C</v>
          </cell>
          <cell r="E324">
            <v>0.82</v>
          </cell>
          <cell r="F324">
            <v>37768</v>
          </cell>
          <cell r="G324">
            <v>6.4199999999999993E-2</v>
          </cell>
          <cell r="H324">
            <v>5.7000000000000002E-2</v>
          </cell>
          <cell r="I324" t="str">
            <v>0          0   .</v>
          </cell>
          <cell r="J324">
            <v>0</v>
          </cell>
          <cell r="K324">
            <v>0</v>
          </cell>
          <cell r="L324">
            <v>2003</v>
          </cell>
          <cell r="M324" t="str">
            <v>No Trade</v>
          </cell>
          <cell r="N324" t="str">
            <v/>
          </cell>
          <cell r="O324" t="str">
            <v/>
          </cell>
          <cell r="P324" t="str">
            <v/>
          </cell>
        </row>
        <row r="325">
          <cell r="A325" t="str">
            <v>GO</v>
          </cell>
          <cell r="B325">
            <v>6</v>
          </cell>
          <cell r="C325">
            <v>3</v>
          </cell>
          <cell r="D325" t="str">
            <v>C</v>
          </cell>
          <cell r="E325">
            <v>0.83</v>
          </cell>
          <cell r="F325">
            <v>37768</v>
          </cell>
          <cell r="G325">
            <v>6.0499999999999998E-2</v>
          </cell>
          <cell r="H325">
            <v>5.2999999999999999E-2</v>
          </cell>
          <cell r="I325" t="str">
            <v>6          0   .</v>
          </cell>
          <cell r="J325">
            <v>0</v>
          </cell>
          <cell r="K325">
            <v>0</v>
          </cell>
          <cell r="L325">
            <v>2003</v>
          </cell>
          <cell r="M325" t="str">
            <v>No Trade</v>
          </cell>
          <cell r="N325" t="str">
            <v/>
          </cell>
          <cell r="O325" t="str">
            <v/>
          </cell>
          <cell r="P325" t="str">
            <v/>
          </cell>
        </row>
        <row r="326">
          <cell r="A326" t="str">
            <v>GO</v>
          </cell>
          <cell r="B326">
            <v>6</v>
          </cell>
          <cell r="C326">
            <v>3</v>
          </cell>
          <cell r="D326" t="str">
            <v>C</v>
          </cell>
          <cell r="E326">
            <v>0.84</v>
          </cell>
          <cell r="F326">
            <v>37768</v>
          </cell>
          <cell r="G326">
            <v>5.6899999999999999E-2</v>
          </cell>
          <cell r="H326">
            <v>0.05</v>
          </cell>
          <cell r="I326" t="str">
            <v>3          0   .</v>
          </cell>
          <cell r="J326">
            <v>0</v>
          </cell>
          <cell r="K326">
            <v>0</v>
          </cell>
          <cell r="L326">
            <v>2003</v>
          </cell>
          <cell r="M326" t="str">
            <v>No Trade</v>
          </cell>
          <cell r="N326" t="str">
            <v/>
          </cell>
          <cell r="O326" t="str">
            <v/>
          </cell>
          <cell r="P326" t="str">
            <v/>
          </cell>
        </row>
        <row r="327">
          <cell r="A327" t="str">
            <v>GO</v>
          </cell>
          <cell r="B327">
            <v>6</v>
          </cell>
          <cell r="C327">
            <v>3</v>
          </cell>
          <cell r="D327" t="str">
            <v>C</v>
          </cell>
          <cell r="E327">
            <v>0.85</v>
          </cell>
          <cell r="F327">
            <v>37768</v>
          </cell>
          <cell r="G327">
            <v>5.3499999999999999E-2</v>
          </cell>
          <cell r="H327">
            <v>4.7E-2</v>
          </cell>
          <cell r="I327" t="str">
            <v>3          0   .</v>
          </cell>
          <cell r="J327">
            <v>0</v>
          </cell>
          <cell r="K327">
            <v>0</v>
          </cell>
          <cell r="L327">
            <v>2003</v>
          </cell>
          <cell r="M327" t="str">
            <v>No Trade</v>
          </cell>
          <cell r="N327" t="str">
            <v/>
          </cell>
          <cell r="O327" t="str">
            <v/>
          </cell>
          <cell r="P327" t="str">
            <v/>
          </cell>
        </row>
        <row r="328">
          <cell r="A328" t="str">
            <v>GO</v>
          </cell>
          <cell r="B328">
            <v>6</v>
          </cell>
          <cell r="C328">
            <v>3</v>
          </cell>
          <cell r="D328" t="str">
            <v>C</v>
          </cell>
          <cell r="E328">
            <v>0.86</v>
          </cell>
          <cell r="F328">
            <v>37768</v>
          </cell>
          <cell r="G328">
            <v>5.0299999999999997E-2</v>
          </cell>
          <cell r="H328">
            <v>4.3999999999999997E-2</v>
          </cell>
          <cell r="I328" t="str">
            <v>4          5   .</v>
          </cell>
          <cell r="J328">
            <v>0</v>
          </cell>
          <cell r="K328">
            <v>0</v>
          </cell>
          <cell r="L328">
            <v>2003</v>
          </cell>
          <cell r="M328" t="str">
            <v>No Trade</v>
          </cell>
          <cell r="N328" t="str">
            <v/>
          </cell>
          <cell r="O328" t="str">
            <v/>
          </cell>
          <cell r="P328" t="str">
            <v/>
          </cell>
        </row>
        <row r="329">
          <cell r="A329" t="str">
            <v>GO</v>
          </cell>
          <cell r="B329">
            <v>6</v>
          </cell>
          <cell r="C329">
            <v>3</v>
          </cell>
          <cell r="D329" t="str">
            <v>C</v>
          </cell>
          <cell r="E329">
            <v>0.87</v>
          </cell>
          <cell r="F329">
            <v>37768</v>
          </cell>
          <cell r="G329">
            <v>4.7300000000000002E-2</v>
          </cell>
          <cell r="H329">
            <v>4.1000000000000002E-2</v>
          </cell>
          <cell r="I329" t="str">
            <v>6          0   .</v>
          </cell>
          <cell r="J329">
            <v>0</v>
          </cell>
          <cell r="K329">
            <v>0</v>
          </cell>
          <cell r="L329">
            <v>2003</v>
          </cell>
          <cell r="M329" t="str">
            <v>No Trade</v>
          </cell>
          <cell r="N329" t="str">
            <v/>
          </cell>
          <cell r="O329" t="str">
            <v/>
          </cell>
          <cell r="P329" t="str">
            <v/>
          </cell>
        </row>
        <row r="330">
          <cell r="A330" t="str">
            <v>GO</v>
          </cell>
          <cell r="B330">
            <v>6</v>
          </cell>
          <cell r="C330">
            <v>3</v>
          </cell>
          <cell r="D330" t="str">
            <v>C</v>
          </cell>
          <cell r="E330">
            <v>0.88</v>
          </cell>
          <cell r="F330">
            <v>37768</v>
          </cell>
          <cell r="G330">
            <v>4.4499999999999998E-2</v>
          </cell>
          <cell r="H330">
            <v>3.9E-2</v>
          </cell>
          <cell r="I330" t="str">
            <v>1          0   .</v>
          </cell>
          <cell r="J330">
            <v>0</v>
          </cell>
          <cell r="K330">
            <v>0</v>
          </cell>
          <cell r="L330">
            <v>2003</v>
          </cell>
          <cell r="M330" t="str">
            <v>No Trade</v>
          </cell>
          <cell r="N330" t="str">
            <v/>
          </cell>
          <cell r="O330" t="str">
            <v/>
          </cell>
          <cell r="P330" t="str">
            <v/>
          </cell>
        </row>
        <row r="331">
          <cell r="A331" t="str">
            <v>GO</v>
          </cell>
          <cell r="B331">
            <v>6</v>
          </cell>
          <cell r="C331">
            <v>3</v>
          </cell>
          <cell r="D331" t="str">
            <v>C</v>
          </cell>
          <cell r="E331">
            <v>0.89</v>
          </cell>
          <cell r="F331">
            <v>37768</v>
          </cell>
          <cell r="G331">
            <v>4.2999999999999997E-2</v>
          </cell>
          <cell r="H331">
            <v>3.5999999999999997E-2</v>
          </cell>
          <cell r="I331" t="str">
            <v>7          0   .</v>
          </cell>
          <cell r="J331">
            <v>0</v>
          </cell>
          <cell r="K331">
            <v>0</v>
          </cell>
          <cell r="L331">
            <v>2003</v>
          </cell>
          <cell r="M331" t="str">
            <v>No Trade</v>
          </cell>
          <cell r="N331" t="str">
            <v/>
          </cell>
          <cell r="O331" t="str">
            <v/>
          </cell>
          <cell r="P331" t="str">
            <v/>
          </cell>
        </row>
        <row r="332">
          <cell r="A332" t="str">
            <v>GO</v>
          </cell>
          <cell r="B332">
            <v>6</v>
          </cell>
          <cell r="C332">
            <v>3</v>
          </cell>
          <cell r="D332" t="str">
            <v>C</v>
          </cell>
          <cell r="E332">
            <v>0.9</v>
          </cell>
          <cell r="F332">
            <v>37768</v>
          </cell>
          <cell r="G332">
            <v>4.2500000000000003E-2</v>
          </cell>
          <cell r="H332">
            <v>3.5000000000000003E-2</v>
          </cell>
          <cell r="I332" t="str">
            <v>0          0   .</v>
          </cell>
          <cell r="J332">
            <v>0</v>
          </cell>
          <cell r="K332">
            <v>0</v>
          </cell>
          <cell r="L332">
            <v>2003</v>
          </cell>
          <cell r="M332" t="str">
            <v>No Trade</v>
          </cell>
          <cell r="N332" t="str">
            <v/>
          </cell>
          <cell r="O332" t="str">
            <v/>
          </cell>
          <cell r="P332" t="str">
            <v/>
          </cell>
        </row>
        <row r="333">
          <cell r="A333" t="str">
            <v>GO</v>
          </cell>
          <cell r="B333">
            <v>6</v>
          </cell>
          <cell r="C333">
            <v>3</v>
          </cell>
          <cell r="D333" t="str">
            <v>C</v>
          </cell>
          <cell r="E333">
            <v>0.91</v>
          </cell>
          <cell r="F333">
            <v>37768</v>
          </cell>
          <cell r="G333">
            <v>3.6900000000000002E-2</v>
          </cell>
          <cell r="H333">
            <v>3.2000000000000001E-2</v>
          </cell>
          <cell r="I333" t="str">
            <v>3          0   .</v>
          </cell>
          <cell r="J333">
            <v>0</v>
          </cell>
          <cell r="K333">
            <v>0</v>
          </cell>
          <cell r="L333">
            <v>2003</v>
          </cell>
          <cell r="M333" t="str">
            <v>No Trade</v>
          </cell>
          <cell r="N333" t="str">
            <v/>
          </cell>
          <cell r="O333" t="str">
            <v/>
          </cell>
          <cell r="P333" t="str">
            <v/>
          </cell>
        </row>
        <row r="334">
          <cell r="A334" t="str">
            <v>GO</v>
          </cell>
          <cell r="B334">
            <v>6</v>
          </cell>
          <cell r="C334">
            <v>3</v>
          </cell>
          <cell r="D334" t="str">
            <v>C</v>
          </cell>
          <cell r="E334">
            <v>0.92</v>
          </cell>
          <cell r="F334">
            <v>37768</v>
          </cell>
          <cell r="G334">
            <v>3.4700000000000002E-2</v>
          </cell>
          <cell r="H334">
            <v>0.03</v>
          </cell>
          <cell r="I334" t="str">
            <v>3          5   .</v>
          </cell>
          <cell r="J334">
            <v>0</v>
          </cell>
          <cell r="K334">
            <v>0</v>
          </cell>
          <cell r="L334">
            <v>2003</v>
          </cell>
          <cell r="M334" t="str">
            <v>No Trade</v>
          </cell>
          <cell r="N334" t="str">
            <v/>
          </cell>
          <cell r="O334" t="str">
            <v/>
          </cell>
          <cell r="P334" t="str">
            <v/>
          </cell>
        </row>
        <row r="335">
          <cell r="A335" t="str">
            <v>GO</v>
          </cell>
          <cell r="B335">
            <v>6</v>
          </cell>
          <cell r="C335">
            <v>3</v>
          </cell>
          <cell r="D335" t="str">
            <v>C</v>
          </cell>
          <cell r="E335">
            <v>0.93</v>
          </cell>
          <cell r="F335">
            <v>37768</v>
          </cell>
          <cell r="G335">
            <v>3.2599999999999997E-2</v>
          </cell>
          <cell r="H335">
            <v>2.8000000000000001E-2</v>
          </cell>
          <cell r="I335" t="str">
            <v>4          0   .</v>
          </cell>
          <cell r="J335">
            <v>0</v>
          </cell>
          <cell r="K335">
            <v>0</v>
          </cell>
          <cell r="L335">
            <v>2003</v>
          </cell>
          <cell r="M335" t="str">
            <v>No Trade</v>
          </cell>
          <cell r="N335" t="str">
            <v/>
          </cell>
          <cell r="O335" t="str">
            <v/>
          </cell>
          <cell r="P335" t="str">
            <v/>
          </cell>
        </row>
        <row r="336">
          <cell r="A336" t="str">
            <v>GO</v>
          </cell>
          <cell r="B336">
            <v>6</v>
          </cell>
          <cell r="C336">
            <v>3</v>
          </cell>
          <cell r="D336" t="str">
            <v>C</v>
          </cell>
          <cell r="E336">
            <v>0.94</v>
          </cell>
          <cell r="F336">
            <v>37768</v>
          </cell>
          <cell r="G336">
            <v>3.0599999999999999E-2</v>
          </cell>
          <cell r="H336">
            <v>2.5999999999999999E-2</v>
          </cell>
          <cell r="I336" t="str">
            <v>6          0   .</v>
          </cell>
          <cell r="J336">
            <v>0</v>
          </cell>
          <cell r="K336">
            <v>0</v>
          </cell>
          <cell r="L336">
            <v>2003</v>
          </cell>
          <cell r="M336" t="str">
            <v>No Trade</v>
          </cell>
          <cell r="N336" t="str">
            <v/>
          </cell>
          <cell r="O336" t="str">
            <v/>
          </cell>
          <cell r="P336" t="str">
            <v/>
          </cell>
        </row>
        <row r="337">
          <cell r="A337" t="str">
            <v>GO</v>
          </cell>
          <cell r="B337">
            <v>6</v>
          </cell>
          <cell r="C337">
            <v>3</v>
          </cell>
          <cell r="D337" t="str">
            <v>C</v>
          </cell>
          <cell r="E337">
            <v>0.95</v>
          </cell>
          <cell r="F337">
            <v>37768</v>
          </cell>
          <cell r="G337">
            <v>2.87E-2</v>
          </cell>
          <cell r="H337">
            <v>2.5000000000000001E-2</v>
          </cell>
          <cell r="I337" t="str">
            <v>0          0   .</v>
          </cell>
          <cell r="J337">
            <v>0</v>
          </cell>
          <cell r="K337">
            <v>0</v>
          </cell>
          <cell r="L337">
            <v>2003</v>
          </cell>
          <cell r="M337" t="str">
            <v>No Trade</v>
          </cell>
          <cell r="N337" t="str">
            <v/>
          </cell>
          <cell r="O337" t="str">
            <v/>
          </cell>
          <cell r="P337" t="str">
            <v/>
          </cell>
        </row>
        <row r="338">
          <cell r="A338" t="str">
            <v>GO</v>
          </cell>
          <cell r="B338">
            <v>6</v>
          </cell>
          <cell r="C338">
            <v>3</v>
          </cell>
          <cell r="D338" t="str">
            <v>C</v>
          </cell>
          <cell r="E338">
            <v>1</v>
          </cell>
          <cell r="F338">
            <v>37768</v>
          </cell>
          <cell r="G338">
            <v>2.1000000000000001E-2</v>
          </cell>
          <cell r="H338">
            <v>1.7999999999999999E-2</v>
          </cell>
          <cell r="I338" t="str">
            <v>2          0   .</v>
          </cell>
          <cell r="J338">
            <v>0</v>
          </cell>
          <cell r="K338">
            <v>0</v>
          </cell>
          <cell r="L338">
            <v>2003</v>
          </cell>
          <cell r="M338" t="str">
            <v>No Trade</v>
          </cell>
          <cell r="N338" t="str">
            <v/>
          </cell>
          <cell r="O338" t="str">
            <v/>
          </cell>
          <cell r="P338" t="str">
            <v/>
          </cell>
        </row>
        <row r="339">
          <cell r="A339" t="str">
            <v>GO</v>
          </cell>
          <cell r="B339">
            <v>6</v>
          </cell>
          <cell r="C339">
            <v>3</v>
          </cell>
          <cell r="D339" t="str">
            <v>C</v>
          </cell>
          <cell r="E339">
            <v>1.05</v>
          </cell>
          <cell r="F339">
            <v>37768</v>
          </cell>
          <cell r="G339">
            <v>1.54E-2</v>
          </cell>
          <cell r="H339">
            <v>1.7000000000000001E-2</v>
          </cell>
          <cell r="I339" t="str">
            <v>0          0   .</v>
          </cell>
          <cell r="J339">
            <v>0</v>
          </cell>
          <cell r="K339">
            <v>0</v>
          </cell>
          <cell r="L339">
            <v>2003</v>
          </cell>
          <cell r="M339" t="str">
            <v>No Trade</v>
          </cell>
          <cell r="N339" t="str">
            <v/>
          </cell>
          <cell r="O339" t="str">
            <v/>
          </cell>
          <cell r="P339" t="str">
            <v/>
          </cell>
        </row>
        <row r="340">
          <cell r="A340" t="str">
            <v>GO</v>
          </cell>
          <cell r="B340">
            <v>7</v>
          </cell>
          <cell r="C340">
            <v>3</v>
          </cell>
          <cell r="D340" t="str">
            <v>P</v>
          </cell>
          <cell r="E340">
            <v>0.6</v>
          </cell>
          <cell r="F340">
            <v>37797</v>
          </cell>
          <cell r="G340">
            <v>0</v>
          </cell>
          <cell r="H340">
            <v>0</v>
          </cell>
          <cell r="I340" t="str">
            <v>0          0   .</v>
          </cell>
          <cell r="J340">
            <v>0</v>
          </cell>
          <cell r="K340">
            <v>0</v>
          </cell>
          <cell r="L340">
            <v>2003</v>
          </cell>
          <cell r="M340" t="str">
            <v>No Trade</v>
          </cell>
          <cell r="N340" t="str">
            <v/>
          </cell>
          <cell r="O340" t="str">
            <v/>
          </cell>
          <cell r="P340" t="str">
            <v/>
          </cell>
        </row>
        <row r="341">
          <cell r="A341" t="str">
            <v>GO</v>
          </cell>
          <cell r="B341">
            <v>7</v>
          </cell>
          <cell r="C341">
            <v>3</v>
          </cell>
          <cell r="D341" t="str">
            <v>P</v>
          </cell>
          <cell r="E341">
            <v>0.64</v>
          </cell>
          <cell r="F341">
            <v>37797</v>
          </cell>
          <cell r="G341">
            <v>0</v>
          </cell>
          <cell r="H341">
            <v>0</v>
          </cell>
          <cell r="I341" t="str">
            <v>0          0   .</v>
          </cell>
          <cell r="J341">
            <v>0</v>
          </cell>
          <cell r="K341">
            <v>0</v>
          </cell>
          <cell r="L341">
            <v>2003</v>
          </cell>
          <cell r="M341" t="str">
            <v>No Trade</v>
          </cell>
          <cell r="N341" t="str">
            <v/>
          </cell>
          <cell r="O341" t="str">
            <v/>
          </cell>
          <cell r="P341" t="str">
            <v/>
          </cell>
        </row>
        <row r="342">
          <cell r="A342" t="str">
            <v>GO</v>
          </cell>
          <cell r="B342">
            <v>7</v>
          </cell>
          <cell r="C342">
            <v>3</v>
          </cell>
          <cell r="D342" t="str">
            <v>P</v>
          </cell>
          <cell r="E342">
            <v>0.65</v>
          </cell>
          <cell r="F342">
            <v>37797</v>
          </cell>
          <cell r="G342">
            <v>1.9900000000000001E-2</v>
          </cell>
          <cell r="H342">
            <v>2.1999999999999999E-2</v>
          </cell>
          <cell r="I342" t="str">
            <v>9          0   .</v>
          </cell>
          <cell r="J342">
            <v>0</v>
          </cell>
          <cell r="K342">
            <v>0</v>
          </cell>
          <cell r="L342">
            <v>2003</v>
          </cell>
          <cell r="M342" t="str">
            <v>No Trade</v>
          </cell>
          <cell r="N342" t="str">
            <v/>
          </cell>
          <cell r="O342" t="str">
            <v/>
          </cell>
          <cell r="P342" t="str">
            <v/>
          </cell>
        </row>
        <row r="343">
          <cell r="A343" t="str">
            <v>GO</v>
          </cell>
          <cell r="B343">
            <v>7</v>
          </cell>
          <cell r="C343">
            <v>3</v>
          </cell>
          <cell r="D343" t="str">
            <v>P</v>
          </cell>
          <cell r="E343">
            <v>0.7</v>
          </cell>
          <cell r="F343">
            <v>37797</v>
          </cell>
          <cell r="G343">
            <v>7.51E-2</v>
          </cell>
          <cell r="H343">
            <v>7.4999999999999997E-2</v>
          </cell>
          <cell r="I343" t="str">
            <v>1          0   .</v>
          </cell>
          <cell r="J343">
            <v>0</v>
          </cell>
          <cell r="K343">
            <v>0</v>
          </cell>
          <cell r="L343">
            <v>2003</v>
          </cell>
          <cell r="M343" t="str">
            <v>No Trade</v>
          </cell>
          <cell r="N343" t="str">
            <v/>
          </cell>
          <cell r="O343" t="str">
            <v/>
          </cell>
          <cell r="P343" t="str">
            <v/>
          </cell>
        </row>
        <row r="344">
          <cell r="A344" t="str">
            <v>GO</v>
          </cell>
          <cell r="B344">
            <v>7</v>
          </cell>
          <cell r="C344">
            <v>3</v>
          </cell>
          <cell r="D344" t="str">
            <v>C</v>
          </cell>
          <cell r="E344">
            <v>0.77</v>
          </cell>
          <cell r="F344">
            <v>37797</v>
          </cell>
          <cell r="G344">
            <v>8.1799999999999998E-2</v>
          </cell>
          <cell r="H344">
            <v>7.2999999999999995E-2</v>
          </cell>
          <cell r="I344" t="str">
            <v>4          0   .</v>
          </cell>
          <cell r="J344">
            <v>0</v>
          </cell>
          <cell r="K344">
            <v>0</v>
          </cell>
          <cell r="L344">
            <v>2003</v>
          </cell>
          <cell r="M344" t="str">
            <v>No Trade</v>
          </cell>
          <cell r="N344" t="str">
            <v/>
          </cell>
          <cell r="O344" t="str">
            <v/>
          </cell>
          <cell r="P344" t="str">
            <v/>
          </cell>
        </row>
        <row r="345">
          <cell r="A345" t="str">
            <v>GO</v>
          </cell>
          <cell r="B345">
            <v>7</v>
          </cell>
          <cell r="C345">
            <v>3</v>
          </cell>
          <cell r="D345" t="str">
            <v>P</v>
          </cell>
          <cell r="E345">
            <v>0.77</v>
          </cell>
          <cell r="F345">
            <v>37797</v>
          </cell>
          <cell r="G345">
            <v>6.4399999999999999E-2</v>
          </cell>
          <cell r="H345">
            <v>7.0999999999999994E-2</v>
          </cell>
          <cell r="I345" t="str">
            <v>0          0   .</v>
          </cell>
          <cell r="J345">
            <v>0</v>
          </cell>
          <cell r="K345">
            <v>0</v>
          </cell>
          <cell r="L345">
            <v>2003</v>
          </cell>
          <cell r="M345" t="str">
            <v>No Trade</v>
          </cell>
          <cell r="N345" t="str">
            <v/>
          </cell>
          <cell r="O345" t="str">
            <v/>
          </cell>
          <cell r="P345" t="str">
            <v/>
          </cell>
        </row>
        <row r="346">
          <cell r="A346" t="str">
            <v>GO</v>
          </cell>
          <cell r="B346">
            <v>7</v>
          </cell>
          <cell r="C346">
            <v>3</v>
          </cell>
          <cell r="D346" t="str">
            <v>C</v>
          </cell>
          <cell r="E346">
            <v>0.79</v>
          </cell>
          <cell r="F346">
            <v>37797</v>
          </cell>
          <cell r="G346">
            <v>7.2499999999999995E-2</v>
          </cell>
          <cell r="H346">
            <v>6.5000000000000002E-2</v>
          </cell>
          <cell r="I346" t="str">
            <v>3         50   .</v>
          </cell>
          <cell r="J346">
            <v>0</v>
          </cell>
          <cell r="K346">
            <v>0</v>
          </cell>
          <cell r="L346">
            <v>2003</v>
          </cell>
          <cell r="M346" t="str">
            <v>No Trade</v>
          </cell>
          <cell r="N346" t="str">
            <v/>
          </cell>
          <cell r="O346" t="str">
            <v/>
          </cell>
          <cell r="P346" t="str">
            <v/>
          </cell>
        </row>
        <row r="347">
          <cell r="A347" t="str">
            <v>GO</v>
          </cell>
          <cell r="B347">
            <v>7</v>
          </cell>
          <cell r="C347">
            <v>3</v>
          </cell>
          <cell r="D347" t="str">
            <v>P</v>
          </cell>
          <cell r="E347">
            <v>0.79</v>
          </cell>
          <cell r="F347">
            <v>37797</v>
          </cell>
          <cell r="G347">
            <v>7.4800000000000005E-2</v>
          </cell>
          <cell r="H347">
            <v>8.2000000000000003E-2</v>
          </cell>
          <cell r="I347" t="str">
            <v>9         50   .</v>
          </cell>
          <cell r="J347">
            <v>0</v>
          </cell>
          <cell r="K347">
            <v>0</v>
          </cell>
          <cell r="L347">
            <v>2003</v>
          </cell>
          <cell r="M347" t="str">
            <v>No Trade</v>
          </cell>
          <cell r="N347" t="str">
            <v/>
          </cell>
          <cell r="O347" t="str">
            <v/>
          </cell>
          <cell r="P347" t="str">
            <v/>
          </cell>
        </row>
        <row r="348">
          <cell r="A348" t="str">
            <v>GO</v>
          </cell>
          <cell r="B348">
            <v>7</v>
          </cell>
          <cell r="C348">
            <v>3</v>
          </cell>
          <cell r="D348" t="str">
            <v>C</v>
          </cell>
          <cell r="E348">
            <v>0.8</v>
          </cell>
          <cell r="F348">
            <v>37797</v>
          </cell>
          <cell r="G348">
            <v>6.8500000000000005E-2</v>
          </cell>
          <cell r="H348">
            <v>6.0999999999999999E-2</v>
          </cell>
          <cell r="I348" t="str">
            <v>6          0   .</v>
          </cell>
          <cell r="J348">
            <v>0</v>
          </cell>
          <cell r="K348">
            <v>0</v>
          </cell>
          <cell r="L348">
            <v>2003</v>
          </cell>
          <cell r="M348" t="str">
            <v>No Trade</v>
          </cell>
          <cell r="N348" t="str">
            <v/>
          </cell>
          <cell r="O348" t="str">
            <v/>
          </cell>
          <cell r="P348" t="str">
            <v/>
          </cell>
        </row>
        <row r="349">
          <cell r="A349" t="str">
            <v>GO</v>
          </cell>
          <cell r="B349">
            <v>7</v>
          </cell>
          <cell r="C349">
            <v>3</v>
          </cell>
          <cell r="D349" t="str">
            <v>C</v>
          </cell>
          <cell r="E349">
            <v>0.83</v>
          </cell>
          <cell r="F349">
            <v>37797</v>
          </cell>
          <cell r="G349">
            <v>5.7599999999999998E-2</v>
          </cell>
          <cell r="H349">
            <v>5.0999999999999997E-2</v>
          </cell>
          <cell r="I349" t="str">
            <v>6          0   .</v>
          </cell>
          <cell r="J349">
            <v>0</v>
          </cell>
          <cell r="K349">
            <v>0</v>
          </cell>
          <cell r="L349">
            <v>2003</v>
          </cell>
          <cell r="M349" t="str">
            <v>No Trade</v>
          </cell>
          <cell r="N349" t="str">
            <v/>
          </cell>
          <cell r="O349" t="str">
            <v/>
          </cell>
          <cell r="P349" t="str">
            <v/>
          </cell>
        </row>
        <row r="350">
          <cell r="A350" t="str">
            <v>GO</v>
          </cell>
          <cell r="B350">
            <v>7</v>
          </cell>
          <cell r="C350">
            <v>3</v>
          </cell>
          <cell r="D350" t="str">
            <v>C</v>
          </cell>
          <cell r="E350">
            <v>0.86</v>
          </cell>
          <cell r="F350">
            <v>37797</v>
          </cell>
          <cell r="G350">
            <v>4.8399999999999999E-2</v>
          </cell>
          <cell r="H350">
            <v>4.2999999999999997E-2</v>
          </cell>
          <cell r="I350" t="str">
            <v>2          0   .</v>
          </cell>
          <cell r="J350">
            <v>0</v>
          </cell>
          <cell r="K350">
            <v>0</v>
          </cell>
          <cell r="L350">
            <v>2003</v>
          </cell>
          <cell r="M350" t="str">
            <v>No Trade</v>
          </cell>
          <cell r="N350" t="str">
            <v/>
          </cell>
          <cell r="O350" t="str">
            <v/>
          </cell>
          <cell r="P350" t="str">
            <v/>
          </cell>
        </row>
        <row r="351">
          <cell r="A351" t="str">
            <v>GO</v>
          </cell>
          <cell r="B351">
            <v>8</v>
          </cell>
          <cell r="C351">
            <v>3</v>
          </cell>
          <cell r="D351" t="str">
            <v>C</v>
          </cell>
          <cell r="E351">
            <v>0.7</v>
          </cell>
          <cell r="F351">
            <v>37830</v>
          </cell>
          <cell r="G351">
            <v>0</v>
          </cell>
          <cell r="H351">
            <v>0</v>
          </cell>
          <cell r="I351" t="str">
            <v>0          0   .</v>
          </cell>
          <cell r="J351">
            <v>0</v>
          </cell>
          <cell r="K351">
            <v>0</v>
          </cell>
          <cell r="L351">
            <v>2003</v>
          </cell>
          <cell r="M351" t="str">
            <v>No Trade</v>
          </cell>
          <cell r="N351" t="str">
            <v/>
          </cell>
          <cell r="O351" t="str">
            <v/>
          </cell>
          <cell r="P351" t="str">
            <v/>
          </cell>
        </row>
        <row r="352">
          <cell r="A352" t="str">
            <v>GO</v>
          </cell>
          <cell r="B352">
            <v>8</v>
          </cell>
          <cell r="C352">
            <v>3</v>
          </cell>
          <cell r="D352" t="str">
            <v>C</v>
          </cell>
          <cell r="E352">
            <v>0.76</v>
          </cell>
          <cell r="F352">
            <v>37830</v>
          </cell>
          <cell r="G352">
            <v>7.8899999999999998E-2</v>
          </cell>
          <cell r="H352">
            <v>7.0999999999999994E-2</v>
          </cell>
          <cell r="I352" t="str">
            <v>2          0   .</v>
          </cell>
          <cell r="J352">
            <v>0</v>
          </cell>
          <cell r="K352">
            <v>0</v>
          </cell>
          <cell r="L352">
            <v>2003</v>
          </cell>
          <cell r="M352" t="str">
            <v>No Trade</v>
          </cell>
          <cell r="N352" t="str">
            <v/>
          </cell>
          <cell r="O352" t="str">
            <v/>
          </cell>
          <cell r="P352" t="str">
            <v/>
          </cell>
        </row>
        <row r="353">
          <cell r="A353" t="str">
            <v>GO</v>
          </cell>
          <cell r="B353">
            <v>8</v>
          </cell>
          <cell r="C353">
            <v>3</v>
          </cell>
          <cell r="D353" t="str">
            <v>P</v>
          </cell>
          <cell r="E353">
            <v>0.76</v>
          </cell>
          <cell r="F353">
            <v>37830</v>
          </cell>
          <cell r="G353">
            <v>7.22E-2</v>
          </cell>
          <cell r="H353">
            <v>7.9000000000000001E-2</v>
          </cell>
          <cell r="I353" t="str">
            <v>3          0   .</v>
          </cell>
          <cell r="J353">
            <v>0</v>
          </cell>
          <cell r="K353">
            <v>0</v>
          </cell>
          <cell r="L353">
            <v>2003</v>
          </cell>
          <cell r="M353" t="str">
            <v>No Trade</v>
          </cell>
          <cell r="N353" t="str">
            <v/>
          </cell>
          <cell r="O353" t="str">
            <v/>
          </cell>
          <cell r="P353" t="str">
            <v/>
          </cell>
        </row>
        <row r="354">
          <cell r="A354" t="str">
            <v>GO</v>
          </cell>
          <cell r="B354">
            <v>8</v>
          </cell>
          <cell r="C354">
            <v>3</v>
          </cell>
          <cell r="D354" t="str">
            <v>C</v>
          </cell>
          <cell r="E354">
            <v>0.78</v>
          </cell>
          <cell r="F354">
            <v>37830</v>
          </cell>
          <cell r="G354">
            <v>0</v>
          </cell>
          <cell r="H354">
            <v>0</v>
          </cell>
          <cell r="I354" t="str">
            <v>0          0   .</v>
          </cell>
          <cell r="J354">
            <v>0</v>
          </cell>
          <cell r="K354">
            <v>0</v>
          </cell>
          <cell r="L354">
            <v>2003</v>
          </cell>
          <cell r="M354" t="str">
            <v>No Trade</v>
          </cell>
          <cell r="N354" t="str">
            <v/>
          </cell>
          <cell r="O354" t="str">
            <v/>
          </cell>
          <cell r="P354" t="str">
            <v/>
          </cell>
        </row>
        <row r="355">
          <cell r="A355" t="str">
            <v>GO</v>
          </cell>
          <cell r="B355">
            <v>9</v>
          </cell>
          <cell r="C355">
            <v>3</v>
          </cell>
          <cell r="D355" t="str">
            <v>C</v>
          </cell>
          <cell r="E355">
            <v>0.74</v>
          </cell>
          <cell r="F355">
            <v>37859</v>
          </cell>
          <cell r="G355">
            <v>7.6100000000000001E-2</v>
          </cell>
          <cell r="H355">
            <v>6.8000000000000005E-2</v>
          </cell>
          <cell r="I355" t="str">
            <v>8          0   .</v>
          </cell>
          <cell r="J355">
            <v>0</v>
          </cell>
          <cell r="K355">
            <v>0</v>
          </cell>
          <cell r="L355">
            <v>2003</v>
          </cell>
          <cell r="M355" t="str">
            <v>No Trade</v>
          </cell>
          <cell r="N355" t="str">
            <v/>
          </cell>
          <cell r="O355" t="str">
            <v/>
          </cell>
          <cell r="P355" t="str">
            <v/>
          </cell>
        </row>
        <row r="356">
          <cell r="A356" t="str">
            <v>GO</v>
          </cell>
          <cell r="B356">
            <v>9</v>
          </cell>
          <cell r="C356">
            <v>3</v>
          </cell>
          <cell r="D356" t="str">
            <v>P</v>
          </cell>
          <cell r="E356">
            <v>0.74</v>
          </cell>
          <cell r="F356">
            <v>37859</v>
          </cell>
          <cell r="G356">
            <v>7.6100000000000001E-2</v>
          </cell>
          <cell r="H356">
            <v>8.3000000000000004E-2</v>
          </cell>
          <cell r="I356" t="str">
            <v>4          0   .</v>
          </cell>
          <cell r="J356">
            <v>0</v>
          </cell>
          <cell r="K356">
            <v>0</v>
          </cell>
          <cell r="L356">
            <v>2003</v>
          </cell>
          <cell r="M356" t="str">
            <v>No Trade</v>
          </cell>
          <cell r="N356" t="str">
            <v/>
          </cell>
          <cell r="O356" t="str">
            <v/>
          </cell>
          <cell r="P356" t="str">
            <v/>
          </cell>
        </row>
        <row r="357">
          <cell r="A357" t="str">
            <v>GO</v>
          </cell>
          <cell r="B357">
            <v>9</v>
          </cell>
          <cell r="C357">
            <v>3</v>
          </cell>
          <cell r="D357" t="str">
            <v>C</v>
          </cell>
          <cell r="E357">
            <v>0.84</v>
          </cell>
          <cell r="F357">
            <v>37859</v>
          </cell>
          <cell r="G357">
            <v>4.3700000000000003E-2</v>
          </cell>
          <cell r="H357">
            <v>3.9E-2</v>
          </cell>
          <cell r="I357" t="str">
            <v>0          0   .</v>
          </cell>
          <cell r="J357">
            <v>0</v>
          </cell>
          <cell r="K357">
            <v>0</v>
          </cell>
          <cell r="L357">
            <v>2003</v>
          </cell>
          <cell r="M357" t="str">
            <v>No Trade</v>
          </cell>
          <cell r="N357" t="str">
            <v/>
          </cell>
          <cell r="O357" t="str">
            <v/>
          </cell>
          <cell r="P357" t="str">
            <v/>
          </cell>
        </row>
        <row r="358">
          <cell r="A358" t="str">
            <v>GO</v>
          </cell>
          <cell r="B358">
            <v>11</v>
          </cell>
          <cell r="C358">
            <v>3</v>
          </cell>
          <cell r="D358" t="str">
            <v>C</v>
          </cell>
          <cell r="E358">
            <v>0.66</v>
          </cell>
          <cell r="F358">
            <v>37922</v>
          </cell>
          <cell r="G358">
            <v>8.5400000000000004E-2</v>
          </cell>
          <cell r="H358">
            <v>7.5999999999999998E-2</v>
          </cell>
          <cell r="I358" t="str">
            <v>9          0   .</v>
          </cell>
          <cell r="J358">
            <v>0</v>
          </cell>
          <cell r="K358">
            <v>0</v>
          </cell>
          <cell r="L358">
            <v>2003</v>
          </cell>
          <cell r="M358" t="str">
            <v>No Trade</v>
          </cell>
          <cell r="N358" t="str">
            <v/>
          </cell>
          <cell r="O358" t="str">
            <v/>
          </cell>
          <cell r="P358" t="str">
            <v/>
          </cell>
        </row>
        <row r="359">
          <cell r="A359" t="str">
            <v>GO</v>
          </cell>
          <cell r="B359">
            <v>11</v>
          </cell>
          <cell r="C359">
            <v>3</v>
          </cell>
          <cell r="D359" t="str">
            <v>P</v>
          </cell>
          <cell r="E359">
            <v>0.66</v>
          </cell>
          <cell r="F359">
            <v>37922</v>
          </cell>
          <cell r="G359">
            <v>5.6000000000000001E-2</v>
          </cell>
          <cell r="H359">
            <v>6.0999999999999999E-2</v>
          </cell>
          <cell r="I359" t="str">
            <v>5          0   .</v>
          </cell>
          <cell r="J359">
            <v>0</v>
          </cell>
          <cell r="K359">
            <v>0</v>
          </cell>
          <cell r="L359">
            <v>2003</v>
          </cell>
          <cell r="M359" t="str">
            <v>No Trade</v>
          </cell>
          <cell r="N359" t="str">
            <v/>
          </cell>
          <cell r="O359" t="str">
            <v/>
          </cell>
          <cell r="P359" t="str">
            <v/>
          </cell>
        </row>
        <row r="360">
          <cell r="A360" t="str">
            <v>IA</v>
          </cell>
          <cell r="B360">
            <v>1</v>
          </cell>
          <cell r="C360">
            <v>3</v>
          </cell>
          <cell r="D360" t="str">
            <v>C</v>
          </cell>
          <cell r="E360">
            <v>0.04</v>
          </cell>
          <cell r="F360">
            <v>37616</v>
          </cell>
          <cell r="G360">
            <v>7.0000000000000007E-2</v>
          </cell>
          <cell r="H360">
            <v>0.09</v>
          </cell>
          <cell r="I360" t="str">
            <v>0          0</v>
          </cell>
          <cell r="J360">
            <v>0</v>
          </cell>
          <cell r="K360">
            <v>0</v>
          </cell>
          <cell r="L360">
            <v>2003</v>
          </cell>
          <cell r="M360" t="str">
            <v>No Trade</v>
          </cell>
          <cell r="N360" t="str">
            <v/>
          </cell>
          <cell r="O360" t="str">
            <v/>
          </cell>
          <cell r="P360" t="str">
            <v/>
          </cell>
        </row>
        <row r="361">
          <cell r="A361" t="str">
            <v>IA</v>
          </cell>
          <cell r="B361">
            <v>1</v>
          </cell>
          <cell r="C361">
            <v>3</v>
          </cell>
          <cell r="D361" t="str">
            <v>P</v>
          </cell>
          <cell r="E361">
            <v>0.04</v>
          </cell>
          <cell r="F361">
            <v>37616</v>
          </cell>
          <cell r="G361">
            <v>7.0000000000000007E-2</v>
          </cell>
          <cell r="H361">
            <v>0.09</v>
          </cell>
          <cell r="I361" t="str">
            <v>0          0</v>
          </cell>
          <cell r="J361">
            <v>0</v>
          </cell>
          <cell r="K361">
            <v>0</v>
          </cell>
          <cell r="L361">
            <v>2003</v>
          </cell>
          <cell r="M361" t="str">
            <v>No Trade</v>
          </cell>
          <cell r="N361" t="str">
            <v/>
          </cell>
          <cell r="O361" t="str">
            <v/>
          </cell>
          <cell r="P361" t="str">
            <v/>
          </cell>
        </row>
        <row r="362">
          <cell r="A362" t="str">
            <v>IA</v>
          </cell>
          <cell r="B362">
            <v>3</v>
          </cell>
          <cell r="C362">
            <v>3</v>
          </cell>
          <cell r="D362" t="str">
            <v>P</v>
          </cell>
          <cell r="E362">
            <v>0</v>
          </cell>
          <cell r="F362">
            <v>37677</v>
          </cell>
          <cell r="G362">
            <v>0.06</v>
          </cell>
          <cell r="H362">
            <v>7.0000000000000007E-2</v>
          </cell>
          <cell r="I362" t="str">
            <v>0          0</v>
          </cell>
          <cell r="J362">
            <v>0</v>
          </cell>
          <cell r="K362">
            <v>0</v>
          </cell>
          <cell r="L362">
            <v>2003</v>
          </cell>
          <cell r="M362" t="str">
            <v>No Trade</v>
          </cell>
          <cell r="N362" t="str">
            <v/>
          </cell>
          <cell r="O362" t="str">
            <v/>
          </cell>
          <cell r="P362" t="str">
            <v/>
          </cell>
        </row>
        <row r="363">
          <cell r="A363" t="str">
            <v>IA</v>
          </cell>
          <cell r="B363">
            <v>3</v>
          </cell>
          <cell r="C363">
            <v>3</v>
          </cell>
          <cell r="D363" t="str">
            <v>P</v>
          </cell>
          <cell r="E363">
            <v>5.0000000000000001E-3</v>
          </cell>
          <cell r="F363">
            <v>37677</v>
          </cell>
          <cell r="G363">
            <v>6.5000000000000002E-2</v>
          </cell>
          <cell r="H363">
            <v>7.0000000000000007E-2</v>
          </cell>
          <cell r="I363" t="str">
            <v>5          0</v>
          </cell>
          <cell r="J363">
            <v>0</v>
          </cell>
          <cell r="K363">
            <v>0</v>
          </cell>
          <cell r="L363">
            <v>2003</v>
          </cell>
          <cell r="M363" t="str">
            <v>No Trade</v>
          </cell>
          <cell r="N363" t="str">
            <v/>
          </cell>
          <cell r="O363" t="str">
            <v/>
          </cell>
          <cell r="P363" t="str">
            <v/>
          </cell>
        </row>
        <row r="364">
          <cell r="A364" t="str">
            <v>IA</v>
          </cell>
          <cell r="B364">
            <v>3</v>
          </cell>
          <cell r="C364">
            <v>3</v>
          </cell>
          <cell r="D364" t="str">
            <v>C</v>
          </cell>
          <cell r="E364">
            <v>0.02</v>
          </cell>
          <cell r="F364">
            <v>37677</v>
          </cell>
          <cell r="G364">
            <v>0</v>
          </cell>
          <cell r="H364">
            <v>0</v>
          </cell>
          <cell r="I364" t="str">
            <v>0          0</v>
          </cell>
          <cell r="J364">
            <v>0</v>
          </cell>
          <cell r="K364">
            <v>0</v>
          </cell>
          <cell r="L364">
            <v>2003</v>
          </cell>
          <cell r="M364" t="str">
            <v>No Trade</v>
          </cell>
          <cell r="N364" t="str">
            <v/>
          </cell>
          <cell r="O364" t="str">
            <v/>
          </cell>
          <cell r="P364" t="str">
            <v/>
          </cell>
        </row>
        <row r="365">
          <cell r="A365" t="str">
            <v>IA</v>
          </cell>
          <cell r="B365">
            <v>3</v>
          </cell>
          <cell r="C365">
            <v>3</v>
          </cell>
          <cell r="D365" t="str">
            <v>C</v>
          </cell>
          <cell r="E365">
            <v>0.05</v>
          </cell>
          <cell r="F365">
            <v>37677</v>
          </cell>
          <cell r="G365">
            <v>0.22</v>
          </cell>
          <cell r="H365">
            <v>0.22</v>
          </cell>
          <cell r="I365" t="str">
            <v>0          0</v>
          </cell>
          <cell r="J365">
            <v>0</v>
          </cell>
          <cell r="K365">
            <v>0</v>
          </cell>
          <cell r="L365">
            <v>2003</v>
          </cell>
          <cell r="M365" t="str">
            <v>No Trade</v>
          </cell>
          <cell r="N365" t="str">
            <v/>
          </cell>
          <cell r="O365" t="str">
            <v/>
          </cell>
          <cell r="P365" t="str">
            <v/>
          </cell>
        </row>
        <row r="366">
          <cell r="A366" t="str">
            <v>IA</v>
          </cell>
          <cell r="B366">
            <v>3</v>
          </cell>
          <cell r="C366">
            <v>3</v>
          </cell>
          <cell r="D366" t="str">
            <v>P</v>
          </cell>
          <cell r="E366">
            <v>0.05</v>
          </cell>
          <cell r="F366">
            <v>37677</v>
          </cell>
          <cell r="G366">
            <v>0.08</v>
          </cell>
          <cell r="H366">
            <v>0.09</v>
          </cell>
          <cell r="I366" t="str">
            <v>0          0</v>
          </cell>
          <cell r="J366">
            <v>0</v>
          </cell>
          <cell r="K366">
            <v>0</v>
          </cell>
          <cell r="L366">
            <v>2003</v>
          </cell>
          <cell r="M366" t="str">
            <v>No Trade</v>
          </cell>
          <cell r="N366" t="str">
            <v/>
          </cell>
          <cell r="O366" t="str">
            <v/>
          </cell>
          <cell r="P366" t="str">
            <v/>
          </cell>
        </row>
        <row r="367">
          <cell r="A367" t="str">
            <v>IA</v>
          </cell>
          <cell r="B367">
            <v>3</v>
          </cell>
          <cell r="C367">
            <v>3</v>
          </cell>
          <cell r="D367" t="str">
            <v>C</v>
          </cell>
          <cell r="E367">
            <v>0.1</v>
          </cell>
          <cell r="F367">
            <v>37677</v>
          </cell>
          <cell r="G367">
            <v>0.115</v>
          </cell>
          <cell r="H367">
            <v>0.12</v>
          </cell>
          <cell r="I367" t="str">
            <v>5          0</v>
          </cell>
          <cell r="J367">
            <v>0</v>
          </cell>
          <cell r="K367">
            <v>0</v>
          </cell>
          <cell r="L367">
            <v>2003</v>
          </cell>
          <cell r="M367" t="str">
            <v>No Trade</v>
          </cell>
          <cell r="N367" t="str">
            <v/>
          </cell>
          <cell r="O367" t="str">
            <v/>
          </cell>
          <cell r="P367" t="str">
            <v/>
          </cell>
        </row>
        <row r="368">
          <cell r="A368" t="str">
            <v>IA</v>
          </cell>
          <cell r="B368">
            <v>3</v>
          </cell>
          <cell r="C368">
            <v>3</v>
          </cell>
          <cell r="D368" t="str">
            <v>C</v>
          </cell>
          <cell r="E368">
            <v>0.19</v>
          </cell>
          <cell r="F368">
            <v>37677</v>
          </cell>
          <cell r="G368">
            <v>0</v>
          </cell>
          <cell r="H368">
            <v>0</v>
          </cell>
          <cell r="I368" t="str">
            <v>0          0</v>
          </cell>
          <cell r="J368">
            <v>0</v>
          </cell>
          <cell r="K368">
            <v>0</v>
          </cell>
          <cell r="L368">
            <v>2003</v>
          </cell>
          <cell r="M368" t="str">
            <v>No Trade</v>
          </cell>
          <cell r="N368" t="str">
            <v/>
          </cell>
          <cell r="O368" t="str">
            <v/>
          </cell>
          <cell r="P368" t="str">
            <v/>
          </cell>
        </row>
        <row r="369">
          <cell r="A369" t="str">
            <v>IA</v>
          </cell>
          <cell r="B369">
            <v>3</v>
          </cell>
          <cell r="C369">
            <v>3</v>
          </cell>
          <cell r="D369" t="str">
            <v>C</v>
          </cell>
          <cell r="E369">
            <v>0.2</v>
          </cell>
          <cell r="F369">
            <v>37677</v>
          </cell>
          <cell r="G369">
            <v>7.0000000000000007E-2</v>
          </cell>
          <cell r="H369">
            <v>7.0000000000000007E-2</v>
          </cell>
          <cell r="I369" t="str">
            <v>5          0</v>
          </cell>
          <cell r="J369">
            <v>0</v>
          </cell>
          <cell r="K369">
            <v>0</v>
          </cell>
          <cell r="L369">
            <v>2003</v>
          </cell>
          <cell r="M369" t="str">
            <v>No Trade</v>
          </cell>
          <cell r="N369" t="str">
            <v/>
          </cell>
          <cell r="O369" t="str">
            <v/>
          </cell>
          <cell r="P369" t="str">
            <v/>
          </cell>
        </row>
        <row r="370">
          <cell r="A370" t="str">
            <v>IA</v>
          </cell>
          <cell r="B370">
            <v>3</v>
          </cell>
          <cell r="C370">
            <v>3</v>
          </cell>
          <cell r="D370" t="str">
            <v>C</v>
          </cell>
          <cell r="E370">
            <v>0.5</v>
          </cell>
          <cell r="F370">
            <v>37677</v>
          </cell>
          <cell r="G370">
            <v>5.0000000000000001E-3</v>
          </cell>
          <cell r="H370">
            <v>0.01</v>
          </cell>
          <cell r="I370" t="str">
            <v>0          0</v>
          </cell>
          <cell r="J370">
            <v>0</v>
          </cell>
          <cell r="K370">
            <v>0</v>
          </cell>
          <cell r="L370">
            <v>2003</v>
          </cell>
          <cell r="M370" t="str">
            <v>No Trade</v>
          </cell>
          <cell r="N370" t="str">
            <v/>
          </cell>
          <cell r="O370" t="str">
            <v/>
          </cell>
          <cell r="P370" t="str">
            <v/>
          </cell>
        </row>
        <row r="371">
          <cell r="A371" t="str">
            <v>LO</v>
          </cell>
          <cell r="B371">
            <v>1</v>
          </cell>
          <cell r="C371">
            <v>3</v>
          </cell>
          <cell r="D371" t="str">
            <v>C</v>
          </cell>
          <cell r="E371">
            <v>5</v>
          </cell>
          <cell r="F371">
            <v>37606</v>
          </cell>
          <cell r="G371">
            <v>0</v>
          </cell>
          <cell r="H371">
            <v>0</v>
          </cell>
          <cell r="I371" t="str">
            <v>0          0</v>
          </cell>
          <cell r="J371">
            <v>0</v>
          </cell>
          <cell r="K371">
            <v>0</v>
          </cell>
          <cell r="L371">
            <v>2003</v>
          </cell>
          <cell r="M371" t="str">
            <v>No Trade</v>
          </cell>
          <cell r="N371" t="str">
            <v/>
          </cell>
          <cell r="O371" t="str">
            <v/>
          </cell>
          <cell r="P371" t="str">
            <v/>
          </cell>
        </row>
        <row r="372">
          <cell r="A372" t="str">
            <v>LO</v>
          </cell>
          <cell r="B372">
            <v>1</v>
          </cell>
          <cell r="C372">
            <v>3</v>
          </cell>
          <cell r="D372" t="str">
            <v>P</v>
          </cell>
          <cell r="E372">
            <v>13</v>
          </cell>
          <cell r="F372">
            <v>37606</v>
          </cell>
          <cell r="G372">
            <v>0.01</v>
          </cell>
          <cell r="H372">
            <v>0</v>
          </cell>
          <cell r="I372" t="str">
            <v>1          0</v>
          </cell>
          <cell r="J372">
            <v>0</v>
          </cell>
          <cell r="K372">
            <v>0</v>
          </cell>
          <cell r="L372">
            <v>2003</v>
          </cell>
          <cell r="M372" t="str">
            <v>No Trade</v>
          </cell>
          <cell r="N372" t="str">
            <v/>
          </cell>
          <cell r="O372" t="str">
            <v/>
          </cell>
          <cell r="P372" t="str">
            <v/>
          </cell>
        </row>
        <row r="373">
          <cell r="A373" t="str">
            <v>LO</v>
          </cell>
          <cell r="B373">
            <v>1</v>
          </cell>
          <cell r="C373">
            <v>3</v>
          </cell>
          <cell r="D373" t="str">
            <v>P</v>
          </cell>
          <cell r="E373">
            <v>14</v>
          </cell>
          <cell r="F373">
            <v>37606</v>
          </cell>
          <cell r="G373">
            <v>0.01</v>
          </cell>
          <cell r="H373">
            <v>0</v>
          </cell>
          <cell r="I373" t="str">
            <v>1          0</v>
          </cell>
          <cell r="J373">
            <v>0</v>
          </cell>
          <cell r="K373">
            <v>0</v>
          </cell>
          <cell r="L373">
            <v>2003</v>
          </cell>
          <cell r="M373" t="str">
            <v>No Trade</v>
          </cell>
          <cell r="N373" t="str">
            <v/>
          </cell>
          <cell r="O373" t="str">
            <v/>
          </cell>
          <cell r="P373" t="str">
            <v/>
          </cell>
        </row>
        <row r="374">
          <cell r="A374" t="str">
            <v>LO</v>
          </cell>
          <cell r="B374">
            <v>1</v>
          </cell>
          <cell r="C374">
            <v>3</v>
          </cell>
          <cell r="D374" t="str">
            <v>P</v>
          </cell>
          <cell r="E374">
            <v>15</v>
          </cell>
          <cell r="F374">
            <v>37606</v>
          </cell>
          <cell r="G374">
            <v>0.01</v>
          </cell>
          <cell r="H374">
            <v>0</v>
          </cell>
          <cell r="I374" t="str">
            <v>1          0</v>
          </cell>
          <cell r="J374">
            <v>0</v>
          </cell>
          <cell r="K374">
            <v>0</v>
          </cell>
          <cell r="L374">
            <v>2003</v>
          </cell>
          <cell r="M374" t="str">
            <v>No Trade</v>
          </cell>
          <cell r="N374" t="str">
            <v/>
          </cell>
          <cell r="O374" t="str">
            <v/>
          </cell>
          <cell r="P374" t="str">
            <v/>
          </cell>
        </row>
        <row r="375">
          <cell r="A375" t="str">
            <v>LO</v>
          </cell>
          <cell r="B375">
            <v>1</v>
          </cell>
          <cell r="C375">
            <v>3</v>
          </cell>
          <cell r="D375" t="str">
            <v>P</v>
          </cell>
          <cell r="E375">
            <v>16</v>
          </cell>
          <cell r="F375">
            <v>37606</v>
          </cell>
          <cell r="G375">
            <v>0.01</v>
          </cell>
          <cell r="H375">
            <v>0</v>
          </cell>
          <cell r="I375" t="str">
            <v>1          0</v>
          </cell>
          <cell r="J375">
            <v>0</v>
          </cell>
          <cell r="K375">
            <v>0</v>
          </cell>
          <cell r="L375">
            <v>2003</v>
          </cell>
          <cell r="M375" t="str">
            <v>No Trade</v>
          </cell>
          <cell r="N375" t="str">
            <v/>
          </cell>
          <cell r="O375" t="str">
            <v/>
          </cell>
          <cell r="P375" t="str">
            <v/>
          </cell>
        </row>
        <row r="376">
          <cell r="A376" t="str">
            <v>LO</v>
          </cell>
          <cell r="B376">
            <v>1</v>
          </cell>
          <cell r="C376">
            <v>3</v>
          </cell>
          <cell r="D376" t="str">
            <v>P</v>
          </cell>
          <cell r="E376">
            <v>16.5</v>
          </cell>
          <cell r="F376">
            <v>37606</v>
          </cell>
          <cell r="G376">
            <v>0.01</v>
          </cell>
          <cell r="H376">
            <v>0</v>
          </cell>
          <cell r="I376" t="str">
            <v>1          0</v>
          </cell>
          <cell r="J376">
            <v>0</v>
          </cell>
          <cell r="K376">
            <v>0</v>
          </cell>
          <cell r="L376">
            <v>2003</v>
          </cell>
          <cell r="M376" t="str">
            <v>No Trade</v>
          </cell>
          <cell r="N376" t="str">
            <v/>
          </cell>
          <cell r="O376" t="str">
            <v/>
          </cell>
          <cell r="P376" t="str">
            <v/>
          </cell>
        </row>
        <row r="377">
          <cell r="A377" t="str">
            <v>LO</v>
          </cell>
          <cell r="B377">
            <v>1</v>
          </cell>
          <cell r="C377">
            <v>3</v>
          </cell>
          <cell r="D377" t="str">
            <v>P</v>
          </cell>
          <cell r="E377">
            <v>17</v>
          </cell>
          <cell r="F377">
            <v>37606</v>
          </cell>
          <cell r="G377">
            <v>0.01</v>
          </cell>
          <cell r="H377">
            <v>0</v>
          </cell>
          <cell r="I377" t="str">
            <v>1          0</v>
          </cell>
          <cell r="J377">
            <v>0</v>
          </cell>
          <cell r="K377">
            <v>0</v>
          </cell>
          <cell r="L377">
            <v>2003</v>
          </cell>
          <cell r="M377" t="str">
            <v>No Trade</v>
          </cell>
          <cell r="N377" t="str">
            <v/>
          </cell>
          <cell r="O377" t="str">
            <v/>
          </cell>
          <cell r="P377" t="str">
            <v/>
          </cell>
        </row>
        <row r="378">
          <cell r="A378" t="str">
            <v>LO</v>
          </cell>
          <cell r="B378">
            <v>1</v>
          </cell>
          <cell r="C378">
            <v>3</v>
          </cell>
          <cell r="D378" t="str">
            <v>P</v>
          </cell>
          <cell r="E378">
            <v>18</v>
          </cell>
          <cell r="F378">
            <v>37606</v>
          </cell>
          <cell r="G378">
            <v>0.01</v>
          </cell>
          <cell r="H378">
            <v>0</v>
          </cell>
          <cell r="I378" t="str">
            <v>1          0</v>
          </cell>
          <cell r="J378">
            <v>0</v>
          </cell>
          <cell r="K378">
            <v>0</v>
          </cell>
          <cell r="L378">
            <v>2003</v>
          </cell>
          <cell r="M378" t="str">
            <v>No Trade</v>
          </cell>
          <cell r="N378" t="str">
            <v/>
          </cell>
          <cell r="O378" t="str">
            <v/>
          </cell>
          <cell r="P378" t="str">
            <v/>
          </cell>
        </row>
        <row r="379">
          <cell r="A379" t="str">
            <v>LO</v>
          </cell>
          <cell r="B379">
            <v>1</v>
          </cell>
          <cell r="C379">
            <v>3</v>
          </cell>
          <cell r="D379" t="str">
            <v>P</v>
          </cell>
          <cell r="E379">
            <v>18.5</v>
          </cell>
          <cell r="F379">
            <v>37606</v>
          </cell>
          <cell r="G379">
            <v>0.01</v>
          </cell>
          <cell r="H379">
            <v>0</v>
          </cell>
          <cell r="I379" t="str">
            <v>1          0</v>
          </cell>
          <cell r="J379">
            <v>0</v>
          </cell>
          <cell r="K379">
            <v>0</v>
          </cell>
          <cell r="L379">
            <v>2003</v>
          </cell>
          <cell r="M379" t="str">
            <v>No Trade</v>
          </cell>
          <cell r="N379" t="str">
            <v/>
          </cell>
          <cell r="O379" t="str">
            <v/>
          </cell>
          <cell r="P379" t="str">
            <v/>
          </cell>
        </row>
        <row r="380">
          <cell r="A380" t="str">
            <v>LO</v>
          </cell>
          <cell r="B380">
            <v>1</v>
          </cell>
          <cell r="C380">
            <v>3</v>
          </cell>
          <cell r="D380" t="str">
            <v>P</v>
          </cell>
          <cell r="E380">
            <v>19</v>
          </cell>
          <cell r="F380">
            <v>37606</v>
          </cell>
          <cell r="G380">
            <v>0.01</v>
          </cell>
          <cell r="H380">
            <v>0</v>
          </cell>
          <cell r="I380" t="str">
            <v>1          0</v>
          </cell>
          <cell r="J380">
            <v>0</v>
          </cell>
          <cell r="K380">
            <v>0</v>
          </cell>
          <cell r="L380">
            <v>2003</v>
          </cell>
          <cell r="M380" t="str">
            <v>No Trade</v>
          </cell>
          <cell r="N380" t="str">
            <v/>
          </cell>
          <cell r="O380" t="str">
            <v/>
          </cell>
          <cell r="P380" t="str">
            <v/>
          </cell>
        </row>
        <row r="381">
          <cell r="A381" t="str">
            <v>LO</v>
          </cell>
          <cell r="B381">
            <v>1</v>
          </cell>
          <cell r="C381">
            <v>3</v>
          </cell>
          <cell r="D381" t="str">
            <v>C</v>
          </cell>
          <cell r="E381">
            <v>19.5</v>
          </cell>
          <cell r="F381">
            <v>37606</v>
          </cell>
          <cell r="G381">
            <v>0</v>
          </cell>
          <cell r="H381">
            <v>0</v>
          </cell>
          <cell r="I381" t="str">
            <v>0          0</v>
          </cell>
          <cell r="J381">
            <v>0</v>
          </cell>
          <cell r="K381">
            <v>0</v>
          </cell>
          <cell r="L381">
            <v>2003</v>
          </cell>
          <cell r="M381" t="str">
            <v>No Trade</v>
          </cell>
          <cell r="N381" t="str">
            <v/>
          </cell>
          <cell r="O381" t="str">
            <v/>
          </cell>
          <cell r="P381" t="str">
            <v/>
          </cell>
        </row>
        <row r="382">
          <cell r="A382" t="str">
            <v>LO</v>
          </cell>
          <cell r="B382">
            <v>1</v>
          </cell>
          <cell r="C382">
            <v>3</v>
          </cell>
          <cell r="D382" t="str">
            <v>P</v>
          </cell>
          <cell r="E382">
            <v>19.5</v>
          </cell>
          <cell r="F382">
            <v>37606</v>
          </cell>
          <cell r="G382">
            <v>0.01</v>
          </cell>
          <cell r="H382">
            <v>0</v>
          </cell>
          <cell r="I382" t="str">
            <v>1          0</v>
          </cell>
          <cell r="J382">
            <v>0</v>
          </cell>
          <cell r="K382">
            <v>0</v>
          </cell>
          <cell r="L382">
            <v>2003</v>
          </cell>
          <cell r="M382" t="str">
            <v>No Trade</v>
          </cell>
          <cell r="N382" t="str">
            <v/>
          </cell>
          <cell r="O382" t="str">
            <v/>
          </cell>
          <cell r="P382" t="str">
            <v/>
          </cell>
        </row>
        <row r="383">
          <cell r="A383" t="str">
            <v>LO</v>
          </cell>
          <cell r="B383">
            <v>1</v>
          </cell>
          <cell r="C383">
            <v>3</v>
          </cell>
          <cell r="D383" t="str">
            <v>C</v>
          </cell>
          <cell r="E383">
            <v>20</v>
          </cell>
          <cell r="F383">
            <v>37606</v>
          </cell>
          <cell r="G383">
            <v>7.29</v>
          </cell>
          <cell r="H383">
            <v>6.7</v>
          </cell>
          <cell r="I383" t="str">
            <v>1          0</v>
          </cell>
          <cell r="J383">
            <v>0</v>
          </cell>
          <cell r="K383">
            <v>0</v>
          </cell>
          <cell r="L383">
            <v>2003</v>
          </cell>
          <cell r="M383" t="str">
            <v>No Trade</v>
          </cell>
          <cell r="N383" t="str">
            <v/>
          </cell>
          <cell r="O383" t="str">
            <v/>
          </cell>
          <cell r="P383" t="str">
            <v/>
          </cell>
        </row>
        <row r="384">
          <cell r="A384" t="str">
            <v>LO</v>
          </cell>
          <cell r="B384">
            <v>1</v>
          </cell>
          <cell r="C384">
            <v>3</v>
          </cell>
          <cell r="D384" t="str">
            <v>P</v>
          </cell>
          <cell r="E384">
            <v>20</v>
          </cell>
          <cell r="F384">
            <v>37606</v>
          </cell>
          <cell r="G384">
            <v>0.01</v>
          </cell>
          <cell r="H384">
            <v>0</v>
          </cell>
          <cell r="I384" t="str">
            <v>1          0</v>
          </cell>
          <cell r="J384">
            <v>0</v>
          </cell>
          <cell r="K384">
            <v>0</v>
          </cell>
          <cell r="L384">
            <v>2003</v>
          </cell>
          <cell r="M384" t="str">
            <v>No Trade</v>
          </cell>
          <cell r="N384" t="str">
            <v/>
          </cell>
          <cell r="O384" t="str">
            <v/>
          </cell>
          <cell r="P384" t="str">
            <v/>
          </cell>
        </row>
        <row r="385">
          <cell r="A385" t="str">
            <v>LO</v>
          </cell>
          <cell r="B385">
            <v>1</v>
          </cell>
          <cell r="C385">
            <v>3</v>
          </cell>
          <cell r="D385" t="str">
            <v>C</v>
          </cell>
          <cell r="E385">
            <v>20.5</v>
          </cell>
          <cell r="F385">
            <v>37606</v>
          </cell>
          <cell r="G385">
            <v>6.79</v>
          </cell>
          <cell r="H385">
            <v>6.2</v>
          </cell>
          <cell r="I385" t="str">
            <v>1          0</v>
          </cell>
          <cell r="J385">
            <v>0</v>
          </cell>
          <cell r="K385">
            <v>0</v>
          </cell>
          <cell r="L385">
            <v>2003</v>
          </cell>
          <cell r="M385" t="str">
            <v>No Trade</v>
          </cell>
          <cell r="N385" t="str">
            <v/>
          </cell>
          <cell r="O385" t="str">
            <v/>
          </cell>
          <cell r="P385" t="str">
            <v/>
          </cell>
        </row>
        <row r="386">
          <cell r="A386" t="str">
            <v>LO</v>
          </cell>
          <cell r="B386">
            <v>1</v>
          </cell>
          <cell r="C386">
            <v>3</v>
          </cell>
          <cell r="D386" t="str">
            <v>P</v>
          </cell>
          <cell r="E386">
            <v>20.5</v>
          </cell>
          <cell r="F386">
            <v>37606</v>
          </cell>
          <cell r="G386">
            <v>0.01</v>
          </cell>
          <cell r="H386">
            <v>0</v>
          </cell>
          <cell r="I386" t="str">
            <v>1          0</v>
          </cell>
          <cell r="J386">
            <v>0</v>
          </cell>
          <cell r="K386">
            <v>0</v>
          </cell>
          <cell r="L386">
            <v>2003</v>
          </cell>
          <cell r="M386" t="str">
            <v>No Trade</v>
          </cell>
          <cell r="N386" t="str">
            <v/>
          </cell>
          <cell r="O386" t="str">
            <v/>
          </cell>
          <cell r="P386" t="str">
            <v/>
          </cell>
        </row>
        <row r="387">
          <cell r="A387" t="str">
            <v>LO</v>
          </cell>
          <cell r="B387">
            <v>1</v>
          </cell>
          <cell r="C387">
            <v>3</v>
          </cell>
          <cell r="D387" t="str">
            <v>C</v>
          </cell>
          <cell r="E387">
            <v>21</v>
          </cell>
          <cell r="F387">
            <v>37606</v>
          </cell>
          <cell r="G387">
            <v>6.29</v>
          </cell>
          <cell r="H387">
            <v>5.7</v>
          </cell>
          <cell r="I387" t="str">
            <v>1          0</v>
          </cell>
          <cell r="J387">
            <v>0</v>
          </cell>
          <cell r="K387">
            <v>0</v>
          </cell>
          <cell r="L387">
            <v>2003</v>
          </cell>
          <cell r="M387" t="str">
            <v>No Trade</v>
          </cell>
          <cell r="N387" t="str">
            <v/>
          </cell>
          <cell r="O387" t="str">
            <v/>
          </cell>
          <cell r="P387" t="str">
            <v/>
          </cell>
        </row>
        <row r="388">
          <cell r="A388" t="str">
            <v>LO</v>
          </cell>
          <cell r="B388">
            <v>1</v>
          </cell>
          <cell r="C388">
            <v>3</v>
          </cell>
          <cell r="D388" t="str">
            <v>P</v>
          </cell>
          <cell r="E388">
            <v>21</v>
          </cell>
          <cell r="F388">
            <v>37606</v>
          </cell>
          <cell r="G388">
            <v>0.01</v>
          </cell>
          <cell r="H388">
            <v>0</v>
          </cell>
          <cell r="I388" t="str">
            <v>1          0</v>
          </cell>
          <cell r="J388">
            <v>0</v>
          </cell>
          <cell r="K388">
            <v>0</v>
          </cell>
          <cell r="L388">
            <v>2003</v>
          </cell>
          <cell r="M388" t="str">
            <v>No Trade</v>
          </cell>
          <cell r="N388" t="str">
            <v/>
          </cell>
          <cell r="O388" t="str">
            <v/>
          </cell>
          <cell r="P388" t="str">
            <v/>
          </cell>
        </row>
        <row r="389">
          <cell r="A389" t="str">
            <v>LO</v>
          </cell>
          <cell r="B389">
            <v>1</v>
          </cell>
          <cell r="C389">
            <v>3</v>
          </cell>
          <cell r="D389" t="str">
            <v>C</v>
          </cell>
          <cell r="E389">
            <v>21.5</v>
          </cell>
          <cell r="F389">
            <v>37606</v>
          </cell>
          <cell r="G389">
            <v>5.8</v>
          </cell>
          <cell r="H389">
            <v>5.2</v>
          </cell>
          <cell r="I389" t="str">
            <v>2          0</v>
          </cell>
          <cell r="J389">
            <v>0</v>
          </cell>
          <cell r="K389">
            <v>0</v>
          </cell>
          <cell r="L389">
            <v>2003</v>
          </cell>
          <cell r="M389" t="str">
            <v>No Trade</v>
          </cell>
          <cell r="N389" t="str">
            <v/>
          </cell>
          <cell r="O389" t="str">
            <v/>
          </cell>
          <cell r="P389" t="str">
            <v/>
          </cell>
        </row>
        <row r="390">
          <cell r="A390" t="str">
            <v>LO</v>
          </cell>
          <cell r="B390">
            <v>1</v>
          </cell>
          <cell r="C390">
            <v>3</v>
          </cell>
          <cell r="D390" t="str">
            <v>P</v>
          </cell>
          <cell r="E390">
            <v>21.5</v>
          </cell>
          <cell r="F390">
            <v>37606</v>
          </cell>
          <cell r="G390">
            <v>0.01</v>
          </cell>
          <cell r="H390">
            <v>0</v>
          </cell>
          <cell r="I390" t="str">
            <v>2          0</v>
          </cell>
          <cell r="J390">
            <v>0</v>
          </cell>
          <cell r="K390">
            <v>0</v>
          </cell>
          <cell r="L390">
            <v>2003</v>
          </cell>
          <cell r="M390" t="str">
            <v>No Trade</v>
          </cell>
          <cell r="N390" t="str">
            <v/>
          </cell>
          <cell r="O390" t="str">
            <v/>
          </cell>
          <cell r="P390" t="str">
            <v/>
          </cell>
        </row>
        <row r="391">
          <cell r="A391" t="str">
            <v>LO</v>
          </cell>
          <cell r="B391">
            <v>1</v>
          </cell>
          <cell r="C391">
            <v>3</v>
          </cell>
          <cell r="D391" t="str">
            <v>C</v>
          </cell>
          <cell r="E391">
            <v>22</v>
          </cell>
          <cell r="F391">
            <v>37606</v>
          </cell>
          <cell r="G391">
            <v>5.31</v>
          </cell>
          <cell r="H391">
            <v>4.7</v>
          </cell>
          <cell r="I391" t="str">
            <v>3          0</v>
          </cell>
          <cell r="J391">
            <v>0</v>
          </cell>
          <cell r="K391">
            <v>0</v>
          </cell>
          <cell r="L391">
            <v>2003</v>
          </cell>
          <cell r="M391" t="str">
            <v>No Trade</v>
          </cell>
          <cell r="N391" t="str">
            <v/>
          </cell>
          <cell r="O391" t="str">
            <v/>
          </cell>
          <cell r="P391" t="str">
            <v/>
          </cell>
        </row>
        <row r="392">
          <cell r="A392" t="str">
            <v>LO</v>
          </cell>
          <cell r="B392">
            <v>1</v>
          </cell>
          <cell r="C392">
            <v>3</v>
          </cell>
          <cell r="D392" t="str">
            <v>P</v>
          </cell>
          <cell r="E392">
            <v>22</v>
          </cell>
          <cell r="F392">
            <v>37606</v>
          </cell>
          <cell r="G392">
            <v>0.01</v>
          </cell>
          <cell r="H392">
            <v>0</v>
          </cell>
          <cell r="I392" t="str">
            <v>3          0</v>
          </cell>
          <cell r="J392">
            <v>0</v>
          </cell>
          <cell r="K392">
            <v>0</v>
          </cell>
          <cell r="L392">
            <v>2003</v>
          </cell>
          <cell r="M392" t="str">
            <v>No Trade</v>
          </cell>
          <cell r="N392" t="str">
            <v/>
          </cell>
          <cell r="O392" t="str">
            <v/>
          </cell>
          <cell r="P392" t="str">
            <v/>
          </cell>
        </row>
        <row r="393">
          <cell r="A393" t="str">
            <v>LO</v>
          </cell>
          <cell r="B393">
            <v>1</v>
          </cell>
          <cell r="C393">
            <v>3</v>
          </cell>
          <cell r="D393" t="str">
            <v>C</v>
          </cell>
          <cell r="E393">
            <v>22.5</v>
          </cell>
          <cell r="F393">
            <v>37606</v>
          </cell>
          <cell r="G393">
            <v>4.51</v>
          </cell>
          <cell r="H393">
            <v>4.5</v>
          </cell>
          <cell r="I393" t="str">
            <v>1          0</v>
          </cell>
          <cell r="J393">
            <v>0</v>
          </cell>
          <cell r="K393">
            <v>0</v>
          </cell>
          <cell r="L393">
            <v>2003</v>
          </cell>
          <cell r="M393" t="str">
            <v>No Trade</v>
          </cell>
          <cell r="N393" t="str">
            <v/>
          </cell>
          <cell r="O393" t="str">
            <v/>
          </cell>
          <cell r="P393" t="str">
            <v/>
          </cell>
        </row>
        <row r="394">
          <cell r="A394" t="str">
            <v>LO</v>
          </cell>
          <cell r="B394">
            <v>1</v>
          </cell>
          <cell r="C394">
            <v>3</v>
          </cell>
          <cell r="D394" t="str">
            <v>P</v>
          </cell>
          <cell r="E394">
            <v>22.5</v>
          </cell>
          <cell r="F394">
            <v>37606</v>
          </cell>
          <cell r="G394">
            <v>0.02</v>
          </cell>
          <cell r="H394">
            <v>0</v>
          </cell>
          <cell r="I394" t="str">
            <v>4        600</v>
          </cell>
          <cell r="J394">
            <v>0.02</v>
          </cell>
          <cell r="K394">
            <v>0.02</v>
          </cell>
          <cell r="L394">
            <v>2003</v>
          </cell>
          <cell r="M394" t="str">
            <v>No Trade</v>
          </cell>
          <cell r="N394" t="str">
            <v/>
          </cell>
          <cell r="O394" t="str">
            <v/>
          </cell>
          <cell r="P394" t="str">
            <v/>
          </cell>
        </row>
        <row r="395">
          <cell r="A395" t="str">
            <v>LO</v>
          </cell>
          <cell r="B395">
            <v>1</v>
          </cell>
          <cell r="C395">
            <v>3</v>
          </cell>
          <cell r="D395" t="str">
            <v>C</v>
          </cell>
          <cell r="E395">
            <v>23</v>
          </cell>
          <cell r="F395">
            <v>37606</v>
          </cell>
          <cell r="G395">
            <v>4.3099999999999996</v>
          </cell>
          <cell r="H395">
            <v>3.7</v>
          </cell>
          <cell r="I395" t="str">
            <v>5          0</v>
          </cell>
          <cell r="J395">
            <v>0</v>
          </cell>
          <cell r="K395">
            <v>0</v>
          </cell>
          <cell r="L395">
            <v>2003</v>
          </cell>
          <cell r="M395" t="str">
            <v>No Trade</v>
          </cell>
          <cell r="N395" t="str">
            <v/>
          </cell>
          <cell r="O395" t="str">
            <v/>
          </cell>
          <cell r="P395" t="str">
            <v/>
          </cell>
        </row>
        <row r="396">
          <cell r="A396" t="str">
            <v>LO</v>
          </cell>
          <cell r="B396">
            <v>1</v>
          </cell>
          <cell r="C396">
            <v>3</v>
          </cell>
          <cell r="D396" t="str">
            <v>P</v>
          </cell>
          <cell r="E396">
            <v>23</v>
          </cell>
          <cell r="F396">
            <v>37606</v>
          </cell>
          <cell r="G396">
            <v>0.03</v>
          </cell>
          <cell r="H396">
            <v>0</v>
          </cell>
          <cell r="I396" t="str">
            <v>5        695</v>
          </cell>
          <cell r="J396">
            <v>0</v>
          </cell>
          <cell r="K396">
            <v>0</v>
          </cell>
          <cell r="L396">
            <v>2003</v>
          </cell>
          <cell r="M396" t="str">
            <v>No Trade</v>
          </cell>
          <cell r="N396" t="str">
            <v/>
          </cell>
          <cell r="O396" t="str">
            <v/>
          </cell>
          <cell r="P396" t="str">
            <v/>
          </cell>
        </row>
        <row r="397">
          <cell r="A397" t="str">
            <v>LO</v>
          </cell>
          <cell r="B397">
            <v>1</v>
          </cell>
          <cell r="C397">
            <v>3</v>
          </cell>
          <cell r="D397" t="str">
            <v>C</v>
          </cell>
          <cell r="E397">
            <v>23.5</v>
          </cell>
          <cell r="F397">
            <v>37606</v>
          </cell>
          <cell r="G397">
            <v>3.81</v>
          </cell>
          <cell r="H397">
            <v>3.2</v>
          </cell>
          <cell r="I397" t="str">
            <v>6          0</v>
          </cell>
          <cell r="J397">
            <v>0</v>
          </cell>
          <cell r="K397">
            <v>0</v>
          </cell>
          <cell r="L397">
            <v>2003</v>
          </cell>
          <cell r="M397" t="str">
            <v>No Trade</v>
          </cell>
          <cell r="N397" t="str">
            <v/>
          </cell>
          <cell r="O397" t="str">
            <v/>
          </cell>
          <cell r="P397" t="str">
            <v/>
          </cell>
        </row>
        <row r="398">
          <cell r="A398" t="str">
            <v>LO</v>
          </cell>
          <cell r="B398">
            <v>1</v>
          </cell>
          <cell r="C398">
            <v>3</v>
          </cell>
          <cell r="D398" t="str">
            <v>P</v>
          </cell>
          <cell r="E398">
            <v>23.5</v>
          </cell>
          <cell r="F398">
            <v>37606</v>
          </cell>
          <cell r="G398">
            <v>0.03</v>
          </cell>
          <cell r="H398">
            <v>0</v>
          </cell>
          <cell r="I398" t="str">
            <v>5          0</v>
          </cell>
          <cell r="J398">
            <v>0</v>
          </cell>
          <cell r="K398">
            <v>0</v>
          </cell>
          <cell r="L398">
            <v>2003</v>
          </cell>
          <cell r="M398" t="str">
            <v>No Trade</v>
          </cell>
          <cell r="N398" t="str">
            <v/>
          </cell>
          <cell r="O398" t="str">
            <v/>
          </cell>
          <cell r="P398" t="str">
            <v/>
          </cell>
        </row>
        <row r="399">
          <cell r="A399" t="str">
            <v>LO</v>
          </cell>
          <cell r="B399">
            <v>1</v>
          </cell>
          <cell r="C399">
            <v>3</v>
          </cell>
          <cell r="D399" t="str">
            <v>C</v>
          </cell>
          <cell r="E399">
            <v>24</v>
          </cell>
          <cell r="F399">
            <v>37606</v>
          </cell>
          <cell r="G399">
            <v>3.32</v>
          </cell>
          <cell r="H399">
            <v>2.7</v>
          </cell>
          <cell r="I399" t="str">
            <v>8          0</v>
          </cell>
          <cell r="J399">
            <v>0</v>
          </cell>
          <cell r="K399">
            <v>0</v>
          </cell>
          <cell r="L399">
            <v>2003</v>
          </cell>
          <cell r="M399" t="str">
            <v>No Trade</v>
          </cell>
          <cell r="N399" t="str">
            <v/>
          </cell>
          <cell r="O399" t="str">
            <v/>
          </cell>
          <cell r="P399" t="str">
            <v/>
          </cell>
        </row>
        <row r="400">
          <cell r="A400" t="str">
            <v>LO</v>
          </cell>
          <cell r="B400">
            <v>1</v>
          </cell>
          <cell r="C400">
            <v>3</v>
          </cell>
          <cell r="D400" t="str">
            <v>P</v>
          </cell>
          <cell r="E400">
            <v>24</v>
          </cell>
          <cell r="F400">
            <v>37606</v>
          </cell>
          <cell r="G400">
            <v>0.04</v>
          </cell>
          <cell r="H400">
            <v>0</v>
          </cell>
          <cell r="I400" t="str">
            <v>7        136</v>
          </cell>
          <cell r="J400">
            <v>0.02</v>
          </cell>
          <cell r="K400">
            <v>0.02</v>
          </cell>
          <cell r="L400">
            <v>2003</v>
          </cell>
          <cell r="M400" t="str">
            <v>No Trade</v>
          </cell>
          <cell r="N400" t="str">
            <v/>
          </cell>
          <cell r="O400" t="str">
            <v/>
          </cell>
          <cell r="P400" t="str">
            <v/>
          </cell>
        </row>
        <row r="401">
          <cell r="A401" t="str">
            <v>LO</v>
          </cell>
          <cell r="B401">
            <v>1</v>
          </cell>
          <cell r="C401">
            <v>3</v>
          </cell>
          <cell r="D401" t="str">
            <v>C</v>
          </cell>
          <cell r="E401">
            <v>24.5</v>
          </cell>
          <cell r="F401">
            <v>37606</v>
          </cell>
          <cell r="G401">
            <v>2.86</v>
          </cell>
          <cell r="H401">
            <v>2.2999999999999998</v>
          </cell>
          <cell r="I401" t="str">
            <v>2          0</v>
          </cell>
          <cell r="J401">
            <v>0</v>
          </cell>
          <cell r="K401">
            <v>0</v>
          </cell>
          <cell r="L401">
            <v>2003</v>
          </cell>
          <cell r="M401" t="str">
            <v>No Trade</v>
          </cell>
          <cell r="N401" t="str">
            <v/>
          </cell>
          <cell r="O401" t="str">
            <v/>
          </cell>
          <cell r="P401" t="str">
            <v/>
          </cell>
        </row>
        <row r="402">
          <cell r="A402" t="str">
            <v>LO</v>
          </cell>
          <cell r="B402">
            <v>1</v>
          </cell>
          <cell r="C402">
            <v>3</v>
          </cell>
          <cell r="D402" t="str">
            <v>P</v>
          </cell>
          <cell r="E402">
            <v>24.5</v>
          </cell>
          <cell r="F402">
            <v>37606</v>
          </cell>
          <cell r="G402">
            <v>7.0000000000000007E-2</v>
          </cell>
          <cell r="H402">
            <v>0.1</v>
          </cell>
          <cell r="I402" t="str">
            <v>1        550</v>
          </cell>
          <cell r="J402">
            <v>0</v>
          </cell>
          <cell r="K402">
            <v>0</v>
          </cell>
          <cell r="L402">
            <v>2003</v>
          </cell>
          <cell r="M402" t="str">
            <v>No Trade</v>
          </cell>
          <cell r="N402" t="str">
            <v/>
          </cell>
          <cell r="O402" t="str">
            <v/>
          </cell>
          <cell r="P402" t="str">
            <v/>
          </cell>
        </row>
        <row r="403">
          <cell r="A403" t="str">
            <v>LO</v>
          </cell>
          <cell r="B403">
            <v>1</v>
          </cell>
          <cell r="C403">
            <v>3</v>
          </cell>
          <cell r="D403" t="str">
            <v>C</v>
          </cell>
          <cell r="E403">
            <v>25</v>
          </cell>
          <cell r="F403">
            <v>37606</v>
          </cell>
          <cell r="G403">
            <v>2.4</v>
          </cell>
          <cell r="H403">
            <v>1.8</v>
          </cell>
          <cell r="I403" t="str">
            <v>8          0</v>
          </cell>
          <cell r="J403">
            <v>0</v>
          </cell>
          <cell r="K403">
            <v>0</v>
          </cell>
          <cell r="L403">
            <v>2003</v>
          </cell>
          <cell r="M403" t="str">
            <v>No Trade</v>
          </cell>
          <cell r="N403" t="str">
            <v/>
          </cell>
          <cell r="O403" t="str">
            <v/>
          </cell>
          <cell r="P403" t="str">
            <v/>
          </cell>
        </row>
        <row r="404">
          <cell r="A404" t="str">
            <v>LO</v>
          </cell>
          <cell r="B404">
            <v>1</v>
          </cell>
          <cell r="C404">
            <v>3</v>
          </cell>
          <cell r="D404" t="str">
            <v>P</v>
          </cell>
          <cell r="E404">
            <v>25</v>
          </cell>
          <cell r="F404">
            <v>37606</v>
          </cell>
          <cell r="G404">
            <v>0.11</v>
          </cell>
          <cell r="H404">
            <v>0.1</v>
          </cell>
          <cell r="I404" t="str">
            <v>7        972</v>
          </cell>
          <cell r="J404">
            <v>0.12</v>
          </cell>
          <cell r="K404">
            <v>0.09</v>
          </cell>
          <cell r="L404">
            <v>2003</v>
          </cell>
          <cell r="M404" t="str">
            <v>No Trade</v>
          </cell>
          <cell r="N404" t="str">
            <v/>
          </cell>
          <cell r="O404" t="str">
            <v/>
          </cell>
          <cell r="P404" t="str">
            <v/>
          </cell>
        </row>
        <row r="405">
          <cell r="A405" t="str">
            <v>LO</v>
          </cell>
          <cell r="B405">
            <v>1</v>
          </cell>
          <cell r="C405">
            <v>3</v>
          </cell>
          <cell r="D405" t="str">
            <v>C</v>
          </cell>
          <cell r="E405">
            <v>25.5</v>
          </cell>
          <cell r="F405">
            <v>37606</v>
          </cell>
          <cell r="G405">
            <v>1.94</v>
          </cell>
          <cell r="H405">
            <v>1.4</v>
          </cell>
          <cell r="I405" t="str">
            <v>6          0</v>
          </cell>
          <cell r="J405">
            <v>0</v>
          </cell>
          <cell r="K405">
            <v>0</v>
          </cell>
          <cell r="L405">
            <v>2003</v>
          </cell>
          <cell r="M405" t="str">
            <v>No Trade</v>
          </cell>
          <cell r="N405" t="str">
            <v/>
          </cell>
          <cell r="O405" t="str">
            <v/>
          </cell>
          <cell r="P405" t="str">
            <v/>
          </cell>
        </row>
        <row r="406">
          <cell r="A406" t="str">
            <v>LO</v>
          </cell>
          <cell r="B406">
            <v>1</v>
          </cell>
          <cell r="C406">
            <v>3</v>
          </cell>
          <cell r="D406" t="str">
            <v>P</v>
          </cell>
          <cell r="E406">
            <v>25.5</v>
          </cell>
          <cell r="F406">
            <v>37606</v>
          </cell>
          <cell r="G406">
            <v>0.15</v>
          </cell>
          <cell r="H406">
            <v>0.2</v>
          </cell>
          <cell r="I406" t="str">
            <v>5        277</v>
          </cell>
          <cell r="J406">
            <v>0.17</v>
          </cell>
          <cell r="K406">
            <v>0.14000000000000001</v>
          </cell>
          <cell r="L406">
            <v>2003</v>
          </cell>
          <cell r="M406" t="str">
            <v>No Trade</v>
          </cell>
          <cell r="N406" t="str">
            <v/>
          </cell>
          <cell r="O406" t="str">
            <v/>
          </cell>
          <cell r="P406" t="str">
            <v/>
          </cell>
        </row>
        <row r="407">
          <cell r="A407" t="str">
            <v>LO</v>
          </cell>
          <cell r="B407">
            <v>1</v>
          </cell>
          <cell r="C407">
            <v>3</v>
          </cell>
          <cell r="D407" t="str">
            <v>C</v>
          </cell>
          <cell r="E407">
            <v>26</v>
          </cell>
          <cell r="F407">
            <v>37606</v>
          </cell>
          <cell r="G407">
            <v>1.51</v>
          </cell>
          <cell r="H407">
            <v>1</v>
          </cell>
          <cell r="I407" t="str">
            <v>9          3</v>
          </cell>
          <cell r="J407">
            <v>1.48</v>
          </cell>
          <cell r="K407">
            <v>1.48</v>
          </cell>
          <cell r="L407">
            <v>2003</v>
          </cell>
          <cell r="M407" t="str">
            <v>No Trade</v>
          </cell>
          <cell r="N407" t="str">
            <v/>
          </cell>
          <cell r="O407" t="str">
            <v/>
          </cell>
          <cell r="P407" t="str">
            <v/>
          </cell>
        </row>
        <row r="408">
          <cell r="A408" t="str">
            <v>LO</v>
          </cell>
          <cell r="B408">
            <v>1</v>
          </cell>
          <cell r="C408">
            <v>3</v>
          </cell>
          <cell r="D408" t="str">
            <v>P</v>
          </cell>
          <cell r="E408">
            <v>26</v>
          </cell>
          <cell r="F408">
            <v>37606</v>
          </cell>
          <cell r="G408">
            <v>0.22</v>
          </cell>
          <cell r="H408">
            <v>0.3</v>
          </cell>
          <cell r="I408" t="str">
            <v>8      1,699</v>
          </cell>
          <cell r="J408">
            <v>0.25</v>
          </cell>
          <cell r="K408">
            <v>0.2</v>
          </cell>
          <cell r="L408">
            <v>2003</v>
          </cell>
          <cell r="M408" t="str">
            <v>No Trade</v>
          </cell>
          <cell r="N408" t="str">
            <v/>
          </cell>
          <cell r="O408" t="str">
            <v/>
          </cell>
          <cell r="P408" t="str">
            <v/>
          </cell>
        </row>
        <row r="409">
          <cell r="A409" t="str">
            <v>LO</v>
          </cell>
          <cell r="B409">
            <v>1</v>
          </cell>
          <cell r="C409">
            <v>3</v>
          </cell>
          <cell r="D409" t="str">
            <v>C</v>
          </cell>
          <cell r="E409">
            <v>26.5</v>
          </cell>
          <cell r="F409">
            <v>37606</v>
          </cell>
          <cell r="G409">
            <v>1.1499999999999999</v>
          </cell>
          <cell r="H409">
            <v>0.8</v>
          </cell>
          <cell r="I409" t="str">
            <v>0         17</v>
          </cell>
          <cell r="J409">
            <v>1.05</v>
          </cell>
          <cell r="K409">
            <v>0.98</v>
          </cell>
          <cell r="L409">
            <v>2003</v>
          </cell>
          <cell r="M409" t="str">
            <v>No Trade</v>
          </cell>
          <cell r="N409" t="str">
            <v/>
          </cell>
          <cell r="O409" t="str">
            <v/>
          </cell>
          <cell r="P409" t="str">
            <v/>
          </cell>
        </row>
        <row r="410">
          <cell r="A410" t="str">
            <v>LO</v>
          </cell>
          <cell r="B410">
            <v>1</v>
          </cell>
          <cell r="C410">
            <v>3</v>
          </cell>
          <cell r="D410" t="str">
            <v>P</v>
          </cell>
          <cell r="E410">
            <v>26.5</v>
          </cell>
          <cell r="F410">
            <v>37606</v>
          </cell>
          <cell r="G410">
            <v>0.36</v>
          </cell>
          <cell r="H410">
            <v>0.5</v>
          </cell>
          <cell r="I410" t="str">
            <v>9        685</v>
          </cell>
          <cell r="J410">
            <v>0.4</v>
          </cell>
          <cell r="K410">
            <v>0.31</v>
          </cell>
          <cell r="L410">
            <v>2003</v>
          </cell>
          <cell r="M410" t="str">
            <v>No Trade</v>
          </cell>
          <cell r="N410" t="str">
            <v/>
          </cell>
          <cell r="O410" t="str">
            <v/>
          </cell>
          <cell r="P410" t="str">
            <v/>
          </cell>
        </row>
        <row r="411">
          <cell r="A411" t="str">
            <v>LO</v>
          </cell>
          <cell r="B411">
            <v>1</v>
          </cell>
          <cell r="C411">
            <v>3</v>
          </cell>
          <cell r="D411" t="str">
            <v>C</v>
          </cell>
          <cell r="E411">
            <v>27</v>
          </cell>
          <cell r="F411">
            <v>37606</v>
          </cell>
          <cell r="G411">
            <v>0.82</v>
          </cell>
          <cell r="H411">
            <v>0.4</v>
          </cell>
          <cell r="I411" t="str">
            <v>9         73</v>
          </cell>
          <cell r="J411">
            <v>0.75</v>
          </cell>
          <cell r="K411">
            <v>0.57999999999999996</v>
          </cell>
          <cell r="L411">
            <v>2003</v>
          </cell>
          <cell r="M411" t="str">
            <v>No Trade</v>
          </cell>
          <cell r="N411" t="str">
            <v/>
          </cell>
          <cell r="O411" t="str">
            <v/>
          </cell>
          <cell r="P411" t="str">
            <v/>
          </cell>
        </row>
        <row r="412">
          <cell r="A412" t="str">
            <v>LO</v>
          </cell>
          <cell r="B412">
            <v>1</v>
          </cell>
          <cell r="C412">
            <v>3</v>
          </cell>
          <cell r="D412" t="str">
            <v>P</v>
          </cell>
          <cell r="E412">
            <v>27</v>
          </cell>
          <cell r="F412">
            <v>37606</v>
          </cell>
          <cell r="G412">
            <v>0.53</v>
          </cell>
          <cell r="H412">
            <v>0.7</v>
          </cell>
          <cell r="I412" t="str">
            <v>8        665</v>
          </cell>
          <cell r="J412">
            <v>0.57999999999999996</v>
          </cell>
          <cell r="K412">
            <v>0.52</v>
          </cell>
          <cell r="L412">
            <v>2003</v>
          </cell>
          <cell r="M412" t="str">
            <v>No Trade</v>
          </cell>
          <cell r="N412" t="str">
            <v/>
          </cell>
          <cell r="O412" t="str">
            <v/>
          </cell>
          <cell r="P412" t="str">
            <v/>
          </cell>
        </row>
        <row r="413">
          <cell r="A413" t="str">
            <v>LO</v>
          </cell>
          <cell r="B413">
            <v>1</v>
          </cell>
          <cell r="C413">
            <v>3</v>
          </cell>
          <cell r="D413" t="str">
            <v>C</v>
          </cell>
          <cell r="E413">
            <v>27.5</v>
          </cell>
          <cell r="F413">
            <v>37606</v>
          </cell>
          <cell r="G413">
            <v>0.55000000000000004</v>
          </cell>
          <cell r="H413">
            <v>0.3</v>
          </cell>
          <cell r="I413" t="str">
            <v>3        847</v>
          </cell>
          <cell r="J413">
            <v>0.6</v>
          </cell>
          <cell r="K413">
            <v>0.42</v>
          </cell>
          <cell r="L413">
            <v>2003</v>
          </cell>
          <cell r="M413" t="str">
            <v>No Trade</v>
          </cell>
          <cell r="N413" t="str">
            <v/>
          </cell>
          <cell r="O413" t="str">
            <v/>
          </cell>
          <cell r="P413" t="str">
            <v/>
          </cell>
        </row>
        <row r="414">
          <cell r="A414" t="str">
            <v>LO</v>
          </cell>
          <cell r="B414">
            <v>1</v>
          </cell>
          <cell r="C414">
            <v>3</v>
          </cell>
          <cell r="D414" t="str">
            <v>P</v>
          </cell>
          <cell r="E414">
            <v>27.5</v>
          </cell>
          <cell r="F414">
            <v>37606</v>
          </cell>
          <cell r="G414">
            <v>0.76</v>
          </cell>
          <cell r="H414">
            <v>1.1000000000000001</v>
          </cell>
          <cell r="I414" t="str">
            <v>2         97</v>
          </cell>
          <cell r="J414">
            <v>0.87</v>
          </cell>
          <cell r="K414">
            <v>0.74</v>
          </cell>
          <cell r="L414">
            <v>2003</v>
          </cell>
          <cell r="M414" t="str">
            <v>No Trade</v>
          </cell>
          <cell r="N414" t="str">
            <v/>
          </cell>
          <cell r="O414" t="str">
            <v/>
          </cell>
          <cell r="P414" t="str">
            <v/>
          </cell>
        </row>
        <row r="415">
          <cell r="A415" t="str">
            <v>LO</v>
          </cell>
          <cell r="B415">
            <v>1</v>
          </cell>
          <cell r="C415">
            <v>3</v>
          </cell>
          <cell r="D415" t="str">
            <v>C</v>
          </cell>
          <cell r="E415">
            <v>28</v>
          </cell>
          <cell r="F415">
            <v>37606</v>
          </cell>
          <cell r="G415">
            <v>0.37</v>
          </cell>
          <cell r="H415">
            <v>0.2</v>
          </cell>
          <cell r="I415" t="str">
            <v>0      1,267</v>
          </cell>
          <cell r="J415">
            <v>0.42</v>
          </cell>
          <cell r="K415">
            <v>0.25</v>
          </cell>
          <cell r="L415">
            <v>2003</v>
          </cell>
          <cell r="M415" t="str">
            <v>No Trade</v>
          </cell>
          <cell r="N415" t="str">
            <v/>
          </cell>
          <cell r="O415" t="str">
            <v/>
          </cell>
          <cell r="P415" t="str">
            <v/>
          </cell>
        </row>
        <row r="416">
          <cell r="A416" t="str">
            <v>LO</v>
          </cell>
          <cell r="B416">
            <v>1</v>
          </cell>
          <cell r="C416">
            <v>3</v>
          </cell>
          <cell r="D416" t="str">
            <v>P</v>
          </cell>
          <cell r="E416">
            <v>28</v>
          </cell>
          <cell r="F416">
            <v>37606</v>
          </cell>
          <cell r="G416">
            <v>1.08</v>
          </cell>
          <cell r="H416">
            <v>1.4</v>
          </cell>
          <cell r="I416" t="str">
            <v>9         30</v>
          </cell>
          <cell r="J416">
            <v>0</v>
          </cell>
          <cell r="K416">
            <v>0</v>
          </cell>
          <cell r="L416">
            <v>2003</v>
          </cell>
          <cell r="M416" t="str">
            <v>No Trade</v>
          </cell>
          <cell r="N416" t="str">
            <v/>
          </cell>
          <cell r="O416" t="str">
            <v/>
          </cell>
          <cell r="P416" t="str">
            <v/>
          </cell>
        </row>
        <row r="417">
          <cell r="A417" t="str">
            <v>LO</v>
          </cell>
          <cell r="B417">
            <v>1</v>
          </cell>
          <cell r="C417">
            <v>3</v>
          </cell>
          <cell r="D417" t="str">
            <v>C</v>
          </cell>
          <cell r="E417">
            <v>28.5</v>
          </cell>
          <cell r="F417">
            <v>37606</v>
          </cell>
          <cell r="G417">
            <v>0.25</v>
          </cell>
          <cell r="H417">
            <v>0.1</v>
          </cell>
          <cell r="I417" t="str">
            <v>4      1,450</v>
          </cell>
          <cell r="J417">
            <v>0.27</v>
          </cell>
          <cell r="K417">
            <v>0.15</v>
          </cell>
          <cell r="L417">
            <v>2003</v>
          </cell>
          <cell r="M417" t="str">
            <v>No Trade</v>
          </cell>
          <cell r="N417" t="str">
            <v/>
          </cell>
          <cell r="O417" t="str">
            <v/>
          </cell>
          <cell r="P417" t="str">
            <v/>
          </cell>
        </row>
        <row r="418">
          <cell r="A418" t="str">
            <v>LO</v>
          </cell>
          <cell r="B418">
            <v>1</v>
          </cell>
          <cell r="C418">
            <v>3</v>
          </cell>
          <cell r="D418" t="str">
            <v>P</v>
          </cell>
          <cell r="E418">
            <v>28.5</v>
          </cell>
          <cell r="F418">
            <v>37606</v>
          </cell>
          <cell r="G418">
            <v>1.46</v>
          </cell>
          <cell r="H418">
            <v>1.9</v>
          </cell>
          <cell r="I418" t="str">
            <v>3          0</v>
          </cell>
          <cell r="J418">
            <v>0</v>
          </cell>
          <cell r="K418">
            <v>0</v>
          </cell>
          <cell r="L418">
            <v>2003</v>
          </cell>
          <cell r="M418" t="str">
            <v>No Trade</v>
          </cell>
          <cell r="N418" t="str">
            <v/>
          </cell>
          <cell r="O418" t="str">
            <v/>
          </cell>
          <cell r="P418" t="str">
            <v/>
          </cell>
        </row>
        <row r="419">
          <cell r="A419" t="str">
            <v>LO</v>
          </cell>
          <cell r="B419">
            <v>1</v>
          </cell>
          <cell r="C419">
            <v>3</v>
          </cell>
          <cell r="D419" t="str">
            <v>C</v>
          </cell>
          <cell r="E419">
            <v>29</v>
          </cell>
          <cell r="F419">
            <v>37606</v>
          </cell>
          <cell r="G419">
            <v>0.18</v>
          </cell>
          <cell r="H419">
            <v>0.1</v>
          </cell>
          <cell r="I419" t="str">
            <v>0      2,199</v>
          </cell>
          <cell r="J419">
            <v>0.2</v>
          </cell>
          <cell r="K419">
            <v>0.1</v>
          </cell>
          <cell r="L419">
            <v>2003</v>
          </cell>
          <cell r="M419" t="str">
            <v>No Trade</v>
          </cell>
          <cell r="N419" t="str">
            <v/>
          </cell>
          <cell r="O419" t="str">
            <v/>
          </cell>
          <cell r="P419" t="str">
            <v/>
          </cell>
        </row>
        <row r="420">
          <cell r="A420" t="str">
            <v>LO</v>
          </cell>
          <cell r="B420">
            <v>1</v>
          </cell>
          <cell r="C420">
            <v>3</v>
          </cell>
          <cell r="D420" t="str">
            <v>P</v>
          </cell>
          <cell r="E420">
            <v>29</v>
          </cell>
          <cell r="F420">
            <v>37606</v>
          </cell>
          <cell r="G420">
            <v>1.89</v>
          </cell>
          <cell r="H420">
            <v>2.2999999999999998</v>
          </cell>
          <cell r="I420" t="str">
            <v>9          0</v>
          </cell>
          <cell r="J420">
            <v>0</v>
          </cell>
          <cell r="K420">
            <v>0</v>
          </cell>
          <cell r="L420">
            <v>2003</v>
          </cell>
          <cell r="M420" t="str">
            <v>No Trade</v>
          </cell>
          <cell r="N420" t="str">
            <v/>
          </cell>
          <cell r="O420" t="str">
            <v/>
          </cell>
          <cell r="P420" t="str">
            <v/>
          </cell>
        </row>
        <row r="421">
          <cell r="A421" t="str">
            <v>LO</v>
          </cell>
          <cell r="B421">
            <v>1</v>
          </cell>
          <cell r="C421">
            <v>3</v>
          </cell>
          <cell r="D421" t="str">
            <v>C</v>
          </cell>
          <cell r="E421">
            <v>29.5</v>
          </cell>
          <cell r="F421">
            <v>37606</v>
          </cell>
          <cell r="G421">
            <v>0.13</v>
          </cell>
          <cell r="H421">
            <v>0</v>
          </cell>
          <cell r="I421" t="str">
            <v>8        180</v>
          </cell>
          <cell r="J421">
            <v>0.12</v>
          </cell>
          <cell r="K421">
            <v>7.0000000000000007E-2</v>
          </cell>
          <cell r="L421">
            <v>2003</v>
          </cell>
          <cell r="M421" t="str">
            <v>No Trade</v>
          </cell>
          <cell r="N421" t="str">
            <v/>
          </cell>
          <cell r="O421" t="str">
            <v/>
          </cell>
          <cell r="P421" t="str">
            <v/>
          </cell>
        </row>
        <row r="422">
          <cell r="A422" t="str">
            <v>LO</v>
          </cell>
          <cell r="B422">
            <v>1</v>
          </cell>
          <cell r="C422">
            <v>3</v>
          </cell>
          <cell r="D422" t="str">
            <v>P</v>
          </cell>
          <cell r="E422">
            <v>29.5</v>
          </cell>
          <cell r="F422">
            <v>37606</v>
          </cell>
          <cell r="G422">
            <v>2.34</v>
          </cell>
          <cell r="H422">
            <v>2.8</v>
          </cell>
          <cell r="I422" t="str">
            <v>7          0</v>
          </cell>
          <cell r="J422">
            <v>0</v>
          </cell>
          <cell r="K422">
            <v>0</v>
          </cell>
          <cell r="L422">
            <v>2003</v>
          </cell>
          <cell r="M422" t="str">
            <v>No Trade</v>
          </cell>
          <cell r="N422" t="str">
            <v/>
          </cell>
          <cell r="O422" t="str">
            <v/>
          </cell>
          <cell r="P422" t="str">
            <v/>
          </cell>
        </row>
        <row r="423">
          <cell r="A423" t="str">
            <v>LO</v>
          </cell>
          <cell r="B423">
            <v>1</v>
          </cell>
          <cell r="C423">
            <v>3</v>
          </cell>
          <cell r="D423" t="str">
            <v>C</v>
          </cell>
          <cell r="E423">
            <v>30</v>
          </cell>
          <cell r="F423">
            <v>37606</v>
          </cell>
          <cell r="G423">
            <v>0.09</v>
          </cell>
          <cell r="H423">
            <v>0</v>
          </cell>
          <cell r="I423" t="str">
            <v>6        357</v>
          </cell>
          <cell r="J423">
            <v>0.08</v>
          </cell>
          <cell r="K423">
            <v>0.06</v>
          </cell>
          <cell r="L423">
            <v>2003</v>
          </cell>
          <cell r="M423" t="str">
            <v>No Trade</v>
          </cell>
          <cell r="N423" t="str">
            <v/>
          </cell>
          <cell r="O423" t="str">
            <v/>
          </cell>
          <cell r="P423" t="str">
            <v/>
          </cell>
        </row>
        <row r="424">
          <cell r="A424" t="str">
            <v>LO</v>
          </cell>
          <cell r="B424">
            <v>1</v>
          </cell>
          <cell r="C424">
            <v>3</v>
          </cell>
          <cell r="D424" t="str">
            <v>P</v>
          </cell>
          <cell r="E424">
            <v>30</v>
          </cell>
          <cell r="F424">
            <v>37606</v>
          </cell>
          <cell r="G424">
            <v>2.8</v>
          </cell>
          <cell r="H424">
            <v>3.3</v>
          </cell>
          <cell r="I424" t="str">
            <v>5          0</v>
          </cell>
          <cell r="J424">
            <v>0</v>
          </cell>
          <cell r="K424">
            <v>0</v>
          </cell>
          <cell r="L424">
            <v>2003</v>
          </cell>
          <cell r="M424" t="str">
            <v>No Trade</v>
          </cell>
          <cell r="N424" t="str">
            <v/>
          </cell>
          <cell r="O424" t="str">
            <v/>
          </cell>
          <cell r="P424" t="str">
            <v/>
          </cell>
        </row>
        <row r="425">
          <cell r="A425" t="str">
            <v>LO</v>
          </cell>
          <cell r="B425">
            <v>1</v>
          </cell>
          <cell r="C425">
            <v>3</v>
          </cell>
          <cell r="D425" t="str">
            <v>C</v>
          </cell>
          <cell r="E425">
            <v>30.5</v>
          </cell>
          <cell r="F425">
            <v>37606</v>
          </cell>
          <cell r="G425">
            <v>0.06</v>
          </cell>
          <cell r="H425">
            <v>0</v>
          </cell>
          <cell r="I425" t="str">
            <v>4          0</v>
          </cell>
          <cell r="J425">
            <v>0</v>
          </cell>
          <cell r="K425">
            <v>0</v>
          </cell>
          <cell r="L425">
            <v>2003</v>
          </cell>
          <cell r="M425" t="str">
            <v>No Trade</v>
          </cell>
          <cell r="N425" t="str">
            <v/>
          </cell>
          <cell r="O425" t="str">
            <v/>
          </cell>
          <cell r="P425" t="str">
            <v/>
          </cell>
        </row>
        <row r="426">
          <cell r="A426" t="str">
            <v>LO</v>
          </cell>
          <cell r="B426">
            <v>1</v>
          </cell>
          <cell r="C426">
            <v>3</v>
          </cell>
          <cell r="D426" t="str">
            <v>P</v>
          </cell>
          <cell r="E426">
            <v>30.5</v>
          </cell>
          <cell r="F426">
            <v>37606</v>
          </cell>
          <cell r="G426">
            <v>3.27</v>
          </cell>
          <cell r="H426">
            <v>3.8</v>
          </cell>
          <cell r="I426" t="str">
            <v>2          0</v>
          </cell>
          <cell r="J426">
            <v>0</v>
          </cell>
          <cell r="K426">
            <v>0</v>
          </cell>
          <cell r="L426">
            <v>2003</v>
          </cell>
          <cell r="M426" t="str">
            <v>No Trade</v>
          </cell>
          <cell r="N426" t="str">
            <v/>
          </cell>
          <cell r="O426" t="str">
            <v/>
          </cell>
          <cell r="P426" t="str">
            <v/>
          </cell>
        </row>
        <row r="427">
          <cell r="A427" t="str">
            <v>LO</v>
          </cell>
          <cell r="B427">
            <v>1</v>
          </cell>
          <cell r="C427">
            <v>3</v>
          </cell>
          <cell r="D427" t="str">
            <v>C</v>
          </cell>
          <cell r="E427">
            <v>31</v>
          </cell>
          <cell r="F427">
            <v>37606</v>
          </cell>
          <cell r="G427">
            <v>0.04</v>
          </cell>
          <cell r="H427">
            <v>0</v>
          </cell>
          <cell r="I427" t="str">
            <v>2          1</v>
          </cell>
          <cell r="J427">
            <v>0.02</v>
          </cell>
          <cell r="K427">
            <v>0.02</v>
          </cell>
          <cell r="L427">
            <v>2003</v>
          </cell>
          <cell r="M427" t="str">
            <v>No Trade</v>
          </cell>
          <cell r="N427" t="str">
            <v/>
          </cell>
          <cell r="O427" t="str">
            <v/>
          </cell>
          <cell r="P427" t="str">
            <v/>
          </cell>
        </row>
        <row r="428">
          <cell r="A428" t="str">
            <v>LO</v>
          </cell>
          <cell r="B428">
            <v>1</v>
          </cell>
          <cell r="C428">
            <v>3</v>
          </cell>
          <cell r="D428" t="str">
            <v>P</v>
          </cell>
          <cell r="E428">
            <v>31</v>
          </cell>
          <cell r="F428">
            <v>37606</v>
          </cell>
          <cell r="G428">
            <v>3.75</v>
          </cell>
          <cell r="H428">
            <v>4.3</v>
          </cell>
          <cell r="I428" t="str">
            <v>0          0</v>
          </cell>
          <cell r="J428">
            <v>0</v>
          </cell>
          <cell r="K428">
            <v>0</v>
          </cell>
          <cell r="L428">
            <v>2003</v>
          </cell>
          <cell r="M428" t="str">
            <v>No Trade</v>
          </cell>
          <cell r="N428" t="str">
            <v/>
          </cell>
          <cell r="O428" t="str">
            <v/>
          </cell>
          <cell r="P428" t="str">
            <v/>
          </cell>
        </row>
        <row r="429">
          <cell r="A429" t="str">
            <v>LO</v>
          </cell>
          <cell r="B429">
            <v>1</v>
          </cell>
          <cell r="C429">
            <v>3</v>
          </cell>
          <cell r="D429" t="str">
            <v>C</v>
          </cell>
          <cell r="E429">
            <v>31.5</v>
          </cell>
          <cell r="F429">
            <v>37606</v>
          </cell>
          <cell r="G429">
            <v>0.03</v>
          </cell>
          <cell r="H429">
            <v>0</v>
          </cell>
          <cell r="I429" t="str">
            <v>1          0</v>
          </cell>
          <cell r="J429">
            <v>0</v>
          </cell>
          <cell r="K429">
            <v>0</v>
          </cell>
          <cell r="L429">
            <v>2003</v>
          </cell>
          <cell r="M429" t="str">
            <v>No Trade</v>
          </cell>
          <cell r="N429" t="str">
            <v/>
          </cell>
          <cell r="O429" t="str">
            <v/>
          </cell>
          <cell r="P429" t="str">
            <v/>
          </cell>
        </row>
        <row r="430">
          <cell r="A430" t="str">
            <v>LO</v>
          </cell>
          <cell r="B430">
            <v>1</v>
          </cell>
          <cell r="C430">
            <v>3</v>
          </cell>
          <cell r="D430" t="str">
            <v>C</v>
          </cell>
          <cell r="E430">
            <v>32</v>
          </cell>
          <cell r="F430">
            <v>37606</v>
          </cell>
          <cell r="G430">
            <v>0.02</v>
          </cell>
          <cell r="H430">
            <v>0</v>
          </cell>
          <cell r="I430" t="str">
            <v>1        350</v>
          </cell>
          <cell r="J430">
            <v>0.04</v>
          </cell>
          <cell r="K430">
            <v>0.03</v>
          </cell>
          <cell r="L430">
            <v>2003</v>
          </cell>
          <cell r="M430" t="str">
            <v>No Trade</v>
          </cell>
          <cell r="N430" t="str">
            <v/>
          </cell>
          <cell r="O430" t="str">
            <v/>
          </cell>
          <cell r="P430" t="str">
            <v/>
          </cell>
        </row>
        <row r="431">
          <cell r="A431" t="str">
            <v>LO</v>
          </cell>
          <cell r="B431">
            <v>1</v>
          </cell>
          <cell r="C431">
            <v>3</v>
          </cell>
          <cell r="D431" t="str">
            <v>P</v>
          </cell>
          <cell r="E431">
            <v>32</v>
          </cell>
          <cell r="F431">
            <v>37606</v>
          </cell>
          <cell r="G431">
            <v>4.72</v>
          </cell>
          <cell r="H431">
            <v>5.2</v>
          </cell>
          <cell r="I431" t="str">
            <v>9          0</v>
          </cell>
          <cell r="J431">
            <v>0</v>
          </cell>
          <cell r="K431">
            <v>0</v>
          </cell>
          <cell r="L431">
            <v>2003</v>
          </cell>
          <cell r="M431" t="str">
            <v>No Trade</v>
          </cell>
          <cell r="N431" t="str">
            <v/>
          </cell>
          <cell r="O431" t="str">
            <v/>
          </cell>
          <cell r="P431" t="str">
            <v/>
          </cell>
        </row>
        <row r="432">
          <cell r="A432" t="str">
            <v>LO</v>
          </cell>
          <cell r="B432">
            <v>1</v>
          </cell>
          <cell r="C432">
            <v>3</v>
          </cell>
          <cell r="D432" t="str">
            <v>C</v>
          </cell>
          <cell r="E432">
            <v>32.5</v>
          </cell>
          <cell r="F432">
            <v>37606</v>
          </cell>
          <cell r="G432">
            <v>0.01</v>
          </cell>
          <cell r="H432">
            <v>0</v>
          </cell>
          <cell r="I432" t="str">
            <v>1          0</v>
          </cell>
          <cell r="J432">
            <v>0</v>
          </cell>
          <cell r="K432">
            <v>0</v>
          </cell>
          <cell r="L432">
            <v>2003</v>
          </cell>
          <cell r="M432" t="str">
            <v>No Trade</v>
          </cell>
          <cell r="N432" t="str">
            <v/>
          </cell>
          <cell r="O432" t="str">
            <v/>
          </cell>
          <cell r="P432" t="str">
            <v/>
          </cell>
        </row>
        <row r="433">
          <cell r="A433" t="str">
            <v>LO</v>
          </cell>
          <cell r="B433">
            <v>1</v>
          </cell>
          <cell r="C433">
            <v>3</v>
          </cell>
          <cell r="D433" t="str">
            <v>P</v>
          </cell>
          <cell r="E433">
            <v>32.5</v>
          </cell>
          <cell r="F433">
            <v>37606</v>
          </cell>
          <cell r="G433">
            <v>4.8600000000000003</v>
          </cell>
          <cell r="H433">
            <v>4.8</v>
          </cell>
          <cell r="I433" t="str">
            <v>6          0</v>
          </cell>
          <cell r="J433">
            <v>0</v>
          </cell>
          <cell r="K433">
            <v>0</v>
          </cell>
          <cell r="L433">
            <v>2003</v>
          </cell>
          <cell r="M433" t="str">
            <v>No Trade</v>
          </cell>
          <cell r="N433" t="str">
            <v/>
          </cell>
          <cell r="O433" t="str">
            <v/>
          </cell>
          <cell r="P433" t="str">
            <v/>
          </cell>
        </row>
        <row r="434">
          <cell r="A434" t="str">
            <v>LO</v>
          </cell>
          <cell r="B434">
            <v>1</v>
          </cell>
          <cell r="C434">
            <v>3</v>
          </cell>
          <cell r="D434" t="str">
            <v>C</v>
          </cell>
          <cell r="E434">
            <v>33</v>
          </cell>
          <cell r="F434">
            <v>37606</v>
          </cell>
          <cell r="G434">
            <v>0.01</v>
          </cell>
          <cell r="H434">
            <v>0</v>
          </cell>
          <cell r="I434" t="str">
            <v>1        341</v>
          </cell>
          <cell r="J434">
            <v>0.02</v>
          </cell>
          <cell r="K434">
            <v>0.01</v>
          </cell>
          <cell r="L434">
            <v>2003</v>
          </cell>
          <cell r="M434" t="str">
            <v>No Trade</v>
          </cell>
          <cell r="N434" t="str">
            <v/>
          </cell>
          <cell r="O434" t="str">
            <v/>
          </cell>
          <cell r="P434" t="str">
            <v/>
          </cell>
        </row>
        <row r="435">
          <cell r="A435" t="str">
            <v>LO</v>
          </cell>
          <cell r="B435">
            <v>1</v>
          </cell>
          <cell r="C435">
            <v>3</v>
          </cell>
          <cell r="D435" t="str">
            <v>C</v>
          </cell>
          <cell r="E435">
            <v>33.5</v>
          </cell>
          <cell r="F435">
            <v>37606</v>
          </cell>
          <cell r="G435">
            <v>0.01</v>
          </cell>
          <cell r="H435">
            <v>0</v>
          </cell>
          <cell r="I435" t="str">
            <v>1          0</v>
          </cell>
          <cell r="J435">
            <v>0</v>
          </cell>
          <cell r="K435">
            <v>0</v>
          </cell>
          <cell r="L435">
            <v>2003</v>
          </cell>
          <cell r="M435" t="str">
            <v>No Trade</v>
          </cell>
          <cell r="N435" t="str">
            <v/>
          </cell>
          <cell r="O435" t="str">
            <v/>
          </cell>
          <cell r="P435" t="str">
            <v/>
          </cell>
        </row>
        <row r="436">
          <cell r="A436" t="str">
            <v>LO</v>
          </cell>
          <cell r="B436">
            <v>1</v>
          </cell>
          <cell r="C436">
            <v>3</v>
          </cell>
          <cell r="D436" t="str">
            <v>C</v>
          </cell>
          <cell r="E436">
            <v>34</v>
          </cell>
          <cell r="F436">
            <v>37606</v>
          </cell>
          <cell r="G436">
            <v>0.01</v>
          </cell>
          <cell r="H436">
            <v>0</v>
          </cell>
          <cell r="I436" t="str">
            <v>1        330</v>
          </cell>
          <cell r="J436">
            <v>0.01</v>
          </cell>
          <cell r="K436">
            <v>0.01</v>
          </cell>
          <cell r="L436">
            <v>2003</v>
          </cell>
          <cell r="M436" t="str">
            <v>No Trade</v>
          </cell>
          <cell r="N436" t="str">
            <v/>
          </cell>
          <cell r="O436" t="str">
            <v/>
          </cell>
          <cell r="P436" t="str">
            <v/>
          </cell>
        </row>
        <row r="437">
          <cell r="A437" t="str">
            <v>LO</v>
          </cell>
          <cell r="B437">
            <v>1</v>
          </cell>
          <cell r="C437">
            <v>3</v>
          </cell>
          <cell r="D437" t="str">
            <v>P</v>
          </cell>
          <cell r="E437">
            <v>34</v>
          </cell>
          <cell r="F437">
            <v>37606</v>
          </cell>
          <cell r="G437">
            <v>6.71</v>
          </cell>
          <cell r="H437">
            <v>7.2</v>
          </cell>
          <cell r="I437" t="str">
            <v>9          0</v>
          </cell>
          <cell r="J437">
            <v>0</v>
          </cell>
          <cell r="K437">
            <v>0</v>
          </cell>
          <cell r="L437">
            <v>2003</v>
          </cell>
          <cell r="M437" t="str">
            <v>No Trade</v>
          </cell>
          <cell r="N437" t="str">
            <v/>
          </cell>
          <cell r="O437" t="str">
            <v/>
          </cell>
          <cell r="P437" t="str">
            <v/>
          </cell>
        </row>
        <row r="438">
          <cell r="A438" t="str">
            <v>LO</v>
          </cell>
          <cell r="B438">
            <v>1</v>
          </cell>
          <cell r="C438">
            <v>3</v>
          </cell>
          <cell r="D438" t="str">
            <v>C</v>
          </cell>
          <cell r="E438">
            <v>34.5</v>
          </cell>
          <cell r="F438">
            <v>37606</v>
          </cell>
          <cell r="G438">
            <v>0.01</v>
          </cell>
          <cell r="H438">
            <v>0</v>
          </cell>
          <cell r="I438" t="str">
            <v>1          0</v>
          </cell>
          <cell r="J438">
            <v>0</v>
          </cell>
          <cell r="K438">
            <v>0</v>
          </cell>
          <cell r="L438">
            <v>2003</v>
          </cell>
          <cell r="M438" t="str">
            <v>No Trade</v>
          </cell>
          <cell r="N438" t="str">
            <v/>
          </cell>
          <cell r="O438" t="str">
            <v/>
          </cell>
          <cell r="P438" t="str">
            <v/>
          </cell>
        </row>
        <row r="439">
          <cell r="A439" t="str">
            <v>LO</v>
          </cell>
          <cell r="B439">
            <v>1</v>
          </cell>
          <cell r="C439">
            <v>3</v>
          </cell>
          <cell r="D439" t="str">
            <v>C</v>
          </cell>
          <cell r="E439">
            <v>35</v>
          </cell>
          <cell r="F439">
            <v>37606</v>
          </cell>
          <cell r="G439">
            <v>0.01</v>
          </cell>
          <cell r="H439">
            <v>0</v>
          </cell>
          <cell r="I439" t="str">
            <v>1         95</v>
          </cell>
          <cell r="J439">
            <v>0.01</v>
          </cell>
          <cell r="K439">
            <v>0.01</v>
          </cell>
          <cell r="L439">
            <v>2003</v>
          </cell>
          <cell r="M439" t="str">
            <v>No Trade</v>
          </cell>
          <cell r="N439" t="str">
            <v/>
          </cell>
          <cell r="O439" t="str">
            <v/>
          </cell>
          <cell r="P439" t="str">
            <v/>
          </cell>
        </row>
        <row r="440">
          <cell r="A440" t="str">
            <v>LO</v>
          </cell>
          <cell r="B440">
            <v>1</v>
          </cell>
          <cell r="C440">
            <v>3</v>
          </cell>
          <cell r="D440" t="str">
            <v>P</v>
          </cell>
          <cell r="E440">
            <v>35</v>
          </cell>
          <cell r="F440">
            <v>37606</v>
          </cell>
          <cell r="G440">
            <v>7.71</v>
          </cell>
          <cell r="H440">
            <v>8.1999999999999993</v>
          </cell>
          <cell r="I440" t="str">
            <v>9          0</v>
          </cell>
          <cell r="J440">
            <v>0</v>
          </cell>
          <cell r="K440">
            <v>0</v>
          </cell>
          <cell r="L440">
            <v>2003</v>
          </cell>
          <cell r="M440" t="str">
            <v>No Trade</v>
          </cell>
          <cell r="N440" t="str">
            <v/>
          </cell>
          <cell r="O440" t="str">
            <v/>
          </cell>
          <cell r="P440" t="str">
            <v/>
          </cell>
        </row>
        <row r="441">
          <cell r="A441" t="str">
            <v>LO</v>
          </cell>
          <cell r="B441">
            <v>1</v>
          </cell>
          <cell r="C441">
            <v>3</v>
          </cell>
          <cell r="D441" t="str">
            <v>C</v>
          </cell>
          <cell r="E441">
            <v>35.5</v>
          </cell>
          <cell r="F441">
            <v>37606</v>
          </cell>
          <cell r="G441">
            <v>0.01</v>
          </cell>
          <cell r="H441">
            <v>0</v>
          </cell>
          <cell r="I441" t="str">
            <v>1          0</v>
          </cell>
          <cell r="J441">
            <v>0</v>
          </cell>
          <cell r="K441">
            <v>0</v>
          </cell>
          <cell r="L441">
            <v>2003</v>
          </cell>
          <cell r="M441" t="str">
            <v>No Trade</v>
          </cell>
          <cell r="N441" t="str">
            <v/>
          </cell>
          <cell r="O441" t="str">
            <v/>
          </cell>
          <cell r="P441" t="str">
            <v/>
          </cell>
        </row>
        <row r="442">
          <cell r="A442" t="str">
            <v>LO</v>
          </cell>
          <cell r="B442">
            <v>1</v>
          </cell>
          <cell r="C442">
            <v>3</v>
          </cell>
          <cell r="D442" t="str">
            <v>C</v>
          </cell>
          <cell r="E442">
            <v>36</v>
          </cell>
          <cell r="F442">
            <v>37606</v>
          </cell>
          <cell r="G442">
            <v>0.01</v>
          </cell>
          <cell r="H442">
            <v>0</v>
          </cell>
          <cell r="I442" t="str">
            <v>1         25</v>
          </cell>
          <cell r="J442">
            <v>0.01</v>
          </cell>
          <cell r="K442">
            <v>0.01</v>
          </cell>
          <cell r="L442">
            <v>2003</v>
          </cell>
          <cell r="M442" t="str">
            <v>No Trade</v>
          </cell>
          <cell r="N442" t="str">
            <v/>
          </cell>
          <cell r="O442" t="str">
            <v/>
          </cell>
          <cell r="P442" t="str">
            <v/>
          </cell>
        </row>
        <row r="443">
          <cell r="A443" t="str">
            <v>LO</v>
          </cell>
          <cell r="B443">
            <v>1</v>
          </cell>
          <cell r="C443">
            <v>3</v>
          </cell>
          <cell r="D443" t="str">
            <v>P</v>
          </cell>
          <cell r="E443">
            <v>36</v>
          </cell>
          <cell r="F443">
            <v>37606</v>
          </cell>
          <cell r="G443">
            <v>8.7100000000000009</v>
          </cell>
          <cell r="H443">
            <v>9.1999999999999993</v>
          </cell>
          <cell r="I443" t="str">
            <v>9          0</v>
          </cell>
          <cell r="J443">
            <v>0</v>
          </cell>
          <cell r="K443">
            <v>0</v>
          </cell>
          <cell r="L443">
            <v>2003</v>
          </cell>
          <cell r="M443" t="str">
            <v>No Trade</v>
          </cell>
          <cell r="N443" t="str">
            <v/>
          </cell>
          <cell r="O443" t="str">
            <v/>
          </cell>
          <cell r="P443" t="str">
            <v/>
          </cell>
        </row>
        <row r="444">
          <cell r="A444" t="str">
            <v>LO</v>
          </cell>
          <cell r="B444">
            <v>1</v>
          </cell>
          <cell r="C444">
            <v>3</v>
          </cell>
          <cell r="D444" t="str">
            <v>C</v>
          </cell>
          <cell r="E444">
            <v>36.5</v>
          </cell>
          <cell r="F444">
            <v>37606</v>
          </cell>
          <cell r="G444">
            <v>0.01</v>
          </cell>
          <cell r="H444">
            <v>0</v>
          </cell>
          <cell r="I444" t="str">
            <v>1          0</v>
          </cell>
          <cell r="J444">
            <v>0</v>
          </cell>
          <cell r="K444">
            <v>0</v>
          </cell>
          <cell r="L444">
            <v>2003</v>
          </cell>
          <cell r="M444" t="str">
            <v>No Trade</v>
          </cell>
          <cell r="N444" t="str">
            <v/>
          </cell>
          <cell r="O444" t="str">
            <v/>
          </cell>
          <cell r="P444" t="str">
            <v/>
          </cell>
        </row>
        <row r="445">
          <cell r="A445" t="str">
            <v>LO</v>
          </cell>
          <cell r="B445">
            <v>1</v>
          </cell>
          <cell r="C445">
            <v>3</v>
          </cell>
          <cell r="D445" t="str">
            <v>C</v>
          </cell>
          <cell r="E445">
            <v>37</v>
          </cell>
          <cell r="F445">
            <v>37606</v>
          </cell>
          <cell r="G445">
            <v>0.01</v>
          </cell>
          <cell r="H445">
            <v>0</v>
          </cell>
          <cell r="I445" t="str">
            <v>1          0</v>
          </cell>
          <cell r="J445">
            <v>0</v>
          </cell>
          <cell r="K445">
            <v>0</v>
          </cell>
          <cell r="L445">
            <v>2003</v>
          </cell>
          <cell r="M445" t="str">
            <v>No Trade</v>
          </cell>
          <cell r="N445" t="str">
            <v/>
          </cell>
          <cell r="O445" t="str">
            <v/>
          </cell>
          <cell r="P445" t="str">
            <v/>
          </cell>
        </row>
        <row r="446">
          <cell r="A446" t="str">
            <v>LO</v>
          </cell>
          <cell r="B446">
            <v>1</v>
          </cell>
          <cell r="C446">
            <v>3</v>
          </cell>
          <cell r="D446" t="str">
            <v>P</v>
          </cell>
          <cell r="E446">
            <v>37</v>
          </cell>
          <cell r="F446">
            <v>37606</v>
          </cell>
          <cell r="G446">
            <v>9.7100000000000009</v>
          </cell>
          <cell r="H446">
            <v>10.199999999999999</v>
          </cell>
          <cell r="I446" t="str">
            <v>9          0</v>
          </cell>
          <cell r="J446">
            <v>0</v>
          </cell>
          <cell r="K446">
            <v>0</v>
          </cell>
          <cell r="L446">
            <v>2003</v>
          </cell>
          <cell r="M446" t="str">
            <v>No Trade</v>
          </cell>
          <cell r="N446" t="str">
            <v/>
          </cell>
          <cell r="O446" t="str">
            <v/>
          </cell>
          <cell r="P446" t="str">
            <v/>
          </cell>
        </row>
        <row r="447">
          <cell r="A447" t="str">
            <v>LO</v>
          </cell>
          <cell r="B447">
            <v>1</v>
          </cell>
          <cell r="C447">
            <v>3</v>
          </cell>
          <cell r="D447" t="str">
            <v>C</v>
          </cell>
          <cell r="E447">
            <v>37.5</v>
          </cell>
          <cell r="F447">
            <v>37606</v>
          </cell>
          <cell r="G447">
            <v>0.01</v>
          </cell>
          <cell r="H447">
            <v>0</v>
          </cell>
          <cell r="I447" t="str">
            <v>1          0</v>
          </cell>
          <cell r="J447">
            <v>0</v>
          </cell>
          <cell r="K447">
            <v>0</v>
          </cell>
          <cell r="L447">
            <v>2003</v>
          </cell>
          <cell r="M447" t="str">
            <v>No Trade</v>
          </cell>
          <cell r="N447" t="str">
            <v/>
          </cell>
          <cell r="O447" t="str">
            <v/>
          </cell>
          <cell r="P447" t="str">
            <v/>
          </cell>
        </row>
        <row r="448">
          <cell r="A448" t="str">
            <v>LO</v>
          </cell>
          <cell r="B448">
            <v>1</v>
          </cell>
          <cell r="C448">
            <v>3</v>
          </cell>
          <cell r="D448" t="str">
            <v>C</v>
          </cell>
          <cell r="E448">
            <v>38</v>
          </cell>
          <cell r="F448">
            <v>37606</v>
          </cell>
          <cell r="G448">
            <v>0.01</v>
          </cell>
          <cell r="H448">
            <v>0</v>
          </cell>
          <cell r="I448" t="str">
            <v>1          0</v>
          </cell>
          <cell r="J448">
            <v>0</v>
          </cell>
          <cell r="K448">
            <v>0</v>
          </cell>
          <cell r="L448">
            <v>2003</v>
          </cell>
          <cell r="M448" t="str">
            <v>No Trade</v>
          </cell>
          <cell r="N448" t="str">
            <v/>
          </cell>
          <cell r="O448" t="str">
            <v/>
          </cell>
          <cell r="P448" t="str">
            <v/>
          </cell>
        </row>
        <row r="449">
          <cell r="A449" t="str">
            <v>LO</v>
          </cell>
          <cell r="B449">
            <v>1</v>
          </cell>
          <cell r="C449">
            <v>3</v>
          </cell>
          <cell r="D449" t="str">
            <v>P</v>
          </cell>
          <cell r="E449">
            <v>38</v>
          </cell>
          <cell r="F449">
            <v>37606</v>
          </cell>
          <cell r="G449">
            <v>10.71</v>
          </cell>
          <cell r="H449">
            <v>11.2</v>
          </cell>
          <cell r="I449" t="str">
            <v>9          0</v>
          </cell>
          <cell r="J449">
            <v>0</v>
          </cell>
          <cell r="K449">
            <v>0</v>
          </cell>
          <cell r="L449">
            <v>2003</v>
          </cell>
          <cell r="M449" t="str">
            <v>No Trade</v>
          </cell>
          <cell r="N449" t="str">
            <v/>
          </cell>
          <cell r="O449" t="str">
            <v/>
          </cell>
          <cell r="P449" t="str">
            <v/>
          </cell>
        </row>
        <row r="450">
          <cell r="A450" t="str">
            <v>LO</v>
          </cell>
          <cell r="B450">
            <v>1</v>
          </cell>
          <cell r="C450">
            <v>3</v>
          </cell>
          <cell r="D450" t="str">
            <v>C</v>
          </cell>
          <cell r="E450">
            <v>38.5</v>
          </cell>
          <cell r="F450">
            <v>37606</v>
          </cell>
          <cell r="G450">
            <v>0.01</v>
          </cell>
          <cell r="H450">
            <v>0</v>
          </cell>
          <cell r="I450" t="str">
            <v>1          0</v>
          </cell>
          <cell r="J450">
            <v>0</v>
          </cell>
          <cell r="K450">
            <v>0</v>
          </cell>
          <cell r="L450">
            <v>2003</v>
          </cell>
          <cell r="M450" t="str">
            <v>No Trade</v>
          </cell>
          <cell r="N450" t="str">
            <v/>
          </cell>
          <cell r="O450" t="str">
            <v/>
          </cell>
          <cell r="P450" t="str">
            <v/>
          </cell>
        </row>
        <row r="451">
          <cell r="A451" t="str">
            <v>LO</v>
          </cell>
          <cell r="B451">
            <v>1</v>
          </cell>
          <cell r="C451">
            <v>3</v>
          </cell>
          <cell r="D451" t="str">
            <v>C</v>
          </cell>
          <cell r="E451">
            <v>39</v>
          </cell>
          <cell r="F451">
            <v>37606</v>
          </cell>
          <cell r="G451">
            <v>0.01</v>
          </cell>
          <cell r="H451">
            <v>0</v>
          </cell>
          <cell r="I451" t="str">
            <v>1          0</v>
          </cell>
          <cell r="J451">
            <v>0</v>
          </cell>
          <cell r="K451">
            <v>0</v>
          </cell>
          <cell r="L451">
            <v>2003</v>
          </cell>
          <cell r="M451" t="str">
            <v>No Trade</v>
          </cell>
          <cell r="N451" t="str">
            <v/>
          </cell>
          <cell r="O451" t="str">
            <v/>
          </cell>
          <cell r="P451" t="str">
            <v/>
          </cell>
        </row>
        <row r="452">
          <cell r="A452" t="str">
            <v>LO</v>
          </cell>
          <cell r="B452">
            <v>1</v>
          </cell>
          <cell r="C452">
            <v>3</v>
          </cell>
          <cell r="D452" t="str">
            <v>P</v>
          </cell>
          <cell r="E452">
            <v>39</v>
          </cell>
          <cell r="F452">
            <v>37606</v>
          </cell>
          <cell r="G452">
            <v>11.71</v>
          </cell>
          <cell r="H452">
            <v>12.2</v>
          </cell>
          <cell r="I452" t="str">
            <v>9          0</v>
          </cell>
          <cell r="J452">
            <v>0</v>
          </cell>
          <cell r="K452">
            <v>0</v>
          </cell>
          <cell r="L452">
            <v>2003</v>
          </cell>
          <cell r="M452" t="str">
            <v>No Trade</v>
          </cell>
          <cell r="N452" t="str">
            <v/>
          </cell>
          <cell r="O452" t="str">
            <v/>
          </cell>
          <cell r="P452" t="str">
            <v/>
          </cell>
        </row>
        <row r="453">
          <cell r="A453" t="str">
            <v>LO</v>
          </cell>
          <cell r="B453">
            <v>1</v>
          </cell>
          <cell r="C453">
            <v>3</v>
          </cell>
          <cell r="D453" t="str">
            <v>C</v>
          </cell>
          <cell r="E453">
            <v>39.5</v>
          </cell>
          <cell r="F453">
            <v>37606</v>
          </cell>
          <cell r="G453">
            <v>0.01</v>
          </cell>
          <cell r="H453">
            <v>0</v>
          </cell>
          <cell r="I453" t="str">
            <v>1          0</v>
          </cell>
          <cell r="J453">
            <v>0</v>
          </cell>
          <cell r="K453">
            <v>0</v>
          </cell>
          <cell r="L453">
            <v>2003</v>
          </cell>
          <cell r="M453" t="str">
            <v>No Trade</v>
          </cell>
          <cell r="N453" t="str">
            <v/>
          </cell>
          <cell r="O453" t="str">
            <v/>
          </cell>
          <cell r="P453" t="str">
            <v/>
          </cell>
        </row>
        <row r="454">
          <cell r="A454" t="str">
            <v>LO</v>
          </cell>
          <cell r="B454">
            <v>1</v>
          </cell>
          <cell r="C454">
            <v>3</v>
          </cell>
          <cell r="D454" t="str">
            <v>P</v>
          </cell>
          <cell r="E454">
            <v>39.5</v>
          </cell>
          <cell r="F454">
            <v>37606</v>
          </cell>
          <cell r="G454">
            <v>14.22</v>
          </cell>
          <cell r="H454">
            <v>14.2</v>
          </cell>
          <cell r="I454" t="str">
            <v>2          0</v>
          </cell>
          <cell r="J454">
            <v>0</v>
          </cell>
          <cell r="K454">
            <v>0</v>
          </cell>
          <cell r="L454">
            <v>2003</v>
          </cell>
          <cell r="M454" t="str">
            <v>No Trade</v>
          </cell>
          <cell r="N454" t="str">
            <v/>
          </cell>
          <cell r="O454" t="str">
            <v/>
          </cell>
          <cell r="P454" t="str">
            <v/>
          </cell>
        </row>
        <row r="455">
          <cell r="A455" t="str">
            <v>LO</v>
          </cell>
          <cell r="B455">
            <v>1</v>
          </cell>
          <cell r="C455">
            <v>3</v>
          </cell>
          <cell r="D455" t="str">
            <v>C</v>
          </cell>
          <cell r="E455">
            <v>40</v>
          </cell>
          <cell r="F455">
            <v>37606</v>
          </cell>
          <cell r="G455">
            <v>0.01</v>
          </cell>
          <cell r="H455">
            <v>0</v>
          </cell>
          <cell r="I455" t="str">
            <v>1          0</v>
          </cell>
          <cell r="J455">
            <v>0</v>
          </cell>
          <cell r="K455">
            <v>0</v>
          </cell>
          <cell r="L455">
            <v>2003</v>
          </cell>
          <cell r="M455" t="str">
            <v>No Trade</v>
          </cell>
          <cell r="N455" t="str">
            <v/>
          </cell>
          <cell r="O455" t="str">
            <v/>
          </cell>
          <cell r="P455" t="str">
            <v/>
          </cell>
        </row>
        <row r="456">
          <cell r="A456" t="str">
            <v>LO</v>
          </cell>
          <cell r="B456">
            <v>1</v>
          </cell>
          <cell r="C456">
            <v>3</v>
          </cell>
          <cell r="D456" t="str">
            <v>C</v>
          </cell>
          <cell r="E456">
            <v>45</v>
          </cell>
          <cell r="F456">
            <v>37606</v>
          </cell>
          <cell r="G456">
            <v>0.01</v>
          </cell>
          <cell r="H456">
            <v>0</v>
          </cell>
          <cell r="I456" t="str">
            <v>1          0</v>
          </cell>
          <cell r="J456">
            <v>0</v>
          </cell>
          <cell r="K456">
            <v>0</v>
          </cell>
          <cell r="L456">
            <v>2003</v>
          </cell>
          <cell r="M456" t="str">
            <v>No Trade</v>
          </cell>
          <cell r="N456" t="str">
            <v/>
          </cell>
          <cell r="O456" t="str">
            <v/>
          </cell>
          <cell r="P456" t="str">
            <v/>
          </cell>
        </row>
        <row r="457">
          <cell r="A457" t="str">
            <v>LO</v>
          </cell>
          <cell r="B457">
            <v>1</v>
          </cell>
          <cell r="C457">
            <v>3</v>
          </cell>
          <cell r="D457" t="str">
            <v>C</v>
          </cell>
          <cell r="E457">
            <v>47.5</v>
          </cell>
          <cell r="F457">
            <v>37606</v>
          </cell>
          <cell r="G457">
            <v>0.01</v>
          </cell>
          <cell r="H457">
            <v>0</v>
          </cell>
          <cell r="I457" t="str">
            <v>1          0</v>
          </cell>
          <cell r="J457">
            <v>0</v>
          </cell>
          <cell r="K457">
            <v>0</v>
          </cell>
          <cell r="L457">
            <v>2003</v>
          </cell>
          <cell r="M457" t="str">
            <v>No Trade</v>
          </cell>
          <cell r="N457" t="str">
            <v/>
          </cell>
          <cell r="O457" t="str">
            <v/>
          </cell>
          <cell r="P457" t="str">
            <v/>
          </cell>
        </row>
        <row r="458">
          <cell r="A458" t="str">
            <v>LO</v>
          </cell>
          <cell r="B458">
            <v>1</v>
          </cell>
          <cell r="C458">
            <v>3</v>
          </cell>
          <cell r="D458" t="str">
            <v>C</v>
          </cell>
          <cell r="E458">
            <v>50</v>
          </cell>
          <cell r="F458">
            <v>37606</v>
          </cell>
          <cell r="G458">
            <v>0.01</v>
          </cell>
          <cell r="H458">
            <v>0</v>
          </cell>
          <cell r="I458" t="str">
            <v>1          0</v>
          </cell>
          <cell r="J458">
            <v>0</v>
          </cell>
          <cell r="K458">
            <v>0</v>
          </cell>
          <cell r="L458">
            <v>2003</v>
          </cell>
          <cell r="M458" t="str">
            <v>No Trade</v>
          </cell>
          <cell r="N458" t="str">
            <v/>
          </cell>
          <cell r="O458" t="str">
            <v/>
          </cell>
          <cell r="P458" t="str">
            <v/>
          </cell>
        </row>
        <row r="459">
          <cell r="A459" t="str">
            <v>LO</v>
          </cell>
          <cell r="B459">
            <v>1</v>
          </cell>
          <cell r="C459">
            <v>3</v>
          </cell>
          <cell r="D459" t="str">
            <v>C</v>
          </cell>
          <cell r="E459">
            <v>60</v>
          </cell>
          <cell r="F459">
            <v>37606</v>
          </cell>
          <cell r="G459">
            <v>0.01</v>
          </cell>
          <cell r="H459">
            <v>0</v>
          </cell>
          <cell r="I459" t="str">
            <v>1          0</v>
          </cell>
          <cell r="J459">
            <v>0</v>
          </cell>
          <cell r="K459">
            <v>0</v>
          </cell>
          <cell r="L459">
            <v>2003</v>
          </cell>
          <cell r="M459" t="str">
            <v>No Trade</v>
          </cell>
          <cell r="N459" t="str">
            <v/>
          </cell>
          <cell r="O459" t="str">
            <v/>
          </cell>
          <cell r="P459" t="str">
            <v/>
          </cell>
        </row>
        <row r="460">
          <cell r="A460" t="str">
            <v>LO</v>
          </cell>
          <cell r="B460">
            <v>1</v>
          </cell>
          <cell r="C460">
            <v>3</v>
          </cell>
          <cell r="D460" t="str">
            <v>C</v>
          </cell>
          <cell r="E460">
            <v>62.5</v>
          </cell>
          <cell r="F460">
            <v>37606</v>
          </cell>
          <cell r="G460">
            <v>0.01</v>
          </cell>
          <cell r="H460">
            <v>0</v>
          </cell>
          <cell r="I460" t="str">
            <v>1          0</v>
          </cell>
          <cell r="J460">
            <v>0</v>
          </cell>
          <cell r="K460">
            <v>0</v>
          </cell>
          <cell r="L460">
            <v>2003</v>
          </cell>
          <cell r="M460" t="str">
            <v>No Trade</v>
          </cell>
          <cell r="N460" t="str">
            <v/>
          </cell>
          <cell r="O460" t="str">
            <v/>
          </cell>
          <cell r="P460" t="str">
            <v/>
          </cell>
        </row>
        <row r="461">
          <cell r="A461" t="str">
            <v>LO</v>
          </cell>
          <cell r="B461">
            <v>2</v>
          </cell>
          <cell r="C461">
            <v>3</v>
          </cell>
          <cell r="D461" t="str">
            <v>P</v>
          </cell>
          <cell r="E461">
            <v>2.5</v>
          </cell>
          <cell r="F461">
            <v>37636</v>
          </cell>
          <cell r="G461">
            <v>0</v>
          </cell>
          <cell r="H461">
            <v>0</v>
          </cell>
          <cell r="I461" t="str">
            <v>0          0</v>
          </cell>
          <cell r="J461">
            <v>0</v>
          </cell>
          <cell r="K461">
            <v>0</v>
          </cell>
          <cell r="L461">
            <v>2003</v>
          </cell>
          <cell r="M461" t="str">
            <v>No Trade</v>
          </cell>
          <cell r="N461" t="str">
            <v/>
          </cell>
          <cell r="O461" t="str">
            <v/>
          </cell>
          <cell r="P461" t="str">
            <v/>
          </cell>
        </row>
        <row r="462">
          <cell r="A462" t="str">
            <v>LO</v>
          </cell>
          <cell r="B462">
            <v>2</v>
          </cell>
          <cell r="C462">
            <v>3</v>
          </cell>
          <cell r="D462" t="str">
            <v>P</v>
          </cell>
          <cell r="E462">
            <v>13</v>
          </cell>
          <cell r="F462">
            <v>37636</v>
          </cell>
          <cell r="G462">
            <v>0.01</v>
          </cell>
          <cell r="H462">
            <v>0</v>
          </cell>
          <cell r="I462" t="str">
            <v>1          0</v>
          </cell>
          <cell r="J462">
            <v>0</v>
          </cell>
          <cell r="K462">
            <v>0</v>
          </cell>
          <cell r="L462">
            <v>2003</v>
          </cell>
          <cell r="M462" t="str">
            <v>No Trade</v>
          </cell>
          <cell r="N462" t="str">
            <v/>
          </cell>
          <cell r="O462" t="str">
            <v/>
          </cell>
          <cell r="P462" t="str">
            <v/>
          </cell>
        </row>
        <row r="463">
          <cell r="A463" t="str">
            <v>LO</v>
          </cell>
          <cell r="B463">
            <v>2</v>
          </cell>
          <cell r="C463">
            <v>3</v>
          </cell>
          <cell r="D463" t="str">
            <v>P</v>
          </cell>
          <cell r="E463">
            <v>14</v>
          </cell>
          <cell r="F463">
            <v>37636</v>
          </cell>
          <cell r="G463">
            <v>0.01</v>
          </cell>
          <cell r="H463">
            <v>0</v>
          </cell>
          <cell r="I463" t="str">
            <v>1          0</v>
          </cell>
          <cell r="J463">
            <v>0</v>
          </cell>
          <cell r="K463">
            <v>0</v>
          </cell>
          <cell r="L463">
            <v>2003</v>
          </cell>
          <cell r="M463" t="str">
            <v>No Trade</v>
          </cell>
          <cell r="N463" t="str">
            <v/>
          </cell>
          <cell r="O463" t="str">
            <v/>
          </cell>
          <cell r="P463" t="str">
            <v/>
          </cell>
        </row>
        <row r="464">
          <cell r="A464" t="str">
            <v>LO</v>
          </cell>
          <cell r="B464">
            <v>2</v>
          </cell>
          <cell r="C464">
            <v>3</v>
          </cell>
          <cell r="D464" t="str">
            <v>P</v>
          </cell>
          <cell r="E464">
            <v>15</v>
          </cell>
          <cell r="F464">
            <v>37636</v>
          </cell>
          <cell r="G464">
            <v>0.01</v>
          </cell>
          <cell r="H464">
            <v>0</v>
          </cell>
          <cell r="I464" t="str">
            <v>1          0</v>
          </cell>
          <cell r="J464">
            <v>0</v>
          </cell>
          <cell r="K464">
            <v>0</v>
          </cell>
          <cell r="L464">
            <v>2003</v>
          </cell>
          <cell r="M464" t="str">
            <v>No Trade</v>
          </cell>
          <cell r="N464" t="str">
            <v/>
          </cell>
          <cell r="O464" t="str">
            <v/>
          </cell>
          <cell r="P464" t="str">
            <v/>
          </cell>
        </row>
        <row r="465">
          <cell r="A465" t="str">
            <v>LO</v>
          </cell>
          <cell r="B465">
            <v>2</v>
          </cell>
          <cell r="C465">
            <v>3</v>
          </cell>
          <cell r="D465" t="str">
            <v>P</v>
          </cell>
          <cell r="E465">
            <v>16</v>
          </cell>
          <cell r="F465">
            <v>37636</v>
          </cell>
          <cell r="G465">
            <v>0.01</v>
          </cell>
          <cell r="H465">
            <v>0</v>
          </cell>
          <cell r="I465" t="str">
            <v>2          0</v>
          </cell>
          <cell r="J465">
            <v>0</v>
          </cell>
          <cell r="K465">
            <v>0</v>
          </cell>
          <cell r="L465">
            <v>2003</v>
          </cell>
          <cell r="M465" t="str">
            <v>No Trade</v>
          </cell>
          <cell r="N465" t="str">
            <v/>
          </cell>
          <cell r="O465" t="str">
            <v/>
          </cell>
          <cell r="P465" t="str">
            <v/>
          </cell>
        </row>
        <row r="466">
          <cell r="A466" t="str">
            <v>LO</v>
          </cell>
          <cell r="B466">
            <v>2</v>
          </cell>
          <cell r="C466">
            <v>3</v>
          </cell>
          <cell r="D466" t="str">
            <v>P</v>
          </cell>
          <cell r="E466">
            <v>17</v>
          </cell>
          <cell r="F466">
            <v>37636</v>
          </cell>
          <cell r="G466">
            <v>0.02</v>
          </cell>
          <cell r="H466">
            <v>0</v>
          </cell>
          <cell r="I466" t="str">
            <v>3          0</v>
          </cell>
          <cell r="J466">
            <v>0</v>
          </cell>
          <cell r="K466">
            <v>0</v>
          </cell>
          <cell r="L466">
            <v>2003</v>
          </cell>
          <cell r="M466" t="str">
            <v>No Trade</v>
          </cell>
          <cell r="N466" t="str">
            <v/>
          </cell>
          <cell r="O466" t="str">
            <v/>
          </cell>
          <cell r="P466" t="str">
            <v/>
          </cell>
        </row>
        <row r="467">
          <cell r="A467" t="str">
            <v>LO</v>
          </cell>
          <cell r="B467">
            <v>2</v>
          </cell>
          <cell r="C467">
            <v>3</v>
          </cell>
          <cell r="D467" t="str">
            <v>P</v>
          </cell>
          <cell r="E467">
            <v>18</v>
          </cell>
          <cell r="F467">
            <v>37636</v>
          </cell>
          <cell r="G467">
            <v>0.02</v>
          </cell>
          <cell r="H467">
            <v>0</v>
          </cell>
          <cell r="I467" t="str">
            <v>3          0</v>
          </cell>
          <cell r="J467">
            <v>0</v>
          </cell>
          <cell r="K467">
            <v>0</v>
          </cell>
          <cell r="L467">
            <v>2003</v>
          </cell>
          <cell r="M467" t="str">
            <v>No Trade</v>
          </cell>
          <cell r="N467" t="str">
            <v/>
          </cell>
          <cell r="O467" t="str">
            <v/>
          </cell>
          <cell r="P467" t="str">
            <v/>
          </cell>
        </row>
        <row r="468">
          <cell r="A468" t="str">
            <v>LO</v>
          </cell>
          <cell r="B468">
            <v>2</v>
          </cell>
          <cell r="C468">
            <v>3</v>
          </cell>
          <cell r="D468" t="str">
            <v>P</v>
          </cell>
          <cell r="E468">
            <v>18.5</v>
          </cell>
          <cell r="F468">
            <v>37636</v>
          </cell>
          <cell r="G468">
            <v>0.03</v>
          </cell>
          <cell r="H468">
            <v>0</v>
          </cell>
          <cell r="I468" t="str">
            <v>4          0</v>
          </cell>
          <cell r="J468">
            <v>0</v>
          </cell>
          <cell r="K468">
            <v>0</v>
          </cell>
          <cell r="L468">
            <v>2003</v>
          </cell>
          <cell r="M468" t="str">
            <v>No Trade</v>
          </cell>
          <cell r="N468" t="str">
            <v/>
          </cell>
          <cell r="O468" t="str">
            <v/>
          </cell>
          <cell r="P468" t="str">
            <v/>
          </cell>
        </row>
        <row r="469">
          <cell r="A469" t="str">
            <v>LO</v>
          </cell>
          <cell r="B469">
            <v>2</v>
          </cell>
          <cell r="C469">
            <v>3</v>
          </cell>
          <cell r="D469" t="str">
            <v>P</v>
          </cell>
          <cell r="E469">
            <v>19</v>
          </cell>
          <cell r="F469">
            <v>37636</v>
          </cell>
          <cell r="G469">
            <v>0.04</v>
          </cell>
          <cell r="H469">
            <v>0</v>
          </cell>
          <cell r="I469" t="str">
            <v>5          5</v>
          </cell>
          <cell r="J469">
            <v>0.04</v>
          </cell>
          <cell r="K469">
            <v>0.04</v>
          </cell>
          <cell r="L469">
            <v>2003</v>
          </cell>
          <cell r="M469" t="str">
            <v>No Trade</v>
          </cell>
          <cell r="N469" t="str">
            <v/>
          </cell>
          <cell r="O469" t="str">
            <v/>
          </cell>
          <cell r="P469" t="str">
            <v/>
          </cell>
        </row>
        <row r="470">
          <cell r="A470" t="str">
            <v>LO</v>
          </cell>
          <cell r="B470">
            <v>2</v>
          </cell>
          <cell r="C470">
            <v>3</v>
          </cell>
          <cell r="D470" t="str">
            <v>P</v>
          </cell>
          <cell r="E470">
            <v>19.5</v>
          </cell>
          <cell r="F470">
            <v>37636</v>
          </cell>
          <cell r="G470">
            <v>0.05</v>
          </cell>
          <cell r="H470">
            <v>0</v>
          </cell>
          <cell r="I470" t="str">
            <v>6          0</v>
          </cell>
          <cell r="J470">
            <v>0</v>
          </cell>
          <cell r="K470">
            <v>0</v>
          </cell>
          <cell r="L470">
            <v>2003</v>
          </cell>
          <cell r="M470" t="str">
            <v>No Trade</v>
          </cell>
          <cell r="N470" t="str">
            <v/>
          </cell>
          <cell r="O470" t="str">
            <v/>
          </cell>
          <cell r="P470" t="str">
            <v/>
          </cell>
        </row>
        <row r="471">
          <cell r="A471" t="str">
            <v>LO</v>
          </cell>
          <cell r="B471">
            <v>2</v>
          </cell>
          <cell r="C471">
            <v>3</v>
          </cell>
          <cell r="D471" t="str">
            <v>P</v>
          </cell>
          <cell r="E471">
            <v>20</v>
          </cell>
          <cell r="F471">
            <v>37636</v>
          </cell>
          <cell r="G471">
            <v>0.06</v>
          </cell>
          <cell r="H471">
            <v>0</v>
          </cell>
          <cell r="I471" t="str">
            <v>8          0</v>
          </cell>
          <cell r="J471">
            <v>0</v>
          </cell>
          <cell r="K471">
            <v>0</v>
          </cell>
          <cell r="L471">
            <v>2003</v>
          </cell>
          <cell r="M471" t="str">
            <v>No Trade</v>
          </cell>
          <cell r="N471" t="str">
            <v/>
          </cell>
          <cell r="O471" t="str">
            <v/>
          </cell>
          <cell r="P471" t="str">
            <v/>
          </cell>
        </row>
        <row r="472">
          <cell r="A472" t="str">
            <v>LO</v>
          </cell>
          <cell r="B472">
            <v>2</v>
          </cell>
          <cell r="C472">
            <v>3</v>
          </cell>
          <cell r="D472" t="str">
            <v>C</v>
          </cell>
          <cell r="E472">
            <v>20.5</v>
          </cell>
          <cell r="F472">
            <v>37636</v>
          </cell>
          <cell r="G472">
            <v>6.72</v>
          </cell>
          <cell r="H472">
            <v>6.1</v>
          </cell>
          <cell r="I472" t="str">
            <v>7          0</v>
          </cell>
          <cell r="J472">
            <v>0</v>
          </cell>
          <cell r="K472">
            <v>0</v>
          </cell>
          <cell r="L472">
            <v>2003</v>
          </cell>
          <cell r="M472" t="str">
            <v>No Trade</v>
          </cell>
          <cell r="N472" t="str">
            <v/>
          </cell>
          <cell r="O472" t="str">
            <v/>
          </cell>
          <cell r="P472" t="str">
            <v/>
          </cell>
        </row>
        <row r="473">
          <cell r="A473" t="str">
            <v>LO</v>
          </cell>
          <cell r="B473">
            <v>2</v>
          </cell>
          <cell r="C473">
            <v>3</v>
          </cell>
          <cell r="D473" t="str">
            <v>P</v>
          </cell>
          <cell r="E473">
            <v>20.5</v>
          </cell>
          <cell r="F473">
            <v>37636</v>
          </cell>
          <cell r="G473">
            <v>0.08</v>
          </cell>
          <cell r="H473">
            <v>0.1</v>
          </cell>
          <cell r="I473" t="str">
            <v>1          0</v>
          </cell>
          <cell r="J473">
            <v>0</v>
          </cell>
          <cell r="K473">
            <v>0</v>
          </cell>
          <cell r="L473">
            <v>2003</v>
          </cell>
          <cell r="M473" t="str">
            <v>No Trade</v>
          </cell>
          <cell r="N473" t="str">
            <v/>
          </cell>
          <cell r="O473" t="str">
            <v/>
          </cell>
          <cell r="P473" t="str">
            <v/>
          </cell>
        </row>
        <row r="474">
          <cell r="A474" t="str">
            <v>LO</v>
          </cell>
          <cell r="B474">
            <v>2</v>
          </cell>
          <cell r="C474">
            <v>3</v>
          </cell>
          <cell r="D474" t="str">
            <v>P</v>
          </cell>
          <cell r="E474">
            <v>21</v>
          </cell>
          <cell r="F474">
            <v>37636</v>
          </cell>
          <cell r="G474">
            <v>0.1</v>
          </cell>
          <cell r="H474">
            <v>0.1</v>
          </cell>
          <cell r="I474" t="str">
            <v>3          0</v>
          </cell>
          <cell r="J474">
            <v>0</v>
          </cell>
          <cell r="K474">
            <v>0</v>
          </cell>
          <cell r="L474">
            <v>2003</v>
          </cell>
          <cell r="M474" t="str">
            <v>No Trade</v>
          </cell>
          <cell r="N474" t="str">
            <v/>
          </cell>
          <cell r="O474" t="str">
            <v/>
          </cell>
          <cell r="P474" t="str">
            <v/>
          </cell>
        </row>
        <row r="475">
          <cell r="A475" t="str">
            <v>LO</v>
          </cell>
          <cell r="B475">
            <v>2</v>
          </cell>
          <cell r="C475">
            <v>3</v>
          </cell>
          <cell r="D475" t="str">
            <v>C</v>
          </cell>
          <cell r="E475">
            <v>21.5</v>
          </cell>
          <cell r="F475">
            <v>37636</v>
          </cell>
          <cell r="G475">
            <v>5.77</v>
          </cell>
          <cell r="H475">
            <v>5.2</v>
          </cell>
          <cell r="I475" t="str">
            <v>2          0</v>
          </cell>
          <cell r="J475">
            <v>0</v>
          </cell>
          <cell r="K475">
            <v>0</v>
          </cell>
          <cell r="L475">
            <v>2003</v>
          </cell>
          <cell r="M475" t="str">
            <v>No Trade</v>
          </cell>
          <cell r="N475" t="str">
            <v/>
          </cell>
          <cell r="O475" t="str">
            <v/>
          </cell>
          <cell r="P475" t="str">
            <v/>
          </cell>
        </row>
        <row r="476">
          <cell r="A476" t="str">
            <v>LO</v>
          </cell>
          <cell r="B476">
            <v>2</v>
          </cell>
          <cell r="C476">
            <v>3</v>
          </cell>
          <cell r="D476" t="str">
            <v>P</v>
          </cell>
          <cell r="E476">
            <v>21.5</v>
          </cell>
          <cell r="F476">
            <v>37636</v>
          </cell>
          <cell r="G476">
            <v>0.12</v>
          </cell>
          <cell r="H476">
            <v>0.1</v>
          </cell>
          <cell r="I476" t="str">
            <v>5          0</v>
          </cell>
          <cell r="J476">
            <v>0</v>
          </cell>
          <cell r="K476">
            <v>0</v>
          </cell>
          <cell r="L476">
            <v>2003</v>
          </cell>
          <cell r="M476" t="str">
            <v>No Trade</v>
          </cell>
          <cell r="N476" t="str">
            <v/>
          </cell>
          <cell r="O476" t="str">
            <v/>
          </cell>
          <cell r="P476" t="str">
            <v/>
          </cell>
        </row>
        <row r="477">
          <cell r="A477" t="str">
            <v>LO</v>
          </cell>
          <cell r="B477">
            <v>2</v>
          </cell>
          <cell r="C477">
            <v>3</v>
          </cell>
          <cell r="D477" t="str">
            <v>P</v>
          </cell>
          <cell r="E477">
            <v>22</v>
          </cell>
          <cell r="F477">
            <v>37636</v>
          </cell>
          <cell r="G477">
            <v>0.15</v>
          </cell>
          <cell r="H477">
            <v>0.1</v>
          </cell>
          <cell r="I477" t="str">
            <v>9         76</v>
          </cell>
          <cell r="J477">
            <v>0.11</v>
          </cell>
          <cell r="K477">
            <v>0.11</v>
          </cell>
          <cell r="L477">
            <v>2003</v>
          </cell>
          <cell r="M477" t="str">
            <v>No Trade</v>
          </cell>
          <cell r="N477" t="str">
            <v/>
          </cell>
          <cell r="O477" t="str">
            <v/>
          </cell>
          <cell r="P477" t="str">
            <v/>
          </cell>
        </row>
        <row r="478">
          <cell r="A478" t="str">
            <v>LO</v>
          </cell>
          <cell r="B478">
            <v>2</v>
          </cell>
          <cell r="C478">
            <v>3</v>
          </cell>
          <cell r="D478" t="str">
            <v>P</v>
          </cell>
          <cell r="E478">
            <v>22.5</v>
          </cell>
          <cell r="F478">
            <v>37636</v>
          </cell>
          <cell r="G478">
            <v>0.18</v>
          </cell>
          <cell r="H478">
            <v>0.2</v>
          </cell>
          <cell r="I478" t="str">
            <v>4         18</v>
          </cell>
          <cell r="J478">
            <v>0.19</v>
          </cell>
          <cell r="K478">
            <v>0.19</v>
          </cell>
          <cell r="L478">
            <v>2003</v>
          </cell>
          <cell r="M478" t="str">
            <v>No Trade</v>
          </cell>
          <cell r="N478" t="str">
            <v/>
          </cell>
          <cell r="O478" t="str">
            <v/>
          </cell>
          <cell r="P478" t="str">
            <v/>
          </cell>
        </row>
        <row r="479">
          <cell r="A479" t="str">
            <v>LO</v>
          </cell>
          <cell r="B479">
            <v>2</v>
          </cell>
          <cell r="C479">
            <v>3</v>
          </cell>
          <cell r="D479" t="str">
            <v>C</v>
          </cell>
          <cell r="E479">
            <v>23</v>
          </cell>
          <cell r="F479">
            <v>37636</v>
          </cell>
          <cell r="G479">
            <v>4.3600000000000003</v>
          </cell>
          <cell r="H479">
            <v>3.8</v>
          </cell>
          <cell r="I479" t="str">
            <v>6          0</v>
          </cell>
          <cell r="J479">
            <v>0</v>
          </cell>
          <cell r="K479">
            <v>0</v>
          </cell>
          <cell r="L479">
            <v>2003</v>
          </cell>
          <cell r="M479" t="str">
            <v>No Trade</v>
          </cell>
          <cell r="N479" t="str">
            <v/>
          </cell>
          <cell r="O479" t="str">
            <v/>
          </cell>
          <cell r="P479" t="str">
            <v/>
          </cell>
        </row>
        <row r="480">
          <cell r="A480" t="str">
            <v>LO</v>
          </cell>
          <cell r="B480">
            <v>2</v>
          </cell>
          <cell r="C480">
            <v>3</v>
          </cell>
          <cell r="D480" t="str">
            <v>P</v>
          </cell>
          <cell r="E480">
            <v>23</v>
          </cell>
          <cell r="F480">
            <v>37636</v>
          </cell>
          <cell r="G480">
            <v>0.21</v>
          </cell>
          <cell r="H480">
            <v>0.2</v>
          </cell>
          <cell r="I480" t="str">
            <v>9        201</v>
          </cell>
          <cell r="J480">
            <v>0.27</v>
          </cell>
          <cell r="K480">
            <v>0.22</v>
          </cell>
          <cell r="L480">
            <v>2003</v>
          </cell>
          <cell r="M480" t="str">
            <v>No Trade</v>
          </cell>
          <cell r="N480" t="str">
            <v/>
          </cell>
          <cell r="O480" t="str">
            <v/>
          </cell>
          <cell r="P480" t="str">
            <v/>
          </cell>
        </row>
        <row r="481">
          <cell r="A481" t="str">
            <v>LO</v>
          </cell>
          <cell r="B481">
            <v>2</v>
          </cell>
          <cell r="C481">
            <v>3</v>
          </cell>
          <cell r="D481" t="str">
            <v>C</v>
          </cell>
          <cell r="E481">
            <v>23.5</v>
          </cell>
          <cell r="F481">
            <v>37636</v>
          </cell>
          <cell r="G481">
            <v>2.9</v>
          </cell>
          <cell r="H481">
            <v>2.9</v>
          </cell>
          <cell r="I481" t="str">
            <v>0          0</v>
          </cell>
          <cell r="J481">
            <v>0</v>
          </cell>
          <cell r="K481">
            <v>0</v>
          </cell>
          <cell r="L481">
            <v>2003</v>
          </cell>
          <cell r="M481" t="str">
            <v>No Trade</v>
          </cell>
          <cell r="N481" t="str">
            <v/>
          </cell>
          <cell r="O481" t="str">
            <v/>
          </cell>
          <cell r="P481" t="str">
            <v/>
          </cell>
        </row>
        <row r="482">
          <cell r="A482" t="str">
            <v>LO</v>
          </cell>
          <cell r="B482">
            <v>2</v>
          </cell>
          <cell r="C482">
            <v>3</v>
          </cell>
          <cell r="D482" t="str">
            <v>P</v>
          </cell>
          <cell r="E482">
            <v>23.5</v>
          </cell>
          <cell r="F482">
            <v>37636</v>
          </cell>
          <cell r="G482">
            <v>0.26</v>
          </cell>
          <cell r="H482">
            <v>0.3</v>
          </cell>
          <cell r="I482" t="str">
            <v>5        350</v>
          </cell>
          <cell r="J482">
            <v>0</v>
          </cell>
          <cell r="K482">
            <v>0</v>
          </cell>
          <cell r="L482">
            <v>2003</v>
          </cell>
          <cell r="M482" t="str">
            <v>No Trade</v>
          </cell>
          <cell r="N482" t="str">
            <v/>
          </cell>
          <cell r="O482" t="str">
            <v/>
          </cell>
          <cell r="P482" t="str">
            <v/>
          </cell>
        </row>
        <row r="483">
          <cell r="A483" t="str">
            <v>LO</v>
          </cell>
          <cell r="B483">
            <v>2</v>
          </cell>
          <cell r="C483">
            <v>3</v>
          </cell>
          <cell r="D483" t="str">
            <v>C</v>
          </cell>
          <cell r="E483">
            <v>24</v>
          </cell>
          <cell r="F483">
            <v>37636</v>
          </cell>
          <cell r="G483">
            <v>3.48</v>
          </cell>
          <cell r="H483">
            <v>3</v>
          </cell>
          <cell r="I483" t="str">
            <v>1          0</v>
          </cell>
          <cell r="J483">
            <v>0</v>
          </cell>
          <cell r="K483">
            <v>0</v>
          </cell>
          <cell r="L483">
            <v>2003</v>
          </cell>
          <cell r="M483" t="str">
            <v>No Trade</v>
          </cell>
          <cell r="N483" t="str">
            <v/>
          </cell>
          <cell r="O483" t="str">
            <v/>
          </cell>
          <cell r="P483" t="str">
            <v/>
          </cell>
        </row>
        <row r="484">
          <cell r="A484" t="str">
            <v>LO</v>
          </cell>
          <cell r="B484">
            <v>2</v>
          </cell>
          <cell r="C484">
            <v>3</v>
          </cell>
          <cell r="D484" t="str">
            <v>P</v>
          </cell>
          <cell r="E484">
            <v>24</v>
          </cell>
          <cell r="F484">
            <v>37636</v>
          </cell>
          <cell r="G484">
            <v>0.33</v>
          </cell>
          <cell r="H484">
            <v>0.4</v>
          </cell>
          <cell r="I484" t="str">
            <v>3        356</v>
          </cell>
          <cell r="J484">
            <v>0.37</v>
          </cell>
          <cell r="K484">
            <v>0.34</v>
          </cell>
          <cell r="L484">
            <v>2003</v>
          </cell>
          <cell r="M484" t="str">
            <v>No Trade</v>
          </cell>
          <cell r="N484" t="str">
            <v/>
          </cell>
          <cell r="O484" t="str">
            <v/>
          </cell>
          <cell r="P484" t="str">
            <v/>
          </cell>
        </row>
        <row r="485">
          <cell r="A485" t="str">
            <v>LO</v>
          </cell>
          <cell r="B485">
            <v>2</v>
          </cell>
          <cell r="C485">
            <v>3</v>
          </cell>
          <cell r="D485" t="str">
            <v>C</v>
          </cell>
          <cell r="E485">
            <v>24.5</v>
          </cell>
          <cell r="F485">
            <v>37636</v>
          </cell>
          <cell r="G485">
            <v>3.08</v>
          </cell>
          <cell r="H485">
            <v>2.6</v>
          </cell>
          <cell r="I485" t="str">
            <v>2          0</v>
          </cell>
          <cell r="J485">
            <v>0</v>
          </cell>
          <cell r="K485">
            <v>0</v>
          </cell>
          <cell r="L485">
            <v>2003</v>
          </cell>
          <cell r="M485" t="str">
            <v>No Trade</v>
          </cell>
          <cell r="N485" t="str">
            <v/>
          </cell>
          <cell r="O485" t="str">
            <v/>
          </cell>
          <cell r="P485" t="str">
            <v/>
          </cell>
        </row>
        <row r="486">
          <cell r="A486" t="str">
            <v>LO</v>
          </cell>
          <cell r="B486">
            <v>2</v>
          </cell>
          <cell r="C486">
            <v>3</v>
          </cell>
          <cell r="D486" t="str">
            <v>P</v>
          </cell>
          <cell r="E486">
            <v>24.5</v>
          </cell>
          <cell r="F486">
            <v>37636</v>
          </cell>
          <cell r="G486">
            <v>0.42</v>
          </cell>
          <cell r="H486">
            <v>0.5</v>
          </cell>
          <cell r="I486" t="str">
            <v>4         70</v>
          </cell>
          <cell r="J486">
            <v>0.43</v>
          </cell>
          <cell r="K486">
            <v>0.43</v>
          </cell>
          <cell r="L486">
            <v>2003</v>
          </cell>
          <cell r="M486" t="str">
            <v>No Trade</v>
          </cell>
          <cell r="N486" t="str">
            <v/>
          </cell>
          <cell r="O486" t="str">
            <v/>
          </cell>
          <cell r="P486" t="str">
            <v/>
          </cell>
        </row>
        <row r="487">
          <cell r="A487" t="str">
            <v>LO</v>
          </cell>
          <cell r="B487">
            <v>2</v>
          </cell>
          <cell r="C487">
            <v>3</v>
          </cell>
          <cell r="D487" t="str">
            <v>C</v>
          </cell>
          <cell r="E487">
            <v>25</v>
          </cell>
          <cell r="F487">
            <v>37636</v>
          </cell>
          <cell r="G487">
            <v>2.68</v>
          </cell>
          <cell r="H487">
            <v>2.2000000000000002</v>
          </cell>
          <cell r="I487" t="str">
            <v>4          0</v>
          </cell>
          <cell r="J487">
            <v>0</v>
          </cell>
          <cell r="K487">
            <v>0</v>
          </cell>
          <cell r="L487">
            <v>2003</v>
          </cell>
          <cell r="M487" t="str">
            <v>No Trade</v>
          </cell>
          <cell r="N487" t="str">
            <v/>
          </cell>
          <cell r="O487" t="str">
            <v/>
          </cell>
          <cell r="P487" t="str">
            <v/>
          </cell>
        </row>
        <row r="488">
          <cell r="A488" t="str">
            <v>LO</v>
          </cell>
          <cell r="B488">
            <v>2</v>
          </cell>
          <cell r="C488">
            <v>3</v>
          </cell>
          <cell r="D488" t="str">
            <v>P</v>
          </cell>
          <cell r="E488">
            <v>25</v>
          </cell>
          <cell r="F488">
            <v>37636</v>
          </cell>
          <cell r="G488">
            <v>0.52</v>
          </cell>
          <cell r="H488">
            <v>0.6</v>
          </cell>
          <cell r="I488" t="str">
            <v>6      1,124</v>
          </cell>
          <cell r="J488">
            <v>0.59</v>
          </cell>
          <cell r="K488">
            <v>0.5</v>
          </cell>
          <cell r="L488">
            <v>2003</v>
          </cell>
          <cell r="M488" t="str">
            <v>No Trade</v>
          </cell>
          <cell r="N488" t="str">
            <v/>
          </cell>
          <cell r="O488" t="str">
            <v/>
          </cell>
          <cell r="P488" t="str">
            <v/>
          </cell>
        </row>
        <row r="489">
          <cell r="A489" t="str">
            <v>LO</v>
          </cell>
          <cell r="B489">
            <v>2</v>
          </cell>
          <cell r="C489">
            <v>3</v>
          </cell>
          <cell r="D489" t="str">
            <v>C</v>
          </cell>
          <cell r="E489">
            <v>25.5</v>
          </cell>
          <cell r="F489">
            <v>37636</v>
          </cell>
          <cell r="G489">
            <v>2.33</v>
          </cell>
          <cell r="H489">
            <v>1.9</v>
          </cell>
          <cell r="I489" t="str">
            <v>2          0</v>
          </cell>
          <cell r="J489">
            <v>0</v>
          </cell>
          <cell r="K489">
            <v>0</v>
          </cell>
          <cell r="L489">
            <v>2003</v>
          </cell>
          <cell r="M489" t="str">
            <v>No Trade</v>
          </cell>
          <cell r="N489" t="str">
            <v/>
          </cell>
          <cell r="O489" t="str">
            <v/>
          </cell>
          <cell r="P489" t="str">
            <v/>
          </cell>
        </row>
        <row r="490">
          <cell r="A490" t="str">
            <v>LO</v>
          </cell>
          <cell r="B490">
            <v>2</v>
          </cell>
          <cell r="C490">
            <v>3</v>
          </cell>
          <cell r="D490" t="str">
            <v>P</v>
          </cell>
          <cell r="E490">
            <v>25.5</v>
          </cell>
          <cell r="F490">
            <v>37636</v>
          </cell>
          <cell r="G490">
            <v>0.67</v>
          </cell>
          <cell r="H490">
            <v>0.8</v>
          </cell>
          <cell r="I490" t="str">
            <v>4         15</v>
          </cell>
          <cell r="J490">
            <v>0.68</v>
          </cell>
          <cell r="K490">
            <v>0.68</v>
          </cell>
          <cell r="L490">
            <v>2003</v>
          </cell>
          <cell r="M490" t="str">
            <v>No Trade</v>
          </cell>
          <cell r="N490" t="str">
            <v/>
          </cell>
          <cell r="O490" t="str">
            <v/>
          </cell>
          <cell r="P490" t="str">
            <v/>
          </cell>
        </row>
        <row r="491">
          <cell r="A491" t="str">
            <v>LO</v>
          </cell>
          <cell r="B491">
            <v>2</v>
          </cell>
          <cell r="C491">
            <v>3</v>
          </cell>
          <cell r="D491" t="str">
            <v>C</v>
          </cell>
          <cell r="E491">
            <v>26</v>
          </cell>
          <cell r="F491">
            <v>37636</v>
          </cell>
          <cell r="G491">
            <v>1.98</v>
          </cell>
          <cell r="H491">
            <v>1.6</v>
          </cell>
          <cell r="I491" t="str">
            <v>3          0</v>
          </cell>
          <cell r="J491">
            <v>0</v>
          </cell>
          <cell r="K491">
            <v>0</v>
          </cell>
          <cell r="L491">
            <v>2003</v>
          </cell>
          <cell r="M491" t="str">
            <v>No Trade</v>
          </cell>
          <cell r="N491" t="str">
            <v/>
          </cell>
          <cell r="O491" t="str">
            <v/>
          </cell>
          <cell r="P491" t="str">
            <v/>
          </cell>
        </row>
        <row r="492">
          <cell r="A492" t="str">
            <v>LO</v>
          </cell>
          <cell r="B492">
            <v>2</v>
          </cell>
          <cell r="C492">
            <v>3</v>
          </cell>
          <cell r="D492" t="str">
            <v>P</v>
          </cell>
          <cell r="E492">
            <v>26</v>
          </cell>
          <cell r="F492">
            <v>37636</v>
          </cell>
          <cell r="G492">
            <v>0.82</v>
          </cell>
          <cell r="H492">
            <v>1</v>
          </cell>
          <cell r="I492" t="str">
            <v>4        593</v>
          </cell>
          <cell r="J492">
            <v>0.83</v>
          </cell>
          <cell r="K492">
            <v>0.83</v>
          </cell>
          <cell r="L492">
            <v>2003</v>
          </cell>
          <cell r="M492" t="str">
            <v>No Trade</v>
          </cell>
          <cell r="N492" t="str">
            <v/>
          </cell>
          <cell r="O492" t="str">
            <v/>
          </cell>
          <cell r="P492" t="str">
            <v/>
          </cell>
        </row>
        <row r="493">
          <cell r="A493" t="str">
            <v>LO</v>
          </cell>
          <cell r="B493">
            <v>2</v>
          </cell>
          <cell r="C493">
            <v>3</v>
          </cell>
          <cell r="D493" t="str">
            <v>C</v>
          </cell>
          <cell r="E493">
            <v>26.5</v>
          </cell>
          <cell r="F493">
            <v>37636</v>
          </cell>
          <cell r="G493">
            <v>1.69</v>
          </cell>
          <cell r="H493">
            <v>1.3</v>
          </cell>
          <cell r="I493" t="str">
            <v>6          0</v>
          </cell>
          <cell r="J493">
            <v>0</v>
          </cell>
          <cell r="K493">
            <v>0</v>
          </cell>
          <cell r="L493">
            <v>2003</v>
          </cell>
          <cell r="M493" t="str">
            <v>No Trade</v>
          </cell>
          <cell r="N493" t="str">
            <v/>
          </cell>
          <cell r="O493" t="str">
            <v/>
          </cell>
          <cell r="P493" t="str">
            <v/>
          </cell>
        </row>
        <row r="494">
          <cell r="A494" t="str">
            <v>LO</v>
          </cell>
          <cell r="B494">
            <v>2</v>
          </cell>
          <cell r="C494">
            <v>3</v>
          </cell>
          <cell r="D494" t="str">
            <v>P</v>
          </cell>
          <cell r="E494">
            <v>26.5</v>
          </cell>
          <cell r="F494">
            <v>37636</v>
          </cell>
          <cell r="G494">
            <v>1.02</v>
          </cell>
          <cell r="H494">
            <v>1.2</v>
          </cell>
          <cell r="I494" t="str">
            <v>7        152</v>
          </cell>
          <cell r="J494">
            <v>1.06</v>
          </cell>
          <cell r="K494">
            <v>1.02</v>
          </cell>
          <cell r="L494">
            <v>2003</v>
          </cell>
          <cell r="M494" t="str">
            <v>No Trade</v>
          </cell>
          <cell r="N494" t="str">
            <v/>
          </cell>
          <cell r="O494" t="str">
            <v/>
          </cell>
          <cell r="P494" t="str">
            <v/>
          </cell>
        </row>
        <row r="495">
          <cell r="A495" t="str">
            <v>LO</v>
          </cell>
          <cell r="B495">
            <v>2</v>
          </cell>
          <cell r="C495">
            <v>3</v>
          </cell>
          <cell r="D495" t="str">
            <v>C</v>
          </cell>
          <cell r="E495">
            <v>27</v>
          </cell>
          <cell r="F495">
            <v>37636</v>
          </cell>
          <cell r="G495">
            <v>1.41</v>
          </cell>
          <cell r="H495">
            <v>1.1000000000000001</v>
          </cell>
          <cell r="I495" t="str">
            <v>0         55</v>
          </cell>
          <cell r="J495">
            <v>1.25</v>
          </cell>
          <cell r="K495">
            <v>1.25</v>
          </cell>
          <cell r="L495">
            <v>2003</v>
          </cell>
          <cell r="M495" t="str">
            <v>No Trade</v>
          </cell>
          <cell r="N495" t="str">
            <v/>
          </cell>
          <cell r="O495" t="str">
            <v/>
          </cell>
          <cell r="P495" t="str">
            <v/>
          </cell>
        </row>
        <row r="496">
          <cell r="A496" t="str">
            <v>LO</v>
          </cell>
          <cell r="B496">
            <v>2</v>
          </cell>
          <cell r="C496">
            <v>3</v>
          </cell>
          <cell r="D496" t="str">
            <v>P</v>
          </cell>
          <cell r="E496">
            <v>27</v>
          </cell>
          <cell r="F496">
            <v>37636</v>
          </cell>
          <cell r="G496">
            <v>1.24</v>
          </cell>
          <cell r="H496">
            <v>1.5</v>
          </cell>
          <cell r="I496" t="str">
            <v>1        509</v>
          </cell>
          <cell r="J496">
            <v>1.32</v>
          </cell>
          <cell r="K496">
            <v>1.1499999999999999</v>
          </cell>
          <cell r="L496">
            <v>2003</v>
          </cell>
          <cell r="M496" t="str">
            <v>No Trade</v>
          </cell>
          <cell r="N496" t="str">
            <v/>
          </cell>
          <cell r="O496" t="str">
            <v/>
          </cell>
          <cell r="P496" t="str">
            <v/>
          </cell>
        </row>
        <row r="497">
          <cell r="A497" t="str">
            <v>LO</v>
          </cell>
          <cell r="B497">
            <v>2</v>
          </cell>
          <cell r="C497">
            <v>3</v>
          </cell>
          <cell r="D497" t="str">
            <v>C</v>
          </cell>
          <cell r="E497">
            <v>27.5</v>
          </cell>
          <cell r="F497">
            <v>37636</v>
          </cell>
          <cell r="G497">
            <v>1.1499999999999999</v>
          </cell>
          <cell r="H497">
            <v>0.8</v>
          </cell>
          <cell r="I497" t="str">
            <v>9         60</v>
          </cell>
          <cell r="J497">
            <v>1.1499999999999999</v>
          </cell>
          <cell r="K497">
            <v>1.1499999999999999</v>
          </cell>
          <cell r="L497">
            <v>2003</v>
          </cell>
          <cell r="M497" t="str">
            <v>No Trade</v>
          </cell>
          <cell r="N497" t="str">
            <v/>
          </cell>
          <cell r="O497" t="str">
            <v/>
          </cell>
          <cell r="P497" t="str">
            <v/>
          </cell>
        </row>
        <row r="498">
          <cell r="A498" t="str">
            <v>LO</v>
          </cell>
          <cell r="B498">
            <v>2</v>
          </cell>
          <cell r="C498">
            <v>3</v>
          </cell>
          <cell r="D498" t="str">
            <v>P</v>
          </cell>
          <cell r="E498">
            <v>27.5</v>
          </cell>
          <cell r="F498">
            <v>37636</v>
          </cell>
          <cell r="G498">
            <v>1.48</v>
          </cell>
          <cell r="H498">
            <v>1.8</v>
          </cell>
          <cell r="I498" t="str">
            <v>0          0</v>
          </cell>
          <cell r="J498">
            <v>0</v>
          </cell>
          <cell r="K498">
            <v>0</v>
          </cell>
          <cell r="L498">
            <v>2003</v>
          </cell>
          <cell r="M498" t="str">
            <v>No Trade</v>
          </cell>
          <cell r="N498" t="str">
            <v/>
          </cell>
          <cell r="O498" t="str">
            <v/>
          </cell>
          <cell r="P498" t="str">
            <v/>
          </cell>
        </row>
        <row r="499">
          <cell r="A499" t="str">
            <v>LO</v>
          </cell>
          <cell r="B499">
            <v>2</v>
          </cell>
          <cell r="C499">
            <v>3</v>
          </cell>
          <cell r="D499" t="str">
            <v>C</v>
          </cell>
          <cell r="E499">
            <v>28</v>
          </cell>
          <cell r="F499">
            <v>37636</v>
          </cell>
          <cell r="G499">
            <v>0.92</v>
          </cell>
          <cell r="H499">
            <v>0.7</v>
          </cell>
          <cell r="I499" t="str">
            <v>0         49</v>
          </cell>
          <cell r="J499">
            <v>0.94</v>
          </cell>
          <cell r="K499">
            <v>0.79</v>
          </cell>
          <cell r="L499">
            <v>2003</v>
          </cell>
          <cell r="M499" t="str">
            <v>No Trade</v>
          </cell>
          <cell r="N499" t="str">
            <v/>
          </cell>
          <cell r="O499" t="str">
            <v/>
          </cell>
          <cell r="P499" t="str">
            <v/>
          </cell>
        </row>
        <row r="500">
          <cell r="A500" t="str">
            <v>LO</v>
          </cell>
          <cell r="B500">
            <v>2</v>
          </cell>
          <cell r="C500">
            <v>3</v>
          </cell>
          <cell r="D500" t="str">
            <v>P</v>
          </cell>
          <cell r="E500">
            <v>28</v>
          </cell>
          <cell r="F500">
            <v>37636</v>
          </cell>
          <cell r="G500">
            <v>1.75</v>
          </cell>
          <cell r="H500">
            <v>2.1</v>
          </cell>
          <cell r="I500" t="str">
            <v>0          0</v>
          </cell>
          <cell r="J500">
            <v>0</v>
          </cell>
          <cell r="K500">
            <v>0</v>
          </cell>
          <cell r="L500">
            <v>2003</v>
          </cell>
          <cell r="M500" t="str">
            <v>No Trade</v>
          </cell>
          <cell r="N500" t="str">
            <v/>
          </cell>
          <cell r="O500" t="str">
            <v/>
          </cell>
          <cell r="P500" t="str">
            <v/>
          </cell>
        </row>
        <row r="501">
          <cell r="A501" t="str">
            <v>LO</v>
          </cell>
          <cell r="B501">
            <v>2</v>
          </cell>
          <cell r="C501">
            <v>3</v>
          </cell>
          <cell r="D501" t="str">
            <v>C</v>
          </cell>
          <cell r="E501">
            <v>28.5</v>
          </cell>
          <cell r="F501">
            <v>37636</v>
          </cell>
          <cell r="G501">
            <v>0.75</v>
          </cell>
          <cell r="H501">
            <v>0.5</v>
          </cell>
          <cell r="I501" t="str">
            <v>7         85</v>
          </cell>
          <cell r="J501">
            <v>0.8</v>
          </cell>
          <cell r="K501">
            <v>0.57999999999999996</v>
          </cell>
          <cell r="L501">
            <v>2003</v>
          </cell>
          <cell r="M501" t="str">
            <v>No Trade</v>
          </cell>
          <cell r="N501" t="str">
            <v/>
          </cell>
          <cell r="O501" t="str">
            <v/>
          </cell>
          <cell r="P501" t="str">
            <v/>
          </cell>
        </row>
        <row r="502">
          <cell r="A502" t="str">
            <v>LO</v>
          </cell>
          <cell r="B502">
            <v>2</v>
          </cell>
          <cell r="C502">
            <v>3</v>
          </cell>
          <cell r="D502" t="str">
            <v>P</v>
          </cell>
          <cell r="E502">
            <v>28.5</v>
          </cell>
          <cell r="F502">
            <v>37636</v>
          </cell>
          <cell r="G502">
            <v>2.0699999999999998</v>
          </cell>
          <cell r="H502">
            <v>2.4</v>
          </cell>
          <cell r="I502" t="str">
            <v>7          0</v>
          </cell>
          <cell r="J502">
            <v>0</v>
          </cell>
          <cell r="K502">
            <v>0</v>
          </cell>
          <cell r="L502">
            <v>2003</v>
          </cell>
          <cell r="M502" t="str">
            <v>No Trade</v>
          </cell>
          <cell r="N502" t="str">
            <v/>
          </cell>
          <cell r="O502" t="str">
            <v/>
          </cell>
          <cell r="P502" t="str">
            <v/>
          </cell>
        </row>
        <row r="503">
          <cell r="A503" t="str">
            <v>LO</v>
          </cell>
          <cell r="B503">
            <v>2</v>
          </cell>
          <cell r="C503">
            <v>3</v>
          </cell>
          <cell r="D503" t="str">
            <v>C</v>
          </cell>
          <cell r="E503">
            <v>29</v>
          </cell>
          <cell r="F503">
            <v>37636</v>
          </cell>
          <cell r="G503">
            <v>0.61</v>
          </cell>
          <cell r="H503">
            <v>0.4</v>
          </cell>
          <cell r="I503" t="str">
            <v>6        599</v>
          </cell>
          <cell r="J503">
            <v>0.66</v>
          </cell>
          <cell r="K503">
            <v>0.52</v>
          </cell>
          <cell r="L503">
            <v>2003</v>
          </cell>
          <cell r="M503" t="str">
            <v>No Trade</v>
          </cell>
          <cell r="N503" t="str">
            <v/>
          </cell>
          <cell r="O503" t="str">
            <v/>
          </cell>
          <cell r="P503" t="str">
            <v/>
          </cell>
        </row>
        <row r="504">
          <cell r="A504" t="str">
            <v>LO</v>
          </cell>
          <cell r="B504">
            <v>2</v>
          </cell>
          <cell r="C504">
            <v>3</v>
          </cell>
          <cell r="D504" t="str">
            <v>P</v>
          </cell>
          <cell r="E504">
            <v>29</v>
          </cell>
          <cell r="F504">
            <v>37636</v>
          </cell>
          <cell r="G504">
            <v>2.4300000000000002</v>
          </cell>
          <cell r="H504">
            <v>2.8</v>
          </cell>
          <cell r="I504" t="str">
            <v>6          0</v>
          </cell>
          <cell r="J504">
            <v>0</v>
          </cell>
          <cell r="K504">
            <v>0</v>
          </cell>
          <cell r="L504">
            <v>2003</v>
          </cell>
          <cell r="M504" t="str">
            <v>No Trade</v>
          </cell>
          <cell r="N504" t="str">
            <v/>
          </cell>
          <cell r="O504" t="str">
            <v/>
          </cell>
          <cell r="P504" t="str">
            <v/>
          </cell>
        </row>
        <row r="505">
          <cell r="A505" t="str">
            <v>LO</v>
          </cell>
          <cell r="B505">
            <v>2</v>
          </cell>
          <cell r="C505">
            <v>3</v>
          </cell>
          <cell r="D505" t="str">
            <v>C</v>
          </cell>
          <cell r="E505">
            <v>29.5</v>
          </cell>
          <cell r="F505">
            <v>37636</v>
          </cell>
          <cell r="G505">
            <v>0.47</v>
          </cell>
          <cell r="H505">
            <v>0.3</v>
          </cell>
          <cell r="I505" t="str">
            <v>5        152</v>
          </cell>
          <cell r="J505">
            <v>0.43</v>
          </cell>
          <cell r="K505">
            <v>0.4</v>
          </cell>
          <cell r="L505">
            <v>2003</v>
          </cell>
          <cell r="M505" t="str">
            <v>No Trade</v>
          </cell>
          <cell r="N505" t="str">
            <v/>
          </cell>
          <cell r="O505" t="str">
            <v/>
          </cell>
          <cell r="P505" t="str">
            <v/>
          </cell>
        </row>
        <row r="506">
          <cell r="A506" t="str">
            <v>LO</v>
          </cell>
          <cell r="B506">
            <v>2</v>
          </cell>
          <cell r="C506">
            <v>3</v>
          </cell>
          <cell r="D506" t="str">
            <v>P</v>
          </cell>
          <cell r="E506">
            <v>29.5</v>
          </cell>
          <cell r="F506">
            <v>37636</v>
          </cell>
          <cell r="G506">
            <v>2.79</v>
          </cell>
          <cell r="H506">
            <v>3.2</v>
          </cell>
          <cell r="I506" t="str">
            <v>5          0</v>
          </cell>
          <cell r="J506">
            <v>0</v>
          </cell>
          <cell r="K506">
            <v>0</v>
          </cell>
          <cell r="L506">
            <v>2003</v>
          </cell>
          <cell r="M506" t="str">
            <v>No Trade</v>
          </cell>
          <cell r="N506" t="str">
            <v/>
          </cell>
          <cell r="O506" t="str">
            <v/>
          </cell>
          <cell r="P506" t="str">
            <v/>
          </cell>
        </row>
        <row r="507">
          <cell r="A507" t="str">
            <v>LO</v>
          </cell>
          <cell r="B507">
            <v>2</v>
          </cell>
          <cell r="C507">
            <v>3</v>
          </cell>
          <cell r="D507" t="str">
            <v>C</v>
          </cell>
          <cell r="E507">
            <v>30</v>
          </cell>
          <cell r="F507">
            <v>37636</v>
          </cell>
          <cell r="G507">
            <v>0.37</v>
          </cell>
          <cell r="H507">
            <v>0.2</v>
          </cell>
          <cell r="I507" t="str">
            <v>7        142</v>
          </cell>
          <cell r="J507">
            <v>0.4</v>
          </cell>
          <cell r="K507">
            <v>0.32</v>
          </cell>
          <cell r="L507">
            <v>2003</v>
          </cell>
          <cell r="M507" t="str">
            <v>No Trade</v>
          </cell>
          <cell r="N507" t="str">
            <v/>
          </cell>
          <cell r="O507" t="str">
            <v/>
          </cell>
          <cell r="P507" t="str">
            <v/>
          </cell>
        </row>
        <row r="508">
          <cell r="A508" t="str">
            <v>LO</v>
          </cell>
          <cell r="B508">
            <v>2</v>
          </cell>
          <cell r="C508">
            <v>3</v>
          </cell>
          <cell r="D508" t="str">
            <v>P</v>
          </cell>
          <cell r="E508">
            <v>30</v>
          </cell>
          <cell r="F508">
            <v>37636</v>
          </cell>
          <cell r="G508">
            <v>3.19</v>
          </cell>
          <cell r="H508">
            <v>3.6</v>
          </cell>
          <cell r="I508" t="str">
            <v>6          0</v>
          </cell>
          <cell r="J508">
            <v>0</v>
          </cell>
          <cell r="K508">
            <v>0</v>
          </cell>
          <cell r="L508">
            <v>2003</v>
          </cell>
          <cell r="M508" t="str">
            <v>No Trade</v>
          </cell>
          <cell r="N508" t="str">
            <v/>
          </cell>
          <cell r="O508" t="str">
            <v/>
          </cell>
          <cell r="P508" t="str">
            <v/>
          </cell>
        </row>
        <row r="509">
          <cell r="A509" t="str">
            <v>LO</v>
          </cell>
          <cell r="B509">
            <v>2</v>
          </cell>
          <cell r="C509">
            <v>3</v>
          </cell>
          <cell r="D509" t="str">
            <v>C</v>
          </cell>
          <cell r="E509">
            <v>30.5</v>
          </cell>
          <cell r="F509">
            <v>37636</v>
          </cell>
          <cell r="G509">
            <v>0.28999999999999998</v>
          </cell>
          <cell r="H509">
            <v>0.2</v>
          </cell>
          <cell r="I509" t="str">
            <v>1          0</v>
          </cell>
          <cell r="J509">
            <v>0</v>
          </cell>
          <cell r="K509">
            <v>0</v>
          </cell>
          <cell r="L509">
            <v>2003</v>
          </cell>
          <cell r="M509" t="str">
            <v>No Trade</v>
          </cell>
          <cell r="N509" t="str">
            <v/>
          </cell>
          <cell r="O509" t="str">
            <v/>
          </cell>
          <cell r="P509" t="str">
            <v/>
          </cell>
        </row>
        <row r="510">
          <cell r="A510" t="str">
            <v>LO</v>
          </cell>
          <cell r="B510">
            <v>2</v>
          </cell>
          <cell r="C510">
            <v>3</v>
          </cell>
          <cell r="D510" t="str">
            <v>P</v>
          </cell>
          <cell r="E510">
            <v>30.5</v>
          </cell>
          <cell r="F510">
            <v>37636</v>
          </cell>
          <cell r="G510">
            <v>0</v>
          </cell>
          <cell r="H510">
            <v>0</v>
          </cell>
          <cell r="I510" t="str">
            <v>0          0</v>
          </cell>
          <cell r="J510">
            <v>0</v>
          </cell>
          <cell r="K510">
            <v>0</v>
          </cell>
          <cell r="L510">
            <v>2003</v>
          </cell>
          <cell r="M510" t="str">
            <v>No Trade</v>
          </cell>
          <cell r="N510" t="str">
            <v/>
          </cell>
          <cell r="O510" t="str">
            <v/>
          </cell>
          <cell r="P510" t="str">
            <v/>
          </cell>
        </row>
        <row r="511">
          <cell r="A511" t="str">
            <v>LO</v>
          </cell>
          <cell r="B511">
            <v>2</v>
          </cell>
          <cell r="C511">
            <v>3</v>
          </cell>
          <cell r="D511" t="str">
            <v>C</v>
          </cell>
          <cell r="E511">
            <v>31</v>
          </cell>
          <cell r="F511">
            <v>37636</v>
          </cell>
          <cell r="G511">
            <v>0.22</v>
          </cell>
          <cell r="H511">
            <v>0.1</v>
          </cell>
          <cell r="I511" t="str">
            <v>7         55</v>
          </cell>
          <cell r="J511">
            <v>0.21</v>
          </cell>
          <cell r="K511">
            <v>0.2</v>
          </cell>
          <cell r="L511">
            <v>2003</v>
          </cell>
          <cell r="M511" t="str">
            <v>No Trade</v>
          </cell>
          <cell r="N511" t="str">
            <v/>
          </cell>
          <cell r="O511" t="str">
            <v/>
          </cell>
          <cell r="P511" t="str">
            <v/>
          </cell>
        </row>
        <row r="512">
          <cell r="A512" t="str">
            <v>LO</v>
          </cell>
          <cell r="B512">
            <v>2</v>
          </cell>
          <cell r="C512">
            <v>3</v>
          </cell>
          <cell r="D512" t="str">
            <v>P</v>
          </cell>
          <cell r="E512">
            <v>31</v>
          </cell>
          <cell r="F512">
            <v>37636</v>
          </cell>
          <cell r="G512">
            <v>4.03</v>
          </cell>
          <cell r="H512">
            <v>4.5</v>
          </cell>
          <cell r="I512" t="str">
            <v>6          0</v>
          </cell>
          <cell r="J512">
            <v>0</v>
          </cell>
          <cell r="K512">
            <v>0</v>
          </cell>
          <cell r="L512">
            <v>2003</v>
          </cell>
          <cell r="M512" t="str">
            <v>No Trade</v>
          </cell>
          <cell r="N512" t="str">
            <v/>
          </cell>
          <cell r="O512" t="str">
            <v/>
          </cell>
          <cell r="P512" t="str">
            <v/>
          </cell>
        </row>
        <row r="513">
          <cell r="A513" t="str">
            <v>LO</v>
          </cell>
          <cell r="B513">
            <v>2</v>
          </cell>
          <cell r="C513">
            <v>3</v>
          </cell>
          <cell r="D513" t="str">
            <v>C</v>
          </cell>
          <cell r="E513">
            <v>31.5</v>
          </cell>
          <cell r="F513">
            <v>37636</v>
          </cell>
          <cell r="G513">
            <v>0.17</v>
          </cell>
          <cell r="H513">
            <v>0.1</v>
          </cell>
          <cell r="I513" t="str">
            <v>4          1</v>
          </cell>
          <cell r="J513">
            <v>0.23</v>
          </cell>
          <cell r="K513">
            <v>0.23</v>
          </cell>
          <cell r="L513">
            <v>2003</v>
          </cell>
          <cell r="M513" t="str">
            <v>No Trade</v>
          </cell>
          <cell r="N513" t="str">
            <v/>
          </cell>
          <cell r="O513" t="str">
            <v/>
          </cell>
          <cell r="P513" t="str">
            <v/>
          </cell>
        </row>
        <row r="514">
          <cell r="A514" t="str">
            <v>LO</v>
          </cell>
          <cell r="B514">
            <v>2</v>
          </cell>
          <cell r="C514">
            <v>3</v>
          </cell>
          <cell r="D514" t="str">
            <v>P</v>
          </cell>
          <cell r="E514">
            <v>31.5</v>
          </cell>
          <cell r="F514">
            <v>37636</v>
          </cell>
          <cell r="G514">
            <v>0</v>
          </cell>
          <cell r="H514">
            <v>0</v>
          </cell>
          <cell r="I514" t="str">
            <v>0          0</v>
          </cell>
          <cell r="J514">
            <v>0</v>
          </cell>
          <cell r="K514">
            <v>0</v>
          </cell>
          <cell r="L514">
            <v>2003</v>
          </cell>
          <cell r="M514" t="str">
            <v>No Trade</v>
          </cell>
          <cell r="N514" t="str">
            <v/>
          </cell>
          <cell r="O514" t="str">
            <v/>
          </cell>
          <cell r="P514" t="str">
            <v/>
          </cell>
        </row>
        <row r="515">
          <cell r="A515" t="str">
            <v>LO</v>
          </cell>
          <cell r="B515">
            <v>2</v>
          </cell>
          <cell r="C515">
            <v>3</v>
          </cell>
          <cell r="D515" t="str">
            <v>C</v>
          </cell>
          <cell r="E515">
            <v>32</v>
          </cell>
          <cell r="F515">
            <v>37636</v>
          </cell>
          <cell r="G515">
            <v>0.13</v>
          </cell>
          <cell r="H515">
            <v>0.1</v>
          </cell>
          <cell r="I515" t="str">
            <v>0          5</v>
          </cell>
          <cell r="J515">
            <v>0.17</v>
          </cell>
          <cell r="K515">
            <v>0.17</v>
          </cell>
          <cell r="L515">
            <v>2003</v>
          </cell>
          <cell r="M515" t="str">
            <v>No Trade</v>
          </cell>
          <cell r="N515" t="str">
            <v/>
          </cell>
          <cell r="O515" t="str">
            <v/>
          </cell>
          <cell r="P515" t="str">
            <v/>
          </cell>
        </row>
        <row r="516">
          <cell r="A516" t="str">
            <v>LO</v>
          </cell>
          <cell r="B516">
            <v>2</v>
          </cell>
          <cell r="C516">
            <v>3</v>
          </cell>
          <cell r="D516" t="str">
            <v>P</v>
          </cell>
          <cell r="E516">
            <v>32</v>
          </cell>
          <cell r="F516">
            <v>37636</v>
          </cell>
          <cell r="G516">
            <v>4.9400000000000004</v>
          </cell>
          <cell r="H516">
            <v>5.4</v>
          </cell>
          <cell r="I516" t="str">
            <v>9          0</v>
          </cell>
          <cell r="J516">
            <v>0</v>
          </cell>
          <cell r="K516">
            <v>0</v>
          </cell>
          <cell r="L516">
            <v>2003</v>
          </cell>
          <cell r="M516" t="str">
            <v>No Trade</v>
          </cell>
          <cell r="N516" t="str">
            <v/>
          </cell>
          <cell r="O516" t="str">
            <v/>
          </cell>
          <cell r="P516" t="str">
            <v/>
          </cell>
        </row>
        <row r="517">
          <cell r="A517" t="str">
            <v>LO</v>
          </cell>
          <cell r="B517">
            <v>2</v>
          </cell>
          <cell r="C517">
            <v>3</v>
          </cell>
          <cell r="D517" t="str">
            <v>C</v>
          </cell>
          <cell r="E517">
            <v>32.5</v>
          </cell>
          <cell r="F517">
            <v>37636</v>
          </cell>
          <cell r="G517">
            <v>0.1</v>
          </cell>
          <cell r="H517">
            <v>0</v>
          </cell>
          <cell r="I517" t="str">
            <v>8         50</v>
          </cell>
          <cell r="J517">
            <v>0</v>
          </cell>
          <cell r="K517">
            <v>0</v>
          </cell>
          <cell r="L517">
            <v>2003</v>
          </cell>
          <cell r="M517" t="str">
            <v>No Trade</v>
          </cell>
          <cell r="N517" t="str">
            <v/>
          </cell>
          <cell r="O517" t="str">
            <v/>
          </cell>
          <cell r="P517" t="str">
            <v/>
          </cell>
        </row>
        <row r="518">
          <cell r="A518" t="str">
            <v>LO</v>
          </cell>
          <cell r="B518">
            <v>2</v>
          </cell>
          <cell r="C518">
            <v>3</v>
          </cell>
          <cell r="D518" t="str">
            <v>P</v>
          </cell>
          <cell r="E518">
            <v>32.5</v>
          </cell>
          <cell r="F518">
            <v>37636</v>
          </cell>
          <cell r="G518">
            <v>0</v>
          </cell>
          <cell r="H518">
            <v>0</v>
          </cell>
          <cell r="I518" t="str">
            <v>0          0</v>
          </cell>
          <cell r="J518">
            <v>0</v>
          </cell>
          <cell r="K518">
            <v>0</v>
          </cell>
          <cell r="L518">
            <v>2003</v>
          </cell>
          <cell r="M518" t="str">
            <v>No Trade</v>
          </cell>
          <cell r="N518" t="str">
            <v/>
          </cell>
          <cell r="O518" t="str">
            <v/>
          </cell>
          <cell r="P518" t="str">
            <v/>
          </cell>
        </row>
        <row r="519">
          <cell r="A519" t="str">
            <v>LO</v>
          </cell>
          <cell r="B519">
            <v>2</v>
          </cell>
          <cell r="C519">
            <v>3</v>
          </cell>
          <cell r="D519" t="str">
            <v>C</v>
          </cell>
          <cell r="E519">
            <v>33</v>
          </cell>
          <cell r="F519">
            <v>37636</v>
          </cell>
          <cell r="G519">
            <v>0.09</v>
          </cell>
          <cell r="H519">
            <v>0</v>
          </cell>
          <cell r="I519" t="str">
            <v>7        100</v>
          </cell>
          <cell r="J519">
            <v>0</v>
          </cell>
          <cell r="K519">
            <v>0</v>
          </cell>
          <cell r="L519">
            <v>2003</v>
          </cell>
          <cell r="M519" t="str">
            <v>No Trade</v>
          </cell>
          <cell r="N519" t="str">
            <v/>
          </cell>
          <cell r="O519" t="str">
            <v/>
          </cell>
          <cell r="P519" t="str">
            <v/>
          </cell>
        </row>
        <row r="520">
          <cell r="A520" t="str">
            <v>LO</v>
          </cell>
          <cell r="B520">
            <v>2</v>
          </cell>
          <cell r="C520">
            <v>3</v>
          </cell>
          <cell r="D520" t="str">
            <v>P</v>
          </cell>
          <cell r="E520">
            <v>33</v>
          </cell>
          <cell r="F520">
            <v>37636</v>
          </cell>
          <cell r="G520">
            <v>0</v>
          </cell>
          <cell r="H520">
            <v>0</v>
          </cell>
          <cell r="I520" t="str">
            <v>0          0</v>
          </cell>
          <cell r="J520">
            <v>0</v>
          </cell>
          <cell r="K520">
            <v>0</v>
          </cell>
          <cell r="L520">
            <v>2003</v>
          </cell>
          <cell r="M520" t="str">
            <v>No Trade</v>
          </cell>
          <cell r="N520" t="str">
            <v/>
          </cell>
          <cell r="O520" t="str">
            <v/>
          </cell>
          <cell r="P520" t="str">
            <v/>
          </cell>
        </row>
        <row r="521">
          <cell r="A521" t="str">
            <v>LO</v>
          </cell>
          <cell r="B521">
            <v>2</v>
          </cell>
          <cell r="C521">
            <v>3</v>
          </cell>
          <cell r="D521" t="str">
            <v>C</v>
          </cell>
          <cell r="E521">
            <v>33.5</v>
          </cell>
          <cell r="F521">
            <v>37636</v>
          </cell>
          <cell r="G521">
            <v>0.08</v>
          </cell>
          <cell r="H521">
            <v>0</v>
          </cell>
          <cell r="I521" t="str">
            <v>6          0</v>
          </cell>
          <cell r="J521">
            <v>0</v>
          </cell>
          <cell r="K521">
            <v>0</v>
          </cell>
          <cell r="L521">
            <v>2003</v>
          </cell>
          <cell r="M521" t="str">
            <v>No Trade</v>
          </cell>
          <cell r="N521" t="str">
            <v/>
          </cell>
          <cell r="O521" t="str">
            <v/>
          </cell>
          <cell r="P521" t="str">
            <v/>
          </cell>
        </row>
        <row r="522">
          <cell r="A522" t="str">
            <v>LO</v>
          </cell>
          <cell r="B522">
            <v>2</v>
          </cell>
          <cell r="C522">
            <v>3</v>
          </cell>
          <cell r="D522" t="str">
            <v>P</v>
          </cell>
          <cell r="E522">
            <v>33.5</v>
          </cell>
          <cell r="F522">
            <v>37636</v>
          </cell>
          <cell r="G522">
            <v>0</v>
          </cell>
          <cell r="H522">
            <v>0</v>
          </cell>
          <cell r="I522" t="str">
            <v>0          0</v>
          </cell>
          <cell r="J522">
            <v>0</v>
          </cell>
          <cell r="K522">
            <v>0</v>
          </cell>
          <cell r="L522">
            <v>2003</v>
          </cell>
          <cell r="M522" t="str">
            <v>No Trade</v>
          </cell>
          <cell r="N522" t="str">
            <v/>
          </cell>
          <cell r="O522" t="str">
            <v/>
          </cell>
          <cell r="P522" t="str">
            <v/>
          </cell>
        </row>
        <row r="523">
          <cell r="A523" t="str">
            <v>LO</v>
          </cell>
          <cell r="B523">
            <v>2</v>
          </cell>
          <cell r="C523">
            <v>3</v>
          </cell>
          <cell r="D523" t="str">
            <v>C</v>
          </cell>
          <cell r="E523">
            <v>34</v>
          </cell>
          <cell r="F523">
            <v>37636</v>
          </cell>
          <cell r="G523">
            <v>7.0000000000000007E-2</v>
          </cell>
          <cell r="H523">
            <v>0</v>
          </cell>
          <cell r="I523" t="str">
            <v>5          0</v>
          </cell>
          <cell r="J523">
            <v>0</v>
          </cell>
          <cell r="K523">
            <v>0</v>
          </cell>
          <cell r="L523">
            <v>2003</v>
          </cell>
          <cell r="M523" t="str">
            <v>No Trade</v>
          </cell>
          <cell r="N523" t="str">
            <v/>
          </cell>
          <cell r="O523" t="str">
            <v/>
          </cell>
          <cell r="P523" t="str">
            <v/>
          </cell>
        </row>
        <row r="524">
          <cell r="A524" t="str">
            <v>LO</v>
          </cell>
          <cell r="B524">
            <v>2</v>
          </cell>
          <cell r="C524">
            <v>3</v>
          </cell>
          <cell r="D524" t="str">
            <v>P</v>
          </cell>
          <cell r="E524">
            <v>34</v>
          </cell>
          <cell r="F524">
            <v>37636</v>
          </cell>
          <cell r="G524">
            <v>0</v>
          </cell>
          <cell r="H524">
            <v>0</v>
          </cell>
          <cell r="I524" t="str">
            <v>0          0</v>
          </cell>
          <cell r="J524">
            <v>0</v>
          </cell>
          <cell r="K524">
            <v>0</v>
          </cell>
          <cell r="L524">
            <v>2003</v>
          </cell>
          <cell r="M524" t="str">
            <v>No Trade</v>
          </cell>
          <cell r="N524" t="str">
            <v/>
          </cell>
          <cell r="O524" t="str">
            <v/>
          </cell>
          <cell r="P524" t="str">
            <v/>
          </cell>
        </row>
        <row r="525">
          <cell r="A525" t="str">
            <v>LO</v>
          </cell>
          <cell r="B525">
            <v>2</v>
          </cell>
          <cell r="C525">
            <v>3</v>
          </cell>
          <cell r="D525" t="str">
            <v>C</v>
          </cell>
          <cell r="E525">
            <v>34.5</v>
          </cell>
          <cell r="F525">
            <v>37636</v>
          </cell>
          <cell r="G525">
            <v>0.06</v>
          </cell>
          <cell r="H525">
            <v>0</v>
          </cell>
          <cell r="I525" t="str">
            <v>4          0</v>
          </cell>
          <cell r="J525">
            <v>0</v>
          </cell>
          <cell r="K525">
            <v>0</v>
          </cell>
          <cell r="L525">
            <v>2003</v>
          </cell>
          <cell r="M525" t="str">
            <v>No Trade</v>
          </cell>
          <cell r="N525" t="str">
            <v/>
          </cell>
          <cell r="O525" t="str">
            <v/>
          </cell>
          <cell r="P525" t="str">
            <v/>
          </cell>
        </row>
        <row r="526">
          <cell r="A526" t="str">
            <v>LO</v>
          </cell>
          <cell r="B526">
            <v>2</v>
          </cell>
          <cell r="C526">
            <v>3</v>
          </cell>
          <cell r="D526" t="str">
            <v>C</v>
          </cell>
          <cell r="E526">
            <v>35</v>
          </cell>
          <cell r="F526">
            <v>37636</v>
          </cell>
          <cell r="G526">
            <v>0.05</v>
          </cell>
          <cell r="H526">
            <v>0</v>
          </cell>
          <cell r="I526" t="str">
            <v>3          0</v>
          </cell>
          <cell r="J526">
            <v>0</v>
          </cell>
          <cell r="K526">
            <v>0</v>
          </cell>
          <cell r="L526">
            <v>2003</v>
          </cell>
          <cell r="M526" t="str">
            <v>No Trade</v>
          </cell>
          <cell r="N526" t="str">
            <v/>
          </cell>
          <cell r="O526" t="str">
            <v/>
          </cell>
          <cell r="P526" t="str">
            <v/>
          </cell>
        </row>
        <row r="527">
          <cell r="A527" t="str">
            <v>LO</v>
          </cell>
          <cell r="B527">
            <v>2</v>
          </cell>
          <cell r="C527">
            <v>3</v>
          </cell>
          <cell r="D527" t="str">
            <v>P</v>
          </cell>
          <cell r="E527">
            <v>35</v>
          </cell>
          <cell r="F527">
            <v>37636</v>
          </cell>
          <cell r="G527">
            <v>7.83</v>
          </cell>
          <cell r="H527">
            <v>8.4</v>
          </cell>
          <cell r="I527" t="str">
            <v>1          0</v>
          </cell>
          <cell r="J527">
            <v>0</v>
          </cell>
          <cell r="K527">
            <v>0</v>
          </cell>
          <cell r="L527">
            <v>2003</v>
          </cell>
          <cell r="M527" t="str">
            <v>No Trade</v>
          </cell>
          <cell r="N527" t="str">
            <v/>
          </cell>
          <cell r="O527" t="str">
            <v/>
          </cell>
          <cell r="P527" t="str">
            <v/>
          </cell>
        </row>
        <row r="528">
          <cell r="A528" t="str">
            <v>LO</v>
          </cell>
          <cell r="B528">
            <v>2</v>
          </cell>
          <cell r="C528">
            <v>3</v>
          </cell>
          <cell r="D528" t="str">
            <v>C</v>
          </cell>
          <cell r="E528">
            <v>36</v>
          </cell>
          <cell r="F528">
            <v>37636</v>
          </cell>
          <cell r="G528">
            <v>0.03</v>
          </cell>
          <cell r="H528">
            <v>0</v>
          </cell>
          <cell r="I528" t="str">
            <v>2          0</v>
          </cell>
          <cell r="J528">
            <v>0</v>
          </cell>
          <cell r="K528">
            <v>0</v>
          </cell>
          <cell r="L528">
            <v>2003</v>
          </cell>
          <cell r="M528" t="str">
            <v>No Trade</v>
          </cell>
          <cell r="N528" t="str">
            <v/>
          </cell>
          <cell r="O528" t="str">
            <v/>
          </cell>
          <cell r="P528" t="str">
            <v/>
          </cell>
        </row>
        <row r="529">
          <cell r="A529" t="str">
            <v>LO</v>
          </cell>
          <cell r="B529">
            <v>2</v>
          </cell>
          <cell r="C529">
            <v>3</v>
          </cell>
          <cell r="D529" t="str">
            <v>C</v>
          </cell>
          <cell r="E529">
            <v>36.5</v>
          </cell>
          <cell r="F529">
            <v>37636</v>
          </cell>
          <cell r="G529">
            <v>0.02</v>
          </cell>
          <cell r="H529">
            <v>0</v>
          </cell>
          <cell r="I529" t="str">
            <v>1          0</v>
          </cell>
          <cell r="J529">
            <v>0</v>
          </cell>
          <cell r="K529">
            <v>0</v>
          </cell>
          <cell r="L529">
            <v>2003</v>
          </cell>
          <cell r="M529" t="str">
            <v>No Trade</v>
          </cell>
          <cell r="N529" t="str">
            <v/>
          </cell>
          <cell r="O529" t="str">
            <v/>
          </cell>
          <cell r="P529" t="str">
            <v/>
          </cell>
        </row>
        <row r="530">
          <cell r="A530" t="str">
            <v>LO</v>
          </cell>
          <cell r="B530">
            <v>2</v>
          </cell>
          <cell r="C530">
            <v>3</v>
          </cell>
          <cell r="D530" t="str">
            <v>C</v>
          </cell>
          <cell r="E530">
            <v>37</v>
          </cell>
          <cell r="F530">
            <v>37636</v>
          </cell>
          <cell r="G530">
            <v>0.01</v>
          </cell>
          <cell r="H530">
            <v>0</v>
          </cell>
          <cell r="I530" t="str">
            <v>1          0</v>
          </cell>
          <cell r="J530">
            <v>0</v>
          </cell>
          <cell r="K530">
            <v>0</v>
          </cell>
          <cell r="L530">
            <v>2003</v>
          </cell>
          <cell r="M530" t="str">
            <v>No Trade</v>
          </cell>
          <cell r="N530" t="str">
            <v/>
          </cell>
          <cell r="O530" t="str">
            <v/>
          </cell>
          <cell r="P530" t="str">
            <v/>
          </cell>
        </row>
        <row r="531">
          <cell r="A531" t="str">
            <v>LO</v>
          </cell>
          <cell r="B531">
            <v>2</v>
          </cell>
          <cell r="C531">
            <v>3</v>
          </cell>
          <cell r="D531" t="str">
            <v>C</v>
          </cell>
          <cell r="E531">
            <v>38</v>
          </cell>
          <cell r="F531">
            <v>37636</v>
          </cell>
          <cell r="G531">
            <v>0.01</v>
          </cell>
          <cell r="H531">
            <v>0</v>
          </cell>
          <cell r="I531" t="str">
            <v>1          0</v>
          </cell>
          <cell r="J531">
            <v>0</v>
          </cell>
          <cell r="K531">
            <v>0</v>
          </cell>
          <cell r="L531">
            <v>2003</v>
          </cell>
          <cell r="M531" t="str">
            <v>No Trade</v>
          </cell>
          <cell r="N531" t="str">
            <v/>
          </cell>
          <cell r="O531" t="str">
            <v/>
          </cell>
          <cell r="P531" t="str">
            <v/>
          </cell>
        </row>
        <row r="532">
          <cell r="A532" t="str">
            <v>LO</v>
          </cell>
          <cell r="B532">
            <v>2</v>
          </cell>
          <cell r="C532">
            <v>3</v>
          </cell>
          <cell r="D532" t="str">
            <v>P</v>
          </cell>
          <cell r="E532">
            <v>38</v>
          </cell>
          <cell r="F532">
            <v>37636</v>
          </cell>
          <cell r="G532">
            <v>10.83</v>
          </cell>
          <cell r="H532">
            <v>11.4</v>
          </cell>
          <cell r="I532" t="str">
            <v>1          0</v>
          </cell>
          <cell r="J532">
            <v>0</v>
          </cell>
          <cell r="K532">
            <v>0</v>
          </cell>
          <cell r="L532">
            <v>2003</v>
          </cell>
          <cell r="M532" t="str">
            <v>No Trade</v>
          </cell>
          <cell r="N532" t="str">
            <v/>
          </cell>
          <cell r="O532" t="str">
            <v/>
          </cell>
          <cell r="P532" t="str">
            <v/>
          </cell>
        </row>
        <row r="533">
          <cell r="A533" t="str">
            <v>LO</v>
          </cell>
          <cell r="B533">
            <v>2</v>
          </cell>
          <cell r="C533">
            <v>3</v>
          </cell>
          <cell r="D533" t="str">
            <v>C</v>
          </cell>
          <cell r="E533">
            <v>38.5</v>
          </cell>
          <cell r="F533">
            <v>37636</v>
          </cell>
          <cell r="G533">
            <v>0</v>
          </cell>
          <cell r="H533">
            <v>0</v>
          </cell>
          <cell r="I533" t="str">
            <v>0          0</v>
          </cell>
          <cell r="J533">
            <v>0</v>
          </cell>
          <cell r="K533">
            <v>0</v>
          </cell>
          <cell r="L533">
            <v>2003</v>
          </cell>
          <cell r="M533" t="str">
            <v>No Trade</v>
          </cell>
          <cell r="N533" t="str">
            <v/>
          </cell>
          <cell r="O533" t="str">
            <v/>
          </cell>
          <cell r="P533" t="str">
            <v/>
          </cell>
        </row>
        <row r="534">
          <cell r="A534" t="str">
            <v>LO</v>
          </cell>
          <cell r="B534">
            <v>2</v>
          </cell>
          <cell r="C534">
            <v>3</v>
          </cell>
          <cell r="D534" t="str">
            <v>C</v>
          </cell>
          <cell r="E534">
            <v>39</v>
          </cell>
          <cell r="F534">
            <v>37636</v>
          </cell>
          <cell r="G534">
            <v>0.01</v>
          </cell>
          <cell r="H534">
            <v>0</v>
          </cell>
          <cell r="I534" t="str">
            <v>1          0</v>
          </cell>
          <cell r="J534">
            <v>0</v>
          </cell>
          <cell r="K534">
            <v>0</v>
          </cell>
          <cell r="L534">
            <v>2003</v>
          </cell>
          <cell r="M534" t="str">
            <v>No Trade</v>
          </cell>
          <cell r="N534" t="str">
            <v/>
          </cell>
          <cell r="O534" t="str">
            <v/>
          </cell>
          <cell r="P534" t="str">
            <v/>
          </cell>
        </row>
        <row r="535">
          <cell r="A535" t="str">
            <v>LO</v>
          </cell>
          <cell r="B535">
            <v>2</v>
          </cell>
          <cell r="C535">
            <v>3</v>
          </cell>
          <cell r="D535" t="str">
            <v>P</v>
          </cell>
          <cell r="E535">
            <v>39</v>
          </cell>
          <cell r="F535">
            <v>37636</v>
          </cell>
          <cell r="G535">
            <v>11.83</v>
          </cell>
          <cell r="H535">
            <v>12.4</v>
          </cell>
          <cell r="I535" t="str">
            <v>1          0</v>
          </cell>
          <cell r="J535">
            <v>0</v>
          </cell>
          <cell r="K535">
            <v>0</v>
          </cell>
          <cell r="L535">
            <v>2003</v>
          </cell>
          <cell r="M535" t="str">
            <v>No Trade</v>
          </cell>
          <cell r="N535" t="str">
            <v/>
          </cell>
          <cell r="O535" t="str">
            <v/>
          </cell>
          <cell r="P535" t="str">
            <v/>
          </cell>
        </row>
        <row r="536">
          <cell r="A536" t="str">
            <v>LO</v>
          </cell>
          <cell r="B536">
            <v>2</v>
          </cell>
          <cell r="C536">
            <v>3</v>
          </cell>
          <cell r="D536" t="str">
            <v>C</v>
          </cell>
          <cell r="E536">
            <v>39.5</v>
          </cell>
          <cell r="F536">
            <v>37636</v>
          </cell>
          <cell r="G536">
            <v>0.01</v>
          </cell>
          <cell r="H536">
            <v>0</v>
          </cell>
          <cell r="I536" t="str">
            <v>1          0</v>
          </cell>
          <cell r="J536">
            <v>0</v>
          </cell>
          <cell r="K536">
            <v>0</v>
          </cell>
          <cell r="L536">
            <v>2003</v>
          </cell>
          <cell r="M536" t="str">
            <v>No Trade</v>
          </cell>
          <cell r="N536" t="str">
            <v/>
          </cell>
          <cell r="O536" t="str">
            <v/>
          </cell>
          <cell r="P536" t="str">
            <v/>
          </cell>
        </row>
        <row r="537">
          <cell r="A537" t="str">
            <v>LO</v>
          </cell>
          <cell r="B537">
            <v>2</v>
          </cell>
          <cell r="C537">
            <v>3</v>
          </cell>
          <cell r="D537" t="str">
            <v>P</v>
          </cell>
          <cell r="E537">
            <v>39.5</v>
          </cell>
          <cell r="F537">
            <v>37636</v>
          </cell>
          <cell r="G537">
            <v>15.29</v>
          </cell>
          <cell r="H537">
            <v>15.2</v>
          </cell>
          <cell r="I537" t="str">
            <v>9          0</v>
          </cell>
          <cell r="J537">
            <v>0</v>
          </cell>
          <cell r="K537">
            <v>0</v>
          </cell>
          <cell r="L537">
            <v>2003</v>
          </cell>
          <cell r="M537" t="str">
            <v>No Trade</v>
          </cell>
          <cell r="N537" t="str">
            <v/>
          </cell>
          <cell r="O537" t="str">
            <v/>
          </cell>
          <cell r="P537" t="str">
            <v/>
          </cell>
        </row>
        <row r="538">
          <cell r="A538" t="str">
            <v>LO</v>
          </cell>
          <cell r="B538">
            <v>2</v>
          </cell>
          <cell r="C538">
            <v>3</v>
          </cell>
          <cell r="D538" t="str">
            <v>C</v>
          </cell>
          <cell r="E538">
            <v>40</v>
          </cell>
          <cell r="F538">
            <v>37636</v>
          </cell>
          <cell r="G538">
            <v>0.01</v>
          </cell>
          <cell r="H538">
            <v>0</v>
          </cell>
          <cell r="I538" t="str">
            <v>1          0</v>
          </cell>
          <cell r="J538">
            <v>0</v>
          </cell>
          <cell r="K538">
            <v>0</v>
          </cell>
          <cell r="L538">
            <v>2003</v>
          </cell>
          <cell r="M538" t="str">
            <v>No Trade</v>
          </cell>
          <cell r="N538" t="str">
            <v/>
          </cell>
          <cell r="O538" t="str">
            <v/>
          </cell>
          <cell r="P538" t="str">
            <v/>
          </cell>
        </row>
        <row r="539">
          <cell r="A539" t="str">
            <v>LO</v>
          </cell>
          <cell r="B539">
            <v>2</v>
          </cell>
          <cell r="C539">
            <v>3</v>
          </cell>
          <cell r="D539" t="str">
            <v>C</v>
          </cell>
          <cell r="E539">
            <v>42</v>
          </cell>
          <cell r="F539">
            <v>37636</v>
          </cell>
          <cell r="G539">
            <v>0.01</v>
          </cell>
          <cell r="H539">
            <v>0</v>
          </cell>
          <cell r="I539" t="str">
            <v>1          0</v>
          </cell>
          <cell r="J539">
            <v>0</v>
          </cell>
          <cell r="K539">
            <v>0</v>
          </cell>
          <cell r="L539">
            <v>2003</v>
          </cell>
          <cell r="M539" t="str">
            <v>No Trade</v>
          </cell>
          <cell r="N539" t="str">
            <v/>
          </cell>
          <cell r="O539" t="str">
            <v/>
          </cell>
          <cell r="P539" t="str">
            <v/>
          </cell>
        </row>
        <row r="540">
          <cell r="A540" t="str">
            <v>LO</v>
          </cell>
          <cell r="B540">
            <v>2</v>
          </cell>
          <cell r="C540">
            <v>3</v>
          </cell>
          <cell r="D540" t="str">
            <v>C</v>
          </cell>
          <cell r="E540">
            <v>45</v>
          </cell>
          <cell r="F540">
            <v>37636</v>
          </cell>
          <cell r="G540">
            <v>0.01</v>
          </cell>
          <cell r="H540">
            <v>0</v>
          </cell>
          <cell r="I540" t="str">
            <v>1          0</v>
          </cell>
          <cell r="J540">
            <v>0</v>
          </cell>
          <cell r="K540">
            <v>0</v>
          </cell>
          <cell r="L540">
            <v>2003</v>
          </cell>
          <cell r="M540" t="str">
            <v>No Trade</v>
          </cell>
          <cell r="N540" t="str">
            <v/>
          </cell>
          <cell r="O540" t="str">
            <v/>
          </cell>
          <cell r="P540" t="str">
            <v/>
          </cell>
        </row>
        <row r="541">
          <cell r="A541" t="str">
            <v>LO</v>
          </cell>
          <cell r="B541">
            <v>2</v>
          </cell>
          <cell r="C541">
            <v>3</v>
          </cell>
          <cell r="D541" t="str">
            <v>C</v>
          </cell>
          <cell r="E541">
            <v>50</v>
          </cell>
          <cell r="F541">
            <v>37636</v>
          </cell>
          <cell r="G541">
            <v>0.01</v>
          </cell>
          <cell r="H541">
            <v>0</v>
          </cell>
          <cell r="I541" t="str">
            <v>1          0</v>
          </cell>
          <cell r="J541">
            <v>0</v>
          </cell>
          <cell r="K541">
            <v>0</v>
          </cell>
          <cell r="L541">
            <v>2003</v>
          </cell>
          <cell r="M541" t="str">
            <v>No Trade</v>
          </cell>
          <cell r="N541" t="str">
            <v/>
          </cell>
          <cell r="O541" t="str">
            <v/>
          </cell>
          <cell r="P541" t="str">
            <v/>
          </cell>
        </row>
        <row r="542">
          <cell r="A542" t="str">
            <v>LO</v>
          </cell>
          <cell r="B542">
            <v>3</v>
          </cell>
          <cell r="C542">
            <v>3</v>
          </cell>
          <cell r="D542" t="str">
            <v>P</v>
          </cell>
          <cell r="E542">
            <v>14</v>
          </cell>
          <cell r="F542">
            <v>37666</v>
          </cell>
          <cell r="G542">
            <v>0.04</v>
          </cell>
          <cell r="H542">
            <v>0</v>
          </cell>
          <cell r="I542" t="str">
            <v>5          0</v>
          </cell>
          <cell r="J542">
            <v>0</v>
          </cell>
          <cell r="K542">
            <v>0</v>
          </cell>
          <cell r="L542">
            <v>2003</v>
          </cell>
          <cell r="M542" t="str">
            <v>No Trade</v>
          </cell>
          <cell r="N542" t="str">
            <v/>
          </cell>
          <cell r="O542" t="str">
            <v/>
          </cell>
          <cell r="P542" t="str">
            <v/>
          </cell>
        </row>
        <row r="543">
          <cell r="A543" t="str">
            <v>LO</v>
          </cell>
          <cell r="B543">
            <v>3</v>
          </cell>
          <cell r="C543">
            <v>3</v>
          </cell>
          <cell r="D543" t="str">
            <v>P</v>
          </cell>
          <cell r="E543">
            <v>15</v>
          </cell>
          <cell r="F543">
            <v>37666</v>
          </cell>
          <cell r="G543">
            <v>0.05</v>
          </cell>
          <cell r="H543">
            <v>0</v>
          </cell>
          <cell r="I543" t="str">
            <v>6          0</v>
          </cell>
          <cell r="J543">
            <v>0</v>
          </cell>
          <cell r="K543">
            <v>0</v>
          </cell>
          <cell r="L543">
            <v>2003</v>
          </cell>
          <cell r="M543" t="str">
            <v>No Trade</v>
          </cell>
          <cell r="N543" t="str">
            <v/>
          </cell>
          <cell r="O543" t="str">
            <v/>
          </cell>
          <cell r="P543" t="str">
            <v/>
          </cell>
        </row>
        <row r="544">
          <cell r="A544" t="str">
            <v>LO</v>
          </cell>
          <cell r="B544">
            <v>3</v>
          </cell>
          <cell r="C544">
            <v>3</v>
          </cell>
          <cell r="D544" t="str">
            <v>P</v>
          </cell>
          <cell r="E544">
            <v>16</v>
          </cell>
          <cell r="F544">
            <v>37666</v>
          </cell>
          <cell r="G544">
            <v>0.06</v>
          </cell>
          <cell r="H544">
            <v>0</v>
          </cell>
          <cell r="I544" t="str">
            <v>7          0</v>
          </cell>
          <cell r="J544">
            <v>0</v>
          </cell>
          <cell r="K544">
            <v>0</v>
          </cell>
          <cell r="L544">
            <v>2003</v>
          </cell>
          <cell r="M544" t="str">
            <v>No Trade</v>
          </cell>
          <cell r="N544" t="str">
            <v/>
          </cell>
          <cell r="O544" t="str">
            <v/>
          </cell>
          <cell r="P544" t="str">
            <v/>
          </cell>
        </row>
        <row r="545">
          <cell r="A545" t="str">
            <v>LO</v>
          </cell>
          <cell r="B545">
            <v>3</v>
          </cell>
          <cell r="C545">
            <v>3</v>
          </cell>
          <cell r="D545" t="str">
            <v>P</v>
          </cell>
          <cell r="E545">
            <v>17</v>
          </cell>
          <cell r="F545">
            <v>37666</v>
          </cell>
          <cell r="G545">
            <v>0.08</v>
          </cell>
          <cell r="H545">
            <v>0</v>
          </cell>
          <cell r="I545" t="str">
            <v>9          0</v>
          </cell>
          <cell r="J545">
            <v>0</v>
          </cell>
          <cell r="K545">
            <v>0</v>
          </cell>
          <cell r="L545">
            <v>2003</v>
          </cell>
          <cell r="M545" t="str">
            <v>No Trade</v>
          </cell>
          <cell r="N545" t="str">
            <v/>
          </cell>
          <cell r="O545" t="str">
            <v/>
          </cell>
          <cell r="P545" t="str">
            <v/>
          </cell>
        </row>
        <row r="546">
          <cell r="A546" t="str">
            <v>LO</v>
          </cell>
          <cell r="B546">
            <v>3</v>
          </cell>
          <cell r="C546">
            <v>3</v>
          </cell>
          <cell r="D546" t="str">
            <v>P</v>
          </cell>
          <cell r="E546">
            <v>17.5</v>
          </cell>
          <cell r="F546">
            <v>37666</v>
          </cell>
          <cell r="G546">
            <v>0.09</v>
          </cell>
          <cell r="H546">
            <v>0.1</v>
          </cell>
          <cell r="I546" t="str">
            <v>0          0</v>
          </cell>
          <cell r="J546">
            <v>0</v>
          </cell>
          <cell r="K546">
            <v>0</v>
          </cell>
          <cell r="L546">
            <v>2003</v>
          </cell>
          <cell r="M546" t="str">
            <v>No Trade</v>
          </cell>
          <cell r="N546" t="str">
            <v/>
          </cell>
          <cell r="O546" t="str">
            <v/>
          </cell>
          <cell r="P546" t="str">
            <v/>
          </cell>
        </row>
        <row r="547">
          <cell r="A547" t="str">
            <v>LO</v>
          </cell>
          <cell r="B547">
            <v>3</v>
          </cell>
          <cell r="C547">
            <v>3</v>
          </cell>
          <cell r="D547" t="str">
            <v>P</v>
          </cell>
          <cell r="E547">
            <v>18</v>
          </cell>
          <cell r="F547">
            <v>37666</v>
          </cell>
          <cell r="G547">
            <v>0.11</v>
          </cell>
          <cell r="H547">
            <v>0.1</v>
          </cell>
          <cell r="I547" t="str">
            <v>3          0</v>
          </cell>
          <cell r="J547">
            <v>0</v>
          </cell>
          <cell r="K547">
            <v>0</v>
          </cell>
          <cell r="L547">
            <v>2003</v>
          </cell>
          <cell r="M547" t="str">
            <v>No Trade</v>
          </cell>
          <cell r="N547" t="str">
            <v/>
          </cell>
          <cell r="O547" t="str">
            <v/>
          </cell>
          <cell r="P547" t="str">
            <v/>
          </cell>
        </row>
        <row r="548">
          <cell r="A548" t="str">
            <v>LO</v>
          </cell>
          <cell r="B548">
            <v>3</v>
          </cell>
          <cell r="C548">
            <v>3</v>
          </cell>
          <cell r="D548" t="str">
            <v>C</v>
          </cell>
          <cell r="E548">
            <v>19</v>
          </cell>
          <cell r="F548">
            <v>37666</v>
          </cell>
          <cell r="G548">
            <v>7.86</v>
          </cell>
          <cell r="H548">
            <v>7.3</v>
          </cell>
          <cell r="I548" t="str">
            <v>7          0</v>
          </cell>
          <cell r="J548">
            <v>0</v>
          </cell>
          <cell r="K548">
            <v>0</v>
          </cell>
          <cell r="L548">
            <v>2003</v>
          </cell>
          <cell r="M548" t="str">
            <v>No Trade</v>
          </cell>
          <cell r="N548" t="str">
            <v/>
          </cell>
          <cell r="O548" t="str">
            <v/>
          </cell>
          <cell r="P548" t="str">
            <v/>
          </cell>
        </row>
        <row r="549">
          <cell r="A549" t="str">
            <v>LO</v>
          </cell>
          <cell r="B549">
            <v>3</v>
          </cell>
          <cell r="C549">
            <v>3</v>
          </cell>
          <cell r="D549" t="str">
            <v>P</v>
          </cell>
          <cell r="E549">
            <v>19</v>
          </cell>
          <cell r="F549">
            <v>37666</v>
          </cell>
          <cell r="G549">
            <v>0.15</v>
          </cell>
          <cell r="H549">
            <v>0.1</v>
          </cell>
          <cell r="I549" t="str">
            <v>8          0</v>
          </cell>
          <cell r="J549">
            <v>0</v>
          </cell>
          <cell r="K549">
            <v>0</v>
          </cell>
          <cell r="L549">
            <v>2003</v>
          </cell>
          <cell r="M549" t="str">
            <v>No Trade</v>
          </cell>
          <cell r="N549" t="str">
            <v/>
          </cell>
          <cell r="O549" t="str">
            <v/>
          </cell>
          <cell r="P549" t="str">
            <v/>
          </cell>
        </row>
        <row r="550">
          <cell r="A550" t="str">
            <v>LO</v>
          </cell>
          <cell r="B550">
            <v>3</v>
          </cell>
          <cell r="C550">
            <v>3</v>
          </cell>
          <cell r="D550" t="str">
            <v>P</v>
          </cell>
          <cell r="E550">
            <v>19.5</v>
          </cell>
          <cell r="F550">
            <v>37666</v>
          </cell>
          <cell r="G550">
            <v>0.18</v>
          </cell>
          <cell r="H550">
            <v>0.2</v>
          </cell>
          <cell r="I550" t="str">
            <v>2          0</v>
          </cell>
          <cell r="J550">
            <v>0</v>
          </cell>
          <cell r="K550">
            <v>0</v>
          </cell>
          <cell r="L550">
            <v>2003</v>
          </cell>
          <cell r="M550" t="str">
            <v>No Trade</v>
          </cell>
          <cell r="N550" t="str">
            <v/>
          </cell>
          <cell r="O550" t="str">
            <v/>
          </cell>
          <cell r="P550" t="str">
            <v/>
          </cell>
        </row>
        <row r="551">
          <cell r="A551" t="str">
            <v>LO</v>
          </cell>
          <cell r="B551">
            <v>3</v>
          </cell>
          <cell r="C551">
            <v>3</v>
          </cell>
          <cell r="D551" t="str">
            <v>C</v>
          </cell>
          <cell r="E551">
            <v>20</v>
          </cell>
          <cell r="F551">
            <v>37666</v>
          </cell>
          <cell r="G551">
            <v>6.93</v>
          </cell>
          <cell r="H551">
            <v>6.4</v>
          </cell>
          <cell r="I551" t="str">
            <v>6          0</v>
          </cell>
          <cell r="J551">
            <v>0</v>
          </cell>
          <cell r="K551">
            <v>0</v>
          </cell>
          <cell r="L551">
            <v>2003</v>
          </cell>
          <cell r="M551" t="str">
            <v>No Trade</v>
          </cell>
          <cell r="N551" t="str">
            <v/>
          </cell>
          <cell r="O551" t="str">
            <v/>
          </cell>
          <cell r="P551" t="str">
            <v/>
          </cell>
        </row>
        <row r="552">
          <cell r="A552" t="str">
            <v>LO</v>
          </cell>
          <cell r="B552">
            <v>3</v>
          </cell>
          <cell r="C552">
            <v>3</v>
          </cell>
          <cell r="D552" t="str">
            <v>P</v>
          </cell>
          <cell r="E552">
            <v>20</v>
          </cell>
          <cell r="F552">
            <v>37666</v>
          </cell>
          <cell r="G552">
            <v>0.21</v>
          </cell>
          <cell r="H552">
            <v>0.2</v>
          </cell>
          <cell r="I552" t="str">
            <v>5          0</v>
          </cell>
          <cell r="J552">
            <v>0</v>
          </cell>
          <cell r="K552">
            <v>0</v>
          </cell>
          <cell r="L552">
            <v>2003</v>
          </cell>
          <cell r="M552" t="str">
            <v>No Trade</v>
          </cell>
          <cell r="N552" t="str">
            <v/>
          </cell>
          <cell r="O552" t="str">
            <v/>
          </cell>
          <cell r="P552" t="str">
            <v/>
          </cell>
        </row>
        <row r="553">
          <cell r="A553" t="str">
            <v>LO</v>
          </cell>
          <cell r="B553">
            <v>3</v>
          </cell>
          <cell r="C553">
            <v>3</v>
          </cell>
          <cell r="D553" t="str">
            <v>P</v>
          </cell>
          <cell r="E553">
            <v>20.5</v>
          </cell>
          <cell r="F553">
            <v>37666</v>
          </cell>
          <cell r="G553">
            <v>0.24</v>
          </cell>
          <cell r="H553">
            <v>0.2</v>
          </cell>
          <cell r="I553" t="str">
            <v>9          0</v>
          </cell>
          <cell r="J553">
            <v>0</v>
          </cell>
          <cell r="K553">
            <v>0</v>
          </cell>
          <cell r="L553">
            <v>2003</v>
          </cell>
          <cell r="M553" t="str">
            <v>No Trade</v>
          </cell>
          <cell r="N553" t="str">
            <v/>
          </cell>
          <cell r="O553" t="str">
            <v/>
          </cell>
          <cell r="P553" t="str">
            <v/>
          </cell>
        </row>
        <row r="554">
          <cell r="A554" t="str">
            <v>LO</v>
          </cell>
          <cell r="B554">
            <v>3</v>
          </cell>
          <cell r="C554">
            <v>3</v>
          </cell>
          <cell r="D554" t="str">
            <v>C</v>
          </cell>
          <cell r="E554">
            <v>21</v>
          </cell>
          <cell r="F554">
            <v>37666</v>
          </cell>
          <cell r="G554">
            <v>6.04</v>
          </cell>
          <cell r="H554">
            <v>5.5</v>
          </cell>
          <cell r="I554" t="str">
            <v>8          0</v>
          </cell>
          <cell r="J554">
            <v>0</v>
          </cell>
          <cell r="K554">
            <v>0</v>
          </cell>
          <cell r="L554">
            <v>2003</v>
          </cell>
          <cell r="M554" t="str">
            <v>No Trade</v>
          </cell>
          <cell r="N554" t="str">
            <v/>
          </cell>
          <cell r="O554" t="str">
            <v/>
          </cell>
          <cell r="P554" t="str">
            <v/>
          </cell>
        </row>
        <row r="555">
          <cell r="A555" t="str">
            <v>LO</v>
          </cell>
          <cell r="B555">
            <v>3</v>
          </cell>
          <cell r="C555">
            <v>3</v>
          </cell>
          <cell r="D555" t="str">
            <v>P</v>
          </cell>
          <cell r="E555">
            <v>21</v>
          </cell>
          <cell r="F555">
            <v>37666</v>
          </cell>
          <cell r="G555">
            <v>0.28000000000000003</v>
          </cell>
          <cell r="H555">
            <v>0.3</v>
          </cell>
          <cell r="I555" t="str">
            <v>4        500</v>
          </cell>
          <cell r="J555">
            <v>0</v>
          </cell>
          <cell r="K555">
            <v>0</v>
          </cell>
          <cell r="L555">
            <v>2003</v>
          </cell>
          <cell r="M555" t="str">
            <v>No Trade</v>
          </cell>
          <cell r="N555" t="str">
            <v/>
          </cell>
          <cell r="O555" t="str">
            <v/>
          </cell>
          <cell r="P555" t="str">
            <v/>
          </cell>
        </row>
        <row r="556">
          <cell r="A556" t="str">
            <v>LO</v>
          </cell>
          <cell r="B556">
            <v>3</v>
          </cell>
          <cell r="C556">
            <v>3</v>
          </cell>
          <cell r="D556" t="str">
            <v>P</v>
          </cell>
          <cell r="E556">
            <v>21.5</v>
          </cell>
          <cell r="F556">
            <v>37666</v>
          </cell>
          <cell r="G556">
            <v>0.33</v>
          </cell>
          <cell r="H556">
            <v>0.3</v>
          </cell>
          <cell r="I556" t="str">
            <v>9        105</v>
          </cell>
          <cell r="J556">
            <v>0</v>
          </cell>
          <cell r="K556">
            <v>0</v>
          </cell>
          <cell r="L556">
            <v>2003</v>
          </cell>
          <cell r="M556" t="str">
            <v>No Trade</v>
          </cell>
          <cell r="N556" t="str">
            <v/>
          </cell>
          <cell r="O556" t="str">
            <v/>
          </cell>
          <cell r="P556" t="str">
            <v/>
          </cell>
        </row>
        <row r="557">
          <cell r="A557" t="str">
            <v>LO</v>
          </cell>
          <cell r="B557">
            <v>3</v>
          </cell>
          <cell r="C557">
            <v>3</v>
          </cell>
          <cell r="D557" t="str">
            <v>C</v>
          </cell>
          <cell r="E557">
            <v>22</v>
          </cell>
          <cell r="F557">
            <v>37666</v>
          </cell>
          <cell r="G557">
            <v>5.15</v>
          </cell>
          <cell r="H557">
            <v>4.7</v>
          </cell>
          <cell r="I557" t="str">
            <v>1          0</v>
          </cell>
          <cell r="J557">
            <v>0</v>
          </cell>
          <cell r="K557">
            <v>0</v>
          </cell>
          <cell r="L557">
            <v>2003</v>
          </cell>
          <cell r="M557" t="str">
            <v>No Trade</v>
          </cell>
          <cell r="N557" t="str">
            <v/>
          </cell>
          <cell r="O557" t="str">
            <v/>
          </cell>
          <cell r="P557" t="str">
            <v/>
          </cell>
        </row>
        <row r="558">
          <cell r="A558" t="str">
            <v>LO</v>
          </cell>
          <cell r="B558">
            <v>3</v>
          </cell>
          <cell r="C558">
            <v>3</v>
          </cell>
          <cell r="D558" t="str">
            <v>P</v>
          </cell>
          <cell r="E558">
            <v>22</v>
          </cell>
          <cell r="F558">
            <v>37666</v>
          </cell>
          <cell r="G558">
            <v>0.39</v>
          </cell>
          <cell r="H558">
            <v>0.4</v>
          </cell>
          <cell r="I558" t="str">
            <v>6      3,580</v>
          </cell>
          <cell r="J558">
            <v>0.43</v>
          </cell>
          <cell r="K558">
            <v>0.41</v>
          </cell>
          <cell r="L558">
            <v>2003</v>
          </cell>
          <cell r="M558" t="str">
            <v>No Trade</v>
          </cell>
          <cell r="N558" t="str">
            <v/>
          </cell>
          <cell r="O558" t="str">
            <v/>
          </cell>
          <cell r="P558" t="str">
            <v/>
          </cell>
        </row>
        <row r="559">
          <cell r="A559" t="str">
            <v>LO</v>
          </cell>
          <cell r="B559">
            <v>3</v>
          </cell>
          <cell r="C559">
            <v>3</v>
          </cell>
          <cell r="D559" t="str">
            <v>P</v>
          </cell>
          <cell r="E559">
            <v>22.5</v>
          </cell>
          <cell r="F559">
            <v>37666</v>
          </cell>
          <cell r="G559">
            <v>0.46</v>
          </cell>
          <cell r="H559">
            <v>0.5</v>
          </cell>
          <cell r="I559" t="str">
            <v>5          0</v>
          </cell>
          <cell r="J559">
            <v>0</v>
          </cell>
          <cell r="K559">
            <v>0</v>
          </cell>
          <cell r="L559">
            <v>2003</v>
          </cell>
          <cell r="M559" t="str">
            <v>No Trade</v>
          </cell>
          <cell r="N559" t="str">
            <v/>
          </cell>
          <cell r="O559" t="str">
            <v/>
          </cell>
          <cell r="P559" t="str">
            <v/>
          </cell>
        </row>
        <row r="560">
          <cell r="A560" t="str">
            <v>LO</v>
          </cell>
          <cell r="B560">
            <v>3</v>
          </cell>
          <cell r="C560">
            <v>3</v>
          </cell>
          <cell r="D560" t="str">
            <v>C</v>
          </cell>
          <cell r="E560">
            <v>23</v>
          </cell>
          <cell r="F560">
            <v>37666</v>
          </cell>
          <cell r="G560">
            <v>4.3099999999999996</v>
          </cell>
          <cell r="H560">
            <v>3.8</v>
          </cell>
          <cell r="I560" t="str">
            <v>9          0</v>
          </cell>
          <cell r="J560">
            <v>0</v>
          </cell>
          <cell r="K560">
            <v>0</v>
          </cell>
          <cell r="L560">
            <v>2003</v>
          </cell>
          <cell r="M560" t="str">
            <v>No Trade</v>
          </cell>
          <cell r="N560" t="str">
            <v/>
          </cell>
          <cell r="O560" t="str">
            <v/>
          </cell>
          <cell r="P560" t="str">
            <v/>
          </cell>
        </row>
        <row r="561">
          <cell r="A561" t="str">
            <v>LO</v>
          </cell>
          <cell r="B561">
            <v>3</v>
          </cell>
          <cell r="C561">
            <v>3</v>
          </cell>
          <cell r="D561" t="str">
            <v>P</v>
          </cell>
          <cell r="E561">
            <v>23</v>
          </cell>
          <cell r="F561">
            <v>37666</v>
          </cell>
          <cell r="G561">
            <v>0.54</v>
          </cell>
          <cell r="H561">
            <v>0.6</v>
          </cell>
          <cell r="I561" t="str">
            <v>4          1</v>
          </cell>
          <cell r="J561">
            <v>0.57999999999999996</v>
          </cell>
          <cell r="K561">
            <v>0.57999999999999996</v>
          </cell>
          <cell r="L561">
            <v>2003</v>
          </cell>
          <cell r="M561" t="str">
            <v>No Trade</v>
          </cell>
          <cell r="N561" t="str">
            <v/>
          </cell>
          <cell r="O561" t="str">
            <v/>
          </cell>
          <cell r="P561" t="str">
            <v/>
          </cell>
        </row>
        <row r="562">
          <cell r="A562" t="str">
            <v>LO</v>
          </cell>
          <cell r="B562">
            <v>3</v>
          </cell>
          <cell r="C562">
            <v>3</v>
          </cell>
          <cell r="D562" t="str">
            <v>P</v>
          </cell>
          <cell r="E562">
            <v>23.5</v>
          </cell>
          <cell r="F562">
            <v>37666</v>
          </cell>
          <cell r="G562">
            <v>0.62</v>
          </cell>
          <cell r="H562">
            <v>0.7</v>
          </cell>
          <cell r="I562" t="str">
            <v>5        500</v>
          </cell>
          <cell r="J562">
            <v>0</v>
          </cell>
          <cell r="K562">
            <v>0</v>
          </cell>
          <cell r="L562">
            <v>2003</v>
          </cell>
          <cell r="M562" t="str">
            <v>No Trade</v>
          </cell>
          <cell r="N562" t="str">
            <v/>
          </cell>
          <cell r="O562" t="str">
            <v/>
          </cell>
          <cell r="P562" t="str">
            <v/>
          </cell>
        </row>
        <row r="563">
          <cell r="A563" t="str">
            <v>LO</v>
          </cell>
          <cell r="B563">
            <v>3</v>
          </cell>
          <cell r="C563">
            <v>3</v>
          </cell>
          <cell r="D563" t="str">
            <v>C</v>
          </cell>
          <cell r="E563">
            <v>24</v>
          </cell>
          <cell r="F563">
            <v>37666</v>
          </cell>
          <cell r="G563">
            <v>3.51</v>
          </cell>
          <cell r="H563">
            <v>3.1</v>
          </cell>
          <cell r="I563" t="str">
            <v>4          0</v>
          </cell>
          <cell r="J563">
            <v>0</v>
          </cell>
          <cell r="K563">
            <v>0</v>
          </cell>
          <cell r="L563">
            <v>2003</v>
          </cell>
          <cell r="M563" t="str">
            <v>No Trade</v>
          </cell>
          <cell r="N563" t="str">
            <v/>
          </cell>
          <cell r="O563" t="str">
            <v/>
          </cell>
          <cell r="P563" t="str">
            <v/>
          </cell>
        </row>
        <row r="564">
          <cell r="A564" t="str">
            <v>LO</v>
          </cell>
          <cell r="B564">
            <v>3</v>
          </cell>
          <cell r="C564">
            <v>3</v>
          </cell>
          <cell r="D564" t="str">
            <v>P</v>
          </cell>
          <cell r="E564">
            <v>24</v>
          </cell>
          <cell r="F564">
            <v>37666</v>
          </cell>
          <cell r="G564">
            <v>0.73</v>
          </cell>
          <cell r="H564">
            <v>0.8</v>
          </cell>
          <cell r="I564" t="str">
            <v>8        600</v>
          </cell>
          <cell r="J564">
            <v>0.72</v>
          </cell>
          <cell r="K564">
            <v>0.72</v>
          </cell>
          <cell r="L564">
            <v>2003</v>
          </cell>
          <cell r="M564" t="str">
            <v>No Trade</v>
          </cell>
          <cell r="N564" t="str">
            <v/>
          </cell>
          <cell r="O564" t="str">
            <v/>
          </cell>
          <cell r="P564" t="str">
            <v/>
          </cell>
        </row>
        <row r="565">
          <cell r="A565" t="str">
            <v>LO</v>
          </cell>
          <cell r="B565">
            <v>3</v>
          </cell>
          <cell r="C565">
            <v>3</v>
          </cell>
          <cell r="D565" t="str">
            <v>C</v>
          </cell>
          <cell r="E565">
            <v>24.5</v>
          </cell>
          <cell r="F565">
            <v>37666</v>
          </cell>
          <cell r="G565">
            <v>3.16</v>
          </cell>
          <cell r="H565">
            <v>2.8</v>
          </cell>
          <cell r="I565" t="str">
            <v>1          0</v>
          </cell>
          <cell r="J565">
            <v>0</v>
          </cell>
          <cell r="K565">
            <v>0</v>
          </cell>
          <cell r="L565">
            <v>2003</v>
          </cell>
          <cell r="M565" t="str">
            <v>No Trade</v>
          </cell>
          <cell r="N565" t="str">
            <v/>
          </cell>
          <cell r="O565" t="str">
            <v/>
          </cell>
          <cell r="P565" t="str">
            <v/>
          </cell>
        </row>
        <row r="566">
          <cell r="A566" t="str">
            <v>LO</v>
          </cell>
          <cell r="B566">
            <v>3</v>
          </cell>
          <cell r="C566">
            <v>3</v>
          </cell>
          <cell r="D566" t="str">
            <v>P</v>
          </cell>
          <cell r="E566">
            <v>24.5</v>
          </cell>
          <cell r="F566">
            <v>37666</v>
          </cell>
          <cell r="G566">
            <v>0.88</v>
          </cell>
          <cell r="H566">
            <v>1</v>
          </cell>
          <cell r="I566" t="str">
            <v>4          0</v>
          </cell>
          <cell r="J566">
            <v>0</v>
          </cell>
          <cell r="K566">
            <v>0</v>
          </cell>
          <cell r="L566">
            <v>2003</v>
          </cell>
          <cell r="M566" t="str">
            <v>No Trade</v>
          </cell>
          <cell r="N566" t="str">
            <v/>
          </cell>
          <cell r="O566" t="str">
            <v/>
          </cell>
          <cell r="P566" t="str">
            <v/>
          </cell>
        </row>
        <row r="567">
          <cell r="A567" t="str">
            <v>LO</v>
          </cell>
          <cell r="B567">
            <v>3</v>
          </cell>
          <cell r="C567">
            <v>3</v>
          </cell>
          <cell r="D567" t="str">
            <v>C</v>
          </cell>
          <cell r="E567">
            <v>25</v>
          </cell>
          <cell r="F567">
            <v>37666</v>
          </cell>
          <cell r="G567">
            <v>2.83</v>
          </cell>
          <cell r="H567">
            <v>2.5</v>
          </cell>
          <cell r="I567" t="str">
            <v>0          0</v>
          </cell>
          <cell r="J567">
            <v>0</v>
          </cell>
          <cell r="K567">
            <v>0</v>
          </cell>
          <cell r="L567">
            <v>2003</v>
          </cell>
          <cell r="M567" t="str">
            <v>No Trade</v>
          </cell>
          <cell r="N567" t="str">
            <v/>
          </cell>
          <cell r="O567" t="str">
            <v/>
          </cell>
          <cell r="P567" t="str">
            <v/>
          </cell>
        </row>
        <row r="568">
          <cell r="A568" t="str">
            <v>LO</v>
          </cell>
          <cell r="B568">
            <v>3</v>
          </cell>
          <cell r="C568">
            <v>3</v>
          </cell>
          <cell r="D568" t="str">
            <v>P</v>
          </cell>
          <cell r="E568">
            <v>25</v>
          </cell>
          <cell r="F568">
            <v>37666</v>
          </cell>
          <cell r="G568">
            <v>1.04</v>
          </cell>
          <cell r="H568">
            <v>1.2</v>
          </cell>
          <cell r="I568" t="str">
            <v>3          0</v>
          </cell>
          <cell r="J568">
            <v>0</v>
          </cell>
          <cell r="K568">
            <v>0</v>
          </cell>
          <cell r="L568">
            <v>2003</v>
          </cell>
          <cell r="M568" t="str">
            <v>No Trade</v>
          </cell>
          <cell r="N568" t="str">
            <v/>
          </cell>
          <cell r="O568" t="str">
            <v/>
          </cell>
          <cell r="P568" t="str">
            <v/>
          </cell>
        </row>
        <row r="569">
          <cell r="A569" t="str">
            <v>LO</v>
          </cell>
          <cell r="B569">
            <v>3</v>
          </cell>
          <cell r="C569">
            <v>3</v>
          </cell>
          <cell r="D569" t="str">
            <v>C</v>
          </cell>
          <cell r="E569">
            <v>25.5</v>
          </cell>
          <cell r="F569">
            <v>37666</v>
          </cell>
          <cell r="G569">
            <v>2.5</v>
          </cell>
          <cell r="H569">
            <v>2.2000000000000002</v>
          </cell>
          <cell r="I569" t="str">
            <v>0          0</v>
          </cell>
          <cell r="J569">
            <v>0</v>
          </cell>
          <cell r="K569">
            <v>0</v>
          </cell>
          <cell r="L569">
            <v>2003</v>
          </cell>
          <cell r="M569" t="str">
            <v>No Trade</v>
          </cell>
          <cell r="N569" t="str">
            <v/>
          </cell>
          <cell r="O569" t="str">
            <v/>
          </cell>
          <cell r="P569" t="str">
            <v/>
          </cell>
        </row>
        <row r="570">
          <cell r="A570" t="str">
            <v>LO</v>
          </cell>
          <cell r="B570">
            <v>3</v>
          </cell>
          <cell r="C570">
            <v>3</v>
          </cell>
          <cell r="D570" t="str">
            <v>P</v>
          </cell>
          <cell r="E570">
            <v>25.5</v>
          </cell>
          <cell r="F570">
            <v>37666</v>
          </cell>
          <cell r="G570">
            <v>1.21</v>
          </cell>
          <cell r="H570">
            <v>1.4</v>
          </cell>
          <cell r="I570" t="str">
            <v>2          0</v>
          </cell>
          <cell r="J570">
            <v>0</v>
          </cell>
          <cell r="K570">
            <v>0</v>
          </cell>
          <cell r="L570">
            <v>2003</v>
          </cell>
          <cell r="M570" t="str">
            <v>No Trade</v>
          </cell>
          <cell r="N570" t="str">
            <v/>
          </cell>
          <cell r="O570" t="str">
            <v/>
          </cell>
          <cell r="P570" t="str">
            <v/>
          </cell>
        </row>
        <row r="571">
          <cell r="A571" t="str">
            <v>LO</v>
          </cell>
          <cell r="B571">
            <v>3</v>
          </cell>
          <cell r="C571">
            <v>3</v>
          </cell>
          <cell r="D571" t="str">
            <v>C</v>
          </cell>
          <cell r="E571">
            <v>26</v>
          </cell>
          <cell r="F571">
            <v>37666</v>
          </cell>
          <cell r="G571">
            <v>2.21</v>
          </cell>
          <cell r="H571">
            <v>1.9</v>
          </cell>
          <cell r="I571" t="str">
            <v>3          0</v>
          </cell>
          <cell r="J571">
            <v>0</v>
          </cell>
          <cell r="K571">
            <v>0</v>
          </cell>
          <cell r="L571">
            <v>2003</v>
          </cell>
          <cell r="M571" t="str">
            <v>No Trade</v>
          </cell>
          <cell r="N571" t="str">
            <v/>
          </cell>
          <cell r="O571" t="str">
            <v/>
          </cell>
          <cell r="P571" t="str">
            <v/>
          </cell>
        </row>
        <row r="572">
          <cell r="A572" t="str">
            <v>LO</v>
          </cell>
          <cell r="B572">
            <v>3</v>
          </cell>
          <cell r="C572">
            <v>3</v>
          </cell>
          <cell r="D572" t="str">
            <v>P</v>
          </cell>
          <cell r="E572">
            <v>26</v>
          </cell>
          <cell r="F572">
            <v>37666</v>
          </cell>
          <cell r="G572">
            <v>1.41</v>
          </cell>
          <cell r="H572">
            <v>1.6</v>
          </cell>
          <cell r="I572" t="str">
            <v>5          0</v>
          </cell>
          <cell r="J572">
            <v>0</v>
          </cell>
          <cell r="K572">
            <v>0</v>
          </cell>
          <cell r="L572">
            <v>2003</v>
          </cell>
          <cell r="M572" t="str">
            <v>No Trade</v>
          </cell>
          <cell r="N572" t="str">
            <v/>
          </cell>
          <cell r="O572" t="str">
            <v/>
          </cell>
          <cell r="P572" t="str">
            <v/>
          </cell>
        </row>
        <row r="573">
          <cell r="A573" t="str">
            <v>LO</v>
          </cell>
          <cell r="B573">
            <v>3</v>
          </cell>
          <cell r="C573">
            <v>3</v>
          </cell>
          <cell r="D573" t="str">
            <v>C</v>
          </cell>
          <cell r="E573">
            <v>26.5</v>
          </cell>
          <cell r="F573">
            <v>37666</v>
          </cell>
          <cell r="G573">
            <v>1.94</v>
          </cell>
          <cell r="H573">
            <v>1.6</v>
          </cell>
          <cell r="I573" t="str">
            <v>3         15</v>
          </cell>
          <cell r="J573">
            <v>0</v>
          </cell>
          <cell r="K573">
            <v>0</v>
          </cell>
          <cell r="L573">
            <v>2003</v>
          </cell>
          <cell r="M573" t="str">
            <v>No Trade</v>
          </cell>
          <cell r="N573" t="str">
            <v/>
          </cell>
          <cell r="O573" t="str">
            <v/>
          </cell>
          <cell r="P573" t="str">
            <v/>
          </cell>
        </row>
        <row r="574">
          <cell r="A574" t="str">
            <v>LO</v>
          </cell>
          <cell r="B574">
            <v>3</v>
          </cell>
          <cell r="C574">
            <v>3</v>
          </cell>
          <cell r="D574" t="str">
            <v>P</v>
          </cell>
          <cell r="E574">
            <v>26.5</v>
          </cell>
          <cell r="F574">
            <v>37666</v>
          </cell>
          <cell r="G574">
            <v>1.64</v>
          </cell>
          <cell r="H574">
            <v>1.8</v>
          </cell>
          <cell r="I574" t="str">
            <v>5         15</v>
          </cell>
          <cell r="J574">
            <v>0</v>
          </cell>
          <cell r="K574">
            <v>0</v>
          </cell>
          <cell r="L574">
            <v>2003</v>
          </cell>
          <cell r="M574" t="str">
            <v>No Trade</v>
          </cell>
          <cell r="N574" t="str">
            <v/>
          </cell>
          <cell r="O574" t="str">
            <v/>
          </cell>
          <cell r="P574" t="str">
            <v/>
          </cell>
        </row>
        <row r="575">
          <cell r="A575" t="str">
            <v>LO</v>
          </cell>
          <cell r="B575">
            <v>3</v>
          </cell>
          <cell r="C575">
            <v>3</v>
          </cell>
          <cell r="D575" t="str">
            <v>C</v>
          </cell>
          <cell r="E575">
            <v>27</v>
          </cell>
          <cell r="F575">
            <v>37666</v>
          </cell>
          <cell r="G575">
            <v>1.7</v>
          </cell>
          <cell r="H575">
            <v>1.4</v>
          </cell>
          <cell r="I575" t="str">
            <v>1         15</v>
          </cell>
          <cell r="J575">
            <v>1.54</v>
          </cell>
          <cell r="K575">
            <v>1.54</v>
          </cell>
          <cell r="L575">
            <v>2003</v>
          </cell>
          <cell r="M575" t="str">
            <v>No Trade</v>
          </cell>
          <cell r="N575" t="str">
            <v/>
          </cell>
          <cell r="O575" t="str">
            <v/>
          </cell>
          <cell r="P575" t="str">
            <v/>
          </cell>
        </row>
        <row r="576">
          <cell r="A576" t="str">
            <v>LO</v>
          </cell>
          <cell r="B576">
            <v>3</v>
          </cell>
          <cell r="C576">
            <v>3</v>
          </cell>
          <cell r="D576" t="str">
            <v>P</v>
          </cell>
          <cell r="E576">
            <v>27</v>
          </cell>
          <cell r="F576">
            <v>37666</v>
          </cell>
          <cell r="G576">
            <v>1.9</v>
          </cell>
          <cell r="H576">
            <v>2.1</v>
          </cell>
          <cell r="I576" t="str">
            <v>3          0</v>
          </cell>
          <cell r="J576">
            <v>0</v>
          </cell>
          <cell r="K576">
            <v>0</v>
          </cell>
          <cell r="L576">
            <v>2003</v>
          </cell>
          <cell r="M576" t="str">
            <v>No Trade</v>
          </cell>
          <cell r="N576" t="str">
            <v/>
          </cell>
          <cell r="O576" t="str">
            <v/>
          </cell>
          <cell r="P576" t="str">
            <v/>
          </cell>
        </row>
        <row r="577">
          <cell r="A577" t="str">
            <v>LO</v>
          </cell>
          <cell r="B577">
            <v>3</v>
          </cell>
          <cell r="C577">
            <v>3</v>
          </cell>
          <cell r="D577" t="str">
            <v>C</v>
          </cell>
          <cell r="E577">
            <v>27.5</v>
          </cell>
          <cell r="F577">
            <v>37666</v>
          </cell>
          <cell r="G577">
            <v>1.47</v>
          </cell>
          <cell r="H577">
            <v>1.2</v>
          </cell>
          <cell r="I577" t="str">
            <v>1          1</v>
          </cell>
          <cell r="J577">
            <v>1.3</v>
          </cell>
          <cell r="K577">
            <v>1.3</v>
          </cell>
          <cell r="L577">
            <v>2003</v>
          </cell>
          <cell r="M577" t="str">
            <v>No Trade</v>
          </cell>
          <cell r="N577" t="str">
            <v/>
          </cell>
          <cell r="O577" t="str">
            <v/>
          </cell>
          <cell r="P577" t="str">
            <v/>
          </cell>
        </row>
        <row r="578">
          <cell r="A578" t="str">
            <v>LO</v>
          </cell>
          <cell r="B578">
            <v>3</v>
          </cell>
          <cell r="C578">
            <v>3</v>
          </cell>
          <cell r="D578" t="str">
            <v>P</v>
          </cell>
          <cell r="E578">
            <v>27.5</v>
          </cell>
          <cell r="F578">
            <v>37666</v>
          </cell>
          <cell r="G578">
            <v>2.17</v>
          </cell>
          <cell r="H578">
            <v>2.4</v>
          </cell>
          <cell r="I578" t="str">
            <v>2          0</v>
          </cell>
          <cell r="J578">
            <v>0</v>
          </cell>
          <cell r="K578">
            <v>0</v>
          </cell>
          <cell r="L578">
            <v>2003</v>
          </cell>
          <cell r="M578" t="str">
            <v>No Trade</v>
          </cell>
          <cell r="N578" t="str">
            <v/>
          </cell>
          <cell r="O578" t="str">
            <v/>
          </cell>
          <cell r="P578" t="str">
            <v/>
          </cell>
        </row>
        <row r="579">
          <cell r="A579" t="str">
            <v>LO</v>
          </cell>
          <cell r="B579">
            <v>3</v>
          </cell>
          <cell r="C579">
            <v>3</v>
          </cell>
          <cell r="D579" t="str">
            <v>C</v>
          </cell>
          <cell r="E579">
            <v>28</v>
          </cell>
          <cell r="F579">
            <v>37666</v>
          </cell>
          <cell r="G579">
            <v>1.24</v>
          </cell>
          <cell r="H579">
            <v>1</v>
          </cell>
          <cell r="I579" t="str">
            <v>2         21</v>
          </cell>
          <cell r="J579">
            <v>1.33</v>
          </cell>
          <cell r="K579">
            <v>1.2</v>
          </cell>
          <cell r="L579">
            <v>2003</v>
          </cell>
          <cell r="M579" t="str">
            <v>No Trade</v>
          </cell>
          <cell r="N579" t="str">
            <v/>
          </cell>
          <cell r="O579" t="str">
            <v/>
          </cell>
          <cell r="P579" t="str">
            <v/>
          </cell>
        </row>
        <row r="580">
          <cell r="A580" t="str">
            <v>LO</v>
          </cell>
          <cell r="B580">
            <v>3</v>
          </cell>
          <cell r="C580">
            <v>3</v>
          </cell>
          <cell r="D580" t="str">
            <v>P</v>
          </cell>
          <cell r="E580">
            <v>28</v>
          </cell>
          <cell r="F580">
            <v>37666</v>
          </cell>
          <cell r="G580">
            <v>2.4300000000000002</v>
          </cell>
          <cell r="H580">
            <v>2.7</v>
          </cell>
          <cell r="I580" t="str">
            <v>3          0</v>
          </cell>
          <cell r="J580">
            <v>0</v>
          </cell>
          <cell r="K580">
            <v>0</v>
          </cell>
          <cell r="L580">
            <v>2003</v>
          </cell>
          <cell r="M580" t="str">
            <v>No Trade</v>
          </cell>
          <cell r="N580" t="str">
            <v/>
          </cell>
          <cell r="O580" t="str">
            <v/>
          </cell>
          <cell r="P580" t="str">
            <v/>
          </cell>
        </row>
        <row r="581">
          <cell r="A581" t="str">
            <v>LO</v>
          </cell>
          <cell r="B581">
            <v>3</v>
          </cell>
          <cell r="C581">
            <v>3</v>
          </cell>
          <cell r="D581" t="str">
            <v>C</v>
          </cell>
          <cell r="E581">
            <v>28.5</v>
          </cell>
          <cell r="F581">
            <v>37666</v>
          </cell>
          <cell r="G581">
            <v>1.08</v>
          </cell>
          <cell r="H581">
            <v>0.9</v>
          </cell>
          <cell r="I581" t="str">
            <v>0          3</v>
          </cell>
          <cell r="J581">
            <v>1.05</v>
          </cell>
          <cell r="K581">
            <v>1.05</v>
          </cell>
          <cell r="L581">
            <v>2003</v>
          </cell>
          <cell r="M581" t="str">
            <v>No Trade</v>
          </cell>
          <cell r="N581" t="str">
            <v/>
          </cell>
          <cell r="O581" t="str">
            <v/>
          </cell>
          <cell r="P581" t="str">
            <v/>
          </cell>
        </row>
        <row r="582">
          <cell r="A582" t="str">
            <v>LO</v>
          </cell>
          <cell r="B582">
            <v>3</v>
          </cell>
          <cell r="C582">
            <v>3</v>
          </cell>
          <cell r="D582" t="str">
            <v>P</v>
          </cell>
          <cell r="E582">
            <v>28.5</v>
          </cell>
          <cell r="F582">
            <v>37666</v>
          </cell>
          <cell r="G582">
            <v>2.77</v>
          </cell>
          <cell r="H582">
            <v>3.1</v>
          </cell>
          <cell r="I582" t="str">
            <v>0          0</v>
          </cell>
          <cell r="J582">
            <v>0</v>
          </cell>
          <cell r="K582">
            <v>0</v>
          </cell>
          <cell r="L582">
            <v>2003</v>
          </cell>
          <cell r="M582" t="str">
            <v>No Trade</v>
          </cell>
          <cell r="N582" t="str">
            <v/>
          </cell>
          <cell r="O582" t="str">
            <v/>
          </cell>
          <cell r="P582" t="str">
            <v/>
          </cell>
        </row>
        <row r="583">
          <cell r="A583" t="str">
            <v>LO</v>
          </cell>
          <cell r="B583">
            <v>3</v>
          </cell>
          <cell r="C583">
            <v>3</v>
          </cell>
          <cell r="D583" t="str">
            <v>C</v>
          </cell>
          <cell r="E583">
            <v>29</v>
          </cell>
          <cell r="F583">
            <v>37666</v>
          </cell>
          <cell r="G583">
            <v>0.92</v>
          </cell>
          <cell r="H583">
            <v>0.7</v>
          </cell>
          <cell r="I583" t="str">
            <v>7        138</v>
          </cell>
          <cell r="J583">
            <v>0.95</v>
          </cell>
          <cell r="K583">
            <v>0.82</v>
          </cell>
          <cell r="L583">
            <v>2003</v>
          </cell>
          <cell r="M583" t="str">
            <v>No Trade</v>
          </cell>
          <cell r="N583" t="str">
            <v/>
          </cell>
          <cell r="O583" t="str">
            <v/>
          </cell>
          <cell r="P583" t="str">
            <v/>
          </cell>
        </row>
        <row r="584">
          <cell r="A584" t="str">
            <v>LO</v>
          </cell>
          <cell r="B584">
            <v>3</v>
          </cell>
          <cell r="C584">
            <v>3</v>
          </cell>
          <cell r="D584" t="str">
            <v>P</v>
          </cell>
          <cell r="E584">
            <v>29</v>
          </cell>
          <cell r="F584">
            <v>37666</v>
          </cell>
          <cell r="G584">
            <v>3.1</v>
          </cell>
          <cell r="H584">
            <v>3.4</v>
          </cell>
          <cell r="I584" t="str">
            <v>7          0</v>
          </cell>
          <cell r="J584">
            <v>0</v>
          </cell>
          <cell r="K584">
            <v>0</v>
          </cell>
          <cell r="L584">
            <v>2003</v>
          </cell>
          <cell r="M584" t="str">
            <v>No Trade</v>
          </cell>
          <cell r="N584" t="str">
            <v/>
          </cell>
          <cell r="O584" t="str">
            <v/>
          </cell>
          <cell r="P584" t="str">
            <v/>
          </cell>
        </row>
        <row r="585">
          <cell r="A585" t="str">
            <v>LO</v>
          </cell>
          <cell r="B585">
            <v>3</v>
          </cell>
          <cell r="C585">
            <v>3</v>
          </cell>
          <cell r="D585" t="str">
            <v>C</v>
          </cell>
          <cell r="E585">
            <v>29.5</v>
          </cell>
          <cell r="F585">
            <v>37666</v>
          </cell>
          <cell r="G585">
            <v>0.78</v>
          </cell>
          <cell r="H585">
            <v>0.6</v>
          </cell>
          <cell r="I585" t="str">
            <v>5        125</v>
          </cell>
          <cell r="J585">
            <v>0.72</v>
          </cell>
          <cell r="K585">
            <v>0.72</v>
          </cell>
          <cell r="L585">
            <v>2003</v>
          </cell>
          <cell r="M585" t="str">
            <v>No Trade</v>
          </cell>
          <cell r="N585" t="str">
            <v/>
          </cell>
          <cell r="O585" t="str">
            <v/>
          </cell>
          <cell r="P585" t="str">
            <v/>
          </cell>
        </row>
        <row r="586">
          <cell r="A586" t="str">
            <v>LO</v>
          </cell>
          <cell r="B586">
            <v>3</v>
          </cell>
          <cell r="C586">
            <v>3</v>
          </cell>
          <cell r="D586" t="str">
            <v>P</v>
          </cell>
          <cell r="E586">
            <v>29.5</v>
          </cell>
          <cell r="F586">
            <v>37666</v>
          </cell>
          <cell r="G586">
            <v>2.89</v>
          </cell>
          <cell r="H586">
            <v>2.8</v>
          </cell>
          <cell r="I586" t="str">
            <v>9          0</v>
          </cell>
          <cell r="J586">
            <v>0</v>
          </cell>
          <cell r="K586">
            <v>0</v>
          </cell>
          <cell r="L586">
            <v>2003</v>
          </cell>
          <cell r="M586" t="str">
            <v>No Trade</v>
          </cell>
          <cell r="N586" t="str">
            <v/>
          </cell>
          <cell r="O586" t="str">
            <v/>
          </cell>
          <cell r="P586" t="str">
            <v/>
          </cell>
        </row>
        <row r="587">
          <cell r="A587" t="str">
            <v>LO</v>
          </cell>
          <cell r="B587">
            <v>3</v>
          </cell>
          <cell r="C587">
            <v>3</v>
          </cell>
          <cell r="D587" t="str">
            <v>C</v>
          </cell>
          <cell r="E587">
            <v>30</v>
          </cell>
          <cell r="F587">
            <v>37666</v>
          </cell>
          <cell r="G587">
            <v>0.68</v>
          </cell>
          <cell r="H587">
            <v>0.5</v>
          </cell>
          <cell r="I587" t="str">
            <v>7        314</v>
          </cell>
          <cell r="J587">
            <v>0.7</v>
          </cell>
          <cell r="K587">
            <v>0.6</v>
          </cell>
          <cell r="L587">
            <v>2003</v>
          </cell>
          <cell r="M587" t="str">
            <v>No Trade</v>
          </cell>
          <cell r="N587" t="str">
            <v/>
          </cell>
          <cell r="O587" t="str">
            <v/>
          </cell>
          <cell r="P587" t="str">
            <v/>
          </cell>
        </row>
        <row r="588">
          <cell r="A588" t="str">
            <v>LO</v>
          </cell>
          <cell r="B588">
            <v>3</v>
          </cell>
          <cell r="C588">
            <v>3</v>
          </cell>
          <cell r="D588" t="str">
            <v>C</v>
          </cell>
          <cell r="E588">
            <v>30.5</v>
          </cell>
          <cell r="F588">
            <v>37666</v>
          </cell>
          <cell r="G588">
            <v>0.57999999999999996</v>
          </cell>
          <cell r="H588">
            <v>0.4</v>
          </cell>
          <cell r="I588" t="str">
            <v>9        185</v>
          </cell>
          <cell r="J588">
            <v>0.53</v>
          </cell>
          <cell r="K588">
            <v>0.53</v>
          </cell>
          <cell r="L588">
            <v>2003</v>
          </cell>
          <cell r="M588" t="str">
            <v>No Trade</v>
          </cell>
          <cell r="N588" t="str">
            <v/>
          </cell>
          <cell r="O588" t="str">
            <v/>
          </cell>
          <cell r="P588" t="str">
            <v/>
          </cell>
        </row>
        <row r="589">
          <cell r="A589" t="str">
            <v>LO</v>
          </cell>
          <cell r="B589">
            <v>3</v>
          </cell>
          <cell r="C589">
            <v>3</v>
          </cell>
          <cell r="D589" t="str">
            <v>C</v>
          </cell>
          <cell r="E589">
            <v>31</v>
          </cell>
          <cell r="F589">
            <v>37666</v>
          </cell>
          <cell r="G589">
            <v>0.49</v>
          </cell>
          <cell r="H589">
            <v>0.4</v>
          </cell>
          <cell r="I589" t="str">
            <v>1        181</v>
          </cell>
          <cell r="J589">
            <v>0.5</v>
          </cell>
          <cell r="K589">
            <v>0.43</v>
          </cell>
          <cell r="L589">
            <v>2003</v>
          </cell>
          <cell r="M589" t="str">
            <v>No Trade</v>
          </cell>
          <cell r="N589" t="str">
            <v/>
          </cell>
          <cell r="O589" t="str">
            <v/>
          </cell>
          <cell r="P589" t="str">
            <v/>
          </cell>
        </row>
        <row r="590">
          <cell r="A590" t="str">
            <v>LO</v>
          </cell>
          <cell r="B590">
            <v>3</v>
          </cell>
          <cell r="C590">
            <v>3</v>
          </cell>
          <cell r="D590" t="str">
            <v>P</v>
          </cell>
          <cell r="E590">
            <v>31</v>
          </cell>
          <cell r="F590">
            <v>37666</v>
          </cell>
          <cell r="G590">
            <v>5.17</v>
          </cell>
          <cell r="H590">
            <v>5.0999999999999996</v>
          </cell>
          <cell r="I590" t="str">
            <v>7          0</v>
          </cell>
          <cell r="J590">
            <v>0</v>
          </cell>
          <cell r="K590">
            <v>0</v>
          </cell>
          <cell r="L590">
            <v>2003</v>
          </cell>
          <cell r="M590" t="str">
            <v>No Trade</v>
          </cell>
          <cell r="N590" t="str">
            <v/>
          </cell>
          <cell r="O590" t="str">
            <v/>
          </cell>
          <cell r="P590" t="str">
            <v/>
          </cell>
        </row>
        <row r="591">
          <cell r="A591" t="str">
            <v>LO</v>
          </cell>
          <cell r="B591">
            <v>3</v>
          </cell>
          <cell r="C591">
            <v>3</v>
          </cell>
          <cell r="D591" t="str">
            <v>C</v>
          </cell>
          <cell r="E591">
            <v>31.5</v>
          </cell>
          <cell r="F591">
            <v>37666</v>
          </cell>
          <cell r="G591">
            <v>0.42</v>
          </cell>
          <cell r="H591">
            <v>0.3</v>
          </cell>
          <cell r="I591" t="str">
            <v>5          0</v>
          </cell>
          <cell r="J591">
            <v>0</v>
          </cell>
          <cell r="K591">
            <v>0</v>
          </cell>
          <cell r="L591">
            <v>2003</v>
          </cell>
          <cell r="M591" t="str">
            <v>No Trade</v>
          </cell>
          <cell r="N591" t="str">
            <v/>
          </cell>
          <cell r="O591" t="str">
            <v/>
          </cell>
          <cell r="P591" t="str">
            <v/>
          </cell>
        </row>
        <row r="592">
          <cell r="A592" t="str">
            <v>LO</v>
          </cell>
          <cell r="B592">
            <v>3</v>
          </cell>
          <cell r="C592">
            <v>3</v>
          </cell>
          <cell r="D592" t="str">
            <v>C</v>
          </cell>
          <cell r="E592">
            <v>32</v>
          </cell>
          <cell r="F592">
            <v>37666</v>
          </cell>
          <cell r="G592">
            <v>0.35</v>
          </cell>
          <cell r="H592">
            <v>0.3</v>
          </cell>
          <cell r="I592" t="str">
            <v>0      5,543</v>
          </cell>
          <cell r="J592">
            <v>0.36</v>
          </cell>
          <cell r="K592">
            <v>0.31</v>
          </cell>
          <cell r="L592">
            <v>2003</v>
          </cell>
          <cell r="M592" t="str">
            <v>No Trade</v>
          </cell>
          <cell r="N592" t="str">
            <v/>
          </cell>
          <cell r="O592" t="str">
            <v/>
          </cell>
          <cell r="P592" t="str">
            <v/>
          </cell>
        </row>
        <row r="593">
          <cell r="A593" t="str">
            <v>LO</v>
          </cell>
          <cell r="B593">
            <v>3</v>
          </cell>
          <cell r="C593">
            <v>3</v>
          </cell>
          <cell r="D593" t="str">
            <v>P</v>
          </cell>
          <cell r="E593">
            <v>32</v>
          </cell>
          <cell r="F593">
            <v>37666</v>
          </cell>
          <cell r="G593">
            <v>5.51</v>
          </cell>
          <cell r="H593">
            <v>5.9</v>
          </cell>
          <cell r="I593" t="str">
            <v>8          0</v>
          </cell>
          <cell r="J593">
            <v>0</v>
          </cell>
          <cell r="K593">
            <v>0</v>
          </cell>
          <cell r="L593">
            <v>2003</v>
          </cell>
          <cell r="M593" t="str">
            <v>No Trade</v>
          </cell>
          <cell r="N593" t="str">
            <v/>
          </cell>
          <cell r="O593" t="str">
            <v/>
          </cell>
          <cell r="P593" t="str">
            <v/>
          </cell>
        </row>
        <row r="594">
          <cell r="A594" t="str">
            <v>LO</v>
          </cell>
          <cell r="B594">
            <v>3</v>
          </cell>
          <cell r="C594">
            <v>3</v>
          </cell>
          <cell r="D594" t="str">
            <v>C</v>
          </cell>
          <cell r="E594">
            <v>32.5</v>
          </cell>
          <cell r="F594">
            <v>37666</v>
          </cell>
          <cell r="G594">
            <v>0.28999999999999998</v>
          </cell>
          <cell r="H594">
            <v>0.2</v>
          </cell>
          <cell r="I594" t="str">
            <v>5         21</v>
          </cell>
          <cell r="J594">
            <v>0.35</v>
          </cell>
          <cell r="K594">
            <v>0.25</v>
          </cell>
          <cell r="L594">
            <v>2003</v>
          </cell>
          <cell r="M594" t="str">
            <v>No Trade</v>
          </cell>
          <cell r="N594" t="str">
            <v/>
          </cell>
          <cell r="O594" t="str">
            <v/>
          </cell>
          <cell r="P594" t="str">
            <v/>
          </cell>
        </row>
        <row r="595">
          <cell r="A595" t="str">
            <v>LO</v>
          </cell>
          <cell r="B595">
            <v>3</v>
          </cell>
          <cell r="C595">
            <v>3</v>
          </cell>
          <cell r="D595" t="str">
            <v>C</v>
          </cell>
          <cell r="E595">
            <v>33</v>
          </cell>
          <cell r="F595">
            <v>37666</v>
          </cell>
          <cell r="G595">
            <v>0.25</v>
          </cell>
          <cell r="H595">
            <v>0.2</v>
          </cell>
          <cell r="I595" t="str">
            <v>1         35</v>
          </cell>
          <cell r="J595">
            <v>0.26</v>
          </cell>
          <cell r="K595">
            <v>0.25</v>
          </cell>
          <cell r="L595">
            <v>2003</v>
          </cell>
          <cell r="M595" t="str">
            <v>No Trade</v>
          </cell>
          <cell r="N595" t="str">
            <v/>
          </cell>
          <cell r="O595" t="str">
            <v/>
          </cell>
          <cell r="P595" t="str">
            <v/>
          </cell>
        </row>
        <row r="596">
          <cell r="A596" t="str">
            <v>LO</v>
          </cell>
          <cell r="B596">
            <v>3</v>
          </cell>
          <cell r="C596">
            <v>3</v>
          </cell>
          <cell r="D596" t="str">
            <v>P</v>
          </cell>
          <cell r="E596">
            <v>33</v>
          </cell>
          <cell r="F596">
            <v>37666</v>
          </cell>
          <cell r="G596">
            <v>6.4</v>
          </cell>
          <cell r="H596">
            <v>6.8</v>
          </cell>
          <cell r="I596" t="str">
            <v>8          0</v>
          </cell>
          <cell r="J596">
            <v>0</v>
          </cell>
          <cell r="K596">
            <v>0</v>
          </cell>
          <cell r="L596">
            <v>2003</v>
          </cell>
          <cell r="M596" t="str">
            <v>No Trade</v>
          </cell>
          <cell r="N596" t="str">
            <v/>
          </cell>
          <cell r="O596" t="str">
            <v/>
          </cell>
          <cell r="P596" t="str">
            <v/>
          </cell>
        </row>
        <row r="597">
          <cell r="A597" t="str">
            <v>LO</v>
          </cell>
          <cell r="B597">
            <v>3</v>
          </cell>
          <cell r="C597">
            <v>3</v>
          </cell>
          <cell r="D597" t="str">
            <v>C</v>
          </cell>
          <cell r="E597">
            <v>33.5</v>
          </cell>
          <cell r="F597">
            <v>37666</v>
          </cell>
          <cell r="G597">
            <v>0.21</v>
          </cell>
          <cell r="H597">
            <v>0.1</v>
          </cell>
          <cell r="I597" t="str">
            <v>8         85</v>
          </cell>
          <cell r="J597">
            <v>0</v>
          </cell>
          <cell r="K597">
            <v>0</v>
          </cell>
          <cell r="L597">
            <v>2003</v>
          </cell>
          <cell r="M597" t="str">
            <v>No Trade</v>
          </cell>
          <cell r="N597" t="str">
            <v/>
          </cell>
          <cell r="O597" t="str">
            <v/>
          </cell>
          <cell r="P597" t="str">
            <v/>
          </cell>
        </row>
        <row r="598">
          <cell r="A598" t="str">
            <v>LO</v>
          </cell>
          <cell r="B598">
            <v>3</v>
          </cell>
          <cell r="C598">
            <v>3</v>
          </cell>
          <cell r="D598" t="str">
            <v>P</v>
          </cell>
          <cell r="E598">
            <v>33.5</v>
          </cell>
          <cell r="F598">
            <v>37666</v>
          </cell>
          <cell r="G598">
            <v>5.82</v>
          </cell>
          <cell r="H598">
            <v>5.8</v>
          </cell>
          <cell r="I598" t="str">
            <v>2          0</v>
          </cell>
          <cell r="J598">
            <v>0</v>
          </cell>
          <cell r="K598">
            <v>0</v>
          </cell>
          <cell r="L598">
            <v>2003</v>
          </cell>
          <cell r="M598" t="str">
            <v>No Trade</v>
          </cell>
          <cell r="N598" t="str">
            <v/>
          </cell>
          <cell r="O598" t="str">
            <v/>
          </cell>
          <cell r="P598" t="str">
            <v/>
          </cell>
        </row>
        <row r="599">
          <cell r="A599" t="str">
            <v>LO</v>
          </cell>
          <cell r="B599">
            <v>3</v>
          </cell>
          <cell r="C599">
            <v>3</v>
          </cell>
          <cell r="D599" t="str">
            <v>C</v>
          </cell>
          <cell r="E599">
            <v>34</v>
          </cell>
          <cell r="F599">
            <v>37666</v>
          </cell>
          <cell r="G599">
            <v>0.18</v>
          </cell>
          <cell r="H599">
            <v>0.1</v>
          </cell>
          <cell r="I599" t="str">
            <v>5         22</v>
          </cell>
          <cell r="J599">
            <v>0.17</v>
          </cell>
          <cell r="K599">
            <v>0.17</v>
          </cell>
          <cell r="L599">
            <v>2003</v>
          </cell>
          <cell r="M599" t="str">
            <v>No Trade</v>
          </cell>
          <cell r="N599" t="str">
            <v/>
          </cell>
          <cell r="O599" t="str">
            <v/>
          </cell>
          <cell r="P599" t="str">
            <v/>
          </cell>
        </row>
        <row r="600">
          <cell r="A600" t="str">
            <v>LO</v>
          </cell>
          <cell r="B600">
            <v>3</v>
          </cell>
          <cell r="C600">
            <v>3</v>
          </cell>
          <cell r="D600" t="str">
            <v>C</v>
          </cell>
          <cell r="E600">
            <v>35</v>
          </cell>
          <cell r="F600">
            <v>37666</v>
          </cell>
          <cell r="G600">
            <v>0.16</v>
          </cell>
          <cell r="H600">
            <v>0.1</v>
          </cell>
          <cell r="I600" t="str">
            <v>3        704</v>
          </cell>
          <cell r="J600">
            <v>0.18</v>
          </cell>
          <cell r="K600">
            <v>0.17</v>
          </cell>
          <cell r="L600">
            <v>2003</v>
          </cell>
          <cell r="M600" t="str">
            <v>No Trade</v>
          </cell>
          <cell r="N600" t="str">
            <v/>
          </cell>
          <cell r="O600" t="str">
            <v/>
          </cell>
          <cell r="P600" t="str">
            <v/>
          </cell>
        </row>
        <row r="601">
          <cell r="A601" t="str">
            <v>LO</v>
          </cell>
          <cell r="B601">
            <v>3</v>
          </cell>
          <cell r="C601">
            <v>3</v>
          </cell>
          <cell r="D601" t="str">
            <v>P</v>
          </cell>
          <cell r="E601">
            <v>35</v>
          </cell>
          <cell r="F601">
            <v>37666</v>
          </cell>
          <cell r="G601">
            <v>6.97</v>
          </cell>
          <cell r="H601">
            <v>6.9</v>
          </cell>
          <cell r="I601" t="str">
            <v>7          0</v>
          </cell>
          <cell r="J601">
            <v>0</v>
          </cell>
          <cell r="K601">
            <v>0</v>
          </cell>
          <cell r="L601">
            <v>2003</v>
          </cell>
          <cell r="M601" t="str">
            <v>No Trade</v>
          </cell>
          <cell r="N601" t="str">
            <v/>
          </cell>
          <cell r="O601" t="str">
            <v/>
          </cell>
          <cell r="P601" t="str">
            <v/>
          </cell>
        </row>
        <row r="602">
          <cell r="A602" t="str">
            <v>LO</v>
          </cell>
          <cell r="B602">
            <v>3</v>
          </cell>
          <cell r="C602">
            <v>3</v>
          </cell>
          <cell r="D602" t="str">
            <v>C</v>
          </cell>
          <cell r="E602">
            <v>35.5</v>
          </cell>
          <cell r="F602">
            <v>37666</v>
          </cell>
          <cell r="G602">
            <v>0.14000000000000001</v>
          </cell>
          <cell r="H602">
            <v>0.1</v>
          </cell>
          <cell r="I602" t="str">
            <v>1          0</v>
          </cell>
          <cell r="J602">
            <v>0</v>
          </cell>
          <cell r="K602">
            <v>0</v>
          </cell>
          <cell r="L602">
            <v>2003</v>
          </cell>
          <cell r="M602" t="str">
            <v>No Trade</v>
          </cell>
          <cell r="N602" t="str">
            <v/>
          </cell>
          <cell r="O602" t="str">
            <v/>
          </cell>
          <cell r="P602" t="str">
            <v/>
          </cell>
        </row>
        <row r="603">
          <cell r="A603" t="str">
            <v>LO</v>
          </cell>
          <cell r="B603">
            <v>3</v>
          </cell>
          <cell r="C603">
            <v>3</v>
          </cell>
          <cell r="D603" t="str">
            <v>C</v>
          </cell>
          <cell r="E603">
            <v>36</v>
          </cell>
          <cell r="F603">
            <v>37666</v>
          </cell>
          <cell r="G603">
            <v>0.13</v>
          </cell>
          <cell r="H603">
            <v>0.1</v>
          </cell>
          <cell r="I603" t="str">
            <v>0          0</v>
          </cell>
          <cell r="J603">
            <v>0</v>
          </cell>
          <cell r="K603">
            <v>0</v>
          </cell>
          <cell r="L603">
            <v>2003</v>
          </cell>
          <cell r="M603" t="str">
            <v>No Trade</v>
          </cell>
          <cell r="N603" t="str">
            <v/>
          </cell>
          <cell r="O603" t="str">
            <v/>
          </cell>
          <cell r="P603" t="str">
            <v/>
          </cell>
        </row>
        <row r="604">
          <cell r="A604" t="str">
            <v>LO</v>
          </cell>
          <cell r="B604">
            <v>3</v>
          </cell>
          <cell r="C604">
            <v>3</v>
          </cell>
          <cell r="D604" t="str">
            <v>P</v>
          </cell>
          <cell r="E604">
            <v>36</v>
          </cell>
          <cell r="F604">
            <v>37666</v>
          </cell>
          <cell r="G604">
            <v>0</v>
          </cell>
          <cell r="H604">
            <v>0</v>
          </cell>
          <cell r="I604" t="str">
            <v>0          0</v>
          </cell>
          <cell r="J604">
            <v>0</v>
          </cell>
          <cell r="K604">
            <v>0</v>
          </cell>
          <cell r="L604">
            <v>2003</v>
          </cell>
          <cell r="M604" t="str">
            <v>No Trade</v>
          </cell>
          <cell r="N604" t="str">
            <v/>
          </cell>
          <cell r="O604" t="str">
            <v/>
          </cell>
          <cell r="P604" t="str">
            <v/>
          </cell>
        </row>
        <row r="605">
          <cell r="A605" t="str">
            <v>LO</v>
          </cell>
          <cell r="B605">
            <v>3</v>
          </cell>
          <cell r="C605">
            <v>3</v>
          </cell>
          <cell r="D605" t="str">
            <v>C</v>
          </cell>
          <cell r="E605">
            <v>36.5</v>
          </cell>
          <cell r="F605">
            <v>37666</v>
          </cell>
          <cell r="G605">
            <v>0.12</v>
          </cell>
          <cell r="H605">
            <v>0</v>
          </cell>
          <cell r="I605" t="str">
            <v>9          0</v>
          </cell>
          <cell r="J605">
            <v>0</v>
          </cell>
          <cell r="K605">
            <v>0</v>
          </cell>
          <cell r="L605">
            <v>2003</v>
          </cell>
          <cell r="M605" t="str">
            <v>No Trade</v>
          </cell>
          <cell r="N605" t="str">
            <v/>
          </cell>
          <cell r="O605" t="str">
            <v/>
          </cell>
          <cell r="P605" t="str">
            <v/>
          </cell>
        </row>
        <row r="606">
          <cell r="A606" t="str">
            <v>LO</v>
          </cell>
          <cell r="B606">
            <v>3</v>
          </cell>
          <cell r="C606">
            <v>3</v>
          </cell>
          <cell r="D606" t="str">
            <v>P</v>
          </cell>
          <cell r="E606">
            <v>36.5</v>
          </cell>
          <cell r="F606">
            <v>37666</v>
          </cell>
          <cell r="G606">
            <v>0</v>
          </cell>
          <cell r="H606">
            <v>0</v>
          </cell>
          <cell r="I606" t="str">
            <v>0          0</v>
          </cell>
          <cell r="J606">
            <v>0</v>
          </cell>
          <cell r="K606">
            <v>0</v>
          </cell>
          <cell r="L606">
            <v>2003</v>
          </cell>
          <cell r="M606" t="str">
            <v>No Trade</v>
          </cell>
          <cell r="N606" t="str">
            <v/>
          </cell>
          <cell r="O606" t="str">
            <v/>
          </cell>
          <cell r="P606" t="str">
            <v/>
          </cell>
        </row>
        <row r="607">
          <cell r="A607" t="str">
            <v>LO</v>
          </cell>
          <cell r="B607">
            <v>3</v>
          </cell>
          <cell r="C607">
            <v>3</v>
          </cell>
          <cell r="D607" t="str">
            <v>C</v>
          </cell>
          <cell r="E607">
            <v>37</v>
          </cell>
          <cell r="F607">
            <v>37666</v>
          </cell>
          <cell r="G607">
            <v>0.11</v>
          </cell>
          <cell r="H607">
            <v>0</v>
          </cell>
          <cell r="I607" t="str">
            <v>8          0</v>
          </cell>
          <cell r="J607">
            <v>0</v>
          </cell>
          <cell r="K607">
            <v>0</v>
          </cell>
          <cell r="L607">
            <v>2003</v>
          </cell>
          <cell r="M607" t="str">
            <v>No Trade</v>
          </cell>
          <cell r="N607" t="str">
            <v/>
          </cell>
          <cell r="O607" t="str">
            <v/>
          </cell>
          <cell r="P607" t="str">
            <v/>
          </cell>
        </row>
        <row r="608">
          <cell r="A608" t="str">
            <v>LO</v>
          </cell>
          <cell r="B608">
            <v>3</v>
          </cell>
          <cell r="C608">
            <v>3</v>
          </cell>
          <cell r="D608" t="str">
            <v>P</v>
          </cell>
          <cell r="E608">
            <v>37</v>
          </cell>
          <cell r="F608">
            <v>37666</v>
          </cell>
          <cell r="G608">
            <v>0</v>
          </cell>
          <cell r="H608">
            <v>0</v>
          </cell>
          <cell r="I608" t="str">
            <v>0          0</v>
          </cell>
          <cell r="J608">
            <v>0</v>
          </cell>
          <cell r="K608">
            <v>0</v>
          </cell>
          <cell r="L608">
            <v>2003</v>
          </cell>
          <cell r="M608" t="str">
            <v>No Trade</v>
          </cell>
          <cell r="N608" t="str">
            <v/>
          </cell>
          <cell r="O608" t="str">
            <v/>
          </cell>
          <cell r="P608" t="str">
            <v/>
          </cell>
        </row>
        <row r="609">
          <cell r="A609" t="str">
            <v>LO</v>
          </cell>
          <cell r="B609">
            <v>3</v>
          </cell>
          <cell r="C609">
            <v>3</v>
          </cell>
          <cell r="D609" t="str">
            <v>C</v>
          </cell>
          <cell r="E609">
            <v>38</v>
          </cell>
          <cell r="F609">
            <v>37666</v>
          </cell>
          <cell r="G609">
            <v>0.1</v>
          </cell>
          <cell r="H609">
            <v>0</v>
          </cell>
          <cell r="I609" t="str">
            <v>7        750</v>
          </cell>
          <cell r="J609">
            <v>0.11</v>
          </cell>
          <cell r="K609">
            <v>0.11</v>
          </cell>
          <cell r="L609">
            <v>2003</v>
          </cell>
          <cell r="M609" t="str">
            <v>No Trade</v>
          </cell>
          <cell r="N609" t="str">
            <v/>
          </cell>
          <cell r="O609" t="str">
            <v/>
          </cell>
          <cell r="P609" t="str">
            <v/>
          </cell>
        </row>
        <row r="610">
          <cell r="A610" t="str">
            <v>LO</v>
          </cell>
          <cell r="B610">
            <v>3</v>
          </cell>
          <cell r="C610">
            <v>3</v>
          </cell>
          <cell r="D610" t="str">
            <v>P</v>
          </cell>
          <cell r="E610">
            <v>38</v>
          </cell>
          <cell r="F610">
            <v>37666</v>
          </cell>
          <cell r="G610">
            <v>0</v>
          </cell>
          <cell r="H610">
            <v>0</v>
          </cell>
          <cell r="I610" t="str">
            <v>0          0</v>
          </cell>
          <cell r="J610">
            <v>0</v>
          </cell>
          <cell r="K610">
            <v>0</v>
          </cell>
          <cell r="L610">
            <v>2003</v>
          </cell>
          <cell r="M610" t="str">
            <v>No Trade</v>
          </cell>
          <cell r="N610" t="str">
            <v/>
          </cell>
          <cell r="O610" t="str">
            <v/>
          </cell>
          <cell r="P610" t="str">
            <v/>
          </cell>
        </row>
        <row r="611">
          <cell r="A611" t="str">
            <v>LO</v>
          </cell>
          <cell r="B611">
            <v>3</v>
          </cell>
          <cell r="C611">
            <v>3</v>
          </cell>
          <cell r="D611" t="str">
            <v>C</v>
          </cell>
          <cell r="E611">
            <v>39</v>
          </cell>
          <cell r="F611">
            <v>37666</v>
          </cell>
          <cell r="G611">
            <v>0.08</v>
          </cell>
          <cell r="H611">
            <v>0</v>
          </cell>
          <cell r="I611" t="str">
            <v>7          0</v>
          </cell>
          <cell r="J611">
            <v>0</v>
          </cell>
          <cell r="K611">
            <v>0</v>
          </cell>
          <cell r="L611">
            <v>2003</v>
          </cell>
          <cell r="M611" t="str">
            <v>No Trade</v>
          </cell>
          <cell r="N611" t="str">
            <v/>
          </cell>
          <cell r="O611" t="str">
            <v/>
          </cell>
          <cell r="P611" t="str">
            <v/>
          </cell>
        </row>
        <row r="612">
          <cell r="A612" t="str">
            <v>LO</v>
          </cell>
          <cell r="B612">
            <v>3</v>
          </cell>
          <cell r="C612">
            <v>3</v>
          </cell>
          <cell r="D612" t="str">
            <v>P</v>
          </cell>
          <cell r="E612">
            <v>39</v>
          </cell>
          <cell r="F612">
            <v>37666</v>
          </cell>
          <cell r="G612">
            <v>0</v>
          </cell>
          <cell r="H612">
            <v>0</v>
          </cell>
          <cell r="I612" t="str">
            <v>0          0</v>
          </cell>
          <cell r="J612">
            <v>0</v>
          </cell>
          <cell r="K612">
            <v>0</v>
          </cell>
          <cell r="L612">
            <v>2003</v>
          </cell>
          <cell r="M612" t="str">
            <v>No Trade</v>
          </cell>
          <cell r="N612" t="str">
            <v/>
          </cell>
          <cell r="O612" t="str">
            <v/>
          </cell>
          <cell r="P612" t="str">
            <v/>
          </cell>
        </row>
        <row r="613">
          <cell r="A613" t="str">
            <v>LO</v>
          </cell>
          <cell r="B613">
            <v>3</v>
          </cell>
          <cell r="C613">
            <v>3</v>
          </cell>
          <cell r="D613" t="str">
            <v>C</v>
          </cell>
          <cell r="E613">
            <v>40</v>
          </cell>
          <cell r="F613">
            <v>37666</v>
          </cell>
          <cell r="G613">
            <v>7.0000000000000007E-2</v>
          </cell>
          <cell r="H613">
            <v>0</v>
          </cell>
          <cell r="I613" t="str">
            <v>6        803</v>
          </cell>
          <cell r="J613">
            <v>0.08</v>
          </cell>
          <cell r="K613">
            <v>7.0000000000000007E-2</v>
          </cell>
          <cell r="L613">
            <v>2003</v>
          </cell>
          <cell r="M613" t="str">
            <v>No Trade</v>
          </cell>
          <cell r="N613" t="str">
            <v/>
          </cell>
          <cell r="O613" t="str">
            <v/>
          </cell>
          <cell r="P613" t="str">
            <v/>
          </cell>
        </row>
        <row r="614">
          <cell r="A614" t="str">
            <v>LO</v>
          </cell>
          <cell r="B614">
            <v>3</v>
          </cell>
          <cell r="C614">
            <v>3</v>
          </cell>
          <cell r="D614" t="str">
            <v>P</v>
          </cell>
          <cell r="E614">
            <v>40</v>
          </cell>
          <cell r="F614">
            <v>37666</v>
          </cell>
          <cell r="G614">
            <v>0</v>
          </cell>
          <cell r="H614">
            <v>0</v>
          </cell>
          <cell r="I614" t="str">
            <v>0          0</v>
          </cell>
          <cell r="J614">
            <v>0</v>
          </cell>
          <cell r="K614">
            <v>0</v>
          </cell>
          <cell r="L614">
            <v>2003</v>
          </cell>
          <cell r="M614" t="str">
            <v>No Trade</v>
          </cell>
          <cell r="N614" t="str">
            <v/>
          </cell>
          <cell r="O614" t="str">
            <v/>
          </cell>
          <cell r="P614" t="str">
            <v/>
          </cell>
        </row>
        <row r="615">
          <cell r="A615" t="str">
            <v>LO</v>
          </cell>
          <cell r="B615">
            <v>3</v>
          </cell>
          <cell r="C615">
            <v>3</v>
          </cell>
          <cell r="D615" t="str">
            <v>C</v>
          </cell>
          <cell r="E615">
            <v>42</v>
          </cell>
          <cell r="F615">
            <v>37666</v>
          </cell>
          <cell r="G615">
            <v>0.06</v>
          </cell>
          <cell r="H615">
            <v>0</v>
          </cell>
          <cell r="I615" t="str">
            <v>5          0</v>
          </cell>
          <cell r="J615">
            <v>0</v>
          </cell>
          <cell r="K615">
            <v>0</v>
          </cell>
          <cell r="L615">
            <v>2003</v>
          </cell>
          <cell r="M615" t="str">
            <v>No Trade</v>
          </cell>
          <cell r="N615" t="str">
            <v/>
          </cell>
          <cell r="O615" t="str">
            <v/>
          </cell>
          <cell r="P615" t="str">
            <v/>
          </cell>
        </row>
        <row r="616">
          <cell r="A616" t="str">
            <v>LO</v>
          </cell>
          <cell r="B616">
            <v>3</v>
          </cell>
          <cell r="C616">
            <v>3</v>
          </cell>
          <cell r="D616" t="str">
            <v>P</v>
          </cell>
          <cell r="E616">
            <v>42</v>
          </cell>
          <cell r="F616">
            <v>37666</v>
          </cell>
          <cell r="G616">
            <v>0</v>
          </cell>
          <cell r="H616">
            <v>0</v>
          </cell>
          <cell r="I616" t="str">
            <v>0          0</v>
          </cell>
          <cell r="J616">
            <v>0</v>
          </cell>
          <cell r="K616">
            <v>0</v>
          </cell>
          <cell r="L616">
            <v>2003</v>
          </cell>
          <cell r="M616" t="str">
            <v>No Trade</v>
          </cell>
          <cell r="N616" t="str">
            <v/>
          </cell>
          <cell r="O616" t="str">
            <v/>
          </cell>
          <cell r="P616" t="str">
            <v/>
          </cell>
        </row>
        <row r="617">
          <cell r="A617" t="str">
            <v>LO</v>
          </cell>
          <cell r="B617">
            <v>3</v>
          </cell>
          <cell r="C617">
            <v>3</v>
          </cell>
          <cell r="D617" t="str">
            <v>C</v>
          </cell>
          <cell r="E617">
            <v>45</v>
          </cell>
          <cell r="F617">
            <v>37666</v>
          </cell>
          <cell r="G617">
            <v>0.05</v>
          </cell>
          <cell r="H617">
            <v>0</v>
          </cell>
          <cell r="I617" t="str">
            <v>5          0</v>
          </cell>
          <cell r="J617">
            <v>0</v>
          </cell>
          <cell r="K617">
            <v>0</v>
          </cell>
          <cell r="L617">
            <v>2003</v>
          </cell>
          <cell r="M617" t="str">
            <v>No Trade</v>
          </cell>
          <cell r="N617" t="str">
            <v/>
          </cell>
          <cell r="O617" t="str">
            <v/>
          </cell>
          <cell r="P617" t="str">
            <v/>
          </cell>
        </row>
        <row r="618">
          <cell r="A618" t="str">
            <v>LO</v>
          </cell>
          <cell r="B618">
            <v>3</v>
          </cell>
          <cell r="C618">
            <v>3</v>
          </cell>
          <cell r="D618" t="str">
            <v>P</v>
          </cell>
          <cell r="E618">
            <v>45</v>
          </cell>
          <cell r="F618">
            <v>37666</v>
          </cell>
          <cell r="G618">
            <v>0</v>
          </cell>
          <cell r="H618">
            <v>0</v>
          </cell>
          <cell r="I618" t="str">
            <v>0          0</v>
          </cell>
          <cell r="J618">
            <v>0</v>
          </cell>
          <cell r="K618">
            <v>0</v>
          </cell>
          <cell r="L618">
            <v>2003</v>
          </cell>
          <cell r="M618" t="str">
            <v>No Trade</v>
          </cell>
          <cell r="N618" t="str">
            <v/>
          </cell>
          <cell r="O618" t="str">
            <v/>
          </cell>
          <cell r="P618" t="str">
            <v/>
          </cell>
        </row>
        <row r="619">
          <cell r="A619" t="str">
            <v>LO</v>
          </cell>
          <cell r="B619">
            <v>3</v>
          </cell>
          <cell r="C619">
            <v>3</v>
          </cell>
          <cell r="D619" t="str">
            <v>C</v>
          </cell>
          <cell r="E619">
            <v>50</v>
          </cell>
          <cell r="F619">
            <v>37666</v>
          </cell>
          <cell r="G619">
            <v>0.04</v>
          </cell>
          <cell r="H619">
            <v>0</v>
          </cell>
          <cell r="I619" t="str">
            <v>4          0</v>
          </cell>
          <cell r="J619">
            <v>0</v>
          </cell>
          <cell r="K619">
            <v>0</v>
          </cell>
          <cell r="L619">
            <v>2003</v>
          </cell>
          <cell r="M619" t="str">
            <v>No Trade</v>
          </cell>
          <cell r="N619" t="str">
            <v/>
          </cell>
          <cell r="O619" t="str">
            <v/>
          </cell>
          <cell r="P619" t="str">
            <v/>
          </cell>
        </row>
        <row r="620">
          <cell r="A620" t="str">
            <v>LO</v>
          </cell>
          <cell r="B620">
            <v>4</v>
          </cell>
          <cell r="C620">
            <v>3</v>
          </cell>
          <cell r="D620" t="str">
            <v>P</v>
          </cell>
          <cell r="E620">
            <v>14</v>
          </cell>
          <cell r="F620">
            <v>37697</v>
          </cell>
          <cell r="G620">
            <v>7.0000000000000007E-2</v>
          </cell>
          <cell r="H620">
            <v>0</v>
          </cell>
          <cell r="I620" t="str">
            <v>7          0</v>
          </cell>
          <cell r="J620">
            <v>0</v>
          </cell>
          <cell r="K620">
            <v>0</v>
          </cell>
          <cell r="L620">
            <v>2003</v>
          </cell>
          <cell r="M620" t="str">
            <v>No Trade</v>
          </cell>
          <cell r="N620" t="str">
            <v/>
          </cell>
          <cell r="O620" t="str">
            <v/>
          </cell>
          <cell r="P620" t="str">
            <v/>
          </cell>
        </row>
        <row r="621">
          <cell r="A621" t="str">
            <v>LO</v>
          </cell>
          <cell r="B621">
            <v>4</v>
          </cell>
          <cell r="C621">
            <v>3</v>
          </cell>
          <cell r="D621" t="str">
            <v>P</v>
          </cell>
          <cell r="E621">
            <v>15</v>
          </cell>
          <cell r="F621">
            <v>37697</v>
          </cell>
          <cell r="G621">
            <v>0.08</v>
          </cell>
          <cell r="H621">
            <v>0</v>
          </cell>
          <cell r="I621" t="str">
            <v>9          0</v>
          </cell>
          <cell r="J621">
            <v>0</v>
          </cell>
          <cell r="K621">
            <v>0</v>
          </cell>
          <cell r="L621">
            <v>2003</v>
          </cell>
          <cell r="M621" t="str">
            <v>No Trade</v>
          </cell>
          <cell r="N621" t="str">
            <v/>
          </cell>
          <cell r="O621" t="str">
            <v/>
          </cell>
          <cell r="P621" t="str">
            <v/>
          </cell>
        </row>
        <row r="622">
          <cell r="A622" t="str">
            <v>LO</v>
          </cell>
          <cell r="B622">
            <v>4</v>
          </cell>
          <cell r="C622">
            <v>3</v>
          </cell>
          <cell r="D622" t="str">
            <v>P</v>
          </cell>
          <cell r="E622">
            <v>17</v>
          </cell>
          <cell r="F622">
            <v>37697</v>
          </cell>
          <cell r="G622">
            <v>0.13</v>
          </cell>
          <cell r="H622">
            <v>0.1</v>
          </cell>
          <cell r="I622" t="str">
            <v>7      3,801</v>
          </cell>
          <cell r="J622">
            <v>0.14000000000000001</v>
          </cell>
          <cell r="K622">
            <v>0.13</v>
          </cell>
          <cell r="L622">
            <v>2003</v>
          </cell>
          <cell r="M622" t="str">
            <v>No Trade</v>
          </cell>
          <cell r="N622" t="str">
            <v/>
          </cell>
          <cell r="O622" t="str">
            <v/>
          </cell>
          <cell r="P622" t="str">
            <v/>
          </cell>
        </row>
        <row r="623">
          <cell r="A623" t="str">
            <v>LO</v>
          </cell>
          <cell r="B623">
            <v>4</v>
          </cell>
          <cell r="C623">
            <v>3</v>
          </cell>
          <cell r="D623" t="str">
            <v>P</v>
          </cell>
          <cell r="E623">
            <v>18</v>
          </cell>
          <cell r="F623">
            <v>37697</v>
          </cell>
          <cell r="G623">
            <v>0.19</v>
          </cell>
          <cell r="H623">
            <v>0.2</v>
          </cell>
          <cell r="I623" t="str">
            <v>2          0</v>
          </cell>
          <cell r="J623">
            <v>0</v>
          </cell>
          <cell r="K623">
            <v>0</v>
          </cell>
          <cell r="L623">
            <v>2003</v>
          </cell>
          <cell r="M623" t="str">
            <v>No Trade</v>
          </cell>
          <cell r="N623" t="str">
            <v/>
          </cell>
          <cell r="O623" t="str">
            <v/>
          </cell>
          <cell r="P623" t="str">
            <v/>
          </cell>
        </row>
        <row r="624">
          <cell r="A624" t="str">
            <v>LO</v>
          </cell>
          <cell r="B624">
            <v>4</v>
          </cell>
          <cell r="C624">
            <v>3</v>
          </cell>
          <cell r="D624" t="str">
            <v>C</v>
          </cell>
          <cell r="E624">
            <v>19</v>
          </cell>
          <cell r="F624">
            <v>37697</v>
          </cell>
          <cell r="G624">
            <v>7.61</v>
          </cell>
          <cell r="H624">
            <v>7.1</v>
          </cell>
          <cell r="I624" t="str">
            <v>8          0</v>
          </cell>
          <cell r="J624">
            <v>0</v>
          </cell>
          <cell r="K624">
            <v>0</v>
          </cell>
          <cell r="L624">
            <v>2003</v>
          </cell>
          <cell r="M624" t="str">
            <v>No Trade</v>
          </cell>
          <cell r="N624" t="str">
            <v/>
          </cell>
          <cell r="O624" t="str">
            <v/>
          </cell>
          <cell r="P624" t="str">
            <v/>
          </cell>
        </row>
        <row r="625">
          <cell r="A625" t="str">
            <v>LO</v>
          </cell>
          <cell r="B625">
            <v>4</v>
          </cell>
          <cell r="C625">
            <v>3</v>
          </cell>
          <cell r="D625" t="str">
            <v>P</v>
          </cell>
          <cell r="E625">
            <v>19</v>
          </cell>
          <cell r="F625">
            <v>37697</v>
          </cell>
          <cell r="G625">
            <v>0.26</v>
          </cell>
          <cell r="H625">
            <v>0.3</v>
          </cell>
          <cell r="I625" t="str">
            <v>0          0</v>
          </cell>
          <cell r="J625">
            <v>0</v>
          </cell>
          <cell r="K625">
            <v>0</v>
          </cell>
          <cell r="L625">
            <v>2003</v>
          </cell>
          <cell r="M625" t="str">
            <v>No Trade</v>
          </cell>
          <cell r="N625" t="str">
            <v/>
          </cell>
          <cell r="O625" t="str">
            <v/>
          </cell>
          <cell r="P625" t="str">
            <v/>
          </cell>
        </row>
        <row r="626">
          <cell r="A626" t="str">
            <v>LO</v>
          </cell>
          <cell r="B626">
            <v>4</v>
          </cell>
          <cell r="C626">
            <v>3</v>
          </cell>
          <cell r="D626" t="str">
            <v>P</v>
          </cell>
          <cell r="E626">
            <v>19.5</v>
          </cell>
          <cell r="F626">
            <v>37697</v>
          </cell>
          <cell r="G626">
            <v>0.31</v>
          </cell>
          <cell r="H626">
            <v>0.3</v>
          </cell>
          <cell r="I626" t="str">
            <v>5          0</v>
          </cell>
          <cell r="J626">
            <v>0</v>
          </cell>
          <cell r="K626">
            <v>0</v>
          </cell>
          <cell r="L626">
            <v>2003</v>
          </cell>
          <cell r="M626" t="str">
            <v>No Trade</v>
          </cell>
          <cell r="N626" t="str">
            <v/>
          </cell>
          <cell r="O626" t="str">
            <v/>
          </cell>
          <cell r="P626" t="str">
            <v/>
          </cell>
        </row>
        <row r="627">
          <cell r="A627" t="str">
            <v>LO</v>
          </cell>
          <cell r="B627">
            <v>4</v>
          </cell>
          <cell r="C627">
            <v>3</v>
          </cell>
          <cell r="D627" t="str">
            <v>P</v>
          </cell>
          <cell r="E627">
            <v>20</v>
          </cell>
          <cell r="F627">
            <v>37697</v>
          </cell>
          <cell r="G627">
            <v>0.36</v>
          </cell>
          <cell r="H627">
            <v>0.4</v>
          </cell>
          <cell r="I627" t="str">
            <v>0        301</v>
          </cell>
          <cell r="J627">
            <v>0.37</v>
          </cell>
          <cell r="K627">
            <v>0.37</v>
          </cell>
          <cell r="L627">
            <v>2003</v>
          </cell>
          <cell r="M627" t="str">
            <v>No Trade</v>
          </cell>
          <cell r="N627" t="str">
            <v/>
          </cell>
          <cell r="O627" t="str">
            <v/>
          </cell>
          <cell r="P627" t="str">
            <v/>
          </cell>
        </row>
        <row r="628">
          <cell r="A628" t="str">
            <v>LO</v>
          </cell>
          <cell r="B628">
            <v>4</v>
          </cell>
          <cell r="C628">
            <v>3</v>
          </cell>
          <cell r="D628" t="str">
            <v>P</v>
          </cell>
          <cell r="E628">
            <v>20.5</v>
          </cell>
          <cell r="F628">
            <v>37697</v>
          </cell>
          <cell r="G628">
            <v>0.42</v>
          </cell>
          <cell r="H628">
            <v>0.4</v>
          </cell>
          <cell r="I628" t="str">
            <v>6          0</v>
          </cell>
          <cell r="J628">
            <v>0</v>
          </cell>
          <cell r="K628">
            <v>0</v>
          </cell>
          <cell r="L628">
            <v>2003</v>
          </cell>
          <cell r="M628" t="str">
            <v>No Trade</v>
          </cell>
          <cell r="N628" t="str">
            <v/>
          </cell>
          <cell r="O628" t="str">
            <v/>
          </cell>
          <cell r="P628" t="str">
            <v/>
          </cell>
        </row>
        <row r="629">
          <cell r="A629" t="str">
            <v>LO</v>
          </cell>
          <cell r="B629">
            <v>4</v>
          </cell>
          <cell r="C629">
            <v>3</v>
          </cell>
          <cell r="D629" t="str">
            <v>P</v>
          </cell>
          <cell r="E629">
            <v>21</v>
          </cell>
          <cell r="F629">
            <v>37697</v>
          </cell>
          <cell r="G629">
            <v>0.49</v>
          </cell>
          <cell r="H629">
            <v>0.5</v>
          </cell>
          <cell r="I629" t="str">
            <v>3          4</v>
          </cell>
          <cell r="J629">
            <v>0.45</v>
          </cell>
          <cell r="K629">
            <v>0.45</v>
          </cell>
          <cell r="L629">
            <v>2003</v>
          </cell>
          <cell r="M629" t="str">
            <v>No Trade</v>
          </cell>
          <cell r="N629" t="str">
            <v/>
          </cell>
          <cell r="O629" t="str">
            <v/>
          </cell>
          <cell r="P629" t="str">
            <v/>
          </cell>
        </row>
        <row r="630">
          <cell r="A630" t="str">
            <v>LO</v>
          </cell>
          <cell r="B630">
            <v>4</v>
          </cell>
          <cell r="C630">
            <v>3</v>
          </cell>
          <cell r="D630" t="str">
            <v>P</v>
          </cell>
          <cell r="E630">
            <v>21.5</v>
          </cell>
          <cell r="F630">
            <v>37697</v>
          </cell>
          <cell r="G630">
            <v>0.56999999999999995</v>
          </cell>
          <cell r="H630">
            <v>0.6</v>
          </cell>
          <cell r="I630" t="str">
            <v>2          0</v>
          </cell>
          <cell r="J630">
            <v>0</v>
          </cell>
          <cell r="K630">
            <v>0</v>
          </cell>
          <cell r="L630">
            <v>2003</v>
          </cell>
          <cell r="M630" t="str">
            <v>No Trade</v>
          </cell>
          <cell r="N630" t="str">
            <v/>
          </cell>
          <cell r="O630" t="str">
            <v/>
          </cell>
          <cell r="P630" t="str">
            <v/>
          </cell>
        </row>
        <row r="631">
          <cell r="A631" t="str">
            <v>LO</v>
          </cell>
          <cell r="B631">
            <v>4</v>
          </cell>
          <cell r="C631">
            <v>3</v>
          </cell>
          <cell r="D631" t="str">
            <v>P</v>
          </cell>
          <cell r="E631">
            <v>22</v>
          </cell>
          <cell r="F631">
            <v>37697</v>
          </cell>
          <cell r="G631">
            <v>0.66</v>
          </cell>
          <cell r="H631">
            <v>0.7</v>
          </cell>
          <cell r="I631" t="str">
            <v>3        325</v>
          </cell>
          <cell r="J631">
            <v>0</v>
          </cell>
          <cell r="K631">
            <v>0</v>
          </cell>
          <cell r="L631">
            <v>2003</v>
          </cell>
          <cell r="M631" t="str">
            <v>No Trade</v>
          </cell>
          <cell r="N631" t="str">
            <v/>
          </cell>
          <cell r="O631" t="str">
            <v/>
          </cell>
          <cell r="P631" t="str">
            <v/>
          </cell>
        </row>
        <row r="632">
          <cell r="A632" t="str">
            <v>LO</v>
          </cell>
          <cell r="B632">
            <v>4</v>
          </cell>
          <cell r="C632">
            <v>3</v>
          </cell>
          <cell r="D632" t="str">
            <v>P</v>
          </cell>
          <cell r="E632">
            <v>22.5</v>
          </cell>
          <cell r="F632">
            <v>37697</v>
          </cell>
          <cell r="G632">
            <v>0.74</v>
          </cell>
          <cell r="H632">
            <v>0.8</v>
          </cell>
          <cell r="I632" t="str">
            <v>4          0</v>
          </cell>
          <cell r="J632">
            <v>0</v>
          </cell>
          <cell r="K632">
            <v>0</v>
          </cell>
          <cell r="L632">
            <v>2003</v>
          </cell>
          <cell r="M632" t="str">
            <v>No Trade</v>
          </cell>
          <cell r="N632" t="str">
            <v/>
          </cell>
          <cell r="O632" t="str">
            <v/>
          </cell>
          <cell r="P632" t="str">
            <v/>
          </cell>
        </row>
        <row r="633">
          <cell r="A633" t="str">
            <v>LO</v>
          </cell>
          <cell r="B633">
            <v>4</v>
          </cell>
          <cell r="C633">
            <v>3</v>
          </cell>
          <cell r="D633" t="str">
            <v>P</v>
          </cell>
          <cell r="E633">
            <v>23</v>
          </cell>
          <cell r="F633">
            <v>37697</v>
          </cell>
          <cell r="G633">
            <v>0.85</v>
          </cell>
          <cell r="H633">
            <v>0.9</v>
          </cell>
          <cell r="I633" t="str">
            <v>6        805</v>
          </cell>
          <cell r="J633">
            <v>0.92</v>
          </cell>
          <cell r="K633">
            <v>0.92</v>
          </cell>
          <cell r="L633">
            <v>2003</v>
          </cell>
          <cell r="M633" t="str">
            <v>No Trade</v>
          </cell>
          <cell r="N633" t="str">
            <v/>
          </cell>
          <cell r="O633" t="str">
            <v/>
          </cell>
          <cell r="P633" t="str">
            <v/>
          </cell>
        </row>
        <row r="634">
          <cell r="A634" t="str">
            <v>LO</v>
          </cell>
          <cell r="B634">
            <v>4</v>
          </cell>
          <cell r="C634">
            <v>3</v>
          </cell>
          <cell r="D634" t="str">
            <v>C</v>
          </cell>
          <cell r="E634">
            <v>23.5</v>
          </cell>
          <cell r="F634">
            <v>37697</v>
          </cell>
          <cell r="G634">
            <v>3.92</v>
          </cell>
          <cell r="H634">
            <v>3.5</v>
          </cell>
          <cell r="I634" t="str">
            <v>3          0</v>
          </cell>
          <cell r="J634">
            <v>0</v>
          </cell>
          <cell r="K634">
            <v>0</v>
          </cell>
          <cell r="L634">
            <v>2003</v>
          </cell>
          <cell r="M634" t="str">
            <v>No Trade</v>
          </cell>
          <cell r="N634" t="str">
            <v/>
          </cell>
          <cell r="O634" t="str">
            <v/>
          </cell>
          <cell r="P634" t="str">
            <v/>
          </cell>
        </row>
        <row r="635">
          <cell r="A635" t="str">
            <v>LO</v>
          </cell>
          <cell r="B635">
            <v>4</v>
          </cell>
          <cell r="C635">
            <v>3</v>
          </cell>
          <cell r="D635" t="str">
            <v>P</v>
          </cell>
          <cell r="E635">
            <v>23.5</v>
          </cell>
          <cell r="F635">
            <v>37697</v>
          </cell>
          <cell r="G635">
            <v>0.98</v>
          </cell>
          <cell r="H635">
            <v>1.1000000000000001</v>
          </cell>
          <cell r="I635" t="str">
            <v>1          0</v>
          </cell>
          <cell r="J635">
            <v>0</v>
          </cell>
          <cell r="K635">
            <v>0</v>
          </cell>
          <cell r="L635">
            <v>2003</v>
          </cell>
          <cell r="M635" t="str">
            <v>No Trade</v>
          </cell>
          <cell r="N635" t="str">
            <v/>
          </cell>
          <cell r="O635" t="str">
            <v/>
          </cell>
          <cell r="P635" t="str">
            <v/>
          </cell>
        </row>
        <row r="636">
          <cell r="A636" t="str">
            <v>LO</v>
          </cell>
          <cell r="B636">
            <v>4</v>
          </cell>
          <cell r="C636">
            <v>3</v>
          </cell>
          <cell r="D636" t="str">
            <v>C</v>
          </cell>
          <cell r="E636">
            <v>24</v>
          </cell>
          <cell r="F636">
            <v>37697</v>
          </cell>
          <cell r="G636">
            <v>3.56</v>
          </cell>
          <cell r="H636">
            <v>3.2</v>
          </cell>
          <cell r="I636" t="str">
            <v>0          0</v>
          </cell>
          <cell r="J636">
            <v>0</v>
          </cell>
          <cell r="K636">
            <v>0</v>
          </cell>
          <cell r="L636">
            <v>2003</v>
          </cell>
          <cell r="M636" t="str">
            <v>No Trade</v>
          </cell>
          <cell r="N636" t="str">
            <v/>
          </cell>
          <cell r="O636" t="str">
            <v/>
          </cell>
          <cell r="P636" t="str">
            <v/>
          </cell>
        </row>
        <row r="637">
          <cell r="A637" t="str">
            <v>LO</v>
          </cell>
          <cell r="B637">
            <v>4</v>
          </cell>
          <cell r="C637">
            <v>3</v>
          </cell>
          <cell r="D637" t="str">
            <v>P</v>
          </cell>
          <cell r="E637">
            <v>24</v>
          </cell>
          <cell r="F637">
            <v>37697</v>
          </cell>
          <cell r="G637">
            <v>1.1200000000000001</v>
          </cell>
          <cell r="H637">
            <v>1.2</v>
          </cell>
          <cell r="I637" t="str">
            <v>7          0</v>
          </cell>
          <cell r="J637">
            <v>0</v>
          </cell>
          <cell r="K637">
            <v>0</v>
          </cell>
          <cell r="L637">
            <v>2003</v>
          </cell>
          <cell r="M637" t="str">
            <v>No Trade</v>
          </cell>
          <cell r="N637" t="str">
            <v/>
          </cell>
          <cell r="O637" t="str">
            <v/>
          </cell>
          <cell r="P637" t="str">
            <v/>
          </cell>
        </row>
        <row r="638">
          <cell r="A638" t="str">
            <v>LO</v>
          </cell>
          <cell r="B638">
            <v>4</v>
          </cell>
          <cell r="C638">
            <v>3</v>
          </cell>
          <cell r="D638" t="str">
            <v>C</v>
          </cell>
          <cell r="E638">
            <v>24.5</v>
          </cell>
          <cell r="F638">
            <v>37697</v>
          </cell>
          <cell r="G638">
            <v>3.23</v>
          </cell>
          <cell r="H638">
            <v>2.8</v>
          </cell>
          <cell r="I638" t="str">
            <v>9          0</v>
          </cell>
          <cell r="J638">
            <v>0</v>
          </cell>
          <cell r="K638">
            <v>0</v>
          </cell>
          <cell r="L638">
            <v>2003</v>
          </cell>
          <cell r="M638" t="str">
            <v>No Trade</v>
          </cell>
          <cell r="N638" t="str">
            <v/>
          </cell>
          <cell r="O638" t="str">
            <v/>
          </cell>
          <cell r="P638" t="str">
            <v/>
          </cell>
        </row>
        <row r="639">
          <cell r="A639" t="str">
            <v>LO</v>
          </cell>
          <cell r="B639">
            <v>4</v>
          </cell>
          <cell r="C639">
            <v>3</v>
          </cell>
          <cell r="D639" t="str">
            <v>P</v>
          </cell>
          <cell r="E639">
            <v>24.5</v>
          </cell>
          <cell r="F639">
            <v>37697</v>
          </cell>
          <cell r="G639">
            <v>1.28</v>
          </cell>
          <cell r="H639">
            <v>1.4</v>
          </cell>
          <cell r="I639" t="str">
            <v>5         13</v>
          </cell>
          <cell r="J639">
            <v>1.35</v>
          </cell>
          <cell r="K639">
            <v>1.35</v>
          </cell>
          <cell r="L639">
            <v>2003</v>
          </cell>
          <cell r="M639" t="str">
            <v>No Trade</v>
          </cell>
          <cell r="N639" t="str">
            <v/>
          </cell>
          <cell r="O639" t="str">
            <v/>
          </cell>
          <cell r="P639" t="str">
            <v/>
          </cell>
        </row>
        <row r="640">
          <cell r="A640" t="str">
            <v>LO</v>
          </cell>
          <cell r="B640">
            <v>4</v>
          </cell>
          <cell r="C640">
            <v>3</v>
          </cell>
          <cell r="D640" t="str">
            <v>C</v>
          </cell>
          <cell r="E640">
            <v>25</v>
          </cell>
          <cell r="F640">
            <v>37697</v>
          </cell>
          <cell r="G640">
            <v>2.91</v>
          </cell>
          <cell r="H640">
            <v>2.5</v>
          </cell>
          <cell r="I640" t="str">
            <v>9          0</v>
          </cell>
          <cell r="J640">
            <v>0</v>
          </cell>
          <cell r="K640">
            <v>0</v>
          </cell>
          <cell r="L640">
            <v>2003</v>
          </cell>
          <cell r="M640" t="str">
            <v>No Trade</v>
          </cell>
          <cell r="N640" t="str">
            <v/>
          </cell>
          <cell r="O640" t="str">
            <v/>
          </cell>
          <cell r="P640" t="str">
            <v/>
          </cell>
        </row>
        <row r="641">
          <cell r="A641" t="str">
            <v>LO</v>
          </cell>
          <cell r="B641">
            <v>4</v>
          </cell>
          <cell r="C641">
            <v>3</v>
          </cell>
          <cell r="D641" t="str">
            <v>P</v>
          </cell>
          <cell r="E641">
            <v>25</v>
          </cell>
          <cell r="F641">
            <v>37697</v>
          </cell>
          <cell r="G641">
            <v>1.45</v>
          </cell>
          <cell r="H641">
            <v>1.6</v>
          </cell>
          <cell r="I641" t="str">
            <v>5        250</v>
          </cell>
          <cell r="J641">
            <v>0</v>
          </cell>
          <cell r="K641">
            <v>0</v>
          </cell>
          <cell r="L641">
            <v>2003</v>
          </cell>
          <cell r="M641" t="str">
            <v>No Trade</v>
          </cell>
          <cell r="N641" t="str">
            <v/>
          </cell>
          <cell r="O641" t="str">
            <v/>
          </cell>
          <cell r="P641" t="str">
            <v/>
          </cell>
        </row>
        <row r="642">
          <cell r="A642" t="str">
            <v>LO</v>
          </cell>
          <cell r="B642">
            <v>4</v>
          </cell>
          <cell r="C642">
            <v>3</v>
          </cell>
          <cell r="D642" t="str">
            <v>C</v>
          </cell>
          <cell r="E642">
            <v>25.5</v>
          </cell>
          <cell r="F642">
            <v>37697</v>
          </cell>
          <cell r="G642">
            <v>2.6</v>
          </cell>
          <cell r="H642">
            <v>2.2999999999999998</v>
          </cell>
          <cell r="I642" t="str">
            <v>1          0</v>
          </cell>
          <cell r="J642">
            <v>0</v>
          </cell>
          <cell r="K642">
            <v>0</v>
          </cell>
          <cell r="L642">
            <v>2003</v>
          </cell>
          <cell r="M642" t="str">
            <v>No Trade</v>
          </cell>
          <cell r="N642" t="str">
            <v/>
          </cell>
          <cell r="O642" t="str">
            <v/>
          </cell>
          <cell r="P642" t="str">
            <v/>
          </cell>
        </row>
        <row r="643">
          <cell r="A643" t="str">
            <v>LO</v>
          </cell>
          <cell r="B643">
            <v>4</v>
          </cell>
          <cell r="C643">
            <v>3</v>
          </cell>
          <cell r="D643" t="str">
            <v>P</v>
          </cell>
          <cell r="E643">
            <v>25.5</v>
          </cell>
          <cell r="F643">
            <v>37697</v>
          </cell>
          <cell r="G643">
            <v>1.64</v>
          </cell>
          <cell r="H643">
            <v>1.8</v>
          </cell>
          <cell r="I643" t="str">
            <v>6          0</v>
          </cell>
          <cell r="J643">
            <v>0</v>
          </cell>
          <cell r="K643">
            <v>0</v>
          </cell>
          <cell r="L643">
            <v>2003</v>
          </cell>
          <cell r="M643" t="str">
            <v>No Trade</v>
          </cell>
          <cell r="N643" t="str">
            <v/>
          </cell>
          <cell r="O643" t="str">
            <v/>
          </cell>
          <cell r="P643" t="str">
            <v/>
          </cell>
        </row>
        <row r="644">
          <cell r="A644" t="str">
            <v>LO</v>
          </cell>
          <cell r="B644">
            <v>4</v>
          </cell>
          <cell r="C644">
            <v>3</v>
          </cell>
          <cell r="D644" t="str">
            <v>C</v>
          </cell>
          <cell r="E644">
            <v>26</v>
          </cell>
          <cell r="F644">
            <v>37697</v>
          </cell>
          <cell r="G644">
            <v>2.34</v>
          </cell>
          <cell r="H644">
            <v>2</v>
          </cell>
          <cell r="I644" t="str">
            <v>3          0</v>
          </cell>
          <cell r="J644">
            <v>0</v>
          </cell>
          <cell r="K644">
            <v>0</v>
          </cell>
          <cell r="L644">
            <v>2003</v>
          </cell>
          <cell r="M644" t="str">
            <v>No Trade</v>
          </cell>
          <cell r="N644" t="str">
            <v/>
          </cell>
          <cell r="O644" t="str">
            <v/>
          </cell>
          <cell r="P644" t="str">
            <v/>
          </cell>
        </row>
        <row r="645">
          <cell r="A645" t="str">
            <v>LO</v>
          </cell>
          <cell r="B645">
            <v>4</v>
          </cell>
          <cell r="C645">
            <v>3</v>
          </cell>
          <cell r="D645" t="str">
            <v>P</v>
          </cell>
          <cell r="E645">
            <v>26</v>
          </cell>
          <cell r="F645">
            <v>37697</v>
          </cell>
          <cell r="G645">
            <v>1.87</v>
          </cell>
          <cell r="H645">
            <v>2.1</v>
          </cell>
          <cell r="I645" t="str">
            <v>3          0</v>
          </cell>
          <cell r="J645">
            <v>0</v>
          </cell>
          <cell r="K645">
            <v>0</v>
          </cell>
          <cell r="L645">
            <v>2003</v>
          </cell>
          <cell r="M645" t="str">
            <v>No Trade</v>
          </cell>
          <cell r="N645" t="str">
            <v/>
          </cell>
          <cell r="O645" t="str">
            <v/>
          </cell>
          <cell r="P645" t="str">
            <v/>
          </cell>
        </row>
        <row r="646">
          <cell r="A646" t="str">
            <v>LO</v>
          </cell>
          <cell r="B646">
            <v>4</v>
          </cell>
          <cell r="C646">
            <v>3</v>
          </cell>
          <cell r="D646" t="str">
            <v>C</v>
          </cell>
          <cell r="E646">
            <v>26.5</v>
          </cell>
          <cell r="F646">
            <v>37697</v>
          </cell>
          <cell r="G646">
            <v>2.08</v>
          </cell>
          <cell r="H646">
            <v>1.8</v>
          </cell>
          <cell r="I646" t="str">
            <v>1          0</v>
          </cell>
          <cell r="J646">
            <v>0</v>
          </cell>
          <cell r="K646">
            <v>0</v>
          </cell>
          <cell r="L646">
            <v>2003</v>
          </cell>
          <cell r="M646" t="str">
            <v>No Trade</v>
          </cell>
          <cell r="N646" t="str">
            <v/>
          </cell>
          <cell r="O646" t="str">
            <v/>
          </cell>
          <cell r="P646" t="str">
            <v/>
          </cell>
        </row>
        <row r="647">
          <cell r="A647" t="str">
            <v>LO</v>
          </cell>
          <cell r="B647">
            <v>4</v>
          </cell>
          <cell r="C647">
            <v>3</v>
          </cell>
          <cell r="D647" t="str">
            <v>P</v>
          </cell>
          <cell r="E647">
            <v>26.5</v>
          </cell>
          <cell r="F647">
            <v>37697</v>
          </cell>
          <cell r="G647">
            <v>2.11</v>
          </cell>
          <cell r="H647">
            <v>2.2999999999999998</v>
          </cell>
          <cell r="I647" t="str">
            <v>6          0</v>
          </cell>
          <cell r="J647">
            <v>0</v>
          </cell>
          <cell r="K647">
            <v>0</v>
          </cell>
          <cell r="L647">
            <v>2003</v>
          </cell>
          <cell r="M647" t="str">
            <v>No Trade</v>
          </cell>
          <cell r="N647" t="str">
            <v/>
          </cell>
          <cell r="O647" t="str">
            <v/>
          </cell>
          <cell r="P647" t="str">
            <v/>
          </cell>
        </row>
        <row r="648">
          <cell r="A648" t="str">
            <v>LO</v>
          </cell>
          <cell r="B648">
            <v>4</v>
          </cell>
          <cell r="C648">
            <v>3</v>
          </cell>
          <cell r="D648" t="str">
            <v>C</v>
          </cell>
          <cell r="E648">
            <v>27</v>
          </cell>
          <cell r="F648">
            <v>37697</v>
          </cell>
          <cell r="G648">
            <v>1.85</v>
          </cell>
          <cell r="H648">
            <v>1.6</v>
          </cell>
          <cell r="I648" t="str">
            <v>0         12</v>
          </cell>
          <cell r="J648">
            <v>1.92</v>
          </cell>
          <cell r="K648">
            <v>1.76</v>
          </cell>
          <cell r="L648">
            <v>2003</v>
          </cell>
          <cell r="M648" t="str">
            <v>No Trade</v>
          </cell>
          <cell r="N648" t="str">
            <v/>
          </cell>
          <cell r="O648" t="str">
            <v/>
          </cell>
          <cell r="P648" t="str">
            <v/>
          </cell>
        </row>
        <row r="649">
          <cell r="A649" t="str">
            <v>LO</v>
          </cell>
          <cell r="B649">
            <v>4</v>
          </cell>
          <cell r="C649">
            <v>3</v>
          </cell>
          <cell r="D649" t="str">
            <v>P</v>
          </cell>
          <cell r="E649">
            <v>27</v>
          </cell>
          <cell r="F649">
            <v>37697</v>
          </cell>
          <cell r="G649">
            <v>2.38</v>
          </cell>
          <cell r="H649">
            <v>2.6</v>
          </cell>
          <cell r="I649" t="str">
            <v>4          0</v>
          </cell>
          <cell r="J649">
            <v>0</v>
          </cell>
          <cell r="K649">
            <v>0</v>
          </cell>
          <cell r="L649">
            <v>2003</v>
          </cell>
          <cell r="M649" t="str">
            <v>No Trade</v>
          </cell>
          <cell r="N649" t="str">
            <v/>
          </cell>
          <cell r="O649" t="str">
            <v/>
          </cell>
          <cell r="P649" t="str">
            <v/>
          </cell>
        </row>
        <row r="650">
          <cell r="A650" t="str">
            <v>LO</v>
          </cell>
          <cell r="B650">
            <v>4</v>
          </cell>
          <cell r="C650">
            <v>3</v>
          </cell>
          <cell r="D650" t="str">
            <v>C</v>
          </cell>
          <cell r="E650">
            <v>27.5</v>
          </cell>
          <cell r="F650">
            <v>37697</v>
          </cell>
          <cell r="G650">
            <v>1.65</v>
          </cell>
          <cell r="H650">
            <v>1.4</v>
          </cell>
          <cell r="I650" t="str">
            <v>1          0</v>
          </cell>
          <cell r="J650">
            <v>0</v>
          </cell>
          <cell r="K650">
            <v>0</v>
          </cell>
          <cell r="L650">
            <v>2003</v>
          </cell>
          <cell r="M650" t="str">
            <v>No Trade</v>
          </cell>
          <cell r="N650" t="str">
            <v/>
          </cell>
          <cell r="O650" t="str">
            <v/>
          </cell>
          <cell r="P650" t="str">
            <v/>
          </cell>
        </row>
        <row r="651">
          <cell r="A651" t="str">
            <v>LO</v>
          </cell>
          <cell r="B651">
            <v>4</v>
          </cell>
          <cell r="C651">
            <v>3</v>
          </cell>
          <cell r="D651" t="str">
            <v>P</v>
          </cell>
          <cell r="E651">
            <v>27.5</v>
          </cell>
          <cell r="F651">
            <v>37697</v>
          </cell>
          <cell r="G651">
            <v>2.68</v>
          </cell>
          <cell r="H651">
            <v>2.9</v>
          </cell>
          <cell r="I651" t="str">
            <v>5          0</v>
          </cell>
          <cell r="J651">
            <v>0</v>
          </cell>
          <cell r="K651">
            <v>0</v>
          </cell>
          <cell r="L651">
            <v>2003</v>
          </cell>
          <cell r="M651" t="str">
            <v>No Trade</v>
          </cell>
          <cell r="N651" t="str">
            <v/>
          </cell>
          <cell r="O651" t="str">
            <v/>
          </cell>
          <cell r="P651" t="str">
            <v/>
          </cell>
        </row>
        <row r="652">
          <cell r="A652" t="str">
            <v>LO</v>
          </cell>
          <cell r="B652">
            <v>4</v>
          </cell>
          <cell r="C652">
            <v>3</v>
          </cell>
          <cell r="D652" t="str">
            <v>C</v>
          </cell>
          <cell r="E652">
            <v>28</v>
          </cell>
          <cell r="F652">
            <v>37697</v>
          </cell>
          <cell r="G652">
            <v>1.46</v>
          </cell>
          <cell r="H652">
            <v>1.2</v>
          </cell>
          <cell r="I652" t="str">
            <v>5          4</v>
          </cell>
          <cell r="J652">
            <v>1.35</v>
          </cell>
          <cell r="K652">
            <v>1.31</v>
          </cell>
          <cell r="L652">
            <v>2003</v>
          </cell>
          <cell r="M652" t="str">
            <v>No Trade</v>
          </cell>
          <cell r="N652" t="str">
            <v/>
          </cell>
          <cell r="O652" t="str">
            <v/>
          </cell>
          <cell r="P652" t="str">
            <v/>
          </cell>
        </row>
        <row r="653">
          <cell r="A653" t="str">
            <v>LO</v>
          </cell>
          <cell r="B653">
            <v>4</v>
          </cell>
          <cell r="C653">
            <v>3</v>
          </cell>
          <cell r="D653" t="str">
            <v>P</v>
          </cell>
          <cell r="E653">
            <v>28</v>
          </cell>
          <cell r="F653">
            <v>37697</v>
          </cell>
          <cell r="G653">
            <v>2.98</v>
          </cell>
          <cell r="H653">
            <v>3.2</v>
          </cell>
          <cell r="I653" t="str">
            <v>8          0</v>
          </cell>
          <cell r="J653">
            <v>0</v>
          </cell>
          <cell r="K653">
            <v>0</v>
          </cell>
          <cell r="L653">
            <v>2003</v>
          </cell>
          <cell r="M653" t="str">
            <v>No Trade</v>
          </cell>
          <cell r="N653" t="str">
            <v/>
          </cell>
          <cell r="O653" t="str">
            <v/>
          </cell>
          <cell r="P653" t="str">
            <v/>
          </cell>
        </row>
        <row r="654">
          <cell r="A654" t="str">
            <v>LO</v>
          </cell>
          <cell r="B654">
            <v>4</v>
          </cell>
          <cell r="C654">
            <v>3</v>
          </cell>
          <cell r="D654" t="str">
            <v>C</v>
          </cell>
          <cell r="E654">
            <v>28.5</v>
          </cell>
          <cell r="F654">
            <v>37697</v>
          </cell>
          <cell r="G654">
            <v>1.28</v>
          </cell>
          <cell r="H654">
            <v>1.1000000000000001</v>
          </cell>
          <cell r="I654" t="str">
            <v>0          0</v>
          </cell>
          <cell r="J654">
            <v>0</v>
          </cell>
          <cell r="K654">
            <v>0</v>
          </cell>
          <cell r="L654">
            <v>2003</v>
          </cell>
          <cell r="M654" t="str">
            <v>No Trade</v>
          </cell>
          <cell r="N654" t="str">
            <v/>
          </cell>
          <cell r="O654" t="str">
            <v/>
          </cell>
          <cell r="P654" t="str">
            <v/>
          </cell>
        </row>
        <row r="655">
          <cell r="A655" t="str">
            <v>LO</v>
          </cell>
          <cell r="B655">
            <v>4</v>
          </cell>
          <cell r="C655">
            <v>3</v>
          </cell>
          <cell r="D655" t="str">
            <v>C</v>
          </cell>
          <cell r="E655">
            <v>29</v>
          </cell>
          <cell r="F655">
            <v>37697</v>
          </cell>
          <cell r="G655">
            <v>1.1299999999999999</v>
          </cell>
          <cell r="H655">
            <v>0.9</v>
          </cell>
          <cell r="I655" t="str">
            <v>7         10</v>
          </cell>
          <cell r="J655">
            <v>1.1399999999999999</v>
          </cell>
          <cell r="K655">
            <v>1.05</v>
          </cell>
          <cell r="L655">
            <v>2003</v>
          </cell>
          <cell r="M655" t="str">
            <v>No Trade</v>
          </cell>
          <cell r="N655" t="str">
            <v/>
          </cell>
          <cell r="O655" t="str">
            <v/>
          </cell>
          <cell r="P655" t="str">
            <v/>
          </cell>
        </row>
        <row r="656">
          <cell r="A656" t="str">
            <v>LO</v>
          </cell>
          <cell r="B656">
            <v>4</v>
          </cell>
          <cell r="C656">
            <v>3</v>
          </cell>
          <cell r="D656" t="str">
            <v>C</v>
          </cell>
          <cell r="E656">
            <v>29.5</v>
          </cell>
          <cell r="F656">
            <v>37697</v>
          </cell>
          <cell r="G656">
            <v>1.01</v>
          </cell>
          <cell r="H656">
            <v>0.8</v>
          </cell>
          <cell r="I656" t="str">
            <v>5          0</v>
          </cell>
          <cell r="J656">
            <v>0</v>
          </cell>
          <cell r="K656">
            <v>0</v>
          </cell>
          <cell r="L656">
            <v>2003</v>
          </cell>
          <cell r="M656" t="str">
            <v>No Trade</v>
          </cell>
          <cell r="N656" t="str">
            <v/>
          </cell>
          <cell r="O656" t="str">
            <v/>
          </cell>
          <cell r="P656" t="str">
            <v/>
          </cell>
        </row>
        <row r="657">
          <cell r="A657" t="str">
            <v>LO</v>
          </cell>
          <cell r="B657">
            <v>4</v>
          </cell>
          <cell r="C657">
            <v>3</v>
          </cell>
          <cell r="D657" t="str">
            <v>P</v>
          </cell>
          <cell r="E657">
            <v>29.5</v>
          </cell>
          <cell r="F657">
            <v>37697</v>
          </cell>
          <cell r="G657">
            <v>4.01</v>
          </cell>
          <cell r="H657">
            <v>4.3</v>
          </cell>
          <cell r="I657" t="str">
            <v>6          0</v>
          </cell>
          <cell r="J657">
            <v>0</v>
          </cell>
          <cell r="K657">
            <v>0</v>
          </cell>
          <cell r="L657">
            <v>2003</v>
          </cell>
          <cell r="M657" t="str">
            <v>No Trade</v>
          </cell>
          <cell r="N657" t="str">
            <v/>
          </cell>
          <cell r="O657" t="str">
            <v/>
          </cell>
          <cell r="P657" t="str">
            <v/>
          </cell>
        </row>
        <row r="658">
          <cell r="A658" t="str">
            <v>LO</v>
          </cell>
          <cell r="B658">
            <v>4</v>
          </cell>
          <cell r="C658">
            <v>3</v>
          </cell>
          <cell r="D658" t="str">
            <v>C</v>
          </cell>
          <cell r="E658">
            <v>30</v>
          </cell>
          <cell r="F658">
            <v>37697</v>
          </cell>
          <cell r="G658">
            <v>0.9</v>
          </cell>
          <cell r="H658">
            <v>0.7</v>
          </cell>
          <cell r="I658" t="str">
            <v>5        142</v>
          </cell>
          <cell r="J658">
            <v>0.85</v>
          </cell>
          <cell r="K658">
            <v>0.78</v>
          </cell>
          <cell r="L658">
            <v>2003</v>
          </cell>
          <cell r="M658" t="str">
            <v>No Trade</v>
          </cell>
          <cell r="N658" t="str">
            <v/>
          </cell>
          <cell r="O658" t="str">
            <v/>
          </cell>
          <cell r="P658" t="str">
            <v/>
          </cell>
        </row>
        <row r="659">
          <cell r="A659" t="str">
            <v>LO</v>
          </cell>
          <cell r="B659">
            <v>4</v>
          </cell>
          <cell r="C659">
            <v>3</v>
          </cell>
          <cell r="D659" t="str">
            <v>C</v>
          </cell>
          <cell r="E659">
            <v>30.5</v>
          </cell>
          <cell r="F659">
            <v>37697</v>
          </cell>
          <cell r="G659">
            <v>0.79</v>
          </cell>
          <cell r="H659">
            <v>0.6</v>
          </cell>
          <cell r="I659" t="str">
            <v>5          0</v>
          </cell>
          <cell r="J659">
            <v>0</v>
          </cell>
          <cell r="K659">
            <v>0</v>
          </cell>
          <cell r="L659">
            <v>2003</v>
          </cell>
          <cell r="M659" t="str">
            <v>No Trade</v>
          </cell>
          <cell r="N659" t="str">
            <v/>
          </cell>
          <cell r="O659" t="str">
            <v/>
          </cell>
          <cell r="P659" t="str">
            <v/>
          </cell>
        </row>
        <row r="660">
          <cell r="A660" t="str">
            <v>LO</v>
          </cell>
          <cell r="B660">
            <v>4</v>
          </cell>
          <cell r="C660">
            <v>3</v>
          </cell>
          <cell r="D660" t="str">
            <v>C</v>
          </cell>
          <cell r="E660">
            <v>31</v>
          </cell>
          <cell r="F660">
            <v>37697</v>
          </cell>
          <cell r="G660">
            <v>0.7</v>
          </cell>
          <cell r="H660">
            <v>0.5</v>
          </cell>
          <cell r="I660" t="str">
            <v>6         35</v>
          </cell>
          <cell r="J660">
            <v>0.65</v>
          </cell>
          <cell r="K660">
            <v>0.65</v>
          </cell>
          <cell r="L660">
            <v>2003</v>
          </cell>
          <cell r="M660" t="str">
            <v>No Trade</v>
          </cell>
          <cell r="N660" t="str">
            <v/>
          </cell>
          <cell r="O660" t="str">
            <v/>
          </cell>
          <cell r="P660" t="str">
            <v/>
          </cell>
        </row>
        <row r="661">
          <cell r="A661" t="str">
            <v>LO</v>
          </cell>
          <cell r="B661">
            <v>4</v>
          </cell>
          <cell r="C661">
            <v>3</v>
          </cell>
          <cell r="D661" t="str">
            <v>P</v>
          </cell>
          <cell r="E661">
            <v>31</v>
          </cell>
          <cell r="F661">
            <v>37697</v>
          </cell>
          <cell r="G661">
            <v>0.64</v>
          </cell>
          <cell r="H661">
            <v>0.6</v>
          </cell>
          <cell r="I661" t="str">
            <v>4          0</v>
          </cell>
          <cell r="J661">
            <v>0</v>
          </cell>
          <cell r="K661">
            <v>0</v>
          </cell>
          <cell r="L661">
            <v>2003</v>
          </cell>
          <cell r="M661" t="str">
            <v>No Trade</v>
          </cell>
          <cell r="N661" t="str">
            <v/>
          </cell>
          <cell r="O661" t="str">
            <v/>
          </cell>
          <cell r="P661" t="str">
            <v/>
          </cell>
        </row>
        <row r="662">
          <cell r="A662" t="str">
            <v>LO</v>
          </cell>
          <cell r="B662">
            <v>4</v>
          </cell>
          <cell r="C662">
            <v>3</v>
          </cell>
          <cell r="D662" t="str">
            <v>C</v>
          </cell>
          <cell r="E662">
            <v>31.5</v>
          </cell>
          <cell r="F662">
            <v>37697</v>
          </cell>
          <cell r="G662">
            <v>0.61</v>
          </cell>
          <cell r="H662">
            <v>0.4</v>
          </cell>
          <cell r="I662" t="str">
            <v>8          0</v>
          </cell>
          <cell r="J662">
            <v>0</v>
          </cell>
          <cell r="K662">
            <v>0</v>
          </cell>
          <cell r="L662">
            <v>2003</v>
          </cell>
          <cell r="M662" t="str">
            <v>No Trade</v>
          </cell>
          <cell r="N662" t="str">
            <v/>
          </cell>
          <cell r="O662" t="str">
            <v/>
          </cell>
          <cell r="P662" t="str">
            <v/>
          </cell>
        </row>
        <row r="663">
          <cell r="A663" t="str">
            <v>LO</v>
          </cell>
          <cell r="B663">
            <v>4</v>
          </cell>
          <cell r="C663">
            <v>3</v>
          </cell>
          <cell r="D663" t="str">
            <v>C</v>
          </cell>
          <cell r="E663">
            <v>32</v>
          </cell>
          <cell r="F663">
            <v>37697</v>
          </cell>
          <cell r="G663">
            <v>0.51</v>
          </cell>
          <cell r="H663">
            <v>0.4</v>
          </cell>
          <cell r="I663" t="str">
            <v>1          0</v>
          </cell>
          <cell r="J663">
            <v>0</v>
          </cell>
          <cell r="K663">
            <v>0</v>
          </cell>
          <cell r="L663">
            <v>2003</v>
          </cell>
          <cell r="M663" t="str">
            <v>No Trade</v>
          </cell>
          <cell r="N663" t="str">
            <v/>
          </cell>
          <cell r="O663" t="str">
            <v/>
          </cell>
          <cell r="P663" t="str">
            <v/>
          </cell>
        </row>
        <row r="664">
          <cell r="A664" t="str">
            <v>LO</v>
          </cell>
          <cell r="B664">
            <v>4</v>
          </cell>
          <cell r="C664">
            <v>3</v>
          </cell>
          <cell r="D664" t="str">
            <v>C</v>
          </cell>
          <cell r="E664">
            <v>32.5</v>
          </cell>
          <cell r="F664">
            <v>37697</v>
          </cell>
          <cell r="G664">
            <v>0.45</v>
          </cell>
          <cell r="H664">
            <v>0.3</v>
          </cell>
          <cell r="I664" t="str">
            <v>7          0</v>
          </cell>
          <cell r="J664">
            <v>0</v>
          </cell>
          <cell r="K664">
            <v>0</v>
          </cell>
          <cell r="L664">
            <v>2003</v>
          </cell>
          <cell r="M664" t="str">
            <v>No Trade</v>
          </cell>
          <cell r="N664" t="str">
            <v/>
          </cell>
          <cell r="O664" t="str">
            <v/>
          </cell>
          <cell r="P664" t="str">
            <v/>
          </cell>
        </row>
        <row r="665">
          <cell r="A665" t="str">
            <v>LO</v>
          </cell>
          <cell r="B665">
            <v>4</v>
          </cell>
          <cell r="C665">
            <v>3</v>
          </cell>
          <cell r="D665" t="str">
            <v>C</v>
          </cell>
          <cell r="E665">
            <v>33</v>
          </cell>
          <cell r="F665">
            <v>37697</v>
          </cell>
          <cell r="G665">
            <v>0.4</v>
          </cell>
          <cell r="H665">
            <v>0.3</v>
          </cell>
          <cell r="I665" t="str">
            <v>4         17</v>
          </cell>
          <cell r="J665">
            <v>0.41</v>
          </cell>
          <cell r="K665">
            <v>0.41</v>
          </cell>
          <cell r="L665">
            <v>2003</v>
          </cell>
          <cell r="M665" t="str">
            <v>No Trade</v>
          </cell>
          <cell r="N665" t="str">
            <v/>
          </cell>
          <cell r="O665" t="str">
            <v/>
          </cell>
          <cell r="P665" t="str">
            <v/>
          </cell>
        </row>
        <row r="666">
          <cell r="A666" t="str">
            <v>LO</v>
          </cell>
          <cell r="B666">
            <v>4</v>
          </cell>
          <cell r="C666">
            <v>3</v>
          </cell>
          <cell r="D666" t="str">
            <v>P</v>
          </cell>
          <cell r="E666">
            <v>33</v>
          </cell>
          <cell r="F666">
            <v>37697</v>
          </cell>
          <cell r="G666">
            <v>6.86</v>
          </cell>
          <cell r="H666">
            <v>7.3</v>
          </cell>
          <cell r="I666" t="str">
            <v>2          0</v>
          </cell>
          <cell r="J666">
            <v>0</v>
          </cell>
          <cell r="K666">
            <v>0</v>
          </cell>
          <cell r="L666">
            <v>2003</v>
          </cell>
          <cell r="M666" t="str">
            <v>No Trade</v>
          </cell>
          <cell r="N666" t="str">
            <v/>
          </cell>
          <cell r="O666" t="str">
            <v/>
          </cell>
          <cell r="P666" t="str">
            <v/>
          </cell>
        </row>
        <row r="667">
          <cell r="A667" t="str">
            <v>LO</v>
          </cell>
          <cell r="B667">
            <v>4</v>
          </cell>
          <cell r="C667">
            <v>3</v>
          </cell>
          <cell r="D667" t="str">
            <v>C</v>
          </cell>
          <cell r="E667">
            <v>34</v>
          </cell>
          <cell r="F667">
            <v>37697</v>
          </cell>
          <cell r="G667">
            <v>0.32</v>
          </cell>
          <cell r="H667">
            <v>0.2</v>
          </cell>
          <cell r="I667" t="str">
            <v>7      1,027</v>
          </cell>
          <cell r="J667">
            <v>0.33</v>
          </cell>
          <cell r="K667">
            <v>0.32</v>
          </cell>
          <cell r="L667">
            <v>2003</v>
          </cell>
          <cell r="M667" t="str">
            <v>No Trade</v>
          </cell>
          <cell r="N667" t="str">
            <v/>
          </cell>
          <cell r="O667" t="str">
            <v/>
          </cell>
          <cell r="P667" t="str">
            <v/>
          </cell>
        </row>
        <row r="668">
          <cell r="A668" t="str">
            <v>LO</v>
          </cell>
          <cell r="B668">
            <v>4</v>
          </cell>
          <cell r="C668">
            <v>3</v>
          </cell>
          <cell r="D668" t="str">
            <v>P</v>
          </cell>
          <cell r="E668">
            <v>34</v>
          </cell>
          <cell r="F668">
            <v>37697</v>
          </cell>
          <cell r="G668">
            <v>7.78</v>
          </cell>
          <cell r="H668">
            <v>8.1999999999999993</v>
          </cell>
          <cell r="I668" t="str">
            <v>4          0</v>
          </cell>
          <cell r="J668">
            <v>0</v>
          </cell>
          <cell r="K668">
            <v>0</v>
          </cell>
          <cell r="L668">
            <v>2003</v>
          </cell>
          <cell r="M668" t="str">
            <v>No Trade</v>
          </cell>
          <cell r="N668" t="str">
            <v/>
          </cell>
          <cell r="O668" t="str">
            <v/>
          </cell>
          <cell r="P668" t="str">
            <v/>
          </cell>
        </row>
        <row r="669">
          <cell r="A669" t="str">
            <v>LO</v>
          </cell>
          <cell r="B669">
            <v>4</v>
          </cell>
          <cell r="C669">
            <v>3</v>
          </cell>
          <cell r="D669" t="str">
            <v>C</v>
          </cell>
          <cell r="E669">
            <v>35</v>
          </cell>
          <cell r="F669">
            <v>37697</v>
          </cell>
          <cell r="G669">
            <v>0.26</v>
          </cell>
          <cell r="H669">
            <v>0.2</v>
          </cell>
          <cell r="I669" t="str">
            <v>0        510</v>
          </cell>
          <cell r="J669">
            <v>0.3</v>
          </cell>
          <cell r="K669">
            <v>0.24</v>
          </cell>
          <cell r="L669">
            <v>2003</v>
          </cell>
          <cell r="M669" t="str">
            <v>No Trade</v>
          </cell>
          <cell r="N669" t="str">
            <v/>
          </cell>
          <cell r="O669" t="str">
            <v/>
          </cell>
          <cell r="P669" t="str">
            <v/>
          </cell>
        </row>
        <row r="670">
          <cell r="A670" t="str">
            <v>LO</v>
          </cell>
          <cell r="B670">
            <v>4</v>
          </cell>
          <cell r="C670">
            <v>3</v>
          </cell>
          <cell r="D670" t="str">
            <v>C</v>
          </cell>
          <cell r="E670">
            <v>36</v>
          </cell>
          <cell r="F670">
            <v>37697</v>
          </cell>
          <cell r="G670">
            <v>0.22</v>
          </cell>
          <cell r="H670">
            <v>0.1</v>
          </cell>
          <cell r="I670" t="str">
            <v>8          0</v>
          </cell>
          <cell r="J670">
            <v>0</v>
          </cell>
          <cell r="K670">
            <v>0</v>
          </cell>
          <cell r="L670">
            <v>2003</v>
          </cell>
          <cell r="M670" t="str">
            <v>No Trade</v>
          </cell>
          <cell r="N670" t="str">
            <v/>
          </cell>
          <cell r="O670" t="str">
            <v/>
          </cell>
          <cell r="P670" t="str">
            <v/>
          </cell>
        </row>
        <row r="671">
          <cell r="A671" t="str">
            <v>LO</v>
          </cell>
          <cell r="B671">
            <v>4</v>
          </cell>
          <cell r="C671">
            <v>3</v>
          </cell>
          <cell r="D671" t="str">
            <v>C</v>
          </cell>
          <cell r="E671">
            <v>37</v>
          </cell>
          <cell r="F671">
            <v>37697</v>
          </cell>
          <cell r="G671">
            <v>0.18</v>
          </cell>
          <cell r="H671">
            <v>0.1</v>
          </cell>
          <cell r="I671" t="str">
            <v>5          0</v>
          </cell>
          <cell r="J671">
            <v>0</v>
          </cell>
          <cell r="K671">
            <v>0</v>
          </cell>
          <cell r="L671">
            <v>2003</v>
          </cell>
          <cell r="M671" t="str">
            <v>No Trade</v>
          </cell>
          <cell r="N671" t="str">
            <v/>
          </cell>
          <cell r="O671" t="str">
            <v/>
          </cell>
          <cell r="P671" t="str">
            <v/>
          </cell>
        </row>
        <row r="672">
          <cell r="A672" t="str">
            <v>LO</v>
          </cell>
          <cell r="B672">
            <v>4</v>
          </cell>
          <cell r="C672">
            <v>3</v>
          </cell>
          <cell r="D672" t="str">
            <v>C</v>
          </cell>
          <cell r="E672">
            <v>38</v>
          </cell>
          <cell r="F672">
            <v>37697</v>
          </cell>
          <cell r="G672">
            <v>0.14000000000000001</v>
          </cell>
          <cell r="H672">
            <v>0.1</v>
          </cell>
          <cell r="I672" t="str">
            <v>3          0</v>
          </cell>
          <cell r="J672">
            <v>0</v>
          </cell>
          <cell r="K672">
            <v>0</v>
          </cell>
          <cell r="L672">
            <v>2003</v>
          </cell>
          <cell r="M672" t="str">
            <v>No Trade</v>
          </cell>
          <cell r="N672" t="str">
            <v/>
          </cell>
          <cell r="O672" t="str">
            <v/>
          </cell>
          <cell r="P672" t="str">
            <v/>
          </cell>
        </row>
        <row r="673">
          <cell r="A673" t="str">
            <v>LO</v>
          </cell>
          <cell r="B673">
            <v>4</v>
          </cell>
          <cell r="C673">
            <v>3</v>
          </cell>
          <cell r="D673" t="str">
            <v>C</v>
          </cell>
          <cell r="E673">
            <v>40</v>
          </cell>
          <cell r="F673">
            <v>37697</v>
          </cell>
          <cell r="G673">
            <v>0.11</v>
          </cell>
          <cell r="H673">
            <v>0.1</v>
          </cell>
          <cell r="I673" t="str">
            <v>0          0</v>
          </cell>
          <cell r="J673">
            <v>0</v>
          </cell>
          <cell r="K673">
            <v>0</v>
          </cell>
          <cell r="L673">
            <v>2003</v>
          </cell>
          <cell r="M673" t="str">
            <v>No Trade</v>
          </cell>
          <cell r="N673" t="str">
            <v/>
          </cell>
          <cell r="O673" t="str">
            <v/>
          </cell>
          <cell r="P673" t="str">
            <v/>
          </cell>
        </row>
        <row r="674">
          <cell r="A674" t="str">
            <v>LO</v>
          </cell>
          <cell r="B674">
            <v>4</v>
          </cell>
          <cell r="C674">
            <v>3</v>
          </cell>
          <cell r="D674" t="str">
            <v>C</v>
          </cell>
          <cell r="E674">
            <v>45</v>
          </cell>
          <cell r="F674">
            <v>37697</v>
          </cell>
          <cell r="G674">
            <v>0.09</v>
          </cell>
          <cell r="H674">
            <v>0</v>
          </cell>
          <cell r="I674" t="str">
            <v>8          0</v>
          </cell>
          <cell r="J674">
            <v>0</v>
          </cell>
          <cell r="K674">
            <v>0</v>
          </cell>
          <cell r="L674">
            <v>2003</v>
          </cell>
          <cell r="M674" t="str">
            <v>No Trade</v>
          </cell>
          <cell r="N674" t="str">
            <v/>
          </cell>
          <cell r="O674" t="str">
            <v/>
          </cell>
          <cell r="P674" t="str">
            <v/>
          </cell>
        </row>
        <row r="675">
          <cell r="A675" t="str">
            <v>LO</v>
          </cell>
          <cell r="B675">
            <v>4</v>
          </cell>
          <cell r="C675">
            <v>3</v>
          </cell>
          <cell r="D675" t="str">
            <v>C</v>
          </cell>
          <cell r="E675">
            <v>50</v>
          </cell>
          <cell r="F675">
            <v>37697</v>
          </cell>
          <cell r="G675">
            <v>0.06</v>
          </cell>
          <cell r="H675">
            <v>0</v>
          </cell>
          <cell r="I675" t="str">
            <v>6          0</v>
          </cell>
          <cell r="J675">
            <v>0</v>
          </cell>
          <cell r="K675">
            <v>0</v>
          </cell>
          <cell r="L675">
            <v>2003</v>
          </cell>
          <cell r="M675" t="str">
            <v>No Trade</v>
          </cell>
          <cell r="N675" t="str">
            <v/>
          </cell>
          <cell r="O675" t="str">
            <v/>
          </cell>
          <cell r="P675" t="str">
            <v/>
          </cell>
        </row>
        <row r="676">
          <cell r="A676" t="str">
            <v>LO</v>
          </cell>
          <cell r="B676">
            <v>5</v>
          </cell>
          <cell r="C676">
            <v>3</v>
          </cell>
          <cell r="D676" t="str">
            <v>P</v>
          </cell>
          <cell r="E676">
            <v>14</v>
          </cell>
          <cell r="F676">
            <v>37727</v>
          </cell>
          <cell r="G676">
            <v>7.0000000000000007E-2</v>
          </cell>
          <cell r="H676">
            <v>0</v>
          </cell>
          <cell r="I676" t="str">
            <v>7          0</v>
          </cell>
          <cell r="J676">
            <v>0</v>
          </cell>
          <cell r="K676">
            <v>0</v>
          </cell>
          <cell r="L676">
            <v>2003</v>
          </cell>
          <cell r="M676" t="str">
            <v>No Trade</v>
          </cell>
          <cell r="N676" t="str">
            <v/>
          </cell>
          <cell r="O676" t="str">
            <v/>
          </cell>
          <cell r="P676" t="str">
            <v/>
          </cell>
        </row>
        <row r="677">
          <cell r="A677" t="str">
            <v>LO</v>
          </cell>
          <cell r="B677">
            <v>5</v>
          </cell>
          <cell r="C677">
            <v>3</v>
          </cell>
          <cell r="D677" t="str">
            <v>P</v>
          </cell>
          <cell r="E677">
            <v>14.5</v>
          </cell>
          <cell r="F677">
            <v>37727</v>
          </cell>
          <cell r="G677">
            <v>0</v>
          </cell>
          <cell r="H677">
            <v>0</v>
          </cell>
          <cell r="I677" t="str">
            <v>0          0</v>
          </cell>
          <cell r="J677">
            <v>0</v>
          </cell>
          <cell r="K677">
            <v>0</v>
          </cell>
          <cell r="L677">
            <v>2003</v>
          </cell>
          <cell r="M677" t="str">
            <v>No Trade</v>
          </cell>
          <cell r="N677" t="str">
            <v/>
          </cell>
          <cell r="O677" t="str">
            <v/>
          </cell>
          <cell r="P677" t="str">
            <v/>
          </cell>
        </row>
        <row r="678">
          <cell r="A678" t="str">
            <v>LO</v>
          </cell>
          <cell r="B678">
            <v>5</v>
          </cell>
          <cell r="C678">
            <v>3</v>
          </cell>
          <cell r="D678" t="str">
            <v>P</v>
          </cell>
          <cell r="E678">
            <v>15</v>
          </cell>
          <cell r="F678">
            <v>37727</v>
          </cell>
          <cell r="G678">
            <v>0.11</v>
          </cell>
          <cell r="H678">
            <v>0.1</v>
          </cell>
          <cell r="I678" t="str">
            <v>1          0</v>
          </cell>
          <cell r="J678">
            <v>0</v>
          </cell>
          <cell r="K678">
            <v>0</v>
          </cell>
          <cell r="L678">
            <v>2003</v>
          </cell>
          <cell r="M678" t="str">
            <v>No Trade</v>
          </cell>
          <cell r="N678" t="str">
            <v/>
          </cell>
          <cell r="O678" t="str">
            <v/>
          </cell>
          <cell r="P678" t="str">
            <v/>
          </cell>
        </row>
        <row r="679">
          <cell r="A679" t="str">
            <v>LO</v>
          </cell>
          <cell r="B679">
            <v>5</v>
          </cell>
          <cell r="C679">
            <v>3</v>
          </cell>
          <cell r="D679" t="str">
            <v>P</v>
          </cell>
          <cell r="E679">
            <v>17</v>
          </cell>
          <cell r="F679">
            <v>37727</v>
          </cell>
          <cell r="G679">
            <v>0.21</v>
          </cell>
          <cell r="H679">
            <v>0.2</v>
          </cell>
          <cell r="I679" t="str">
            <v>2          0</v>
          </cell>
          <cell r="J679">
            <v>0</v>
          </cell>
          <cell r="K679">
            <v>0</v>
          </cell>
          <cell r="L679">
            <v>2003</v>
          </cell>
          <cell r="M679" t="str">
            <v>No Trade</v>
          </cell>
          <cell r="N679" t="str">
            <v/>
          </cell>
          <cell r="O679" t="str">
            <v/>
          </cell>
          <cell r="P679" t="str">
            <v/>
          </cell>
        </row>
        <row r="680">
          <cell r="A680" t="str">
            <v>LO</v>
          </cell>
          <cell r="B680">
            <v>5</v>
          </cell>
          <cell r="C680">
            <v>3</v>
          </cell>
          <cell r="D680" t="str">
            <v>P</v>
          </cell>
          <cell r="E680">
            <v>17.5</v>
          </cell>
          <cell r="F680">
            <v>37727</v>
          </cell>
          <cell r="G680">
            <v>0.25</v>
          </cell>
          <cell r="H680">
            <v>0.2</v>
          </cell>
          <cell r="I680" t="str">
            <v>6          0</v>
          </cell>
          <cell r="J680">
            <v>0</v>
          </cell>
          <cell r="K680">
            <v>0</v>
          </cell>
          <cell r="L680">
            <v>2003</v>
          </cell>
          <cell r="M680" t="str">
            <v>No Trade</v>
          </cell>
          <cell r="N680" t="str">
            <v/>
          </cell>
          <cell r="O680" t="str">
            <v/>
          </cell>
          <cell r="P680" t="str">
            <v/>
          </cell>
        </row>
        <row r="681">
          <cell r="A681" t="str">
            <v>LO</v>
          </cell>
          <cell r="B681">
            <v>5</v>
          </cell>
          <cell r="C681">
            <v>3</v>
          </cell>
          <cell r="D681" t="str">
            <v>P</v>
          </cell>
          <cell r="E681">
            <v>18</v>
          </cell>
          <cell r="F681">
            <v>37727</v>
          </cell>
          <cell r="G681">
            <v>0.28000000000000003</v>
          </cell>
          <cell r="H681">
            <v>0.3</v>
          </cell>
          <cell r="I681" t="str">
            <v>0        500</v>
          </cell>
          <cell r="J681">
            <v>0.27</v>
          </cell>
          <cell r="K681">
            <v>0.27</v>
          </cell>
          <cell r="L681">
            <v>2003</v>
          </cell>
          <cell r="M681" t="str">
            <v>No Trade</v>
          </cell>
          <cell r="N681" t="str">
            <v/>
          </cell>
          <cell r="O681" t="str">
            <v/>
          </cell>
          <cell r="P681" t="str">
            <v/>
          </cell>
        </row>
        <row r="682">
          <cell r="A682" t="str">
            <v>LO</v>
          </cell>
          <cell r="B682">
            <v>5</v>
          </cell>
          <cell r="C682">
            <v>3</v>
          </cell>
          <cell r="D682" t="str">
            <v>P</v>
          </cell>
          <cell r="E682">
            <v>18.5</v>
          </cell>
          <cell r="F682">
            <v>37727</v>
          </cell>
          <cell r="G682">
            <v>0.31</v>
          </cell>
          <cell r="H682">
            <v>0.3</v>
          </cell>
          <cell r="I682" t="str">
            <v>4          0</v>
          </cell>
          <cell r="J682">
            <v>0</v>
          </cell>
          <cell r="K682">
            <v>0</v>
          </cell>
          <cell r="L682">
            <v>2003</v>
          </cell>
          <cell r="M682" t="str">
            <v>No Trade</v>
          </cell>
          <cell r="N682" t="str">
            <v/>
          </cell>
          <cell r="O682" t="str">
            <v/>
          </cell>
          <cell r="P682" t="str">
            <v/>
          </cell>
        </row>
        <row r="683">
          <cell r="A683" t="str">
            <v>LO</v>
          </cell>
          <cell r="B683">
            <v>5</v>
          </cell>
          <cell r="C683">
            <v>3</v>
          </cell>
          <cell r="D683" t="str">
            <v>C</v>
          </cell>
          <cell r="E683">
            <v>19</v>
          </cell>
          <cell r="F683">
            <v>37727</v>
          </cell>
          <cell r="G683">
            <v>7.4</v>
          </cell>
          <cell r="H683">
            <v>6.9</v>
          </cell>
          <cell r="I683" t="str">
            <v>4          0</v>
          </cell>
          <cell r="J683">
            <v>0</v>
          </cell>
          <cell r="K683">
            <v>0</v>
          </cell>
          <cell r="L683">
            <v>2003</v>
          </cell>
          <cell r="M683" t="str">
            <v>No Trade</v>
          </cell>
          <cell r="N683" t="str">
            <v/>
          </cell>
          <cell r="O683" t="str">
            <v/>
          </cell>
          <cell r="P683" t="str">
            <v/>
          </cell>
        </row>
        <row r="684">
          <cell r="A684" t="str">
            <v>LO</v>
          </cell>
          <cell r="B684">
            <v>5</v>
          </cell>
          <cell r="C684">
            <v>3</v>
          </cell>
          <cell r="D684" t="str">
            <v>P</v>
          </cell>
          <cell r="E684">
            <v>19</v>
          </cell>
          <cell r="F684">
            <v>37727</v>
          </cell>
          <cell r="G684">
            <v>0.35</v>
          </cell>
          <cell r="H684">
            <v>0.3</v>
          </cell>
          <cell r="I684" t="str">
            <v>9          0</v>
          </cell>
          <cell r="J684">
            <v>0</v>
          </cell>
          <cell r="K684">
            <v>0</v>
          </cell>
          <cell r="L684">
            <v>2003</v>
          </cell>
          <cell r="M684" t="str">
            <v>No Trade</v>
          </cell>
          <cell r="N684" t="str">
            <v/>
          </cell>
          <cell r="O684" t="str">
            <v/>
          </cell>
          <cell r="P684" t="str">
            <v/>
          </cell>
        </row>
        <row r="685">
          <cell r="A685" t="str">
            <v>LO</v>
          </cell>
          <cell r="B685">
            <v>5</v>
          </cell>
          <cell r="C685">
            <v>3</v>
          </cell>
          <cell r="D685" t="str">
            <v>P</v>
          </cell>
          <cell r="E685">
            <v>19.5</v>
          </cell>
          <cell r="F685">
            <v>37727</v>
          </cell>
          <cell r="G685">
            <v>0.4</v>
          </cell>
          <cell r="H685">
            <v>0.4</v>
          </cell>
          <cell r="I685" t="str">
            <v>5          0</v>
          </cell>
          <cell r="J685">
            <v>0</v>
          </cell>
          <cell r="K685">
            <v>0</v>
          </cell>
          <cell r="L685">
            <v>2003</v>
          </cell>
          <cell r="M685" t="str">
            <v>No Trade</v>
          </cell>
          <cell r="N685" t="str">
            <v/>
          </cell>
          <cell r="O685" t="str">
            <v/>
          </cell>
          <cell r="P685" t="str">
            <v/>
          </cell>
        </row>
        <row r="686">
          <cell r="A686" t="str">
            <v>LO</v>
          </cell>
          <cell r="B686">
            <v>5</v>
          </cell>
          <cell r="C686">
            <v>3</v>
          </cell>
          <cell r="D686" t="str">
            <v>C</v>
          </cell>
          <cell r="E686">
            <v>20</v>
          </cell>
          <cell r="F686">
            <v>37727</v>
          </cell>
          <cell r="G686">
            <v>6.53</v>
          </cell>
          <cell r="H686">
            <v>6</v>
          </cell>
          <cell r="I686" t="str">
            <v>9          0</v>
          </cell>
          <cell r="J686">
            <v>0</v>
          </cell>
          <cell r="K686">
            <v>0</v>
          </cell>
          <cell r="L686">
            <v>2003</v>
          </cell>
          <cell r="M686" t="str">
            <v>No Trade</v>
          </cell>
          <cell r="N686" t="str">
            <v/>
          </cell>
          <cell r="O686" t="str">
            <v/>
          </cell>
          <cell r="P686" t="str">
            <v/>
          </cell>
        </row>
        <row r="687">
          <cell r="A687" t="str">
            <v>LO</v>
          </cell>
          <cell r="B687">
            <v>5</v>
          </cell>
          <cell r="C687">
            <v>3</v>
          </cell>
          <cell r="D687" t="str">
            <v>P</v>
          </cell>
          <cell r="E687">
            <v>20</v>
          </cell>
          <cell r="F687">
            <v>37727</v>
          </cell>
          <cell r="G687">
            <v>0.47</v>
          </cell>
          <cell r="H687">
            <v>0.5</v>
          </cell>
          <cell r="I687" t="str">
            <v>3      1,100</v>
          </cell>
          <cell r="J687">
            <v>0</v>
          </cell>
          <cell r="K687">
            <v>0</v>
          </cell>
          <cell r="L687">
            <v>2003</v>
          </cell>
          <cell r="M687" t="str">
            <v>No Trade</v>
          </cell>
          <cell r="N687" t="str">
            <v/>
          </cell>
          <cell r="O687" t="str">
            <v/>
          </cell>
          <cell r="P687" t="str">
            <v/>
          </cell>
        </row>
        <row r="688">
          <cell r="A688" t="str">
            <v>LO</v>
          </cell>
          <cell r="B688">
            <v>5</v>
          </cell>
          <cell r="C688">
            <v>3</v>
          </cell>
          <cell r="D688" t="str">
            <v>P</v>
          </cell>
          <cell r="E688">
            <v>20.5</v>
          </cell>
          <cell r="F688">
            <v>37727</v>
          </cell>
          <cell r="G688">
            <v>0.56999999999999995</v>
          </cell>
          <cell r="H688">
            <v>0.6</v>
          </cell>
          <cell r="I688" t="str">
            <v>2          0</v>
          </cell>
          <cell r="J688">
            <v>0</v>
          </cell>
          <cell r="K688">
            <v>0</v>
          </cell>
          <cell r="L688">
            <v>2003</v>
          </cell>
          <cell r="M688" t="str">
            <v>No Trade</v>
          </cell>
          <cell r="N688" t="str">
            <v/>
          </cell>
          <cell r="O688" t="str">
            <v/>
          </cell>
          <cell r="P688" t="str">
            <v/>
          </cell>
        </row>
        <row r="689">
          <cell r="A689" t="str">
            <v>LO</v>
          </cell>
          <cell r="B689">
            <v>5</v>
          </cell>
          <cell r="C689">
            <v>3</v>
          </cell>
          <cell r="D689" t="str">
            <v>P</v>
          </cell>
          <cell r="E689">
            <v>21</v>
          </cell>
          <cell r="F689">
            <v>37727</v>
          </cell>
          <cell r="G689">
            <v>0.67</v>
          </cell>
          <cell r="H689">
            <v>0.7</v>
          </cell>
          <cell r="I689" t="str">
            <v>2          0</v>
          </cell>
          <cell r="J689">
            <v>0</v>
          </cell>
          <cell r="K689">
            <v>0</v>
          </cell>
          <cell r="L689">
            <v>2003</v>
          </cell>
          <cell r="M689" t="str">
            <v>No Trade</v>
          </cell>
          <cell r="N689" t="str">
            <v/>
          </cell>
          <cell r="O689" t="str">
            <v/>
          </cell>
          <cell r="P689" t="str">
            <v/>
          </cell>
        </row>
        <row r="690">
          <cell r="A690" t="str">
            <v>LO</v>
          </cell>
          <cell r="B690">
            <v>5</v>
          </cell>
          <cell r="C690">
            <v>3</v>
          </cell>
          <cell r="D690" t="str">
            <v>P</v>
          </cell>
          <cell r="E690">
            <v>21.5</v>
          </cell>
          <cell r="F690">
            <v>37727</v>
          </cell>
          <cell r="G690">
            <v>0.76</v>
          </cell>
          <cell r="H690">
            <v>0.8</v>
          </cell>
          <cell r="I690" t="str">
            <v>3          0</v>
          </cell>
          <cell r="J690">
            <v>0</v>
          </cell>
          <cell r="K690">
            <v>0</v>
          </cell>
          <cell r="L690">
            <v>2003</v>
          </cell>
          <cell r="M690" t="str">
            <v>No Trade</v>
          </cell>
          <cell r="N690" t="str">
            <v/>
          </cell>
          <cell r="O690" t="str">
            <v/>
          </cell>
          <cell r="P690" t="str">
            <v/>
          </cell>
        </row>
        <row r="691">
          <cell r="A691" t="str">
            <v>LO</v>
          </cell>
          <cell r="B691">
            <v>5</v>
          </cell>
          <cell r="C691">
            <v>3</v>
          </cell>
          <cell r="D691" t="str">
            <v>P</v>
          </cell>
          <cell r="E691">
            <v>22</v>
          </cell>
          <cell r="F691">
            <v>37727</v>
          </cell>
          <cell r="G691">
            <v>0.87</v>
          </cell>
          <cell r="H691">
            <v>0.9</v>
          </cell>
          <cell r="I691" t="str">
            <v>5         25</v>
          </cell>
          <cell r="J691">
            <v>0</v>
          </cell>
          <cell r="K691">
            <v>0</v>
          </cell>
          <cell r="L691">
            <v>2003</v>
          </cell>
          <cell r="M691" t="str">
            <v>No Trade</v>
          </cell>
          <cell r="N691" t="str">
            <v/>
          </cell>
          <cell r="O691" t="str">
            <v/>
          </cell>
          <cell r="P691" t="str">
            <v/>
          </cell>
        </row>
        <row r="692">
          <cell r="A692" t="str">
            <v>LO</v>
          </cell>
          <cell r="B692">
            <v>5</v>
          </cell>
          <cell r="C692">
            <v>3</v>
          </cell>
          <cell r="D692" t="str">
            <v>P</v>
          </cell>
          <cell r="E692">
            <v>22.5</v>
          </cell>
          <cell r="F692">
            <v>37727</v>
          </cell>
          <cell r="G692">
            <v>1</v>
          </cell>
          <cell r="H692">
            <v>1</v>
          </cell>
          <cell r="I692" t="str">
            <v>9          0</v>
          </cell>
          <cell r="J692">
            <v>0</v>
          </cell>
          <cell r="K692">
            <v>0</v>
          </cell>
          <cell r="L692">
            <v>2003</v>
          </cell>
          <cell r="M692" t="str">
            <v>No Trade</v>
          </cell>
          <cell r="N692" t="str">
            <v/>
          </cell>
          <cell r="O692" t="str">
            <v/>
          </cell>
          <cell r="P692" t="str">
            <v/>
          </cell>
        </row>
        <row r="693">
          <cell r="A693" t="str">
            <v>LO</v>
          </cell>
          <cell r="B693">
            <v>5</v>
          </cell>
          <cell r="C693">
            <v>3</v>
          </cell>
          <cell r="D693" t="str">
            <v>P</v>
          </cell>
          <cell r="E693">
            <v>23</v>
          </cell>
          <cell r="F693">
            <v>37727</v>
          </cell>
          <cell r="G693">
            <v>1.1299999999999999</v>
          </cell>
          <cell r="H693">
            <v>1.2</v>
          </cell>
          <cell r="I693" t="str">
            <v>4          0</v>
          </cell>
          <cell r="J693">
            <v>0</v>
          </cell>
          <cell r="K693">
            <v>0</v>
          </cell>
          <cell r="L693">
            <v>2003</v>
          </cell>
          <cell r="M693" t="str">
            <v>No Trade</v>
          </cell>
          <cell r="N693" t="str">
            <v/>
          </cell>
          <cell r="O693" t="str">
            <v/>
          </cell>
          <cell r="P693" t="str">
            <v/>
          </cell>
        </row>
        <row r="694">
          <cell r="A694" t="str">
            <v>LO</v>
          </cell>
          <cell r="B694">
            <v>5</v>
          </cell>
          <cell r="C694">
            <v>3</v>
          </cell>
          <cell r="D694" t="str">
            <v>P</v>
          </cell>
          <cell r="E694">
            <v>23.5</v>
          </cell>
          <cell r="F694">
            <v>37727</v>
          </cell>
          <cell r="G694">
            <v>1.27</v>
          </cell>
          <cell r="H694">
            <v>1.4</v>
          </cell>
          <cell r="I694" t="str">
            <v>0          0</v>
          </cell>
          <cell r="J694">
            <v>0</v>
          </cell>
          <cell r="K694">
            <v>0</v>
          </cell>
          <cell r="L694">
            <v>2003</v>
          </cell>
          <cell r="M694" t="str">
            <v>No Trade</v>
          </cell>
          <cell r="N694" t="str">
            <v/>
          </cell>
          <cell r="O694" t="str">
            <v/>
          </cell>
          <cell r="P694" t="str">
            <v/>
          </cell>
        </row>
        <row r="695">
          <cell r="A695" t="str">
            <v>LO</v>
          </cell>
          <cell r="B695">
            <v>5</v>
          </cell>
          <cell r="C695">
            <v>3</v>
          </cell>
          <cell r="D695" t="str">
            <v>C</v>
          </cell>
          <cell r="E695">
            <v>24</v>
          </cell>
          <cell r="F695">
            <v>37727</v>
          </cell>
          <cell r="G695">
            <v>3.55</v>
          </cell>
          <cell r="H695">
            <v>3.2</v>
          </cell>
          <cell r="I695" t="str">
            <v>2          0</v>
          </cell>
          <cell r="J695">
            <v>0</v>
          </cell>
          <cell r="K695">
            <v>0</v>
          </cell>
          <cell r="L695">
            <v>2003</v>
          </cell>
          <cell r="M695" t="str">
            <v>No Trade</v>
          </cell>
          <cell r="N695" t="str">
            <v/>
          </cell>
          <cell r="O695" t="str">
            <v/>
          </cell>
          <cell r="P695" t="str">
            <v/>
          </cell>
        </row>
        <row r="696">
          <cell r="A696" t="str">
            <v>LO</v>
          </cell>
          <cell r="B696">
            <v>5</v>
          </cell>
          <cell r="C696">
            <v>3</v>
          </cell>
          <cell r="D696" t="str">
            <v>P</v>
          </cell>
          <cell r="E696">
            <v>24</v>
          </cell>
          <cell r="F696">
            <v>37727</v>
          </cell>
          <cell r="G696">
            <v>1.44</v>
          </cell>
          <cell r="H696">
            <v>1.6</v>
          </cell>
          <cell r="I696" t="str">
            <v>1          0</v>
          </cell>
          <cell r="J696">
            <v>0</v>
          </cell>
          <cell r="K696">
            <v>0</v>
          </cell>
          <cell r="L696">
            <v>2003</v>
          </cell>
          <cell r="M696" t="str">
            <v>No Trade</v>
          </cell>
          <cell r="N696" t="str">
            <v/>
          </cell>
          <cell r="O696" t="str">
            <v/>
          </cell>
          <cell r="P696" t="str">
            <v/>
          </cell>
        </row>
        <row r="697">
          <cell r="A697" t="str">
            <v>LO</v>
          </cell>
          <cell r="B697">
            <v>5</v>
          </cell>
          <cell r="C697">
            <v>3</v>
          </cell>
          <cell r="D697" t="str">
            <v>C</v>
          </cell>
          <cell r="E697">
            <v>24.5</v>
          </cell>
          <cell r="F697">
            <v>37727</v>
          </cell>
          <cell r="G697">
            <v>3.25</v>
          </cell>
          <cell r="H697">
            <v>2.9</v>
          </cell>
          <cell r="I697" t="str">
            <v>3          0</v>
          </cell>
          <cell r="J697">
            <v>0</v>
          </cell>
          <cell r="K697">
            <v>0</v>
          </cell>
          <cell r="L697">
            <v>2003</v>
          </cell>
          <cell r="M697" t="str">
            <v>No Trade</v>
          </cell>
          <cell r="N697" t="str">
            <v/>
          </cell>
          <cell r="O697" t="str">
            <v/>
          </cell>
          <cell r="P697" t="str">
            <v/>
          </cell>
        </row>
        <row r="698">
          <cell r="A698" t="str">
            <v>LO</v>
          </cell>
          <cell r="B698">
            <v>5</v>
          </cell>
          <cell r="C698">
            <v>3</v>
          </cell>
          <cell r="D698" t="str">
            <v>P</v>
          </cell>
          <cell r="E698">
            <v>24.5</v>
          </cell>
          <cell r="F698">
            <v>37727</v>
          </cell>
          <cell r="G698">
            <v>1.63</v>
          </cell>
          <cell r="H698">
            <v>1.8</v>
          </cell>
          <cell r="I698" t="str">
            <v>1          0</v>
          </cell>
          <cell r="J698">
            <v>0</v>
          </cell>
          <cell r="K698">
            <v>0</v>
          </cell>
          <cell r="L698">
            <v>2003</v>
          </cell>
          <cell r="M698" t="str">
            <v>No Trade</v>
          </cell>
          <cell r="N698" t="str">
            <v/>
          </cell>
          <cell r="O698" t="str">
            <v/>
          </cell>
          <cell r="P698" t="str">
            <v/>
          </cell>
        </row>
        <row r="699">
          <cell r="A699" t="str">
            <v>LO</v>
          </cell>
          <cell r="B699">
            <v>5</v>
          </cell>
          <cell r="C699">
            <v>3</v>
          </cell>
          <cell r="D699" t="str">
            <v>C</v>
          </cell>
          <cell r="E699">
            <v>25</v>
          </cell>
          <cell r="F699">
            <v>37727</v>
          </cell>
          <cell r="G699">
            <v>2.95</v>
          </cell>
          <cell r="H699">
            <v>2.6</v>
          </cell>
          <cell r="I699" t="str">
            <v>5          0</v>
          </cell>
          <cell r="J699">
            <v>0</v>
          </cell>
          <cell r="K699">
            <v>0</v>
          </cell>
          <cell r="L699">
            <v>2003</v>
          </cell>
          <cell r="M699" t="str">
            <v>No Trade</v>
          </cell>
          <cell r="N699" t="str">
            <v/>
          </cell>
          <cell r="O699" t="str">
            <v/>
          </cell>
          <cell r="P699" t="str">
            <v/>
          </cell>
        </row>
        <row r="700">
          <cell r="A700" t="str">
            <v>LO</v>
          </cell>
          <cell r="B700">
            <v>5</v>
          </cell>
          <cell r="C700">
            <v>3</v>
          </cell>
          <cell r="D700" t="str">
            <v>P</v>
          </cell>
          <cell r="E700">
            <v>25</v>
          </cell>
          <cell r="F700">
            <v>37727</v>
          </cell>
          <cell r="G700">
            <v>1.82</v>
          </cell>
          <cell r="H700">
            <v>2</v>
          </cell>
          <cell r="I700" t="str">
            <v>2          0</v>
          </cell>
          <cell r="J700">
            <v>0</v>
          </cell>
          <cell r="K700">
            <v>0</v>
          </cell>
          <cell r="L700">
            <v>2003</v>
          </cell>
          <cell r="M700" t="str">
            <v>No Trade</v>
          </cell>
          <cell r="N700" t="str">
            <v/>
          </cell>
          <cell r="O700" t="str">
            <v/>
          </cell>
          <cell r="P700" t="str">
            <v/>
          </cell>
        </row>
        <row r="701">
          <cell r="A701" t="str">
            <v>LO</v>
          </cell>
          <cell r="B701">
            <v>5</v>
          </cell>
          <cell r="C701">
            <v>3</v>
          </cell>
          <cell r="D701" t="str">
            <v>C</v>
          </cell>
          <cell r="E701">
            <v>25.5</v>
          </cell>
          <cell r="F701">
            <v>37727</v>
          </cell>
          <cell r="G701">
            <v>2.66</v>
          </cell>
          <cell r="H701">
            <v>2.2999999999999998</v>
          </cell>
          <cell r="I701" t="str">
            <v>7          0</v>
          </cell>
          <cell r="J701">
            <v>0</v>
          </cell>
          <cell r="K701">
            <v>0</v>
          </cell>
          <cell r="L701">
            <v>2003</v>
          </cell>
          <cell r="M701" t="str">
            <v>No Trade</v>
          </cell>
          <cell r="N701" t="str">
            <v/>
          </cell>
          <cell r="O701" t="str">
            <v/>
          </cell>
          <cell r="P701" t="str">
            <v/>
          </cell>
        </row>
        <row r="702">
          <cell r="A702" t="str">
            <v>LO</v>
          </cell>
          <cell r="B702">
            <v>5</v>
          </cell>
          <cell r="C702">
            <v>3</v>
          </cell>
          <cell r="D702" t="str">
            <v>P</v>
          </cell>
          <cell r="E702">
            <v>25.5</v>
          </cell>
          <cell r="F702">
            <v>37727</v>
          </cell>
          <cell r="G702">
            <v>2.02</v>
          </cell>
          <cell r="H702">
            <v>2.2000000000000002</v>
          </cell>
          <cell r="I702" t="str">
            <v>4          0</v>
          </cell>
          <cell r="J702">
            <v>0</v>
          </cell>
          <cell r="K702">
            <v>0</v>
          </cell>
          <cell r="L702">
            <v>2003</v>
          </cell>
          <cell r="M702" t="str">
            <v>No Trade</v>
          </cell>
          <cell r="N702" t="str">
            <v/>
          </cell>
          <cell r="O702" t="str">
            <v/>
          </cell>
          <cell r="P702" t="str">
            <v/>
          </cell>
        </row>
        <row r="703">
          <cell r="A703" t="str">
            <v>LO</v>
          </cell>
          <cell r="B703">
            <v>5</v>
          </cell>
          <cell r="C703">
            <v>3</v>
          </cell>
          <cell r="D703" t="str">
            <v>C</v>
          </cell>
          <cell r="E703">
            <v>26</v>
          </cell>
          <cell r="F703">
            <v>37727</v>
          </cell>
          <cell r="G703">
            <v>2.39</v>
          </cell>
          <cell r="H703">
            <v>2</v>
          </cell>
          <cell r="I703" t="str">
            <v>6          0</v>
          </cell>
          <cell r="J703">
            <v>0</v>
          </cell>
          <cell r="K703">
            <v>0</v>
          </cell>
          <cell r="L703">
            <v>2003</v>
          </cell>
          <cell r="M703" t="str">
            <v>No Trade</v>
          </cell>
          <cell r="N703" t="str">
            <v/>
          </cell>
          <cell r="O703" t="str">
            <v/>
          </cell>
          <cell r="P703" t="str">
            <v/>
          </cell>
        </row>
        <row r="704">
          <cell r="A704" t="str">
            <v>LO</v>
          </cell>
          <cell r="B704">
            <v>5</v>
          </cell>
          <cell r="C704">
            <v>3</v>
          </cell>
          <cell r="D704" t="str">
            <v>P</v>
          </cell>
          <cell r="E704">
            <v>26</v>
          </cell>
          <cell r="F704">
            <v>37727</v>
          </cell>
          <cell r="G704">
            <v>2.25</v>
          </cell>
          <cell r="H704">
            <v>2.4</v>
          </cell>
          <cell r="I704" t="str">
            <v>3          0</v>
          </cell>
          <cell r="J704">
            <v>0</v>
          </cell>
          <cell r="K704">
            <v>0</v>
          </cell>
          <cell r="L704">
            <v>2003</v>
          </cell>
          <cell r="M704" t="str">
            <v>No Trade</v>
          </cell>
          <cell r="N704" t="str">
            <v/>
          </cell>
          <cell r="O704" t="str">
            <v/>
          </cell>
          <cell r="P704" t="str">
            <v/>
          </cell>
        </row>
        <row r="705">
          <cell r="A705" t="str">
            <v>LO</v>
          </cell>
          <cell r="B705">
            <v>5</v>
          </cell>
          <cell r="C705">
            <v>3</v>
          </cell>
          <cell r="D705" t="str">
            <v>C</v>
          </cell>
          <cell r="E705">
            <v>26.5</v>
          </cell>
          <cell r="F705">
            <v>37727</v>
          </cell>
          <cell r="G705">
            <v>2.15</v>
          </cell>
          <cell r="H705">
            <v>1.8</v>
          </cell>
          <cell r="I705" t="str">
            <v>4          0</v>
          </cell>
          <cell r="J705">
            <v>0</v>
          </cell>
          <cell r="K705">
            <v>0</v>
          </cell>
          <cell r="L705">
            <v>2003</v>
          </cell>
          <cell r="M705" t="str">
            <v>No Trade</v>
          </cell>
          <cell r="N705" t="str">
            <v/>
          </cell>
          <cell r="O705" t="str">
            <v/>
          </cell>
          <cell r="P705" t="str">
            <v/>
          </cell>
        </row>
        <row r="706">
          <cell r="A706" t="str">
            <v>LO</v>
          </cell>
          <cell r="B706">
            <v>5</v>
          </cell>
          <cell r="C706">
            <v>3</v>
          </cell>
          <cell r="D706" t="str">
            <v>P</v>
          </cell>
          <cell r="E706">
            <v>26.5</v>
          </cell>
          <cell r="F706">
            <v>37727</v>
          </cell>
          <cell r="G706">
            <v>2.5099999999999998</v>
          </cell>
          <cell r="H706">
            <v>2.7</v>
          </cell>
          <cell r="I706" t="str">
            <v>1          0</v>
          </cell>
          <cell r="J706">
            <v>0</v>
          </cell>
          <cell r="K706">
            <v>0</v>
          </cell>
          <cell r="L706">
            <v>2003</v>
          </cell>
          <cell r="M706" t="str">
            <v>No Trade</v>
          </cell>
          <cell r="N706" t="str">
            <v/>
          </cell>
          <cell r="O706" t="str">
            <v/>
          </cell>
          <cell r="P706" t="str">
            <v/>
          </cell>
        </row>
        <row r="707">
          <cell r="A707" t="str">
            <v>LO</v>
          </cell>
          <cell r="B707">
            <v>5</v>
          </cell>
          <cell r="C707">
            <v>3</v>
          </cell>
          <cell r="D707" t="str">
            <v>C</v>
          </cell>
          <cell r="E707">
            <v>27</v>
          </cell>
          <cell r="F707">
            <v>37727</v>
          </cell>
          <cell r="G707">
            <v>1.92</v>
          </cell>
          <cell r="H707">
            <v>1.6</v>
          </cell>
          <cell r="I707" t="str">
            <v>5          0</v>
          </cell>
          <cell r="J707">
            <v>0</v>
          </cell>
          <cell r="K707">
            <v>0</v>
          </cell>
          <cell r="L707">
            <v>2003</v>
          </cell>
          <cell r="M707" t="str">
            <v>No Trade</v>
          </cell>
          <cell r="N707" t="str">
            <v/>
          </cell>
          <cell r="O707" t="str">
            <v/>
          </cell>
          <cell r="P707" t="str">
            <v/>
          </cell>
        </row>
        <row r="708">
          <cell r="A708" t="str">
            <v>LO</v>
          </cell>
          <cell r="B708">
            <v>5</v>
          </cell>
          <cell r="C708">
            <v>3</v>
          </cell>
          <cell r="D708" t="str">
            <v>P</v>
          </cell>
          <cell r="E708">
            <v>27</v>
          </cell>
          <cell r="F708">
            <v>37727</v>
          </cell>
          <cell r="G708">
            <v>2.78</v>
          </cell>
          <cell r="H708">
            <v>3</v>
          </cell>
          <cell r="I708" t="str">
            <v>1          0</v>
          </cell>
          <cell r="J708">
            <v>0</v>
          </cell>
          <cell r="K708">
            <v>0</v>
          </cell>
          <cell r="L708">
            <v>2003</v>
          </cell>
          <cell r="M708" t="str">
            <v>No Trade</v>
          </cell>
          <cell r="N708" t="str">
            <v/>
          </cell>
          <cell r="O708" t="str">
            <v/>
          </cell>
          <cell r="P708" t="str">
            <v/>
          </cell>
        </row>
        <row r="709">
          <cell r="A709" t="str">
            <v>LO</v>
          </cell>
          <cell r="B709">
            <v>5</v>
          </cell>
          <cell r="C709">
            <v>3</v>
          </cell>
          <cell r="D709" t="str">
            <v>C</v>
          </cell>
          <cell r="E709">
            <v>27.5</v>
          </cell>
          <cell r="F709">
            <v>37727</v>
          </cell>
          <cell r="G709">
            <v>1.73</v>
          </cell>
          <cell r="H709">
            <v>1.4</v>
          </cell>
          <cell r="I709" t="str">
            <v>7          0</v>
          </cell>
          <cell r="J709">
            <v>0</v>
          </cell>
          <cell r="K709">
            <v>0</v>
          </cell>
          <cell r="L709">
            <v>2003</v>
          </cell>
          <cell r="M709" t="str">
            <v>No Trade</v>
          </cell>
          <cell r="N709" t="str">
            <v/>
          </cell>
          <cell r="O709" t="str">
            <v/>
          </cell>
          <cell r="P709" t="str">
            <v/>
          </cell>
        </row>
        <row r="710">
          <cell r="A710" t="str">
            <v>LO</v>
          </cell>
          <cell r="B710">
            <v>5</v>
          </cell>
          <cell r="C710">
            <v>3</v>
          </cell>
          <cell r="D710" t="str">
            <v>P</v>
          </cell>
          <cell r="E710">
            <v>27.5</v>
          </cell>
          <cell r="F710">
            <v>37727</v>
          </cell>
          <cell r="G710">
            <v>2.4500000000000002</v>
          </cell>
          <cell r="H710">
            <v>2.4</v>
          </cell>
          <cell r="I710" t="str">
            <v>5          0</v>
          </cell>
          <cell r="J710">
            <v>0</v>
          </cell>
          <cell r="K710">
            <v>0</v>
          </cell>
          <cell r="L710">
            <v>2003</v>
          </cell>
          <cell r="M710" t="str">
            <v>No Trade</v>
          </cell>
          <cell r="N710" t="str">
            <v/>
          </cell>
          <cell r="O710" t="str">
            <v/>
          </cell>
          <cell r="P710" t="str">
            <v/>
          </cell>
        </row>
        <row r="711">
          <cell r="A711" t="str">
            <v>LO</v>
          </cell>
          <cell r="B711">
            <v>5</v>
          </cell>
          <cell r="C711">
            <v>3</v>
          </cell>
          <cell r="D711" t="str">
            <v>C</v>
          </cell>
          <cell r="E711">
            <v>28</v>
          </cell>
          <cell r="F711">
            <v>37727</v>
          </cell>
          <cell r="G711">
            <v>1.54</v>
          </cell>
          <cell r="H711">
            <v>1.3</v>
          </cell>
          <cell r="I711" t="str">
            <v>1          1</v>
          </cell>
          <cell r="J711">
            <v>1.52</v>
          </cell>
          <cell r="K711">
            <v>1.52</v>
          </cell>
          <cell r="L711">
            <v>2003</v>
          </cell>
          <cell r="M711" t="str">
            <v>No Trade</v>
          </cell>
          <cell r="N711" t="str">
            <v/>
          </cell>
          <cell r="O711" t="str">
            <v/>
          </cell>
          <cell r="P711" t="str">
            <v/>
          </cell>
        </row>
        <row r="712">
          <cell r="A712" t="str">
            <v>LO</v>
          </cell>
          <cell r="B712">
            <v>5</v>
          </cell>
          <cell r="C712">
            <v>3</v>
          </cell>
          <cell r="D712" t="str">
            <v>P</v>
          </cell>
          <cell r="E712">
            <v>28</v>
          </cell>
          <cell r="F712">
            <v>37727</v>
          </cell>
          <cell r="G712">
            <v>3.38</v>
          </cell>
          <cell r="H712">
            <v>3.6</v>
          </cell>
          <cell r="I712" t="str">
            <v>5          0</v>
          </cell>
          <cell r="J712">
            <v>0</v>
          </cell>
          <cell r="K712">
            <v>0</v>
          </cell>
          <cell r="L712">
            <v>2003</v>
          </cell>
          <cell r="M712" t="str">
            <v>No Trade</v>
          </cell>
          <cell r="N712" t="str">
            <v/>
          </cell>
          <cell r="O712" t="str">
            <v/>
          </cell>
          <cell r="P712" t="str">
            <v/>
          </cell>
        </row>
        <row r="713">
          <cell r="A713" t="str">
            <v>LO</v>
          </cell>
          <cell r="B713">
            <v>5</v>
          </cell>
          <cell r="C713">
            <v>3</v>
          </cell>
          <cell r="D713" t="str">
            <v>C</v>
          </cell>
          <cell r="E713">
            <v>28.5</v>
          </cell>
          <cell r="F713">
            <v>37727</v>
          </cell>
          <cell r="G713">
            <v>1.37</v>
          </cell>
          <cell r="H713">
            <v>1.1000000000000001</v>
          </cell>
          <cell r="I713" t="str">
            <v>6          2</v>
          </cell>
          <cell r="J713">
            <v>1.4</v>
          </cell>
          <cell r="K713">
            <v>1.4</v>
          </cell>
          <cell r="L713">
            <v>2003</v>
          </cell>
          <cell r="M713" t="str">
            <v>No Trade</v>
          </cell>
          <cell r="N713" t="str">
            <v/>
          </cell>
          <cell r="O713" t="str">
            <v/>
          </cell>
          <cell r="P713" t="str">
            <v/>
          </cell>
        </row>
        <row r="714">
          <cell r="A714" t="str">
            <v>LO</v>
          </cell>
          <cell r="B714">
            <v>5</v>
          </cell>
          <cell r="C714">
            <v>3</v>
          </cell>
          <cell r="D714" t="str">
            <v>C</v>
          </cell>
          <cell r="E714">
            <v>29</v>
          </cell>
          <cell r="F714">
            <v>37727</v>
          </cell>
          <cell r="G714">
            <v>1.23</v>
          </cell>
          <cell r="H714">
            <v>1</v>
          </cell>
          <cell r="I714" t="str">
            <v>2          0</v>
          </cell>
          <cell r="J714">
            <v>0</v>
          </cell>
          <cell r="K714">
            <v>0</v>
          </cell>
          <cell r="L714">
            <v>2003</v>
          </cell>
          <cell r="M714" t="str">
            <v>No Trade</v>
          </cell>
          <cell r="N714" t="str">
            <v/>
          </cell>
          <cell r="O714" t="str">
            <v/>
          </cell>
          <cell r="P714" t="str">
            <v/>
          </cell>
        </row>
        <row r="715">
          <cell r="A715" t="str">
            <v>LO</v>
          </cell>
          <cell r="B715">
            <v>5</v>
          </cell>
          <cell r="C715">
            <v>3</v>
          </cell>
          <cell r="D715" t="str">
            <v>P</v>
          </cell>
          <cell r="E715">
            <v>29</v>
          </cell>
          <cell r="F715">
            <v>37727</v>
          </cell>
          <cell r="G715">
            <v>5.59</v>
          </cell>
          <cell r="H715">
            <v>5.5</v>
          </cell>
          <cell r="I715" t="str">
            <v>9          0</v>
          </cell>
          <cell r="J715">
            <v>0</v>
          </cell>
          <cell r="K715">
            <v>0</v>
          </cell>
          <cell r="L715">
            <v>2003</v>
          </cell>
          <cell r="M715" t="str">
            <v>No Trade</v>
          </cell>
          <cell r="N715" t="str">
            <v/>
          </cell>
          <cell r="O715" t="str">
            <v/>
          </cell>
          <cell r="P715" t="str">
            <v/>
          </cell>
        </row>
        <row r="716">
          <cell r="A716" t="str">
            <v>LO</v>
          </cell>
          <cell r="B716">
            <v>5</v>
          </cell>
          <cell r="C716">
            <v>3</v>
          </cell>
          <cell r="D716" t="str">
            <v>C</v>
          </cell>
          <cell r="E716">
            <v>29.5</v>
          </cell>
          <cell r="F716">
            <v>37727</v>
          </cell>
          <cell r="G716">
            <v>1.0900000000000001</v>
          </cell>
          <cell r="H716">
            <v>0.9</v>
          </cell>
          <cell r="I716" t="str">
            <v>0          0</v>
          </cell>
          <cell r="J716">
            <v>0</v>
          </cell>
          <cell r="K716">
            <v>0</v>
          </cell>
          <cell r="L716">
            <v>2003</v>
          </cell>
          <cell r="M716" t="str">
            <v>No Trade</v>
          </cell>
          <cell r="N716" t="str">
            <v/>
          </cell>
          <cell r="O716" t="str">
            <v/>
          </cell>
          <cell r="P716" t="str">
            <v/>
          </cell>
        </row>
        <row r="717">
          <cell r="A717" t="str">
            <v>LO</v>
          </cell>
          <cell r="B717">
            <v>5</v>
          </cell>
          <cell r="C717">
            <v>3</v>
          </cell>
          <cell r="D717" t="str">
            <v>C</v>
          </cell>
          <cell r="E717">
            <v>30</v>
          </cell>
          <cell r="F717">
            <v>37727</v>
          </cell>
          <cell r="G717">
            <v>0.96</v>
          </cell>
          <cell r="H717">
            <v>0.7</v>
          </cell>
          <cell r="I717" t="str">
            <v>9         25</v>
          </cell>
          <cell r="J717">
            <v>0</v>
          </cell>
          <cell r="K717">
            <v>0</v>
          </cell>
          <cell r="L717">
            <v>2003</v>
          </cell>
          <cell r="M717" t="str">
            <v>No Trade</v>
          </cell>
          <cell r="N717" t="str">
            <v/>
          </cell>
          <cell r="O717" t="str">
            <v/>
          </cell>
          <cell r="P717" t="str">
            <v/>
          </cell>
        </row>
        <row r="718">
          <cell r="A718" t="str">
            <v>LO</v>
          </cell>
          <cell r="B718">
            <v>5</v>
          </cell>
          <cell r="C718">
            <v>3</v>
          </cell>
          <cell r="D718" t="str">
            <v>P</v>
          </cell>
          <cell r="E718">
            <v>30</v>
          </cell>
          <cell r="F718">
            <v>37727</v>
          </cell>
          <cell r="G718">
            <v>5.44</v>
          </cell>
          <cell r="H718">
            <v>5.4</v>
          </cell>
          <cell r="I718" t="str">
            <v>4          0</v>
          </cell>
          <cell r="J718">
            <v>0</v>
          </cell>
          <cell r="K718">
            <v>0</v>
          </cell>
          <cell r="L718">
            <v>2003</v>
          </cell>
          <cell r="M718" t="str">
            <v>No Trade</v>
          </cell>
          <cell r="N718" t="str">
            <v/>
          </cell>
          <cell r="O718" t="str">
            <v/>
          </cell>
          <cell r="P718" t="str">
            <v/>
          </cell>
        </row>
        <row r="719">
          <cell r="A719" t="str">
            <v>LO</v>
          </cell>
          <cell r="B719">
            <v>5</v>
          </cell>
          <cell r="C719">
            <v>3</v>
          </cell>
          <cell r="D719" t="str">
            <v>C</v>
          </cell>
          <cell r="E719">
            <v>30.5</v>
          </cell>
          <cell r="F719">
            <v>37727</v>
          </cell>
          <cell r="G719">
            <v>0.85</v>
          </cell>
          <cell r="H719">
            <v>0.6</v>
          </cell>
          <cell r="I719" t="str">
            <v>9          3</v>
          </cell>
          <cell r="J719">
            <v>0.86</v>
          </cell>
          <cell r="K719">
            <v>0.86</v>
          </cell>
          <cell r="L719">
            <v>2003</v>
          </cell>
          <cell r="M719" t="str">
            <v>No Trade</v>
          </cell>
          <cell r="N719" t="str">
            <v/>
          </cell>
          <cell r="O719" t="str">
            <v/>
          </cell>
          <cell r="P719" t="str">
            <v/>
          </cell>
        </row>
        <row r="720">
          <cell r="A720" t="str">
            <v>LO</v>
          </cell>
          <cell r="B720">
            <v>5</v>
          </cell>
          <cell r="C720">
            <v>3</v>
          </cell>
          <cell r="D720" t="str">
            <v>P</v>
          </cell>
          <cell r="E720">
            <v>30.5</v>
          </cell>
          <cell r="F720">
            <v>37727</v>
          </cell>
          <cell r="G720">
            <v>5.84</v>
          </cell>
          <cell r="H720">
            <v>5.8</v>
          </cell>
          <cell r="I720" t="str">
            <v>4          0</v>
          </cell>
          <cell r="J720">
            <v>0</v>
          </cell>
          <cell r="K720">
            <v>0</v>
          </cell>
          <cell r="L720">
            <v>2003</v>
          </cell>
          <cell r="M720" t="str">
            <v>No Trade</v>
          </cell>
          <cell r="N720" t="str">
            <v/>
          </cell>
          <cell r="O720" t="str">
            <v/>
          </cell>
          <cell r="P720" t="str">
            <v/>
          </cell>
        </row>
        <row r="721">
          <cell r="A721" t="str">
            <v>LO</v>
          </cell>
          <cell r="B721">
            <v>5</v>
          </cell>
          <cell r="C721">
            <v>3</v>
          </cell>
          <cell r="D721" t="str">
            <v>C</v>
          </cell>
          <cell r="E721">
            <v>31</v>
          </cell>
          <cell r="F721">
            <v>37727</v>
          </cell>
          <cell r="G721">
            <v>0.76</v>
          </cell>
          <cell r="H721">
            <v>0.6</v>
          </cell>
          <cell r="I721" t="str">
            <v>0          0</v>
          </cell>
          <cell r="J721">
            <v>0</v>
          </cell>
          <cell r="K721">
            <v>0</v>
          </cell>
          <cell r="L721">
            <v>2003</v>
          </cell>
          <cell r="M721" t="str">
            <v>No Trade</v>
          </cell>
          <cell r="N721" t="str">
            <v/>
          </cell>
          <cell r="O721" t="str">
            <v/>
          </cell>
          <cell r="P721" t="str">
            <v/>
          </cell>
        </row>
        <row r="722">
          <cell r="A722" t="str">
            <v>LO</v>
          </cell>
          <cell r="B722">
            <v>5</v>
          </cell>
          <cell r="C722">
            <v>3</v>
          </cell>
          <cell r="D722" t="str">
            <v>C</v>
          </cell>
          <cell r="E722">
            <v>31.5</v>
          </cell>
          <cell r="F722">
            <v>37727</v>
          </cell>
          <cell r="G722">
            <v>0.67</v>
          </cell>
          <cell r="H722">
            <v>0.5</v>
          </cell>
          <cell r="I722" t="str">
            <v>3          0</v>
          </cell>
          <cell r="J722">
            <v>0</v>
          </cell>
          <cell r="K722">
            <v>0</v>
          </cell>
          <cell r="L722">
            <v>2003</v>
          </cell>
          <cell r="M722" t="str">
            <v>No Trade</v>
          </cell>
          <cell r="N722" t="str">
            <v/>
          </cell>
          <cell r="O722" t="str">
            <v/>
          </cell>
          <cell r="P722" t="str">
            <v/>
          </cell>
        </row>
        <row r="723">
          <cell r="A723" t="str">
            <v>LO</v>
          </cell>
          <cell r="B723">
            <v>5</v>
          </cell>
          <cell r="C723">
            <v>3</v>
          </cell>
          <cell r="D723" t="str">
            <v>C</v>
          </cell>
          <cell r="E723">
            <v>32</v>
          </cell>
          <cell r="F723">
            <v>37727</v>
          </cell>
          <cell r="G723">
            <v>0.57999999999999996</v>
          </cell>
          <cell r="H723">
            <v>0.4</v>
          </cell>
          <cell r="I723" t="str">
            <v>7          0</v>
          </cell>
          <cell r="J723">
            <v>0</v>
          </cell>
          <cell r="K723">
            <v>0</v>
          </cell>
          <cell r="L723">
            <v>2003</v>
          </cell>
          <cell r="M723" t="str">
            <v>No Trade</v>
          </cell>
          <cell r="N723" t="str">
            <v/>
          </cell>
          <cell r="O723" t="str">
            <v/>
          </cell>
          <cell r="P723" t="str">
            <v/>
          </cell>
        </row>
        <row r="724">
          <cell r="A724" t="str">
            <v>LO</v>
          </cell>
          <cell r="B724">
            <v>5</v>
          </cell>
          <cell r="C724">
            <v>3</v>
          </cell>
          <cell r="D724" t="str">
            <v>C</v>
          </cell>
          <cell r="E724">
            <v>32.5</v>
          </cell>
          <cell r="F724">
            <v>37727</v>
          </cell>
          <cell r="G724">
            <v>0.51</v>
          </cell>
          <cell r="H724">
            <v>0.4</v>
          </cell>
          <cell r="I724" t="str">
            <v>2          0</v>
          </cell>
          <cell r="J724">
            <v>0</v>
          </cell>
          <cell r="K724">
            <v>0</v>
          </cell>
          <cell r="L724">
            <v>2003</v>
          </cell>
          <cell r="M724" t="str">
            <v>No Trade</v>
          </cell>
          <cell r="N724" t="str">
            <v/>
          </cell>
          <cell r="O724" t="str">
            <v/>
          </cell>
          <cell r="P724" t="str">
            <v/>
          </cell>
        </row>
        <row r="725">
          <cell r="A725" t="str">
            <v>LO</v>
          </cell>
          <cell r="B725">
            <v>5</v>
          </cell>
          <cell r="C725">
            <v>3</v>
          </cell>
          <cell r="D725" t="str">
            <v>C</v>
          </cell>
          <cell r="E725">
            <v>33</v>
          </cell>
          <cell r="F725">
            <v>37727</v>
          </cell>
          <cell r="G725">
            <v>0.46</v>
          </cell>
          <cell r="H725">
            <v>0.3</v>
          </cell>
          <cell r="I725" t="str">
            <v>8          0</v>
          </cell>
          <cell r="J725">
            <v>0</v>
          </cell>
          <cell r="K725">
            <v>0</v>
          </cell>
          <cell r="L725">
            <v>2003</v>
          </cell>
          <cell r="M725" t="str">
            <v>No Trade</v>
          </cell>
          <cell r="N725" t="str">
            <v/>
          </cell>
          <cell r="O725" t="str">
            <v/>
          </cell>
          <cell r="P725" t="str">
            <v/>
          </cell>
        </row>
        <row r="726">
          <cell r="A726" t="str">
            <v>LO</v>
          </cell>
          <cell r="B726">
            <v>5</v>
          </cell>
          <cell r="C726">
            <v>3</v>
          </cell>
          <cell r="D726" t="str">
            <v>C</v>
          </cell>
          <cell r="E726">
            <v>34</v>
          </cell>
          <cell r="F726">
            <v>37727</v>
          </cell>
          <cell r="G726">
            <v>0.4</v>
          </cell>
          <cell r="H726">
            <v>0.3</v>
          </cell>
          <cell r="I726" t="str">
            <v>3        250</v>
          </cell>
          <cell r="J726">
            <v>0.37</v>
          </cell>
          <cell r="K726">
            <v>0.37</v>
          </cell>
          <cell r="L726">
            <v>2003</v>
          </cell>
          <cell r="M726" t="str">
            <v>No Trade</v>
          </cell>
          <cell r="N726" t="str">
            <v/>
          </cell>
          <cell r="O726" t="str">
            <v/>
          </cell>
          <cell r="P726" t="str">
            <v/>
          </cell>
        </row>
        <row r="727">
          <cell r="A727" t="str">
            <v>LO</v>
          </cell>
          <cell r="B727">
            <v>5</v>
          </cell>
          <cell r="C727">
            <v>3</v>
          </cell>
          <cell r="D727" t="str">
            <v>C</v>
          </cell>
          <cell r="E727">
            <v>35</v>
          </cell>
          <cell r="F727">
            <v>37727</v>
          </cell>
          <cell r="G727">
            <v>0.32</v>
          </cell>
          <cell r="H727">
            <v>0.2</v>
          </cell>
          <cell r="I727" t="str">
            <v>6          0</v>
          </cell>
          <cell r="J727">
            <v>0</v>
          </cell>
          <cell r="K727">
            <v>0</v>
          </cell>
          <cell r="L727">
            <v>2003</v>
          </cell>
          <cell r="M727" t="str">
            <v>No Trade</v>
          </cell>
          <cell r="N727" t="str">
            <v/>
          </cell>
          <cell r="O727" t="str">
            <v/>
          </cell>
          <cell r="P727" t="str">
            <v/>
          </cell>
        </row>
        <row r="728">
          <cell r="A728" t="str">
            <v>LO</v>
          </cell>
          <cell r="B728">
            <v>5</v>
          </cell>
          <cell r="C728">
            <v>3</v>
          </cell>
          <cell r="D728" t="str">
            <v>C</v>
          </cell>
          <cell r="E728">
            <v>40</v>
          </cell>
          <cell r="F728">
            <v>37727</v>
          </cell>
          <cell r="G728">
            <v>0.14000000000000001</v>
          </cell>
          <cell r="H728">
            <v>0.1</v>
          </cell>
          <cell r="I728" t="str">
            <v>0          1</v>
          </cell>
          <cell r="J728">
            <v>0.15</v>
          </cell>
          <cell r="K728">
            <v>0.15</v>
          </cell>
          <cell r="L728">
            <v>2003</v>
          </cell>
          <cell r="M728" t="str">
            <v>No Trade</v>
          </cell>
          <cell r="N728" t="str">
            <v/>
          </cell>
          <cell r="O728" t="str">
            <v/>
          </cell>
          <cell r="P728" t="str">
            <v/>
          </cell>
        </row>
        <row r="729">
          <cell r="A729" t="str">
            <v>LO</v>
          </cell>
          <cell r="B729">
            <v>5</v>
          </cell>
          <cell r="C729">
            <v>3</v>
          </cell>
          <cell r="D729" t="str">
            <v>C</v>
          </cell>
          <cell r="E729">
            <v>50</v>
          </cell>
          <cell r="F729">
            <v>37727</v>
          </cell>
          <cell r="G729">
            <v>0.08</v>
          </cell>
          <cell r="H729">
            <v>0</v>
          </cell>
          <cell r="I729" t="str">
            <v>6          0</v>
          </cell>
          <cell r="J729">
            <v>0</v>
          </cell>
          <cell r="K729">
            <v>0</v>
          </cell>
          <cell r="L729">
            <v>2003</v>
          </cell>
          <cell r="M729" t="str">
            <v>No Trade</v>
          </cell>
          <cell r="N729" t="str">
            <v/>
          </cell>
          <cell r="O729" t="str">
            <v/>
          </cell>
          <cell r="P729" t="str">
            <v/>
          </cell>
        </row>
        <row r="730">
          <cell r="A730" t="str">
            <v>LO</v>
          </cell>
          <cell r="B730">
            <v>6</v>
          </cell>
          <cell r="C730">
            <v>3</v>
          </cell>
          <cell r="D730" t="str">
            <v>C</v>
          </cell>
          <cell r="E730">
            <v>2.5</v>
          </cell>
          <cell r="F730">
            <v>37756</v>
          </cell>
          <cell r="G730">
            <v>0</v>
          </cell>
          <cell r="H730">
            <v>0</v>
          </cell>
          <cell r="I730" t="str">
            <v>0          0</v>
          </cell>
          <cell r="J730">
            <v>0</v>
          </cell>
          <cell r="K730">
            <v>0</v>
          </cell>
          <cell r="L730">
            <v>2003</v>
          </cell>
          <cell r="M730" t="str">
            <v>No Trade</v>
          </cell>
          <cell r="N730" t="str">
            <v/>
          </cell>
          <cell r="O730" t="str">
            <v/>
          </cell>
          <cell r="P730" t="str">
            <v/>
          </cell>
        </row>
        <row r="731">
          <cell r="A731" t="str">
            <v>LO</v>
          </cell>
          <cell r="B731">
            <v>6</v>
          </cell>
          <cell r="C731">
            <v>3</v>
          </cell>
          <cell r="D731" t="str">
            <v>P</v>
          </cell>
          <cell r="E731">
            <v>2.5</v>
          </cell>
          <cell r="F731">
            <v>37756</v>
          </cell>
          <cell r="G731">
            <v>0</v>
          </cell>
          <cell r="H731">
            <v>0</v>
          </cell>
          <cell r="I731" t="str">
            <v>0          0</v>
          </cell>
          <cell r="J731">
            <v>0</v>
          </cell>
          <cell r="K731">
            <v>0</v>
          </cell>
          <cell r="L731">
            <v>2003</v>
          </cell>
          <cell r="M731" t="str">
            <v>No Trade</v>
          </cell>
          <cell r="N731" t="str">
            <v/>
          </cell>
          <cell r="O731" t="str">
            <v/>
          </cell>
          <cell r="P731" t="str">
            <v/>
          </cell>
        </row>
        <row r="732">
          <cell r="A732" t="str">
            <v>LO</v>
          </cell>
          <cell r="B732">
            <v>6</v>
          </cell>
          <cell r="C732">
            <v>3</v>
          </cell>
          <cell r="D732" t="str">
            <v>P</v>
          </cell>
          <cell r="E732">
            <v>10</v>
          </cell>
          <cell r="F732">
            <v>37756</v>
          </cell>
          <cell r="G732">
            <v>0</v>
          </cell>
          <cell r="H732">
            <v>0</v>
          </cell>
          <cell r="I732" t="str">
            <v>0          0</v>
          </cell>
          <cell r="J732">
            <v>0</v>
          </cell>
          <cell r="K732">
            <v>0</v>
          </cell>
          <cell r="L732">
            <v>2003</v>
          </cell>
          <cell r="M732" t="str">
            <v>No Trade</v>
          </cell>
          <cell r="N732" t="str">
            <v/>
          </cell>
          <cell r="O732" t="str">
            <v/>
          </cell>
          <cell r="P732" t="str">
            <v/>
          </cell>
        </row>
        <row r="733">
          <cell r="A733" t="str">
            <v>LO</v>
          </cell>
          <cell r="B733">
            <v>6</v>
          </cell>
          <cell r="C733">
            <v>3</v>
          </cell>
          <cell r="D733" t="str">
            <v>P</v>
          </cell>
          <cell r="E733">
            <v>13</v>
          </cell>
          <cell r="F733">
            <v>37756</v>
          </cell>
          <cell r="G733">
            <v>0.03</v>
          </cell>
          <cell r="H733">
            <v>0</v>
          </cell>
          <cell r="I733" t="str">
            <v>3          0</v>
          </cell>
          <cell r="J733">
            <v>0</v>
          </cell>
          <cell r="K733">
            <v>0</v>
          </cell>
          <cell r="L733">
            <v>2003</v>
          </cell>
          <cell r="M733" t="str">
            <v>No Trade</v>
          </cell>
          <cell r="N733" t="str">
            <v/>
          </cell>
          <cell r="O733" t="str">
            <v/>
          </cell>
          <cell r="P733" t="str">
            <v/>
          </cell>
        </row>
        <row r="734">
          <cell r="A734" t="str">
            <v>LO</v>
          </cell>
          <cell r="B734">
            <v>6</v>
          </cell>
          <cell r="C734">
            <v>3</v>
          </cell>
          <cell r="D734" t="str">
            <v>P</v>
          </cell>
          <cell r="E734">
            <v>14</v>
          </cell>
          <cell r="F734">
            <v>37756</v>
          </cell>
          <cell r="G734">
            <v>0.06</v>
          </cell>
          <cell r="H734">
            <v>0</v>
          </cell>
          <cell r="I734" t="str">
            <v>6          0</v>
          </cell>
          <cell r="J734">
            <v>0</v>
          </cell>
          <cell r="K734">
            <v>0</v>
          </cell>
          <cell r="L734">
            <v>2003</v>
          </cell>
          <cell r="M734" t="str">
            <v>No Trade</v>
          </cell>
          <cell r="N734" t="str">
            <v/>
          </cell>
          <cell r="O734" t="str">
            <v/>
          </cell>
          <cell r="P734" t="str">
            <v/>
          </cell>
        </row>
        <row r="735">
          <cell r="A735" t="str">
            <v>LO</v>
          </cell>
          <cell r="B735">
            <v>6</v>
          </cell>
          <cell r="C735">
            <v>3</v>
          </cell>
          <cell r="D735" t="str">
            <v>P</v>
          </cell>
          <cell r="E735">
            <v>15</v>
          </cell>
          <cell r="F735">
            <v>37756</v>
          </cell>
          <cell r="G735">
            <v>0.1</v>
          </cell>
          <cell r="H735">
            <v>0</v>
          </cell>
          <cell r="I735" t="str">
            <v>9          0</v>
          </cell>
          <cell r="J735">
            <v>0</v>
          </cell>
          <cell r="K735">
            <v>0</v>
          </cell>
          <cell r="L735">
            <v>2003</v>
          </cell>
          <cell r="M735" t="str">
            <v>No Trade</v>
          </cell>
          <cell r="N735" t="str">
            <v/>
          </cell>
          <cell r="O735" t="str">
            <v/>
          </cell>
          <cell r="P735" t="str">
            <v/>
          </cell>
        </row>
        <row r="736">
          <cell r="A736" t="str">
            <v>LO</v>
          </cell>
          <cell r="B736">
            <v>6</v>
          </cell>
          <cell r="C736">
            <v>3</v>
          </cell>
          <cell r="D736" t="str">
            <v>P</v>
          </cell>
          <cell r="E736">
            <v>16</v>
          </cell>
          <cell r="F736">
            <v>37756</v>
          </cell>
          <cell r="G736">
            <v>0.15</v>
          </cell>
          <cell r="H736">
            <v>0.1</v>
          </cell>
          <cell r="I736" t="str">
            <v>5          0</v>
          </cell>
          <cell r="J736">
            <v>0</v>
          </cell>
          <cell r="K736">
            <v>0</v>
          </cell>
          <cell r="L736">
            <v>2003</v>
          </cell>
          <cell r="M736" t="str">
            <v>No Trade</v>
          </cell>
          <cell r="N736" t="str">
            <v/>
          </cell>
          <cell r="O736" t="str">
            <v/>
          </cell>
          <cell r="P736" t="str">
            <v/>
          </cell>
        </row>
        <row r="737">
          <cell r="A737" t="str">
            <v>LO</v>
          </cell>
          <cell r="B737">
            <v>6</v>
          </cell>
          <cell r="C737">
            <v>3</v>
          </cell>
          <cell r="D737" t="str">
            <v>P</v>
          </cell>
          <cell r="E737">
            <v>17</v>
          </cell>
          <cell r="F737">
            <v>37756</v>
          </cell>
          <cell r="G737">
            <v>0.22</v>
          </cell>
          <cell r="H737">
            <v>0.2</v>
          </cell>
          <cell r="I737" t="str">
            <v>2          0</v>
          </cell>
          <cell r="J737">
            <v>0</v>
          </cell>
          <cell r="K737">
            <v>0</v>
          </cell>
          <cell r="L737">
            <v>2003</v>
          </cell>
          <cell r="M737" t="str">
            <v>No Trade</v>
          </cell>
          <cell r="N737" t="str">
            <v/>
          </cell>
          <cell r="O737" t="str">
            <v/>
          </cell>
          <cell r="P737" t="str">
            <v/>
          </cell>
        </row>
        <row r="738">
          <cell r="A738" t="str">
            <v>LO</v>
          </cell>
          <cell r="B738">
            <v>6</v>
          </cell>
          <cell r="C738">
            <v>3</v>
          </cell>
          <cell r="D738" t="str">
            <v>P</v>
          </cell>
          <cell r="E738">
            <v>17.5</v>
          </cell>
          <cell r="F738">
            <v>37756</v>
          </cell>
          <cell r="G738">
            <v>0.27</v>
          </cell>
          <cell r="H738">
            <v>0.2</v>
          </cell>
          <cell r="I738" t="str">
            <v>7          0</v>
          </cell>
          <cell r="J738">
            <v>0</v>
          </cell>
          <cell r="K738">
            <v>0</v>
          </cell>
          <cell r="L738">
            <v>2003</v>
          </cell>
          <cell r="M738" t="str">
            <v>No Trade</v>
          </cell>
          <cell r="N738" t="str">
            <v/>
          </cell>
          <cell r="O738" t="str">
            <v/>
          </cell>
          <cell r="P738" t="str">
            <v/>
          </cell>
        </row>
        <row r="739">
          <cell r="A739" t="str">
            <v>LO</v>
          </cell>
          <cell r="B739">
            <v>6</v>
          </cell>
          <cell r="C739">
            <v>3</v>
          </cell>
          <cell r="D739" t="str">
            <v>P</v>
          </cell>
          <cell r="E739">
            <v>18</v>
          </cell>
          <cell r="F739">
            <v>37756</v>
          </cell>
          <cell r="G739">
            <v>0.32</v>
          </cell>
          <cell r="H739">
            <v>0.3</v>
          </cell>
          <cell r="I739" t="str">
            <v>3          0</v>
          </cell>
          <cell r="J739">
            <v>0</v>
          </cell>
          <cell r="K739">
            <v>0</v>
          </cell>
          <cell r="L739">
            <v>2003</v>
          </cell>
          <cell r="M739" t="str">
            <v>No Trade</v>
          </cell>
          <cell r="N739" t="str">
            <v/>
          </cell>
          <cell r="O739" t="str">
            <v/>
          </cell>
          <cell r="P739" t="str">
            <v/>
          </cell>
        </row>
        <row r="740">
          <cell r="A740" t="str">
            <v>LO</v>
          </cell>
          <cell r="B740">
            <v>6</v>
          </cell>
          <cell r="C740">
            <v>3</v>
          </cell>
          <cell r="D740" t="str">
            <v>C</v>
          </cell>
          <cell r="E740">
            <v>18.5</v>
          </cell>
          <cell r="F740">
            <v>37756</v>
          </cell>
          <cell r="G740">
            <v>0</v>
          </cell>
          <cell r="H740">
            <v>0</v>
          </cell>
          <cell r="I740" t="str">
            <v>0          0</v>
          </cell>
          <cell r="J740">
            <v>0</v>
          </cell>
          <cell r="K740">
            <v>0</v>
          </cell>
          <cell r="L740">
            <v>2003</v>
          </cell>
          <cell r="M740" t="str">
            <v>No Trade</v>
          </cell>
          <cell r="N740" t="str">
            <v/>
          </cell>
          <cell r="O740" t="str">
            <v/>
          </cell>
          <cell r="P740" t="str">
            <v/>
          </cell>
        </row>
        <row r="741">
          <cell r="A741" t="str">
            <v>LO</v>
          </cell>
          <cell r="B741">
            <v>6</v>
          </cell>
          <cell r="C741">
            <v>3</v>
          </cell>
          <cell r="D741" t="str">
            <v>P</v>
          </cell>
          <cell r="E741">
            <v>18.5</v>
          </cell>
          <cell r="F741">
            <v>37756</v>
          </cell>
          <cell r="G741">
            <v>0.38</v>
          </cell>
          <cell r="H741">
            <v>0.3</v>
          </cell>
          <cell r="I741" t="str">
            <v>9          0</v>
          </cell>
          <cell r="J741">
            <v>0</v>
          </cell>
          <cell r="K741">
            <v>0</v>
          </cell>
          <cell r="L741">
            <v>2003</v>
          </cell>
          <cell r="M741" t="str">
            <v>No Trade</v>
          </cell>
          <cell r="N741" t="str">
            <v/>
          </cell>
          <cell r="O741" t="str">
            <v/>
          </cell>
          <cell r="P741" t="str">
            <v/>
          </cell>
        </row>
        <row r="742">
          <cell r="A742" t="str">
            <v>LO</v>
          </cell>
          <cell r="B742">
            <v>6</v>
          </cell>
          <cell r="C742">
            <v>3</v>
          </cell>
          <cell r="D742" t="str">
            <v>C</v>
          </cell>
          <cell r="E742">
            <v>19</v>
          </cell>
          <cell r="F742">
            <v>37756</v>
          </cell>
          <cell r="G742">
            <v>0</v>
          </cell>
          <cell r="H742">
            <v>0</v>
          </cell>
          <cell r="I742" t="str">
            <v>0          0</v>
          </cell>
          <cell r="J742">
            <v>0</v>
          </cell>
          <cell r="K742">
            <v>0</v>
          </cell>
          <cell r="L742">
            <v>2003</v>
          </cell>
          <cell r="M742" t="str">
            <v>No Trade</v>
          </cell>
          <cell r="N742" t="str">
            <v/>
          </cell>
          <cell r="O742" t="str">
            <v/>
          </cell>
          <cell r="P742" t="str">
            <v/>
          </cell>
        </row>
        <row r="743">
          <cell r="A743" t="str">
            <v>LO</v>
          </cell>
          <cell r="B743">
            <v>6</v>
          </cell>
          <cell r="C743">
            <v>3</v>
          </cell>
          <cell r="D743" t="str">
            <v>P</v>
          </cell>
          <cell r="E743">
            <v>19</v>
          </cell>
          <cell r="F743">
            <v>37756</v>
          </cell>
          <cell r="G743">
            <v>0.45</v>
          </cell>
          <cell r="H743">
            <v>0.4</v>
          </cell>
          <cell r="I743" t="str">
            <v>6          0</v>
          </cell>
          <cell r="J743">
            <v>0</v>
          </cell>
          <cell r="K743">
            <v>0</v>
          </cell>
          <cell r="L743">
            <v>2003</v>
          </cell>
          <cell r="M743" t="str">
            <v>No Trade</v>
          </cell>
          <cell r="N743" t="str">
            <v/>
          </cell>
          <cell r="O743" t="str">
            <v/>
          </cell>
          <cell r="P743" t="str">
            <v/>
          </cell>
        </row>
        <row r="744">
          <cell r="A744" t="str">
            <v>LO</v>
          </cell>
          <cell r="B744">
            <v>6</v>
          </cell>
          <cell r="C744">
            <v>3</v>
          </cell>
          <cell r="D744" t="str">
            <v>P</v>
          </cell>
          <cell r="E744">
            <v>19.5</v>
          </cell>
          <cell r="F744">
            <v>37756</v>
          </cell>
          <cell r="G744">
            <v>0.52</v>
          </cell>
          <cell r="H744">
            <v>0.5</v>
          </cell>
          <cell r="I744" t="str">
            <v>4          0</v>
          </cell>
          <cell r="J744">
            <v>0</v>
          </cell>
          <cell r="K744">
            <v>0</v>
          </cell>
          <cell r="L744">
            <v>2003</v>
          </cell>
          <cell r="M744" t="str">
            <v>No Trade</v>
          </cell>
          <cell r="N744" t="str">
            <v/>
          </cell>
          <cell r="O744" t="str">
            <v/>
          </cell>
          <cell r="P744" t="str">
            <v/>
          </cell>
        </row>
        <row r="745">
          <cell r="A745" t="str">
            <v>LO</v>
          </cell>
          <cell r="B745">
            <v>6</v>
          </cell>
          <cell r="C745">
            <v>3</v>
          </cell>
          <cell r="D745" t="str">
            <v>C</v>
          </cell>
          <cell r="E745">
            <v>20</v>
          </cell>
          <cell r="F745">
            <v>37756</v>
          </cell>
          <cell r="G745">
            <v>7.18</v>
          </cell>
          <cell r="H745">
            <v>7.1</v>
          </cell>
          <cell r="I745" t="str">
            <v>8          0</v>
          </cell>
          <cell r="J745">
            <v>0</v>
          </cell>
          <cell r="K745">
            <v>0</v>
          </cell>
          <cell r="L745">
            <v>2003</v>
          </cell>
          <cell r="M745" t="str">
            <v>No Trade</v>
          </cell>
          <cell r="N745" t="str">
            <v/>
          </cell>
          <cell r="O745" t="str">
            <v/>
          </cell>
          <cell r="P745" t="str">
            <v/>
          </cell>
        </row>
        <row r="746">
          <cell r="A746" t="str">
            <v>LO</v>
          </cell>
          <cell r="B746">
            <v>6</v>
          </cell>
          <cell r="C746">
            <v>3</v>
          </cell>
          <cell r="D746" t="str">
            <v>P</v>
          </cell>
          <cell r="E746">
            <v>20</v>
          </cell>
          <cell r="F746">
            <v>37756</v>
          </cell>
          <cell r="G746">
            <v>0.61</v>
          </cell>
          <cell r="H746">
            <v>0.6</v>
          </cell>
          <cell r="I746" t="str">
            <v>3         22</v>
          </cell>
          <cell r="J746">
            <v>0.67</v>
          </cell>
          <cell r="K746">
            <v>0.66</v>
          </cell>
          <cell r="L746">
            <v>2003</v>
          </cell>
          <cell r="M746" t="str">
            <v>No Trade</v>
          </cell>
          <cell r="N746" t="str">
            <v/>
          </cell>
          <cell r="O746" t="str">
            <v/>
          </cell>
          <cell r="P746" t="str">
            <v/>
          </cell>
        </row>
        <row r="747">
          <cell r="A747" t="str">
            <v>LO</v>
          </cell>
          <cell r="B747">
            <v>6</v>
          </cell>
          <cell r="C747">
            <v>3</v>
          </cell>
          <cell r="D747" t="str">
            <v>C</v>
          </cell>
          <cell r="E747">
            <v>20.5</v>
          </cell>
          <cell r="F747">
            <v>37756</v>
          </cell>
          <cell r="G747">
            <v>5.93</v>
          </cell>
          <cell r="H747">
            <v>5.4</v>
          </cell>
          <cell r="I747" t="str">
            <v>6          0</v>
          </cell>
          <cell r="J747">
            <v>0</v>
          </cell>
          <cell r="K747">
            <v>0</v>
          </cell>
          <cell r="L747">
            <v>2003</v>
          </cell>
          <cell r="M747" t="str">
            <v>No Trade</v>
          </cell>
          <cell r="N747" t="str">
            <v/>
          </cell>
          <cell r="O747" t="str">
            <v/>
          </cell>
          <cell r="P747" t="str">
            <v/>
          </cell>
        </row>
        <row r="748">
          <cell r="A748" t="str">
            <v>LO</v>
          </cell>
          <cell r="B748">
            <v>6</v>
          </cell>
          <cell r="C748">
            <v>3</v>
          </cell>
          <cell r="D748" t="str">
            <v>P</v>
          </cell>
          <cell r="E748">
            <v>20.5</v>
          </cell>
          <cell r="F748">
            <v>37756</v>
          </cell>
          <cell r="G748">
            <v>0.7</v>
          </cell>
          <cell r="H748">
            <v>0.7</v>
          </cell>
          <cell r="I748" t="str">
            <v>3          0</v>
          </cell>
          <cell r="J748">
            <v>0</v>
          </cell>
          <cell r="K748">
            <v>0</v>
          </cell>
          <cell r="L748">
            <v>2003</v>
          </cell>
          <cell r="M748" t="str">
            <v>No Trade</v>
          </cell>
          <cell r="N748" t="str">
            <v/>
          </cell>
          <cell r="O748" t="str">
            <v/>
          </cell>
          <cell r="P748" t="str">
            <v/>
          </cell>
        </row>
        <row r="749">
          <cell r="A749" t="str">
            <v>LO</v>
          </cell>
          <cell r="B749">
            <v>6</v>
          </cell>
          <cell r="C749">
            <v>3</v>
          </cell>
          <cell r="D749" t="str">
            <v>C</v>
          </cell>
          <cell r="E749">
            <v>21</v>
          </cell>
          <cell r="F749">
            <v>37756</v>
          </cell>
          <cell r="G749">
            <v>5.54</v>
          </cell>
          <cell r="H749">
            <v>5</v>
          </cell>
          <cell r="I749" t="str">
            <v>8          0</v>
          </cell>
          <cell r="J749">
            <v>0</v>
          </cell>
          <cell r="K749">
            <v>0</v>
          </cell>
          <cell r="L749">
            <v>2003</v>
          </cell>
          <cell r="M749" t="str">
            <v>No Trade</v>
          </cell>
          <cell r="N749" t="str">
            <v/>
          </cell>
          <cell r="O749" t="str">
            <v/>
          </cell>
          <cell r="P749" t="str">
            <v/>
          </cell>
        </row>
        <row r="750">
          <cell r="A750" t="str">
            <v>LO</v>
          </cell>
          <cell r="B750">
            <v>6</v>
          </cell>
          <cell r="C750">
            <v>3</v>
          </cell>
          <cell r="D750" t="str">
            <v>P</v>
          </cell>
          <cell r="E750">
            <v>21</v>
          </cell>
          <cell r="F750">
            <v>37756</v>
          </cell>
          <cell r="G750">
            <v>0.81</v>
          </cell>
          <cell r="H750">
            <v>0.8</v>
          </cell>
          <cell r="I750" t="str">
            <v>4          0</v>
          </cell>
          <cell r="J750">
            <v>0</v>
          </cell>
          <cell r="K750">
            <v>0</v>
          </cell>
          <cell r="L750">
            <v>2003</v>
          </cell>
          <cell r="M750" t="str">
            <v>No Trade</v>
          </cell>
          <cell r="N750" t="str">
            <v/>
          </cell>
          <cell r="O750" t="str">
            <v/>
          </cell>
          <cell r="P750" t="str">
            <v/>
          </cell>
        </row>
        <row r="751">
          <cell r="A751" t="str">
            <v>LO</v>
          </cell>
          <cell r="B751">
            <v>6</v>
          </cell>
          <cell r="C751">
            <v>3</v>
          </cell>
          <cell r="D751" t="str">
            <v>C</v>
          </cell>
          <cell r="E751">
            <v>21.5</v>
          </cell>
          <cell r="F751">
            <v>37756</v>
          </cell>
          <cell r="G751">
            <v>5.17</v>
          </cell>
          <cell r="H751">
            <v>4.7</v>
          </cell>
          <cell r="I751" t="str">
            <v>2          0</v>
          </cell>
          <cell r="J751">
            <v>0</v>
          </cell>
          <cell r="K751">
            <v>0</v>
          </cell>
          <cell r="L751">
            <v>2003</v>
          </cell>
          <cell r="M751" t="str">
            <v>No Trade</v>
          </cell>
          <cell r="N751" t="str">
            <v/>
          </cell>
          <cell r="O751" t="str">
            <v/>
          </cell>
          <cell r="P751" t="str">
            <v/>
          </cell>
        </row>
        <row r="752">
          <cell r="A752" t="str">
            <v>LO</v>
          </cell>
          <cell r="B752">
            <v>6</v>
          </cell>
          <cell r="C752">
            <v>3</v>
          </cell>
          <cell r="D752" t="str">
            <v>P</v>
          </cell>
          <cell r="E752">
            <v>21.5</v>
          </cell>
          <cell r="F752">
            <v>37756</v>
          </cell>
          <cell r="G752">
            <v>0.93</v>
          </cell>
          <cell r="H752">
            <v>0.9</v>
          </cell>
          <cell r="I752" t="str">
            <v>7          0</v>
          </cell>
          <cell r="J752">
            <v>0</v>
          </cell>
          <cell r="K752">
            <v>0</v>
          </cell>
          <cell r="L752">
            <v>2003</v>
          </cell>
          <cell r="M752" t="str">
            <v>No Trade</v>
          </cell>
          <cell r="N752" t="str">
            <v/>
          </cell>
          <cell r="O752" t="str">
            <v/>
          </cell>
          <cell r="P752" t="str">
            <v/>
          </cell>
        </row>
        <row r="753">
          <cell r="A753" t="str">
            <v>LO</v>
          </cell>
          <cell r="B753">
            <v>6</v>
          </cell>
          <cell r="C753">
            <v>3</v>
          </cell>
          <cell r="D753" t="str">
            <v>C</v>
          </cell>
          <cell r="E753">
            <v>22</v>
          </cell>
          <cell r="F753">
            <v>37756</v>
          </cell>
          <cell r="G753">
            <v>4.8099999999999996</v>
          </cell>
          <cell r="H753">
            <v>4.3</v>
          </cell>
          <cell r="I753" t="str">
            <v>7          0</v>
          </cell>
          <cell r="J753">
            <v>0</v>
          </cell>
          <cell r="K753">
            <v>0</v>
          </cell>
          <cell r="L753">
            <v>2003</v>
          </cell>
          <cell r="M753" t="str">
            <v>No Trade</v>
          </cell>
          <cell r="N753" t="str">
            <v/>
          </cell>
          <cell r="O753" t="str">
            <v/>
          </cell>
          <cell r="P753" t="str">
            <v/>
          </cell>
        </row>
        <row r="754">
          <cell r="A754" t="str">
            <v>LO</v>
          </cell>
          <cell r="B754">
            <v>6</v>
          </cell>
          <cell r="C754">
            <v>3</v>
          </cell>
          <cell r="D754" t="str">
            <v>P</v>
          </cell>
          <cell r="E754">
            <v>22</v>
          </cell>
          <cell r="F754">
            <v>37756</v>
          </cell>
          <cell r="G754">
            <v>1.06</v>
          </cell>
          <cell r="H754">
            <v>1.1000000000000001</v>
          </cell>
          <cell r="I754" t="str">
            <v>1         25</v>
          </cell>
          <cell r="J754">
            <v>0</v>
          </cell>
          <cell r="K754">
            <v>0</v>
          </cell>
          <cell r="L754">
            <v>2003</v>
          </cell>
          <cell r="M754" t="str">
            <v>No Trade</v>
          </cell>
          <cell r="N754" t="str">
            <v/>
          </cell>
          <cell r="O754" t="str">
            <v/>
          </cell>
          <cell r="P754" t="str">
            <v/>
          </cell>
        </row>
        <row r="755">
          <cell r="A755" t="str">
            <v>LO</v>
          </cell>
          <cell r="B755">
            <v>6</v>
          </cell>
          <cell r="C755">
            <v>3</v>
          </cell>
          <cell r="D755" t="str">
            <v>C</v>
          </cell>
          <cell r="E755">
            <v>22.5</v>
          </cell>
          <cell r="F755">
            <v>37756</v>
          </cell>
          <cell r="G755">
            <v>4.46</v>
          </cell>
          <cell r="H755">
            <v>4</v>
          </cell>
          <cell r="I755" t="str">
            <v>3          0</v>
          </cell>
          <cell r="J755">
            <v>0</v>
          </cell>
          <cell r="K755">
            <v>0</v>
          </cell>
          <cell r="L755">
            <v>2003</v>
          </cell>
          <cell r="M755" t="str">
            <v>No Trade</v>
          </cell>
          <cell r="N755" t="str">
            <v/>
          </cell>
          <cell r="O755" t="str">
            <v/>
          </cell>
          <cell r="P755" t="str">
            <v/>
          </cell>
        </row>
        <row r="756">
          <cell r="A756" t="str">
            <v>LO</v>
          </cell>
          <cell r="B756">
            <v>6</v>
          </cell>
          <cell r="C756">
            <v>3</v>
          </cell>
          <cell r="D756" t="str">
            <v>P</v>
          </cell>
          <cell r="E756">
            <v>22.5</v>
          </cell>
          <cell r="F756">
            <v>37756</v>
          </cell>
          <cell r="G756">
            <v>1.2</v>
          </cell>
          <cell r="H756">
            <v>1.2</v>
          </cell>
          <cell r="I756" t="str">
            <v>6          0</v>
          </cell>
          <cell r="J756">
            <v>0</v>
          </cell>
          <cell r="K756">
            <v>0</v>
          </cell>
          <cell r="L756">
            <v>2003</v>
          </cell>
          <cell r="M756" t="str">
            <v>No Trade</v>
          </cell>
          <cell r="N756" t="str">
            <v/>
          </cell>
          <cell r="O756" t="str">
            <v/>
          </cell>
          <cell r="P756" t="str">
            <v/>
          </cell>
        </row>
        <row r="757">
          <cell r="A757" t="str">
            <v>LO</v>
          </cell>
          <cell r="B757">
            <v>6</v>
          </cell>
          <cell r="C757">
            <v>3</v>
          </cell>
          <cell r="D757" t="str">
            <v>C</v>
          </cell>
          <cell r="E757">
            <v>23</v>
          </cell>
          <cell r="F757">
            <v>37756</v>
          </cell>
          <cell r="G757">
            <v>4.12</v>
          </cell>
          <cell r="H757">
            <v>3.7</v>
          </cell>
          <cell r="I757" t="str">
            <v>0          0</v>
          </cell>
          <cell r="J757">
            <v>0</v>
          </cell>
          <cell r="K757">
            <v>0</v>
          </cell>
          <cell r="L757">
            <v>2003</v>
          </cell>
          <cell r="M757" t="str">
            <v>No Trade</v>
          </cell>
          <cell r="N757" t="str">
            <v/>
          </cell>
          <cell r="O757" t="str">
            <v/>
          </cell>
          <cell r="P757" t="str">
            <v/>
          </cell>
        </row>
        <row r="758">
          <cell r="A758" t="str">
            <v>LO</v>
          </cell>
          <cell r="B758">
            <v>6</v>
          </cell>
          <cell r="C758">
            <v>3</v>
          </cell>
          <cell r="D758" t="str">
            <v>P</v>
          </cell>
          <cell r="E758">
            <v>23</v>
          </cell>
          <cell r="F758">
            <v>37756</v>
          </cell>
          <cell r="G758">
            <v>1.35</v>
          </cell>
          <cell r="H758">
            <v>1.4</v>
          </cell>
          <cell r="I758" t="str">
            <v>2          0</v>
          </cell>
          <cell r="J758">
            <v>0</v>
          </cell>
          <cell r="K758">
            <v>0</v>
          </cell>
          <cell r="L758">
            <v>2003</v>
          </cell>
          <cell r="M758" t="str">
            <v>No Trade</v>
          </cell>
          <cell r="N758" t="str">
            <v/>
          </cell>
          <cell r="O758" t="str">
            <v/>
          </cell>
          <cell r="P758" t="str">
            <v/>
          </cell>
        </row>
        <row r="759">
          <cell r="A759" t="str">
            <v>LO</v>
          </cell>
          <cell r="B759">
            <v>6</v>
          </cell>
          <cell r="C759">
            <v>3</v>
          </cell>
          <cell r="D759" t="str">
            <v>C</v>
          </cell>
          <cell r="E759">
            <v>23.5</v>
          </cell>
          <cell r="F759">
            <v>37756</v>
          </cell>
          <cell r="G759">
            <v>3.8</v>
          </cell>
          <cell r="H759">
            <v>3.3</v>
          </cell>
          <cell r="I759" t="str">
            <v>9          0</v>
          </cell>
          <cell r="J759">
            <v>0</v>
          </cell>
          <cell r="K759">
            <v>0</v>
          </cell>
          <cell r="L759">
            <v>2003</v>
          </cell>
          <cell r="M759" t="str">
            <v>No Trade</v>
          </cell>
          <cell r="N759" t="str">
            <v/>
          </cell>
          <cell r="O759" t="str">
            <v/>
          </cell>
          <cell r="P759" t="str">
            <v/>
          </cell>
        </row>
        <row r="760">
          <cell r="A760" t="str">
            <v>LO</v>
          </cell>
          <cell r="B760">
            <v>6</v>
          </cell>
          <cell r="C760">
            <v>3</v>
          </cell>
          <cell r="D760" t="str">
            <v>P</v>
          </cell>
          <cell r="E760">
            <v>23.5</v>
          </cell>
          <cell r="F760">
            <v>37756</v>
          </cell>
          <cell r="G760">
            <v>1.52</v>
          </cell>
          <cell r="H760">
            <v>1.6</v>
          </cell>
          <cell r="I760" t="str">
            <v>0          0</v>
          </cell>
          <cell r="J760">
            <v>0</v>
          </cell>
          <cell r="K760">
            <v>0</v>
          </cell>
          <cell r="L760">
            <v>2003</v>
          </cell>
          <cell r="M760" t="str">
            <v>No Trade</v>
          </cell>
          <cell r="N760" t="str">
            <v/>
          </cell>
          <cell r="O760" t="str">
            <v/>
          </cell>
          <cell r="P760" t="str">
            <v/>
          </cell>
        </row>
        <row r="761">
          <cell r="A761" t="str">
            <v>LO</v>
          </cell>
          <cell r="B761">
            <v>6</v>
          </cell>
          <cell r="C761">
            <v>3</v>
          </cell>
          <cell r="D761" t="str">
            <v>C</v>
          </cell>
          <cell r="E761">
            <v>24</v>
          </cell>
          <cell r="F761">
            <v>37756</v>
          </cell>
          <cell r="G761">
            <v>3.49</v>
          </cell>
          <cell r="H761">
            <v>3</v>
          </cell>
          <cell r="I761" t="str">
            <v>9          0</v>
          </cell>
          <cell r="J761">
            <v>0</v>
          </cell>
          <cell r="K761">
            <v>0</v>
          </cell>
          <cell r="L761">
            <v>2003</v>
          </cell>
          <cell r="M761" t="str">
            <v>No Trade</v>
          </cell>
          <cell r="N761" t="str">
            <v/>
          </cell>
          <cell r="O761" t="str">
            <v/>
          </cell>
          <cell r="P761" t="str">
            <v/>
          </cell>
        </row>
        <row r="762">
          <cell r="A762" t="str">
            <v>LO</v>
          </cell>
          <cell r="B762">
            <v>6</v>
          </cell>
          <cell r="C762">
            <v>3</v>
          </cell>
          <cell r="D762" t="str">
            <v>P</v>
          </cell>
          <cell r="E762">
            <v>24</v>
          </cell>
          <cell r="F762">
            <v>37756</v>
          </cell>
          <cell r="G762">
            <v>1.7</v>
          </cell>
          <cell r="H762">
            <v>1.7</v>
          </cell>
          <cell r="I762" t="str">
            <v>9          0</v>
          </cell>
          <cell r="J762">
            <v>0</v>
          </cell>
          <cell r="K762">
            <v>0</v>
          </cell>
          <cell r="L762">
            <v>2003</v>
          </cell>
          <cell r="M762" t="str">
            <v>No Trade</v>
          </cell>
          <cell r="N762" t="str">
            <v/>
          </cell>
          <cell r="O762" t="str">
            <v/>
          </cell>
          <cell r="P762" t="str">
            <v/>
          </cell>
        </row>
        <row r="763">
          <cell r="A763" t="str">
            <v>LO</v>
          </cell>
          <cell r="B763">
            <v>6</v>
          </cell>
          <cell r="C763">
            <v>3</v>
          </cell>
          <cell r="D763" t="str">
            <v>C</v>
          </cell>
          <cell r="E763">
            <v>24.5</v>
          </cell>
          <cell r="F763">
            <v>37756</v>
          </cell>
          <cell r="G763">
            <v>3.19</v>
          </cell>
          <cell r="H763">
            <v>2.8</v>
          </cell>
          <cell r="I763" t="str">
            <v>1          0</v>
          </cell>
          <cell r="J763">
            <v>0</v>
          </cell>
          <cell r="K763">
            <v>0</v>
          </cell>
          <cell r="L763">
            <v>2003</v>
          </cell>
          <cell r="M763" t="str">
            <v>No Trade</v>
          </cell>
          <cell r="N763" t="str">
            <v/>
          </cell>
          <cell r="O763" t="str">
            <v/>
          </cell>
          <cell r="P763" t="str">
            <v/>
          </cell>
        </row>
        <row r="764">
          <cell r="A764" t="str">
            <v>LO</v>
          </cell>
          <cell r="B764">
            <v>6</v>
          </cell>
          <cell r="C764">
            <v>3</v>
          </cell>
          <cell r="D764" t="str">
            <v>P</v>
          </cell>
          <cell r="E764">
            <v>24.5</v>
          </cell>
          <cell r="F764">
            <v>37756</v>
          </cell>
          <cell r="G764">
            <v>1.89</v>
          </cell>
          <cell r="H764">
            <v>2</v>
          </cell>
          <cell r="I764" t="str">
            <v>0          0</v>
          </cell>
          <cell r="J764">
            <v>0</v>
          </cell>
          <cell r="K764">
            <v>0</v>
          </cell>
          <cell r="L764">
            <v>2003</v>
          </cell>
          <cell r="M764" t="str">
            <v>No Trade</v>
          </cell>
          <cell r="N764" t="str">
            <v/>
          </cell>
          <cell r="O764" t="str">
            <v/>
          </cell>
          <cell r="P764" t="str">
            <v/>
          </cell>
        </row>
        <row r="765">
          <cell r="A765" t="str">
            <v>LO</v>
          </cell>
          <cell r="B765">
            <v>6</v>
          </cell>
          <cell r="C765">
            <v>3</v>
          </cell>
          <cell r="D765" t="str">
            <v>C</v>
          </cell>
          <cell r="E765">
            <v>25</v>
          </cell>
          <cell r="F765">
            <v>37756</v>
          </cell>
          <cell r="G765">
            <v>2.91</v>
          </cell>
          <cell r="H765">
            <v>2.5</v>
          </cell>
          <cell r="I765" t="str">
            <v>3          0</v>
          </cell>
          <cell r="J765">
            <v>0</v>
          </cell>
          <cell r="K765">
            <v>0</v>
          </cell>
          <cell r="L765">
            <v>2003</v>
          </cell>
          <cell r="M765" t="str">
            <v>No Trade</v>
          </cell>
          <cell r="N765" t="str">
            <v/>
          </cell>
          <cell r="O765" t="str">
            <v/>
          </cell>
          <cell r="P765" t="str">
            <v/>
          </cell>
        </row>
        <row r="766">
          <cell r="A766" t="str">
            <v>LO</v>
          </cell>
          <cell r="B766">
            <v>6</v>
          </cell>
          <cell r="C766">
            <v>3</v>
          </cell>
          <cell r="D766" t="str">
            <v>P</v>
          </cell>
          <cell r="E766">
            <v>25</v>
          </cell>
          <cell r="F766">
            <v>37756</v>
          </cell>
          <cell r="G766">
            <v>2.1</v>
          </cell>
          <cell r="H766">
            <v>2.2000000000000002</v>
          </cell>
          <cell r="I766" t="str">
            <v>2          0</v>
          </cell>
          <cell r="J766">
            <v>0</v>
          </cell>
          <cell r="K766">
            <v>0</v>
          </cell>
          <cell r="L766">
            <v>2003</v>
          </cell>
          <cell r="M766" t="str">
            <v>No Trade</v>
          </cell>
          <cell r="N766" t="str">
            <v/>
          </cell>
          <cell r="O766" t="str">
            <v/>
          </cell>
          <cell r="P766" t="str">
            <v/>
          </cell>
        </row>
        <row r="767">
          <cell r="A767" t="str">
            <v>LO</v>
          </cell>
          <cell r="B767">
            <v>6</v>
          </cell>
          <cell r="C767">
            <v>3</v>
          </cell>
          <cell r="D767" t="str">
            <v>C</v>
          </cell>
          <cell r="E767">
            <v>25.5</v>
          </cell>
          <cell r="F767">
            <v>37756</v>
          </cell>
          <cell r="G767">
            <v>2.64</v>
          </cell>
          <cell r="H767">
            <v>2.2000000000000002</v>
          </cell>
          <cell r="I767" t="str">
            <v>7         50</v>
          </cell>
          <cell r="J767">
            <v>0</v>
          </cell>
          <cell r="K767">
            <v>0</v>
          </cell>
          <cell r="L767">
            <v>2003</v>
          </cell>
          <cell r="M767" t="str">
            <v>No Trade</v>
          </cell>
          <cell r="N767" t="str">
            <v/>
          </cell>
          <cell r="O767" t="str">
            <v/>
          </cell>
          <cell r="P767" t="str">
            <v/>
          </cell>
        </row>
        <row r="768">
          <cell r="A768" t="str">
            <v>LO</v>
          </cell>
          <cell r="B768">
            <v>6</v>
          </cell>
          <cell r="C768">
            <v>3</v>
          </cell>
          <cell r="D768" t="str">
            <v>P</v>
          </cell>
          <cell r="E768">
            <v>25.5</v>
          </cell>
          <cell r="F768">
            <v>37756</v>
          </cell>
          <cell r="G768">
            <v>2.33</v>
          </cell>
          <cell r="H768">
            <v>2.4</v>
          </cell>
          <cell r="I768" t="str">
            <v>6         62</v>
          </cell>
          <cell r="J768">
            <v>2.31</v>
          </cell>
          <cell r="K768">
            <v>2.2999999999999998</v>
          </cell>
          <cell r="L768">
            <v>2003</v>
          </cell>
          <cell r="M768" t="str">
            <v>No Trade</v>
          </cell>
          <cell r="N768" t="str">
            <v/>
          </cell>
          <cell r="O768" t="str">
            <v/>
          </cell>
          <cell r="P768" t="str">
            <v/>
          </cell>
        </row>
        <row r="769">
          <cell r="A769" t="str">
            <v>LO</v>
          </cell>
          <cell r="B769">
            <v>6</v>
          </cell>
          <cell r="C769">
            <v>3</v>
          </cell>
          <cell r="D769" t="str">
            <v>C</v>
          </cell>
          <cell r="E769">
            <v>26</v>
          </cell>
          <cell r="F769">
            <v>37756</v>
          </cell>
          <cell r="G769">
            <v>2.38</v>
          </cell>
          <cell r="H769">
            <v>2</v>
          </cell>
          <cell r="I769" t="str">
            <v>4          0</v>
          </cell>
          <cell r="J769">
            <v>0</v>
          </cell>
          <cell r="K769">
            <v>0</v>
          </cell>
          <cell r="L769">
            <v>2003</v>
          </cell>
          <cell r="M769" t="str">
            <v>No Trade</v>
          </cell>
          <cell r="N769" t="str">
            <v/>
          </cell>
          <cell r="O769" t="str">
            <v/>
          </cell>
          <cell r="P769" t="str">
            <v/>
          </cell>
        </row>
        <row r="770">
          <cell r="A770" t="str">
            <v>LO</v>
          </cell>
          <cell r="B770">
            <v>6</v>
          </cell>
          <cell r="C770">
            <v>3</v>
          </cell>
          <cell r="D770" t="str">
            <v>P</v>
          </cell>
          <cell r="E770">
            <v>26</v>
          </cell>
          <cell r="F770">
            <v>37756</v>
          </cell>
          <cell r="G770">
            <v>2.57</v>
          </cell>
          <cell r="H770">
            <v>2.7</v>
          </cell>
          <cell r="I770" t="str">
            <v>3          0</v>
          </cell>
          <cell r="J770">
            <v>0</v>
          </cell>
          <cell r="K770">
            <v>0</v>
          </cell>
          <cell r="L770">
            <v>2003</v>
          </cell>
          <cell r="M770" t="str">
            <v>No Trade</v>
          </cell>
          <cell r="N770" t="str">
            <v/>
          </cell>
          <cell r="O770" t="str">
            <v/>
          </cell>
          <cell r="P770" t="str">
            <v/>
          </cell>
        </row>
        <row r="771">
          <cell r="A771" t="str">
            <v>LO</v>
          </cell>
          <cell r="B771">
            <v>6</v>
          </cell>
          <cell r="C771">
            <v>3</v>
          </cell>
          <cell r="D771" t="str">
            <v>C</v>
          </cell>
          <cell r="E771">
            <v>26.5</v>
          </cell>
          <cell r="F771">
            <v>37756</v>
          </cell>
          <cell r="G771">
            <v>2.15</v>
          </cell>
          <cell r="H771">
            <v>1.8</v>
          </cell>
          <cell r="I771" t="str">
            <v>3          0</v>
          </cell>
          <cell r="J771">
            <v>0</v>
          </cell>
          <cell r="K771">
            <v>0</v>
          </cell>
          <cell r="L771">
            <v>2003</v>
          </cell>
          <cell r="M771" t="str">
            <v>No Trade</v>
          </cell>
          <cell r="N771" t="str">
            <v/>
          </cell>
          <cell r="O771" t="str">
            <v/>
          </cell>
          <cell r="P771" t="str">
            <v/>
          </cell>
        </row>
        <row r="772">
          <cell r="A772" t="str">
            <v>LO</v>
          </cell>
          <cell r="B772">
            <v>6</v>
          </cell>
          <cell r="C772">
            <v>3</v>
          </cell>
          <cell r="D772" t="str">
            <v>P</v>
          </cell>
          <cell r="E772">
            <v>26.5</v>
          </cell>
          <cell r="F772">
            <v>37756</v>
          </cell>
          <cell r="G772">
            <v>2.84</v>
          </cell>
          <cell r="H772">
            <v>3</v>
          </cell>
          <cell r="I772" t="str">
            <v>1          0</v>
          </cell>
          <cell r="J772">
            <v>0</v>
          </cell>
          <cell r="K772">
            <v>0</v>
          </cell>
          <cell r="L772">
            <v>2003</v>
          </cell>
          <cell r="M772" t="str">
            <v>No Trade</v>
          </cell>
          <cell r="N772" t="str">
            <v/>
          </cell>
          <cell r="O772" t="str">
            <v/>
          </cell>
          <cell r="P772" t="str">
            <v/>
          </cell>
        </row>
        <row r="773">
          <cell r="A773" t="str">
            <v>LO</v>
          </cell>
          <cell r="B773">
            <v>6</v>
          </cell>
          <cell r="C773">
            <v>3</v>
          </cell>
          <cell r="D773" t="str">
            <v>C</v>
          </cell>
          <cell r="E773">
            <v>27</v>
          </cell>
          <cell r="F773">
            <v>37756</v>
          </cell>
          <cell r="G773">
            <v>1.93</v>
          </cell>
          <cell r="H773">
            <v>1.6</v>
          </cell>
          <cell r="I773" t="str">
            <v>3          0</v>
          </cell>
          <cell r="J773">
            <v>0</v>
          </cell>
          <cell r="K773">
            <v>0</v>
          </cell>
          <cell r="L773">
            <v>2003</v>
          </cell>
          <cell r="M773" t="str">
            <v>No Trade</v>
          </cell>
          <cell r="N773" t="str">
            <v/>
          </cell>
          <cell r="O773" t="str">
            <v/>
          </cell>
          <cell r="P773" t="str">
            <v/>
          </cell>
        </row>
        <row r="774">
          <cell r="A774" t="str">
            <v>LO</v>
          </cell>
          <cell r="B774">
            <v>6</v>
          </cell>
          <cell r="C774">
            <v>3</v>
          </cell>
          <cell r="D774" t="str">
            <v>P</v>
          </cell>
          <cell r="E774">
            <v>27</v>
          </cell>
          <cell r="F774">
            <v>37756</v>
          </cell>
          <cell r="G774">
            <v>3.11</v>
          </cell>
          <cell r="H774">
            <v>3.3</v>
          </cell>
          <cell r="I774" t="str">
            <v>0          0</v>
          </cell>
          <cell r="J774">
            <v>0</v>
          </cell>
          <cell r="K774">
            <v>0</v>
          </cell>
          <cell r="L774">
            <v>2003</v>
          </cell>
          <cell r="M774" t="str">
            <v>No Trade</v>
          </cell>
          <cell r="N774" t="str">
            <v/>
          </cell>
          <cell r="O774" t="str">
            <v/>
          </cell>
          <cell r="P774" t="str">
            <v/>
          </cell>
        </row>
        <row r="775">
          <cell r="A775" t="str">
            <v>LO</v>
          </cell>
          <cell r="B775">
            <v>6</v>
          </cell>
          <cell r="C775">
            <v>3</v>
          </cell>
          <cell r="D775" t="str">
            <v>C</v>
          </cell>
          <cell r="E775">
            <v>27.5</v>
          </cell>
          <cell r="F775">
            <v>37756</v>
          </cell>
          <cell r="G775">
            <v>1.73</v>
          </cell>
          <cell r="H775">
            <v>1.4</v>
          </cell>
          <cell r="I775" t="str">
            <v>5          0</v>
          </cell>
          <cell r="J775">
            <v>0</v>
          </cell>
          <cell r="K775">
            <v>0</v>
          </cell>
          <cell r="L775">
            <v>2003</v>
          </cell>
          <cell r="M775" t="str">
            <v>No Trade</v>
          </cell>
          <cell r="N775" t="str">
            <v/>
          </cell>
          <cell r="O775" t="str">
            <v/>
          </cell>
          <cell r="P775" t="str">
            <v/>
          </cell>
        </row>
        <row r="776">
          <cell r="A776" t="str">
            <v>LO</v>
          </cell>
          <cell r="B776">
            <v>6</v>
          </cell>
          <cell r="C776">
            <v>3</v>
          </cell>
          <cell r="D776" t="str">
            <v>P</v>
          </cell>
          <cell r="E776">
            <v>27.5</v>
          </cell>
          <cell r="F776">
            <v>37756</v>
          </cell>
          <cell r="G776">
            <v>0</v>
          </cell>
          <cell r="H776">
            <v>0</v>
          </cell>
          <cell r="I776" t="str">
            <v>0          0</v>
          </cell>
          <cell r="J776">
            <v>0</v>
          </cell>
          <cell r="K776">
            <v>0</v>
          </cell>
          <cell r="L776">
            <v>2003</v>
          </cell>
          <cell r="M776" t="str">
            <v>No Trade</v>
          </cell>
          <cell r="N776" t="str">
            <v/>
          </cell>
          <cell r="O776" t="str">
            <v/>
          </cell>
          <cell r="P776" t="str">
            <v/>
          </cell>
        </row>
        <row r="777">
          <cell r="A777" t="str">
            <v>LO</v>
          </cell>
          <cell r="B777">
            <v>6</v>
          </cell>
          <cell r="C777">
            <v>3</v>
          </cell>
          <cell r="D777" t="str">
            <v>C</v>
          </cell>
          <cell r="E777">
            <v>28</v>
          </cell>
          <cell r="F777">
            <v>37756</v>
          </cell>
          <cell r="G777">
            <v>1.55</v>
          </cell>
          <cell r="H777">
            <v>1.2</v>
          </cell>
          <cell r="I777" t="str">
            <v>8          0</v>
          </cell>
          <cell r="J777">
            <v>0</v>
          </cell>
          <cell r="K777">
            <v>0</v>
          </cell>
          <cell r="L777">
            <v>2003</v>
          </cell>
          <cell r="M777" t="str">
            <v>No Trade</v>
          </cell>
          <cell r="N777" t="str">
            <v/>
          </cell>
          <cell r="O777" t="str">
            <v/>
          </cell>
          <cell r="P777" t="str">
            <v/>
          </cell>
        </row>
        <row r="778">
          <cell r="A778" t="str">
            <v>LO</v>
          </cell>
          <cell r="B778">
            <v>6</v>
          </cell>
          <cell r="C778">
            <v>3</v>
          </cell>
          <cell r="D778" t="str">
            <v>P</v>
          </cell>
          <cell r="E778">
            <v>28</v>
          </cell>
          <cell r="F778">
            <v>37756</v>
          </cell>
          <cell r="G778">
            <v>3.71</v>
          </cell>
          <cell r="H778">
            <v>3.9</v>
          </cell>
          <cell r="I778" t="str">
            <v>3          0</v>
          </cell>
          <cell r="J778">
            <v>0</v>
          </cell>
          <cell r="K778">
            <v>0</v>
          </cell>
          <cell r="L778">
            <v>2003</v>
          </cell>
          <cell r="M778" t="str">
            <v>No Trade</v>
          </cell>
          <cell r="N778" t="str">
            <v/>
          </cell>
          <cell r="O778" t="str">
            <v/>
          </cell>
          <cell r="P778" t="str">
            <v/>
          </cell>
        </row>
        <row r="779">
          <cell r="A779" t="str">
            <v>LO</v>
          </cell>
          <cell r="B779">
            <v>6</v>
          </cell>
          <cell r="C779">
            <v>3</v>
          </cell>
          <cell r="D779" t="str">
            <v>C</v>
          </cell>
          <cell r="E779">
            <v>28.5</v>
          </cell>
          <cell r="F779">
            <v>37756</v>
          </cell>
          <cell r="G779">
            <v>1.38</v>
          </cell>
          <cell r="H779">
            <v>1.1000000000000001</v>
          </cell>
          <cell r="I779" t="str">
            <v>3          0</v>
          </cell>
          <cell r="J779">
            <v>0</v>
          </cell>
          <cell r="K779">
            <v>0</v>
          </cell>
          <cell r="L779">
            <v>2003</v>
          </cell>
          <cell r="M779" t="str">
            <v>No Trade</v>
          </cell>
          <cell r="N779" t="str">
            <v/>
          </cell>
          <cell r="O779" t="str">
            <v/>
          </cell>
          <cell r="P779" t="str">
            <v/>
          </cell>
        </row>
        <row r="780">
          <cell r="A780" t="str">
            <v>LO</v>
          </cell>
          <cell r="B780">
            <v>6</v>
          </cell>
          <cell r="C780">
            <v>3</v>
          </cell>
          <cell r="D780" t="str">
            <v>P</v>
          </cell>
          <cell r="E780">
            <v>28.5</v>
          </cell>
          <cell r="F780">
            <v>37756</v>
          </cell>
          <cell r="G780">
            <v>4.33</v>
          </cell>
          <cell r="H780">
            <v>4.3</v>
          </cell>
          <cell r="I780" t="str">
            <v>3          0</v>
          </cell>
          <cell r="J780">
            <v>0</v>
          </cell>
          <cell r="K780">
            <v>0</v>
          </cell>
          <cell r="L780">
            <v>2003</v>
          </cell>
          <cell r="M780" t="str">
            <v>No Trade</v>
          </cell>
          <cell r="N780" t="str">
            <v/>
          </cell>
          <cell r="O780" t="str">
            <v/>
          </cell>
          <cell r="P780" t="str">
            <v/>
          </cell>
        </row>
        <row r="781">
          <cell r="A781" t="str">
            <v>LO</v>
          </cell>
          <cell r="B781">
            <v>6</v>
          </cell>
          <cell r="C781">
            <v>3</v>
          </cell>
          <cell r="D781" t="str">
            <v>C</v>
          </cell>
          <cell r="E781">
            <v>29</v>
          </cell>
          <cell r="F781">
            <v>37756</v>
          </cell>
          <cell r="G781">
            <v>1.22</v>
          </cell>
          <cell r="H781">
            <v>0.9</v>
          </cell>
          <cell r="I781" t="str">
            <v>9          0</v>
          </cell>
          <cell r="J781">
            <v>0</v>
          </cell>
          <cell r="K781">
            <v>0</v>
          </cell>
          <cell r="L781">
            <v>2003</v>
          </cell>
          <cell r="M781" t="str">
            <v>No Trade</v>
          </cell>
          <cell r="N781" t="str">
            <v/>
          </cell>
          <cell r="O781" t="str">
            <v/>
          </cell>
          <cell r="P781" t="str">
            <v/>
          </cell>
        </row>
        <row r="782">
          <cell r="A782" t="str">
            <v>LO</v>
          </cell>
          <cell r="B782">
            <v>6</v>
          </cell>
          <cell r="C782">
            <v>3</v>
          </cell>
          <cell r="D782" t="str">
            <v>P</v>
          </cell>
          <cell r="E782">
            <v>29</v>
          </cell>
          <cell r="F782">
            <v>37756</v>
          </cell>
          <cell r="G782">
            <v>4.75</v>
          </cell>
          <cell r="H782">
            <v>4.7</v>
          </cell>
          <cell r="I782" t="str">
            <v>5          0</v>
          </cell>
          <cell r="J782">
            <v>0</v>
          </cell>
          <cell r="K782">
            <v>0</v>
          </cell>
          <cell r="L782">
            <v>2003</v>
          </cell>
          <cell r="M782" t="str">
            <v>No Trade</v>
          </cell>
          <cell r="N782" t="str">
            <v/>
          </cell>
          <cell r="O782" t="str">
            <v/>
          </cell>
          <cell r="P782" t="str">
            <v/>
          </cell>
        </row>
        <row r="783">
          <cell r="A783" t="str">
            <v>LO</v>
          </cell>
          <cell r="B783">
            <v>6</v>
          </cell>
          <cell r="C783">
            <v>3</v>
          </cell>
          <cell r="D783" t="str">
            <v>C</v>
          </cell>
          <cell r="E783">
            <v>29.5</v>
          </cell>
          <cell r="F783">
            <v>37756</v>
          </cell>
          <cell r="G783">
            <v>1.08</v>
          </cell>
          <cell r="H783">
            <v>0.8</v>
          </cell>
          <cell r="I783" t="str">
            <v>6          0</v>
          </cell>
          <cell r="J783">
            <v>0</v>
          </cell>
          <cell r="K783">
            <v>0</v>
          </cell>
          <cell r="L783">
            <v>2003</v>
          </cell>
          <cell r="M783" t="str">
            <v>No Trade</v>
          </cell>
          <cell r="N783" t="str">
            <v/>
          </cell>
          <cell r="O783" t="str">
            <v/>
          </cell>
          <cell r="P783" t="str">
            <v/>
          </cell>
        </row>
        <row r="784">
          <cell r="A784" t="str">
            <v>LO</v>
          </cell>
          <cell r="B784">
            <v>6</v>
          </cell>
          <cell r="C784">
            <v>3</v>
          </cell>
          <cell r="D784" t="str">
            <v>C</v>
          </cell>
          <cell r="E784">
            <v>30</v>
          </cell>
          <cell r="F784">
            <v>37756</v>
          </cell>
          <cell r="G784">
            <v>0.94</v>
          </cell>
          <cell r="H784">
            <v>0.7</v>
          </cell>
          <cell r="I784" t="str">
            <v>8         25</v>
          </cell>
          <cell r="J784">
            <v>0</v>
          </cell>
          <cell r="K784">
            <v>0</v>
          </cell>
          <cell r="L784">
            <v>2003</v>
          </cell>
          <cell r="M784" t="str">
            <v>No Trade</v>
          </cell>
          <cell r="N784" t="str">
            <v/>
          </cell>
          <cell r="O784" t="str">
            <v/>
          </cell>
          <cell r="P784" t="str">
            <v/>
          </cell>
        </row>
        <row r="785">
          <cell r="A785" t="str">
            <v>LO</v>
          </cell>
          <cell r="B785">
            <v>6</v>
          </cell>
          <cell r="C785">
            <v>3</v>
          </cell>
          <cell r="D785" t="str">
            <v>P</v>
          </cell>
          <cell r="E785">
            <v>30</v>
          </cell>
          <cell r="F785">
            <v>37756</v>
          </cell>
          <cell r="G785">
            <v>5.43</v>
          </cell>
          <cell r="H785">
            <v>5.4</v>
          </cell>
          <cell r="I785" t="str">
            <v>3          0</v>
          </cell>
          <cell r="J785">
            <v>0</v>
          </cell>
          <cell r="K785">
            <v>0</v>
          </cell>
          <cell r="L785">
            <v>2003</v>
          </cell>
          <cell r="M785" t="str">
            <v>No Trade</v>
          </cell>
          <cell r="N785" t="str">
            <v/>
          </cell>
          <cell r="O785" t="str">
            <v/>
          </cell>
          <cell r="P785" t="str">
            <v/>
          </cell>
        </row>
        <row r="786">
          <cell r="A786" t="str">
            <v>LO</v>
          </cell>
          <cell r="B786">
            <v>6</v>
          </cell>
          <cell r="C786">
            <v>3</v>
          </cell>
          <cell r="D786" t="str">
            <v>C</v>
          </cell>
          <cell r="E786">
            <v>30.5</v>
          </cell>
          <cell r="F786">
            <v>37756</v>
          </cell>
          <cell r="G786">
            <v>0.84</v>
          </cell>
          <cell r="H786">
            <v>0.6</v>
          </cell>
          <cell r="I786" t="str">
            <v>7          0</v>
          </cell>
          <cell r="J786">
            <v>0</v>
          </cell>
          <cell r="K786">
            <v>0</v>
          </cell>
          <cell r="L786">
            <v>2003</v>
          </cell>
          <cell r="M786" t="str">
            <v>No Trade</v>
          </cell>
          <cell r="N786" t="str">
            <v/>
          </cell>
          <cell r="O786" t="str">
            <v/>
          </cell>
          <cell r="P786" t="str">
            <v/>
          </cell>
        </row>
        <row r="787">
          <cell r="A787" t="str">
            <v>LO</v>
          </cell>
          <cell r="B787">
            <v>6</v>
          </cell>
          <cell r="C787">
            <v>3</v>
          </cell>
          <cell r="D787" t="str">
            <v>C</v>
          </cell>
          <cell r="E787">
            <v>31</v>
          </cell>
          <cell r="F787">
            <v>37756</v>
          </cell>
          <cell r="G787">
            <v>0.75</v>
          </cell>
          <cell r="H787">
            <v>0.5</v>
          </cell>
          <cell r="I787" t="str">
            <v>9         28</v>
          </cell>
          <cell r="J787">
            <v>0.74</v>
          </cell>
          <cell r="K787">
            <v>0.65</v>
          </cell>
          <cell r="L787">
            <v>2003</v>
          </cell>
          <cell r="M787" t="str">
            <v>No Trade</v>
          </cell>
          <cell r="N787" t="str">
            <v/>
          </cell>
          <cell r="O787" t="str">
            <v/>
          </cell>
          <cell r="P787" t="str">
            <v/>
          </cell>
        </row>
        <row r="788">
          <cell r="A788" t="str">
            <v>LO</v>
          </cell>
          <cell r="B788">
            <v>6</v>
          </cell>
          <cell r="C788">
            <v>3</v>
          </cell>
          <cell r="D788" t="str">
            <v>P</v>
          </cell>
          <cell r="E788">
            <v>31</v>
          </cell>
          <cell r="F788">
            <v>37756</v>
          </cell>
          <cell r="G788">
            <v>6.6</v>
          </cell>
          <cell r="H788">
            <v>6.6</v>
          </cell>
          <cell r="I788" t="str">
            <v>0          0</v>
          </cell>
          <cell r="J788">
            <v>0</v>
          </cell>
          <cell r="K788">
            <v>0</v>
          </cell>
          <cell r="L788">
            <v>2003</v>
          </cell>
          <cell r="M788" t="str">
            <v>No Trade</v>
          </cell>
          <cell r="N788" t="str">
            <v/>
          </cell>
          <cell r="O788" t="str">
            <v/>
          </cell>
          <cell r="P788" t="str">
            <v/>
          </cell>
        </row>
        <row r="789">
          <cell r="A789" t="str">
            <v>LO</v>
          </cell>
          <cell r="B789">
            <v>6</v>
          </cell>
          <cell r="C789">
            <v>3</v>
          </cell>
          <cell r="D789" t="str">
            <v>C</v>
          </cell>
          <cell r="E789">
            <v>31.5</v>
          </cell>
          <cell r="F789">
            <v>37756</v>
          </cell>
          <cell r="G789">
            <v>0.67</v>
          </cell>
          <cell r="H789">
            <v>0.5</v>
          </cell>
          <cell r="I789" t="str">
            <v>2          0</v>
          </cell>
          <cell r="J789">
            <v>0</v>
          </cell>
          <cell r="K789">
            <v>0</v>
          </cell>
          <cell r="L789">
            <v>2003</v>
          </cell>
          <cell r="M789" t="str">
            <v>No Trade</v>
          </cell>
          <cell r="N789" t="str">
            <v/>
          </cell>
          <cell r="O789" t="str">
            <v/>
          </cell>
          <cell r="P789" t="str">
            <v/>
          </cell>
        </row>
        <row r="790">
          <cell r="A790" t="str">
            <v>LO</v>
          </cell>
          <cell r="B790">
            <v>6</v>
          </cell>
          <cell r="C790">
            <v>3</v>
          </cell>
          <cell r="D790" t="str">
            <v>P</v>
          </cell>
          <cell r="E790">
            <v>31.5</v>
          </cell>
          <cell r="F790">
            <v>37756</v>
          </cell>
          <cell r="G790">
            <v>7.47</v>
          </cell>
          <cell r="H790">
            <v>7.4</v>
          </cell>
          <cell r="I790" t="str">
            <v>7          0</v>
          </cell>
          <cell r="J790">
            <v>0</v>
          </cell>
          <cell r="K790">
            <v>0</v>
          </cell>
          <cell r="L790">
            <v>2003</v>
          </cell>
          <cell r="M790" t="str">
            <v>No Trade</v>
          </cell>
          <cell r="N790" t="str">
            <v/>
          </cell>
          <cell r="O790" t="str">
            <v/>
          </cell>
          <cell r="P790" t="str">
            <v/>
          </cell>
        </row>
        <row r="791">
          <cell r="A791" t="str">
            <v>LO</v>
          </cell>
          <cell r="B791">
            <v>6</v>
          </cell>
          <cell r="C791">
            <v>3</v>
          </cell>
          <cell r="D791" t="str">
            <v>C</v>
          </cell>
          <cell r="E791">
            <v>32</v>
          </cell>
          <cell r="F791">
            <v>37756</v>
          </cell>
          <cell r="G791">
            <v>0.59</v>
          </cell>
          <cell r="H791">
            <v>0.4</v>
          </cell>
          <cell r="I791" t="str">
            <v>7          0</v>
          </cell>
          <cell r="J791">
            <v>0</v>
          </cell>
          <cell r="K791">
            <v>0</v>
          </cell>
          <cell r="L791">
            <v>2003</v>
          </cell>
          <cell r="M791" t="str">
            <v>No Trade</v>
          </cell>
          <cell r="N791" t="str">
            <v/>
          </cell>
          <cell r="O791" t="str">
            <v/>
          </cell>
          <cell r="P791" t="str">
            <v/>
          </cell>
        </row>
        <row r="792">
          <cell r="A792" t="str">
            <v>LO</v>
          </cell>
          <cell r="B792">
            <v>6</v>
          </cell>
          <cell r="C792">
            <v>3</v>
          </cell>
          <cell r="D792" t="str">
            <v>P</v>
          </cell>
          <cell r="E792">
            <v>32</v>
          </cell>
          <cell r="F792">
            <v>37756</v>
          </cell>
          <cell r="G792">
            <v>0</v>
          </cell>
          <cell r="H792">
            <v>0</v>
          </cell>
          <cell r="I792" t="str">
            <v>0          0</v>
          </cell>
          <cell r="J792">
            <v>0</v>
          </cell>
          <cell r="K792">
            <v>0</v>
          </cell>
          <cell r="L792">
            <v>2003</v>
          </cell>
          <cell r="M792" t="str">
            <v>No Trade</v>
          </cell>
          <cell r="N792" t="str">
            <v/>
          </cell>
          <cell r="O792" t="str">
            <v/>
          </cell>
          <cell r="P792" t="str">
            <v/>
          </cell>
        </row>
        <row r="793">
          <cell r="A793" t="str">
            <v>LO</v>
          </cell>
          <cell r="B793">
            <v>6</v>
          </cell>
          <cell r="C793">
            <v>3</v>
          </cell>
          <cell r="D793" t="str">
            <v>C</v>
          </cell>
          <cell r="E793">
            <v>32.5</v>
          </cell>
          <cell r="F793">
            <v>37756</v>
          </cell>
          <cell r="G793">
            <v>0.54</v>
          </cell>
          <cell r="H793">
            <v>0.4</v>
          </cell>
          <cell r="I793" t="str">
            <v>3          0</v>
          </cell>
          <cell r="J793">
            <v>0</v>
          </cell>
          <cell r="K793">
            <v>0</v>
          </cell>
          <cell r="L793">
            <v>2003</v>
          </cell>
          <cell r="M793" t="str">
            <v>No Trade</v>
          </cell>
          <cell r="N793" t="str">
            <v/>
          </cell>
          <cell r="O793" t="str">
            <v/>
          </cell>
          <cell r="P793" t="str">
            <v/>
          </cell>
        </row>
        <row r="794">
          <cell r="A794" t="str">
            <v>LO</v>
          </cell>
          <cell r="B794">
            <v>6</v>
          </cell>
          <cell r="C794">
            <v>3</v>
          </cell>
          <cell r="D794" t="str">
            <v>C</v>
          </cell>
          <cell r="E794">
            <v>33</v>
          </cell>
          <cell r="F794">
            <v>37756</v>
          </cell>
          <cell r="G794">
            <v>0.49</v>
          </cell>
          <cell r="H794">
            <v>0.3</v>
          </cell>
          <cell r="I794" t="str">
            <v>9         10</v>
          </cell>
          <cell r="J794">
            <v>0</v>
          </cell>
          <cell r="K794">
            <v>0</v>
          </cell>
          <cell r="L794">
            <v>2003</v>
          </cell>
          <cell r="M794" t="str">
            <v>No Trade</v>
          </cell>
          <cell r="N794" t="str">
            <v/>
          </cell>
          <cell r="O794" t="str">
            <v/>
          </cell>
          <cell r="P794" t="str">
            <v/>
          </cell>
        </row>
        <row r="795">
          <cell r="A795" t="str">
            <v>LO</v>
          </cell>
          <cell r="B795">
            <v>6</v>
          </cell>
          <cell r="C795">
            <v>3</v>
          </cell>
          <cell r="D795" t="str">
            <v>P</v>
          </cell>
          <cell r="E795">
            <v>33</v>
          </cell>
          <cell r="F795">
            <v>37756</v>
          </cell>
          <cell r="G795">
            <v>9.2799999999999994</v>
          </cell>
          <cell r="H795">
            <v>9.1999999999999993</v>
          </cell>
          <cell r="I795" t="str">
            <v>8          0</v>
          </cell>
          <cell r="J795">
            <v>0</v>
          </cell>
          <cell r="K795">
            <v>0</v>
          </cell>
          <cell r="L795">
            <v>2003</v>
          </cell>
          <cell r="M795" t="str">
            <v>No Trade</v>
          </cell>
          <cell r="N795" t="str">
            <v/>
          </cell>
          <cell r="O795" t="str">
            <v/>
          </cell>
          <cell r="P795" t="str">
            <v/>
          </cell>
        </row>
        <row r="796">
          <cell r="A796" t="str">
            <v>LO</v>
          </cell>
          <cell r="B796">
            <v>6</v>
          </cell>
          <cell r="C796">
            <v>3</v>
          </cell>
          <cell r="D796" t="str">
            <v>C</v>
          </cell>
          <cell r="E796">
            <v>33.5</v>
          </cell>
          <cell r="F796">
            <v>37756</v>
          </cell>
          <cell r="G796">
            <v>0.45</v>
          </cell>
          <cell r="H796">
            <v>0.3</v>
          </cell>
          <cell r="I796" t="str">
            <v>5          0</v>
          </cell>
          <cell r="J796">
            <v>0</v>
          </cell>
          <cell r="K796">
            <v>0</v>
          </cell>
          <cell r="L796">
            <v>2003</v>
          </cell>
          <cell r="M796" t="str">
            <v>No Trade</v>
          </cell>
          <cell r="N796" t="str">
            <v/>
          </cell>
          <cell r="O796" t="str">
            <v/>
          </cell>
          <cell r="P796" t="str">
            <v/>
          </cell>
        </row>
        <row r="797">
          <cell r="A797" t="str">
            <v>LO</v>
          </cell>
          <cell r="B797">
            <v>6</v>
          </cell>
          <cell r="C797">
            <v>3</v>
          </cell>
          <cell r="D797" t="str">
            <v>C</v>
          </cell>
          <cell r="E797">
            <v>34</v>
          </cell>
          <cell r="F797">
            <v>37756</v>
          </cell>
          <cell r="G797">
            <v>0.41</v>
          </cell>
          <cell r="H797">
            <v>0.3</v>
          </cell>
          <cell r="I797" t="str">
            <v>2          0</v>
          </cell>
          <cell r="J797">
            <v>0</v>
          </cell>
          <cell r="K797">
            <v>0</v>
          </cell>
          <cell r="L797">
            <v>2003</v>
          </cell>
          <cell r="M797" t="str">
            <v>No Trade</v>
          </cell>
          <cell r="N797" t="str">
            <v/>
          </cell>
          <cell r="O797" t="str">
            <v/>
          </cell>
          <cell r="P797" t="str">
            <v/>
          </cell>
        </row>
        <row r="798">
          <cell r="A798" t="str">
            <v>LO</v>
          </cell>
          <cell r="B798">
            <v>6</v>
          </cell>
          <cell r="C798">
            <v>3</v>
          </cell>
          <cell r="D798" t="str">
            <v>C</v>
          </cell>
          <cell r="E798">
            <v>34.5</v>
          </cell>
          <cell r="F798">
            <v>37756</v>
          </cell>
          <cell r="G798">
            <v>0.37</v>
          </cell>
          <cell r="H798">
            <v>0.2</v>
          </cell>
          <cell r="I798" t="str">
            <v>9          0</v>
          </cell>
          <cell r="J798">
            <v>0</v>
          </cell>
          <cell r="K798">
            <v>0</v>
          </cell>
          <cell r="L798">
            <v>2003</v>
          </cell>
          <cell r="M798" t="str">
            <v>No Trade</v>
          </cell>
          <cell r="N798" t="str">
            <v/>
          </cell>
          <cell r="O798" t="str">
            <v/>
          </cell>
          <cell r="P798" t="str">
            <v/>
          </cell>
        </row>
        <row r="799">
          <cell r="A799" t="str">
            <v>LO</v>
          </cell>
          <cell r="B799">
            <v>6</v>
          </cell>
          <cell r="C799">
            <v>3</v>
          </cell>
          <cell r="D799" t="str">
            <v>C</v>
          </cell>
          <cell r="E799">
            <v>35</v>
          </cell>
          <cell r="F799">
            <v>37756</v>
          </cell>
          <cell r="G799">
            <v>0.34</v>
          </cell>
          <cell r="H799">
            <v>0.2</v>
          </cell>
          <cell r="I799" t="str">
            <v>6         10</v>
          </cell>
          <cell r="J799">
            <v>0</v>
          </cell>
          <cell r="K799">
            <v>0</v>
          </cell>
          <cell r="L799">
            <v>2003</v>
          </cell>
          <cell r="M799" t="str">
            <v>No Trade</v>
          </cell>
          <cell r="N799" t="str">
            <v/>
          </cell>
          <cell r="O799" t="str">
            <v/>
          </cell>
          <cell r="P799" t="str">
            <v/>
          </cell>
        </row>
        <row r="800">
          <cell r="A800" t="str">
            <v>LO</v>
          </cell>
          <cell r="B800">
            <v>6</v>
          </cell>
          <cell r="C800">
            <v>3</v>
          </cell>
          <cell r="D800" t="str">
            <v>P</v>
          </cell>
          <cell r="E800">
            <v>35</v>
          </cell>
          <cell r="F800">
            <v>37756</v>
          </cell>
          <cell r="G800">
            <v>0</v>
          </cell>
          <cell r="H800">
            <v>0</v>
          </cell>
          <cell r="I800" t="str">
            <v>0          0</v>
          </cell>
          <cell r="J800">
            <v>0</v>
          </cell>
          <cell r="K800">
            <v>0</v>
          </cell>
          <cell r="L800">
            <v>2003</v>
          </cell>
          <cell r="M800" t="str">
            <v>No Trade</v>
          </cell>
          <cell r="N800" t="str">
            <v/>
          </cell>
          <cell r="O800" t="str">
            <v/>
          </cell>
          <cell r="P800" t="str">
            <v/>
          </cell>
        </row>
        <row r="801">
          <cell r="A801" t="str">
            <v>LO</v>
          </cell>
          <cell r="B801">
            <v>6</v>
          </cell>
          <cell r="C801">
            <v>3</v>
          </cell>
          <cell r="D801" t="str">
            <v>C</v>
          </cell>
          <cell r="E801">
            <v>35.5</v>
          </cell>
          <cell r="F801">
            <v>37756</v>
          </cell>
          <cell r="G801">
            <v>0</v>
          </cell>
          <cell r="H801">
            <v>0</v>
          </cell>
          <cell r="I801" t="str">
            <v>0          0</v>
          </cell>
          <cell r="J801">
            <v>0</v>
          </cell>
          <cell r="K801">
            <v>0</v>
          </cell>
          <cell r="L801">
            <v>2003</v>
          </cell>
          <cell r="M801" t="str">
            <v>No Trade</v>
          </cell>
          <cell r="N801" t="str">
            <v/>
          </cell>
          <cell r="O801" t="str">
            <v/>
          </cell>
          <cell r="P801" t="str">
            <v/>
          </cell>
        </row>
        <row r="802">
          <cell r="A802" t="str">
            <v>LO</v>
          </cell>
          <cell r="B802">
            <v>6</v>
          </cell>
          <cell r="C802">
            <v>3</v>
          </cell>
          <cell r="D802" t="str">
            <v>C</v>
          </cell>
          <cell r="E802">
            <v>36</v>
          </cell>
          <cell r="F802">
            <v>37756</v>
          </cell>
          <cell r="G802">
            <v>0.28999999999999998</v>
          </cell>
          <cell r="H802">
            <v>0.2</v>
          </cell>
          <cell r="I802" t="str">
            <v>2          4</v>
          </cell>
          <cell r="J802">
            <v>0</v>
          </cell>
          <cell r="K802">
            <v>0</v>
          </cell>
          <cell r="L802">
            <v>2003</v>
          </cell>
          <cell r="M802" t="str">
            <v>No Trade</v>
          </cell>
          <cell r="N802" t="str">
            <v/>
          </cell>
          <cell r="O802" t="str">
            <v/>
          </cell>
          <cell r="P802" t="str">
            <v/>
          </cell>
        </row>
        <row r="803">
          <cell r="A803" t="str">
            <v>LO</v>
          </cell>
          <cell r="B803">
            <v>6</v>
          </cell>
          <cell r="C803">
            <v>3</v>
          </cell>
          <cell r="D803" t="str">
            <v>C</v>
          </cell>
          <cell r="E803">
            <v>37</v>
          </cell>
          <cell r="F803">
            <v>37756</v>
          </cell>
          <cell r="G803">
            <v>0.24</v>
          </cell>
          <cell r="H803">
            <v>0.1</v>
          </cell>
          <cell r="I803" t="str">
            <v>9          0</v>
          </cell>
          <cell r="J803">
            <v>0</v>
          </cell>
          <cell r="K803">
            <v>0</v>
          </cell>
          <cell r="L803">
            <v>2003</v>
          </cell>
          <cell r="M803" t="str">
            <v>No Trade</v>
          </cell>
          <cell r="N803" t="str">
            <v/>
          </cell>
          <cell r="O803" t="str">
            <v/>
          </cell>
          <cell r="P803" t="str">
            <v/>
          </cell>
        </row>
        <row r="804">
          <cell r="A804" t="str">
            <v>LO</v>
          </cell>
          <cell r="B804">
            <v>6</v>
          </cell>
          <cell r="C804">
            <v>3</v>
          </cell>
          <cell r="D804" t="str">
            <v>C</v>
          </cell>
          <cell r="E804">
            <v>38</v>
          </cell>
          <cell r="F804">
            <v>37756</v>
          </cell>
          <cell r="G804">
            <v>0.21</v>
          </cell>
          <cell r="H804">
            <v>0.1</v>
          </cell>
          <cell r="I804" t="str">
            <v>6          0</v>
          </cell>
          <cell r="J804">
            <v>0</v>
          </cell>
          <cell r="K804">
            <v>0</v>
          </cell>
          <cell r="L804">
            <v>2003</v>
          </cell>
          <cell r="M804" t="str">
            <v>No Trade</v>
          </cell>
          <cell r="N804" t="str">
            <v/>
          </cell>
          <cell r="O804" t="str">
            <v/>
          </cell>
          <cell r="P804" t="str">
            <v/>
          </cell>
        </row>
        <row r="805">
          <cell r="A805" t="str">
            <v>LO</v>
          </cell>
          <cell r="B805">
            <v>6</v>
          </cell>
          <cell r="C805">
            <v>3</v>
          </cell>
          <cell r="D805" t="str">
            <v>C</v>
          </cell>
          <cell r="E805">
            <v>40</v>
          </cell>
          <cell r="F805">
            <v>37756</v>
          </cell>
          <cell r="G805">
            <v>0.15</v>
          </cell>
          <cell r="H805">
            <v>0.1</v>
          </cell>
          <cell r="I805" t="str">
            <v>2          4</v>
          </cell>
          <cell r="J805">
            <v>0</v>
          </cell>
          <cell r="K805">
            <v>0</v>
          </cell>
          <cell r="L805">
            <v>2003</v>
          </cell>
          <cell r="M805" t="str">
            <v>No Trade</v>
          </cell>
          <cell r="N805" t="str">
            <v/>
          </cell>
          <cell r="O805" t="str">
            <v/>
          </cell>
          <cell r="P805" t="str">
            <v/>
          </cell>
        </row>
        <row r="806">
          <cell r="A806" t="str">
            <v>LO</v>
          </cell>
          <cell r="B806">
            <v>6</v>
          </cell>
          <cell r="C806">
            <v>3</v>
          </cell>
          <cell r="D806" t="str">
            <v>C</v>
          </cell>
          <cell r="E806">
            <v>45</v>
          </cell>
          <cell r="F806">
            <v>37756</v>
          </cell>
          <cell r="G806">
            <v>0.08</v>
          </cell>
          <cell r="H806">
            <v>0</v>
          </cell>
          <cell r="I806" t="str">
            <v>6          0</v>
          </cell>
          <cell r="J806">
            <v>0</v>
          </cell>
          <cell r="K806">
            <v>0</v>
          </cell>
          <cell r="L806">
            <v>2003</v>
          </cell>
          <cell r="M806" t="str">
            <v>No Trade</v>
          </cell>
          <cell r="N806" t="str">
            <v/>
          </cell>
          <cell r="O806" t="str">
            <v/>
          </cell>
          <cell r="P806" t="str">
            <v/>
          </cell>
        </row>
        <row r="807">
          <cell r="A807" t="str">
            <v>LO</v>
          </cell>
          <cell r="B807">
            <v>7</v>
          </cell>
          <cell r="C807">
            <v>3</v>
          </cell>
          <cell r="D807" t="str">
            <v>P</v>
          </cell>
          <cell r="E807">
            <v>7.5</v>
          </cell>
          <cell r="F807">
            <v>37789</v>
          </cell>
          <cell r="G807">
            <v>0</v>
          </cell>
          <cell r="H807">
            <v>0</v>
          </cell>
          <cell r="I807" t="str">
            <v>0          0</v>
          </cell>
          <cell r="J807">
            <v>0</v>
          </cell>
          <cell r="K807">
            <v>0</v>
          </cell>
          <cell r="L807">
            <v>2003</v>
          </cell>
          <cell r="M807" t="str">
            <v>No Trade</v>
          </cell>
          <cell r="N807" t="str">
            <v/>
          </cell>
          <cell r="O807" t="str">
            <v/>
          </cell>
          <cell r="P807" t="str">
            <v/>
          </cell>
        </row>
        <row r="808">
          <cell r="A808" t="str">
            <v>LO</v>
          </cell>
          <cell r="B808">
            <v>7</v>
          </cell>
          <cell r="C808">
            <v>3</v>
          </cell>
          <cell r="D808" t="str">
            <v>P</v>
          </cell>
          <cell r="E808">
            <v>14</v>
          </cell>
          <cell r="F808">
            <v>37789</v>
          </cell>
          <cell r="G808">
            <v>0.09</v>
          </cell>
          <cell r="H808">
            <v>0</v>
          </cell>
          <cell r="I808" t="str">
            <v>9          0</v>
          </cell>
          <cell r="J808">
            <v>0</v>
          </cell>
          <cell r="K808">
            <v>0</v>
          </cell>
          <cell r="L808">
            <v>2003</v>
          </cell>
          <cell r="M808" t="str">
            <v>No Trade</v>
          </cell>
          <cell r="N808" t="str">
            <v/>
          </cell>
          <cell r="O808" t="str">
            <v/>
          </cell>
          <cell r="P808" t="str">
            <v/>
          </cell>
        </row>
        <row r="809">
          <cell r="A809" t="str">
            <v>LO</v>
          </cell>
          <cell r="B809">
            <v>7</v>
          </cell>
          <cell r="C809">
            <v>3</v>
          </cell>
          <cell r="D809" t="str">
            <v>P</v>
          </cell>
          <cell r="E809">
            <v>17</v>
          </cell>
          <cell r="F809">
            <v>37789</v>
          </cell>
          <cell r="G809">
            <v>0.3</v>
          </cell>
          <cell r="H809">
            <v>0.3</v>
          </cell>
          <cell r="I809" t="str">
            <v>2          0</v>
          </cell>
          <cell r="J809">
            <v>0</v>
          </cell>
          <cell r="K809">
            <v>0</v>
          </cell>
          <cell r="L809">
            <v>2003</v>
          </cell>
          <cell r="M809" t="str">
            <v>No Trade</v>
          </cell>
          <cell r="N809" t="str">
            <v/>
          </cell>
          <cell r="O809" t="str">
            <v/>
          </cell>
          <cell r="P809" t="str">
            <v/>
          </cell>
        </row>
        <row r="810">
          <cell r="A810" t="str">
            <v>LO</v>
          </cell>
          <cell r="B810">
            <v>7</v>
          </cell>
          <cell r="C810">
            <v>3</v>
          </cell>
          <cell r="D810" t="str">
            <v>C</v>
          </cell>
          <cell r="E810">
            <v>17.5</v>
          </cell>
          <cell r="F810">
            <v>37789</v>
          </cell>
          <cell r="G810">
            <v>0</v>
          </cell>
          <cell r="H810">
            <v>0</v>
          </cell>
          <cell r="I810" t="str">
            <v>0          0</v>
          </cell>
          <cell r="J810">
            <v>0</v>
          </cell>
          <cell r="K810">
            <v>0</v>
          </cell>
          <cell r="L810">
            <v>2003</v>
          </cell>
          <cell r="M810" t="str">
            <v>No Trade</v>
          </cell>
          <cell r="N810" t="str">
            <v/>
          </cell>
          <cell r="O810" t="str">
            <v/>
          </cell>
          <cell r="P810" t="str">
            <v/>
          </cell>
        </row>
        <row r="811">
          <cell r="A811" t="str">
            <v>LO</v>
          </cell>
          <cell r="B811">
            <v>7</v>
          </cell>
          <cell r="C811">
            <v>3</v>
          </cell>
          <cell r="D811" t="str">
            <v>P</v>
          </cell>
          <cell r="E811">
            <v>17.5</v>
          </cell>
          <cell r="F811">
            <v>37789</v>
          </cell>
          <cell r="G811">
            <v>0.36</v>
          </cell>
          <cell r="H811">
            <v>0.3</v>
          </cell>
          <cell r="I811" t="str">
            <v>8          0</v>
          </cell>
          <cell r="J811">
            <v>0</v>
          </cell>
          <cell r="K811">
            <v>0</v>
          </cell>
          <cell r="L811">
            <v>2003</v>
          </cell>
          <cell r="M811" t="str">
            <v>No Trade</v>
          </cell>
          <cell r="N811" t="str">
            <v/>
          </cell>
          <cell r="O811" t="str">
            <v/>
          </cell>
          <cell r="P811" t="str">
            <v/>
          </cell>
        </row>
        <row r="812">
          <cell r="A812" t="str">
            <v>LO</v>
          </cell>
          <cell r="B812">
            <v>7</v>
          </cell>
          <cell r="C812">
            <v>3</v>
          </cell>
          <cell r="D812" t="str">
            <v>P</v>
          </cell>
          <cell r="E812">
            <v>18</v>
          </cell>
          <cell r="F812">
            <v>37789</v>
          </cell>
          <cell r="G812">
            <v>0.42</v>
          </cell>
          <cell r="H812">
            <v>0.4</v>
          </cell>
          <cell r="I812" t="str">
            <v>4          0</v>
          </cell>
          <cell r="J812">
            <v>0</v>
          </cell>
          <cell r="K812">
            <v>0</v>
          </cell>
          <cell r="L812">
            <v>2003</v>
          </cell>
          <cell r="M812" t="str">
            <v>No Trade</v>
          </cell>
          <cell r="N812" t="str">
            <v/>
          </cell>
          <cell r="O812" t="str">
            <v/>
          </cell>
          <cell r="P812" t="str">
            <v/>
          </cell>
        </row>
        <row r="813">
          <cell r="A813" t="str">
            <v>LO</v>
          </cell>
          <cell r="B813">
            <v>7</v>
          </cell>
          <cell r="C813">
            <v>3</v>
          </cell>
          <cell r="D813" t="str">
            <v>P</v>
          </cell>
          <cell r="E813">
            <v>18.5</v>
          </cell>
          <cell r="F813">
            <v>37789</v>
          </cell>
          <cell r="G813">
            <v>0.49</v>
          </cell>
          <cell r="H813">
            <v>0.5</v>
          </cell>
          <cell r="I813" t="str">
            <v>2          0</v>
          </cell>
          <cell r="J813">
            <v>0</v>
          </cell>
          <cell r="K813">
            <v>0</v>
          </cell>
          <cell r="L813">
            <v>2003</v>
          </cell>
          <cell r="M813" t="str">
            <v>No Trade</v>
          </cell>
          <cell r="N813" t="str">
            <v/>
          </cell>
          <cell r="O813" t="str">
            <v/>
          </cell>
          <cell r="P813" t="str">
            <v/>
          </cell>
        </row>
        <row r="814">
          <cell r="A814" t="str">
            <v>LO</v>
          </cell>
          <cell r="B814">
            <v>7</v>
          </cell>
          <cell r="C814">
            <v>3</v>
          </cell>
          <cell r="D814" t="str">
            <v>P</v>
          </cell>
          <cell r="E814">
            <v>19</v>
          </cell>
          <cell r="F814">
            <v>37789</v>
          </cell>
          <cell r="G814">
            <v>0.56999999999999995</v>
          </cell>
          <cell r="H814">
            <v>0.6</v>
          </cell>
          <cell r="I814" t="str">
            <v>0          0</v>
          </cell>
          <cell r="J814">
            <v>0</v>
          </cell>
          <cell r="K814">
            <v>0</v>
          </cell>
          <cell r="L814">
            <v>2003</v>
          </cell>
          <cell r="M814" t="str">
            <v>No Trade</v>
          </cell>
          <cell r="N814" t="str">
            <v/>
          </cell>
          <cell r="O814" t="str">
            <v/>
          </cell>
          <cell r="P814" t="str">
            <v/>
          </cell>
        </row>
        <row r="815">
          <cell r="A815" t="str">
            <v>LO</v>
          </cell>
          <cell r="B815">
            <v>7</v>
          </cell>
          <cell r="C815">
            <v>3</v>
          </cell>
          <cell r="D815" t="str">
            <v>P</v>
          </cell>
          <cell r="E815">
            <v>20</v>
          </cell>
          <cell r="F815">
            <v>37789</v>
          </cell>
          <cell r="G815">
            <v>0.76</v>
          </cell>
          <cell r="H815">
            <v>0.8</v>
          </cell>
          <cell r="I815" t="str">
            <v>0          0</v>
          </cell>
          <cell r="J815">
            <v>0</v>
          </cell>
          <cell r="K815">
            <v>0</v>
          </cell>
          <cell r="L815">
            <v>2003</v>
          </cell>
          <cell r="M815" t="str">
            <v>No Trade</v>
          </cell>
          <cell r="N815" t="str">
            <v/>
          </cell>
          <cell r="O815" t="str">
            <v/>
          </cell>
          <cell r="P815" t="str">
            <v/>
          </cell>
        </row>
        <row r="816">
          <cell r="A816" t="str">
            <v>LO</v>
          </cell>
          <cell r="B816">
            <v>7</v>
          </cell>
          <cell r="C816">
            <v>3</v>
          </cell>
          <cell r="D816" t="str">
            <v>P</v>
          </cell>
          <cell r="E816">
            <v>20.5</v>
          </cell>
          <cell r="F816">
            <v>37789</v>
          </cell>
          <cell r="G816">
            <v>0.86</v>
          </cell>
          <cell r="H816">
            <v>0.9</v>
          </cell>
          <cell r="I816" t="str">
            <v>1          0</v>
          </cell>
          <cell r="J816">
            <v>0</v>
          </cell>
          <cell r="K816">
            <v>0</v>
          </cell>
          <cell r="L816">
            <v>2003</v>
          </cell>
          <cell r="M816" t="str">
            <v>No Trade</v>
          </cell>
          <cell r="N816" t="str">
            <v/>
          </cell>
          <cell r="O816" t="str">
            <v/>
          </cell>
          <cell r="P816" t="str">
            <v/>
          </cell>
        </row>
        <row r="817">
          <cell r="A817" t="str">
            <v>LO</v>
          </cell>
          <cell r="B817">
            <v>7</v>
          </cell>
          <cell r="C817">
            <v>3</v>
          </cell>
          <cell r="D817" t="str">
            <v>P</v>
          </cell>
          <cell r="E817">
            <v>21</v>
          </cell>
          <cell r="F817">
            <v>37789</v>
          </cell>
          <cell r="G817">
            <v>0.98</v>
          </cell>
          <cell r="H817">
            <v>1</v>
          </cell>
          <cell r="I817" t="str">
            <v>4          0</v>
          </cell>
          <cell r="J817">
            <v>0</v>
          </cell>
          <cell r="K817">
            <v>0</v>
          </cell>
          <cell r="L817">
            <v>2003</v>
          </cell>
          <cell r="M817" t="str">
            <v>No Trade</v>
          </cell>
          <cell r="N817" t="str">
            <v/>
          </cell>
          <cell r="O817" t="str">
            <v/>
          </cell>
          <cell r="P817" t="str">
            <v/>
          </cell>
        </row>
        <row r="818">
          <cell r="A818" t="str">
            <v>LO</v>
          </cell>
          <cell r="B818">
            <v>7</v>
          </cell>
          <cell r="C818">
            <v>3</v>
          </cell>
          <cell r="D818" t="str">
            <v>P</v>
          </cell>
          <cell r="E818">
            <v>21.5</v>
          </cell>
          <cell r="F818">
            <v>37789</v>
          </cell>
          <cell r="G818">
            <v>1.1100000000000001</v>
          </cell>
          <cell r="H818">
            <v>1.1000000000000001</v>
          </cell>
          <cell r="I818" t="str">
            <v>8          0</v>
          </cell>
          <cell r="J818">
            <v>0</v>
          </cell>
          <cell r="K818">
            <v>0</v>
          </cell>
          <cell r="L818">
            <v>2003</v>
          </cell>
          <cell r="M818" t="str">
            <v>No Trade</v>
          </cell>
          <cell r="N818" t="str">
            <v/>
          </cell>
          <cell r="O818" t="str">
            <v/>
          </cell>
          <cell r="P818" t="str">
            <v/>
          </cell>
        </row>
        <row r="819">
          <cell r="A819" t="str">
            <v>LO</v>
          </cell>
          <cell r="B819">
            <v>7</v>
          </cell>
          <cell r="C819">
            <v>3</v>
          </cell>
          <cell r="D819" t="str">
            <v>P</v>
          </cell>
          <cell r="E819">
            <v>22</v>
          </cell>
          <cell r="F819">
            <v>37789</v>
          </cell>
          <cell r="G819">
            <v>1.25</v>
          </cell>
          <cell r="H819">
            <v>1.3</v>
          </cell>
          <cell r="I819" t="str">
            <v>3         25</v>
          </cell>
          <cell r="J819">
            <v>0</v>
          </cell>
          <cell r="K819">
            <v>0</v>
          </cell>
          <cell r="L819">
            <v>2003</v>
          </cell>
          <cell r="M819" t="str">
            <v>No Trade</v>
          </cell>
          <cell r="N819" t="str">
            <v/>
          </cell>
          <cell r="O819" t="str">
            <v/>
          </cell>
          <cell r="P819" t="str">
            <v/>
          </cell>
        </row>
        <row r="820">
          <cell r="A820" t="str">
            <v>LO</v>
          </cell>
          <cell r="B820">
            <v>7</v>
          </cell>
          <cell r="C820">
            <v>3</v>
          </cell>
          <cell r="D820" t="str">
            <v>P</v>
          </cell>
          <cell r="E820">
            <v>22.5</v>
          </cell>
          <cell r="F820">
            <v>37789</v>
          </cell>
          <cell r="G820">
            <v>1.41</v>
          </cell>
          <cell r="H820">
            <v>1.4</v>
          </cell>
          <cell r="I820" t="str">
            <v>9          0</v>
          </cell>
          <cell r="J820">
            <v>0</v>
          </cell>
          <cell r="K820">
            <v>0</v>
          </cell>
          <cell r="L820">
            <v>2003</v>
          </cell>
          <cell r="M820" t="str">
            <v>No Trade</v>
          </cell>
          <cell r="N820" t="str">
            <v/>
          </cell>
          <cell r="O820" t="str">
            <v/>
          </cell>
          <cell r="P820" t="str">
            <v/>
          </cell>
        </row>
        <row r="821">
          <cell r="A821" t="str">
            <v>LO</v>
          </cell>
          <cell r="B821">
            <v>7</v>
          </cell>
          <cell r="C821">
            <v>3</v>
          </cell>
          <cell r="D821" t="str">
            <v>P</v>
          </cell>
          <cell r="E821">
            <v>23</v>
          </cell>
          <cell r="F821">
            <v>37789</v>
          </cell>
          <cell r="G821">
            <v>1.57</v>
          </cell>
          <cell r="H821">
            <v>1.6</v>
          </cell>
          <cell r="I821" t="str">
            <v>6          0</v>
          </cell>
          <cell r="J821">
            <v>0</v>
          </cell>
          <cell r="K821">
            <v>0</v>
          </cell>
          <cell r="L821">
            <v>2003</v>
          </cell>
          <cell r="M821" t="str">
            <v>No Trade</v>
          </cell>
          <cell r="N821" t="str">
            <v/>
          </cell>
          <cell r="O821" t="str">
            <v/>
          </cell>
          <cell r="P821" t="str">
            <v/>
          </cell>
        </row>
        <row r="822">
          <cell r="A822" t="str">
            <v>LO</v>
          </cell>
          <cell r="B822">
            <v>7</v>
          </cell>
          <cell r="C822">
            <v>3</v>
          </cell>
          <cell r="D822" t="str">
            <v>C</v>
          </cell>
          <cell r="E822">
            <v>23.5</v>
          </cell>
          <cell r="F822">
            <v>37789</v>
          </cell>
          <cell r="G822">
            <v>3.7</v>
          </cell>
          <cell r="H822">
            <v>3.3</v>
          </cell>
          <cell r="I822" t="str">
            <v>3          0</v>
          </cell>
          <cell r="J822">
            <v>0</v>
          </cell>
          <cell r="K822">
            <v>0</v>
          </cell>
          <cell r="L822">
            <v>2003</v>
          </cell>
          <cell r="M822" t="str">
            <v>No Trade</v>
          </cell>
          <cell r="N822" t="str">
            <v/>
          </cell>
          <cell r="O822" t="str">
            <v/>
          </cell>
          <cell r="P822" t="str">
            <v/>
          </cell>
        </row>
        <row r="823">
          <cell r="A823" t="str">
            <v>LO</v>
          </cell>
          <cell r="B823">
            <v>7</v>
          </cell>
          <cell r="C823">
            <v>3</v>
          </cell>
          <cell r="D823" t="str">
            <v>P</v>
          </cell>
          <cell r="E823">
            <v>23.5</v>
          </cell>
          <cell r="F823">
            <v>37789</v>
          </cell>
          <cell r="G823">
            <v>1.75</v>
          </cell>
          <cell r="H823">
            <v>1.8</v>
          </cell>
          <cell r="I823" t="str">
            <v>5          0</v>
          </cell>
          <cell r="J823">
            <v>0</v>
          </cell>
          <cell r="K823">
            <v>0</v>
          </cell>
          <cell r="L823">
            <v>2003</v>
          </cell>
          <cell r="M823" t="str">
            <v>No Trade</v>
          </cell>
          <cell r="N823" t="str">
            <v/>
          </cell>
          <cell r="O823" t="str">
            <v/>
          </cell>
          <cell r="P823" t="str">
            <v/>
          </cell>
        </row>
        <row r="824">
          <cell r="A824" t="str">
            <v>LO</v>
          </cell>
          <cell r="B824">
            <v>7</v>
          </cell>
          <cell r="C824">
            <v>3</v>
          </cell>
          <cell r="D824" t="str">
            <v>C</v>
          </cell>
          <cell r="E824">
            <v>24</v>
          </cell>
          <cell r="F824">
            <v>37789</v>
          </cell>
          <cell r="G824">
            <v>3.4</v>
          </cell>
          <cell r="H824">
            <v>3</v>
          </cell>
          <cell r="I824" t="str">
            <v>6          0</v>
          </cell>
          <cell r="J824">
            <v>0</v>
          </cell>
          <cell r="K824">
            <v>0</v>
          </cell>
          <cell r="L824">
            <v>2003</v>
          </cell>
          <cell r="M824" t="str">
            <v>No Trade</v>
          </cell>
          <cell r="N824" t="str">
            <v/>
          </cell>
          <cell r="O824" t="str">
            <v/>
          </cell>
          <cell r="P824" t="str">
            <v/>
          </cell>
        </row>
        <row r="825">
          <cell r="A825" t="str">
            <v>LO</v>
          </cell>
          <cell r="B825">
            <v>7</v>
          </cell>
          <cell r="C825">
            <v>3</v>
          </cell>
          <cell r="D825" t="str">
            <v>P</v>
          </cell>
          <cell r="E825">
            <v>24</v>
          </cell>
          <cell r="F825">
            <v>37789</v>
          </cell>
          <cell r="G825">
            <v>1.94</v>
          </cell>
          <cell r="H825">
            <v>2</v>
          </cell>
          <cell r="I825" t="str">
            <v>6          0</v>
          </cell>
          <cell r="J825">
            <v>0</v>
          </cell>
          <cell r="K825">
            <v>0</v>
          </cell>
          <cell r="L825">
            <v>2003</v>
          </cell>
          <cell r="M825" t="str">
            <v>No Trade</v>
          </cell>
          <cell r="N825" t="str">
            <v/>
          </cell>
          <cell r="O825" t="str">
            <v/>
          </cell>
          <cell r="P825" t="str">
            <v/>
          </cell>
        </row>
        <row r="826">
          <cell r="A826" t="str">
            <v>LO</v>
          </cell>
          <cell r="B826">
            <v>7</v>
          </cell>
          <cell r="C826">
            <v>3</v>
          </cell>
          <cell r="D826" t="str">
            <v>C</v>
          </cell>
          <cell r="E826">
            <v>24.5</v>
          </cell>
          <cell r="F826">
            <v>37789</v>
          </cell>
          <cell r="G826">
            <v>3.12</v>
          </cell>
          <cell r="H826">
            <v>2.7</v>
          </cell>
          <cell r="I826" t="str">
            <v>7          0</v>
          </cell>
          <cell r="J826">
            <v>0</v>
          </cell>
          <cell r="K826">
            <v>0</v>
          </cell>
          <cell r="L826">
            <v>2003</v>
          </cell>
          <cell r="M826" t="str">
            <v>No Trade</v>
          </cell>
          <cell r="N826" t="str">
            <v/>
          </cell>
          <cell r="O826" t="str">
            <v/>
          </cell>
          <cell r="P826" t="str">
            <v/>
          </cell>
        </row>
        <row r="827">
          <cell r="A827" t="str">
            <v>LO</v>
          </cell>
          <cell r="B827">
            <v>7</v>
          </cell>
          <cell r="C827">
            <v>3</v>
          </cell>
          <cell r="D827" t="str">
            <v>P</v>
          </cell>
          <cell r="E827">
            <v>24.5</v>
          </cell>
          <cell r="F827">
            <v>37789</v>
          </cell>
          <cell r="G827">
            <v>2.14</v>
          </cell>
          <cell r="H827">
            <v>2.2000000000000002</v>
          </cell>
          <cell r="I827" t="str">
            <v>7         50</v>
          </cell>
          <cell r="J827">
            <v>2.2000000000000002</v>
          </cell>
          <cell r="K827">
            <v>2.2000000000000002</v>
          </cell>
          <cell r="L827">
            <v>2003</v>
          </cell>
          <cell r="M827" t="str">
            <v>No Trade</v>
          </cell>
          <cell r="N827" t="str">
            <v/>
          </cell>
          <cell r="O827" t="str">
            <v/>
          </cell>
          <cell r="P827" t="str">
            <v/>
          </cell>
        </row>
        <row r="828">
          <cell r="A828" t="str">
            <v>LO</v>
          </cell>
          <cell r="B828">
            <v>7</v>
          </cell>
          <cell r="C828">
            <v>3</v>
          </cell>
          <cell r="D828" t="str">
            <v>C</v>
          </cell>
          <cell r="E828">
            <v>25</v>
          </cell>
          <cell r="F828">
            <v>37789</v>
          </cell>
          <cell r="G828">
            <v>2.84</v>
          </cell>
          <cell r="H828">
            <v>2.5</v>
          </cell>
          <cell r="I828" t="str">
            <v>1          0</v>
          </cell>
          <cell r="J828">
            <v>0</v>
          </cell>
          <cell r="K828">
            <v>0</v>
          </cell>
          <cell r="L828">
            <v>2003</v>
          </cell>
          <cell r="M828" t="str">
            <v>No Trade</v>
          </cell>
          <cell r="N828" t="str">
            <v/>
          </cell>
          <cell r="O828" t="str">
            <v/>
          </cell>
          <cell r="P828" t="str">
            <v/>
          </cell>
        </row>
        <row r="829">
          <cell r="A829" t="str">
            <v>LO</v>
          </cell>
          <cell r="B829">
            <v>7</v>
          </cell>
          <cell r="C829">
            <v>3</v>
          </cell>
          <cell r="D829" t="str">
            <v>P</v>
          </cell>
          <cell r="E829">
            <v>25</v>
          </cell>
          <cell r="F829">
            <v>37789</v>
          </cell>
          <cell r="G829">
            <v>2.36</v>
          </cell>
          <cell r="H829">
            <v>2.5</v>
          </cell>
          <cell r="I829" t="str">
            <v>1          0</v>
          </cell>
          <cell r="J829">
            <v>0</v>
          </cell>
          <cell r="K829">
            <v>0</v>
          </cell>
          <cell r="L829">
            <v>2003</v>
          </cell>
          <cell r="M829" t="str">
            <v>No Trade</v>
          </cell>
          <cell r="N829" t="str">
            <v/>
          </cell>
          <cell r="O829" t="str">
            <v/>
          </cell>
          <cell r="P829" t="str">
            <v/>
          </cell>
        </row>
        <row r="830">
          <cell r="A830" t="str">
            <v>LO</v>
          </cell>
          <cell r="B830">
            <v>7</v>
          </cell>
          <cell r="C830">
            <v>3</v>
          </cell>
          <cell r="D830" t="str">
            <v>C</v>
          </cell>
          <cell r="E830">
            <v>25.5</v>
          </cell>
          <cell r="F830">
            <v>37789</v>
          </cell>
          <cell r="G830">
            <v>2.57</v>
          </cell>
          <cell r="H830">
            <v>2.2000000000000002</v>
          </cell>
          <cell r="I830" t="str">
            <v>7          0</v>
          </cell>
          <cell r="J830">
            <v>0</v>
          </cell>
          <cell r="K830">
            <v>0</v>
          </cell>
          <cell r="L830">
            <v>2003</v>
          </cell>
          <cell r="M830" t="str">
            <v>No Trade</v>
          </cell>
          <cell r="N830" t="str">
            <v/>
          </cell>
          <cell r="O830" t="str">
            <v/>
          </cell>
          <cell r="P830" t="str">
            <v/>
          </cell>
        </row>
        <row r="831">
          <cell r="A831" t="str">
            <v>LO</v>
          </cell>
          <cell r="B831">
            <v>7</v>
          </cell>
          <cell r="C831">
            <v>3</v>
          </cell>
          <cell r="D831" t="str">
            <v>P</v>
          </cell>
          <cell r="E831">
            <v>25.5</v>
          </cell>
          <cell r="F831">
            <v>37789</v>
          </cell>
          <cell r="G831">
            <v>2.59</v>
          </cell>
          <cell r="H831">
            <v>2.7</v>
          </cell>
          <cell r="I831" t="str">
            <v>7          0</v>
          </cell>
          <cell r="J831">
            <v>0</v>
          </cell>
          <cell r="K831">
            <v>0</v>
          </cell>
          <cell r="L831">
            <v>2003</v>
          </cell>
          <cell r="M831" t="str">
            <v>No Trade</v>
          </cell>
          <cell r="N831" t="str">
            <v/>
          </cell>
          <cell r="O831" t="str">
            <v/>
          </cell>
          <cell r="P831" t="str">
            <v/>
          </cell>
        </row>
        <row r="832">
          <cell r="A832" t="str">
            <v>LO</v>
          </cell>
          <cell r="B832">
            <v>7</v>
          </cell>
          <cell r="C832">
            <v>3</v>
          </cell>
          <cell r="D832" t="str">
            <v>C</v>
          </cell>
          <cell r="E832">
            <v>26</v>
          </cell>
          <cell r="F832">
            <v>37789</v>
          </cell>
          <cell r="G832">
            <v>2.34</v>
          </cell>
          <cell r="H832">
            <v>2</v>
          </cell>
          <cell r="I832" t="str">
            <v>5          0</v>
          </cell>
          <cell r="J832">
            <v>0</v>
          </cell>
          <cell r="K832">
            <v>0</v>
          </cell>
          <cell r="L832">
            <v>2003</v>
          </cell>
          <cell r="M832" t="str">
            <v>No Trade</v>
          </cell>
          <cell r="N832" t="str">
            <v/>
          </cell>
          <cell r="O832" t="str">
            <v/>
          </cell>
          <cell r="P832" t="str">
            <v/>
          </cell>
        </row>
        <row r="833">
          <cell r="A833" t="str">
            <v>LO</v>
          </cell>
          <cell r="B833">
            <v>7</v>
          </cell>
          <cell r="C833">
            <v>3</v>
          </cell>
          <cell r="D833" t="str">
            <v>P</v>
          </cell>
          <cell r="E833">
            <v>26</v>
          </cell>
          <cell r="F833">
            <v>37789</v>
          </cell>
          <cell r="G833">
            <v>2.86</v>
          </cell>
          <cell r="H833">
            <v>3</v>
          </cell>
          <cell r="I833" t="str">
            <v>5          0</v>
          </cell>
          <cell r="J833">
            <v>0</v>
          </cell>
          <cell r="K833">
            <v>0</v>
          </cell>
          <cell r="L833">
            <v>2003</v>
          </cell>
          <cell r="M833" t="str">
            <v>No Trade</v>
          </cell>
          <cell r="N833" t="str">
            <v/>
          </cell>
          <cell r="O833" t="str">
            <v/>
          </cell>
          <cell r="P833" t="str">
            <v/>
          </cell>
        </row>
        <row r="834">
          <cell r="A834" t="str">
            <v>LO</v>
          </cell>
          <cell r="B834">
            <v>7</v>
          </cell>
          <cell r="C834">
            <v>3</v>
          </cell>
          <cell r="D834" t="str">
            <v>C</v>
          </cell>
          <cell r="E834">
            <v>27</v>
          </cell>
          <cell r="F834">
            <v>37789</v>
          </cell>
          <cell r="G834">
            <v>1.91</v>
          </cell>
          <cell r="H834">
            <v>1.6</v>
          </cell>
          <cell r="I834" t="str">
            <v>5          0</v>
          </cell>
          <cell r="J834">
            <v>0</v>
          </cell>
          <cell r="K834">
            <v>0</v>
          </cell>
          <cell r="L834">
            <v>2003</v>
          </cell>
          <cell r="M834" t="str">
            <v>No Trade</v>
          </cell>
          <cell r="N834" t="str">
            <v/>
          </cell>
          <cell r="O834" t="str">
            <v/>
          </cell>
          <cell r="P834" t="str">
            <v/>
          </cell>
        </row>
        <row r="835">
          <cell r="A835" t="str">
            <v>LO</v>
          </cell>
          <cell r="B835">
            <v>7</v>
          </cell>
          <cell r="C835">
            <v>3</v>
          </cell>
          <cell r="D835" t="str">
            <v>C</v>
          </cell>
          <cell r="E835">
            <v>27.5</v>
          </cell>
          <cell r="F835">
            <v>37789</v>
          </cell>
          <cell r="G835">
            <v>1.72</v>
          </cell>
          <cell r="H835">
            <v>1.4</v>
          </cell>
          <cell r="I835" t="str">
            <v>8          0</v>
          </cell>
          <cell r="J835">
            <v>0</v>
          </cell>
          <cell r="K835">
            <v>0</v>
          </cell>
          <cell r="L835">
            <v>2003</v>
          </cell>
          <cell r="M835" t="str">
            <v>No Trade</v>
          </cell>
          <cell r="N835" t="str">
            <v/>
          </cell>
          <cell r="O835" t="str">
            <v/>
          </cell>
          <cell r="P835" t="str">
            <v/>
          </cell>
        </row>
        <row r="836">
          <cell r="A836" t="str">
            <v>LO</v>
          </cell>
          <cell r="B836">
            <v>7</v>
          </cell>
          <cell r="C836">
            <v>3</v>
          </cell>
          <cell r="D836" t="str">
            <v>C</v>
          </cell>
          <cell r="E836">
            <v>28</v>
          </cell>
          <cell r="F836">
            <v>37789</v>
          </cell>
          <cell r="G836">
            <v>1.54</v>
          </cell>
          <cell r="H836">
            <v>1.3</v>
          </cell>
          <cell r="I836" t="str">
            <v>1          0</v>
          </cell>
          <cell r="J836">
            <v>0</v>
          </cell>
          <cell r="K836">
            <v>0</v>
          </cell>
          <cell r="L836">
            <v>2003</v>
          </cell>
          <cell r="M836" t="str">
            <v>No Trade</v>
          </cell>
          <cell r="N836" t="str">
            <v/>
          </cell>
          <cell r="O836" t="str">
            <v/>
          </cell>
          <cell r="P836" t="str">
            <v/>
          </cell>
        </row>
        <row r="837">
          <cell r="A837" t="str">
            <v>LO</v>
          </cell>
          <cell r="B837">
            <v>7</v>
          </cell>
          <cell r="C837">
            <v>3</v>
          </cell>
          <cell r="D837" t="str">
            <v>C</v>
          </cell>
          <cell r="E837">
            <v>28.5</v>
          </cell>
          <cell r="F837">
            <v>37789</v>
          </cell>
          <cell r="G837">
            <v>1.38</v>
          </cell>
          <cell r="H837">
            <v>1.1000000000000001</v>
          </cell>
          <cell r="I837" t="str">
            <v>6          0</v>
          </cell>
          <cell r="J837">
            <v>0</v>
          </cell>
          <cell r="K837">
            <v>0</v>
          </cell>
          <cell r="L837">
            <v>2003</v>
          </cell>
          <cell r="M837" t="str">
            <v>No Trade</v>
          </cell>
          <cell r="N837" t="str">
            <v/>
          </cell>
          <cell r="O837" t="str">
            <v/>
          </cell>
          <cell r="P837" t="str">
            <v/>
          </cell>
        </row>
        <row r="838">
          <cell r="A838" t="str">
            <v>LO</v>
          </cell>
          <cell r="B838">
            <v>7</v>
          </cell>
          <cell r="C838">
            <v>3</v>
          </cell>
          <cell r="D838" t="str">
            <v>C</v>
          </cell>
          <cell r="E838">
            <v>29</v>
          </cell>
          <cell r="F838">
            <v>37789</v>
          </cell>
          <cell r="G838">
            <v>1.22</v>
          </cell>
          <cell r="H838">
            <v>1</v>
          </cell>
          <cell r="I838" t="str">
            <v>3          0</v>
          </cell>
          <cell r="J838">
            <v>0</v>
          </cell>
          <cell r="K838">
            <v>0</v>
          </cell>
          <cell r="L838">
            <v>2003</v>
          </cell>
          <cell r="M838" t="str">
            <v>No Trade</v>
          </cell>
          <cell r="N838" t="str">
            <v/>
          </cell>
          <cell r="O838" t="str">
            <v/>
          </cell>
          <cell r="P838" t="str">
            <v/>
          </cell>
        </row>
        <row r="839">
          <cell r="A839" t="str">
            <v>LO</v>
          </cell>
          <cell r="B839">
            <v>7</v>
          </cell>
          <cell r="C839">
            <v>3</v>
          </cell>
          <cell r="D839" t="str">
            <v>C</v>
          </cell>
          <cell r="E839">
            <v>30</v>
          </cell>
          <cell r="F839">
            <v>37789</v>
          </cell>
          <cell r="G839">
            <v>0.98</v>
          </cell>
          <cell r="H839">
            <v>0.8</v>
          </cell>
          <cell r="I839" t="str">
            <v>2         75</v>
          </cell>
          <cell r="J839">
            <v>0</v>
          </cell>
          <cell r="K839">
            <v>0</v>
          </cell>
          <cell r="L839">
            <v>2003</v>
          </cell>
          <cell r="M839" t="str">
            <v>No Trade</v>
          </cell>
          <cell r="N839" t="str">
            <v/>
          </cell>
          <cell r="O839" t="str">
            <v/>
          </cell>
          <cell r="P839" t="str">
            <v/>
          </cell>
        </row>
        <row r="840">
          <cell r="A840" t="str">
            <v>LO</v>
          </cell>
          <cell r="B840">
            <v>7</v>
          </cell>
          <cell r="C840">
            <v>3</v>
          </cell>
          <cell r="D840" t="str">
            <v>C</v>
          </cell>
          <cell r="E840">
            <v>31</v>
          </cell>
          <cell r="F840">
            <v>37789</v>
          </cell>
          <cell r="G840">
            <v>0.78</v>
          </cell>
          <cell r="H840">
            <v>0.6</v>
          </cell>
          <cell r="I840" t="str">
            <v>5          0</v>
          </cell>
          <cell r="J840">
            <v>0</v>
          </cell>
          <cell r="K840">
            <v>0</v>
          </cell>
          <cell r="L840">
            <v>2003</v>
          </cell>
          <cell r="M840" t="str">
            <v>No Trade</v>
          </cell>
          <cell r="N840" t="str">
            <v/>
          </cell>
          <cell r="O840" t="str">
            <v/>
          </cell>
          <cell r="P840" t="str">
            <v/>
          </cell>
        </row>
        <row r="841">
          <cell r="A841" t="str">
            <v>LO</v>
          </cell>
          <cell r="B841">
            <v>7</v>
          </cell>
          <cell r="C841">
            <v>3</v>
          </cell>
          <cell r="D841" t="str">
            <v>C</v>
          </cell>
          <cell r="E841">
            <v>32</v>
          </cell>
          <cell r="F841">
            <v>37789</v>
          </cell>
          <cell r="G841">
            <v>0.64</v>
          </cell>
          <cell r="H841">
            <v>0.5</v>
          </cell>
          <cell r="I841" t="str">
            <v>5          0</v>
          </cell>
          <cell r="J841">
            <v>0</v>
          </cell>
          <cell r="K841">
            <v>0</v>
          </cell>
          <cell r="L841">
            <v>2003</v>
          </cell>
          <cell r="M841" t="str">
            <v>No Trade</v>
          </cell>
          <cell r="N841" t="str">
            <v/>
          </cell>
          <cell r="O841" t="str">
            <v/>
          </cell>
          <cell r="P841" t="str">
            <v/>
          </cell>
        </row>
        <row r="842">
          <cell r="A842" t="str">
            <v>LO</v>
          </cell>
          <cell r="B842">
            <v>7</v>
          </cell>
          <cell r="C842">
            <v>3</v>
          </cell>
          <cell r="D842" t="str">
            <v>C</v>
          </cell>
          <cell r="E842">
            <v>33</v>
          </cell>
          <cell r="F842">
            <v>37789</v>
          </cell>
          <cell r="G842">
            <v>0.54</v>
          </cell>
          <cell r="H842">
            <v>0.4</v>
          </cell>
          <cell r="I842" t="str">
            <v>6          0</v>
          </cell>
          <cell r="J842">
            <v>0</v>
          </cell>
          <cell r="K842">
            <v>0</v>
          </cell>
          <cell r="L842">
            <v>2003</v>
          </cell>
          <cell r="M842" t="str">
            <v>No Trade</v>
          </cell>
          <cell r="N842" t="str">
            <v/>
          </cell>
          <cell r="O842" t="str">
            <v/>
          </cell>
          <cell r="P842" t="str">
            <v/>
          </cell>
        </row>
        <row r="843">
          <cell r="A843" t="str">
            <v>LO</v>
          </cell>
          <cell r="B843">
            <v>7</v>
          </cell>
          <cell r="C843">
            <v>3</v>
          </cell>
          <cell r="D843" t="str">
            <v>C</v>
          </cell>
          <cell r="E843">
            <v>34</v>
          </cell>
          <cell r="F843">
            <v>37789</v>
          </cell>
          <cell r="G843">
            <v>0.46</v>
          </cell>
          <cell r="H843">
            <v>0.3</v>
          </cell>
          <cell r="I843" t="str">
            <v>9          0</v>
          </cell>
          <cell r="J843">
            <v>0</v>
          </cell>
          <cell r="K843">
            <v>0</v>
          </cell>
          <cell r="L843">
            <v>2003</v>
          </cell>
          <cell r="M843" t="str">
            <v>No Trade</v>
          </cell>
          <cell r="N843" t="str">
            <v/>
          </cell>
          <cell r="O843" t="str">
            <v/>
          </cell>
          <cell r="P843" t="str">
            <v/>
          </cell>
        </row>
        <row r="844">
          <cell r="A844" t="str">
            <v>LO</v>
          </cell>
          <cell r="B844">
            <v>7</v>
          </cell>
          <cell r="C844">
            <v>3</v>
          </cell>
          <cell r="D844" t="str">
            <v>C</v>
          </cell>
          <cell r="E844">
            <v>35</v>
          </cell>
          <cell r="F844">
            <v>37789</v>
          </cell>
          <cell r="G844">
            <v>0.39</v>
          </cell>
          <cell r="H844">
            <v>0.3</v>
          </cell>
          <cell r="I844" t="str">
            <v>3          0</v>
          </cell>
          <cell r="J844">
            <v>0</v>
          </cell>
          <cell r="K844">
            <v>0</v>
          </cell>
          <cell r="L844">
            <v>2003</v>
          </cell>
          <cell r="M844" t="str">
            <v>No Trade</v>
          </cell>
          <cell r="N844" t="str">
            <v/>
          </cell>
          <cell r="O844" t="str">
            <v/>
          </cell>
          <cell r="P844" t="str">
            <v/>
          </cell>
        </row>
        <row r="845">
          <cell r="A845" t="str">
            <v>LO</v>
          </cell>
          <cell r="B845">
            <v>7</v>
          </cell>
          <cell r="C845">
            <v>3</v>
          </cell>
          <cell r="D845" t="str">
            <v>C</v>
          </cell>
          <cell r="E845">
            <v>36</v>
          </cell>
          <cell r="F845">
            <v>37789</v>
          </cell>
          <cell r="G845">
            <v>0.34</v>
          </cell>
          <cell r="H845">
            <v>0.2</v>
          </cell>
          <cell r="I845" t="str">
            <v>8          0</v>
          </cell>
          <cell r="J845">
            <v>0</v>
          </cell>
          <cell r="K845">
            <v>0</v>
          </cell>
          <cell r="L845">
            <v>2003</v>
          </cell>
          <cell r="M845" t="str">
            <v>No Trade</v>
          </cell>
          <cell r="N845" t="str">
            <v/>
          </cell>
          <cell r="O845" t="str">
            <v/>
          </cell>
          <cell r="P845" t="str">
            <v/>
          </cell>
        </row>
        <row r="846">
          <cell r="A846" t="str">
            <v>LO</v>
          </cell>
          <cell r="B846">
            <v>7</v>
          </cell>
          <cell r="C846">
            <v>3</v>
          </cell>
          <cell r="D846" t="str">
            <v>C</v>
          </cell>
          <cell r="E846">
            <v>40</v>
          </cell>
          <cell r="F846">
            <v>37789</v>
          </cell>
          <cell r="G846">
            <v>0.2</v>
          </cell>
          <cell r="H846">
            <v>0.1</v>
          </cell>
          <cell r="I846" t="str">
            <v>6         10</v>
          </cell>
          <cell r="J846">
            <v>0.18</v>
          </cell>
          <cell r="K846">
            <v>0.18</v>
          </cell>
          <cell r="L846">
            <v>2003</v>
          </cell>
          <cell r="M846" t="str">
            <v>No Trade</v>
          </cell>
          <cell r="N846" t="str">
            <v/>
          </cell>
          <cell r="O846" t="str">
            <v/>
          </cell>
          <cell r="P846" t="str">
            <v/>
          </cell>
        </row>
        <row r="847">
          <cell r="A847" t="str">
            <v>LO</v>
          </cell>
          <cell r="B847">
            <v>8</v>
          </cell>
          <cell r="C847">
            <v>3</v>
          </cell>
          <cell r="D847" t="str">
            <v>P</v>
          </cell>
          <cell r="E847">
            <v>14</v>
          </cell>
          <cell r="F847">
            <v>37819</v>
          </cell>
          <cell r="G847">
            <v>0.12</v>
          </cell>
          <cell r="H847">
            <v>0.1</v>
          </cell>
          <cell r="I847" t="str">
            <v>2          0</v>
          </cell>
          <cell r="J847">
            <v>0</v>
          </cell>
          <cell r="K847">
            <v>0</v>
          </cell>
          <cell r="L847">
            <v>2003</v>
          </cell>
          <cell r="M847" t="str">
            <v>No Trade</v>
          </cell>
          <cell r="N847" t="str">
            <v/>
          </cell>
          <cell r="O847" t="str">
            <v/>
          </cell>
          <cell r="P847" t="str">
            <v/>
          </cell>
        </row>
        <row r="848">
          <cell r="A848" t="str">
            <v>LO</v>
          </cell>
          <cell r="B848">
            <v>8</v>
          </cell>
          <cell r="C848">
            <v>3</v>
          </cell>
          <cell r="D848" t="str">
            <v>P</v>
          </cell>
          <cell r="E848">
            <v>17</v>
          </cell>
          <cell r="F848">
            <v>37819</v>
          </cell>
          <cell r="G848">
            <v>0.37</v>
          </cell>
          <cell r="H848">
            <v>0.3</v>
          </cell>
          <cell r="I848" t="str">
            <v>8          0</v>
          </cell>
          <cell r="J848">
            <v>0</v>
          </cell>
          <cell r="K848">
            <v>0</v>
          </cell>
          <cell r="L848">
            <v>2003</v>
          </cell>
          <cell r="M848" t="str">
            <v>No Trade</v>
          </cell>
          <cell r="N848" t="str">
            <v/>
          </cell>
          <cell r="O848" t="str">
            <v/>
          </cell>
          <cell r="P848" t="str">
            <v/>
          </cell>
        </row>
        <row r="849">
          <cell r="A849" t="str">
            <v>LO</v>
          </cell>
          <cell r="B849">
            <v>8</v>
          </cell>
          <cell r="C849">
            <v>3</v>
          </cell>
          <cell r="D849" t="str">
            <v>P</v>
          </cell>
          <cell r="E849">
            <v>18</v>
          </cell>
          <cell r="F849">
            <v>37819</v>
          </cell>
          <cell r="G849">
            <v>0.5</v>
          </cell>
          <cell r="H849">
            <v>0.5</v>
          </cell>
          <cell r="I849" t="str">
            <v>2          0</v>
          </cell>
          <cell r="J849">
            <v>0</v>
          </cell>
          <cell r="K849">
            <v>0</v>
          </cell>
          <cell r="L849">
            <v>2003</v>
          </cell>
          <cell r="M849" t="str">
            <v>No Trade</v>
          </cell>
          <cell r="N849" t="str">
            <v/>
          </cell>
          <cell r="O849" t="str">
            <v/>
          </cell>
          <cell r="P849" t="str">
            <v/>
          </cell>
        </row>
        <row r="850">
          <cell r="A850" t="str">
            <v>LO</v>
          </cell>
          <cell r="B850">
            <v>8</v>
          </cell>
          <cell r="C850">
            <v>3</v>
          </cell>
          <cell r="D850" t="str">
            <v>P</v>
          </cell>
          <cell r="E850">
            <v>18.5</v>
          </cell>
          <cell r="F850">
            <v>37819</v>
          </cell>
          <cell r="G850">
            <v>0.57999999999999996</v>
          </cell>
          <cell r="H850">
            <v>0.6</v>
          </cell>
          <cell r="I850" t="str">
            <v>1          0</v>
          </cell>
          <cell r="J850">
            <v>0</v>
          </cell>
          <cell r="K850">
            <v>0</v>
          </cell>
          <cell r="L850">
            <v>2003</v>
          </cell>
          <cell r="M850" t="str">
            <v>No Trade</v>
          </cell>
          <cell r="N850" t="str">
            <v/>
          </cell>
          <cell r="O850" t="str">
            <v/>
          </cell>
          <cell r="P850" t="str">
            <v/>
          </cell>
        </row>
        <row r="851">
          <cell r="A851" t="str">
            <v>LO</v>
          </cell>
          <cell r="B851">
            <v>8</v>
          </cell>
          <cell r="C851">
            <v>3</v>
          </cell>
          <cell r="D851" t="str">
            <v>P</v>
          </cell>
          <cell r="E851">
            <v>20</v>
          </cell>
          <cell r="F851">
            <v>37819</v>
          </cell>
          <cell r="G851">
            <v>0.87</v>
          </cell>
          <cell r="H851">
            <v>0.9</v>
          </cell>
          <cell r="I851" t="str">
            <v>1          0</v>
          </cell>
          <cell r="J851">
            <v>0</v>
          </cell>
          <cell r="K851">
            <v>0</v>
          </cell>
          <cell r="L851">
            <v>2003</v>
          </cell>
          <cell r="M851" t="str">
            <v>No Trade</v>
          </cell>
          <cell r="N851" t="str">
            <v/>
          </cell>
          <cell r="O851" t="str">
            <v/>
          </cell>
          <cell r="P851" t="str">
            <v/>
          </cell>
        </row>
        <row r="852">
          <cell r="A852" t="str">
            <v>LO</v>
          </cell>
          <cell r="B852">
            <v>8</v>
          </cell>
          <cell r="C852">
            <v>3</v>
          </cell>
          <cell r="D852" t="str">
            <v>P</v>
          </cell>
          <cell r="E852">
            <v>21</v>
          </cell>
          <cell r="F852">
            <v>37819</v>
          </cell>
          <cell r="G852">
            <v>1.1200000000000001</v>
          </cell>
          <cell r="H852">
            <v>1.1000000000000001</v>
          </cell>
          <cell r="I852" t="str">
            <v>7          0</v>
          </cell>
          <cell r="J852">
            <v>0</v>
          </cell>
          <cell r="K852">
            <v>0</v>
          </cell>
          <cell r="L852">
            <v>2003</v>
          </cell>
          <cell r="M852" t="str">
            <v>No Trade</v>
          </cell>
          <cell r="N852" t="str">
            <v/>
          </cell>
          <cell r="O852" t="str">
            <v/>
          </cell>
          <cell r="P852" t="str">
            <v/>
          </cell>
        </row>
        <row r="853">
          <cell r="A853" t="str">
            <v>LO</v>
          </cell>
          <cell r="B853">
            <v>8</v>
          </cell>
          <cell r="C853">
            <v>3</v>
          </cell>
          <cell r="D853" t="str">
            <v>P</v>
          </cell>
          <cell r="E853">
            <v>22</v>
          </cell>
          <cell r="F853">
            <v>37819</v>
          </cell>
          <cell r="G853">
            <v>1.4</v>
          </cell>
          <cell r="H853">
            <v>1.4</v>
          </cell>
          <cell r="I853" t="str">
            <v>7          0</v>
          </cell>
          <cell r="J853">
            <v>0</v>
          </cell>
          <cell r="K853">
            <v>0</v>
          </cell>
          <cell r="L853">
            <v>2003</v>
          </cell>
          <cell r="M853" t="str">
            <v>No Trade</v>
          </cell>
          <cell r="N853" t="str">
            <v/>
          </cell>
          <cell r="O853" t="str">
            <v/>
          </cell>
          <cell r="P853" t="str">
            <v/>
          </cell>
        </row>
        <row r="854">
          <cell r="A854" t="str">
            <v>LO</v>
          </cell>
          <cell r="B854">
            <v>8</v>
          </cell>
          <cell r="C854">
            <v>3</v>
          </cell>
          <cell r="D854" t="str">
            <v>P</v>
          </cell>
          <cell r="E854">
            <v>23</v>
          </cell>
          <cell r="F854">
            <v>37819</v>
          </cell>
          <cell r="G854">
            <v>1.74</v>
          </cell>
          <cell r="H854">
            <v>1.8</v>
          </cell>
          <cell r="I854" t="str">
            <v>3          0</v>
          </cell>
          <cell r="J854">
            <v>0</v>
          </cell>
          <cell r="K854">
            <v>0</v>
          </cell>
          <cell r="L854">
            <v>2003</v>
          </cell>
          <cell r="M854" t="str">
            <v>No Trade</v>
          </cell>
          <cell r="N854" t="str">
            <v/>
          </cell>
          <cell r="O854" t="str">
            <v/>
          </cell>
          <cell r="P854" t="str">
            <v/>
          </cell>
        </row>
        <row r="855">
          <cell r="A855" t="str">
            <v>LO</v>
          </cell>
          <cell r="B855">
            <v>8</v>
          </cell>
          <cell r="C855">
            <v>3</v>
          </cell>
          <cell r="D855" t="str">
            <v>C</v>
          </cell>
          <cell r="E855">
            <v>24</v>
          </cell>
          <cell r="F855">
            <v>37819</v>
          </cell>
          <cell r="G855">
            <v>3.29</v>
          </cell>
          <cell r="H855">
            <v>2.9</v>
          </cell>
          <cell r="I855" t="str">
            <v>5          0</v>
          </cell>
          <cell r="J855">
            <v>0</v>
          </cell>
          <cell r="K855">
            <v>0</v>
          </cell>
          <cell r="L855">
            <v>2003</v>
          </cell>
          <cell r="M855" t="str">
            <v>No Trade</v>
          </cell>
          <cell r="N855" t="str">
            <v/>
          </cell>
          <cell r="O855" t="str">
            <v/>
          </cell>
          <cell r="P855" t="str">
            <v/>
          </cell>
        </row>
        <row r="856">
          <cell r="A856" t="str">
            <v>LO</v>
          </cell>
          <cell r="B856">
            <v>8</v>
          </cell>
          <cell r="C856">
            <v>3</v>
          </cell>
          <cell r="D856" t="str">
            <v>P</v>
          </cell>
          <cell r="E856">
            <v>24</v>
          </cell>
          <cell r="F856">
            <v>37819</v>
          </cell>
          <cell r="G856">
            <v>2.12</v>
          </cell>
          <cell r="H856">
            <v>2.2000000000000002</v>
          </cell>
          <cell r="I856" t="str">
            <v>3          0</v>
          </cell>
          <cell r="J856">
            <v>0</v>
          </cell>
          <cell r="K856">
            <v>0</v>
          </cell>
          <cell r="L856">
            <v>2003</v>
          </cell>
          <cell r="M856" t="str">
            <v>No Trade</v>
          </cell>
          <cell r="N856" t="str">
            <v/>
          </cell>
          <cell r="O856" t="str">
            <v/>
          </cell>
          <cell r="P856" t="str">
            <v/>
          </cell>
        </row>
        <row r="857">
          <cell r="A857" t="str">
            <v>LO</v>
          </cell>
          <cell r="B857">
            <v>8</v>
          </cell>
          <cell r="C857">
            <v>3</v>
          </cell>
          <cell r="D857" t="str">
            <v>C</v>
          </cell>
          <cell r="E857">
            <v>24.5</v>
          </cell>
          <cell r="F857">
            <v>37819</v>
          </cell>
          <cell r="G857">
            <v>3</v>
          </cell>
          <cell r="H857">
            <v>2.6</v>
          </cell>
          <cell r="I857" t="str">
            <v>8          0</v>
          </cell>
          <cell r="J857">
            <v>0</v>
          </cell>
          <cell r="K857">
            <v>0</v>
          </cell>
          <cell r="L857">
            <v>2003</v>
          </cell>
          <cell r="M857" t="str">
            <v>No Trade</v>
          </cell>
          <cell r="N857" t="str">
            <v/>
          </cell>
          <cell r="O857" t="str">
            <v/>
          </cell>
          <cell r="P857" t="str">
            <v/>
          </cell>
        </row>
        <row r="858">
          <cell r="A858" t="str">
            <v>LO</v>
          </cell>
          <cell r="B858">
            <v>8</v>
          </cell>
          <cell r="C858">
            <v>3</v>
          </cell>
          <cell r="D858" t="str">
            <v>P</v>
          </cell>
          <cell r="E858">
            <v>24.5</v>
          </cell>
          <cell r="F858">
            <v>37819</v>
          </cell>
          <cell r="G858">
            <v>2.34</v>
          </cell>
          <cell r="H858">
            <v>2.4</v>
          </cell>
          <cell r="I858" t="str">
            <v>6          0</v>
          </cell>
          <cell r="J858">
            <v>0</v>
          </cell>
          <cell r="K858">
            <v>0</v>
          </cell>
          <cell r="L858">
            <v>2003</v>
          </cell>
          <cell r="M858" t="str">
            <v>No Trade</v>
          </cell>
          <cell r="N858" t="str">
            <v/>
          </cell>
          <cell r="O858" t="str">
            <v/>
          </cell>
          <cell r="P858" t="str">
            <v/>
          </cell>
        </row>
        <row r="859">
          <cell r="A859" t="str">
            <v>LO</v>
          </cell>
          <cell r="B859">
            <v>8</v>
          </cell>
          <cell r="C859">
            <v>3</v>
          </cell>
          <cell r="D859" t="str">
            <v>C</v>
          </cell>
          <cell r="E859">
            <v>25</v>
          </cell>
          <cell r="F859">
            <v>37819</v>
          </cell>
          <cell r="G859">
            <v>2.74</v>
          </cell>
          <cell r="H859">
            <v>2.4</v>
          </cell>
          <cell r="I859" t="str">
            <v>3        400</v>
          </cell>
          <cell r="J859">
            <v>0</v>
          </cell>
          <cell r="K859">
            <v>0</v>
          </cell>
          <cell r="L859">
            <v>2003</v>
          </cell>
          <cell r="M859" t="str">
            <v>No Trade</v>
          </cell>
          <cell r="N859" t="str">
            <v/>
          </cell>
          <cell r="O859" t="str">
            <v/>
          </cell>
          <cell r="P859" t="str">
            <v/>
          </cell>
        </row>
        <row r="860">
          <cell r="A860" t="str">
            <v>LO</v>
          </cell>
          <cell r="B860">
            <v>8</v>
          </cell>
          <cell r="C860">
            <v>3</v>
          </cell>
          <cell r="D860" t="str">
            <v>P</v>
          </cell>
          <cell r="E860">
            <v>25</v>
          </cell>
          <cell r="F860">
            <v>37819</v>
          </cell>
          <cell r="G860">
            <v>2.56</v>
          </cell>
          <cell r="H860">
            <v>2.7</v>
          </cell>
          <cell r="I860" t="str">
            <v>1          0</v>
          </cell>
          <cell r="J860">
            <v>0</v>
          </cell>
          <cell r="K860">
            <v>0</v>
          </cell>
          <cell r="L860">
            <v>2003</v>
          </cell>
          <cell r="M860" t="str">
            <v>No Trade</v>
          </cell>
          <cell r="N860" t="str">
            <v/>
          </cell>
          <cell r="O860" t="str">
            <v/>
          </cell>
          <cell r="P860" t="str">
            <v/>
          </cell>
        </row>
        <row r="861">
          <cell r="A861" t="str">
            <v>LO</v>
          </cell>
          <cell r="B861">
            <v>8</v>
          </cell>
          <cell r="C861">
            <v>3</v>
          </cell>
          <cell r="D861" t="str">
            <v>C</v>
          </cell>
          <cell r="E861">
            <v>25.5</v>
          </cell>
          <cell r="F861">
            <v>37819</v>
          </cell>
          <cell r="G861">
            <v>2.5</v>
          </cell>
          <cell r="H861">
            <v>2.2000000000000002</v>
          </cell>
          <cell r="I861" t="str">
            <v>1          0</v>
          </cell>
          <cell r="J861">
            <v>0</v>
          </cell>
          <cell r="K861">
            <v>0</v>
          </cell>
          <cell r="L861">
            <v>2003</v>
          </cell>
          <cell r="M861" t="str">
            <v>No Trade</v>
          </cell>
          <cell r="N861" t="str">
            <v/>
          </cell>
          <cell r="O861" t="str">
            <v/>
          </cell>
          <cell r="P861" t="str">
            <v/>
          </cell>
        </row>
        <row r="862">
          <cell r="A862" t="str">
            <v>LO</v>
          </cell>
          <cell r="B862">
            <v>8</v>
          </cell>
          <cell r="C862">
            <v>3</v>
          </cell>
          <cell r="D862" t="str">
            <v>P</v>
          </cell>
          <cell r="E862">
            <v>25.5</v>
          </cell>
          <cell r="F862">
            <v>37819</v>
          </cell>
          <cell r="G862">
            <v>2.81</v>
          </cell>
          <cell r="H862">
            <v>2.9</v>
          </cell>
          <cell r="I862" t="str">
            <v>9          0</v>
          </cell>
          <cell r="J862">
            <v>0</v>
          </cell>
          <cell r="K862">
            <v>0</v>
          </cell>
          <cell r="L862">
            <v>2003</v>
          </cell>
          <cell r="M862" t="str">
            <v>No Trade</v>
          </cell>
          <cell r="N862" t="str">
            <v/>
          </cell>
          <cell r="O862" t="str">
            <v/>
          </cell>
          <cell r="P862" t="str">
            <v/>
          </cell>
        </row>
        <row r="863">
          <cell r="A863" t="str">
            <v>LO</v>
          </cell>
          <cell r="B863">
            <v>8</v>
          </cell>
          <cell r="C863">
            <v>3</v>
          </cell>
          <cell r="D863" t="str">
            <v>C</v>
          </cell>
          <cell r="E863">
            <v>26</v>
          </cell>
          <cell r="F863">
            <v>37819</v>
          </cell>
          <cell r="G863">
            <v>2.27</v>
          </cell>
          <cell r="H863">
            <v>1.9</v>
          </cell>
          <cell r="I863" t="str">
            <v>9          0</v>
          </cell>
          <cell r="J863">
            <v>0</v>
          </cell>
          <cell r="K863">
            <v>0</v>
          </cell>
          <cell r="L863">
            <v>2003</v>
          </cell>
          <cell r="M863" t="str">
            <v>No Trade</v>
          </cell>
          <cell r="N863" t="str">
            <v/>
          </cell>
          <cell r="O863" t="str">
            <v/>
          </cell>
          <cell r="P863" t="str">
            <v/>
          </cell>
        </row>
        <row r="864">
          <cell r="A864" t="str">
            <v>LO</v>
          </cell>
          <cell r="B864">
            <v>8</v>
          </cell>
          <cell r="C864">
            <v>3</v>
          </cell>
          <cell r="D864" t="str">
            <v>P</v>
          </cell>
          <cell r="E864">
            <v>26</v>
          </cell>
          <cell r="F864">
            <v>37819</v>
          </cell>
          <cell r="G864">
            <v>3.09</v>
          </cell>
          <cell r="H864">
            <v>3.2</v>
          </cell>
          <cell r="I864" t="str">
            <v>6          0</v>
          </cell>
          <cell r="J864">
            <v>0</v>
          </cell>
          <cell r="K864">
            <v>0</v>
          </cell>
          <cell r="L864">
            <v>2003</v>
          </cell>
          <cell r="M864" t="str">
            <v>No Trade</v>
          </cell>
          <cell r="N864" t="str">
            <v/>
          </cell>
          <cell r="O864" t="str">
            <v/>
          </cell>
          <cell r="P864" t="str">
            <v/>
          </cell>
        </row>
        <row r="865">
          <cell r="A865" t="str">
            <v>LO</v>
          </cell>
          <cell r="B865">
            <v>8</v>
          </cell>
          <cell r="C865">
            <v>3</v>
          </cell>
          <cell r="D865" t="str">
            <v>C</v>
          </cell>
          <cell r="E865">
            <v>27</v>
          </cell>
          <cell r="F865">
            <v>37819</v>
          </cell>
          <cell r="G865">
            <v>1.86</v>
          </cell>
          <cell r="H865">
            <v>1.6</v>
          </cell>
          <cell r="I865" t="str">
            <v>1          0</v>
          </cell>
          <cell r="J865">
            <v>0</v>
          </cell>
          <cell r="K865">
            <v>0</v>
          </cell>
          <cell r="L865">
            <v>2003</v>
          </cell>
          <cell r="M865" t="str">
            <v>No Trade</v>
          </cell>
          <cell r="N865" t="str">
            <v/>
          </cell>
          <cell r="O865" t="str">
            <v/>
          </cell>
          <cell r="P865" t="str">
            <v/>
          </cell>
        </row>
        <row r="866">
          <cell r="A866" t="str">
            <v>LO</v>
          </cell>
          <cell r="B866">
            <v>8</v>
          </cell>
          <cell r="C866">
            <v>3</v>
          </cell>
          <cell r="D866" t="str">
            <v>C</v>
          </cell>
          <cell r="E866">
            <v>28</v>
          </cell>
          <cell r="F866">
            <v>37819</v>
          </cell>
          <cell r="G866">
            <v>1.5</v>
          </cell>
          <cell r="H866">
            <v>1.2</v>
          </cell>
          <cell r="I866" t="str">
            <v>8          0</v>
          </cell>
          <cell r="J866">
            <v>0</v>
          </cell>
          <cell r="K866">
            <v>0</v>
          </cell>
          <cell r="L866">
            <v>2003</v>
          </cell>
          <cell r="M866" t="str">
            <v>No Trade</v>
          </cell>
          <cell r="N866" t="str">
            <v/>
          </cell>
          <cell r="O866" t="str">
            <v/>
          </cell>
          <cell r="P866" t="str">
            <v/>
          </cell>
        </row>
        <row r="867">
          <cell r="A867" t="str">
            <v>LO</v>
          </cell>
          <cell r="B867">
            <v>8</v>
          </cell>
          <cell r="C867">
            <v>3</v>
          </cell>
          <cell r="D867" t="str">
            <v>C</v>
          </cell>
          <cell r="E867">
            <v>28.5</v>
          </cell>
          <cell r="F867">
            <v>37819</v>
          </cell>
          <cell r="G867">
            <v>1.34</v>
          </cell>
          <cell r="H867">
            <v>1.1000000000000001</v>
          </cell>
          <cell r="I867" t="str">
            <v>4          0</v>
          </cell>
          <cell r="J867">
            <v>0</v>
          </cell>
          <cell r="K867">
            <v>0</v>
          </cell>
          <cell r="L867">
            <v>2003</v>
          </cell>
          <cell r="M867" t="str">
            <v>No Trade</v>
          </cell>
          <cell r="N867" t="str">
            <v/>
          </cell>
          <cell r="O867" t="str">
            <v/>
          </cell>
          <cell r="P867" t="str">
            <v/>
          </cell>
        </row>
        <row r="868">
          <cell r="A868" t="str">
            <v>LO</v>
          </cell>
          <cell r="B868">
            <v>8</v>
          </cell>
          <cell r="C868">
            <v>3</v>
          </cell>
          <cell r="D868" t="str">
            <v>C</v>
          </cell>
          <cell r="E868">
            <v>30</v>
          </cell>
          <cell r="F868">
            <v>37819</v>
          </cell>
          <cell r="G868">
            <v>0.97</v>
          </cell>
          <cell r="H868">
            <v>0.8</v>
          </cell>
          <cell r="I868" t="str">
            <v>2          0</v>
          </cell>
          <cell r="J868">
            <v>0</v>
          </cell>
          <cell r="K868">
            <v>0</v>
          </cell>
          <cell r="L868">
            <v>2003</v>
          </cell>
          <cell r="M868" t="str">
            <v>No Trade</v>
          </cell>
          <cell r="N868" t="str">
            <v/>
          </cell>
          <cell r="O868" t="str">
            <v/>
          </cell>
          <cell r="P868" t="str">
            <v/>
          </cell>
        </row>
        <row r="869">
          <cell r="A869" t="str">
            <v>LO</v>
          </cell>
          <cell r="B869">
            <v>8</v>
          </cell>
          <cell r="C869">
            <v>3</v>
          </cell>
          <cell r="D869" t="str">
            <v>C</v>
          </cell>
          <cell r="E869">
            <v>31</v>
          </cell>
          <cell r="F869">
            <v>37819</v>
          </cell>
          <cell r="G869">
            <v>0.79</v>
          </cell>
          <cell r="H869">
            <v>0.6</v>
          </cell>
          <cell r="I869" t="str">
            <v>8        407</v>
          </cell>
          <cell r="J869">
            <v>0</v>
          </cell>
          <cell r="K869">
            <v>0</v>
          </cell>
          <cell r="L869">
            <v>2003</v>
          </cell>
          <cell r="M869" t="str">
            <v>No Trade</v>
          </cell>
          <cell r="N869" t="str">
            <v/>
          </cell>
          <cell r="O869" t="str">
            <v/>
          </cell>
          <cell r="P869" t="str">
            <v/>
          </cell>
        </row>
        <row r="870">
          <cell r="A870" t="str">
            <v>LO</v>
          </cell>
          <cell r="B870">
            <v>8</v>
          </cell>
          <cell r="C870">
            <v>3</v>
          </cell>
          <cell r="D870" t="str">
            <v>C</v>
          </cell>
          <cell r="E870">
            <v>32</v>
          </cell>
          <cell r="F870">
            <v>37819</v>
          </cell>
          <cell r="G870">
            <v>0.67</v>
          </cell>
          <cell r="H870">
            <v>0.5</v>
          </cell>
          <cell r="I870" t="str">
            <v>7          0</v>
          </cell>
          <cell r="J870">
            <v>0</v>
          </cell>
          <cell r="K870">
            <v>0</v>
          </cell>
          <cell r="L870">
            <v>2003</v>
          </cell>
          <cell r="M870" t="str">
            <v>No Trade</v>
          </cell>
          <cell r="N870" t="str">
            <v/>
          </cell>
          <cell r="O870" t="str">
            <v/>
          </cell>
          <cell r="P870" t="str">
            <v/>
          </cell>
        </row>
        <row r="871">
          <cell r="A871" t="str">
            <v>LO</v>
          </cell>
          <cell r="B871">
            <v>8</v>
          </cell>
          <cell r="C871">
            <v>3</v>
          </cell>
          <cell r="D871" t="str">
            <v>C</v>
          </cell>
          <cell r="E871">
            <v>33</v>
          </cell>
          <cell r="F871">
            <v>37819</v>
          </cell>
          <cell r="G871">
            <v>0.56999999999999995</v>
          </cell>
          <cell r="H871">
            <v>0.4</v>
          </cell>
          <cell r="I871" t="str">
            <v>9          7</v>
          </cell>
          <cell r="J871">
            <v>0</v>
          </cell>
          <cell r="K871">
            <v>0</v>
          </cell>
          <cell r="L871">
            <v>2003</v>
          </cell>
          <cell r="M871" t="str">
            <v>No Trade</v>
          </cell>
          <cell r="N871" t="str">
            <v/>
          </cell>
          <cell r="O871" t="str">
            <v/>
          </cell>
          <cell r="P871" t="str">
            <v/>
          </cell>
        </row>
        <row r="872">
          <cell r="A872" t="str">
            <v>LO</v>
          </cell>
          <cell r="B872">
            <v>8</v>
          </cell>
          <cell r="C872">
            <v>3</v>
          </cell>
          <cell r="D872" t="str">
            <v>C</v>
          </cell>
          <cell r="E872">
            <v>34</v>
          </cell>
          <cell r="F872">
            <v>37819</v>
          </cell>
          <cell r="G872">
            <v>0.49</v>
          </cell>
          <cell r="H872">
            <v>0.4</v>
          </cell>
          <cell r="I872" t="str">
            <v>2          0</v>
          </cell>
          <cell r="J872">
            <v>0</v>
          </cell>
          <cell r="K872">
            <v>0</v>
          </cell>
          <cell r="L872">
            <v>2003</v>
          </cell>
          <cell r="M872" t="str">
            <v>No Trade</v>
          </cell>
          <cell r="N872" t="str">
            <v/>
          </cell>
          <cell r="O872" t="str">
            <v/>
          </cell>
          <cell r="P872" t="str">
            <v/>
          </cell>
        </row>
        <row r="873">
          <cell r="A873" t="str">
            <v>LO</v>
          </cell>
          <cell r="B873">
            <v>8</v>
          </cell>
          <cell r="C873">
            <v>3</v>
          </cell>
          <cell r="D873" t="str">
            <v>C</v>
          </cell>
          <cell r="E873">
            <v>35</v>
          </cell>
          <cell r="F873">
            <v>37819</v>
          </cell>
          <cell r="G873">
            <v>0.43</v>
          </cell>
          <cell r="H873">
            <v>0.3</v>
          </cell>
          <cell r="I873" t="str">
            <v>6          0</v>
          </cell>
          <cell r="J873">
            <v>0</v>
          </cell>
          <cell r="K873">
            <v>0</v>
          </cell>
          <cell r="L873">
            <v>2003</v>
          </cell>
          <cell r="M873" t="str">
            <v>No Trade</v>
          </cell>
          <cell r="N873" t="str">
            <v/>
          </cell>
          <cell r="O873" t="str">
            <v/>
          </cell>
          <cell r="P873" t="str">
            <v/>
          </cell>
        </row>
        <row r="874">
          <cell r="A874" t="str">
            <v>LO</v>
          </cell>
          <cell r="B874">
            <v>8</v>
          </cell>
          <cell r="C874">
            <v>3</v>
          </cell>
          <cell r="D874" t="str">
            <v>C</v>
          </cell>
          <cell r="E874">
            <v>36</v>
          </cell>
          <cell r="F874">
            <v>37819</v>
          </cell>
          <cell r="G874">
            <v>0.37</v>
          </cell>
          <cell r="H874">
            <v>0.3</v>
          </cell>
          <cell r="I874" t="str">
            <v>1          0</v>
          </cell>
          <cell r="J874">
            <v>0</v>
          </cell>
          <cell r="K874">
            <v>0</v>
          </cell>
          <cell r="L874">
            <v>2003</v>
          </cell>
          <cell r="M874" t="str">
            <v>No Trade</v>
          </cell>
          <cell r="N874" t="str">
            <v/>
          </cell>
          <cell r="O874" t="str">
            <v/>
          </cell>
          <cell r="P874" t="str">
            <v/>
          </cell>
        </row>
        <row r="875">
          <cell r="A875" t="str">
            <v>LO</v>
          </cell>
          <cell r="B875">
            <v>9</v>
          </cell>
          <cell r="C875">
            <v>3</v>
          </cell>
          <cell r="D875" t="str">
            <v>P</v>
          </cell>
          <cell r="E875">
            <v>14</v>
          </cell>
          <cell r="F875">
            <v>37848</v>
          </cell>
          <cell r="G875">
            <v>0.16</v>
          </cell>
          <cell r="H875">
            <v>0.1</v>
          </cell>
          <cell r="I875" t="str">
            <v>6          0</v>
          </cell>
          <cell r="J875">
            <v>0</v>
          </cell>
          <cell r="K875">
            <v>0</v>
          </cell>
          <cell r="L875">
            <v>2003</v>
          </cell>
          <cell r="M875" t="str">
            <v>No Trade</v>
          </cell>
          <cell r="N875" t="str">
            <v/>
          </cell>
          <cell r="O875" t="str">
            <v/>
          </cell>
          <cell r="P875" t="str">
            <v/>
          </cell>
        </row>
        <row r="876">
          <cell r="A876" t="str">
            <v>LO</v>
          </cell>
          <cell r="B876">
            <v>9</v>
          </cell>
          <cell r="C876">
            <v>3</v>
          </cell>
          <cell r="D876" t="str">
            <v>P</v>
          </cell>
          <cell r="E876">
            <v>17</v>
          </cell>
          <cell r="F876">
            <v>37848</v>
          </cell>
          <cell r="G876">
            <v>0.44</v>
          </cell>
          <cell r="H876">
            <v>0.4</v>
          </cell>
          <cell r="I876" t="str">
            <v>5          0</v>
          </cell>
          <cell r="J876">
            <v>0</v>
          </cell>
          <cell r="K876">
            <v>0</v>
          </cell>
          <cell r="L876">
            <v>2003</v>
          </cell>
          <cell r="M876" t="str">
            <v>No Trade</v>
          </cell>
          <cell r="N876" t="str">
            <v/>
          </cell>
          <cell r="O876" t="str">
            <v/>
          </cell>
          <cell r="P876" t="str">
            <v/>
          </cell>
        </row>
        <row r="877">
          <cell r="A877" t="str">
            <v>LO</v>
          </cell>
          <cell r="B877">
            <v>9</v>
          </cell>
          <cell r="C877">
            <v>3</v>
          </cell>
          <cell r="D877" t="str">
            <v>P</v>
          </cell>
          <cell r="E877">
            <v>19.5</v>
          </cell>
          <cell r="F877">
            <v>37848</v>
          </cell>
          <cell r="G877">
            <v>0.88</v>
          </cell>
          <cell r="H877">
            <v>0.9</v>
          </cell>
          <cell r="I877" t="str">
            <v>1          0</v>
          </cell>
          <cell r="J877">
            <v>0</v>
          </cell>
          <cell r="K877">
            <v>0</v>
          </cell>
          <cell r="L877">
            <v>2003</v>
          </cell>
          <cell r="M877" t="str">
            <v>No Trade</v>
          </cell>
          <cell r="N877" t="str">
            <v/>
          </cell>
          <cell r="O877" t="str">
            <v/>
          </cell>
          <cell r="P877" t="str">
            <v/>
          </cell>
        </row>
        <row r="878">
          <cell r="A878" t="str">
            <v>LO</v>
          </cell>
          <cell r="B878">
            <v>9</v>
          </cell>
          <cell r="C878">
            <v>3</v>
          </cell>
          <cell r="D878" t="str">
            <v>P</v>
          </cell>
          <cell r="E878">
            <v>20</v>
          </cell>
          <cell r="F878">
            <v>37848</v>
          </cell>
          <cell r="G878">
            <v>0.99</v>
          </cell>
          <cell r="H878">
            <v>1</v>
          </cell>
          <cell r="I878" t="str">
            <v>3          0</v>
          </cell>
          <cell r="J878">
            <v>0</v>
          </cell>
          <cell r="K878">
            <v>0</v>
          </cell>
          <cell r="L878">
            <v>2003</v>
          </cell>
          <cell r="M878" t="str">
            <v>No Trade</v>
          </cell>
          <cell r="N878" t="str">
            <v/>
          </cell>
          <cell r="O878" t="str">
            <v/>
          </cell>
          <cell r="P878" t="str">
            <v/>
          </cell>
        </row>
        <row r="879">
          <cell r="A879" t="str">
            <v>LO</v>
          </cell>
          <cell r="B879">
            <v>9</v>
          </cell>
          <cell r="C879">
            <v>3</v>
          </cell>
          <cell r="D879" t="str">
            <v>P</v>
          </cell>
          <cell r="E879">
            <v>21</v>
          </cell>
          <cell r="F879">
            <v>37848</v>
          </cell>
          <cell r="G879">
            <v>1.25</v>
          </cell>
          <cell r="H879">
            <v>1.3</v>
          </cell>
          <cell r="I879" t="str">
            <v>0          0</v>
          </cell>
          <cell r="J879">
            <v>0</v>
          </cell>
          <cell r="K879">
            <v>0</v>
          </cell>
          <cell r="L879">
            <v>2003</v>
          </cell>
          <cell r="M879" t="str">
            <v>No Trade</v>
          </cell>
          <cell r="N879" t="str">
            <v/>
          </cell>
          <cell r="O879" t="str">
            <v/>
          </cell>
          <cell r="P879" t="str">
            <v/>
          </cell>
        </row>
        <row r="880">
          <cell r="A880" t="str">
            <v>LO</v>
          </cell>
          <cell r="B880">
            <v>9</v>
          </cell>
          <cell r="C880">
            <v>3</v>
          </cell>
          <cell r="D880" t="str">
            <v>P</v>
          </cell>
          <cell r="E880">
            <v>22</v>
          </cell>
          <cell r="F880">
            <v>37848</v>
          </cell>
          <cell r="G880">
            <v>1.55</v>
          </cell>
          <cell r="H880">
            <v>1.6</v>
          </cell>
          <cell r="I880" t="str">
            <v>2          0</v>
          </cell>
          <cell r="J880">
            <v>0</v>
          </cell>
          <cell r="K880">
            <v>0</v>
          </cell>
          <cell r="L880">
            <v>2003</v>
          </cell>
          <cell r="M880" t="str">
            <v>No Trade</v>
          </cell>
          <cell r="N880" t="str">
            <v/>
          </cell>
          <cell r="O880" t="str">
            <v/>
          </cell>
          <cell r="P880" t="str">
            <v/>
          </cell>
        </row>
        <row r="881">
          <cell r="A881" t="str">
            <v>LO</v>
          </cell>
          <cell r="B881">
            <v>9</v>
          </cell>
          <cell r="C881">
            <v>3</v>
          </cell>
          <cell r="D881" t="str">
            <v>P</v>
          </cell>
          <cell r="E881">
            <v>23</v>
          </cell>
          <cell r="F881">
            <v>37848</v>
          </cell>
          <cell r="G881">
            <v>1.9</v>
          </cell>
          <cell r="H881">
            <v>1.9</v>
          </cell>
          <cell r="I881" t="str">
            <v>9          0</v>
          </cell>
          <cell r="J881">
            <v>0</v>
          </cell>
          <cell r="K881">
            <v>0</v>
          </cell>
          <cell r="L881">
            <v>2003</v>
          </cell>
          <cell r="M881" t="str">
            <v>No Trade</v>
          </cell>
          <cell r="N881" t="str">
            <v/>
          </cell>
          <cell r="O881" t="str">
            <v/>
          </cell>
          <cell r="P881" t="str">
            <v/>
          </cell>
        </row>
        <row r="882">
          <cell r="A882" t="str">
            <v>LO</v>
          </cell>
          <cell r="B882">
            <v>9</v>
          </cell>
          <cell r="C882">
            <v>3</v>
          </cell>
          <cell r="D882" t="str">
            <v>C</v>
          </cell>
          <cell r="E882">
            <v>24</v>
          </cell>
          <cell r="F882">
            <v>37848</v>
          </cell>
          <cell r="G882">
            <v>3.2</v>
          </cell>
          <cell r="H882">
            <v>2.8</v>
          </cell>
          <cell r="I882" t="str">
            <v>9          0</v>
          </cell>
          <cell r="J882">
            <v>0</v>
          </cell>
          <cell r="K882">
            <v>0</v>
          </cell>
          <cell r="L882">
            <v>2003</v>
          </cell>
          <cell r="M882" t="str">
            <v>No Trade</v>
          </cell>
          <cell r="N882" t="str">
            <v/>
          </cell>
          <cell r="O882" t="str">
            <v/>
          </cell>
          <cell r="P882" t="str">
            <v/>
          </cell>
        </row>
        <row r="883">
          <cell r="A883" t="str">
            <v>LO</v>
          </cell>
          <cell r="B883">
            <v>9</v>
          </cell>
          <cell r="C883">
            <v>3</v>
          </cell>
          <cell r="D883" t="str">
            <v>P</v>
          </cell>
          <cell r="E883">
            <v>24</v>
          </cell>
          <cell r="F883">
            <v>37848</v>
          </cell>
          <cell r="G883">
            <v>2.2999999999999998</v>
          </cell>
          <cell r="H883">
            <v>2.4</v>
          </cell>
          <cell r="I883" t="str">
            <v>1          0</v>
          </cell>
          <cell r="J883">
            <v>0</v>
          </cell>
          <cell r="K883">
            <v>0</v>
          </cell>
          <cell r="L883">
            <v>2003</v>
          </cell>
          <cell r="M883" t="str">
            <v>No Trade</v>
          </cell>
          <cell r="N883" t="str">
            <v/>
          </cell>
          <cell r="O883" t="str">
            <v/>
          </cell>
          <cell r="P883" t="str">
            <v/>
          </cell>
        </row>
        <row r="884">
          <cell r="A884" t="str">
            <v>LO</v>
          </cell>
          <cell r="B884">
            <v>9</v>
          </cell>
          <cell r="C884">
            <v>3</v>
          </cell>
          <cell r="D884" t="str">
            <v>C</v>
          </cell>
          <cell r="E884">
            <v>24.5</v>
          </cell>
          <cell r="F884">
            <v>37848</v>
          </cell>
          <cell r="G884">
            <v>2.93</v>
          </cell>
          <cell r="H884">
            <v>2.6</v>
          </cell>
          <cell r="I884" t="str">
            <v>2          0</v>
          </cell>
          <cell r="J884">
            <v>0</v>
          </cell>
          <cell r="K884">
            <v>0</v>
          </cell>
          <cell r="L884">
            <v>2003</v>
          </cell>
          <cell r="M884" t="str">
            <v>No Trade</v>
          </cell>
          <cell r="N884" t="str">
            <v/>
          </cell>
          <cell r="O884" t="str">
            <v/>
          </cell>
          <cell r="P884" t="str">
            <v/>
          </cell>
        </row>
        <row r="885">
          <cell r="A885" t="str">
            <v>LO</v>
          </cell>
          <cell r="B885">
            <v>9</v>
          </cell>
          <cell r="C885">
            <v>3</v>
          </cell>
          <cell r="D885" t="str">
            <v>P</v>
          </cell>
          <cell r="E885">
            <v>24.5</v>
          </cell>
          <cell r="F885">
            <v>37848</v>
          </cell>
          <cell r="G885">
            <v>2.52</v>
          </cell>
          <cell r="H885">
            <v>2.6</v>
          </cell>
          <cell r="I885" t="str">
            <v>4          0</v>
          </cell>
          <cell r="J885">
            <v>0</v>
          </cell>
          <cell r="K885">
            <v>0</v>
          </cell>
          <cell r="L885">
            <v>2003</v>
          </cell>
          <cell r="M885" t="str">
            <v>No Trade</v>
          </cell>
          <cell r="N885" t="str">
            <v/>
          </cell>
          <cell r="O885" t="str">
            <v/>
          </cell>
          <cell r="P885" t="str">
            <v/>
          </cell>
        </row>
        <row r="886">
          <cell r="A886" t="str">
            <v>LO</v>
          </cell>
          <cell r="B886">
            <v>9</v>
          </cell>
          <cell r="C886">
            <v>3</v>
          </cell>
          <cell r="D886" t="str">
            <v>C</v>
          </cell>
          <cell r="E886">
            <v>25</v>
          </cell>
          <cell r="F886">
            <v>37848</v>
          </cell>
          <cell r="G886">
            <v>2.67</v>
          </cell>
          <cell r="H886">
            <v>2.2999999999999998</v>
          </cell>
          <cell r="I886" t="str">
            <v>8          0</v>
          </cell>
          <cell r="J886">
            <v>0</v>
          </cell>
          <cell r="K886">
            <v>0</v>
          </cell>
          <cell r="L886">
            <v>2003</v>
          </cell>
          <cell r="M886" t="str">
            <v>No Trade</v>
          </cell>
          <cell r="N886" t="str">
            <v/>
          </cell>
          <cell r="O886" t="str">
            <v/>
          </cell>
          <cell r="P886" t="str">
            <v/>
          </cell>
        </row>
        <row r="887">
          <cell r="A887" t="str">
            <v>LO</v>
          </cell>
          <cell r="B887">
            <v>9</v>
          </cell>
          <cell r="C887">
            <v>3</v>
          </cell>
          <cell r="D887" t="str">
            <v>P</v>
          </cell>
          <cell r="E887">
            <v>25</v>
          </cell>
          <cell r="F887">
            <v>37848</v>
          </cell>
          <cell r="G887">
            <v>2.75</v>
          </cell>
          <cell r="H887">
            <v>2.9</v>
          </cell>
          <cell r="I887" t="str">
            <v>0          0</v>
          </cell>
          <cell r="J887">
            <v>0</v>
          </cell>
          <cell r="K887">
            <v>0</v>
          </cell>
          <cell r="L887">
            <v>2003</v>
          </cell>
          <cell r="M887" t="str">
            <v>No Trade</v>
          </cell>
          <cell r="N887" t="str">
            <v/>
          </cell>
          <cell r="O887" t="str">
            <v/>
          </cell>
          <cell r="P887" t="str">
            <v/>
          </cell>
        </row>
        <row r="888">
          <cell r="A888" t="str">
            <v>LO</v>
          </cell>
          <cell r="B888">
            <v>9</v>
          </cell>
          <cell r="C888">
            <v>3</v>
          </cell>
          <cell r="D888" t="str">
            <v>C</v>
          </cell>
          <cell r="E888">
            <v>25.5</v>
          </cell>
          <cell r="F888">
            <v>37848</v>
          </cell>
          <cell r="G888">
            <v>2.44</v>
          </cell>
          <cell r="H888">
            <v>2.1</v>
          </cell>
          <cell r="I888" t="str">
            <v>6          0</v>
          </cell>
          <cell r="J888">
            <v>0</v>
          </cell>
          <cell r="K888">
            <v>0</v>
          </cell>
          <cell r="L888">
            <v>2003</v>
          </cell>
          <cell r="M888" t="str">
            <v>No Trade</v>
          </cell>
          <cell r="N888" t="str">
            <v/>
          </cell>
          <cell r="O888" t="str">
            <v/>
          </cell>
          <cell r="P888" t="str">
            <v/>
          </cell>
        </row>
        <row r="889">
          <cell r="A889" t="str">
            <v>LO</v>
          </cell>
          <cell r="B889">
            <v>9</v>
          </cell>
          <cell r="C889">
            <v>3</v>
          </cell>
          <cell r="D889" t="str">
            <v>P</v>
          </cell>
          <cell r="E889">
            <v>25.5</v>
          </cell>
          <cell r="F889">
            <v>37848</v>
          </cell>
          <cell r="G889">
            <v>3.02</v>
          </cell>
          <cell r="H889">
            <v>3.1</v>
          </cell>
          <cell r="I889" t="str">
            <v>8          0</v>
          </cell>
          <cell r="J889">
            <v>0</v>
          </cell>
          <cell r="K889">
            <v>0</v>
          </cell>
          <cell r="L889">
            <v>2003</v>
          </cell>
          <cell r="M889" t="str">
            <v>No Trade</v>
          </cell>
          <cell r="N889" t="str">
            <v/>
          </cell>
          <cell r="O889" t="str">
            <v/>
          </cell>
          <cell r="P889" t="str">
            <v/>
          </cell>
        </row>
        <row r="890">
          <cell r="A890" t="str">
            <v>LO</v>
          </cell>
          <cell r="B890">
            <v>9</v>
          </cell>
          <cell r="C890">
            <v>3</v>
          </cell>
          <cell r="D890" t="str">
            <v>C</v>
          </cell>
          <cell r="E890">
            <v>26</v>
          </cell>
          <cell r="F890">
            <v>37848</v>
          </cell>
          <cell r="G890">
            <v>2.2200000000000002</v>
          </cell>
          <cell r="H890">
            <v>1.9</v>
          </cell>
          <cell r="I890" t="str">
            <v>5          0</v>
          </cell>
          <cell r="J890">
            <v>0</v>
          </cell>
          <cell r="K890">
            <v>0</v>
          </cell>
          <cell r="L890">
            <v>2003</v>
          </cell>
          <cell r="M890" t="str">
            <v>No Trade</v>
          </cell>
          <cell r="N890" t="str">
            <v/>
          </cell>
          <cell r="O890" t="str">
            <v/>
          </cell>
          <cell r="P890" t="str">
            <v/>
          </cell>
        </row>
        <row r="891">
          <cell r="A891" t="str">
            <v>LO</v>
          </cell>
          <cell r="B891">
            <v>9</v>
          </cell>
          <cell r="C891">
            <v>3</v>
          </cell>
          <cell r="D891" t="str">
            <v>P</v>
          </cell>
          <cell r="E891">
            <v>26</v>
          </cell>
          <cell r="F891">
            <v>37848</v>
          </cell>
          <cell r="G891">
            <v>3.28</v>
          </cell>
          <cell r="H891">
            <v>3.4</v>
          </cell>
          <cell r="I891" t="str">
            <v>5          0</v>
          </cell>
          <cell r="J891">
            <v>0</v>
          </cell>
          <cell r="K891">
            <v>0</v>
          </cell>
          <cell r="L891">
            <v>2003</v>
          </cell>
          <cell r="M891" t="str">
            <v>No Trade</v>
          </cell>
          <cell r="N891" t="str">
            <v/>
          </cell>
          <cell r="O891" t="str">
            <v/>
          </cell>
          <cell r="P891" t="str">
            <v/>
          </cell>
        </row>
        <row r="892">
          <cell r="A892" t="str">
            <v>LO</v>
          </cell>
          <cell r="B892">
            <v>9</v>
          </cell>
          <cell r="C892">
            <v>3</v>
          </cell>
          <cell r="D892" t="str">
            <v>C</v>
          </cell>
          <cell r="E892">
            <v>26.5</v>
          </cell>
          <cell r="F892">
            <v>37848</v>
          </cell>
          <cell r="G892">
            <v>2.0099999999999998</v>
          </cell>
          <cell r="H892">
            <v>1.7</v>
          </cell>
          <cell r="I892" t="str">
            <v>6          0</v>
          </cell>
          <cell r="J892">
            <v>0</v>
          </cell>
          <cell r="K892">
            <v>0</v>
          </cell>
          <cell r="L892">
            <v>2003</v>
          </cell>
          <cell r="M892" t="str">
            <v>No Trade</v>
          </cell>
          <cell r="N892" t="str">
            <v/>
          </cell>
          <cell r="O892" t="str">
            <v/>
          </cell>
          <cell r="P892" t="str">
            <v/>
          </cell>
        </row>
        <row r="893">
          <cell r="A893" t="str">
            <v>LO</v>
          </cell>
          <cell r="B893">
            <v>9</v>
          </cell>
          <cell r="C893">
            <v>3</v>
          </cell>
          <cell r="D893" t="str">
            <v>C</v>
          </cell>
          <cell r="E893">
            <v>27</v>
          </cell>
          <cell r="F893">
            <v>37848</v>
          </cell>
          <cell r="G893">
            <v>1.82</v>
          </cell>
          <cell r="H893">
            <v>1.5</v>
          </cell>
          <cell r="I893" t="str">
            <v>8          0</v>
          </cell>
          <cell r="J893">
            <v>0</v>
          </cell>
          <cell r="K893">
            <v>0</v>
          </cell>
          <cell r="L893">
            <v>2003</v>
          </cell>
          <cell r="M893" t="str">
            <v>No Trade</v>
          </cell>
          <cell r="N893" t="str">
            <v/>
          </cell>
          <cell r="O893" t="str">
            <v/>
          </cell>
          <cell r="P893" t="str">
            <v/>
          </cell>
        </row>
        <row r="894">
          <cell r="A894" t="str">
            <v>LO</v>
          </cell>
          <cell r="B894">
            <v>9</v>
          </cell>
          <cell r="C894">
            <v>3</v>
          </cell>
          <cell r="D894" t="str">
            <v>C</v>
          </cell>
          <cell r="E894">
            <v>27.5</v>
          </cell>
          <cell r="F894">
            <v>37848</v>
          </cell>
          <cell r="G894">
            <v>1.64</v>
          </cell>
          <cell r="H894">
            <v>1.4</v>
          </cell>
          <cell r="I894" t="str">
            <v>2          0</v>
          </cell>
          <cell r="J894">
            <v>0</v>
          </cell>
          <cell r="K894">
            <v>0</v>
          </cell>
          <cell r="L894">
            <v>2003</v>
          </cell>
          <cell r="M894" t="str">
            <v>No Trade</v>
          </cell>
          <cell r="N894" t="str">
            <v/>
          </cell>
          <cell r="O894" t="str">
            <v/>
          </cell>
          <cell r="P894" t="str">
            <v/>
          </cell>
        </row>
        <row r="895">
          <cell r="A895" t="str">
            <v>LO</v>
          </cell>
          <cell r="B895">
            <v>9</v>
          </cell>
          <cell r="C895">
            <v>3</v>
          </cell>
          <cell r="D895" t="str">
            <v>C</v>
          </cell>
          <cell r="E895">
            <v>28</v>
          </cell>
          <cell r="F895">
            <v>37848</v>
          </cell>
          <cell r="G895">
            <v>1.47</v>
          </cell>
          <cell r="H895">
            <v>1.2</v>
          </cell>
          <cell r="I895" t="str">
            <v>6          0</v>
          </cell>
          <cell r="J895">
            <v>0</v>
          </cell>
          <cell r="K895">
            <v>0</v>
          </cell>
          <cell r="L895">
            <v>2003</v>
          </cell>
          <cell r="M895" t="str">
            <v>No Trade</v>
          </cell>
          <cell r="N895" t="str">
            <v/>
          </cell>
          <cell r="O895" t="str">
            <v/>
          </cell>
          <cell r="P895" t="str">
            <v/>
          </cell>
        </row>
        <row r="896">
          <cell r="A896" t="str">
            <v>LO</v>
          </cell>
          <cell r="B896">
            <v>9</v>
          </cell>
          <cell r="C896">
            <v>3</v>
          </cell>
          <cell r="D896" t="str">
            <v>C</v>
          </cell>
          <cell r="E896">
            <v>28.5</v>
          </cell>
          <cell r="F896">
            <v>37848</v>
          </cell>
          <cell r="G896">
            <v>1.32</v>
          </cell>
          <cell r="H896">
            <v>1.1000000000000001</v>
          </cell>
          <cell r="I896" t="str">
            <v>2          0</v>
          </cell>
          <cell r="J896">
            <v>0</v>
          </cell>
          <cell r="K896">
            <v>0</v>
          </cell>
          <cell r="L896">
            <v>2003</v>
          </cell>
          <cell r="M896" t="str">
            <v>No Trade</v>
          </cell>
          <cell r="N896" t="str">
            <v/>
          </cell>
          <cell r="O896" t="str">
            <v/>
          </cell>
          <cell r="P896" t="str">
            <v/>
          </cell>
        </row>
        <row r="897">
          <cell r="A897" t="str">
            <v>LO</v>
          </cell>
          <cell r="B897">
            <v>9</v>
          </cell>
          <cell r="C897">
            <v>3</v>
          </cell>
          <cell r="D897" t="str">
            <v>C</v>
          </cell>
          <cell r="E897">
            <v>29</v>
          </cell>
          <cell r="F897">
            <v>37848</v>
          </cell>
          <cell r="G897">
            <v>1.17</v>
          </cell>
          <cell r="H897">
            <v>1</v>
          </cell>
          <cell r="I897" t="str">
            <v>1          0</v>
          </cell>
          <cell r="J897">
            <v>0</v>
          </cell>
          <cell r="K897">
            <v>0</v>
          </cell>
          <cell r="L897">
            <v>2003</v>
          </cell>
          <cell r="M897" t="str">
            <v>No Trade</v>
          </cell>
          <cell r="N897" t="str">
            <v/>
          </cell>
          <cell r="O897" t="str">
            <v/>
          </cell>
          <cell r="P897" t="str">
            <v/>
          </cell>
        </row>
        <row r="898">
          <cell r="A898" t="str">
            <v>LO</v>
          </cell>
          <cell r="B898">
            <v>9</v>
          </cell>
          <cell r="C898">
            <v>3</v>
          </cell>
          <cell r="D898" t="str">
            <v>C</v>
          </cell>
          <cell r="E898">
            <v>30</v>
          </cell>
          <cell r="F898">
            <v>37848</v>
          </cell>
          <cell r="G898">
            <v>0.96</v>
          </cell>
          <cell r="H898">
            <v>0.8</v>
          </cell>
          <cell r="I898" t="str">
            <v>2          0</v>
          </cell>
          <cell r="J898">
            <v>0</v>
          </cell>
          <cell r="K898">
            <v>0</v>
          </cell>
          <cell r="L898">
            <v>2003</v>
          </cell>
          <cell r="M898" t="str">
            <v>No Trade</v>
          </cell>
          <cell r="N898" t="str">
            <v/>
          </cell>
          <cell r="O898" t="str">
            <v/>
          </cell>
          <cell r="P898" t="str">
            <v/>
          </cell>
        </row>
        <row r="899">
          <cell r="A899" t="str">
            <v>LO</v>
          </cell>
          <cell r="B899">
            <v>9</v>
          </cell>
          <cell r="C899">
            <v>3</v>
          </cell>
          <cell r="D899" t="str">
            <v>C</v>
          </cell>
          <cell r="E899">
            <v>31</v>
          </cell>
          <cell r="F899">
            <v>37848</v>
          </cell>
          <cell r="G899">
            <v>0.78</v>
          </cell>
          <cell r="H899">
            <v>0.6</v>
          </cell>
          <cell r="I899" t="str">
            <v>8          0</v>
          </cell>
          <cell r="J899">
            <v>0</v>
          </cell>
          <cell r="K899">
            <v>0</v>
          </cell>
          <cell r="L899">
            <v>2003</v>
          </cell>
          <cell r="M899" t="str">
            <v>No Trade</v>
          </cell>
          <cell r="N899" t="str">
            <v/>
          </cell>
          <cell r="O899" t="str">
            <v/>
          </cell>
          <cell r="P899" t="str">
            <v/>
          </cell>
        </row>
        <row r="900">
          <cell r="A900" t="str">
            <v>LO</v>
          </cell>
          <cell r="B900">
            <v>9</v>
          </cell>
          <cell r="C900">
            <v>3</v>
          </cell>
          <cell r="D900" t="str">
            <v>C</v>
          </cell>
          <cell r="E900">
            <v>32</v>
          </cell>
          <cell r="F900">
            <v>37848</v>
          </cell>
          <cell r="G900">
            <v>0.67</v>
          </cell>
          <cell r="H900">
            <v>0.5</v>
          </cell>
          <cell r="I900" t="str">
            <v>8          0</v>
          </cell>
          <cell r="J900">
            <v>0</v>
          </cell>
          <cell r="K900">
            <v>0</v>
          </cell>
          <cell r="L900">
            <v>2003</v>
          </cell>
          <cell r="M900" t="str">
            <v>No Trade</v>
          </cell>
          <cell r="N900" t="str">
            <v/>
          </cell>
          <cell r="O900" t="str">
            <v/>
          </cell>
          <cell r="P900" t="str">
            <v/>
          </cell>
        </row>
        <row r="901">
          <cell r="A901" t="str">
            <v>LO</v>
          </cell>
          <cell r="B901">
            <v>9</v>
          </cell>
          <cell r="C901">
            <v>3</v>
          </cell>
          <cell r="D901" t="str">
            <v>C</v>
          </cell>
          <cell r="E901">
            <v>33</v>
          </cell>
          <cell r="F901">
            <v>37848</v>
          </cell>
          <cell r="G901">
            <v>0.57999999999999996</v>
          </cell>
          <cell r="H901">
            <v>0.5</v>
          </cell>
          <cell r="I901" t="str">
            <v>0          0</v>
          </cell>
          <cell r="J901">
            <v>0</v>
          </cell>
          <cell r="K901">
            <v>0</v>
          </cell>
          <cell r="L901">
            <v>2003</v>
          </cell>
          <cell r="M901" t="str">
            <v>No Trade</v>
          </cell>
          <cell r="N901" t="str">
            <v/>
          </cell>
          <cell r="O901" t="str">
            <v/>
          </cell>
          <cell r="P901" t="str">
            <v/>
          </cell>
        </row>
        <row r="902">
          <cell r="A902" t="str">
            <v>LO</v>
          </cell>
          <cell r="B902">
            <v>9</v>
          </cell>
          <cell r="C902">
            <v>3</v>
          </cell>
          <cell r="D902" t="str">
            <v>C</v>
          </cell>
          <cell r="E902">
            <v>34</v>
          </cell>
          <cell r="F902">
            <v>37848</v>
          </cell>
          <cell r="G902">
            <v>0.5</v>
          </cell>
          <cell r="H902">
            <v>0.4</v>
          </cell>
          <cell r="I902" t="str">
            <v>3          0</v>
          </cell>
          <cell r="J902">
            <v>0</v>
          </cell>
          <cell r="K902">
            <v>0</v>
          </cell>
          <cell r="L902">
            <v>2003</v>
          </cell>
          <cell r="M902" t="str">
            <v>No Trade</v>
          </cell>
          <cell r="N902" t="str">
            <v/>
          </cell>
          <cell r="O902" t="str">
            <v/>
          </cell>
          <cell r="P902" t="str">
            <v/>
          </cell>
        </row>
        <row r="903">
          <cell r="A903" t="str">
            <v>LO</v>
          </cell>
          <cell r="B903">
            <v>9</v>
          </cell>
          <cell r="C903">
            <v>3</v>
          </cell>
          <cell r="D903" t="str">
            <v>C</v>
          </cell>
          <cell r="E903">
            <v>35</v>
          </cell>
          <cell r="F903">
            <v>37848</v>
          </cell>
          <cell r="G903">
            <v>0.44</v>
          </cell>
          <cell r="H903">
            <v>0.3</v>
          </cell>
          <cell r="I903" t="str">
            <v>7          0</v>
          </cell>
          <cell r="J903">
            <v>0</v>
          </cell>
          <cell r="K903">
            <v>0</v>
          </cell>
          <cell r="L903">
            <v>2003</v>
          </cell>
          <cell r="M903" t="str">
            <v>No Trade</v>
          </cell>
          <cell r="N903" t="str">
            <v/>
          </cell>
          <cell r="O903" t="str">
            <v/>
          </cell>
          <cell r="P903" t="str">
            <v/>
          </cell>
        </row>
        <row r="904">
          <cell r="A904" t="str">
            <v>LO</v>
          </cell>
          <cell r="B904">
            <v>9</v>
          </cell>
          <cell r="C904">
            <v>3</v>
          </cell>
          <cell r="D904" t="str">
            <v>P</v>
          </cell>
          <cell r="E904">
            <v>35</v>
          </cell>
          <cell r="F904">
            <v>37848</v>
          </cell>
          <cell r="G904">
            <v>10.01</v>
          </cell>
          <cell r="H904">
            <v>10</v>
          </cell>
          <cell r="I904" t="str">
            <v>1          0</v>
          </cell>
          <cell r="J904">
            <v>0</v>
          </cell>
          <cell r="K904">
            <v>0</v>
          </cell>
          <cell r="L904">
            <v>2003</v>
          </cell>
          <cell r="M904" t="str">
            <v>No Trade</v>
          </cell>
          <cell r="N904" t="str">
            <v/>
          </cell>
          <cell r="O904" t="str">
            <v/>
          </cell>
          <cell r="P904" t="str">
            <v/>
          </cell>
        </row>
        <row r="905">
          <cell r="A905" t="str">
            <v>LO</v>
          </cell>
          <cell r="B905">
            <v>9</v>
          </cell>
          <cell r="C905">
            <v>3</v>
          </cell>
          <cell r="D905" t="str">
            <v>C</v>
          </cell>
          <cell r="E905">
            <v>36</v>
          </cell>
          <cell r="F905">
            <v>37848</v>
          </cell>
          <cell r="G905">
            <v>0.38</v>
          </cell>
          <cell r="H905">
            <v>0.3</v>
          </cell>
          <cell r="I905" t="str">
            <v>3          0</v>
          </cell>
          <cell r="J905">
            <v>0</v>
          </cell>
          <cell r="K905">
            <v>0</v>
          </cell>
          <cell r="L905">
            <v>2003</v>
          </cell>
          <cell r="M905" t="str">
            <v>No Trade</v>
          </cell>
          <cell r="N905" t="str">
            <v/>
          </cell>
          <cell r="O905" t="str">
            <v/>
          </cell>
          <cell r="P905" t="str">
            <v/>
          </cell>
        </row>
        <row r="906">
          <cell r="A906" t="str">
            <v>LO</v>
          </cell>
          <cell r="B906">
            <v>10</v>
          </cell>
          <cell r="C906">
            <v>3</v>
          </cell>
          <cell r="D906" t="str">
            <v>P</v>
          </cell>
          <cell r="E906">
            <v>14</v>
          </cell>
          <cell r="F906">
            <v>37881</v>
          </cell>
          <cell r="G906">
            <v>0.19</v>
          </cell>
          <cell r="H906">
            <v>0.1</v>
          </cell>
          <cell r="I906" t="str">
            <v>9          0</v>
          </cell>
          <cell r="J906">
            <v>0</v>
          </cell>
          <cell r="K906">
            <v>0</v>
          </cell>
          <cell r="L906">
            <v>2003</v>
          </cell>
          <cell r="M906" t="str">
            <v>No Trade</v>
          </cell>
          <cell r="N906" t="str">
            <v/>
          </cell>
          <cell r="O906" t="str">
            <v/>
          </cell>
          <cell r="P906" t="str">
            <v/>
          </cell>
        </row>
        <row r="907">
          <cell r="A907" t="str">
            <v>LO</v>
          </cell>
          <cell r="B907">
            <v>10</v>
          </cell>
          <cell r="C907">
            <v>3</v>
          </cell>
          <cell r="D907" t="str">
            <v>P</v>
          </cell>
          <cell r="E907">
            <v>15</v>
          </cell>
          <cell r="F907">
            <v>37881</v>
          </cell>
          <cell r="G907">
            <v>0.27</v>
          </cell>
          <cell r="H907">
            <v>0.2</v>
          </cell>
          <cell r="I907" t="str">
            <v>7          0</v>
          </cell>
          <cell r="J907">
            <v>0</v>
          </cell>
          <cell r="K907">
            <v>0</v>
          </cell>
          <cell r="L907">
            <v>2003</v>
          </cell>
          <cell r="M907" t="str">
            <v>No Trade</v>
          </cell>
          <cell r="N907" t="str">
            <v/>
          </cell>
          <cell r="O907" t="str">
            <v/>
          </cell>
          <cell r="P907" t="str">
            <v/>
          </cell>
        </row>
        <row r="908">
          <cell r="A908" t="str">
            <v>LO</v>
          </cell>
          <cell r="B908">
            <v>10</v>
          </cell>
          <cell r="C908">
            <v>3</v>
          </cell>
          <cell r="D908" t="str">
            <v>P</v>
          </cell>
          <cell r="E908">
            <v>17</v>
          </cell>
          <cell r="F908">
            <v>37881</v>
          </cell>
          <cell r="G908">
            <v>0.5</v>
          </cell>
          <cell r="H908">
            <v>0.5</v>
          </cell>
          <cell r="I908" t="str">
            <v>1          0</v>
          </cell>
          <cell r="J908">
            <v>0</v>
          </cell>
          <cell r="K908">
            <v>0</v>
          </cell>
          <cell r="L908">
            <v>2003</v>
          </cell>
          <cell r="M908" t="str">
            <v>No Trade</v>
          </cell>
          <cell r="N908" t="str">
            <v/>
          </cell>
          <cell r="O908" t="str">
            <v/>
          </cell>
          <cell r="P908" t="str">
            <v/>
          </cell>
        </row>
        <row r="909">
          <cell r="A909" t="str">
            <v>LO</v>
          </cell>
          <cell r="B909">
            <v>10</v>
          </cell>
          <cell r="C909">
            <v>3</v>
          </cell>
          <cell r="D909" t="str">
            <v>P</v>
          </cell>
          <cell r="E909">
            <v>21</v>
          </cell>
          <cell r="F909">
            <v>37881</v>
          </cell>
          <cell r="G909">
            <v>1.36</v>
          </cell>
          <cell r="H909">
            <v>1.4</v>
          </cell>
          <cell r="I909" t="str">
            <v>0          0</v>
          </cell>
          <cell r="J909">
            <v>0</v>
          </cell>
          <cell r="K909">
            <v>0</v>
          </cell>
          <cell r="L909">
            <v>2003</v>
          </cell>
          <cell r="M909" t="str">
            <v>No Trade</v>
          </cell>
          <cell r="N909" t="str">
            <v/>
          </cell>
          <cell r="O909" t="str">
            <v/>
          </cell>
          <cell r="P909" t="str">
            <v/>
          </cell>
        </row>
        <row r="910">
          <cell r="A910" t="str">
            <v>LO</v>
          </cell>
          <cell r="B910">
            <v>10</v>
          </cell>
          <cell r="C910">
            <v>3</v>
          </cell>
          <cell r="D910" t="str">
            <v>P</v>
          </cell>
          <cell r="E910">
            <v>22</v>
          </cell>
          <cell r="F910">
            <v>37881</v>
          </cell>
          <cell r="G910">
            <v>1.67</v>
          </cell>
          <cell r="H910">
            <v>1.7</v>
          </cell>
          <cell r="I910" t="str">
            <v>3          0</v>
          </cell>
          <cell r="J910">
            <v>0</v>
          </cell>
          <cell r="K910">
            <v>0</v>
          </cell>
          <cell r="L910">
            <v>2003</v>
          </cell>
          <cell r="M910" t="str">
            <v>No Trade</v>
          </cell>
          <cell r="N910" t="str">
            <v/>
          </cell>
          <cell r="O910" t="str">
            <v/>
          </cell>
          <cell r="P910" t="str">
            <v/>
          </cell>
        </row>
        <row r="911">
          <cell r="A911" t="str">
            <v>LO</v>
          </cell>
          <cell r="B911">
            <v>10</v>
          </cell>
          <cell r="C911">
            <v>3</v>
          </cell>
          <cell r="D911" t="str">
            <v>C</v>
          </cell>
          <cell r="E911">
            <v>23.5</v>
          </cell>
          <cell r="F911">
            <v>37881</v>
          </cell>
          <cell r="G911">
            <v>3.38</v>
          </cell>
          <cell r="H911">
            <v>3</v>
          </cell>
          <cell r="I911" t="str">
            <v>5          0</v>
          </cell>
          <cell r="J911">
            <v>0</v>
          </cell>
          <cell r="K911">
            <v>0</v>
          </cell>
          <cell r="L911">
            <v>2003</v>
          </cell>
          <cell r="M911" t="str">
            <v>No Trade</v>
          </cell>
          <cell r="N911" t="str">
            <v/>
          </cell>
          <cell r="O911" t="str">
            <v/>
          </cell>
          <cell r="P911" t="str">
            <v/>
          </cell>
        </row>
        <row r="912">
          <cell r="A912" t="str">
            <v>LO</v>
          </cell>
          <cell r="B912">
            <v>10</v>
          </cell>
          <cell r="C912">
            <v>3</v>
          </cell>
          <cell r="D912" t="str">
            <v>P</v>
          </cell>
          <cell r="E912">
            <v>23.5</v>
          </cell>
          <cell r="F912">
            <v>37881</v>
          </cell>
          <cell r="G912">
            <v>2.23</v>
          </cell>
          <cell r="H912">
            <v>2.2999999999999998</v>
          </cell>
          <cell r="I912" t="str">
            <v>2          0</v>
          </cell>
          <cell r="J912">
            <v>0</v>
          </cell>
          <cell r="K912">
            <v>0</v>
          </cell>
          <cell r="L912">
            <v>2003</v>
          </cell>
          <cell r="M912" t="str">
            <v>No Trade</v>
          </cell>
          <cell r="N912" t="str">
            <v/>
          </cell>
          <cell r="O912" t="str">
            <v/>
          </cell>
          <cell r="P912" t="str">
            <v/>
          </cell>
        </row>
        <row r="913">
          <cell r="A913" t="str">
            <v>LO</v>
          </cell>
          <cell r="B913">
            <v>10</v>
          </cell>
          <cell r="C913">
            <v>3</v>
          </cell>
          <cell r="D913" t="str">
            <v>C</v>
          </cell>
          <cell r="E913">
            <v>24</v>
          </cell>
          <cell r="F913">
            <v>37881</v>
          </cell>
          <cell r="G913">
            <v>3.1</v>
          </cell>
          <cell r="H913">
            <v>2.7</v>
          </cell>
          <cell r="I913" t="str">
            <v>8          0</v>
          </cell>
          <cell r="J913">
            <v>0</v>
          </cell>
          <cell r="K913">
            <v>0</v>
          </cell>
          <cell r="L913">
            <v>2003</v>
          </cell>
          <cell r="M913" t="str">
            <v>No Trade</v>
          </cell>
          <cell r="N913" t="str">
            <v/>
          </cell>
          <cell r="O913" t="str">
            <v/>
          </cell>
          <cell r="P913" t="str">
            <v/>
          </cell>
        </row>
        <row r="914">
          <cell r="A914" t="str">
            <v>LO</v>
          </cell>
          <cell r="B914">
            <v>10</v>
          </cell>
          <cell r="C914">
            <v>3</v>
          </cell>
          <cell r="D914" t="str">
            <v>P</v>
          </cell>
          <cell r="E914">
            <v>24</v>
          </cell>
          <cell r="F914">
            <v>37881</v>
          </cell>
          <cell r="G914">
            <v>2.44</v>
          </cell>
          <cell r="H914">
            <v>2.5</v>
          </cell>
          <cell r="I914" t="str">
            <v>4          0</v>
          </cell>
          <cell r="J914">
            <v>0</v>
          </cell>
          <cell r="K914">
            <v>0</v>
          </cell>
          <cell r="L914">
            <v>2003</v>
          </cell>
          <cell r="M914" t="str">
            <v>No Trade</v>
          </cell>
          <cell r="N914" t="str">
            <v/>
          </cell>
          <cell r="O914" t="str">
            <v/>
          </cell>
          <cell r="P914" t="str">
            <v/>
          </cell>
        </row>
        <row r="915">
          <cell r="A915" t="str">
            <v>LO</v>
          </cell>
          <cell r="B915">
            <v>10</v>
          </cell>
          <cell r="C915">
            <v>3</v>
          </cell>
          <cell r="D915" t="str">
            <v>C</v>
          </cell>
          <cell r="E915">
            <v>24.5</v>
          </cell>
          <cell r="F915">
            <v>37881</v>
          </cell>
          <cell r="G915">
            <v>2.83</v>
          </cell>
          <cell r="H915">
            <v>2.5</v>
          </cell>
          <cell r="I915" t="str">
            <v>4          0</v>
          </cell>
          <cell r="J915">
            <v>0</v>
          </cell>
          <cell r="K915">
            <v>0</v>
          </cell>
          <cell r="L915">
            <v>2003</v>
          </cell>
          <cell r="M915" t="str">
            <v>No Trade</v>
          </cell>
          <cell r="N915" t="str">
            <v/>
          </cell>
          <cell r="O915" t="str">
            <v/>
          </cell>
          <cell r="P915" t="str">
            <v/>
          </cell>
        </row>
        <row r="916">
          <cell r="A916" t="str">
            <v>LO</v>
          </cell>
          <cell r="B916">
            <v>10</v>
          </cell>
          <cell r="C916">
            <v>3</v>
          </cell>
          <cell r="D916" t="str">
            <v>C</v>
          </cell>
          <cell r="E916">
            <v>25</v>
          </cell>
          <cell r="F916">
            <v>37881</v>
          </cell>
          <cell r="G916">
            <v>2.6</v>
          </cell>
          <cell r="H916">
            <v>2.2999999999999998</v>
          </cell>
          <cell r="I916" t="str">
            <v>1          0</v>
          </cell>
          <cell r="J916">
            <v>0</v>
          </cell>
          <cell r="K916">
            <v>0</v>
          </cell>
          <cell r="L916">
            <v>2003</v>
          </cell>
          <cell r="M916" t="str">
            <v>No Trade</v>
          </cell>
          <cell r="N916" t="str">
            <v/>
          </cell>
          <cell r="O916" t="str">
            <v/>
          </cell>
          <cell r="P916" t="str">
            <v/>
          </cell>
        </row>
        <row r="917">
          <cell r="A917" t="str">
            <v>LO</v>
          </cell>
          <cell r="B917">
            <v>10</v>
          </cell>
          <cell r="C917">
            <v>3</v>
          </cell>
          <cell r="D917" t="str">
            <v>P</v>
          </cell>
          <cell r="E917">
            <v>25</v>
          </cell>
          <cell r="F917">
            <v>37881</v>
          </cell>
          <cell r="G917">
            <v>2.92</v>
          </cell>
          <cell r="H917">
            <v>3</v>
          </cell>
          <cell r="I917" t="str">
            <v>4          0</v>
          </cell>
          <cell r="J917">
            <v>0</v>
          </cell>
          <cell r="K917">
            <v>0</v>
          </cell>
          <cell r="L917">
            <v>2003</v>
          </cell>
          <cell r="M917" t="str">
            <v>No Trade</v>
          </cell>
          <cell r="N917" t="str">
            <v/>
          </cell>
          <cell r="O917" t="str">
            <v/>
          </cell>
          <cell r="P917" t="str">
            <v/>
          </cell>
        </row>
        <row r="918">
          <cell r="A918" t="str">
            <v>LO</v>
          </cell>
          <cell r="B918">
            <v>10</v>
          </cell>
          <cell r="C918">
            <v>3</v>
          </cell>
          <cell r="D918" t="str">
            <v>C</v>
          </cell>
          <cell r="E918">
            <v>26</v>
          </cell>
          <cell r="F918">
            <v>37881</v>
          </cell>
          <cell r="G918">
            <v>2.16</v>
          </cell>
          <cell r="H918">
            <v>1.9</v>
          </cell>
          <cell r="I918" t="str">
            <v>0          0</v>
          </cell>
          <cell r="J918">
            <v>0</v>
          </cell>
          <cell r="K918">
            <v>0</v>
          </cell>
          <cell r="L918">
            <v>2003</v>
          </cell>
          <cell r="M918" t="str">
            <v>No Trade</v>
          </cell>
          <cell r="N918" t="str">
            <v/>
          </cell>
          <cell r="O918" t="str">
            <v/>
          </cell>
          <cell r="P918" t="str">
            <v/>
          </cell>
        </row>
        <row r="919">
          <cell r="A919" t="str">
            <v>LO</v>
          </cell>
          <cell r="B919">
            <v>10</v>
          </cell>
          <cell r="C919">
            <v>3</v>
          </cell>
          <cell r="D919" t="str">
            <v>C</v>
          </cell>
          <cell r="E919">
            <v>28</v>
          </cell>
          <cell r="F919">
            <v>37881</v>
          </cell>
          <cell r="G919">
            <v>1.43</v>
          </cell>
          <cell r="H919">
            <v>1.2</v>
          </cell>
          <cell r="I919" t="str">
            <v>2          0</v>
          </cell>
          <cell r="J919">
            <v>0</v>
          </cell>
          <cell r="K919">
            <v>0</v>
          </cell>
          <cell r="L919">
            <v>2003</v>
          </cell>
          <cell r="M919" t="str">
            <v>No Trade</v>
          </cell>
          <cell r="N919" t="str">
            <v/>
          </cell>
          <cell r="O919" t="str">
            <v/>
          </cell>
          <cell r="P919" t="str">
            <v/>
          </cell>
        </row>
        <row r="920">
          <cell r="A920" t="str">
            <v>LO</v>
          </cell>
          <cell r="B920">
            <v>10</v>
          </cell>
          <cell r="C920">
            <v>3</v>
          </cell>
          <cell r="D920" t="str">
            <v>C</v>
          </cell>
          <cell r="E920">
            <v>28.5</v>
          </cell>
          <cell r="F920">
            <v>37881</v>
          </cell>
          <cell r="G920">
            <v>1.28</v>
          </cell>
          <cell r="H920">
            <v>1.1000000000000001</v>
          </cell>
          <cell r="I920" t="str">
            <v>1          0</v>
          </cell>
          <cell r="J920">
            <v>0</v>
          </cell>
          <cell r="K920">
            <v>0</v>
          </cell>
          <cell r="L920">
            <v>2003</v>
          </cell>
          <cell r="M920" t="str">
            <v>No Trade</v>
          </cell>
          <cell r="N920" t="str">
            <v/>
          </cell>
          <cell r="O920" t="str">
            <v/>
          </cell>
          <cell r="P920" t="str">
            <v/>
          </cell>
        </row>
        <row r="921">
          <cell r="A921" t="str">
            <v>LO</v>
          </cell>
          <cell r="B921">
            <v>10</v>
          </cell>
          <cell r="C921">
            <v>3</v>
          </cell>
          <cell r="D921" t="str">
            <v>P</v>
          </cell>
          <cell r="E921">
            <v>29</v>
          </cell>
          <cell r="F921">
            <v>37881</v>
          </cell>
          <cell r="G921">
            <v>2.89</v>
          </cell>
          <cell r="H921">
            <v>2.8</v>
          </cell>
          <cell r="I921" t="str">
            <v>9          0</v>
          </cell>
          <cell r="J921">
            <v>0</v>
          </cell>
          <cell r="K921">
            <v>0</v>
          </cell>
          <cell r="L921">
            <v>2003</v>
          </cell>
          <cell r="M921" t="str">
            <v>No Trade</v>
          </cell>
          <cell r="N921" t="str">
            <v/>
          </cell>
          <cell r="O921" t="str">
            <v/>
          </cell>
          <cell r="P921" t="str">
            <v/>
          </cell>
        </row>
        <row r="922">
          <cell r="A922" t="str">
            <v>LO</v>
          </cell>
          <cell r="B922">
            <v>10</v>
          </cell>
          <cell r="C922">
            <v>3</v>
          </cell>
          <cell r="D922" t="str">
            <v>C</v>
          </cell>
          <cell r="E922">
            <v>31</v>
          </cell>
          <cell r="F922">
            <v>37881</v>
          </cell>
          <cell r="G922">
            <v>0.8</v>
          </cell>
          <cell r="H922">
            <v>0.7</v>
          </cell>
          <cell r="I922" t="str">
            <v>0          0</v>
          </cell>
          <cell r="J922">
            <v>0</v>
          </cell>
          <cell r="K922">
            <v>0</v>
          </cell>
          <cell r="L922">
            <v>2003</v>
          </cell>
          <cell r="M922" t="str">
            <v>No Trade</v>
          </cell>
          <cell r="N922" t="str">
            <v/>
          </cell>
          <cell r="O922" t="str">
            <v/>
          </cell>
          <cell r="P922" t="str">
            <v/>
          </cell>
        </row>
        <row r="923">
          <cell r="A923" t="str">
            <v>LO</v>
          </cell>
          <cell r="B923">
            <v>10</v>
          </cell>
          <cell r="C923">
            <v>3</v>
          </cell>
          <cell r="D923" t="str">
            <v>C</v>
          </cell>
          <cell r="E923">
            <v>32</v>
          </cell>
          <cell r="F923">
            <v>37881</v>
          </cell>
          <cell r="G923">
            <v>0.69</v>
          </cell>
          <cell r="H923">
            <v>0.6</v>
          </cell>
          <cell r="I923" t="str">
            <v>0          0</v>
          </cell>
          <cell r="J923">
            <v>0</v>
          </cell>
          <cell r="K923">
            <v>0</v>
          </cell>
          <cell r="L923">
            <v>2003</v>
          </cell>
          <cell r="M923" t="str">
            <v>No Trade</v>
          </cell>
          <cell r="N923" t="str">
            <v/>
          </cell>
          <cell r="O923" t="str">
            <v/>
          </cell>
          <cell r="P923" t="str">
            <v/>
          </cell>
        </row>
        <row r="924">
          <cell r="A924" t="str">
            <v>LO</v>
          </cell>
          <cell r="B924">
            <v>10</v>
          </cell>
          <cell r="C924">
            <v>3</v>
          </cell>
          <cell r="D924" t="str">
            <v>C</v>
          </cell>
          <cell r="E924">
            <v>33</v>
          </cell>
          <cell r="F924">
            <v>37881</v>
          </cell>
          <cell r="G924">
            <v>0.6</v>
          </cell>
          <cell r="H924">
            <v>0.5</v>
          </cell>
          <cell r="I924" t="str">
            <v>2          0</v>
          </cell>
          <cell r="J924">
            <v>0</v>
          </cell>
          <cell r="K924">
            <v>0</v>
          </cell>
          <cell r="L924">
            <v>2003</v>
          </cell>
          <cell r="M924" t="str">
            <v>No Trade</v>
          </cell>
          <cell r="N924" t="str">
            <v/>
          </cell>
          <cell r="O924" t="str">
            <v/>
          </cell>
          <cell r="P924" t="str">
            <v/>
          </cell>
        </row>
        <row r="925">
          <cell r="A925" t="str">
            <v>LO</v>
          </cell>
          <cell r="B925">
            <v>10</v>
          </cell>
          <cell r="C925">
            <v>3</v>
          </cell>
          <cell r="D925" t="str">
            <v>C</v>
          </cell>
          <cell r="E925">
            <v>34</v>
          </cell>
          <cell r="F925">
            <v>37881</v>
          </cell>
          <cell r="G925">
            <v>0.53</v>
          </cell>
          <cell r="H925">
            <v>0.4</v>
          </cell>
          <cell r="I925" t="str">
            <v>5          0</v>
          </cell>
          <cell r="J925">
            <v>0</v>
          </cell>
          <cell r="K925">
            <v>0</v>
          </cell>
          <cell r="L925">
            <v>2003</v>
          </cell>
          <cell r="M925" t="str">
            <v>No Trade</v>
          </cell>
          <cell r="N925" t="str">
            <v/>
          </cell>
          <cell r="O925" t="str">
            <v/>
          </cell>
          <cell r="P925" t="str">
            <v/>
          </cell>
        </row>
        <row r="926">
          <cell r="A926" t="str">
            <v>LO</v>
          </cell>
          <cell r="B926">
            <v>10</v>
          </cell>
          <cell r="C926">
            <v>3</v>
          </cell>
          <cell r="D926" t="str">
            <v>C</v>
          </cell>
          <cell r="E926">
            <v>35</v>
          </cell>
          <cell r="F926">
            <v>37881</v>
          </cell>
          <cell r="G926">
            <v>0.46</v>
          </cell>
          <cell r="H926">
            <v>0.4</v>
          </cell>
          <cell r="I926" t="str">
            <v>0          0</v>
          </cell>
          <cell r="J926">
            <v>0</v>
          </cell>
          <cell r="K926">
            <v>0</v>
          </cell>
          <cell r="L926">
            <v>2003</v>
          </cell>
          <cell r="M926" t="str">
            <v>No Trade</v>
          </cell>
          <cell r="N926" t="str">
            <v/>
          </cell>
          <cell r="O926" t="str">
            <v/>
          </cell>
          <cell r="P926" t="str">
            <v/>
          </cell>
        </row>
        <row r="927">
          <cell r="A927" t="str">
            <v>LO</v>
          </cell>
          <cell r="B927">
            <v>11</v>
          </cell>
          <cell r="C927">
            <v>3</v>
          </cell>
          <cell r="D927" t="str">
            <v>P</v>
          </cell>
          <cell r="E927">
            <v>17</v>
          </cell>
          <cell r="F927">
            <v>37910</v>
          </cell>
          <cell r="G927">
            <v>0.55000000000000004</v>
          </cell>
          <cell r="H927">
            <v>0.5</v>
          </cell>
          <cell r="I927" t="str">
            <v>6          0</v>
          </cell>
          <cell r="J927">
            <v>0</v>
          </cell>
          <cell r="K927">
            <v>0</v>
          </cell>
          <cell r="L927">
            <v>2003</v>
          </cell>
          <cell r="M927" t="str">
            <v>No Trade</v>
          </cell>
          <cell r="N927" t="str">
            <v/>
          </cell>
          <cell r="O927" t="str">
            <v/>
          </cell>
          <cell r="P927" t="str">
            <v/>
          </cell>
        </row>
        <row r="928">
          <cell r="A928" t="str">
            <v>LO</v>
          </cell>
          <cell r="B928">
            <v>11</v>
          </cell>
          <cell r="C928">
            <v>3</v>
          </cell>
          <cell r="D928" t="str">
            <v>P</v>
          </cell>
          <cell r="E928">
            <v>20</v>
          </cell>
          <cell r="F928">
            <v>37910</v>
          </cell>
          <cell r="G928">
            <v>1.17</v>
          </cell>
          <cell r="H928">
            <v>1.2</v>
          </cell>
          <cell r="I928" t="str">
            <v>0          0</v>
          </cell>
          <cell r="J928">
            <v>0</v>
          </cell>
          <cell r="K928">
            <v>0</v>
          </cell>
          <cell r="L928">
            <v>2003</v>
          </cell>
          <cell r="M928" t="str">
            <v>No Trade</v>
          </cell>
          <cell r="N928" t="str">
            <v/>
          </cell>
          <cell r="O928" t="str">
            <v/>
          </cell>
          <cell r="P928" t="str">
            <v/>
          </cell>
        </row>
        <row r="929">
          <cell r="A929" t="str">
            <v>LO</v>
          </cell>
          <cell r="B929">
            <v>11</v>
          </cell>
          <cell r="C929">
            <v>3</v>
          </cell>
          <cell r="D929" t="str">
            <v>P</v>
          </cell>
          <cell r="E929">
            <v>21</v>
          </cell>
          <cell r="F929">
            <v>37910</v>
          </cell>
          <cell r="G929">
            <v>1.45</v>
          </cell>
          <cell r="H929">
            <v>1.4</v>
          </cell>
          <cell r="I929" t="str">
            <v>9          0</v>
          </cell>
          <cell r="J929">
            <v>0</v>
          </cell>
          <cell r="K929">
            <v>0</v>
          </cell>
          <cell r="L929">
            <v>2003</v>
          </cell>
          <cell r="M929" t="str">
            <v>No Trade</v>
          </cell>
          <cell r="N929" t="str">
            <v/>
          </cell>
          <cell r="O929" t="str">
            <v/>
          </cell>
          <cell r="P929" t="str">
            <v/>
          </cell>
        </row>
        <row r="930">
          <cell r="A930" t="str">
            <v>LO</v>
          </cell>
          <cell r="B930">
            <v>11</v>
          </cell>
          <cell r="C930">
            <v>3</v>
          </cell>
          <cell r="D930" t="str">
            <v>P</v>
          </cell>
          <cell r="E930">
            <v>22</v>
          </cell>
          <cell r="F930">
            <v>37910</v>
          </cell>
          <cell r="G930">
            <v>1.77</v>
          </cell>
          <cell r="H930">
            <v>1.8</v>
          </cell>
          <cell r="I930" t="str">
            <v>3          0</v>
          </cell>
          <cell r="J930">
            <v>0</v>
          </cell>
          <cell r="K930">
            <v>0</v>
          </cell>
          <cell r="L930">
            <v>2003</v>
          </cell>
          <cell r="M930" t="str">
            <v>No Trade</v>
          </cell>
          <cell r="N930" t="str">
            <v/>
          </cell>
          <cell r="O930" t="str">
            <v/>
          </cell>
          <cell r="P930" t="str">
            <v/>
          </cell>
        </row>
        <row r="931">
          <cell r="A931" t="str">
            <v>LO</v>
          </cell>
          <cell r="B931">
            <v>11</v>
          </cell>
          <cell r="C931">
            <v>3</v>
          </cell>
          <cell r="D931" t="str">
            <v>P</v>
          </cell>
          <cell r="E931">
            <v>23</v>
          </cell>
          <cell r="F931">
            <v>37910</v>
          </cell>
          <cell r="G931">
            <v>2.13</v>
          </cell>
          <cell r="H931">
            <v>2.2000000000000002</v>
          </cell>
          <cell r="I931" t="str">
            <v>1          0</v>
          </cell>
          <cell r="J931">
            <v>0</v>
          </cell>
          <cell r="K931">
            <v>0</v>
          </cell>
          <cell r="L931">
            <v>2003</v>
          </cell>
          <cell r="M931" t="str">
            <v>No Trade</v>
          </cell>
          <cell r="N931" t="str">
            <v/>
          </cell>
          <cell r="O931" t="str">
            <v/>
          </cell>
          <cell r="P931" t="str">
            <v/>
          </cell>
        </row>
        <row r="932">
          <cell r="A932" t="str">
            <v>LO</v>
          </cell>
          <cell r="B932">
            <v>11</v>
          </cell>
          <cell r="C932">
            <v>3</v>
          </cell>
          <cell r="D932" t="str">
            <v>C</v>
          </cell>
          <cell r="E932">
            <v>23.5</v>
          </cell>
          <cell r="F932">
            <v>37910</v>
          </cell>
          <cell r="G932">
            <v>3.31</v>
          </cell>
          <cell r="H932">
            <v>3</v>
          </cell>
          <cell r="I932" t="str">
            <v>0          0</v>
          </cell>
          <cell r="J932">
            <v>0</v>
          </cell>
          <cell r="K932">
            <v>0</v>
          </cell>
          <cell r="L932">
            <v>2003</v>
          </cell>
          <cell r="M932" t="str">
            <v>No Trade</v>
          </cell>
          <cell r="N932" t="str">
            <v/>
          </cell>
          <cell r="O932" t="str">
            <v/>
          </cell>
          <cell r="P932" t="str">
            <v/>
          </cell>
        </row>
        <row r="933">
          <cell r="A933" t="str">
            <v>LO</v>
          </cell>
          <cell r="B933">
            <v>11</v>
          </cell>
          <cell r="C933">
            <v>3</v>
          </cell>
          <cell r="D933" t="str">
            <v>P</v>
          </cell>
          <cell r="E933">
            <v>23.5</v>
          </cell>
          <cell r="F933">
            <v>37910</v>
          </cell>
          <cell r="G933">
            <v>2.34</v>
          </cell>
          <cell r="H933">
            <v>2.4</v>
          </cell>
          <cell r="I933" t="str">
            <v>3          0</v>
          </cell>
          <cell r="J933">
            <v>0</v>
          </cell>
          <cell r="K933">
            <v>0</v>
          </cell>
          <cell r="L933">
            <v>2003</v>
          </cell>
          <cell r="M933" t="str">
            <v>No Trade</v>
          </cell>
          <cell r="N933" t="str">
            <v/>
          </cell>
          <cell r="O933" t="str">
            <v/>
          </cell>
          <cell r="P933" t="str">
            <v/>
          </cell>
        </row>
        <row r="934">
          <cell r="A934" t="str">
            <v>LO</v>
          </cell>
          <cell r="B934">
            <v>11</v>
          </cell>
          <cell r="C934">
            <v>3</v>
          </cell>
          <cell r="D934" t="str">
            <v>C</v>
          </cell>
          <cell r="E934">
            <v>24</v>
          </cell>
          <cell r="F934">
            <v>37910</v>
          </cell>
          <cell r="G934">
            <v>3.04</v>
          </cell>
          <cell r="H934">
            <v>2.7</v>
          </cell>
          <cell r="I934" t="str">
            <v>2          0</v>
          </cell>
          <cell r="J934">
            <v>0</v>
          </cell>
          <cell r="K934">
            <v>0</v>
          </cell>
          <cell r="L934">
            <v>2003</v>
          </cell>
          <cell r="M934" t="str">
            <v>No Trade</v>
          </cell>
          <cell r="N934" t="str">
            <v/>
          </cell>
          <cell r="O934" t="str">
            <v/>
          </cell>
          <cell r="P934" t="str">
            <v/>
          </cell>
        </row>
        <row r="935">
          <cell r="A935" t="str">
            <v>LO</v>
          </cell>
          <cell r="B935">
            <v>11</v>
          </cell>
          <cell r="C935">
            <v>3</v>
          </cell>
          <cell r="D935" t="str">
            <v>P</v>
          </cell>
          <cell r="E935">
            <v>24</v>
          </cell>
          <cell r="F935">
            <v>37910</v>
          </cell>
          <cell r="G935">
            <v>2.5499999999999998</v>
          </cell>
          <cell r="H935">
            <v>2.6</v>
          </cell>
          <cell r="I935" t="str">
            <v>5          0</v>
          </cell>
          <cell r="J935">
            <v>0</v>
          </cell>
          <cell r="K935">
            <v>0</v>
          </cell>
          <cell r="L935">
            <v>2003</v>
          </cell>
          <cell r="M935" t="str">
            <v>No Trade</v>
          </cell>
          <cell r="N935" t="str">
            <v/>
          </cell>
          <cell r="O935" t="str">
            <v/>
          </cell>
          <cell r="P935" t="str">
            <v/>
          </cell>
        </row>
        <row r="936">
          <cell r="A936" t="str">
            <v>LO</v>
          </cell>
          <cell r="B936">
            <v>11</v>
          </cell>
          <cell r="C936">
            <v>3</v>
          </cell>
          <cell r="D936" t="str">
            <v>C</v>
          </cell>
          <cell r="E936">
            <v>26</v>
          </cell>
          <cell r="F936">
            <v>37910</v>
          </cell>
          <cell r="G936">
            <v>2.11</v>
          </cell>
          <cell r="H936">
            <v>1.8</v>
          </cell>
          <cell r="I936" t="str">
            <v>5          0</v>
          </cell>
          <cell r="J936">
            <v>0</v>
          </cell>
          <cell r="K936">
            <v>0</v>
          </cell>
          <cell r="L936">
            <v>2003</v>
          </cell>
          <cell r="M936" t="str">
            <v>No Trade</v>
          </cell>
          <cell r="N936" t="str">
            <v/>
          </cell>
          <cell r="O936" t="str">
            <v/>
          </cell>
          <cell r="P936" t="str">
            <v/>
          </cell>
        </row>
        <row r="937">
          <cell r="A937" t="str">
            <v>LO</v>
          </cell>
          <cell r="B937">
            <v>11</v>
          </cell>
          <cell r="C937">
            <v>3</v>
          </cell>
          <cell r="D937" t="str">
            <v>C</v>
          </cell>
          <cell r="E937">
            <v>28.5</v>
          </cell>
          <cell r="F937">
            <v>37910</v>
          </cell>
          <cell r="G937">
            <v>1.25</v>
          </cell>
          <cell r="H937">
            <v>1</v>
          </cell>
          <cell r="I937" t="str">
            <v>8          0</v>
          </cell>
          <cell r="J937">
            <v>0</v>
          </cell>
          <cell r="K937">
            <v>0</v>
          </cell>
          <cell r="L937">
            <v>2003</v>
          </cell>
          <cell r="M937" t="str">
            <v>No Trade</v>
          </cell>
          <cell r="N937" t="str">
            <v/>
          </cell>
          <cell r="O937" t="str">
            <v/>
          </cell>
          <cell r="P937" t="str">
            <v/>
          </cell>
        </row>
        <row r="938">
          <cell r="A938" t="str">
            <v>LO</v>
          </cell>
          <cell r="B938">
            <v>11</v>
          </cell>
          <cell r="C938">
            <v>3</v>
          </cell>
          <cell r="D938" t="str">
            <v>C</v>
          </cell>
          <cell r="E938">
            <v>30</v>
          </cell>
          <cell r="F938">
            <v>37910</v>
          </cell>
          <cell r="G938">
            <v>0.94</v>
          </cell>
          <cell r="H938">
            <v>0.8</v>
          </cell>
          <cell r="I938" t="str">
            <v>0          0</v>
          </cell>
          <cell r="J938">
            <v>0</v>
          </cell>
          <cell r="K938">
            <v>0</v>
          </cell>
          <cell r="L938">
            <v>2003</v>
          </cell>
          <cell r="M938" t="str">
            <v>No Trade</v>
          </cell>
          <cell r="N938" t="str">
            <v/>
          </cell>
          <cell r="O938" t="str">
            <v/>
          </cell>
          <cell r="P938" t="str">
            <v/>
          </cell>
        </row>
        <row r="939">
          <cell r="A939" t="str">
            <v>LO</v>
          </cell>
          <cell r="B939">
            <v>11</v>
          </cell>
          <cell r="C939">
            <v>3</v>
          </cell>
          <cell r="D939" t="str">
            <v>C</v>
          </cell>
          <cell r="E939">
            <v>31</v>
          </cell>
          <cell r="F939">
            <v>37910</v>
          </cell>
          <cell r="G939">
            <v>0.79</v>
          </cell>
          <cell r="H939">
            <v>0.6</v>
          </cell>
          <cell r="I939" t="str">
            <v>8          0</v>
          </cell>
          <cell r="J939">
            <v>0</v>
          </cell>
          <cell r="K939">
            <v>0</v>
          </cell>
          <cell r="L939">
            <v>2003</v>
          </cell>
          <cell r="M939" t="str">
            <v>No Trade</v>
          </cell>
          <cell r="N939" t="str">
            <v/>
          </cell>
          <cell r="O939" t="str">
            <v/>
          </cell>
          <cell r="P939" t="str">
            <v/>
          </cell>
        </row>
        <row r="940">
          <cell r="A940" t="str">
            <v>LO</v>
          </cell>
          <cell r="B940">
            <v>11</v>
          </cell>
          <cell r="C940">
            <v>3</v>
          </cell>
          <cell r="D940" t="str">
            <v>C</v>
          </cell>
          <cell r="E940">
            <v>32</v>
          </cell>
          <cell r="F940">
            <v>37910</v>
          </cell>
          <cell r="G940">
            <v>0.68</v>
          </cell>
          <cell r="H940">
            <v>0.5</v>
          </cell>
          <cell r="I940" t="str">
            <v>9          5</v>
          </cell>
          <cell r="J940">
            <v>0</v>
          </cell>
          <cell r="K940">
            <v>0</v>
          </cell>
          <cell r="L940">
            <v>2003</v>
          </cell>
          <cell r="M940" t="str">
            <v>No Trade</v>
          </cell>
          <cell r="N940" t="str">
            <v/>
          </cell>
          <cell r="O940" t="str">
            <v/>
          </cell>
          <cell r="P940" t="str">
            <v/>
          </cell>
        </row>
        <row r="941">
          <cell r="A941" t="str">
            <v>LO</v>
          </cell>
          <cell r="B941">
            <v>11</v>
          </cell>
          <cell r="C941">
            <v>3</v>
          </cell>
          <cell r="D941" t="str">
            <v>C</v>
          </cell>
          <cell r="E941">
            <v>33</v>
          </cell>
          <cell r="F941">
            <v>37910</v>
          </cell>
          <cell r="G941">
            <v>0.6</v>
          </cell>
          <cell r="H941">
            <v>0.5</v>
          </cell>
          <cell r="I941" t="str">
            <v>2          0</v>
          </cell>
          <cell r="J941">
            <v>0</v>
          </cell>
          <cell r="K941">
            <v>0</v>
          </cell>
          <cell r="L941">
            <v>2003</v>
          </cell>
          <cell r="M941" t="str">
            <v>No Trade</v>
          </cell>
          <cell r="N941" t="str">
            <v/>
          </cell>
          <cell r="O941" t="str">
            <v/>
          </cell>
          <cell r="P941" t="str">
            <v/>
          </cell>
        </row>
        <row r="942">
          <cell r="A942" t="str">
            <v>LO</v>
          </cell>
          <cell r="B942">
            <v>11</v>
          </cell>
          <cell r="C942">
            <v>3</v>
          </cell>
          <cell r="D942" t="str">
            <v>C</v>
          </cell>
          <cell r="E942">
            <v>34</v>
          </cell>
          <cell r="F942">
            <v>37910</v>
          </cell>
          <cell r="G942">
            <v>0.53</v>
          </cell>
          <cell r="H942">
            <v>0.4</v>
          </cell>
          <cell r="I942" t="str">
            <v>5          0</v>
          </cell>
          <cell r="J942">
            <v>0</v>
          </cell>
          <cell r="K942">
            <v>0</v>
          </cell>
          <cell r="L942">
            <v>2003</v>
          </cell>
          <cell r="M942" t="str">
            <v>No Trade</v>
          </cell>
          <cell r="N942" t="str">
            <v/>
          </cell>
          <cell r="O942" t="str">
            <v/>
          </cell>
          <cell r="P942" t="str">
            <v/>
          </cell>
        </row>
        <row r="943">
          <cell r="A943" t="str">
            <v>LO</v>
          </cell>
          <cell r="B943">
            <v>11</v>
          </cell>
          <cell r="C943">
            <v>3</v>
          </cell>
          <cell r="D943" t="str">
            <v>C</v>
          </cell>
          <cell r="E943">
            <v>35</v>
          </cell>
          <cell r="F943">
            <v>37910</v>
          </cell>
          <cell r="G943">
            <v>0.47</v>
          </cell>
          <cell r="H943">
            <v>0.4</v>
          </cell>
          <cell r="I943" t="str">
            <v>0          5</v>
          </cell>
          <cell r="J943">
            <v>0</v>
          </cell>
          <cell r="K943">
            <v>0</v>
          </cell>
          <cell r="L943">
            <v>2003</v>
          </cell>
          <cell r="M943" t="str">
            <v>No Trade</v>
          </cell>
          <cell r="N943" t="str">
            <v/>
          </cell>
          <cell r="O943" t="str">
            <v/>
          </cell>
          <cell r="P943" t="str">
            <v/>
          </cell>
        </row>
        <row r="944">
          <cell r="A944" t="str">
            <v>LO</v>
          </cell>
          <cell r="B944">
            <v>12</v>
          </cell>
          <cell r="C944">
            <v>3</v>
          </cell>
          <cell r="D944" t="str">
            <v>C</v>
          </cell>
          <cell r="E944">
            <v>2.5</v>
          </cell>
          <cell r="F944">
            <v>37942</v>
          </cell>
          <cell r="G944">
            <v>0</v>
          </cell>
          <cell r="H944">
            <v>0</v>
          </cell>
          <cell r="I944" t="str">
            <v>0          0</v>
          </cell>
          <cell r="J944">
            <v>0</v>
          </cell>
          <cell r="K944">
            <v>0</v>
          </cell>
          <cell r="L944">
            <v>2003</v>
          </cell>
          <cell r="M944" t="str">
            <v>No Trade</v>
          </cell>
          <cell r="N944" t="str">
            <v/>
          </cell>
          <cell r="O944" t="str">
            <v/>
          </cell>
          <cell r="P944" t="str">
            <v/>
          </cell>
        </row>
        <row r="945">
          <cell r="A945" t="str">
            <v>LO</v>
          </cell>
          <cell r="B945">
            <v>12</v>
          </cell>
          <cell r="C945">
            <v>3</v>
          </cell>
          <cell r="D945" t="str">
            <v>P</v>
          </cell>
          <cell r="E945">
            <v>2.5</v>
          </cell>
          <cell r="F945">
            <v>37942</v>
          </cell>
          <cell r="G945">
            <v>0</v>
          </cell>
          <cell r="H945">
            <v>0</v>
          </cell>
          <cell r="I945" t="str">
            <v>0          0</v>
          </cell>
          <cell r="J945">
            <v>0</v>
          </cell>
          <cell r="K945">
            <v>0</v>
          </cell>
          <cell r="L945">
            <v>2003</v>
          </cell>
          <cell r="M945" t="str">
            <v>No Trade</v>
          </cell>
          <cell r="N945" t="str">
            <v/>
          </cell>
          <cell r="O945" t="str">
            <v/>
          </cell>
          <cell r="P945" t="str">
            <v/>
          </cell>
        </row>
        <row r="946">
          <cell r="A946" t="str">
            <v>LO</v>
          </cell>
          <cell r="B946">
            <v>12</v>
          </cell>
          <cell r="C946">
            <v>3</v>
          </cell>
          <cell r="D946" t="str">
            <v>C</v>
          </cell>
          <cell r="E946">
            <v>5</v>
          </cell>
          <cell r="F946">
            <v>37942</v>
          </cell>
          <cell r="G946">
            <v>0</v>
          </cell>
          <cell r="H946">
            <v>0</v>
          </cell>
          <cell r="I946" t="str">
            <v>0          0</v>
          </cell>
          <cell r="J946">
            <v>0</v>
          </cell>
          <cell r="K946">
            <v>0</v>
          </cell>
          <cell r="L946">
            <v>2003</v>
          </cell>
          <cell r="M946" t="str">
            <v>No Trade</v>
          </cell>
          <cell r="N946" t="str">
            <v/>
          </cell>
          <cell r="O946" t="str">
            <v/>
          </cell>
          <cell r="P946" t="str">
            <v/>
          </cell>
        </row>
        <row r="947">
          <cell r="A947" t="str">
            <v>LO</v>
          </cell>
          <cell r="B947">
            <v>12</v>
          </cell>
          <cell r="C947">
            <v>3</v>
          </cell>
          <cell r="D947" t="str">
            <v>P</v>
          </cell>
          <cell r="E947">
            <v>13</v>
          </cell>
          <cell r="F947">
            <v>37942</v>
          </cell>
          <cell r="G947">
            <v>0.17</v>
          </cell>
          <cell r="H947">
            <v>0.1</v>
          </cell>
          <cell r="I947" t="str">
            <v>7          0</v>
          </cell>
          <cell r="J947">
            <v>0</v>
          </cell>
          <cell r="K947">
            <v>0</v>
          </cell>
          <cell r="L947">
            <v>2003</v>
          </cell>
          <cell r="M947" t="str">
            <v>No Trade</v>
          </cell>
          <cell r="N947" t="str">
            <v/>
          </cell>
          <cell r="O947" t="str">
            <v/>
          </cell>
          <cell r="P947" t="str">
            <v/>
          </cell>
        </row>
        <row r="948">
          <cell r="A948" t="str">
            <v>LO</v>
          </cell>
          <cell r="B948">
            <v>12</v>
          </cell>
          <cell r="C948">
            <v>3</v>
          </cell>
          <cell r="D948" t="str">
            <v>P</v>
          </cell>
          <cell r="E948">
            <v>14</v>
          </cell>
          <cell r="F948">
            <v>37942</v>
          </cell>
          <cell r="G948">
            <v>0.24</v>
          </cell>
          <cell r="H948">
            <v>0.2</v>
          </cell>
          <cell r="I948" t="str">
            <v>4          0</v>
          </cell>
          <cell r="J948">
            <v>0</v>
          </cell>
          <cell r="K948">
            <v>0</v>
          </cell>
          <cell r="L948">
            <v>2003</v>
          </cell>
          <cell r="M948" t="str">
            <v>No Trade</v>
          </cell>
          <cell r="N948" t="str">
            <v/>
          </cell>
          <cell r="O948" t="str">
            <v/>
          </cell>
          <cell r="P948" t="str">
            <v/>
          </cell>
        </row>
        <row r="949">
          <cell r="A949" t="str">
            <v>LO</v>
          </cell>
          <cell r="B949">
            <v>12</v>
          </cell>
          <cell r="C949">
            <v>3</v>
          </cell>
          <cell r="D949" t="str">
            <v>P</v>
          </cell>
          <cell r="E949">
            <v>15</v>
          </cell>
          <cell r="F949">
            <v>37942</v>
          </cell>
          <cell r="G949">
            <v>0</v>
          </cell>
          <cell r="H949">
            <v>0</v>
          </cell>
          <cell r="I949" t="str">
            <v>0          0</v>
          </cell>
          <cell r="J949">
            <v>0</v>
          </cell>
          <cell r="K949">
            <v>0</v>
          </cell>
          <cell r="L949">
            <v>2003</v>
          </cell>
          <cell r="M949" t="str">
            <v>No Trade</v>
          </cell>
          <cell r="N949" t="str">
            <v/>
          </cell>
          <cell r="O949" t="str">
            <v/>
          </cell>
          <cell r="P949" t="str">
            <v/>
          </cell>
        </row>
        <row r="950">
          <cell r="A950" t="str">
            <v>LO</v>
          </cell>
          <cell r="B950">
            <v>12</v>
          </cell>
          <cell r="C950">
            <v>3</v>
          </cell>
          <cell r="D950" t="str">
            <v>P</v>
          </cell>
          <cell r="E950">
            <v>15.5</v>
          </cell>
          <cell r="F950">
            <v>37942</v>
          </cell>
          <cell r="G950">
            <v>0</v>
          </cell>
          <cell r="H950">
            <v>0</v>
          </cell>
          <cell r="I950" t="str">
            <v>0          0</v>
          </cell>
          <cell r="J950">
            <v>0</v>
          </cell>
          <cell r="K950">
            <v>0</v>
          </cell>
          <cell r="L950">
            <v>2003</v>
          </cell>
          <cell r="M950" t="str">
            <v>No Trade</v>
          </cell>
          <cell r="N950" t="str">
            <v/>
          </cell>
          <cell r="O950" t="str">
            <v/>
          </cell>
          <cell r="P950" t="str">
            <v/>
          </cell>
        </row>
        <row r="951">
          <cell r="A951" t="str">
            <v>LO</v>
          </cell>
          <cell r="B951">
            <v>12</v>
          </cell>
          <cell r="C951">
            <v>3</v>
          </cell>
          <cell r="D951" t="str">
            <v>P</v>
          </cell>
          <cell r="E951">
            <v>16</v>
          </cell>
          <cell r="F951">
            <v>37942</v>
          </cell>
          <cell r="G951">
            <v>0.46</v>
          </cell>
          <cell r="H951">
            <v>0.4</v>
          </cell>
          <cell r="I951" t="str">
            <v>6          0</v>
          </cell>
          <cell r="J951">
            <v>0</v>
          </cell>
          <cell r="K951">
            <v>0</v>
          </cell>
          <cell r="L951">
            <v>2003</v>
          </cell>
          <cell r="M951" t="str">
            <v>No Trade</v>
          </cell>
          <cell r="N951" t="str">
            <v/>
          </cell>
          <cell r="O951" t="str">
            <v/>
          </cell>
          <cell r="P951" t="str">
            <v/>
          </cell>
        </row>
        <row r="952">
          <cell r="A952" t="str">
            <v>LO</v>
          </cell>
          <cell r="B952">
            <v>12</v>
          </cell>
          <cell r="C952">
            <v>3</v>
          </cell>
          <cell r="D952" t="str">
            <v>P</v>
          </cell>
          <cell r="E952">
            <v>17</v>
          </cell>
          <cell r="F952">
            <v>37942</v>
          </cell>
          <cell r="G952">
            <v>0.61</v>
          </cell>
          <cell r="H952">
            <v>0.6</v>
          </cell>
          <cell r="I952" t="str">
            <v>2          0</v>
          </cell>
          <cell r="J952">
            <v>0</v>
          </cell>
          <cell r="K952">
            <v>0</v>
          </cell>
          <cell r="L952">
            <v>2003</v>
          </cell>
          <cell r="M952" t="str">
            <v>No Trade</v>
          </cell>
          <cell r="N952" t="str">
            <v/>
          </cell>
          <cell r="O952" t="str">
            <v/>
          </cell>
          <cell r="P952" t="str">
            <v/>
          </cell>
        </row>
        <row r="953">
          <cell r="A953" t="str">
            <v>LO</v>
          </cell>
          <cell r="B953">
            <v>12</v>
          </cell>
          <cell r="C953">
            <v>3</v>
          </cell>
          <cell r="D953" t="str">
            <v>P</v>
          </cell>
          <cell r="E953">
            <v>18</v>
          </cell>
          <cell r="F953">
            <v>37942</v>
          </cell>
          <cell r="G953">
            <v>0.79</v>
          </cell>
          <cell r="H953">
            <v>0.8</v>
          </cell>
          <cell r="I953" t="str">
            <v>0          0</v>
          </cell>
          <cell r="J953">
            <v>0</v>
          </cell>
          <cell r="K953">
            <v>0</v>
          </cell>
          <cell r="L953">
            <v>2003</v>
          </cell>
          <cell r="M953" t="str">
            <v>No Trade</v>
          </cell>
          <cell r="N953" t="str">
            <v/>
          </cell>
          <cell r="O953" t="str">
            <v/>
          </cell>
          <cell r="P953" t="str">
            <v/>
          </cell>
        </row>
        <row r="954">
          <cell r="A954" t="str">
            <v>LO</v>
          </cell>
          <cell r="B954">
            <v>12</v>
          </cell>
          <cell r="C954">
            <v>3</v>
          </cell>
          <cell r="D954" t="str">
            <v>P</v>
          </cell>
          <cell r="E954">
            <v>19</v>
          </cell>
          <cell r="F954">
            <v>37942</v>
          </cell>
          <cell r="G954">
            <v>1</v>
          </cell>
          <cell r="H954">
            <v>1</v>
          </cell>
          <cell r="I954" t="str">
            <v>2          0</v>
          </cell>
          <cell r="J954">
            <v>0</v>
          </cell>
          <cell r="K954">
            <v>0</v>
          </cell>
          <cell r="L954">
            <v>2003</v>
          </cell>
          <cell r="M954" t="str">
            <v>No Trade</v>
          </cell>
          <cell r="N954" t="str">
            <v/>
          </cell>
          <cell r="O954" t="str">
            <v/>
          </cell>
          <cell r="P954" t="str">
            <v/>
          </cell>
        </row>
        <row r="955">
          <cell r="A955" t="str">
            <v>LO</v>
          </cell>
          <cell r="B955">
            <v>12</v>
          </cell>
          <cell r="C955">
            <v>3</v>
          </cell>
          <cell r="D955" t="str">
            <v>C</v>
          </cell>
          <cell r="E955">
            <v>20</v>
          </cell>
          <cell r="F955">
            <v>37942</v>
          </cell>
          <cell r="G955">
            <v>5.46</v>
          </cell>
          <cell r="H955">
            <v>5</v>
          </cell>
          <cell r="I955" t="str">
            <v>9          0</v>
          </cell>
          <cell r="J955">
            <v>0</v>
          </cell>
          <cell r="K955">
            <v>0</v>
          </cell>
          <cell r="L955">
            <v>2003</v>
          </cell>
          <cell r="M955" t="str">
            <v>No Trade</v>
          </cell>
          <cell r="N955" t="str">
            <v/>
          </cell>
          <cell r="O955" t="str">
            <v/>
          </cell>
          <cell r="P955" t="str">
            <v/>
          </cell>
        </row>
        <row r="956">
          <cell r="A956" t="str">
            <v>LO</v>
          </cell>
          <cell r="B956">
            <v>12</v>
          </cell>
          <cell r="C956">
            <v>3</v>
          </cell>
          <cell r="D956" t="str">
            <v>P</v>
          </cell>
          <cell r="E956">
            <v>20</v>
          </cell>
          <cell r="F956">
            <v>37942</v>
          </cell>
          <cell r="G956">
            <v>1.24</v>
          </cell>
          <cell r="H956">
            <v>1.2</v>
          </cell>
          <cell r="I956" t="str">
            <v>8          0</v>
          </cell>
          <cell r="J956">
            <v>0</v>
          </cell>
          <cell r="K956">
            <v>0</v>
          </cell>
          <cell r="L956">
            <v>2003</v>
          </cell>
          <cell r="M956" t="str">
            <v>No Trade</v>
          </cell>
          <cell r="N956" t="str">
            <v/>
          </cell>
          <cell r="O956" t="str">
            <v/>
          </cell>
          <cell r="P956" t="str">
            <v/>
          </cell>
        </row>
        <row r="957">
          <cell r="A957" t="str">
            <v>LO</v>
          </cell>
          <cell r="B957">
            <v>12</v>
          </cell>
          <cell r="C957">
            <v>3</v>
          </cell>
          <cell r="D957" t="str">
            <v>C</v>
          </cell>
          <cell r="E957">
            <v>20.5</v>
          </cell>
          <cell r="F957">
            <v>37942</v>
          </cell>
          <cell r="G957">
            <v>5.1100000000000003</v>
          </cell>
          <cell r="H957">
            <v>4.7</v>
          </cell>
          <cell r="I957" t="str">
            <v>5          0</v>
          </cell>
          <cell r="J957">
            <v>0</v>
          </cell>
          <cell r="K957">
            <v>0</v>
          </cell>
          <cell r="L957">
            <v>2003</v>
          </cell>
          <cell r="M957" t="str">
            <v>No Trade</v>
          </cell>
          <cell r="N957" t="str">
            <v/>
          </cell>
          <cell r="O957" t="str">
            <v/>
          </cell>
          <cell r="P957" t="str">
            <v/>
          </cell>
        </row>
        <row r="958">
          <cell r="A958" t="str">
            <v>LO</v>
          </cell>
          <cell r="B958">
            <v>12</v>
          </cell>
          <cell r="C958">
            <v>3</v>
          </cell>
          <cell r="D958" t="str">
            <v>P</v>
          </cell>
          <cell r="E958">
            <v>20.5</v>
          </cell>
          <cell r="F958">
            <v>37942</v>
          </cell>
          <cell r="G958">
            <v>1.38</v>
          </cell>
          <cell r="H958">
            <v>1.4</v>
          </cell>
          <cell r="I958" t="str">
            <v>2          0</v>
          </cell>
          <cell r="J958">
            <v>0</v>
          </cell>
          <cell r="K958">
            <v>0</v>
          </cell>
          <cell r="L958">
            <v>2003</v>
          </cell>
          <cell r="M958" t="str">
            <v>No Trade</v>
          </cell>
          <cell r="N958" t="str">
            <v/>
          </cell>
          <cell r="O958" t="str">
            <v/>
          </cell>
          <cell r="P958" t="str">
            <v/>
          </cell>
        </row>
        <row r="959">
          <cell r="A959" t="str">
            <v>LO</v>
          </cell>
          <cell r="B959">
            <v>12</v>
          </cell>
          <cell r="C959">
            <v>3</v>
          </cell>
          <cell r="D959" t="str">
            <v>C</v>
          </cell>
          <cell r="E959">
            <v>21</v>
          </cell>
          <cell r="F959">
            <v>37942</v>
          </cell>
          <cell r="G959">
            <v>4.78</v>
          </cell>
          <cell r="H959">
            <v>4.4000000000000004</v>
          </cell>
          <cell r="I959" t="str">
            <v>2          0</v>
          </cell>
          <cell r="J959">
            <v>0</v>
          </cell>
          <cell r="K959">
            <v>0</v>
          </cell>
          <cell r="L959">
            <v>2003</v>
          </cell>
          <cell r="M959" t="str">
            <v>No Trade</v>
          </cell>
          <cell r="N959" t="str">
            <v/>
          </cell>
          <cell r="O959" t="str">
            <v/>
          </cell>
          <cell r="P959" t="str">
            <v/>
          </cell>
        </row>
        <row r="960">
          <cell r="A960" t="str">
            <v>LO</v>
          </cell>
          <cell r="B960">
            <v>12</v>
          </cell>
          <cell r="C960">
            <v>3</v>
          </cell>
          <cell r="D960" t="str">
            <v>P</v>
          </cell>
          <cell r="E960">
            <v>21</v>
          </cell>
          <cell r="F960">
            <v>37942</v>
          </cell>
          <cell r="G960">
            <v>1.53</v>
          </cell>
          <cell r="H960">
            <v>1.5</v>
          </cell>
          <cell r="I960" t="str">
            <v>7          0</v>
          </cell>
          <cell r="J960">
            <v>0</v>
          </cell>
          <cell r="K960">
            <v>0</v>
          </cell>
          <cell r="L960">
            <v>2003</v>
          </cell>
          <cell r="M960" t="str">
            <v>No Trade</v>
          </cell>
          <cell r="N960" t="str">
            <v/>
          </cell>
          <cell r="O960" t="str">
            <v/>
          </cell>
          <cell r="P960" t="str">
            <v/>
          </cell>
        </row>
        <row r="961">
          <cell r="A961" t="str">
            <v>LO</v>
          </cell>
          <cell r="B961">
            <v>12</v>
          </cell>
          <cell r="C961">
            <v>3</v>
          </cell>
          <cell r="D961" t="str">
            <v>C</v>
          </cell>
          <cell r="E961">
            <v>21.5</v>
          </cell>
          <cell r="F961">
            <v>37942</v>
          </cell>
          <cell r="G961">
            <v>4.46</v>
          </cell>
          <cell r="H961">
            <v>4.0999999999999996</v>
          </cell>
          <cell r="I961" t="str">
            <v>1          0</v>
          </cell>
          <cell r="J961">
            <v>0</v>
          </cell>
          <cell r="K961">
            <v>0</v>
          </cell>
          <cell r="L961">
            <v>2003</v>
          </cell>
          <cell r="M961" t="str">
            <v>No Trade</v>
          </cell>
          <cell r="N961" t="str">
            <v/>
          </cell>
          <cell r="O961" t="str">
            <v/>
          </cell>
          <cell r="P961" t="str">
            <v/>
          </cell>
        </row>
        <row r="962">
          <cell r="A962" t="str">
            <v>LO</v>
          </cell>
          <cell r="B962">
            <v>12</v>
          </cell>
          <cell r="C962">
            <v>3</v>
          </cell>
          <cell r="D962" t="str">
            <v>P</v>
          </cell>
          <cell r="E962">
            <v>21.5</v>
          </cell>
          <cell r="F962">
            <v>37942</v>
          </cell>
          <cell r="G962">
            <v>1.69</v>
          </cell>
          <cell r="H962">
            <v>1.7</v>
          </cell>
          <cell r="I962" t="str">
            <v>4          0</v>
          </cell>
          <cell r="J962">
            <v>0</v>
          </cell>
          <cell r="K962">
            <v>0</v>
          </cell>
          <cell r="L962">
            <v>2003</v>
          </cell>
          <cell r="M962" t="str">
            <v>No Trade</v>
          </cell>
          <cell r="N962" t="str">
            <v/>
          </cell>
          <cell r="O962" t="str">
            <v/>
          </cell>
          <cell r="P962" t="str">
            <v/>
          </cell>
        </row>
        <row r="963">
          <cell r="A963" t="str">
            <v>LO</v>
          </cell>
          <cell r="B963">
            <v>12</v>
          </cell>
          <cell r="C963">
            <v>3</v>
          </cell>
          <cell r="D963" t="str">
            <v>C</v>
          </cell>
          <cell r="E963">
            <v>22</v>
          </cell>
          <cell r="F963">
            <v>37942</v>
          </cell>
          <cell r="G963">
            <v>4.13</v>
          </cell>
          <cell r="H963">
            <v>3.8</v>
          </cell>
          <cell r="I963" t="str">
            <v>1          0</v>
          </cell>
          <cell r="J963">
            <v>0</v>
          </cell>
          <cell r="K963">
            <v>0</v>
          </cell>
          <cell r="L963">
            <v>2003</v>
          </cell>
          <cell r="M963" t="str">
            <v>No Trade</v>
          </cell>
          <cell r="N963" t="str">
            <v/>
          </cell>
          <cell r="O963" t="str">
            <v/>
          </cell>
          <cell r="P963" t="str">
            <v/>
          </cell>
        </row>
        <row r="964">
          <cell r="A964" t="str">
            <v>LO</v>
          </cell>
          <cell r="B964">
            <v>12</v>
          </cell>
          <cell r="C964">
            <v>3</v>
          </cell>
          <cell r="D964" t="str">
            <v>P</v>
          </cell>
          <cell r="E964">
            <v>22</v>
          </cell>
          <cell r="F964">
            <v>37942</v>
          </cell>
          <cell r="G964">
            <v>1.86</v>
          </cell>
          <cell r="H964">
            <v>1.9</v>
          </cell>
          <cell r="I964" t="str">
            <v>2          8</v>
          </cell>
          <cell r="J964">
            <v>0</v>
          </cell>
          <cell r="K964">
            <v>0</v>
          </cell>
          <cell r="L964">
            <v>2003</v>
          </cell>
          <cell r="M964" t="str">
            <v>No Trade</v>
          </cell>
          <cell r="N964" t="str">
            <v/>
          </cell>
          <cell r="O964" t="str">
            <v/>
          </cell>
          <cell r="P964" t="str">
            <v/>
          </cell>
        </row>
        <row r="965">
          <cell r="A965" t="str">
            <v>LO</v>
          </cell>
          <cell r="B965">
            <v>12</v>
          </cell>
          <cell r="C965">
            <v>3</v>
          </cell>
          <cell r="D965" t="str">
            <v>C</v>
          </cell>
          <cell r="E965">
            <v>22.5</v>
          </cell>
          <cell r="F965">
            <v>37942</v>
          </cell>
          <cell r="G965">
            <v>3.83</v>
          </cell>
          <cell r="H965">
            <v>3.5</v>
          </cell>
          <cell r="I965" t="str">
            <v>2          0</v>
          </cell>
          <cell r="J965">
            <v>0</v>
          </cell>
          <cell r="K965">
            <v>0</v>
          </cell>
          <cell r="L965">
            <v>2003</v>
          </cell>
          <cell r="M965" t="str">
            <v>No Trade</v>
          </cell>
          <cell r="N965" t="str">
            <v/>
          </cell>
          <cell r="O965" t="str">
            <v/>
          </cell>
          <cell r="P965" t="str">
            <v/>
          </cell>
        </row>
        <row r="966">
          <cell r="A966" t="str">
            <v>LO</v>
          </cell>
          <cell r="B966">
            <v>12</v>
          </cell>
          <cell r="C966">
            <v>3</v>
          </cell>
          <cell r="D966" t="str">
            <v>P</v>
          </cell>
          <cell r="E966">
            <v>22.5</v>
          </cell>
          <cell r="F966">
            <v>37942</v>
          </cell>
          <cell r="G966">
            <v>2.04</v>
          </cell>
          <cell r="H966">
            <v>2.1</v>
          </cell>
          <cell r="I966" t="str">
            <v>1          0</v>
          </cell>
          <cell r="J966">
            <v>0</v>
          </cell>
          <cell r="K966">
            <v>0</v>
          </cell>
          <cell r="L966">
            <v>2003</v>
          </cell>
          <cell r="M966" t="str">
            <v>No Trade</v>
          </cell>
          <cell r="N966" t="str">
            <v/>
          </cell>
          <cell r="O966" t="str">
            <v/>
          </cell>
          <cell r="P966" t="str">
            <v/>
          </cell>
        </row>
        <row r="967">
          <cell r="A967" t="str">
            <v>LO</v>
          </cell>
          <cell r="B967">
            <v>12</v>
          </cell>
          <cell r="C967">
            <v>3</v>
          </cell>
          <cell r="D967" t="str">
            <v>C</v>
          </cell>
          <cell r="E967">
            <v>23</v>
          </cell>
          <cell r="F967">
            <v>37942</v>
          </cell>
          <cell r="G967">
            <v>3.54</v>
          </cell>
          <cell r="H967">
            <v>3.2</v>
          </cell>
          <cell r="I967" t="str">
            <v>3          0</v>
          </cell>
          <cell r="J967">
            <v>0</v>
          </cell>
          <cell r="K967">
            <v>0</v>
          </cell>
          <cell r="L967">
            <v>2003</v>
          </cell>
          <cell r="M967" t="str">
            <v>No Trade</v>
          </cell>
          <cell r="N967" t="str">
            <v/>
          </cell>
          <cell r="O967" t="str">
            <v/>
          </cell>
          <cell r="P967" t="str">
            <v/>
          </cell>
        </row>
        <row r="968">
          <cell r="A968" t="str">
            <v>LO</v>
          </cell>
          <cell r="B968">
            <v>12</v>
          </cell>
          <cell r="C968">
            <v>3</v>
          </cell>
          <cell r="D968" t="str">
            <v>P</v>
          </cell>
          <cell r="E968">
            <v>23</v>
          </cell>
          <cell r="F968">
            <v>37942</v>
          </cell>
          <cell r="G968">
            <v>2.23</v>
          </cell>
          <cell r="H968">
            <v>2.2999999999999998</v>
          </cell>
          <cell r="I968" t="str">
            <v>1          0</v>
          </cell>
          <cell r="J968">
            <v>0</v>
          </cell>
          <cell r="K968">
            <v>0</v>
          </cell>
          <cell r="L968">
            <v>2003</v>
          </cell>
          <cell r="M968" t="str">
            <v>No Trade</v>
          </cell>
          <cell r="N968" t="str">
            <v/>
          </cell>
          <cell r="O968" t="str">
            <v/>
          </cell>
          <cell r="P968" t="str">
            <v/>
          </cell>
        </row>
        <row r="969">
          <cell r="A969" t="str">
            <v>LO</v>
          </cell>
          <cell r="B969">
            <v>12</v>
          </cell>
          <cell r="C969">
            <v>3</v>
          </cell>
          <cell r="D969" t="str">
            <v>C</v>
          </cell>
          <cell r="E969">
            <v>23.5</v>
          </cell>
          <cell r="F969">
            <v>37942</v>
          </cell>
          <cell r="G969">
            <v>3.25</v>
          </cell>
          <cell r="H969">
            <v>2.9</v>
          </cell>
          <cell r="I969" t="str">
            <v>4          0</v>
          </cell>
          <cell r="J969">
            <v>0</v>
          </cell>
          <cell r="K969">
            <v>0</v>
          </cell>
          <cell r="L969">
            <v>2003</v>
          </cell>
          <cell r="M969" t="str">
            <v>No Trade</v>
          </cell>
          <cell r="N969" t="str">
            <v/>
          </cell>
          <cell r="O969" t="str">
            <v/>
          </cell>
          <cell r="P969" t="str">
            <v/>
          </cell>
        </row>
        <row r="970">
          <cell r="A970" t="str">
            <v>LO</v>
          </cell>
          <cell r="B970">
            <v>12</v>
          </cell>
          <cell r="C970">
            <v>3</v>
          </cell>
          <cell r="D970" t="str">
            <v>P</v>
          </cell>
          <cell r="E970">
            <v>23.5</v>
          </cell>
          <cell r="F970">
            <v>37942</v>
          </cell>
          <cell r="G970">
            <v>2.44</v>
          </cell>
          <cell r="H970">
            <v>2.5</v>
          </cell>
          <cell r="I970" t="str">
            <v>2          0</v>
          </cell>
          <cell r="J970">
            <v>0</v>
          </cell>
          <cell r="K970">
            <v>0</v>
          </cell>
          <cell r="L970">
            <v>2003</v>
          </cell>
          <cell r="M970" t="str">
            <v>No Trade</v>
          </cell>
          <cell r="N970" t="str">
            <v/>
          </cell>
          <cell r="O970" t="str">
            <v/>
          </cell>
          <cell r="P970" t="str">
            <v/>
          </cell>
        </row>
        <row r="971">
          <cell r="A971" t="str">
            <v>LO</v>
          </cell>
          <cell r="B971">
            <v>12</v>
          </cell>
          <cell r="C971">
            <v>3</v>
          </cell>
          <cell r="D971" t="str">
            <v>C</v>
          </cell>
          <cell r="E971">
            <v>24</v>
          </cell>
          <cell r="F971">
            <v>37942</v>
          </cell>
          <cell r="G971">
            <v>2.98</v>
          </cell>
          <cell r="H971">
            <v>2.6</v>
          </cell>
          <cell r="I971" t="str">
            <v>7          0</v>
          </cell>
          <cell r="J971">
            <v>0</v>
          </cell>
          <cell r="K971">
            <v>0</v>
          </cell>
          <cell r="L971">
            <v>2003</v>
          </cell>
          <cell r="M971" t="str">
            <v>No Trade</v>
          </cell>
          <cell r="N971" t="str">
            <v/>
          </cell>
          <cell r="O971" t="str">
            <v/>
          </cell>
          <cell r="P971" t="str">
            <v/>
          </cell>
        </row>
        <row r="972">
          <cell r="A972" t="str">
            <v>LO</v>
          </cell>
          <cell r="B972">
            <v>12</v>
          </cell>
          <cell r="C972">
            <v>3</v>
          </cell>
          <cell r="D972" t="str">
            <v>P</v>
          </cell>
          <cell r="E972">
            <v>24</v>
          </cell>
          <cell r="F972">
            <v>37942</v>
          </cell>
          <cell r="G972">
            <v>2.65</v>
          </cell>
          <cell r="H972">
            <v>2.7</v>
          </cell>
          <cell r="I972" t="str">
            <v>5          4</v>
          </cell>
          <cell r="J972">
            <v>0</v>
          </cell>
          <cell r="K972">
            <v>0</v>
          </cell>
          <cell r="L972">
            <v>2003</v>
          </cell>
          <cell r="M972" t="str">
            <v>No Trade</v>
          </cell>
          <cell r="N972" t="str">
            <v/>
          </cell>
          <cell r="O972" t="str">
            <v/>
          </cell>
          <cell r="P972" t="str">
            <v/>
          </cell>
        </row>
        <row r="973">
          <cell r="A973" t="str">
            <v>LO</v>
          </cell>
          <cell r="B973">
            <v>12</v>
          </cell>
          <cell r="C973">
            <v>3</v>
          </cell>
          <cell r="D973" t="str">
            <v>C</v>
          </cell>
          <cell r="E973">
            <v>24.5</v>
          </cell>
          <cell r="F973">
            <v>37942</v>
          </cell>
          <cell r="G973">
            <v>2.73</v>
          </cell>
          <cell r="H973">
            <v>2.4</v>
          </cell>
          <cell r="I973" t="str">
            <v>4          0</v>
          </cell>
          <cell r="J973">
            <v>0</v>
          </cell>
          <cell r="K973">
            <v>0</v>
          </cell>
          <cell r="L973">
            <v>2003</v>
          </cell>
          <cell r="M973" t="str">
            <v>No Trade</v>
          </cell>
          <cell r="N973" t="str">
            <v/>
          </cell>
          <cell r="O973" t="str">
            <v/>
          </cell>
          <cell r="P973" t="str">
            <v/>
          </cell>
        </row>
        <row r="974">
          <cell r="A974" t="str">
            <v>LO</v>
          </cell>
          <cell r="B974">
            <v>12</v>
          </cell>
          <cell r="C974">
            <v>3</v>
          </cell>
          <cell r="D974" t="str">
            <v>P</v>
          </cell>
          <cell r="E974">
            <v>24.5</v>
          </cell>
          <cell r="F974">
            <v>37942</v>
          </cell>
          <cell r="G974">
            <v>2.89</v>
          </cell>
          <cell r="H974">
            <v>3</v>
          </cell>
          <cell r="I974" t="str">
            <v>2          0</v>
          </cell>
          <cell r="J974">
            <v>0</v>
          </cell>
          <cell r="K974">
            <v>0</v>
          </cell>
          <cell r="L974">
            <v>2003</v>
          </cell>
          <cell r="M974" t="str">
            <v>No Trade</v>
          </cell>
          <cell r="N974" t="str">
            <v/>
          </cell>
          <cell r="O974" t="str">
            <v/>
          </cell>
          <cell r="P974" t="str">
            <v/>
          </cell>
        </row>
        <row r="975">
          <cell r="A975" t="str">
            <v>LO</v>
          </cell>
          <cell r="B975">
            <v>12</v>
          </cell>
          <cell r="C975">
            <v>3</v>
          </cell>
          <cell r="D975" t="str">
            <v>C</v>
          </cell>
          <cell r="E975">
            <v>25</v>
          </cell>
          <cell r="F975">
            <v>37942</v>
          </cell>
          <cell r="G975">
            <v>2.5</v>
          </cell>
          <cell r="H975">
            <v>2.2000000000000002</v>
          </cell>
          <cell r="I975" t="str">
            <v>2          0</v>
          </cell>
          <cell r="J975">
            <v>0</v>
          </cell>
          <cell r="K975">
            <v>0</v>
          </cell>
          <cell r="L975">
            <v>2003</v>
          </cell>
          <cell r="M975" t="str">
            <v>No Trade</v>
          </cell>
          <cell r="N975" t="str">
            <v/>
          </cell>
          <cell r="O975" t="str">
            <v/>
          </cell>
          <cell r="P975" t="str">
            <v/>
          </cell>
        </row>
        <row r="976">
          <cell r="A976" t="str">
            <v>LO</v>
          </cell>
          <cell r="B976">
            <v>12</v>
          </cell>
          <cell r="C976">
            <v>3</v>
          </cell>
          <cell r="D976" t="str">
            <v>P</v>
          </cell>
          <cell r="E976">
            <v>25</v>
          </cell>
          <cell r="F976">
            <v>37942</v>
          </cell>
          <cell r="G976">
            <v>3.14</v>
          </cell>
          <cell r="H976">
            <v>3.3</v>
          </cell>
          <cell r="I976" t="str">
            <v>0          0</v>
          </cell>
          <cell r="J976">
            <v>0</v>
          </cell>
          <cell r="K976">
            <v>0</v>
          </cell>
          <cell r="L976">
            <v>2003</v>
          </cell>
          <cell r="M976" t="str">
            <v>No Trade</v>
          </cell>
          <cell r="N976" t="str">
            <v/>
          </cell>
          <cell r="O976" t="str">
            <v/>
          </cell>
          <cell r="P976" t="str">
            <v/>
          </cell>
        </row>
        <row r="977">
          <cell r="A977" t="str">
            <v>LO</v>
          </cell>
          <cell r="B977">
            <v>12</v>
          </cell>
          <cell r="C977">
            <v>3</v>
          </cell>
          <cell r="D977" t="str">
            <v>C</v>
          </cell>
          <cell r="E977">
            <v>25.5</v>
          </cell>
          <cell r="F977">
            <v>37942</v>
          </cell>
          <cell r="G977">
            <v>2.2799999999999998</v>
          </cell>
          <cell r="H977">
            <v>2</v>
          </cell>
          <cell r="I977" t="str">
            <v>1          0</v>
          </cell>
          <cell r="J977">
            <v>0</v>
          </cell>
          <cell r="K977">
            <v>0</v>
          </cell>
          <cell r="L977">
            <v>2003</v>
          </cell>
          <cell r="M977" t="str">
            <v>No Trade</v>
          </cell>
          <cell r="N977" t="str">
            <v/>
          </cell>
          <cell r="O977" t="str">
            <v/>
          </cell>
          <cell r="P977" t="str">
            <v/>
          </cell>
        </row>
        <row r="978">
          <cell r="A978" t="str">
            <v>LO</v>
          </cell>
          <cell r="B978">
            <v>12</v>
          </cell>
          <cell r="C978">
            <v>3</v>
          </cell>
          <cell r="D978" t="str">
            <v>C</v>
          </cell>
          <cell r="E978">
            <v>26</v>
          </cell>
          <cell r="F978">
            <v>37942</v>
          </cell>
          <cell r="G978">
            <v>2.0699999999999998</v>
          </cell>
          <cell r="H978">
            <v>1.8</v>
          </cell>
          <cell r="I978" t="str">
            <v>2          0</v>
          </cell>
          <cell r="J978">
            <v>0</v>
          </cell>
          <cell r="K978">
            <v>0</v>
          </cell>
          <cell r="L978">
            <v>2003</v>
          </cell>
          <cell r="M978" t="str">
            <v>No Trade</v>
          </cell>
          <cell r="N978" t="str">
            <v/>
          </cell>
          <cell r="O978" t="str">
            <v/>
          </cell>
          <cell r="P978" t="str">
            <v/>
          </cell>
        </row>
        <row r="979">
          <cell r="A979" t="str">
            <v>LO</v>
          </cell>
          <cell r="B979">
            <v>12</v>
          </cell>
          <cell r="C979">
            <v>3</v>
          </cell>
          <cell r="D979" t="str">
            <v>P</v>
          </cell>
          <cell r="E979">
            <v>26</v>
          </cell>
          <cell r="F979">
            <v>37942</v>
          </cell>
          <cell r="G979">
            <v>4.45</v>
          </cell>
          <cell r="H979">
            <v>4.4000000000000004</v>
          </cell>
          <cell r="I979" t="str">
            <v>5          0</v>
          </cell>
          <cell r="J979">
            <v>0</v>
          </cell>
          <cell r="K979">
            <v>0</v>
          </cell>
          <cell r="L979">
            <v>2003</v>
          </cell>
          <cell r="M979" t="str">
            <v>No Trade</v>
          </cell>
          <cell r="N979" t="str">
            <v/>
          </cell>
          <cell r="O979" t="str">
            <v/>
          </cell>
          <cell r="P979" t="str">
            <v/>
          </cell>
        </row>
        <row r="980">
          <cell r="A980" t="str">
            <v>LO</v>
          </cell>
          <cell r="B980">
            <v>12</v>
          </cell>
          <cell r="C980">
            <v>3</v>
          </cell>
          <cell r="D980" t="str">
            <v>C</v>
          </cell>
          <cell r="E980">
            <v>26.5</v>
          </cell>
          <cell r="F980">
            <v>37942</v>
          </cell>
          <cell r="G980">
            <v>1.88</v>
          </cell>
          <cell r="H980">
            <v>1.6</v>
          </cell>
          <cell r="I980" t="str">
            <v>4          0</v>
          </cell>
          <cell r="J980">
            <v>0</v>
          </cell>
          <cell r="K980">
            <v>0</v>
          </cell>
          <cell r="L980">
            <v>2003</v>
          </cell>
          <cell r="M980" t="str">
            <v>No Trade</v>
          </cell>
          <cell r="N980" t="str">
            <v/>
          </cell>
          <cell r="O980" t="str">
            <v/>
          </cell>
          <cell r="P980" t="str">
            <v/>
          </cell>
        </row>
        <row r="981">
          <cell r="A981" t="str">
            <v>LO</v>
          </cell>
          <cell r="B981">
            <v>12</v>
          </cell>
          <cell r="C981">
            <v>3</v>
          </cell>
          <cell r="D981" t="str">
            <v>P</v>
          </cell>
          <cell r="E981">
            <v>26.5</v>
          </cell>
          <cell r="F981">
            <v>37942</v>
          </cell>
          <cell r="G981">
            <v>0</v>
          </cell>
          <cell r="H981">
            <v>0</v>
          </cell>
          <cell r="I981" t="str">
            <v>0          0</v>
          </cell>
          <cell r="J981">
            <v>0</v>
          </cell>
          <cell r="K981">
            <v>0</v>
          </cell>
          <cell r="L981">
            <v>2003</v>
          </cell>
          <cell r="M981" t="str">
            <v>No Trade</v>
          </cell>
          <cell r="N981" t="str">
            <v/>
          </cell>
          <cell r="O981" t="str">
            <v/>
          </cell>
          <cell r="P981" t="str">
            <v/>
          </cell>
        </row>
        <row r="982">
          <cell r="A982" t="str">
            <v>LO</v>
          </cell>
          <cell r="B982">
            <v>12</v>
          </cell>
          <cell r="C982">
            <v>3</v>
          </cell>
          <cell r="D982" t="str">
            <v>C</v>
          </cell>
          <cell r="E982">
            <v>27</v>
          </cell>
          <cell r="F982">
            <v>37942</v>
          </cell>
          <cell r="G982">
            <v>1.7</v>
          </cell>
          <cell r="H982">
            <v>1.4</v>
          </cell>
          <cell r="I982" t="str">
            <v>7          0</v>
          </cell>
          <cell r="J982">
            <v>0</v>
          </cell>
          <cell r="K982">
            <v>0</v>
          </cell>
          <cell r="L982">
            <v>2003</v>
          </cell>
          <cell r="M982" t="str">
            <v>No Trade</v>
          </cell>
          <cell r="N982" t="str">
            <v/>
          </cell>
          <cell r="O982" t="str">
            <v/>
          </cell>
          <cell r="P982" t="str">
            <v/>
          </cell>
        </row>
        <row r="983">
          <cell r="A983" t="str">
            <v>LO</v>
          </cell>
          <cell r="B983">
            <v>12</v>
          </cell>
          <cell r="C983">
            <v>3</v>
          </cell>
          <cell r="D983" t="str">
            <v>P</v>
          </cell>
          <cell r="E983">
            <v>27</v>
          </cell>
          <cell r="F983">
            <v>37942</v>
          </cell>
          <cell r="G983">
            <v>4.5199999999999996</v>
          </cell>
          <cell r="H983">
            <v>4.5</v>
          </cell>
          <cell r="I983" t="str">
            <v>2          0</v>
          </cell>
          <cell r="J983">
            <v>0</v>
          </cell>
          <cell r="K983">
            <v>0</v>
          </cell>
          <cell r="L983">
            <v>2003</v>
          </cell>
          <cell r="M983" t="str">
            <v>No Trade</v>
          </cell>
          <cell r="N983" t="str">
            <v/>
          </cell>
          <cell r="O983" t="str">
            <v/>
          </cell>
          <cell r="P983" t="str">
            <v/>
          </cell>
        </row>
        <row r="984">
          <cell r="A984" t="str">
            <v>LO</v>
          </cell>
          <cell r="B984">
            <v>12</v>
          </cell>
          <cell r="C984">
            <v>3</v>
          </cell>
          <cell r="D984" t="str">
            <v>C</v>
          </cell>
          <cell r="E984">
            <v>27.5</v>
          </cell>
          <cell r="F984">
            <v>37942</v>
          </cell>
          <cell r="G984">
            <v>1.53</v>
          </cell>
          <cell r="H984">
            <v>1.3</v>
          </cell>
          <cell r="I984" t="str">
            <v>1          0</v>
          </cell>
          <cell r="J984">
            <v>0</v>
          </cell>
          <cell r="K984">
            <v>0</v>
          </cell>
          <cell r="L984">
            <v>2003</v>
          </cell>
          <cell r="M984" t="str">
            <v>No Trade</v>
          </cell>
          <cell r="N984" t="str">
            <v/>
          </cell>
          <cell r="O984" t="str">
            <v/>
          </cell>
          <cell r="P984" t="str">
            <v/>
          </cell>
        </row>
        <row r="985">
          <cell r="A985" t="str">
            <v>LO</v>
          </cell>
          <cell r="B985">
            <v>12</v>
          </cell>
          <cell r="C985">
            <v>3</v>
          </cell>
          <cell r="D985" t="str">
            <v>P</v>
          </cell>
          <cell r="E985">
            <v>27.5</v>
          </cell>
          <cell r="F985">
            <v>37942</v>
          </cell>
          <cell r="G985">
            <v>4.7</v>
          </cell>
          <cell r="H985">
            <v>4.7</v>
          </cell>
          <cell r="I985" t="str">
            <v>0          0</v>
          </cell>
          <cell r="J985">
            <v>0</v>
          </cell>
          <cell r="K985">
            <v>0</v>
          </cell>
          <cell r="L985">
            <v>2003</v>
          </cell>
          <cell r="M985" t="str">
            <v>No Trade</v>
          </cell>
          <cell r="N985" t="str">
            <v/>
          </cell>
          <cell r="O985" t="str">
            <v/>
          </cell>
          <cell r="P985" t="str">
            <v/>
          </cell>
        </row>
        <row r="986">
          <cell r="A986" t="str">
            <v>LO</v>
          </cell>
          <cell r="B986">
            <v>12</v>
          </cell>
          <cell r="C986">
            <v>3</v>
          </cell>
          <cell r="D986" t="str">
            <v>C</v>
          </cell>
          <cell r="E986">
            <v>28</v>
          </cell>
          <cell r="F986">
            <v>37942</v>
          </cell>
          <cell r="G986">
            <v>1.37</v>
          </cell>
          <cell r="H986">
            <v>1.1000000000000001</v>
          </cell>
          <cell r="I986" t="str">
            <v>7          0</v>
          </cell>
          <cell r="J986">
            <v>0</v>
          </cell>
          <cell r="K986">
            <v>0</v>
          </cell>
          <cell r="L986">
            <v>2003</v>
          </cell>
          <cell r="M986" t="str">
            <v>No Trade</v>
          </cell>
          <cell r="N986" t="str">
            <v/>
          </cell>
          <cell r="O986" t="str">
            <v/>
          </cell>
          <cell r="P986" t="str">
            <v/>
          </cell>
        </row>
        <row r="987">
          <cell r="A987" t="str">
            <v>LO</v>
          </cell>
          <cell r="B987">
            <v>12</v>
          </cell>
          <cell r="C987">
            <v>3</v>
          </cell>
          <cell r="D987" t="str">
            <v>C</v>
          </cell>
          <cell r="E987">
            <v>28.5</v>
          </cell>
          <cell r="F987">
            <v>37942</v>
          </cell>
          <cell r="G987">
            <v>1.22</v>
          </cell>
          <cell r="H987">
            <v>1</v>
          </cell>
          <cell r="I987" t="str">
            <v>6          0</v>
          </cell>
          <cell r="J987">
            <v>0</v>
          </cell>
          <cell r="K987">
            <v>0</v>
          </cell>
          <cell r="L987">
            <v>2003</v>
          </cell>
          <cell r="M987" t="str">
            <v>No Trade</v>
          </cell>
          <cell r="N987" t="str">
            <v/>
          </cell>
          <cell r="O987" t="str">
            <v/>
          </cell>
          <cell r="P987" t="str">
            <v/>
          </cell>
        </row>
        <row r="988">
          <cell r="A988" t="str">
            <v>LO</v>
          </cell>
          <cell r="B988">
            <v>12</v>
          </cell>
          <cell r="C988">
            <v>3</v>
          </cell>
          <cell r="D988" t="str">
            <v>C</v>
          </cell>
          <cell r="E988">
            <v>29</v>
          </cell>
          <cell r="F988">
            <v>37942</v>
          </cell>
          <cell r="G988">
            <v>1.1100000000000001</v>
          </cell>
          <cell r="H988">
            <v>0.9</v>
          </cell>
          <cell r="I988" t="str">
            <v>6          0</v>
          </cell>
          <cell r="J988">
            <v>0</v>
          </cell>
          <cell r="K988">
            <v>0</v>
          </cell>
          <cell r="L988">
            <v>2003</v>
          </cell>
          <cell r="M988" t="str">
            <v>No Trade</v>
          </cell>
          <cell r="N988" t="str">
            <v/>
          </cell>
          <cell r="O988" t="str">
            <v/>
          </cell>
          <cell r="P988" t="str">
            <v/>
          </cell>
        </row>
        <row r="989">
          <cell r="A989" t="str">
            <v>LO</v>
          </cell>
          <cell r="B989">
            <v>12</v>
          </cell>
          <cell r="C989">
            <v>3</v>
          </cell>
          <cell r="D989" t="str">
            <v>C</v>
          </cell>
          <cell r="E989">
            <v>29.5</v>
          </cell>
          <cell r="F989">
            <v>37942</v>
          </cell>
          <cell r="G989">
            <v>1.01</v>
          </cell>
          <cell r="H989">
            <v>0.8</v>
          </cell>
          <cell r="I989" t="str">
            <v>7          0</v>
          </cell>
          <cell r="J989">
            <v>0</v>
          </cell>
          <cell r="K989">
            <v>0</v>
          </cell>
          <cell r="L989">
            <v>2003</v>
          </cell>
          <cell r="M989" t="str">
            <v>No Trade</v>
          </cell>
          <cell r="N989" t="str">
            <v/>
          </cell>
          <cell r="O989" t="str">
            <v/>
          </cell>
          <cell r="P989" t="str">
            <v/>
          </cell>
        </row>
        <row r="990">
          <cell r="A990" t="str">
            <v>LO</v>
          </cell>
          <cell r="B990">
            <v>12</v>
          </cell>
          <cell r="C990">
            <v>3</v>
          </cell>
          <cell r="D990" t="str">
            <v>P</v>
          </cell>
          <cell r="E990">
            <v>29.5</v>
          </cell>
          <cell r="F990">
            <v>37942</v>
          </cell>
          <cell r="G990">
            <v>5.85</v>
          </cell>
          <cell r="H990">
            <v>5.8</v>
          </cell>
          <cell r="I990" t="str">
            <v>5          0</v>
          </cell>
          <cell r="J990">
            <v>0</v>
          </cell>
          <cell r="K990">
            <v>0</v>
          </cell>
          <cell r="L990">
            <v>2003</v>
          </cell>
          <cell r="M990" t="str">
            <v>No Trade</v>
          </cell>
          <cell r="N990" t="str">
            <v/>
          </cell>
          <cell r="O990" t="str">
            <v/>
          </cell>
          <cell r="P990" t="str">
            <v/>
          </cell>
        </row>
        <row r="991">
          <cell r="A991" t="str">
            <v>LO</v>
          </cell>
          <cell r="B991">
            <v>12</v>
          </cell>
          <cell r="C991">
            <v>3</v>
          </cell>
          <cell r="D991" t="str">
            <v>C</v>
          </cell>
          <cell r="E991">
            <v>30</v>
          </cell>
          <cell r="F991">
            <v>37942</v>
          </cell>
          <cell r="G991">
            <v>0.92</v>
          </cell>
          <cell r="H991">
            <v>0.7</v>
          </cell>
          <cell r="I991" t="str">
            <v>8          0</v>
          </cell>
          <cell r="J991">
            <v>0</v>
          </cell>
          <cell r="K991">
            <v>0</v>
          </cell>
          <cell r="L991">
            <v>2003</v>
          </cell>
          <cell r="M991" t="str">
            <v>No Trade</v>
          </cell>
          <cell r="N991" t="str">
            <v/>
          </cell>
          <cell r="O991" t="str">
            <v/>
          </cell>
          <cell r="P991" t="str">
            <v/>
          </cell>
        </row>
        <row r="992">
          <cell r="A992" t="str">
            <v>LO</v>
          </cell>
          <cell r="B992">
            <v>12</v>
          </cell>
          <cell r="C992">
            <v>3</v>
          </cell>
          <cell r="D992" t="str">
            <v>P</v>
          </cell>
          <cell r="E992">
            <v>30</v>
          </cell>
          <cell r="F992">
            <v>37942</v>
          </cell>
          <cell r="G992">
            <v>0</v>
          </cell>
          <cell r="H992">
            <v>0</v>
          </cell>
          <cell r="I992" t="str">
            <v>0          0</v>
          </cell>
          <cell r="J992">
            <v>0</v>
          </cell>
          <cell r="K992">
            <v>0</v>
          </cell>
          <cell r="L992">
            <v>2003</v>
          </cell>
          <cell r="M992" t="str">
            <v>No Trade</v>
          </cell>
          <cell r="N992" t="str">
            <v/>
          </cell>
          <cell r="O992" t="str">
            <v/>
          </cell>
          <cell r="P992" t="str">
            <v/>
          </cell>
        </row>
        <row r="993">
          <cell r="A993" t="str">
            <v>LO</v>
          </cell>
          <cell r="B993">
            <v>12</v>
          </cell>
          <cell r="C993">
            <v>3</v>
          </cell>
          <cell r="D993" t="str">
            <v>C</v>
          </cell>
          <cell r="E993">
            <v>30.5</v>
          </cell>
          <cell r="F993">
            <v>37942</v>
          </cell>
          <cell r="G993">
            <v>0.83</v>
          </cell>
          <cell r="H993">
            <v>0.7</v>
          </cell>
          <cell r="I993" t="str">
            <v>3          0</v>
          </cell>
          <cell r="J993">
            <v>0</v>
          </cell>
          <cell r="K993">
            <v>0</v>
          </cell>
          <cell r="L993">
            <v>2003</v>
          </cell>
          <cell r="M993" t="str">
            <v>No Trade</v>
          </cell>
          <cell r="N993" t="str">
            <v/>
          </cell>
          <cell r="O993" t="str">
            <v/>
          </cell>
          <cell r="P993" t="str">
            <v/>
          </cell>
        </row>
        <row r="994">
          <cell r="A994" t="str">
            <v>LO</v>
          </cell>
          <cell r="B994">
            <v>12</v>
          </cell>
          <cell r="C994">
            <v>3</v>
          </cell>
          <cell r="D994" t="str">
            <v>C</v>
          </cell>
          <cell r="E994">
            <v>31</v>
          </cell>
          <cell r="F994">
            <v>37942</v>
          </cell>
          <cell r="G994">
            <v>0.78</v>
          </cell>
          <cell r="H994">
            <v>0.6</v>
          </cell>
          <cell r="I994" t="str">
            <v>8          0</v>
          </cell>
          <cell r="J994">
            <v>0</v>
          </cell>
          <cell r="K994">
            <v>0</v>
          </cell>
          <cell r="L994">
            <v>2003</v>
          </cell>
          <cell r="M994" t="str">
            <v>No Trade</v>
          </cell>
          <cell r="N994" t="str">
            <v/>
          </cell>
          <cell r="O994" t="str">
            <v/>
          </cell>
          <cell r="P994" t="str">
            <v/>
          </cell>
        </row>
        <row r="995">
          <cell r="A995" t="str">
            <v>LO</v>
          </cell>
          <cell r="B995">
            <v>12</v>
          </cell>
          <cell r="C995">
            <v>3</v>
          </cell>
          <cell r="D995" t="str">
            <v>C</v>
          </cell>
          <cell r="E995">
            <v>31.5</v>
          </cell>
          <cell r="F995">
            <v>37942</v>
          </cell>
          <cell r="G995">
            <v>0.72</v>
          </cell>
          <cell r="I995">
            <v>2</v>
          </cell>
          <cell r="J995">
            <v>0.72</v>
          </cell>
          <cell r="K995">
            <v>0.72</v>
          </cell>
          <cell r="L995">
            <v>2003</v>
          </cell>
          <cell r="M995" t="str">
            <v>No Trade</v>
          </cell>
          <cell r="N995" t="str">
            <v/>
          </cell>
          <cell r="O995" t="str">
            <v/>
          </cell>
          <cell r="P995" t="str">
            <v/>
          </cell>
        </row>
        <row r="996">
          <cell r="A996" t="str">
            <v>LO</v>
          </cell>
          <cell r="B996">
            <v>12</v>
          </cell>
          <cell r="C996">
            <v>3</v>
          </cell>
          <cell r="D996" t="str">
            <v>C</v>
          </cell>
          <cell r="E996">
            <v>32</v>
          </cell>
          <cell r="F996">
            <v>37942</v>
          </cell>
          <cell r="G996">
            <v>0.68</v>
          </cell>
          <cell r="H996">
            <v>0.5</v>
          </cell>
          <cell r="I996" t="str">
            <v>9          0</v>
          </cell>
          <cell r="J996">
            <v>0</v>
          </cell>
          <cell r="K996">
            <v>0</v>
          </cell>
          <cell r="L996">
            <v>2003</v>
          </cell>
          <cell r="M996" t="str">
            <v>No Trade</v>
          </cell>
          <cell r="N996" t="str">
            <v/>
          </cell>
          <cell r="O996" t="str">
            <v/>
          </cell>
          <cell r="P996" t="str">
            <v/>
          </cell>
        </row>
        <row r="997">
          <cell r="A997" t="str">
            <v>LO</v>
          </cell>
          <cell r="B997">
            <v>12</v>
          </cell>
          <cell r="C997">
            <v>3</v>
          </cell>
          <cell r="D997" t="str">
            <v>C</v>
          </cell>
          <cell r="E997">
            <v>32.5</v>
          </cell>
          <cell r="F997">
            <v>37942</v>
          </cell>
          <cell r="G997">
            <v>0.63</v>
          </cell>
          <cell r="H997">
            <v>0.5</v>
          </cell>
          <cell r="I997" t="str">
            <v>5          0</v>
          </cell>
          <cell r="J997">
            <v>0</v>
          </cell>
          <cell r="K997">
            <v>0</v>
          </cell>
          <cell r="L997">
            <v>2003</v>
          </cell>
          <cell r="M997" t="str">
            <v>No Trade</v>
          </cell>
          <cell r="N997" t="str">
            <v/>
          </cell>
          <cell r="O997" t="str">
            <v/>
          </cell>
          <cell r="P997" t="str">
            <v/>
          </cell>
        </row>
        <row r="998">
          <cell r="A998" t="str">
            <v>LO</v>
          </cell>
          <cell r="B998">
            <v>12</v>
          </cell>
          <cell r="C998">
            <v>3</v>
          </cell>
          <cell r="D998" t="str">
            <v>C</v>
          </cell>
          <cell r="E998">
            <v>33</v>
          </cell>
          <cell r="F998">
            <v>37942</v>
          </cell>
          <cell r="G998">
            <v>0.59</v>
          </cell>
          <cell r="H998">
            <v>0.5</v>
          </cell>
          <cell r="I998" t="str">
            <v>2          0</v>
          </cell>
          <cell r="J998">
            <v>0</v>
          </cell>
          <cell r="K998">
            <v>0</v>
          </cell>
          <cell r="L998">
            <v>2003</v>
          </cell>
          <cell r="M998" t="str">
            <v>No Trade</v>
          </cell>
          <cell r="N998" t="str">
            <v/>
          </cell>
          <cell r="O998" t="str">
            <v/>
          </cell>
          <cell r="P998" t="str">
            <v/>
          </cell>
        </row>
        <row r="999">
          <cell r="A999" t="str">
            <v>LO</v>
          </cell>
          <cell r="B999">
            <v>12</v>
          </cell>
          <cell r="C999">
            <v>3</v>
          </cell>
          <cell r="D999" t="str">
            <v>C</v>
          </cell>
          <cell r="E999">
            <v>34</v>
          </cell>
          <cell r="F999">
            <v>37942</v>
          </cell>
          <cell r="G999">
            <v>0.53</v>
          </cell>
          <cell r="H999">
            <v>0.4</v>
          </cell>
          <cell r="I999" t="str">
            <v>5          0</v>
          </cell>
          <cell r="J999">
            <v>0</v>
          </cell>
          <cell r="K999">
            <v>0</v>
          </cell>
          <cell r="L999">
            <v>2003</v>
          </cell>
          <cell r="M999" t="str">
            <v>No Trade</v>
          </cell>
          <cell r="N999" t="str">
            <v/>
          </cell>
          <cell r="O999" t="str">
            <v/>
          </cell>
          <cell r="P999" t="str">
            <v/>
          </cell>
        </row>
        <row r="1000">
          <cell r="A1000" t="str">
            <v>LO</v>
          </cell>
          <cell r="B1000">
            <v>12</v>
          </cell>
          <cell r="C1000">
            <v>3</v>
          </cell>
          <cell r="D1000" t="str">
            <v>C</v>
          </cell>
          <cell r="E1000">
            <v>35</v>
          </cell>
          <cell r="F1000">
            <v>37942</v>
          </cell>
          <cell r="G1000">
            <v>0.47</v>
          </cell>
          <cell r="H1000">
            <v>0.4</v>
          </cell>
          <cell r="I1000" t="str">
            <v>0          2</v>
          </cell>
          <cell r="J1000">
            <v>0.35</v>
          </cell>
          <cell r="K1000">
            <v>0.35</v>
          </cell>
          <cell r="L1000">
            <v>2003</v>
          </cell>
          <cell r="M1000" t="str">
            <v>No Trade</v>
          </cell>
          <cell r="N1000" t="str">
            <v/>
          </cell>
          <cell r="O1000" t="str">
            <v/>
          </cell>
          <cell r="P1000" t="str">
            <v/>
          </cell>
        </row>
        <row r="1001">
          <cell r="A1001" t="str">
            <v>LO</v>
          </cell>
          <cell r="B1001">
            <v>12</v>
          </cell>
          <cell r="C1001">
            <v>3</v>
          </cell>
          <cell r="D1001" t="str">
            <v>P</v>
          </cell>
          <cell r="E1001">
            <v>35</v>
          </cell>
          <cell r="F1001">
            <v>37942</v>
          </cell>
          <cell r="G1001">
            <v>0</v>
          </cell>
          <cell r="H1001">
            <v>0</v>
          </cell>
          <cell r="I1001" t="str">
            <v>0          0</v>
          </cell>
          <cell r="J1001">
            <v>0</v>
          </cell>
          <cell r="K1001">
            <v>0</v>
          </cell>
          <cell r="L1001">
            <v>2003</v>
          </cell>
          <cell r="M1001" t="str">
            <v>No Trade</v>
          </cell>
          <cell r="N1001" t="str">
            <v/>
          </cell>
          <cell r="O1001" t="str">
            <v/>
          </cell>
          <cell r="P1001" t="str">
            <v/>
          </cell>
        </row>
        <row r="1002">
          <cell r="A1002" t="str">
            <v>LO</v>
          </cell>
          <cell r="B1002">
            <v>12</v>
          </cell>
          <cell r="C1002">
            <v>3</v>
          </cell>
          <cell r="D1002" t="str">
            <v>C</v>
          </cell>
          <cell r="E1002">
            <v>40</v>
          </cell>
          <cell r="F1002">
            <v>37942</v>
          </cell>
          <cell r="G1002">
            <v>0.28999999999999998</v>
          </cell>
          <cell r="H1002">
            <v>0.2</v>
          </cell>
          <cell r="I1002" t="str">
            <v>5          0</v>
          </cell>
          <cell r="J1002">
            <v>0</v>
          </cell>
          <cell r="K1002">
            <v>0</v>
          </cell>
          <cell r="L1002">
            <v>2003</v>
          </cell>
          <cell r="M1002" t="str">
            <v>No Trade</v>
          </cell>
          <cell r="N1002" t="str">
            <v/>
          </cell>
          <cell r="O1002" t="str">
            <v/>
          </cell>
          <cell r="P1002" t="str">
            <v/>
          </cell>
        </row>
        <row r="1003">
          <cell r="A1003" t="str">
            <v>LO</v>
          </cell>
          <cell r="B1003">
            <v>12</v>
          </cell>
          <cell r="C1003">
            <v>3</v>
          </cell>
          <cell r="D1003" t="str">
            <v>C</v>
          </cell>
          <cell r="E1003">
            <v>42.5</v>
          </cell>
          <cell r="F1003">
            <v>37942</v>
          </cell>
          <cell r="G1003">
            <v>0.24</v>
          </cell>
          <cell r="H1003">
            <v>0.2</v>
          </cell>
          <cell r="I1003" t="str">
            <v>1          0</v>
          </cell>
          <cell r="J1003">
            <v>0</v>
          </cell>
          <cell r="K1003">
            <v>0</v>
          </cell>
          <cell r="L1003">
            <v>2003</v>
          </cell>
          <cell r="M1003" t="str">
            <v>No Trade</v>
          </cell>
          <cell r="N1003" t="str">
            <v/>
          </cell>
          <cell r="O1003" t="str">
            <v/>
          </cell>
          <cell r="P1003" t="str">
            <v/>
          </cell>
        </row>
        <row r="1004">
          <cell r="A1004" t="str">
            <v>LO</v>
          </cell>
          <cell r="B1004">
            <v>12</v>
          </cell>
          <cell r="C1004">
            <v>3</v>
          </cell>
          <cell r="D1004" t="str">
            <v>P</v>
          </cell>
          <cell r="E1004">
            <v>42.5</v>
          </cell>
          <cell r="F1004">
            <v>37942</v>
          </cell>
          <cell r="G1004">
            <v>18.420000000000002</v>
          </cell>
          <cell r="H1004">
            <v>18.399999999999999</v>
          </cell>
          <cell r="I1004" t="str">
            <v>2          0</v>
          </cell>
          <cell r="J1004">
            <v>0</v>
          </cell>
          <cell r="K1004">
            <v>0</v>
          </cell>
          <cell r="L1004">
            <v>2003</v>
          </cell>
          <cell r="M1004" t="str">
            <v>No Trade</v>
          </cell>
          <cell r="N1004" t="str">
            <v/>
          </cell>
          <cell r="O1004" t="str">
            <v/>
          </cell>
          <cell r="P1004" t="str">
            <v/>
          </cell>
        </row>
        <row r="1005">
          <cell r="A1005" t="str">
            <v>LO</v>
          </cell>
          <cell r="B1005">
            <v>12</v>
          </cell>
          <cell r="C1005">
            <v>3</v>
          </cell>
          <cell r="D1005" t="str">
            <v>C</v>
          </cell>
          <cell r="E1005">
            <v>45</v>
          </cell>
          <cell r="F1005">
            <v>37942</v>
          </cell>
          <cell r="G1005">
            <v>0.21</v>
          </cell>
          <cell r="H1005">
            <v>0.1</v>
          </cell>
          <cell r="I1005" t="str">
            <v>8          0</v>
          </cell>
          <cell r="J1005">
            <v>0</v>
          </cell>
          <cell r="K1005">
            <v>0</v>
          </cell>
          <cell r="L1005">
            <v>2003</v>
          </cell>
          <cell r="M1005" t="str">
            <v>No Trade</v>
          </cell>
          <cell r="N1005" t="str">
            <v/>
          </cell>
          <cell r="O1005" t="str">
            <v/>
          </cell>
          <cell r="P1005" t="str">
            <v/>
          </cell>
        </row>
        <row r="1006">
          <cell r="A1006" t="str">
            <v>LO</v>
          </cell>
          <cell r="B1006">
            <v>12</v>
          </cell>
          <cell r="C1006">
            <v>3</v>
          </cell>
          <cell r="D1006" t="str">
            <v>C</v>
          </cell>
          <cell r="E1006">
            <v>50</v>
          </cell>
          <cell r="F1006">
            <v>37942</v>
          </cell>
          <cell r="G1006">
            <v>0.16</v>
          </cell>
          <cell r="H1006">
            <v>0.1</v>
          </cell>
          <cell r="I1006" t="str">
            <v>4         23</v>
          </cell>
          <cell r="J1006">
            <v>0.13</v>
          </cell>
          <cell r="K1006">
            <v>0.13</v>
          </cell>
          <cell r="L1006">
            <v>2003</v>
          </cell>
          <cell r="M1006" t="str">
            <v>No Trade</v>
          </cell>
          <cell r="N1006" t="str">
            <v/>
          </cell>
          <cell r="O1006" t="str">
            <v/>
          </cell>
          <cell r="P1006" t="str">
            <v/>
          </cell>
        </row>
        <row r="1007">
          <cell r="A1007" t="str">
            <v>LO</v>
          </cell>
          <cell r="B1007">
            <v>6</v>
          </cell>
          <cell r="C1007">
            <v>4</v>
          </cell>
          <cell r="D1007" t="str">
            <v>C</v>
          </cell>
          <cell r="E1007">
            <v>23</v>
          </cell>
          <cell r="F1007">
            <v>38124</v>
          </cell>
          <cell r="G1007">
            <v>3.11</v>
          </cell>
          <cell r="H1007">
            <v>2.7</v>
          </cell>
          <cell r="I1007" t="str">
            <v>9          0</v>
          </cell>
          <cell r="J1007">
            <v>0</v>
          </cell>
          <cell r="K1007">
            <v>0</v>
          </cell>
          <cell r="L1007">
            <v>2004</v>
          </cell>
          <cell r="M1007" t="str">
            <v>No Trade</v>
          </cell>
          <cell r="N1007" t="str">
            <v/>
          </cell>
          <cell r="O1007" t="str">
            <v/>
          </cell>
          <cell r="P1007" t="str">
            <v/>
          </cell>
        </row>
        <row r="1008">
          <cell r="A1008" t="str">
            <v>LO</v>
          </cell>
          <cell r="B1008">
            <v>6</v>
          </cell>
          <cell r="C1008">
            <v>4</v>
          </cell>
          <cell r="D1008" t="str">
            <v>P</v>
          </cell>
          <cell r="E1008">
            <v>23</v>
          </cell>
          <cell r="F1008">
            <v>38124</v>
          </cell>
          <cell r="G1008">
            <v>2.5499999999999998</v>
          </cell>
          <cell r="H1008">
            <v>2.6</v>
          </cell>
          <cell r="I1008" t="str">
            <v>2          0</v>
          </cell>
          <cell r="J1008">
            <v>0</v>
          </cell>
          <cell r="K1008">
            <v>0</v>
          </cell>
          <cell r="L1008">
            <v>2004</v>
          </cell>
          <cell r="M1008" t="str">
            <v>No Trade</v>
          </cell>
          <cell r="N1008" t="str">
            <v/>
          </cell>
          <cell r="O1008" t="str">
            <v/>
          </cell>
          <cell r="P1008" t="str">
            <v/>
          </cell>
        </row>
        <row r="1009">
          <cell r="A1009" t="str">
            <v>LO</v>
          </cell>
          <cell r="B1009">
            <v>6</v>
          </cell>
          <cell r="C1009">
            <v>4</v>
          </cell>
          <cell r="D1009" t="str">
            <v>C</v>
          </cell>
          <cell r="E1009">
            <v>23.5</v>
          </cell>
          <cell r="F1009">
            <v>38124</v>
          </cell>
          <cell r="G1009">
            <v>2.85</v>
          </cell>
          <cell r="H1009">
            <v>2.5</v>
          </cell>
          <cell r="I1009" t="str">
            <v>4          0</v>
          </cell>
          <cell r="J1009">
            <v>0</v>
          </cell>
          <cell r="K1009">
            <v>0</v>
          </cell>
          <cell r="L1009">
            <v>2004</v>
          </cell>
          <cell r="M1009" t="str">
            <v>No Trade</v>
          </cell>
          <cell r="N1009" t="str">
            <v/>
          </cell>
          <cell r="O1009" t="str">
            <v/>
          </cell>
          <cell r="P1009" t="str">
            <v/>
          </cell>
        </row>
        <row r="1010">
          <cell r="A1010" t="str">
            <v>LO</v>
          </cell>
          <cell r="B1010">
            <v>6</v>
          </cell>
          <cell r="C1010">
            <v>4</v>
          </cell>
          <cell r="D1010" t="str">
            <v>P</v>
          </cell>
          <cell r="E1010">
            <v>23.5</v>
          </cell>
          <cell r="F1010">
            <v>38124</v>
          </cell>
          <cell r="G1010">
            <v>2.76</v>
          </cell>
          <cell r="H1010">
            <v>2.8</v>
          </cell>
          <cell r="I1010" t="str">
            <v>7          0</v>
          </cell>
          <cell r="J1010">
            <v>0</v>
          </cell>
          <cell r="K1010">
            <v>0</v>
          </cell>
          <cell r="L1010">
            <v>2004</v>
          </cell>
          <cell r="M1010" t="str">
            <v>No Trade</v>
          </cell>
          <cell r="N1010" t="str">
            <v/>
          </cell>
          <cell r="O1010" t="str">
            <v/>
          </cell>
          <cell r="P1010" t="str">
            <v/>
          </cell>
        </row>
        <row r="1011">
          <cell r="A1011" t="str">
            <v>LO</v>
          </cell>
          <cell r="B1011">
            <v>12</v>
          </cell>
          <cell r="C1011">
            <v>4</v>
          </cell>
          <cell r="D1011" t="str">
            <v>P</v>
          </cell>
          <cell r="E1011">
            <v>18</v>
          </cell>
          <cell r="F1011">
            <v>38307</v>
          </cell>
          <cell r="G1011">
            <v>1.1499999999999999</v>
          </cell>
          <cell r="H1011">
            <v>1.1000000000000001</v>
          </cell>
          <cell r="I1011" t="str">
            <v>5          0</v>
          </cell>
          <cell r="J1011">
            <v>0</v>
          </cell>
          <cell r="K1011">
            <v>0</v>
          </cell>
          <cell r="L1011">
            <v>2004</v>
          </cell>
          <cell r="M1011" t="str">
            <v>No Trade</v>
          </cell>
          <cell r="N1011" t="str">
            <v/>
          </cell>
          <cell r="O1011" t="str">
            <v/>
          </cell>
          <cell r="P1011" t="str">
            <v/>
          </cell>
        </row>
        <row r="1012">
          <cell r="A1012" t="str">
            <v>LO</v>
          </cell>
          <cell r="B1012">
            <v>12</v>
          </cell>
          <cell r="C1012">
            <v>4</v>
          </cell>
          <cell r="D1012" t="str">
            <v>C</v>
          </cell>
          <cell r="E1012">
            <v>21</v>
          </cell>
          <cell r="F1012">
            <v>38307</v>
          </cell>
          <cell r="G1012">
            <v>4.2300000000000004</v>
          </cell>
          <cell r="H1012">
            <v>3.9</v>
          </cell>
          <cell r="I1012" t="str">
            <v>2          0</v>
          </cell>
          <cell r="J1012">
            <v>0</v>
          </cell>
          <cell r="K1012">
            <v>0</v>
          </cell>
          <cell r="L1012">
            <v>2004</v>
          </cell>
          <cell r="M1012" t="str">
            <v>No Trade</v>
          </cell>
          <cell r="N1012" t="str">
            <v/>
          </cell>
          <cell r="O1012" t="str">
            <v/>
          </cell>
          <cell r="P1012" t="str">
            <v/>
          </cell>
        </row>
        <row r="1013">
          <cell r="A1013" t="str">
            <v>LO</v>
          </cell>
          <cell r="B1013">
            <v>12</v>
          </cell>
          <cell r="C1013">
            <v>4</v>
          </cell>
          <cell r="D1013" t="str">
            <v>P</v>
          </cell>
          <cell r="E1013">
            <v>21</v>
          </cell>
          <cell r="F1013">
            <v>38307</v>
          </cell>
          <cell r="G1013">
            <v>1.97</v>
          </cell>
          <cell r="H1013">
            <v>1.9</v>
          </cell>
          <cell r="I1013" t="str">
            <v>9          0</v>
          </cell>
          <cell r="J1013">
            <v>0</v>
          </cell>
          <cell r="K1013">
            <v>0</v>
          </cell>
          <cell r="L1013">
            <v>2004</v>
          </cell>
          <cell r="M1013" t="str">
            <v>No Trade</v>
          </cell>
          <cell r="N1013" t="str">
            <v/>
          </cell>
          <cell r="O1013" t="str">
            <v/>
          </cell>
          <cell r="P1013" t="str">
            <v/>
          </cell>
        </row>
        <row r="1014">
          <cell r="A1014" t="str">
            <v>LO</v>
          </cell>
          <cell r="B1014">
            <v>12</v>
          </cell>
          <cell r="C1014">
            <v>4</v>
          </cell>
          <cell r="D1014" t="str">
            <v>C</v>
          </cell>
          <cell r="E1014">
            <v>21.5</v>
          </cell>
          <cell r="F1014">
            <v>38307</v>
          </cell>
          <cell r="G1014">
            <v>3.92</v>
          </cell>
          <cell r="H1014">
            <v>3.6</v>
          </cell>
          <cell r="I1014" t="str">
            <v>4          0</v>
          </cell>
          <cell r="J1014">
            <v>0</v>
          </cell>
          <cell r="K1014">
            <v>0</v>
          </cell>
          <cell r="L1014">
            <v>2004</v>
          </cell>
          <cell r="M1014" t="str">
            <v>No Trade</v>
          </cell>
          <cell r="N1014" t="str">
            <v/>
          </cell>
          <cell r="O1014" t="str">
            <v/>
          </cell>
          <cell r="P1014" t="str">
            <v/>
          </cell>
        </row>
        <row r="1015">
          <cell r="A1015" t="str">
            <v>LO</v>
          </cell>
          <cell r="B1015">
            <v>12</v>
          </cell>
          <cell r="C1015">
            <v>4</v>
          </cell>
          <cell r="D1015" t="str">
            <v>P</v>
          </cell>
          <cell r="E1015">
            <v>21.5</v>
          </cell>
          <cell r="F1015">
            <v>38307</v>
          </cell>
          <cell r="G1015">
            <v>2.14</v>
          </cell>
          <cell r="H1015">
            <v>2.1</v>
          </cell>
          <cell r="I1015" t="str">
            <v>7          0</v>
          </cell>
          <cell r="J1015">
            <v>0</v>
          </cell>
          <cell r="K1015">
            <v>0</v>
          </cell>
          <cell r="L1015">
            <v>2004</v>
          </cell>
          <cell r="M1015" t="str">
            <v>No Trade</v>
          </cell>
          <cell r="N1015" t="str">
            <v/>
          </cell>
          <cell r="O1015" t="str">
            <v/>
          </cell>
          <cell r="P1015" t="str">
            <v/>
          </cell>
        </row>
        <row r="1016">
          <cell r="A1016" t="str">
            <v>LO</v>
          </cell>
          <cell r="B1016">
            <v>12</v>
          </cell>
          <cell r="C1016">
            <v>4</v>
          </cell>
          <cell r="D1016" t="str">
            <v>C</v>
          </cell>
          <cell r="E1016">
            <v>22</v>
          </cell>
          <cell r="F1016">
            <v>38307</v>
          </cell>
          <cell r="G1016">
            <v>3.63</v>
          </cell>
          <cell r="H1016">
            <v>3.3</v>
          </cell>
          <cell r="I1016" t="str">
            <v>2          0</v>
          </cell>
          <cell r="J1016">
            <v>0</v>
          </cell>
          <cell r="K1016">
            <v>0</v>
          </cell>
          <cell r="L1016">
            <v>2004</v>
          </cell>
          <cell r="M1016" t="str">
            <v>No Trade</v>
          </cell>
          <cell r="N1016" t="str">
            <v/>
          </cell>
          <cell r="O1016" t="str">
            <v/>
          </cell>
          <cell r="P1016" t="str">
            <v/>
          </cell>
        </row>
        <row r="1017">
          <cell r="A1017" t="str">
            <v>LO</v>
          </cell>
          <cell r="B1017">
            <v>12</v>
          </cell>
          <cell r="C1017">
            <v>4</v>
          </cell>
          <cell r="D1017" t="str">
            <v>P</v>
          </cell>
          <cell r="E1017">
            <v>22</v>
          </cell>
          <cell r="F1017">
            <v>38307</v>
          </cell>
          <cell r="G1017">
            <v>2.3199999999999998</v>
          </cell>
          <cell r="H1017">
            <v>2.2999999999999998</v>
          </cell>
          <cell r="I1017" t="str">
            <v>5          0</v>
          </cell>
          <cell r="J1017">
            <v>0</v>
          </cell>
          <cell r="K1017">
            <v>0</v>
          </cell>
          <cell r="L1017">
            <v>2004</v>
          </cell>
          <cell r="M1017" t="str">
            <v>No Trade</v>
          </cell>
          <cell r="N1017" t="str">
            <v/>
          </cell>
          <cell r="O1017" t="str">
            <v/>
          </cell>
          <cell r="P1017" t="str">
            <v/>
          </cell>
        </row>
        <row r="1018">
          <cell r="A1018" t="str">
            <v>LO</v>
          </cell>
          <cell r="B1018">
            <v>12</v>
          </cell>
          <cell r="C1018">
            <v>4</v>
          </cell>
          <cell r="D1018" t="str">
            <v>C</v>
          </cell>
          <cell r="E1018">
            <v>22.5</v>
          </cell>
          <cell r="F1018">
            <v>38307</v>
          </cell>
          <cell r="G1018">
            <v>3.34</v>
          </cell>
          <cell r="H1018">
            <v>3</v>
          </cell>
          <cell r="I1018" t="str">
            <v>2          0</v>
          </cell>
          <cell r="J1018">
            <v>0</v>
          </cell>
          <cell r="K1018">
            <v>0</v>
          </cell>
          <cell r="L1018">
            <v>2004</v>
          </cell>
          <cell r="M1018" t="str">
            <v>No Trade</v>
          </cell>
          <cell r="N1018" t="str">
            <v/>
          </cell>
          <cell r="O1018" t="str">
            <v/>
          </cell>
          <cell r="P1018" t="str">
            <v/>
          </cell>
        </row>
        <row r="1019">
          <cell r="A1019" t="str">
            <v>LO</v>
          </cell>
          <cell r="B1019">
            <v>12</v>
          </cell>
          <cell r="C1019">
            <v>4</v>
          </cell>
          <cell r="D1019" t="str">
            <v>P</v>
          </cell>
          <cell r="E1019">
            <v>22.5</v>
          </cell>
          <cell r="F1019">
            <v>38307</v>
          </cell>
          <cell r="G1019">
            <v>2.5099999999999998</v>
          </cell>
          <cell r="H1019">
            <v>2.5</v>
          </cell>
          <cell r="I1019" t="str">
            <v>5          0</v>
          </cell>
          <cell r="J1019">
            <v>0</v>
          </cell>
          <cell r="K1019">
            <v>0</v>
          </cell>
          <cell r="L1019">
            <v>2004</v>
          </cell>
          <cell r="M1019" t="str">
            <v>No Trade</v>
          </cell>
          <cell r="N1019" t="str">
            <v/>
          </cell>
          <cell r="O1019" t="str">
            <v/>
          </cell>
          <cell r="P1019" t="str">
            <v/>
          </cell>
        </row>
        <row r="1020">
          <cell r="A1020" t="str">
            <v>LO</v>
          </cell>
          <cell r="B1020">
            <v>12</v>
          </cell>
          <cell r="C1020">
            <v>4</v>
          </cell>
          <cell r="D1020" t="str">
            <v>C</v>
          </cell>
          <cell r="E1020">
            <v>23</v>
          </cell>
          <cell r="F1020">
            <v>38307</v>
          </cell>
          <cell r="G1020">
            <v>3.07</v>
          </cell>
          <cell r="H1020">
            <v>2.7</v>
          </cell>
          <cell r="I1020" t="str">
            <v>3          0</v>
          </cell>
          <cell r="J1020">
            <v>0</v>
          </cell>
          <cell r="K1020">
            <v>0</v>
          </cell>
          <cell r="L1020">
            <v>2004</v>
          </cell>
          <cell r="M1020" t="str">
            <v>No Trade</v>
          </cell>
          <cell r="N1020" t="str">
            <v/>
          </cell>
          <cell r="O1020" t="str">
            <v/>
          </cell>
          <cell r="P1020" t="str">
            <v/>
          </cell>
        </row>
        <row r="1021">
          <cell r="A1021" t="str">
            <v>LO</v>
          </cell>
          <cell r="B1021">
            <v>12</v>
          </cell>
          <cell r="C1021">
            <v>4</v>
          </cell>
          <cell r="D1021" t="str">
            <v>P</v>
          </cell>
          <cell r="E1021">
            <v>23</v>
          </cell>
          <cell r="F1021">
            <v>38307</v>
          </cell>
          <cell r="G1021">
            <v>2.7</v>
          </cell>
          <cell r="H1021">
            <v>2.7</v>
          </cell>
          <cell r="I1021" t="str">
            <v>6          0</v>
          </cell>
          <cell r="J1021">
            <v>0</v>
          </cell>
          <cell r="K1021">
            <v>0</v>
          </cell>
          <cell r="L1021">
            <v>2004</v>
          </cell>
          <cell r="M1021" t="str">
            <v>No Trade</v>
          </cell>
          <cell r="N1021" t="str">
            <v/>
          </cell>
          <cell r="O1021" t="str">
            <v/>
          </cell>
          <cell r="P1021" t="str">
            <v/>
          </cell>
        </row>
        <row r="1022">
          <cell r="A1022" t="str">
            <v>LO</v>
          </cell>
          <cell r="B1022">
            <v>12</v>
          </cell>
          <cell r="C1022">
            <v>4</v>
          </cell>
          <cell r="D1022" t="str">
            <v>C</v>
          </cell>
          <cell r="E1022">
            <v>23.5</v>
          </cell>
          <cell r="F1022">
            <v>38307</v>
          </cell>
          <cell r="G1022">
            <v>2.8</v>
          </cell>
          <cell r="H1022">
            <v>2.4</v>
          </cell>
          <cell r="I1022" t="str">
            <v>9          0</v>
          </cell>
          <cell r="J1022">
            <v>0</v>
          </cell>
          <cell r="K1022">
            <v>0</v>
          </cell>
          <cell r="L1022">
            <v>2004</v>
          </cell>
          <cell r="M1022" t="str">
            <v>No Trade</v>
          </cell>
          <cell r="N1022" t="str">
            <v/>
          </cell>
          <cell r="O1022" t="str">
            <v/>
          </cell>
          <cell r="P1022" t="str">
            <v/>
          </cell>
        </row>
        <row r="1023">
          <cell r="A1023" t="str">
            <v>LO</v>
          </cell>
          <cell r="B1023">
            <v>12</v>
          </cell>
          <cell r="C1023">
            <v>4</v>
          </cell>
          <cell r="D1023" t="str">
            <v>P</v>
          </cell>
          <cell r="E1023">
            <v>23.5</v>
          </cell>
          <cell r="F1023">
            <v>38307</v>
          </cell>
          <cell r="G1023">
            <v>2.92</v>
          </cell>
          <cell r="H1023">
            <v>3</v>
          </cell>
          <cell r="I1023" t="str">
            <v>2          0</v>
          </cell>
          <cell r="J1023">
            <v>0</v>
          </cell>
          <cell r="K1023">
            <v>0</v>
          </cell>
          <cell r="L1023">
            <v>2004</v>
          </cell>
          <cell r="M1023" t="str">
            <v>No Trade</v>
          </cell>
          <cell r="N1023" t="str">
            <v/>
          </cell>
          <cell r="O1023" t="str">
            <v/>
          </cell>
          <cell r="P1023" t="str">
            <v/>
          </cell>
        </row>
        <row r="1024">
          <cell r="A1024" t="str">
            <v>LO</v>
          </cell>
          <cell r="B1024">
            <v>12</v>
          </cell>
          <cell r="C1024">
            <v>4</v>
          </cell>
          <cell r="D1024" t="str">
            <v>C</v>
          </cell>
          <cell r="E1024">
            <v>24</v>
          </cell>
          <cell r="F1024">
            <v>38307</v>
          </cell>
          <cell r="G1024">
            <v>2.57</v>
          </cell>
          <cell r="H1024">
            <v>2.2000000000000002</v>
          </cell>
          <cell r="I1024" t="str">
            <v>7          0</v>
          </cell>
          <cell r="J1024">
            <v>0</v>
          </cell>
          <cell r="K1024">
            <v>0</v>
          </cell>
          <cell r="L1024">
            <v>2004</v>
          </cell>
          <cell r="M1024" t="str">
            <v>No Trade</v>
          </cell>
          <cell r="N1024" t="str">
            <v/>
          </cell>
          <cell r="O1024" t="str">
            <v/>
          </cell>
          <cell r="P1024" t="str">
            <v/>
          </cell>
        </row>
        <row r="1025">
          <cell r="A1025" t="str">
            <v>LO</v>
          </cell>
          <cell r="B1025">
            <v>12</v>
          </cell>
          <cell r="C1025">
            <v>4</v>
          </cell>
          <cell r="D1025" t="str">
            <v>P</v>
          </cell>
          <cell r="E1025">
            <v>24</v>
          </cell>
          <cell r="F1025">
            <v>38307</v>
          </cell>
          <cell r="G1025">
            <v>3.15</v>
          </cell>
          <cell r="H1025">
            <v>3.3</v>
          </cell>
          <cell r="I1025" t="str">
            <v>0          0</v>
          </cell>
          <cell r="J1025">
            <v>0</v>
          </cell>
          <cell r="K1025">
            <v>0</v>
          </cell>
          <cell r="L1025">
            <v>2004</v>
          </cell>
          <cell r="M1025" t="str">
            <v>No Trade</v>
          </cell>
          <cell r="N1025" t="str">
            <v/>
          </cell>
          <cell r="O1025" t="str">
            <v/>
          </cell>
          <cell r="P1025" t="str">
            <v/>
          </cell>
        </row>
        <row r="1026">
          <cell r="A1026" t="str">
            <v>LO</v>
          </cell>
          <cell r="B1026">
            <v>12</v>
          </cell>
          <cell r="C1026">
            <v>4</v>
          </cell>
          <cell r="D1026" t="str">
            <v>C</v>
          </cell>
          <cell r="E1026">
            <v>25</v>
          </cell>
          <cell r="F1026">
            <v>38307</v>
          </cell>
          <cell r="G1026">
            <v>0</v>
          </cell>
          <cell r="H1026">
            <v>0</v>
          </cell>
          <cell r="I1026" t="str">
            <v>0          0</v>
          </cell>
          <cell r="J1026">
            <v>0</v>
          </cell>
          <cell r="K1026">
            <v>0</v>
          </cell>
          <cell r="L1026">
            <v>2004</v>
          </cell>
          <cell r="M1026" t="str">
            <v>No Trade</v>
          </cell>
          <cell r="N1026" t="str">
            <v/>
          </cell>
          <cell r="O1026" t="str">
            <v/>
          </cell>
          <cell r="P1026" t="str">
            <v/>
          </cell>
        </row>
        <row r="1027">
          <cell r="A1027" t="str">
            <v>LO</v>
          </cell>
          <cell r="B1027">
            <v>12</v>
          </cell>
          <cell r="C1027">
            <v>4</v>
          </cell>
          <cell r="D1027" t="str">
            <v>C</v>
          </cell>
          <cell r="E1027">
            <v>28</v>
          </cell>
          <cell r="F1027">
            <v>38307</v>
          </cell>
          <cell r="G1027">
            <v>1.1499999999999999</v>
          </cell>
          <cell r="H1027">
            <v>0.9</v>
          </cell>
          <cell r="I1027" t="str">
            <v>8          0</v>
          </cell>
          <cell r="J1027">
            <v>0</v>
          </cell>
          <cell r="K1027">
            <v>0</v>
          </cell>
          <cell r="L1027">
            <v>2004</v>
          </cell>
          <cell r="M1027" t="str">
            <v>No Trade</v>
          </cell>
          <cell r="N1027" t="str">
            <v/>
          </cell>
          <cell r="O1027" t="str">
            <v/>
          </cell>
          <cell r="P1027" t="str">
            <v/>
          </cell>
        </row>
        <row r="1028">
          <cell r="A1028" t="str">
            <v>LO</v>
          </cell>
          <cell r="B1028">
            <v>12</v>
          </cell>
          <cell r="C1028">
            <v>4</v>
          </cell>
          <cell r="D1028" t="str">
            <v>C</v>
          </cell>
          <cell r="E1028">
            <v>40</v>
          </cell>
          <cell r="F1028">
            <v>38307</v>
          </cell>
          <cell r="G1028">
            <v>0</v>
          </cell>
          <cell r="H1028">
            <v>0</v>
          </cell>
          <cell r="I1028" t="str">
            <v>0          0</v>
          </cell>
          <cell r="J1028">
            <v>0</v>
          </cell>
          <cell r="K1028">
            <v>0</v>
          </cell>
          <cell r="L1028">
            <v>2004</v>
          </cell>
          <cell r="M1028" t="str">
            <v>No Trade</v>
          </cell>
          <cell r="N1028" t="str">
            <v/>
          </cell>
          <cell r="O1028" t="str">
            <v/>
          </cell>
          <cell r="P1028" t="str">
            <v/>
          </cell>
        </row>
        <row r="1029">
          <cell r="A1029" t="str">
            <v>OH</v>
          </cell>
          <cell r="B1029">
            <v>1</v>
          </cell>
          <cell r="C1029">
            <v>3</v>
          </cell>
          <cell r="D1029" t="str">
            <v>P</v>
          </cell>
          <cell r="E1029">
            <v>0.05</v>
          </cell>
          <cell r="F1029">
            <v>37616</v>
          </cell>
          <cell r="G1029">
            <v>0</v>
          </cell>
          <cell r="H1029">
            <v>0</v>
          </cell>
          <cell r="I1029" t="str">
            <v>0          0   .</v>
          </cell>
          <cell r="J1029">
            <v>0</v>
          </cell>
          <cell r="K1029">
            <v>0</v>
          </cell>
          <cell r="L1029">
            <v>2003</v>
          </cell>
          <cell r="M1029" t="str">
            <v>No Trade</v>
          </cell>
          <cell r="N1029" t="str">
            <v/>
          </cell>
          <cell r="O1029" t="str">
            <v/>
          </cell>
          <cell r="P1029" t="str">
            <v/>
          </cell>
        </row>
        <row r="1030">
          <cell r="A1030" t="str">
            <v>OH</v>
          </cell>
          <cell r="B1030">
            <v>1</v>
          </cell>
          <cell r="C1030">
            <v>3</v>
          </cell>
          <cell r="D1030" t="str">
            <v>P</v>
          </cell>
          <cell r="E1030">
            <v>0.48</v>
          </cell>
          <cell r="F1030">
            <v>37616</v>
          </cell>
          <cell r="G1030">
            <v>0</v>
          </cell>
          <cell r="H1030">
            <v>0</v>
          </cell>
          <cell r="I1030" t="str">
            <v>0          0   .</v>
          </cell>
          <cell r="J1030">
            <v>0</v>
          </cell>
          <cell r="K1030">
            <v>0</v>
          </cell>
          <cell r="L1030">
            <v>2003</v>
          </cell>
          <cell r="M1030" t="str">
            <v>No Trade</v>
          </cell>
          <cell r="N1030" t="str">
            <v/>
          </cell>
          <cell r="O1030" t="str">
            <v/>
          </cell>
          <cell r="P1030" t="str">
            <v/>
          </cell>
        </row>
        <row r="1031">
          <cell r="A1031" t="str">
            <v>OH</v>
          </cell>
          <cell r="B1031">
            <v>1</v>
          </cell>
          <cell r="C1031">
            <v>3</v>
          </cell>
          <cell r="D1031" t="str">
            <v>P</v>
          </cell>
          <cell r="E1031">
            <v>0.49</v>
          </cell>
          <cell r="F1031">
            <v>37616</v>
          </cell>
          <cell r="G1031">
            <v>1E-4</v>
          </cell>
          <cell r="H1031">
            <v>0</v>
          </cell>
          <cell r="I1031" t="str">
            <v>1          0   .</v>
          </cell>
          <cell r="J1031">
            <v>0</v>
          </cell>
          <cell r="K1031">
            <v>0</v>
          </cell>
          <cell r="L1031">
            <v>2003</v>
          </cell>
          <cell r="M1031" t="str">
            <v>No Trade</v>
          </cell>
          <cell r="N1031" t="str">
            <v/>
          </cell>
          <cell r="O1031" t="str">
            <v/>
          </cell>
          <cell r="P1031" t="str">
            <v/>
          </cell>
        </row>
        <row r="1032">
          <cell r="A1032" t="str">
            <v>OH</v>
          </cell>
          <cell r="B1032">
            <v>1</v>
          </cell>
          <cell r="C1032">
            <v>3</v>
          </cell>
          <cell r="D1032" t="str">
            <v>P</v>
          </cell>
          <cell r="E1032">
            <v>0.5</v>
          </cell>
          <cell r="F1032">
            <v>37616</v>
          </cell>
          <cell r="G1032">
            <v>1E-4</v>
          </cell>
          <cell r="H1032">
            <v>0</v>
          </cell>
          <cell r="I1032" t="str">
            <v>1          0   .</v>
          </cell>
          <cell r="J1032">
            <v>0</v>
          </cell>
          <cell r="K1032">
            <v>0</v>
          </cell>
          <cell r="L1032">
            <v>2003</v>
          </cell>
          <cell r="M1032" t="str">
            <v>No Trade</v>
          </cell>
          <cell r="N1032" t="str">
            <v/>
          </cell>
          <cell r="O1032" t="str">
            <v/>
          </cell>
          <cell r="P1032" t="str">
            <v/>
          </cell>
        </row>
        <row r="1033">
          <cell r="A1033" t="str">
            <v>OH</v>
          </cell>
          <cell r="B1033">
            <v>1</v>
          </cell>
          <cell r="C1033">
            <v>3</v>
          </cell>
          <cell r="D1033" t="str">
            <v>P</v>
          </cell>
          <cell r="E1033">
            <v>0.51</v>
          </cell>
          <cell r="F1033">
            <v>37616</v>
          </cell>
          <cell r="G1033">
            <v>1E-4</v>
          </cell>
          <cell r="H1033">
            <v>0</v>
          </cell>
          <cell r="I1033" t="str">
            <v>1          0   .</v>
          </cell>
          <cell r="J1033">
            <v>0</v>
          </cell>
          <cell r="K1033">
            <v>0</v>
          </cell>
          <cell r="L1033">
            <v>2003</v>
          </cell>
          <cell r="M1033" t="str">
            <v>No Trade</v>
          </cell>
          <cell r="N1033" t="str">
            <v/>
          </cell>
          <cell r="O1033" t="str">
            <v/>
          </cell>
          <cell r="P1033" t="str">
            <v/>
          </cell>
        </row>
        <row r="1034">
          <cell r="A1034" t="str">
            <v>OH</v>
          </cell>
          <cell r="B1034">
            <v>1</v>
          </cell>
          <cell r="C1034">
            <v>3</v>
          </cell>
          <cell r="D1034" t="str">
            <v>P</v>
          </cell>
          <cell r="E1034">
            <v>0.52</v>
          </cell>
          <cell r="F1034">
            <v>37616</v>
          </cell>
          <cell r="G1034">
            <v>1E-4</v>
          </cell>
          <cell r="H1034">
            <v>0</v>
          </cell>
          <cell r="I1034" t="str">
            <v>1          0   .</v>
          </cell>
          <cell r="J1034">
            <v>0</v>
          </cell>
          <cell r="K1034">
            <v>0</v>
          </cell>
          <cell r="L1034">
            <v>2003</v>
          </cell>
          <cell r="M1034" t="str">
            <v>No Trade</v>
          </cell>
          <cell r="N1034" t="str">
            <v/>
          </cell>
          <cell r="O1034" t="str">
            <v/>
          </cell>
          <cell r="P1034" t="str">
            <v/>
          </cell>
        </row>
        <row r="1035">
          <cell r="A1035" t="str">
            <v>OH</v>
          </cell>
          <cell r="B1035">
            <v>1</v>
          </cell>
          <cell r="C1035">
            <v>3</v>
          </cell>
          <cell r="D1035" t="str">
            <v>P</v>
          </cell>
          <cell r="E1035">
            <v>0.53</v>
          </cell>
          <cell r="F1035">
            <v>37616</v>
          </cell>
          <cell r="G1035">
            <v>1E-4</v>
          </cell>
          <cell r="H1035">
            <v>0</v>
          </cell>
          <cell r="I1035" t="str">
            <v>1          0   .</v>
          </cell>
          <cell r="J1035">
            <v>0</v>
          </cell>
          <cell r="K1035">
            <v>0</v>
          </cell>
          <cell r="L1035">
            <v>2003</v>
          </cell>
          <cell r="M1035" t="str">
            <v>No Trade</v>
          </cell>
          <cell r="N1035" t="str">
            <v/>
          </cell>
          <cell r="O1035" t="str">
            <v/>
          </cell>
          <cell r="P1035" t="str">
            <v/>
          </cell>
        </row>
        <row r="1036">
          <cell r="A1036" t="str">
            <v>OH</v>
          </cell>
          <cell r="B1036">
            <v>1</v>
          </cell>
          <cell r="C1036">
            <v>3</v>
          </cell>
          <cell r="D1036" t="str">
            <v>P</v>
          </cell>
          <cell r="E1036">
            <v>0.54</v>
          </cell>
          <cell r="F1036">
            <v>37616</v>
          </cell>
          <cell r="G1036">
            <v>1E-4</v>
          </cell>
          <cell r="H1036">
            <v>0</v>
          </cell>
          <cell r="I1036" t="str">
            <v>1          0   .</v>
          </cell>
          <cell r="J1036">
            <v>0</v>
          </cell>
          <cell r="K1036">
            <v>0</v>
          </cell>
          <cell r="L1036">
            <v>2003</v>
          </cell>
          <cell r="M1036" t="str">
            <v>No Trade</v>
          </cell>
          <cell r="N1036" t="str">
            <v/>
          </cell>
          <cell r="O1036" t="str">
            <v/>
          </cell>
          <cell r="P1036" t="str">
            <v/>
          </cell>
        </row>
        <row r="1037">
          <cell r="A1037" t="str">
            <v>OH</v>
          </cell>
          <cell r="B1037">
            <v>1</v>
          </cell>
          <cell r="C1037">
            <v>3</v>
          </cell>
          <cell r="D1037" t="str">
            <v>P</v>
          </cell>
          <cell r="E1037">
            <v>0.55000000000000004</v>
          </cell>
          <cell r="F1037">
            <v>37616</v>
          </cell>
          <cell r="G1037">
            <v>1E-4</v>
          </cell>
          <cell r="H1037">
            <v>0</v>
          </cell>
          <cell r="I1037" t="str">
            <v>1          0   .</v>
          </cell>
          <cell r="J1037">
            <v>0</v>
          </cell>
          <cell r="K1037">
            <v>0</v>
          </cell>
          <cell r="L1037">
            <v>2003</v>
          </cell>
          <cell r="M1037" t="str">
            <v>No Trade</v>
          </cell>
          <cell r="N1037" t="str">
            <v/>
          </cell>
          <cell r="O1037" t="str">
            <v/>
          </cell>
          <cell r="P1037" t="str">
            <v/>
          </cell>
        </row>
        <row r="1038">
          <cell r="A1038" t="str">
            <v>OH</v>
          </cell>
          <cell r="B1038">
            <v>1</v>
          </cell>
          <cell r="C1038">
            <v>3</v>
          </cell>
          <cell r="D1038" t="str">
            <v>C</v>
          </cell>
          <cell r="E1038">
            <v>0.56000000000000005</v>
          </cell>
          <cell r="F1038">
            <v>37616</v>
          </cell>
          <cell r="G1038">
            <v>0</v>
          </cell>
          <cell r="H1038">
            <v>0</v>
          </cell>
          <cell r="I1038" t="str">
            <v>0          0   .</v>
          </cell>
          <cell r="J1038">
            <v>0</v>
          </cell>
          <cell r="K1038">
            <v>0</v>
          </cell>
          <cell r="L1038">
            <v>2003</v>
          </cell>
          <cell r="M1038" t="str">
            <v>No Trade</v>
          </cell>
          <cell r="N1038" t="str">
            <v/>
          </cell>
          <cell r="O1038" t="str">
            <v/>
          </cell>
          <cell r="P1038" t="str">
            <v/>
          </cell>
        </row>
        <row r="1039">
          <cell r="A1039" t="str">
            <v>OH</v>
          </cell>
          <cell r="B1039">
            <v>1</v>
          </cell>
          <cell r="C1039">
            <v>3</v>
          </cell>
          <cell r="D1039" t="str">
            <v>P</v>
          </cell>
          <cell r="E1039">
            <v>0.56000000000000005</v>
          </cell>
          <cell r="F1039">
            <v>37616</v>
          </cell>
          <cell r="G1039">
            <v>1E-4</v>
          </cell>
          <cell r="H1039">
            <v>0</v>
          </cell>
          <cell r="I1039" t="str">
            <v>1          0   .</v>
          </cell>
          <cell r="J1039">
            <v>0</v>
          </cell>
          <cell r="K1039">
            <v>0</v>
          </cell>
          <cell r="L1039">
            <v>2003</v>
          </cell>
          <cell r="M1039" t="str">
            <v>No Trade</v>
          </cell>
          <cell r="N1039" t="str">
            <v/>
          </cell>
          <cell r="O1039" t="str">
            <v/>
          </cell>
          <cell r="P1039" t="str">
            <v/>
          </cell>
        </row>
        <row r="1040">
          <cell r="A1040" t="str">
            <v>OH</v>
          </cell>
          <cell r="B1040">
            <v>1</v>
          </cell>
          <cell r="C1040">
            <v>3</v>
          </cell>
          <cell r="D1040" t="str">
            <v>C</v>
          </cell>
          <cell r="E1040">
            <v>0.56999999999999995</v>
          </cell>
          <cell r="F1040">
            <v>37616</v>
          </cell>
          <cell r="G1040">
            <v>0.1862</v>
          </cell>
          <cell r="H1040">
            <v>0.17499999999999999</v>
          </cell>
          <cell r="I1040" t="str">
            <v>4          0   .</v>
          </cell>
          <cell r="J1040">
            <v>0</v>
          </cell>
          <cell r="K1040">
            <v>0</v>
          </cell>
          <cell r="L1040">
            <v>2003</v>
          </cell>
          <cell r="M1040" t="str">
            <v>No Trade</v>
          </cell>
          <cell r="N1040" t="str">
            <v/>
          </cell>
          <cell r="O1040" t="str">
            <v/>
          </cell>
          <cell r="P1040" t="str">
            <v/>
          </cell>
        </row>
        <row r="1041">
          <cell r="A1041" t="str">
            <v>OH</v>
          </cell>
          <cell r="B1041">
            <v>1</v>
          </cell>
          <cell r="C1041">
            <v>3</v>
          </cell>
          <cell r="D1041" t="str">
            <v>P</v>
          </cell>
          <cell r="E1041">
            <v>0.56999999999999995</v>
          </cell>
          <cell r="F1041">
            <v>37616</v>
          </cell>
          <cell r="G1041">
            <v>1E-4</v>
          </cell>
          <cell r="H1041">
            <v>0</v>
          </cell>
          <cell r="I1041" t="str">
            <v>1          0   .</v>
          </cell>
          <cell r="J1041">
            <v>0</v>
          </cell>
          <cell r="K1041">
            <v>0</v>
          </cell>
          <cell r="L1041">
            <v>2003</v>
          </cell>
          <cell r="M1041" t="str">
            <v>No Trade</v>
          </cell>
          <cell r="N1041" t="str">
            <v/>
          </cell>
          <cell r="O1041" t="str">
            <v/>
          </cell>
          <cell r="P1041" t="str">
            <v/>
          </cell>
        </row>
        <row r="1042">
          <cell r="A1042" t="str">
            <v>OH</v>
          </cell>
          <cell r="B1042">
            <v>1</v>
          </cell>
          <cell r="C1042">
            <v>3</v>
          </cell>
          <cell r="D1042" t="str">
            <v>C</v>
          </cell>
          <cell r="E1042">
            <v>0.57999999999999996</v>
          </cell>
          <cell r="F1042">
            <v>37616</v>
          </cell>
          <cell r="G1042">
            <v>0.1762</v>
          </cell>
          <cell r="H1042">
            <v>0.16500000000000001</v>
          </cell>
          <cell r="I1042" t="str">
            <v>4          0   .</v>
          </cell>
          <cell r="J1042">
            <v>0</v>
          </cell>
          <cell r="K1042">
            <v>0</v>
          </cell>
          <cell r="L1042">
            <v>2003</v>
          </cell>
          <cell r="M1042" t="str">
            <v>No Trade</v>
          </cell>
          <cell r="N1042" t="str">
            <v/>
          </cell>
          <cell r="O1042" t="str">
            <v/>
          </cell>
          <cell r="P1042" t="str">
            <v/>
          </cell>
        </row>
        <row r="1043">
          <cell r="A1043" t="str">
            <v>OH</v>
          </cell>
          <cell r="B1043">
            <v>1</v>
          </cell>
          <cell r="C1043">
            <v>3</v>
          </cell>
          <cell r="D1043" t="str">
            <v>P</v>
          </cell>
          <cell r="E1043">
            <v>0.57999999999999996</v>
          </cell>
          <cell r="F1043">
            <v>37616</v>
          </cell>
          <cell r="G1043">
            <v>1E-4</v>
          </cell>
          <cell r="H1043">
            <v>0</v>
          </cell>
          <cell r="I1043" t="str">
            <v>1          0   .</v>
          </cell>
          <cell r="J1043">
            <v>0</v>
          </cell>
          <cell r="K1043">
            <v>0</v>
          </cell>
          <cell r="L1043">
            <v>2003</v>
          </cell>
          <cell r="M1043" t="str">
            <v>No Trade</v>
          </cell>
          <cell r="N1043" t="str">
            <v/>
          </cell>
          <cell r="O1043" t="str">
            <v/>
          </cell>
          <cell r="P1043" t="str">
            <v/>
          </cell>
        </row>
        <row r="1044">
          <cell r="A1044" t="str">
            <v>OH</v>
          </cell>
          <cell r="B1044">
            <v>1</v>
          </cell>
          <cell r="C1044">
            <v>3</v>
          </cell>
          <cell r="D1044" t="str">
            <v>P</v>
          </cell>
          <cell r="E1044">
            <v>0.59</v>
          </cell>
          <cell r="F1044">
            <v>37616</v>
          </cell>
          <cell r="G1044">
            <v>1E-4</v>
          </cell>
          <cell r="H1044">
            <v>0</v>
          </cell>
          <cell r="I1044" t="str">
            <v>1          0   .</v>
          </cell>
          <cell r="J1044">
            <v>0</v>
          </cell>
          <cell r="K1044">
            <v>0</v>
          </cell>
          <cell r="L1044">
            <v>2003</v>
          </cell>
          <cell r="M1044" t="str">
            <v>No Trade</v>
          </cell>
          <cell r="N1044" t="str">
            <v/>
          </cell>
          <cell r="O1044" t="str">
            <v/>
          </cell>
          <cell r="P1044" t="str">
            <v/>
          </cell>
        </row>
        <row r="1045">
          <cell r="A1045" t="str">
            <v>OH</v>
          </cell>
          <cell r="B1045">
            <v>1</v>
          </cell>
          <cell r="C1045">
            <v>3</v>
          </cell>
          <cell r="D1045" t="str">
            <v>C</v>
          </cell>
          <cell r="E1045">
            <v>0.6</v>
          </cell>
          <cell r="F1045">
            <v>37616</v>
          </cell>
          <cell r="G1045">
            <v>0.15620000000000001</v>
          </cell>
          <cell r="H1045">
            <v>0.14499999999999999</v>
          </cell>
          <cell r="I1045" t="str">
            <v>4          0   .</v>
          </cell>
          <cell r="J1045">
            <v>0</v>
          </cell>
          <cell r="K1045">
            <v>0</v>
          </cell>
          <cell r="L1045">
            <v>2003</v>
          </cell>
          <cell r="M1045" t="str">
            <v>No Trade</v>
          </cell>
          <cell r="N1045" t="str">
            <v/>
          </cell>
          <cell r="O1045" t="str">
            <v/>
          </cell>
          <cell r="P1045" t="str">
            <v/>
          </cell>
        </row>
        <row r="1046">
          <cell r="A1046" t="str">
            <v>OH</v>
          </cell>
          <cell r="B1046">
            <v>1</v>
          </cell>
          <cell r="C1046">
            <v>3</v>
          </cell>
          <cell r="D1046" t="str">
            <v>P</v>
          </cell>
          <cell r="E1046">
            <v>0.6</v>
          </cell>
          <cell r="F1046">
            <v>37616</v>
          </cell>
          <cell r="G1046">
            <v>1E-4</v>
          </cell>
          <cell r="H1046">
            <v>0</v>
          </cell>
          <cell r="I1046" t="str">
            <v>1          0   .</v>
          </cell>
          <cell r="J1046">
            <v>0</v>
          </cell>
          <cell r="K1046">
            <v>0</v>
          </cell>
          <cell r="L1046">
            <v>2003</v>
          </cell>
          <cell r="M1046" t="str">
            <v>No Trade</v>
          </cell>
          <cell r="N1046" t="str">
            <v/>
          </cell>
          <cell r="O1046" t="str">
            <v/>
          </cell>
          <cell r="P1046" t="str">
            <v/>
          </cell>
        </row>
        <row r="1047">
          <cell r="A1047" t="str">
            <v>OH</v>
          </cell>
          <cell r="B1047">
            <v>1</v>
          </cell>
          <cell r="C1047">
            <v>3</v>
          </cell>
          <cell r="D1047" t="str">
            <v>P</v>
          </cell>
          <cell r="E1047">
            <v>0.61</v>
          </cell>
          <cell r="F1047">
            <v>37616</v>
          </cell>
          <cell r="G1047">
            <v>1E-4</v>
          </cell>
          <cell r="H1047">
            <v>0</v>
          </cell>
          <cell r="I1047" t="str">
            <v>2          0   .</v>
          </cell>
          <cell r="J1047">
            <v>0</v>
          </cell>
          <cell r="K1047">
            <v>0</v>
          </cell>
          <cell r="L1047">
            <v>2003</v>
          </cell>
          <cell r="M1047" t="str">
            <v>No Trade</v>
          </cell>
          <cell r="N1047" t="str">
            <v/>
          </cell>
          <cell r="O1047" t="str">
            <v/>
          </cell>
          <cell r="P1047" t="str">
            <v/>
          </cell>
        </row>
        <row r="1048">
          <cell r="A1048" t="str">
            <v>OH</v>
          </cell>
          <cell r="B1048">
            <v>1</v>
          </cell>
          <cell r="C1048">
            <v>3</v>
          </cell>
          <cell r="D1048" t="str">
            <v>C</v>
          </cell>
          <cell r="E1048">
            <v>0.62</v>
          </cell>
          <cell r="F1048">
            <v>37616</v>
          </cell>
          <cell r="G1048">
            <v>0.13619999999999999</v>
          </cell>
          <cell r="H1048">
            <v>0.125</v>
          </cell>
          <cell r="I1048" t="str">
            <v>6          0   .</v>
          </cell>
          <cell r="J1048">
            <v>0</v>
          </cell>
          <cell r="K1048">
            <v>0</v>
          </cell>
          <cell r="L1048">
            <v>2003</v>
          </cell>
          <cell r="M1048" t="str">
            <v>No Trade</v>
          </cell>
          <cell r="N1048" t="str">
            <v/>
          </cell>
          <cell r="O1048" t="str">
            <v/>
          </cell>
          <cell r="P1048" t="str">
            <v/>
          </cell>
        </row>
        <row r="1049">
          <cell r="A1049" t="str">
            <v>OH</v>
          </cell>
          <cell r="B1049">
            <v>1</v>
          </cell>
          <cell r="C1049">
            <v>3</v>
          </cell>
          <cell r="D1049" t="str">
            <v>P</v>
          </cell>
          <cell r="E1049">
            <v>0.62</v>
          </cell>
          <cell r="F1049">
            <v>37616</v>
          </cell>
          <cell r="G1049">
            <v>2.0000000000000001E-4</v>
          </cell>
          <cell r="H1049">
            <v>0</v>
          </cell>
          <cell r="I1049" t="str">
            <v>4          0   .</v>
          </cell>
          <cell r="J1049">
            <v>0</v>
          </cell>
          <cell r="K1049">
            <v>0</v>
          </cell>
          <cell r="L1049">
            <v>2003</v>
          </cell>
          <cell r="M1049" t="str">
            <v>No Trade</v>
          </cell>
          <cell r="N1049" t="str">
            <v/>
          </cell>
          <cell r="O1049" t="str">
            <v/>
          </cell>
          <cell r="P1049" t="str">
            <v/>
          </cell>
        </row>
        <row r="1050">
          <cell r="A1050" t="str">
            <v>OH</v>
          </cell>
          <cell r="B1050">
            <v>1</v>
          </cell>
          <cell r="C1050">
            <v>3</v>
          </cell>
          <cell r="D1050" t="str">
            <v>C</v>
          </cell>
          <cell r="E1050">
            <v>0.63</v>
          </cell>
          <cell r="F1050">
            <v>37616</v>
          </cell>
          <cell r="G1050">
            <v>0.12620000000000001</v>
          </cell>
          <cell r="H1050">
            <v>0.115</v>
          </cell>
          <cell r="I1050" t="str">
            <v>8          0   .</v>
          </cell>
          <cell r="J1050">
            <v>0</v>
          </cell>
          <cell r="K1050">
            <v>0</v>
          </cell>
          <cell r="L1050">
            <v>2003</v>
          </cell>
          <cell r="M1050" t="str">
            <v>No Trade</v>
          </cell>
          <cell r="N1050" t="str">
            <v/>
          </cell>
          <cell r="O1050" t="str">
            <v/>
          </cell>
          <cell r="P1050" t="str">
            <v/>
          </cell>
        </row>
        <row r="1051">
          <cell r="A1051" t="str">
            <v>OH</v>
          </cell>
          <cell r="B1051">
            <v>1</v>
          </cell>
          <cell r="C1051">
            <v>3</v>
          </cell>
          <cell r="D1051" t="str">
            <v>P</v>
          </cell>
          <cell r="E1051">
            <v>0.63</v>
          </cell>
          <cell r="F1051">
            <v>37616</v>
          </cell>
          <cell r="G1051">
            <v>2.9999999999999997E-4</v>
          </cell>
          <cell r="H1051">
            <v>0</v>
          </cell>
          <cell r="I1051" t="str">
            <v>6          0   .</v>
          </cell>
          <cell r="J1051">
            <v>0</v>
          </cell>
          <cell r="K1051">
            <v>0</v>
          </cell>
          <cell r="L1051">
            <v>2003</v>
          </cell>
          <cell r="M1051" t="str">
            <v>No Trade</v>
          </cell>
          <cell r="N1051" t="str">
            <v/>
          </cell>
          <cell r="O1051" t="str">
            <v/>
          </cell>
          <cell r="P1051" t="str">
            <v/>
          </cell>
        </row>
        <row r="1052">
          <cell r="A1052" t="str">
            <v>OH</v>
          </cell>
          <cell r="B1052">
            <v>1</v>
          </cell>
          <cell r="C1052">
            <v>3</v>
          </cell>
          <cell r="D1052" t="str">
            <v>C</v>
          </cell>
          <cell r="E1052">
            <v>0.64</v>
          </cell>
          <cell r="F1052">
            <v>37616</v>
          </cell>
          <cell r="G1052">
            <v>0.11650000000000001</v>
          </cell>
          <cell r="H1052">
            <v>0.106</v>
          </cell>
          <cell r="I1052" t="str">
            <v>2          0   .</v>
          </cell>
          <cell r="J1052">
            <v>0</v>
          </cell>
          <cell r="K1052">
            <v>0</v>
          </cell>
          <cell r="L1052">
            <v>2003</v>
          </cell>
          <cell r="M1052" t="str">
            <v>No Trade</v>
          </cell>
          <cell r="N1052" t="str">
            <v/>
          </cell>
          <cell r="O1052" t="str">
            <v/>
          </cell>
          <cell r="P1052" t="str">
            <v/>
          </cell>
        </row>
        <row r="1053">
          <cell r="A1053" t="str">
            <v>OH</v>
          </cell>
          <cell r="B1053">
            <v>1</v>
          </cell>
          <cell r="C1053">
            <v>3</v>
          </cell>
          <cell r="D1053" t="str">
            <v>P</v>
          </cell>
          <cell r="E1053">
            <v>0.64</v>
          </cell>
          <cell r="F1053">
            <v>37616</v>
          </cell>
          <cell r="G1053">
            <v>5.0000000000000001E-4</v>
          </cell>
          <cell r="H1053">
            <v>1E-3</v>
          </cell>
          <cell r="I1053" t="str">
            <v>0          3   .</v>
          </cell>
          <cell r="J1053">
            <v>5</v>
          </cell>
          <cell r="K1053">
            <v>5.0000000000000001E-4</v>
          </cell>
          <cell r="L1053">
            <v>2003</v>
          </cell>
          <cell r="M1053" t="str">
            <v>No Trade</v>
          </cell>
          <cell r="N1053" t="str">
            <v/>
          </cell>
          <cell r="O1053" t="str">
            <v/>
          </cell>
          <cell r="P1053" t="str">
            <v/>
          </cell>
        </row>
        <row r="1054">
          <cell r="A1054" t="str">
            <v>OH</v>
          </cell>
          <cell r="B1054">
            <v>1</v>
          </cell>
          <cell r="C1054">
            <v>3</v>
          </cell>
          <cell r="D1054" t="str">
            <v>C</v>
          </cell>
          <cell r="E1054">
            <v>0.65</v>
          </cell>
          <cell r="F1054">
            <v>37616</v>
          </cell>
          <cell r="G1054">
            <v>0.10680000000000001</v>
          </cell>
          <cell r="H1054">
            <v>9.6000000000000002E-2</v>
          </cell>
          <cell r="I1054" t="str">
            <v>8          0   .</v>
          </cell>
          <cell r="J1054">
            <v>0</v>
          </cell>
          <cell r="K1054">
            <v>0</v>
          </cell>
          <cell r="L1054">
            <v>2003</v>
          </cell>
          <cell r="M1054" t="str">
            <v>No Trade</v>
          </cell>
          <cell r="N1054" t="str">
            <v/>
          </cell>
          <cell r="O1054" t="str">
            <v/>
          </cell>
          <cell r="P1054" t="str">
            <v/>
          </cell>
        </row>
        <row r="1055">
          <cell r="A1055" t="str">
            <v>OH</v>
          </cell>
          <cell r="B1055">
            <v>1</v>
          </cell>
          <cell r="C1055">
            <v>3</v>
          </cell>
          <cell r="D1055" t="str">
            <v>P</v>
          </cell>
          <cell r="E1055">
            <v>0.65</v>
          </cell>
          <cell r="F1055">
            <v>37616</v>
          </cell>
          <cell r="G1055">
            <v>8.0000000000000004E-4</v>
          </cell>
          <cell r="H1055">
            <v>1E-3</v>
          </cell>
          <cell r="I1055" t="str">
            <v>6          3   .</v>
          </cell>
          <cell r="J1055">
            <v>7</v>
          </cell>
          <cell r="K1055">
            <v>6.9999999999999999E-4</v>
          </cell>
          <cell r="L1055">
            <v>2003</v>
          </cell>
          <cell r="M1055" t="str">
            <v>No Trade</v>
          </cell>
          <cell r="N1055" t="str">
            <v/>
          </cell>
          <cell r="O1055" t="str">
            <v/>
          </cell>
          <cell r="P1055" t="str">
            <v/>
          </cell>
        </row>
        <row r="1056">
          <cell r="A1056" t="str">
            <v>OH</v>
          </cell>
          <cell r="B1056">
            <v>1</v>
          </cell>
          <cell r="C1056">
            <v>3</v>
          </cell>
          <cell r="D1056" t="str">
            <v>C</v>
          </cell>
          <cell r="E1056">
            <v>0.66</v>
          </cell>
          <cell r="F1056">
            <v>37616</v>
          </cell>
          <cell r="G1056">
            <v>9.7299999999999998E-2</v>
          </cell>
          <cell r="H1056">
            <v>8.6999999999999994E-2</v>
          </cell>
          <cell r="I1056" t="str">
            <v>5          0   .</v>
          </cell>
          <cell r="J1056">
            <v>0</v>
          </cell>
          <cell r="K1056">
            <v>0</v>
          </cell>
          <cell r="L1056">
            <v>2003</v>
          </cell>
          <cell r="M1056" t="str">
            <v>No Trade</v>
          </cell>
          <cell r="N1056" t="str">
            <v/>
          </cell>
          <cell r="O1056" t="str">
            <v/>
          </cell>
          <cell r="P1056" t="str">
            <v/>
          </cell>
        </row>
        <row r="1057">
          <cell r="A1057" t="str">
            <v>OH</v>
          </cell>
          <cell r="B1057">
            <v>1</v>
          </cell>
          <cell r="C1057">
            <v>3</v>
          </cell>
          <cell r="D1057" t="str">
            <v>P</v>
          </cell>
          <cell r="E1057">
            <v>0.66</v>
          </cell>
          <cell r="F1057">
            <v>37616</v>
          </cell>
          <cell r="G1057">
            <v>1.2999999999999999E-3</v>
          </cell>
          <cell r="H1057">
            <v>2E-3</v>
          </cell>
          <cell r="I1057" t="str">
            <v>3          3   .</v>
          </cell>
          <cell r="J1057">
            <v>10</v>
          </cell>
          <cell r="K1057">
            <v>1E-3</v>
          </cell>
          <cell r="L1057">
            <v>2003</v>
          </cell>
          <cell r="M1057" t="str">
            <v>No Trade</v>
          </cell>
          <cell r="N1057" t="str">
            <v/>
          </cell>
          <cell r="O1057" t="str">
            <v/>
          </cell>
          <cell r="P1057" t="str">
            <v/>
          </cell>
        </row>
        <row r="1058">
          <cell r="A1058" t="str">
            <v>OH</v>
          </cell>
          <cell r="B1058">
            <v>1</v>
          </cell>
          <cell r="C1058">
            <v>3</v>
          </cell>
          <cell r="D1058" t="str">
            <v>C</v>
          </cell>
          <cell r="E1058">
            <v>0.67</v>
          </cell>
          <cell r="F1058">
            <v>37616</v>
          </cell>
          <cell r="G1058">
            <v>8.7800000000000003E-2</v>
          </cell>
          <cell r="H1058">
            <v>7.8E-2</v>
          </cell>
          <cell r="I1058" t="str">
            <v>6          2   .</v>
          </cell>
          <cell r="J1058">
            <v>0</v>
          </cell>
          <cell r="K1058">
            <v>0</v>
          </cell>
          <cell r="L1058">
            <v>2003</v>
          </cell>
          <cell r="M1058" t="str">
            <v>No Trade</v>
          </cell>
          <cell r="N1058" t="str">
            <v/>
          </cell>
          <cell r="O1058" t="str">
            <v/>
          </cell>
          <cell r="P1058" t="str">
            <v/>
          </cell>
        </row>
        <row r="1059">
          <cell r="A1059" t="str">
            <v>OH</v>
          </cell>
          <cell r="B1059">
            <v>1</v>
          </cell>
          <cell r="C1059">
            <v>3</v>
          </cell>
          <cell r="D1059" t="str">
            <v>P</v>
          </cell>
          <cell r="E1059">
            <v>0.67</v>
          </cell>
          <cell r="F1059">
            <v>37616</v>
          </cell>
          <cell r="G1059">
            <v>1.8E-3</v>
          </cell>
          <cell r="H1059">
            <v>3.0000000000000001E-3</v>
          </cell>
          <cell r="I1059" t="str">
            <v>4         48   .</v>
          </cell>
          <cell r="J1059">
            <v>0</v>
          </cell>
          <cell r="K1059">
            <v>0</v>
          </cell>
          <cell r="L1059">
            <v>2003</v>
          </cell>
          <cell r="M1059" t="str">
            <v>No Trade</v>
          </cell>
          <cell r="N1059" t="str">
            <v/>
          </cell>
          <cell r="O1059" t="str">
            <v/>
          </cell>
          <cell r="P1059" t="str">
            <v/>
          </cell>
        </row>
        <row r="1060">
          <cell r="A1060" t="str">
            <v>OH</v>
          </cell>
          <cell r="B1060">
            <v>1</v>
          </cell>
          <cell r="C1060">
            <v>3</v>
          </cell>
          <cell r="D1060" t="str">
            <v>C</v>
          </cell>
          <cell r="E1060">
            <v>0.68</v>
          </cell>
          <cell r="F1060">
            <v>37616</v>
          </cell>
          <cell r="G1060">
            <v>7.8899999999999998E-2</v>
          </cell>
          <cell r="H1060">
            <v>7.0000000000000007E-2</v>
          </cell>
          <cell r="I1060" t="str">
            <v>0          0   .</v>
          </cell>
          <cell r="J1060">
            <v>0</v>
          </cell>
          <cell r="K1060">
            <v>0</v>
          </cell>
          <cell r="L1060">
            <v>2003</v>
          </cell>
          <cell r="M1060" t="str">
            <v>No Trade</v>
          </cell>
          <cell r="N1060" t="str">
            <v/>
          </cell>
          <cell r="O1060" t="str">
            <v/>
          </cell>
          <cell r="P1060" t="str">
            <v/>
          </cell>
        </row>
        <row r="1061">
          <cell r="A1061" t="str">
            <v>OH</v>
          </cell>
          <cell r="B1061">
            <v>1</v>
          </cell>
          <cell r="C1061">
            <v>3</v>
          </cell>
          <cell r="D1061" t="str">
            <v>P</v>
          </cell>
          <cell r="E1061">
            <v>0.68</v>
          </cell>
          <cell r="F1061">
            <v>37616</v>
          </cell>
          <cell r="G1061">
            <v>2.8999999999999998E-3</v>
          </cell>
          <cell r="H1061">
            <v>4.0000000000000001E-3</v>
          </cell>
          <cell r="I1061" t="str">
            <v>8         64   .</v>
          </cell>
          <cell r="J1061">
            <v>0</v>
          </cell>
          <cell r="K1061">
            <v>0</v>
          </cell>
          <cell r="L1061">
            <v>2003</v>
          </cell>
          <cell r="M1061" t="str">
            <v>No Trade</v>
          </cell>
          <cell r="N1061" t="str">
            <v/>
          </cell>
          <cell r="O1061" t="str">
            <v/>
          </cell>
          <cell r="P1061" t="str">
            <v/>
          </cell>
        </row>
        <row r="1062">
          <cell r="A1062" t="str">
            <v>OH</v>
          </cell>
          <cell r="B1062">
            <v>1</v>
          </cell>
          <cell r="C1062">
            <v>3</v>
          </cell>
          <cell r="D1062" t="str">
            <v>C</v>
          </cell>
          <cell r="E1062">
            <v>0.69</v>
          </cell>
          <cell r="F1062">
            <v>37616</v>
          </cell>
          <cell r="G1062">
            <v>7.0099999999999996E-2</v>
          </cell>
          <cell r="H1062">
            <v>6.0999999999999999E-2</v>
          </cell>
          <cell r="I1062" t="str">
            <v>8          0   .</v>
          </cell>
          <cell r="J1062">
            <v>0</v>
          </cell>
          <cell r="K1062">
            <v>0</v>
          </cell>
          <cell r="L1062">
            <v>2003</v>
          </cell>
          <cell r="M1062" t="str">
            <v>No Trade</v>
          </cell>
          <cell r="N1062" t="str">
            <v/>
          </cell>
          <cell r="O1062" t="str">
            <v/>
          </cell>
          <cell r="P1062" t="str">
            <v/>
          </cell>
        </row>
        <row r="1063">
          <cell r="A1063" t="str">
            <v>OH</v>
          </cell>
          <cell r="B1063">
            <v>1</v>
          </cell>
          <cell r="C1063">
            <v>3</v>
          </cell>
          <cell r="D1063" t="str">
            <v>P</v>
          </cell>
          <cell r="E1063">
            <v>0.69</v>
          </cell>
          <cell r="F1063">
            <v>37616</v>
          </cell>
          <cell r="G1063">
            <v>4.1000000000000003E-3</v>
          </cell>
          <cell r="H1063">
            <v>6.0000000000000001E-3</v>
          </cell>
          <cell r="I1063" t="str">
            <v>6        123   .</v>
          </cell>
          <cell r="J1063">
            <v>50</v>
          </cell>
          <cell r="K1063">
            <v>4.0000000000000001E-3</v>
          </cell>
          <cell r="L1063">
            <v>2003</v>
          </cell>
          <cell r="M1063" t="str">
            <v>No Trade</v>
          </cell>
          <cell r="N1063" t="str">
            <v/>
          </cell>
          <cell r="O1063" t="str">
            <v/>
          </cell>
          <cell r="P1063" t="str">
            <v/>
          </cell>
        </row>
        <row r="1064">
          <cell r="A1064" t="str">
            <v>OH</v>
          </cell>
          <cell r="B1064">
            <v>1</v>
          </cell>
          <cell r="C1064">
            <v>3</v>
          </cell>
          <cell r="D1064" t="str">
            <v>C</v>
          </cell>
          <cell r="E1064">
            <v>0.7</v>
          </cell>
          <cell r="F1064">
            <v>37616</v>
          </cell>
          <cell r="G1064">
            <v>6.1800000000000001E-2</v>
          </cell>
          <cell r="H1064">
            <v>5.3999999999999999E-2</v>
          </cell>
          <cell r="I1064" t="str">
            <v>1          0   .</v>
          </cell>
          <cell r="J1064">
            <v>0</v>
          </cell>
          <cell r="K1064">
            <v>0</v>
          </cell>
          <cell r="L1064">
            <v>2003</v>
          </cell>
          <cell r="M1064" t="str">
            <v>No Trade</v>
          </cell>
          <cell r="N1064" t="str">
            <v/>
          </cell>
          <cell r="O1064" t="str">
            <v/>
          </cell>
          <cell r="P1064" t="str">
            <v/>
          </cell>
        </row>
        <row r="1065">
          <cell r="A1065" t="str">
            <v>OH</v>
          </cell>
          <cell r="B1065">
            <v>1</v>
          </cell>
          <cell r="C1065">
            <v>3</v>
          </cell>
          <cell r="D1065" t="str">
            <v>P</v>
          </cell>
          <cell r="E1065">
            <v>0.7</v>
          </cell>
          <cell r="F1065">
            <v>37616</v>
          </cell>
          <cell r="G1065">
            <v>5.7999999999999996E-3</v>
          </cell>
          <cell r="H1065">
            <v>8.0000000000000002E-3</v>
          </cell>
          <cell r="I1065" t="str">
            <v>8          0   .</v>
          </cell>
          <cell r="J1065">
            <v>0</v>
          </cell>
          <cell r="K1065">
            <v>0</v>
          </cell>
          <cell r="L1065">
            <v>2003</v>
          </cell>
          <cell r="M1065" t="str">
            <v>No Trade</v>
          </cell>
          <cell r="N1065" t="str">
            <v/>
          </cell>
          <cell r="O1065" t="str">
            <v/>
          </cell>
          <cell r="P1065" t="str">
            <v/>
          </cell>
        </row>
        <row r="1066">
          <cell r="A1066" t="str">
            <v>OH</v>
          </cell>
          <cell r="B1066">
            <v>1</v>
          </cell>
          <cell r="C1066">
            <v>3</v>
          </cell>
          <cell r="D1066" t="str">
            <v>C</v>
          </cell>
          <cell r="E1066">
            <v>0.71</v>
          </cell>
          <cell r="F1066">
            <v>37616</v>
          </cell>
          <cell r="G1066">
            <v>5.3999999999999999E-2</v>
          </cell>
          <cell r="H1066">
            <v>4.5999999999999999E-2</v>
          </cell>
          <cell r="I1066" t="str">
            <v>9          6   .</v>
          </cell>
          <cell r="J1066">
            <v>530</v>
          </cell>
          <cell r="K1066">
            <v>5.2999999999999999E-2</v>
          </cell>
          <cell r="L1066">
            <v>2003</v>
          </cell>
          <cell r="M1066" t="str">
            <v>No Trade</v>
          </cell>
          <cell r="N1066" t="str">
            <v/>
          </cell>
          <cell r="O1066" t="str">
            <v/>
          </cell>
          <cell r="P1066" t="str">
            <v/>
          </cell>
        </row>
        <row r="1067">
          <cell r="A1067" t="str">
            <v>OH</v>
          </cell>
          <cell r="B1067">
            <v>1</v>
          </cell>
          <cell r="C1067">
            <v>3</v>
          </cell>
          <cell r="D1067" t="str">
            <v>P</v>
          </cell>
          <cell r="E1067">
            <v>0.71</v>
          </cell>
          <cell r="F1067">
            <v>37616</v>
          </cell>
          <cell r="G1067">
            <v>7.9000000000000008E-3</v>
          </cell>
          <cell r="H1067">
            <v>1.0999999999999999E-2</v>
          </cell>
          <cell r="I1067" t="str">
            <v>6          1   .</v>
          </cell>
          <cell r="J1067">
            <v>75</v>
          </cell>
          <cell r="K1067">
            <v>7.4999999999999997E-3</v>
          </cell>
          <cell r="L1067">
            <v>2003</v>
          </cell>
          <cell r="M1067" t="str">
            <v>No Trade</v>
          </cell>
          <cell r="N1067" t="str">
            <v/>
          </cell>
          <cell r="O1067" t="str">
            <v/>
          </cell>
          <cell r="P1067" t="str">
            <v/>
          </cell>
        </row>
        <row r="1068">
          <cell r="A1068" t="str">
            <v>OH</v>
          </cell>
          <cell r="B1068">
            <v>1</v>
          </cell>
          <cell r="C1068">
            <v>3</v>
          </cell>
          <cell r="D1068" t="str">
            <v>C</v>
          </cell>
          <cell r="E1068">
            <v>0.72</v>
          </cell>
          <cell r="F1068">
            <v>37616</v>
          </cell>
          <cell r="G1068">
            <v>4.6699999999999998E-2</v>
          </cell>
          <cell r="H1068">
            <v>0.04</v>
          </cell>
          <cell r="I1068" t="str">
            <v>2          2   .</v>
          </cell>
          <cell r="J1068">
            <v>480</v>
          </cell>
          <cell r="K1068">
            <v>4.4999999999999998E-2</v>
          </cell>
          <cell r="L1068">
            <v>2003</v>
          </cell>
          <cell r="M1068" t="str">
            <v>No Trade</v>
          </cell>
          <cell r="N1068" t="str">
            <v/>
          </cell>
          <cell r="O1068" t="str">
            <v/>
          </cell>
          <cell r="P1068" t="str">
            <v/>
          </cell>
        </row>
        <row r="1069">
          <cell r="A1069" t="str">
            <v>OH</v>
          </cell>
          <cell r="B1069">
            <v>1</v>
          </cell>
          <cell r="C1069">
            <v>3</v>
          </cell>
          <cell r="D1069" t="str">
            <v>P</v>
          </cell>
          <cell r="E1069">
            <v>0.72</v>
          </cell>
          <cell r="F1069">
            <v>37616</v>
          </cell>
          <cell r="G1069">
            <v>1.06E-2</v>
          </cell>
          <cell r="H1069">
            <v>1.4E-2</v>
          </cell>
          <cell r="I1069" t="str">
            <v>9         25   .</v>
          </cell>
          <cell r="J1069">
            <v>85</v>
          </cell>
          <cell r="K1069">
            <v>8.5000000000000006E-3</v>
          </cell>
          <cell r="L1069">
            <v>2003</v>
          </cell>
          <cell r="M1069" t="str">
            <v>No Trade</v>
          </cell>
          <cell r="N1069" t="str">
            <v/>
          </cell>
          <cell r="O1069" t="str">
            <v/>
          </cell>
          <cell r="P1069" t="str">
            <v/>
          </cell>
        </row>
        <row r="1070">
          <cell r="A1070" t="str">
            <v>OH</v>
          </cell>
          <cell r="B1070">
            <v>1</v>
          </cell>
          <cell r="C1070">
            <v>3</v>
          </cell>
          <cell r="D1070" t="str">
            <v>C</v>
          </cell>
          <cell r="E1070">
            <v>0.73</v>
          </cell>
          <cell r="F1070">
            <v>37616</v>
          </cell>
          <cell r="G1070">
            <v>3.9899999999999998E-2</v>
          </cell>
          <cell r="H1070">
            <v>3.4000000000000002E-2</v>
          </cell>
          <cell r="I1070" t="str">
            <v>2          0   .</v>
          </cell>
          <cell r="J1070">
            <v>0</v>
          </cell>
          <cell r="K1070">
            <v>0</v>
          </cell>
          <cell r="L1070">
            <v>2003</v>
          </cell>
          <cell r="M1070" t="str">
            <v>No Trade</v>
          </cell>
          <cell r="N1070" t="str">
            <v/>
          </cell>
          <cell r="O1070" t="str">
            <v/>
          </cell>
          <cell r="P1070" t="str">
            <v/>
          </cell>
        </row>
        <row r="1071">
          <cell r="A1071" t="str">
            <v>OH</v>
          </cell>
          <cell r="B1071">
            <v>1</v>
          </cell>
          <cell r="C1071">
            <v>3</v>
          </cell>
          <cell r="D1071" t="str">
            <v>P</v>
          </cell>
          <cell r="E1071">
            <v>0.73</v>
          </cell>
          <cell r="F1071">
            <v>37616</v>
          </cell>
          <cell r="G1071">
            <v>1.38E-2</v>
          </cell>
          <cell r="H1071">
            <v>1.7999999999999999E-2</v>
          </cell>
          <cell r="I1071" t="str">
            <v>8         38   .</v>
          </cell>
          <cell r="J1071">
            <v>110</v>
          </cell>
          <cell r="K1071">
            <v>1.0999999999999999E-2</v>
          </cell>
          <cell r="L1071">
            <v>2003</v>
          </cell>
          <cell r="M1071" t="str">
            <v>No Trade</v>
          </cell>
          <cell r="N1071" t="str">
            <v/>
          </cell>
          <cell r="O1071" t="str">
            <v/>
          </cell>
          <cell r="P1071" t="str">
            <v/>
          </cell>
        </row>
        <row r="1072">
          <cell r="A1072" t="str">
            <v>OH</v>
          </cell>
          <cell r="B1072">
            <v>1</v>
          </cell>
          <cell r="C1072">
            <v>3</v>
          </cell>
          <cell r="D1072" t="str">
            <v>C</v>
          </cell>
          <cell r="E1072">
            <v>0.74</v>
          </cell>
          <cell r="F1072">
            <v>37616</v>
          </cell>
          <cell r="G1072">
            <v>3.3799999999999997E-2</v>
          </cell>
          <cell r="H1072">
            <v>2.8000000000000001E-2</v>
          </cell>
          <cell r="I1072" t="str">
            <v>8         24   .</v>
          </cell>
          <cell r="J1072">
            <v>350</v>
          </cell>
          <cell r="K1072">
            <v>3.2000000000000001E-2</v>
          </cell>
          <cell r="L1072">
            <v>2003</v>
          </cell>
          <cell r="M1072" t="str">
            <v>No Trade</v>
          </cell>
          <cell r="N1072" t="str">
            <v/>
          </cell>
          <cell r="O1072" t="str">
            <v/>
          </cell>
          <cell r="P1072" t="str">
            <v/>
          </cell>
        </row>
        <row r="1073">
          <cell r="A1073" t="str">
            <v>OH</v>
          </cell>
          <cell r="B1073">
            <v>1</v>
          </cell>
          <cell r="C1073">
            <v>3</v>
          </cell>
          <cell r="D1073" t="str">
            <v>P</v>
          </cell>
          <cell r="E1073">
            <v>0.74</v>
          </cell>
          <cell r="F1073">
            <v>37616</v>
          </cell>
          <cell r="G1073">
            <v>1.7600000000000001E-2</v>
          </cell>
          <cell r="H1073">
            <v>2.3E-2</v>
          </cell>
          <cell r="I1073" t="str">
            <v>4         35   .</v>
          </cell>
          <cell r="J1073">
            <v>170</v>
          </cell>
          <cell r="K1073">
            <v>1.7000000000000001E-2</v>
          </cell>
          <cell r="L1073">
            <v>2003</v>
          </cell>
          <cell r="M1073" t="str">
            <v>No Trade</v>
          </cell>
          <cell r="N1073" t="str">
            <v/>
          </cell>
          <cell r="O1073" t="str">
            <v/>
          </cell>
          <cell r="P1073" t="str">
            <v/>
          </cell>
        </row>
        <row r="1074">
          <cell r="A1074" t="str">
            <v>OH</v>
          </cell>
          <cell r="B1074">
            <v>1</v>
          </cell>
          <cell r="C1074">
            <v>3</v>
          </cell>
          <cell r="D1074" t="str">
            <v>C</v>
          </cell>
          <cell r="E1074">
            <v>0.75</v>
          </cell>
          <cell r="F1074">
            <v>37616</v>
          </cell>
          <cell r="G1074">
            <v>2.8199999999999999E-2</v>
          </cell>
          <cell r="H1074">
            <v>2.3E-2</v>
          </cell>
          <cell r="I1074" t="str">
            <v>9         51   .</v>
          </cell>
          <cell r="J1074">
            <v>260</v>
          </cell>
          <cell r="K1074">
            <v>2.5999999999999999E-2</v>
          </cell>
          <cell r="L1074">
            <v>2003</v>
          </cell>
          <cell r="M1074" t="str">
            <v>No Trade</v>
          </cell>
          <cell r="N1074" t="str">
            <v/>
          </cell>
          <cell r="O1074" t="str">
            <v/>
          </cell>
          <cell r="P1074" t="str">
            <v/>
          </cell>
        </row>
        <row r="1075">
          <cell r="A1075" t="str">
            <v>OH</v>
          </cell>
          <cell r="B1075">
            <v>1</v>
          </cell>
          <cell r="C1075">
            <v>3</v>
          </cell>
          <cell r="D1075" t="str">
            <v>P</v>
          </cell>
          <cell r="E1075">
            <v>0.75</v>
          </cell>
          <cell r="F1075">
            <v>37616</v>
          </cell>
          <cell r="G1075">
            <v>2.1999999999999999E-2</v>
          </cell>
          <cell r="H1075">
            <v>2.8000000000000001E-2</v>
          </cell>
          <cell r="I1075" t="str">
            <v>5         55   .</v>
          </cell>
          <cell r="J1075">
            <v>200</v>
          </cell>
          <cell r="K1075">
            <v>0.02</v>
          </cell>
          <cell r="L1075">
            <v>2003</v>
          </cell>
          <cell r="M1075" t="str">
            <v>No Trade</v>
          </cell>
          <cell r="N1075" t="str">
            <v/>
          </cell>
          <cell r="O1075" t="str">
            <v/>
          </cell>
          <cell r="P1075" t="str">
            <v/>
          </cell>
        </row>
        <row r="1076">
          <cell r="A1076" t="str">
            <v>OH</v>
          </cell>
          <cell r="B1076">
            <v>1</v>
          </cell>
          <cell r="C1076">
            <v>3</v>
          </cell>
          <cell r="D1076" t="str">
            <v>C</v>
          </cell>
          <cell r="E1076">
            <v>0.76</v>
          </cell>
          <cell r="F1076">
            <v>37616</v>
          </cell>
          <cell r="G1076">
            <v>2.3300000000000001E-2</v>
          </cell>
          <cell r="H1076">
            <v>1.9E-2</v>
          </cell>
          <cell r="I1076" t="str">
            <v>7        159   .</v>
          </cell>
          <cell r="J1076">
            <v>260</v>
          </cell>
          <cell r="K1076">
            <v>1.7999999999999999E-2</v>
          </cell>
          <cell r="L1076">
            <v>2003</v>
          </cell>
          <cell r="M1076" t="str">
            <v>No Trade</v>
          </cell>
          <cell r="N1076" t="str">
            <v/>
          </cell>
          <cell r="O1076" t="str">
            <v/>
          </cell>
          <cell r="P1076" t="str">
            <v/>
          </cell>
        </row>
        <row r="1077">
          <cell r="A1077" t="str">
            <v>OH</v>
          </cell>
          <cell r="B1077">
            <v>1</v>
          </cell>
          <cell r="C1077">
            <v>3</v>
          </cell>
          <cell r="D1077" t="str">
            <v>P</v>
          </cell>
          <cell r="E1077">
            <v>0.76</v>
          </cell>
          <cell r="F1077">
            <v>37616</v>
          </cell>
          <cell r="G1077">
            <v>2.7099999999999999E-2</v>
          </cell>
          <cell r="H1077">
            <v>3.4000000000000002E-2</v>
          </cell>
          <cell r="I1077" t="str">
            <v>3        131   .</v>
          </cell>
          <cell r="J1077">
            <v>0</v>
          </cell>
          <cell r="K1077">
            <v>0</v>
          </cell>
          <cell r="L1077">
            <v>2003</v>
          </cell>
          <cell r="M1077" t="str">
            <v>No Trade</v>
          </cell>
          <cell r="N1077" t="str">
            <v/>
          </cell>
          <cell r="O1077" t="str">
            <v/>
          </cell>
          <cell r="P1077" t="str">
            <v/>
          </cell>
        </row>
        <row r="1078">
          <cell r="A1078" t="str">
            <v>OH</v>
          </cell>
          <cell r="B1078">
            <v>1</v>
          </cell>
          <cell r="C1078">
            <v>3</v>
          </cell>
          <cell r="D1078" t="str">
            <v>C</v>
          </cell>
          <cell r="E1078">
            <v>0.77</v>
          </cell>
          <cell r="F1078">
            <v>37616</v>
          </cell>
          <cell r="G1078">
            <v>1.9099999999999999E-2</v>
          </cell>
          <cell r="H1078">
            <v>1.6E-2</v>
          </cell>
          <cell r="I1078" t="str">
            <v>0          8   .</v>
          </cell>
          <cell r="J1078">
            <v>180</v>
          </cell>
          <cell r="K1078">
            <v>1.55E-2</v>
          </cell>
          <cell r="L1078">
            <v>2003</v>
          </cell>
          <cell r="M1078" t="str">
            <v>No Trade</v>
          </cell>
          <cell r="N1078" t="str">
            <v/>
          </cell>
          <cell r="O1078" t="str">
            <v/>
          </cell>
          <cell r="P1078" t="str">
            <v/>
          </cell>
        </row>
        <row r="1079">
          <cell r="A1079" t="str">
            <v>OH</v>
          </cell>
          <cell r="B1079">
            <v>1</v>
          </cell>
          <cell r="C1079">
            <v>3</v>
          </cell>
          <cell r="D1079" t="str">
            <v>P</v>
          </cell>
          <cell r="E1079">
            <v>0.77</v>
          </cell>
          <cell r="F1079">
            <v>37616</v>
          </cell>
          <cell r="G1079">
            <v>3.2899999999999999E-2</v>
          </cell>
          <cell r="H1079">
            <v>0.04</v>
          </cell>
          <cell r="I1079" t="str">
            <v>5          0   .</v>
          </cell>
          <cell r="J1079">
            <v>0</v>
          </cell>
          <cell r="K1079">
            <v>0</v>
          </cell>
          <cell r="L1079">
            <v>2003</v>
          </cell>
          <cell r="M1079" t="str">
            <v>No Trade</v>
          </cell>
          <cell r="N1079" t="str">
            <v/>
          </cell>
          <cell r="O1079" t="str">
            <v/>
          </cell>
          <cell r="P1079" t="str">
            <v/>
          </cell>
        </row>
        <row r="1080">
          <cell r="A1080" t="str">
            <v>OH</v>
          </cell>
          <cell r="B1080">
            <v>1</v>
          </cell>
          <cell r="C1080">
            <v>3</v>
          </cell>
          <cell r="D1080" t="str">
            <v>C</v>
          </cell>
          <cell r="E1080">
            <v>0.78</v>
          </cell>
          <cell r="F1080">
            <v>37616</v>
          </cell>
          <cell r="G1080">
            <v>1.54E-2</v>
          </cell>
          <cell r="H1080">
            <v>1.2E-2</v>
          </cell>
          <cell r="I1080" t="str">
            <v>9         15   .</v>
          </cell>
          <cell r="J1080">
            <v>130</v>
          </cell>
          <cell r="K1080">
            <v>1.2E-2</v>
          </cell>
          <cell r="L1080">
            <v>2003</v>
          </cell>
          <cell r="M1080" t="str">
            <v>No Trade</v>
          </cell>
          <cell r="N1080" t="str">
            <v/>
          </cell>
          <cell r="O1080" t="str">
            <v/>
          </cell>
          <cell r="P1080" t="str">
            <v/>
          </cell>
        </row>
        <row r="1081">
          <cell r="A1081" t="str">
            <v>OH</v>
          </cell>
          <cell r="B1081">
            <v>1</v>
          </cell>
          <cell r="C1081">
            <v>3</v>
          </cell>
          <cell r="D1081" t="str">
            <v>P</v>
          </cell>
          <cell r="E1081">
            <v>0.78</v>
          </cell>
          <cell r="F1081">
            <v>37616</v>
          </cell>
          <cell r="G1081">
            <v>3.9100000000000003E-2</v>
          </cell>
          <cell r="H1081">
            <v>4.7E-2</v>
          </cell>
          <cell r="I1081" t="str">
            <v>4          2   .</v>
          </cell>
          <cell r="J1081">
            <v>0</v>
          </cell>
          <cell r="K1081">
            <v>0</v>
          </cell>
          <cell r="L1081">
            <v>2003</v>
          </cell>
          <cell r="M1081" t="str">
            <v>No Trade</v>
          </cell>
          <cell r="N1081" t="str">
            <v/>
          </cell>
          <cell r="O1081" t="str">
            <v/>
          </cell>
          <cell r="P1081" t="str">
            <v/>
          </cell>
        </row>
        <row r="1082">
          <cell r="A1082" t="str">
            <v>OH</v>
          </cell>
          <cell r="B1082">
            <v>1</v>
          </cell>
          <cell r="C1082">
            <v>3</v>
          </cell>
          <cell r="D1082" t="str">
            <v>C</v>
          </cell>
          <cell r="E1082">
            <v>0.79</v>
          </cell>
          <cell r="F1082">
            <v>37616</v>
          </cell>
          <cell r="G1082">
            <v>1.23E-2</v>
          </cell>
          <cell r="H1082">
            <v>0.01</v>
          </cell>
          <cell r="I1082" t="str">
            <v>3         39   .</v>
          </cell>
          <cell r="J1082">
            <v>110</v>
          </cell>
          <cell r="K1082">
            <v>8.0000000000000002E-3</v>
          </cell>
          <cell r="L1082">
            <v>2003</v>
          </cell>
          <cell r="M1082" t="str">
            <v>No Trade</v>
          </cell>
          <cell r="N1082" t="str">
            <v/>
          </cell>
          <cell r="O1082" t="str">
            <v/>
          </cell>
          <cell r="P1082" t="str">
            <v/>
          </cell>
        </row>
        <row r="1083">
          <cell r="A1083" t="str">
            <v>OH</v>
          </cell>
          <cell r="B1083">
            <v>1</v>
          </cell>
          <cell r="C1083">
            <v>3</v>
          </cell>
          <cell r="D1083" t="str">
            <v>P</v>
          </cell>
          <cell r="E1083">
            <v>0.79</v>
          </cell>
          <cell r="F1083">
            <v>37616</v>
          </cell>
          <cell r="G1083">
            <v>4.5999999999999999E-2</v>
          </cell>
          <cell r="H1083">
            <v>5.3999999999999999E-2</v>
          </cell>
          <cell r="I1083" t="str">
            <v>8          0   .</v>
          </cell>
          <cell r="J1083">
            <v>0</v>
          </cell>
          <cell r="K1083">
            <v>0</v>
          </cell>
          <cell r="L1083">
            <v>2003</v>
          </cell>
          <cell r="M1083" t="str">
            <v>No Trade</v>
          </cell>
          <cell r="N1083" t="str">
            <v/>
          </cell>
          <cell r="O1083" t="str">
            <v/>
          </cell>
          <cell r="P1083" t="str">
            <v/>
          </cell>
        </row>
        <row r="1084">
          <cell r="A1084" t="str">
            <v>OH</v>
          </cell>
          <cell r="B1084">
            <v>1</v>
          </cell>
          <cell r="C1084">
            <v>3</v>
          </cell>
          <cell r="D1084" t="str">
            <v>C</v>
          </cell>
          <cell r="E1084">
            <v>0.8</v>
          </cell>
          <cell r="F1084">
            <v>37616</v>
          </cell>
          <cell r="G1084">
            <v>9.7000000000000003E-3</v>
          </cell>
          <cell r="H1084">
            <v>8.0000000000000002E-3</v>
          </cell>
          <cell r="I1084" t="str">
            <v>1         43   .</v>
          </cell>
          <cell r="J1084">
            <v>100</v>
          </cell>
          <cell r="K1084">
            <v>7.4999999999999997E-3</v>
          </cell>
          <cell r="L1084">
            <v>2003</v>
          </cell>
          <cell r="M1084" t="str">
            <v>No Trade</v>
          </cell>
          <cell r="N1084" t="str">
            <v/>
          </cell>
          <cell r="O1084" t="str">
            <v/>
          </cell>
          <cell r="P1084" t="str">
            <v/>
          </cell>
        </row>
        <row r="1085">
          <cell r="A1085" t="str">
            <v>OH</v>
          </cell>
          <cell r="B1085">
            <v>1</v>
          </cell>
          <cell r="C1085">
            <v>3</v>
          </cell>
          <cell r="D1085" t="str">
            <v>P</v>
          </cell>
          <cell r="E1085">
            <v>0.8</v>
          </cell>
          <cell r="F1085">
            <v>37616</v>
          </cell>
          <cell r="G1085">
            <v>5.3400000000000003E-2</v>
          </cell>
          <cell r="H1085">
            <v>6.2E-2</v>
          </cell>
          <cell r="I1085" t="str">
            <v>5          0   .</v>
          </cell>
          <cell r="J1085">
            <v>0</v>
          </cell>
          <cell r="K1085">
            <v>0</v>
          </cell>
          <cell r="L1085">
            <v>2003</v>
          </cell>
          <cell r="M1085" t="str">
            <v>No Trade</v>
          </cell>
          <cell r="N1085" t="str">
            <v/>
          </cell>
          <cell r="O1085" t="str">
            <v/>
          </cell>
          <cell r="P1085" t="str">
            <v/>
          </cell>
        </row>
        <row r="1086">
          <cell r="A1086" t="str">
            <v>OH</v>
          </cell>
          <cell r="B1086">
            <v>1</v>
          </cell>
          <cell r="C1086">
            <v>3</v>
          </cell>
          <cell r="D1086" t="str">
            <v>C</v>
          </cell>
          <cell r="E1086">
            <v>0.81</v>
          </cell>
          <cell r="F1086">
            <v>37616</v>
          </cell>
          <cell r="G1086">
            <v>7.4999999999999997E-3</v>
          </cell>
          <cell r="H1086">
            <v>6.0000000000000001E-3</v>
          </cell>
          <cell r="I1086" t="str">
            <v>3         22   .</v>
          </cell>
          <cell r="J1086">
            <v>60</v>
          </cell>
          <cell r="K1086">
            <v>5.4999999999999997E-3</v>
          </cell>
          <cell r="L1086">
            <v>2003</v>
          </cell>
          <cell r="M1086" t="str">
            <v>No Trade</v>
          </cell>
          <cell r="N1086" t="str">
            <v/>
          </cell>
          <cell r="O1086" t="str">
            <v/>
          </cell>
          <cell r="P1086" t="str">
            <v/>
          </cell>
        </row>
        <row r="1087">
          <cell r="A1087" t="str">
            <v>OH</v>
          </cell>
          <cell r="B1087">
            <v>1</v>
          </cell>
          <cell r="C1087">
            <v>3</v>
          </cell>
          <cell r="D1087" t="str">
            <v>P</v>
          </cell>
          <cell r="E1087">
            <v>0.81</v>
          </cell>
          <cell r="F1087">
            <v>37616</v>
          </cell>
          <cell r="G1087">
            <v>6.1199999999999997E-2</v>
          </cell>
          <cell r="H1087">
            <v>7.0000000000000007E-2</v>
          </cell>
          <cell r="I1087" t="str">
            <v>7          0   .</v>
          </cell>
          <cell r="J1087">
            <v>0</v>
          </cell>
          <cell r="K1087">
            <v>0</v>
          </cell>
          <cell r="L1087">
            <v>2003</v>
          </cell>
          <cell r="M1087" t="str">
            <v>No Trade</v>
          </cell>
          <cell r="N1087" t="str">
            <v/>
          </cell>
          <cell r="O1087" t="str">
            <v/>
          </cell>
          <cell r="P1087" t="str">
            <v/>
          </cell>
        </row>
        <row r="1088">
          <cell r="A1088" t="str">
            <v>OH</v>
          </cell>
          <cell r="B1088">
            <v>1</v>
          </cell>
          <cell r="C1088">
            <v>3</v>
          </cell>
          <cell r="D1088" t="str">
            <v>C</v>
          </cell>
          <cell r="E1088">
            <v>0.82</v>
          </cell>
          <cell r="F1088">
            <v>37616</v>
          </cell>
          <cell r="G1088">
            <v>5.7999999999999996E-3</v>
          </cell>
          <cell r="H1088">
            <v>4.0000000000000001E-3</v>
          </cell>
          <cell r="I1088" t="str">
            <v>5        134   .</v>
          </cell>
          <cell r="J1088">
            <v>50</v>
          </cell>
          <cell r="K1088">
            <v>4.4999999999999997E-3</v>
          </cell>
          <cell r="L1088">
            <v>2003</v>
          </cell>
          <cell r="M1088" t="str">
            <v>No Trade</v>
          </cell>
          <cell r="N1088" t="str">
            <v/>
          </cell>
          <cell r="O1088" t="str">
            <v/>
          </cell>
          <cell r="P1088" t="str">
            <v/>
          </cell>
        </row>
        <row r="1089">
          <cell r="A1089" t="str">
            <v>OH</v>
          </cell>
          <cell r="B1089">
            <v>1</v>
          </cell>
          <cell r="C1089">
            <v>3</v>
          </cell>
          <cell r="D1089" t="str">
            <v>P</v>
          </cell>
          <cell r="E1089">
            <v>0.82</v>
          </cell>
          <cell r="F1089">
            <v>37616</v>
          </cell>
          <cell r="G1089">
            <v>6.9400000000000003E-2</v>
          </cell>
          <cell r="H1089">
            <v>7.9000000000000001E-2</v>
          </cell>
          <cell r="I1089" t="str">
            <v>3          0   .</v>
          </cell>
          <cell r="J1089">
            <v>0</v>
          </cell>
          <cell r="K1089">
            <v>0</v>
          </cell>
          <cell r="L1089">
            <v>2003</v>
          </cell>
          <cell r="M1089" t="str">
            <v>No Trade</v>
          </cell>
          <cell r="N1089" t="str">
            <v/>
          </cell>
          <cell r="O1089" t="str">
            <v/>
          </cell>
          <cell r="P1089" t="str">
            <v/>
          </cell>
        </row>
        <row r="1090">
          <cell r="A1090" t="str">
            <v>OH</v>
          </cell>
          <cell r="B1090">
            <v>1</v>
          </cell>
          <cell r="C1090">
            <v>3</v>
          </cell>
          <cell r="D1090" t="str">
            <v>C</v>
          </cell>
          <cell r="E1090">
            <v>0.83</v>
          </cell>
          <cell r="F1090">
            <v>37616</v>
          </cell>
          <cell r="G1090">
            <v>4.4000000000000003E-3</v>
          </cell>
          <cell r="H1090">
            <v>3.0000000000000001E-3</v>
          </cell>
          <cell r="I1090" t="str">
            <v>7          0   .</v>
          </cell>
          <cell r="J1090">
            <v>0</v>
          </cell>
          <cell r="K1090">
            <v>0</v>
          </cell>
          <cell r="L1090">
            <v>2003</v>
          </cell>
          <cell r="M1090" t="str">
            <v>No Trade</v>
          </cell>
          <cell r="N1090" t="str">
            <v/>
          </cell>
          <cell r="O1090" t="str">
            <v/>
          </cell>
          <cell r="P1090" t="str">
            <v/>
          </cell>
        </row>
        <row r="1091">
          <cell r="A1091" t="str">
            <v>OH</v>
          </cell>
          <cell r="B1091">
            <v>1</v>
          </cell>
          <cell r="C1091">
            <v>3</v>
          </cell>
          <cell r="D1091" t="str">
            <v>C</v>
          </cell>
          <cell r="E1091">
            <v>0.84</v>
          </cell>
          <cell r="F1091">
            <v>37616</v>
          </cell>
          <cell r="G1091">
            <v>3.3E-3</v>
          </cell>
          <cell r="H1091">
            <v>2E-3</v>
          </cell>
          <cell r="I1091" t="str">
            <v>8          0   .</v>
          </cell>
          <cell r="J1091">
            <v>0</v>
          </cell>
          <cell r="K1091">
            <v>0</v>
          </cell>
          <cell r="L1091">
            <v>2003</v>
          </cell>
          <cell r="M1091" t="str">
            <v>No Trade</v>
          </cell>
          <cell r="N1091" t="str">
            <v/>
          </cell>
          <cell r="O1091" t="str">
            <v/>
          </cell>
          <cell r="P1091" t="str">
            <v/>
          </cell>
        </row>
        <row r="1092">
          <cell r="A1092" t="str">
            <v>OH</v>
          </cell>
          <cell r="B1092">
            <v>1</v>
          </cell>
          <cell r="C1092">
            <v>3</v>
          </cell>
          <cell r="D1092" t="str">
            <v>C</v>
          </cell>
          <cell r="E1092">
            <v>0.85</v>
          </cell>
          <cell r="F1092">
            <v>37616</v>
          </cell>
          <cell r="G1092">
            <v>2.3999999999999998E-3</v>
          </cell>
          <cell r="H1092">
            <v>2E-3</v>
          </cell>
          <cell r="I1092" t="str">
            <v>1         70   .</v>
          </cell>
          <cell r="J1092">
            <v>0</v>
          </cell>
          <cell r="K1092">
            <v>0</v>
          </cell>
          <cell r="L1092">
            <v>2003</v>
          </cell>
          <cell r="M1092" t="str">
            <v>No Trade</v>
          </cell>
          <cell r="N1092" t="str">
            <v/>
          </cell>
          <cell r="O1092" t="str">
            <v/>
          </cell>
          <cell r="P1092" t="str">
            <v/>
          </cell>
        </row>
        <row r="1093">
          <cell r="A1093" t="str">
            <v>OH</v>
          </cell>
          <cell r="B1093">
            <v>1</v>
          </cell>
          <cell r="C1093">
            <v>3</v>
          </cell>
          <cell r="D1093" t="str">
            <v>C</v>
          </cell>
          <cell r="E1093">
            <v>0.86</v>
          </cell>
          <cell r="F1093">
            <v>37616</v>
          </cell>
          <cell r="G1093">
            <v>1.8E-3</v>
          </cell>
          <cell r="H1093">
            <v>1E-3</v>
          </cell>
          <cell r="I1093" t="str">
            <v>5          6   .</v>
          </cell>
          <cell r="J1093">
            <v>0</v>
          </cell>
          <cell r="K1093">
            <v>0</v>
          </cell>
          <cell r="L1093">
            <v>2003</v>
          </cell>
          <cell r="M1093" t="str">
            <v>No Trade</v>
          </cell>
          <cell r="N1093" t="str">
            <v/>
          </cell>
          <cell r="O1093" t="str">
            <v/>
          </cell>
          <cell r="P1093" t="str">
            <v/>
          </cell>
        </row>
        <row r="1094">
          <cell r="A1094" t="str">
            <v>OH</v>
          </cell>
          <cell r="B1094">
            <v>1</v>
          </cell>
          <cell r="C1094">
            <v>3</v>
          </cell>
          <cell r="D1094" t="str">
            <v>C</v>
          </cell>
          <cell r="E1094">
            <v>0.87</v>
          </cell>
          <cell r="F1094">
            <v>37616</v>
          </cell>
          <cell r="G1094">
            <v>1.2999999999999999E-3</v>
          </cell>
          <cell r="H1094">
            <v>1E-3</v>
          </cell>
          <cell r="I1094" t="str">
            <v>1          0   .</v>
          </cell>
          <cell r="J1094">
            <v>0</v>
          </cell>
          <cell r="K1094">
            <v>0</v>
          </cell>
          <cell r="L1094">
            <v>2003</v>
          </cell>
          <cell r="M1094" t="str">
            <v>No Trade</v>
          </cell>
          <cell r="N1094" t="str">
            <v/>
          </cell>
          <cell r="O1094" t="str">
            <v/>
          </cell>
          <cell r="P1094" t="str">
            <v/>
          </cell>
        </row>
        <row r="1095">
          <cell r="A1095" t="str">
            <v>OH</v>
          </cell>
          <cell r="B1095">
            <v>1</v>
          </cell>
          <cell r="C1095">
            <v>3</v>
          </cell>
          <cell r="D1095" t="str">
            <v>P</v>
          </cell>
          <cell r="E1095">
            <v>0.87</v>
          </cell>
          <cell r="F1095">
            <v>37616</v>
          </cell>
          <cell r="G1095">
            <v>0.1149</v>
          </cell>
          <cell r="H1095">
            <v>0.125</v>
          </cell>
          <cell r="I1095" t="str">
            <v>4          0   .</v>
          </cell>
          <cell r="J1095">
            <v>0</v>
          </cell>
          <cell r="K1095">
            <v>0</v>
          </cell>
          <cell r="L1095">
            <v>2003</v>
          </cell>
          <cell r="M1095" t="str">
            <v>No Trade</v>
          </cell>
          <cell r="N1095" t="str">
            <v/>
          </cell>
          <cell r="O1095" t="str">
            <v/>
          </cell>
          <cell r="P1095" t="str">
            <v/>
          </cell>
        </row>
        <row r="1096">
          <cell r="A1096" t="str">
            <v>OH</v>
          </cell>
          <cell r="B1096">
            <v>1</v>
          </cell>
          <cell r="C1096">
            <v>3</v>
          </cell>
          <cell r="D1096" t="str">
            <v>C</v>
          </cell>
          <cell r="E1096">
            <v>0.88</v>
          </cell>
          <cell r="F1096">
            <v>37616</v>
          </cell>
          <cell r="G1096">
            <v>8.9999999999999998E-4</v>
          </cell>
          <cell r="H1096">
            <v>0</v>
          </cell>
          <cell r="I1096" t="str">
            <v>8          0   .</v>
          </cell>
          <cell r="J1096">
            <v>0</v>
          </cell>
          <cell r="K1096">
            <v>0</v>
          </cell>
          <cell r="L1096">
            <v>2003</v>
          </cell>
          <cell r="M1096" t="str">
            <v>No Trade</v>
          </cell>
          <cell r="N1096" t="str">
            <v/>
          </cell>
          <cell r="O1096" t="str">
            <v/>
          </cell>
          <cell r="P1096" t="str">
            <v/>
          </cell>
        </row>
        <row r="1097">
          <cell r="A1097" t="str">
            <v>OH</v>
          </cell>
          <cell r="B1097">
            <v>1</v>
          </cell>
          <cell r="C1097">
            <v>3</v>
          </cell>
          <cell r="D1097" t="str">
            <v>P</v>
          </cell>
          <cell r="E1097">
            <v>0.88</v>
          </cell>
          <cell r="F1097">
            <v>37616</v>
          </cell>
          <cell r="G1097">
            <v>0</v>
          </cell>
          <cell r="H1097">
            <v>0</v>
          </cell>
          <cell r="I1097" t="str">
            <v>0          0   .</v>
          </cell>
          <cell r="J1097">
            <v>0</v>
          </cell>
          <cell r="K1097">
            <v>0</v>
          </cell>
          <cell r="L1097">
            <v>2003</v>
          </cell>
          <cell r="M1097" t="str">
            <v>No Trade</v>
          </cell>
          <cell r="N1097" t="str">
            <v/>
          </cell>
          <cell r="O1097" t="str">
            <v/>
          </cell>
          <cell r="P1097" t="str">
            <v/>
          </cell>
        </row>
        <row r="1098">
          <cell r="A1098" t="str">
            <v>OH</v>
          </cell>
          <cell r="B1098">
            <v>1</v>
          </cell>
          <cell r="C1098">
            <v>3</v>
          </cell>
          <cell r="D1098" t="str">
            <v>C</v>
          </cell>
          <cell r="E1098">
            <v>0.89</v>
          </cell>
          <cell r="F1098">
            <v>37616</v>
          </cell>
          <cell r="G1098">
            <v>6.9999999999999999E-4</v>
          </cell>
          <cell r="H1098">
            <v>0</v>
          </cell>
          <cell r="I1098" t="str">
            <v>6          0   .</v>
          </cell>
          <cell r="J1098">
            <v>0</v>
          </cell>
          <cell r="K1098">
            <v>0</v>
          </cell>
          <cell r="L1098">
            <v>2003</v>
          </cell>
          <cell r="M1098" t="str">
            <v>No Trade</v>
          </cell>
          <cell r="N1098" t="str">
            <v/>
          </cell>
          <cell r="O1098" t="str">
            <v/>
          </cell>
          <cell r="P1098" t="str">
            <v/>
          </cell>
        </row>
        <row r="1099">
          <cell r="A1099" t="str">
            <v>OH</v>
          </cell>
          <cell r="B1099">
            <v>1</v>
          </cell>
          <cell r="C1099">
            <v>3</v>
          </cell>
          <cell r="D1099" t="str">
            <v>C</v>
          </cell>
          <cell r="E1099">
            <v>0.9</v>
          </cell>
          <cell r="F1099">
            <v>37616</v>
          </cell>
          <cell r="G1099">
            <v>5.0000000000000001E-4</v>
          </cell>
          <cell r="H1099">
            <v>0</v>
          </cell>
          <cell r="I1099" t="str">
            <v>5         18   .</v>
          </cell>
          <cell r="J1099">
            <v>8</v>
          </cell>
          <cell r="K1099">
            <v>8.0000000000000004E-4</v>
          </cell>
          <cell r="L1099">
            <v>2003</v>
          </cell>
          <cell r="M1099" t="str">
            <v>No Trade</v>
          </cell>
          <cell r="N1099" t="str">
            <v/>
          </cell>
          <cell r="O1099" t="str">
            <v/>
          </cell>
          <cell r="P1099" t="str">
            <v/>
          </cell>
        </row>
        <row r="1100">
          <cell r="A1100" t="str">
            <v>OH</v>
          </cell>
          <cell r="B1100">
            <v>1</v>
          </cell>
          <cell r="C1100">
            <v>3</v>
          </cell>
          <cell r="D1100" t="str">
            <v>C</v>
          </cell>
          <cell r="E1100">
            <v>0.91</v>
          </cell>
          <cell r="F1100">
            <v>37616</v>
          </cell>
          <cell r="G1100">
            <v>2.9999999999999997E-4</v>
          </cell>
          <cell r="H1100">
            <v>0</v>
          </cell>
          <cell r="I1100" t="str">
            <v>3          0   .</v>
          </cell>
          <cell r="J1100">
            <v>0</v>
          </cell>
          <cell r="K1100">
            <v>0</v>
          </cell>
          <cell r="L1100">
            <v>2003</v>
          </cell>
          <cell r="M1100" t="str">
            <v>No Trade</v>
          </cell>
          <cell r="N1100" t="str">
            <v/>
          </cell>
          <cell r="O1100" t="str">
            <v/>
          </cell>
          <cell r="P1100" t="str">
            <v/>
          </cell>
        </row>
        <row r="1101">
          <cell r="A1101" t="str">
            <v>OH</v>
          </cell>
          <cell r="B1101">
            <v>1</v>
          </cell>
          <cell r="C1101">
            <v>3</v>
          </cell>
          <cell r="D1101" t="str">
            <v>C</v>
          </cell>
          <cell r="E1101">
            <v>0.92</v>
          </cell>
          <cell r="F1101">
            <v>37616</v>
          </cell>
          <cell r="G1101">
            <v>2.0000000000000001E-4</v>
          </cell>
          <cell r="H1101">
            <v>0</v>
          </cell>
          <cell r="I1101" t="str">
            <v>2          0   .</v>
          </cell>
          <cell r="J1101">
            <v>0</v>
          </cell>
          <cell r="K1101">
            <v>0</v>
          </cell>
          <cell r="L1101">
            <v>2003</v>
          </cell>
          <cell r="M1101" t="str">
            <v>No Trade</v>
          </cell>
          <cell r="N1101" t="str">
            <v/>
          </cell>
          <cell r="O1101" t="str">
            <v/>
          </cell>
          <cell r="P1101" t="str">
            <v/>
          </cell>
        </row>
        <row r="1102">
          <cell r="A1102" t="str">
            <v>OH</v>
          </cell>
          <cell r="B1102">
            <v>1</v>
          </cell>
          <cell r="C1102">
            <v>3</v>
          </cell>
          <cell r="D1102" t="str">
            <v>C</v>
          </cell>
          <cell r="E1102">
            <v>0.93</v>
          </cell>
          <cell r="F1102">
            <v>37616</v>
          </cell>
          <cell r="G1102">
            <v>1E-4</v>
          </cell>
          <cell r="H1102">
            <v>0</v>
          </cell>
          <cell r="I1102" t="str">
            <v>1          0   .</v>
          </cell>
          <cell r="J1102">
            <v>0</v>
          </cell>
          <cell r="K1102">
            <v>0</v>
          </cell>
          <cell r="L1102">
            <v>2003</v>
          </cell>
          <cell r="M1102" t="str">
            <v>No Trade</v>
          </cell>
          <cell r="N1102" t="str">
            <v/>
          </cell>
          <cell r="O1102" t="str">
            <v/>
          </cell>
          <cell r="P1102" t="str">
            <v/>
          </cell>
        </row>
        <row r="1103">
          <cell r="A1103" t="str">
            <v>OH</v>
          </cell>
          <cell r="B1103">
            <v>1</v>
          </cell>
          <cell r="C1103">
            <v>3</v>
          </cell>
          <cell r="D1103" t="str">
            <v>C</v>
          </cell>
          <cell r="E1103">
            <v>0.94</v>
          </cell>
          <cell r="F1103">
            <v>37616</v>
          </cell>
          <cell r="G1103">
            <v>1E-4</v>
          </cell>
          <cell r="H1103">
            <v>0</v>
          </cell>
          <cell r="I1103" t="str">
            <v>1          0   .</v>
          </cell>
          <cell r="J1103">
            <v>0</v>
          </cell>
          <cell r="K1103">
            <v>0</v>
          </cell>
          <cell r="L1103">
            <v>2003</v>
          </cell>
          <cell r="M1103" t="str">
            <v>No Trade</v>
          </cell>
          <cell r="N1103" t="str">
            <v/>
          </cell>
          <cell r="O1103" t="str">
            <v/>
          </cell>
          <cell r="P1103" t="str">
            <v/>
          </cell>
        </row>
        <row r="1104">
          <cell r="A1104" t="str">
            <v>OH</v>
          </cell>
          <cell r="B1104">
            <v>1</v>
          </cell>
          <cell r="C1104">
            <v>3</v>
          </cell>
          <cell r="D1104" t="str">
            <v>C</v>
          </cell>
          <cell r="E1104">
            <v>0.95</v>
          </cell>
          <cell r="F1104">
            <v>37616</v>
          </cell>
          <cell r="G1104">
            <v>1E-4</v>
          </cell>
          <cell r="H1104">
            <v>0</v>
          </cell>
          <cell r="I1104" t="str">
            <v>1          0   .</v>
          </cell>
          <cell r="J1104">
            <v>0</v>
          </cell>
          <cell r="K1104">
            <v>0</v>
          </cell>
          <cell r="L1104">
            <v>2003</v>
          </cell>
          <cell r="M1104" t="str">
            <v>No Trade</v>
          </cell>
          <cell r="N1104" t="str">
            <v/>
          </cell>
          <cell r="O1104" t="str">
            <v/>
          </cell>
          <cell r="P1104" t="str">
            <v/>
          </cell>
        </row>
        <row r="1105">
          <cell r="A1105" t="str">
            <v>OH</v>
          </cell>
          <cell r="B1105">
            <v>1</v>
          </cell>
          <cell r="C1105">
            <v>3</v>
          </cell>
          <cell r="D1105" t="str">
            <v>C</v>
          </cell>
          <cell r="E1105">
            <v>0.96</v>
          </cell>
          <cell r="F1105">
            <v>37616</v>
          </cell>
          <cell r="G1105">
            <v>1E-4</v>
          </cell>
          <cell r="H1105">
            <v>0</v>
          </cell>
          <cell r="I1105" t="str">
            <v>1          0   .</v>
          </cell>
          <cell r="J1105">
            <v>0</v>
          </cell>
          <cell r="K1105">
            <v>0</v>
          </cell>
          <cell r="L1105">
            <v>2003</v>
          </cell>
          <cell r="M1105" t="str">
            <v>No Trade</v>
          </cell>
          <cell r="N1105" t="str">
            <v/>
          </cell>
          <cell r="O1105" t="str">
            <v/>
          </cell>
          <cell r="P1105" t="str">
            <v/>
          </cell>
        </row>
        <row r="1106">
          <cell r="A1106" t="str">
            <v>OH</v>
          </cell>
          <cell r="B1106">
            <v>1</v>
          </cell>
          <cell r="C1106">
            <v>3</v>
          </cell>
          <cell r="D1106" t="str">
            <v>C</v>
          </cell>
          <cell r="E1106">
            <v>0.97</v>
          </cell>
          <cell r="F1106">
            <v>37616</v>
          </cell>
          <cell r="G1106">
            <v>1E-4</v>
          </cell>
          <cell r="H1106">
            <v>0</v>
          </cell>
          <cell r="I1106" t="str">
            <v>1          0   .</v>
          </cell>
          <cell r="J1106">
            <v>0</v>
          </cell>
          <cell r="K1106">
            <v>0</v>
          </cell>
          <cell r="L1106">
            <v>2003</v>
          </cell>
          <cell r="M1106" t="str">
            <v>No Trade</v>
          </cell>
          <cell r="N1106" t="str">
            <v/>
          </cell>
          <cell r="O1106" t="str">
            <v/>
          </cell>
          <cell r="P1106" t="str">
            <v/>
          </cell>
        </row>
        <row r="1107">
          <cell r="A1107" t="str">
            <v>OH</v>
          </cell>
          <cell r="B1107">
            <v>1</v>
          </cell>
          <cell r="C1107">
            <v>3</v>
          </cell>
          <cell r="D1107" t="str">
            <v>C</v>
          </cell>
          <cell r="E1107">
            <v>0.98</v>
          </cell>
          <cell r="F1107">
            <v>37616</v>
          </cell>
          <cell r="G1107">
            <v>1E-4</v>
          </cell>
          <cell r="H1107">
            <v>0</v>
          </cell>
          <cell r="I1107" t="str">
            <v>1          0   .</v>
          </cell>
          <cell r="J1107">
            <v>0</v>
          </cell>
          <cell r="K1107">
            <v>0</v>
          </cell>
          <cell r="L1107">
            <v>2003</v>
          </cell>
          <cell r="M1107" t="str">
            <v>No Trade</v>
          </cell>
          <cell r="N1107" t="str">
            <v/>
          </cell>
          <cell r="O1107" t="str">
            <v/>
          </cell>
          <cell r="P1107" t="str">
            <v/>
          </cell>
        </row>
        <row r="1108">
          <cell r="A1108" t="str">
            <v>OH</v>
          </cell>
          <cell r="B1108">
            <v>1</v>
          </cell>
          <cell r="C1108">
            <v>3</v>
          </cell>
          <cell r="D1108" t="str">
            <v>C</v>
          </cell>
          <cell r="E1108">
            <v>0.99</v>
          </cell>
          <cell r="F1108">
            <v>37616</v>
          </cell>
          <cell r="G1108">
            <v>1E-4</v>
          </cell>
          <cell r="H1108">
            <v>0</v>
          </cell>
          <cell r="I1108" t="str">
            <v>1          0   .</v>
          </cell>
          <cell r="J1108">
            <v>0</v>
          </cell>
          <cell r="K1108">
            <v>0</v>
          </cell>
          <cell r="L1108">
            <v>2003</v>
          </cell>
          <cell r="M1108" t="str">
            <v>No Trade</v>
          </cell>
          <cell r="N1108" t="str">
            <v/>
          </cell>
          <cell r="O1108" t="str">
            <v/>
          </cell>
          <cell r="P1108" t="str">
            <v/>
          </cell>
        </row>
        <row r="1109">
          <cell r="A1109" t="str">
            <v>OH</v>
          </cell>
          <cell r="B1109">
            <v>1</v>
          </cell>
          <cell r="C1109">
            <v>3</v>
          </cell>
          <cell r="D1109" t="str">
            <v>C</v>
          </cell>
          <cell r="E1109">
            <v>1</v>
          </cell>
          <cell r="F1109">
            <v>37616</v>
          </cell>
          <cell r="G1109">
            <v>1E-4</v>
          </cell>
          <cell r="H1109">
            <v>0</v>
          </cell>
          <cell r="I1109" t="str">
            <v>1          0   .</v>
          </cell>
          <cell r="J1109">
            <v>0</v>
          </cell>
          <cell r="K1109">
            <v>0</v>
          </cell>
          <cell r="L1109">
            <v>2003</v>
          </cell>
          <cell r="M1109" t="str">
            <v>No Trade</v>
          </cell>
          <cell r="N1109" t="str">
            <v/>
          </cell>
          <cell r="O1109" t="str">
            <v/>
          </cell>
          <cell r="P1109" t="str">
            <v/>
          </cell>
        </row>
        <row r="1110">
          <cell r="A1110" t="str">
            <v>OH</v>
          </cell>
          <cell r="B1110">
            <v>1</v>
          </cell>
          <cell r="C1110">
            <v>3</v>
          </cell>
          <cell r="D1110" t="str">
            <v>C</v>
          </cell>
          <cell r="E1110">
            <v>1.1000000000000001</v>
          </cell>
          <cell r="F1110">
            <v>37616</v>
          </cell>
          <cell r="G1110">
            <v>1E-4</v>
          </cell>
          <cell r="H1110">
            <v>0</v>
          </cell>
          <cell r="I1110" t="str">
            <v>1          0   .</v>
          </cell>
          <cell r="J1110">
            <v>0</v>
          </cell>
          <cell r="K1110">
            <v>0</v>
          </cell>
          <cell r="L1110">
            <v>2003</v>
          </cell>
          <cell r="M1110" t="str">
            <v>No Trade</v>
          </cell>
          <cell r="N1110" t="str">
            <v/>
          </cell>
          <cell r="O1110" t="str">
            <v/>
          </cell>
          <cell r="P1110" t="str">
            <v/>
          </cell>
        </row>
        <row r="1111">
          <cell r="A1111" t="str">
            <v>OH</v>
          </cell>
          <cell r="B1111">
            <v>1</v>
          </cell>
          <cell r="C1111">
            <v>3</v>
          </cell>
          <cell r="D1111" t="str">
            <v>P</v>
          </cell>
          <cell r="E1111">
            <v>1.1000000000000001</v>
          </cell>
          <cell r="F1111">
            <v>37616</v>
          </cell>
          <cell r="G1111">
            <v>0.28410000000000002</v>
          </cell>
          <cell r="H1111">
            <v>0.28399999999999997</v>
          </cell>
          <cell r="I1111" t="str">
            <v>1          0   .</v>
          </cell>
          <cell r="J1111">
            <v>0</v>
          </cell>
          <cell r="K1111">
            <v>0</v>
          </cell>
          <cell r="L1111">
            <v>2003</v>
          </cell>
          <cell r="M1111" t="str">
            <v>No Trade</v>
          </cell>
          <cell r="N1111" t="str">
            <v/>
          </cell>
          <cell r="O1111" t="str">
            <v/>
          </cell>
          <cell r="P1111" t="str">
            <v/>
          </cell>
        </row>
        <row r="1112">
          <cell r="A1112" t="str">
            <v>OH</v>
          </cell>
          <cell r="B1112">
            <v>1</v>
          </cell>
          <cell r="C1112">
            <v>3</v>
          </cell>
          <cell r="D1112" t="str">
            <v>C</v>
          </cell>
          <cell r="E1112">
            <v>1.2</v>
          </cell>
          <cell r="F1112">
            <v>37616</v>
          </cell>
          <cell r="G1112">
            <v>1E-4</v>
          </cell>
          <cell r="H1112">
            <v>0</v>
          </cell>
          <cell r="I1112" t="str">
            <v>1          0   .</v>
          </cell>
          <cell r="J1112">
            <v>0</v>
          </cell>
          <cell r="K1112">
            <v>0</v>
          </cell>
          <cell r="L1112">
            <v>2003</v>
          </cell>
          <cell r="M1112" t="str">
            <v>No Trade</v>
          </cell>
          <cell r="N1112" t="str">
            <v/>
          </cell>
          <cell r="O1112" t="str">
            <v/>
          </cell>
          <cell r="P1112" t="str">
            <v/>
          </cell>
        </row>
        <row r="1113">
          <cell r="A1113" t="str">
            <v>OH</v>
          </cell>
          <cell r="B1113">
            <v>2</v>
          </cell>
          <cell r="C1113">
            <v>3</v>
          </cell>
          <cell r="D1113" t="str">
            <v>P</v>
          </cell>
          <cell r="E1113">
            <v>0.05</v>
          </cell>
          <cell r="F1113">
            <v>37649</v>
          </cell>
          <cell r="G1113">
            <v>0</v>
          </cell>
          <cell r="H1113">
            <v>0</v>
          </cell>
          <cell r="I1113" t="str">
            <v>0          0   .</v>
          </cell>
          <cell r="J1113">
            <v>0</v>
          </cell>
          <cell r="K1113">
            <v>0</v>
          </cell>
          <cell r="L1113">
            <v>2003</v>
          </cell>
          <cell r="M1113" t="str">
            <v>No Trade</v>
          </cell>
          <cell r="N1113" t="str">
            <v/>
          </cell>
          <cell r="O1113" t="str">
            <v/>
          </cell>
          <cell r="P1113" t="str">
            <v/>
          </cell>
        </row>
        <row r="1114">
          <cell r="A1114" t="str">
            <v>OH</v>
          </cell>
          <cell r="B1114">
            <v>2</v>
          </cell>
          <cell r="C1114">
            <v>3</v>
          </cell>
          <cell r="D1114" t="str">
            <v>P</v>
          </cell>
          <cell r="E1114">
            <v>0.49</v>
          </cell>
          <cell r="F1114">
            <v>37649</v>
          </cell>
          <cell r="G1114">
            <v>1E-4</v>
          </cell>
          <cell r="H1114">
            <v>0</v>
          </cell>
          <cell r="I1114" t="str">
            <v>1          0   .</v>
          </cell>
          <cell r="J1114">
            <v>0</v>
          </cell>
          <cell r="K1114">
            <v>0</v>
          </cell>
          <cell r="L1114">
            <v>2003</v>
          </cell>
          <cell r="M1114" t="str">
            <v>No Trade</v>
          </cell>
          <cell r="N1114" t="str">
            <v/>
          </cell>
          <cell r="O1114" t="str">
            <v/>
          </cell>
          <cell r="P1114" t="str">
            <v/>
          </cell>
        </row>
        <row r="1115">
          <cell r="A1115" t="str">
            <v>OH</v>
          </cell>
          <cell r="B1115">
            <v>2</v>
          </cell>
          <cell r="C1115">
            <v>3</v>
          </cell>
          <cell r="D1115" t="str">
            <v>P</v>
          </cell>
          <cell r="E1115">
            <v>0.5</v>
          </cell>
          <cell r="F1115">
            <v>37649</v>
          </cell>
          <cell r="G1115">
            <v>1E-4</v>
          </cell>
          <cell r="H1115">
            <v>0</v>
          </cell>
          <cell r="I1115" t="str">
            <v>1          0   .</v>
          </cell>
          <cell r="J1115">
            <v>0</v>
          </cell>
          <cell r="K1115">
            <v>0</v>
          </cell>
          <cell r="L1115">
            <v>2003</v>
          </cell>
          <cell r="M1115" t="str">
            <v>No Trade</v>
          </cell>
          <cell r="N1115" t="str">
            <v/>
          </cell>
          <cell r="O1115" t="str">
            <v/>
          </cell>
          <cell r="P1115" t="str">
            <v/>
          </cell>
        </row>
        <row r="1116">
          <cell r="A1116" t="str">
            <v>OH</v>
          </cell>
          <cell r="B1116">
            <v>2</v>
          </cell>
          <cell r="C1116">
            <v>3</v>
          </cell>
          <cell r="D1116" t="str">
            <v>C</v>
          </cell>
          <cell r="E1116">
            <v>0.52</v>
          </cell>
          <cell r="F1116">
            <v>37649</v>
          </cell>
          <cell r="G1116">
            <v>0.1235</v>
          </cell>
          <cell r="H1116">
            <v>0.123</v>
          </cell>
          <cell r="I1116" t="str">
            <v>5          0   .</v>
          </cell>
          <cell r="J1116">
            <v>0</v>
          </cell>
          <cell r="K1116">
            <v>0</v>
          </cell>
          <cell r="L1116">
            <v>2003</v>
          </cell>
          <cell r="M1116" t="str">
            <v>No Trade</v>
          </cell>
          <cell r="N1116" t="str">
            <v/>
          </cell>
          <cell r="O1116" t="str">
            <v/>
          </cell>
          <cell r="P1116" t="str">
            <v/>
          </cell>
        </row>
        <row r="1117">
          <cell r="A1117" t="str">
            <v>OH</v>
          </cell>
          <cell r="B1117">
            <v>2</v>
          </cell>
          <cell r="C1117">
            <v>3</v>
          </cell>
          <cell r="D1117" t="str">
            <v>P</v>
          </cell>
          <cell r="E1117">
            <v>0.52</v>
          </cell>
          <cell r="F1117">
            <v>37649</v>
          </cell>
          <cell r="G1117">
            <v>2.0000000000000001E-4</v>
          </cell>
          <cell r="H1117">
            <v>0</v>
          </cell>
          <cell r="I1117" t="str">
            <v>3          0   .</v>
          </cell>
          <cell r="J1117">
            <v>0</v>
          </cell>
          <cell r="K1117">
            <v>0</v>
          </cell>
          <cell r="L1117">
            <v>2003</v>
          </cell>
          <cell r="M1117" t="str">
            <v>No Trade</v>
          </cell>
          <cell r="N1117" t="str">
            <v/>
          </cell>
          <cell r="O1117" t="str">
            <v/>
          </cell>
          <cell r="P1117" t="str">
            <v/>
          </cell>
        </row>
        <row r="1118">
          <cell r="A1118" t="str">
            <v>OH</v>
          </cell>
          <cell r="B1118">
            <v>2</v>
          </cell>
          <cell r="C1118">
            <v>3</v>
          </cell>
          <cell r="D1118" t="str">
            <v>P</v>
          </cell>
          <cell r="E1118">
            <v>0.53</v>
          </cell>
          <cell r="F1118">
            <v>37649</v>
          </cell>
          <cell r="G1118">
            <v>2.0000000000000001E-4</v>
          </cell>
          <cell r="H1118">
            <v>0</v>
          </cell>
          <cell r="I1118" t="str">
            <v>4          0   .</v>
          </cell>
          <cell r="J1118">
            <v>0</v>
          </cell>
          <cell r="K1118">
            <v>0</v>
          </cell>
          <cell r="L1118">
            <v>2003</v>
          </cell>
          <cell r="M1118" t="str">
            <v>No Trade</v>
          </cell>
          <cell r="N1118" t="str">
            <v/>
          </cell>
          <cell r="O1118" t="str">
            <v/>
          </cell>
          <cell r="P1118" t="str">
            <v/>
          </cell>
        </row>
        <row r="1119">
          <cell r="A1119" t="str">
            <v>OH</v>
          </cell>
          <cell r="B1119">
            <v>2</v>
          </cell>
          <cell r="C1119">
            <v>3</v>
          </cell>
          <cell r="D1119" t="str">
            <v>P</v>
          </cell>
          <cell r="E1119">
            <v>0.54</v>
          </cell>
          <cell r="F1119">
            <v>37649</v>
          </cell>
          <cell r="G1119">
            <v>4.0000000000000002E-4</v>
          </cell>
          <cell r="H1119">
            <v>0</v>
          </cell>
          <cell r="I1119" t="str">
            <v>6          0   .</v>
          </cell>
          <cell r="J1119">
            <v>0</v>
          </cell>
          <cell r="K1119">
            <v>0</v>
          </cell>
          <cell r="L1119">
            <v>2003</v>
          </cell>
          <cell r="M1119" t="str">
            <v>No Trade</v>
          </cell>
          <cell r="N1119" t="str">
            <v/>
          </cell>
          <cell r="O1119" t="str">
            <v/>
          </cell>
          <cell r="P1119" t="str">
            <v/>
          </cell>
        </row>
        <row r="1120">
          <cell r="A1120" t="str">
            <v>OH</v>
          </cell>
          <cell r="B1120">
            <v>2</v>
          </cell>
          <cell r="C1120">
            <v>3</v>
          </cell>
          <cell r="D1120" t="str">
            <v>P</v>
          </cell>
          <cell r="E1120">
            <v>0.55000000000000004</v>
          </cell>
          <cell r="F1120">
            <v>37649</v>
          </cell>
          <cell r="G1120">
            <v>5.0000000000000001E-4</v>
          </cell>
          <cell r="H1120">
            <v>0</v>
          </cell>
          <cell r="I1120" t="str">
            <v>9          0   .</v>
          </cell>
          <cell r="J1120">
            <v>0</v>
          </cell>
          <cell r="K1120">
            <v>0</v>
          </cell>
          <cell r="L1120">
            <v>2003</v>
          </cell>
          <cell r="M1120" t="str">
            <v>No Trade</v>
          </cell>
          <cell r="N1120" t="str">
            <v/>
          </cell>
          <cell r="O1120" t="str">
            <v/>
          </cell>
          <cell r="P1120" t="str">
            <v/>
          </cell>
        </row>
        <row r="1121">
          <cell r="A1121" t="str">
            <v>OH</v>
          </cell>
          <cell r="B1121">
            <v>2</v>
          </cell>
          <cell r="C1121">
            <v>3</v>
          </cell>
          <cell r="D1121" t="str">
            <v>P</v>
          </cell>
          <cell r="E1121">
            <v>0.56000000000000005</v>
          </cell>
          <cell r="F1121">
            <v>37649</v>
          </cell>
          <cell r="G1121">
            <v>6.9999999999999999E-4</v>
          </cell>
          <cell r="H1121">
            <v>1E-3</v>
          </cell>
          <cell r="I1121" t="str">
            <v>2          0   .</v>
          </cell>
          <cell r="J1121">
            <v>0</v>
          </cell>
          <cell r="K1121">
            <v>0</v>
          </cell>
          <cell r="L1121">
            <v>2003</v>
          </cell>
          <cell r="M1121" t="str">
            <v>No Trade</v>
          </cell>
          <cell r="N1121" t="str">
            <v/>
          </cell>
          <cell r="O1121" t="str">
            <v/>
          </cell>
          <cell r="P1121" t="str">
            <v/>
          </cell>
        </row>
        <row r="1122">
          <cell r="A1122" t="str">
            <v>OH</v>
          </cell>
          <cell r="B1122">
            <v>2</v>
          </cell>
          <cell r="C1122">
            <v>3</v>
          </cell>
          <cell r="D1122" t="str">
            <v>P</v>
          </cell>
          <cell r="E1122">
            <v>0.56999999999999995</v>
          </cell>
          <cell r="F1122">
            <v>37649</v>
          </cell>
          <cell r="G1122">
            <v>1E-3</v>
          </cell>
          <cell r="H1122">
            <v>1E-3</v>
          </cell>
          <cell r="I1122" t="str">
            <v>7          0   .</v>
          </cell>
          <cell r="J1122">
            <v>0</v>
          </cell>
          <cell r="K1122">
            <v>0</v>
          </cell>
          <cell r="L1122">
            <v>2003</v>
          </cell>
          <cell r="M1122" t="str">
            <v>No Trade</v>
          </cell>
          <cell r="N1122" t="str">
            <v/>
          </cell>
          <cell r="O1122" t="str">
            <v/>
          </cell>
          <cell r="P1122" t="str">
            <v/>
          </cell>
        </row>
        <row r="1123">
          <cell r="A1123" t="str">
            <v>OH</v>
          </cell>
          <cell r="B1123">
            <v>2</v>
          </cell>
          <cell r="C1123">
            <v>3</v>
          </cell>
          <cell r="D1123" t="str">
            <v>C</v>
          </cell>
          <cell r="E1123">
            <v>0.57999999999999996</v>
          </cell>
          <cell r="F1123">
            <v>37649</v>
          </cell>
          <cell r="G1123">
            <v>0.1726</v>
          </cell>
          <cell r="H1123">
            <v>0.161</v>
          </cell>
          <cell r="I1123" t="str">
            <v>1          0   .</v>
          </cell>
          <cell r="J1123">
            <v>0</v>
          </cell>
          <cell r="K1123">
            <v>0</v>
          </cell>
          <cell r="L1123">
            <v>2003</v>
          </cell>
          <cell r="M1123" t="str">
            <v>No Trade</v>
          </cell>
          <cell r="N1123" t="str">
            <v/>
          </cell>
          <cell r="O1123" t="str">
            <v/>
          </cell>
          <cell r="P1123" t="str">
            <v/>
          </cell>
        </row>
        <row r="1124">
          <cell r="A1124" t="str">
            <v>OH</v>
          </cell>
          <cell r="B1124">
            <v>2</v>
          </cell>
          <cell r="C1124">
            <v>3</v>
          </cell>
          <cell r="D1124" t="str">
            <v>P</v>
          </cell>
          <cell r="E1124">
            <v>0.57999999999999996</v>
          </cell>
          <cell r="F1124">
            <v>37649</v>
          </cell>
          <cell r="G1124">
            <v>1.4E-3</v>
          </cell>
          <cell r="H1124">
            <v>2E-3</v>
          </cell>
          <cell r="I1124" t="str">
            <v>2          0   .</v>
          </cell>
          <cell r="J1124">
            <v>0</v>
          </cell>
          <cell r="K1124">
            <v>0</v>
          </cell>
          <cell r="L1124">
            <v>2003</v>
          </cell>
          <cell r="M1124" t="str">
            <v>No Trade</v>
          </cell>
          <cell r="N1124" t="str">
            <v/>
          </cell>
          <cell r="O1124" t="str">
            <v/>
          </cell>
          <cell r="P1124" t="str">
            <v/>
          </cell>
        </row>
        <row r="1125">
          <cell r="A1125" t="str">
            <v>OH</v>
          </cell>
          <cell r="B1125">
            <v>2</v>
          </cell>
          <cell r="C1125">
            <v>3</v>
          </cell>
          <cell r="D1125" t="str">
            <v>P</v>
          </cell>
          <cell r="E1125">
            <v>0.59</v>
          </cell>
          <cell r="F1125">
            <v>37649</v>
          </cell>
          <cell r="G1125">
            <v>1.9E-3</v>
          </cell>
          <cell r="H1125">
            <v>2E-3</v>
          </cell>
          <cell r="I1125" t="str">
            <v>9          0   .</v>
          </cell>
          <cell r="J1125">
            <v>0</v>
          </cell>
          <cell r="K1125">
            <v>0</v>
          </cell>
          <cell r="L1125">
            <v>2003</v>
          </cell>
          <cell r="M1125" t="str">
            <v>No Trade</v>
          </cell>
          <cell r="N1125" t="str">
            <v/>
          </cell>
          <cell r="O1125" t="str">
            <v/>
          </cell>
          <cell r="P1125" t="str">
            <v/>
          </cell>
        </row>
        <row r="1126">
          <cell r="A1126" t="str">
            <v>OH</v>
          </cell>
          <cell r="B1126">
            <v>2</v>
          </cell>
          <cell r="C1126">
            <v>3</v>
          </cell>
          <cell r="D1126" t="str">
            <v>C</v>
          </cell>
          <cell r="E1126">
            <v>0.6</v>
          </cell>
          <cell r="F1126">
            <v>37649</v>
          </cell>
          <cell r="G1126">
            <v>0.15359999999999999</v>
          </cell>
          <cell r="H1126">
            <v>0.14199999999999999</v>
          </cell>
          <cell r="I1126" t="str">
            <v>7          0   .</v>
          </cell>
          <cell r="J1126">
            <v>0</v>
          </cell>
          <cell r="K1126">
            <v>0</v>
          </cell>
          <cell r="L1126">
            <v>2003</v>
          </cell>
          <cell r="M1126" t="str">
            <v>No Trade</v>
          </cell>
          <cell r="N1126" t="str">
            <v/>
          </cell>
          <cell r="O1126" t="str">
            <v/>
          </cell>
          <cell r="P1126" t="str">
            <v/>
          </cell>
        </row>
        <row r="1127">
          <cell r="A1127" t="str">
            <v>OH</v>
          </cell>
          <cell r="B1127">
            <v>2</v>
          </cell>
          <cell r="C1127">
            <v>3</v>
          </cell>
          <cell r="D1127" t="str">
            <v>P</v>
          </cell>
          <cell r="E1127">
            <v>0.6</v>
          </cell>
          <cell r="F1127">
            <v>37649</v>
          </cell>
          <cell r="G1127">
            <v>2.5000000000000001E-3</v>
          </cell>
          <cell r="H1127">
            <v>3.0000000000000001E-3</v>
          </cell>
          <cell r="I1127" t="str">
            <v>8          0   .</v>
          </cell>
          <cell r="J1127">
            <v>0</v>
          </cell>
          <cell r="K1127">
            <v>0</v>
          </cell>
          <cell r="L1127">
            <v>2003</v>
          </cell>
          <cell r="M1127" t="str">
            <v>No Trade</v>
          </cell>
          <cell r="N1127" t="str">
            <v/>
          </cell>
          <cell r="O1127" t="str">
            <v/>
          </cell>
          <cell r="P1127" t="str">
            <v/>
          </cell>
        </row>
        <row r="1128">
          <cell r="A1128" t="str">
            <v>OH</v>
          </cell>
          <cell r="B1128">
            <v>2</v>
          </cell>
          <cell r="C1128">
            <v>3</v>
          </cell>
          <cell r="D1128" t="str">
            <v>C</v>
          </cell>
          <cell r="E1128">
            <v>0.61</v>
          </cell>
          <cell r="F1128">
            <v>37649</v>
          </cell>
          <cell r="G1128">
            <v>0.1444</v>
          </cell>
          <cell r="H1128">
            <v>0.13300000000000001</v>
          </cell>
          <cell r="I1128" t="str">
            <v>7          0   .</v>
          </cell>
          <cell r="J1128">
            <v>0</v>
          </cell>
          <cell r="K1128">
            <v>0</v>
          </cell>
          <cell r="L1128">
            <v>2003</v>
          </cell>
          <cell r="M1128" t="str">
            <v>No Trade</v>
          </cell>
          <cell r="N1128" t="str">
            <v/>
          </cell>
          <cell r="O1128" t="str">
            <v/>
          </cell>
          <cell r="P1128" t="str">
            <v/>
          </cell>
        </row>
        <row r="1129">
          <cell r="A1129" t="str">
            <v>OH</v>
          </cell>
          <cell r="B1129">
            <v>2</v>
          </cell>
          <cell r="C1129">
            <v>3</v>
          </cell>
          <cell r="D1129" t="str">
            <v>P</v>
          </cell>
          <cell r="E1129">
            <v>0.61</v>
          </cell>
          <cell r="F1129">
            <v>37649</v>
          </cell>
          <cell r="G1129">
            <v>3.3E-3</v>
          </cell>
          <cell r="H1129">
            <v>4.0000000000000001E-3</v>
          </cell>
          <cell r="I1129" t="str">
            <v>8          0   .</v>
          </cell>
          <cell r="J1129">
            <v>0</v>
          </cell>
          <cell r="K1129">
            <v>0</v>
          </cell>
          <cell r="L1129">
            <v>2003</v>
          </cell>
          <cell r="M1129" t="str">
            <v>No Trade</v>
          </cell>
          <cell r="N1129" t="str">
            <v/>
          </cell>
          <cell r="O1129" t="str">
            <v/>
          </cell>
          <cell r="P1129" t="str">
            <v/>
          </cell>
        </row>
        <row r="1130">
          <cell r="A1130" t="str">
            <v>OH</v>
          </cell>
          <cell r="B1130">
            <v>2</v>
          </cell>
          <cell r="C1130">
            <v>3</v>
          </cell>
          <cell r="D1130" t="str">
            <v>C</v>
          </cell>
          <cell r="E1130">
            <v>0.62</v>
          </cell>
          <cell r="F1130">
            <v>37649</v>
          </cell>
          <cell r="G1130">
            <v>0.1024</v>
          </cell>
          <cell r="H1130">
            <v>0.10199999999999999</v>
          </cell>
          <cell r="I1130" t="str">
            <v>4          0   .</v>
          </cell>
          <cell r="J1130">
            <v>0</v>
          </cell>
          <cell r="K1130">
            <v>0</v>
          </cell>
          <cell r="L1130">
            <v>2003</v>
          </cell>
          <cell r="M1130" t="str">
            <v>No Trade</v>
          </cell>
          <cell r="N1130" t="str">
            <v/>
          </cell>
          <cell r="O1130" t="str">
            <v/>
          </cell>
          <cell r="P1130" t="str">
            <v/>
          </cell>
        </row>
        <row r="1131">
          <cell r="A1131" t="str">
            <v>OH</v>
          </cell>
          <cell r="B1131">
            <v>2</v>
          </cell>
          <cell r="C1131">
            <v>3</v>
          </cell>
          <cell r="D1131" t="str">
            <v>P</v>
          </cell>
          <cell r="E1131">
            <v>0.62</v>
          </cell>
          <cell r="F1131">
            <v>37649</v>
          </cell>
          <cell r="G1131">
            <v>4.3E-3</v>
          </cell>
          <cell r="H1131">
            <v>6.0000000000000001E-3</v>
          </cell>
          <cell r="I1131" t="str">
            <v>0          5   .</v>
          </cell>
          <cell r="J1131">
            <v>50</v>
          </cell>
          <cell r="K1131">
            <v>5.0000000000000001E-3</v>
          </cell>
          <cell r="L1131">
            <v>2003</v>
          </cell>
          <cell r="M1131" t="str">
            <v>No Trade</v>
          </cell>
          <cell r="N1131" t="str">
            <v/>
          </cell>
          <cell r="O1131" t="str">
            <v/>
          </cell>
          <cell r="P1131" t="str">
            <v/>
          </cell>
        </row>
        <row r="1132">
          <cell r="A1132" t="str">
            <v>OH</v>
          </cell>
          <cell r="B1132">
            <v>2</v>
          </cell>
          <cell r="C1132">
            <v>3</v>
          </cell>
          <cell r="D1132" t="str">
            <v>C</v>
          </cell>
          <cell r="E1132">
            <v>0.63</v>
          </cell>
          <cell r="F1132">
            <v>37649</v>
          </cell>
          <cell r="G1132">
            <v>0.12659999999999999</v>
          </cell>
          <cell r="H1132">
            <v>0.11600000000000001</v>
          </cell>
          <cell r="I1132" t="str">
            <v>5          0   .</v>
          </cell>
          <cell r="J1132">
            <v>0</v>
          </cell>
          <cell r="K1132">
            <v>0</v>
          </cell>
          <cell r="L1132">
            <v>2003</v>
          </cell>
          <cell r="M1132" t="str">
            <v>No Trade</v>
          </cell>
          <cell r="N1132" t="str">
            <v/>
          </cell>
          <cell r="O1132" t="str">
            <v/>
          </cell>
          <cell r="P1132" t="str">
            <v/>
          </cell>
        </row>
        <row r="1133">
          <cell r="A1133" t="str">
            <v>OH</v>
          </cell>
          <cell r="B1133">
            <v>2</v>
          </cell>
          <cell r="C1133">
            <v>3</v>
          </cell>
          <cell r="D1133" t="str">
            <v>P</v>
          </cell>
          <cell r="E1133">
            <v>0.63</v>
          </cell>
          <cell r="F1133">
            <v>37649</v>
          </cell>
          <cell r="G1133">
            <v>5.4000000000000003E-3</v>
          </cell>
          <cell r="H1133">
            <v>7.0000000000000001E-3</v>
          </cell>
          <cell r="I1133" t="str">
            <v>5          0   .</v>
          </cell>
          <cell r="J1133">
            <v>0</v>
          </cell>
          <cell r="K1133">
            <v>0</v>
          </cell>
          <cell r="L1133">
            <v>2003</v>
          </cell>
          <cell r="M1133" t="str">
            <v>No Trade</v>
          </cell>
          <cell r="N1133" t="str">
            <v/>
          </cell>
          <cell r="O1133" t="str">
            <v/>
          </cell>
          <cell r="P1133" t="str">
            <v/>
          </cell>
        </row>
        <row r="1134">
          <cell r="A1134" t="str">
            <v>OH</v>
          </cell>
          <cell r="B1134">
            <v>2</v>
          </cell>
          <cell r="C1134">
            <v>3</v>
          </cell>
          <cell r="D1134" t="str">
            <v>P</v>
          </cell>
          <cell r="E1134">
            <v>0.64</v>
          </cell>
          <cell r="F1134">
            <v>37649</v>
          </cell>
          <cell r="G1134">
            <v>6.7999999999999996E-3</v>
          </cell>
          <cell r="H1134">
            <v>8.9999999999999993E-3</v>
          </cell>
          <cell r="I1134" t="str">
            <v>3          0   .</v>
          </cell>
          <cell r="J1134">
            <v>0</v>
          </cell>
          <cell r="K1134">
            <v>0</v>
          </cell>
          <cell r="L1134">
            <v>2003</v>
          </cell>
          <cell r="M1134" t="str">
            <v>No Trade</v>
          </cell>
          <cell r="N1134" t="str">
            <v/>
          </cell>
          <cell r="O1134" t="str">
            <v/>
          </cell>
          <cell r="P1134" t="str">
            <v/>
          </cell>
        </row>
        <row r="1135">
          <cell r="A1135" t="str">
            <v>OH</v>
          </cell>
          <cell r="B1135">
            <v>2</v>
          </cell>
          <cell r="C1135">
            <v>3</v>
          </cell>
          <cell r="D1135" t="str">
            <v>C</v>
          </cell>
          <cell r="E1135">
            <v>0.65</v>
          </cell>
          <cell r="F1135">
            <v>37649</v>
          </cell>
          <cell r="G1135">
            <v>0.10970000000000001</v>
          </cell>
          <cell r="H1135">
            <v>0.1</v>
          </cell>
          <cell r="I1135" t="str">
            <v>4          0   .</v>
          </cell>
          <cell r="J1135">
            <v>0</v>
          </cell>
          <cell r="K1135">
            <v>0</v>
          </cell>
          <cell r="L1135">
            <v>2003</v>
          </cell>
          <cell r="M1135" t="str">
            <v>No Trade</v>
          </cell>
          <cell r="N1135" t="str">
            <v/>
          </cell>
          <cell r="O1135" t="str">
            <v/>
          </cell>
          <cell r="P1135" t="str">
            <v/>
          </cell>
        </row>
        <row r="1136">
          <cell r="A1136" t="str">
            <v>OH</v>
          </cell>
          <cell r="B1136">
            <v>2</v>
          </cell>
          <cell r="C1136">
            <v>3</v>
          </cell>
          <cell r="D1136" t="str">
            <v>P</v>
          </cell>
          <cell r="E1136">
            <v>0.65</v>
          </cell>
          <cell r="F1136">
            <v>37649</v>
          </cell>
          <cell r="G1136">
            <v>8.3999999999999995E-3</v>
          </cell>
          <cell r="H1136">
            <v>1.0999999999999999E-2</v>
          </cell>
          <cell r="I1136" t="str">
            <v>3          0   .</v>
          </cell>
          <cell r="J1136">
            <v>0</v>
          </cell>
          <cell r="K1136">
            <v>0</v>
          </cell>
          <cell r="L1136">
            <v>2003</v>
          </cell>
          <cell r="M1136" t="str">
            <v>No Trade</v>
          </cell>
          <cell r="N1136" t="str">
            <v/>
          </cell>
          <cell r="O1136" t="str">
            <v/>
          </cell>
          <cell r="P1136" t="str">
            <v/>
          </cell>
        </row>
        <row r="1137">
          <cell r="A1137" t="str">
            <v>OH</v>
          </cell>
          <cell r="B1137">
            <v>2</v>
          </cell>
          <cell r="C1137">
            <v>3</v>
          </cell>
          <cell r="D1137" t="str">
            <v>C</v>
          </cell>
          <cell r="E1137">
            <v>0.66</v>
          </cell>
          <cell r="F1137">
            <v>37649</v>
          </cell>
          <cell r="G1137">
            <v>0.1016</v>
          </cell>
          <cell r="H1137">
            <v>9.1999999999999998E-2</v>
          </cell>
          <cell r="I1137" t="str">
            <v>8          0   .</v>
          </cell>
          <cell r="J1137">
            <v>0</v>
          </cell>
          <cell r="K1137">
            <v>0</v>
          </cell>
          <cell r="L1137">
            <v>2003</v>
          </cell>
          <cell r="M1137" t="str">
            <v>No Trade</v>
          </cell>
          <cell r="N1137" t="str">
            <v/>
          </cell>
          <cell r="O1137" t="str">
            <v/>
          </cell>
          <cell r="P1137" t="str">
            <v/>
          </cell>
        </row>
        <row r="1138">
          <cell r="A1138" t="str">
            <v>OH</v>
          </cell>
          <cell r="B1138">
            <v>2</v>
          </cell>
          <cell r="C1138">
            <v>3</v>
          </cell>
          <cell r="D1138" t="str">
            <v>P</v>
          </cell>
          <cell r="E1138">
            <v>0.66</v>
          </cell>
          <cell r="F1138">
            <v>37649</v>
          </cell>
          <cell r="G1138">
            <v>1.03E-2</v>
          </cell>
          <cell r="H1138">
            <v>1.2999999999999999E-2</v>
          </cell>
          <cell r="I1138" t="str">
            <v>6          0   .</v>
          </cell>
          <cell r="J1138">
            <v>0</v>
          </cell>
          <cell r="K1138">
            <v>0</v>
          </cell>
          <cell r="L1138">
            <v>2003</v>
          </cell>
          <cell r="M1138" t="str">
            <v>No Trade</v>
          </cell>
          <cell r="N1138" t="str">
            <v/>
          </cell>
          <cell r="O1138" t="str">
            <v/>
          </cell>
          <cell r="P1138" t="str">
            <v/>
          </cell>
        </row>
        <row r="1139">
          <cell r="A1139" t="str">
            <v>OH</v>
          </cell>
          <cell r="B1139">
            <v>2</v>
          </cell>
          <cell r="C1139">
            <v>3</v>
          </cell>
          <cell r="D1139" t="str">
            <v>C</v>
          </cell>
          <cell r="E1139">
            <v>0.67</v>
          </cell>
          <cell r="F1139">
            <v>37649</v>
          </cell>
          <cell r="G1139">
            <v>9.3899999999999997E-2</v>
          </cell>
          <cell r="H1139">
            <v>8.5000000000000006E-2</v>
          </cell>
          <cell r="I1139" t="str">
            <v>5          2   .</v>
          </cell>
          <cell r="J1139">
            <v>0</v>
          </cell>
          <cell r="K1139">
            <v>0</v>
          </cell>
          <cell r="L1139">
            <v>2003</v>
          </cell>
          <cell r="M1139" t="str">
            <v>No Trade</v>
          </cell>
          <cell r="N1139" t="str">
            <v/>
          </cell>
          <cell r="O1139" t="str">
            <v/>
          </cell>
          <cell r="P1139" t="str">
            <v/>
          </cell>
        </row>
        <row r="1140">
          <cell r="A1140" t="str">
            <v>OH</v>
          </cell>
          <cell r="B1140">
            <v>2</v>
          </cell>
          <cell r="C1140">
            <v>3</v>
          </cell>
          <cell r="D1140" t="str">
            <v>P</v>
          </cell>
          <cell r="E1140">
            <v>0.67</v>
          </cell>
          <cell r="F1140">
            <v>37649</v>
          </cell>
          <cell r="G1140">
            <v>1.2500000000000001E-2</v>
          </cell>
          <cell r="H1140">
            <v>1.6E-2</v>
          </cell>
          <cell r="I1140" t="str">
            <v>2          0   .</v>
          </cell>
          <cell r="J1140">
            <v>0</v>
          </cell>
          <cell r="K1140">
            <v>0</v>
          </cell>
          <cell r="L1140">
            <v>2003</v>
          </cell>
          <cell r="M1140" t="str">
            <v>No Trade</v>
          </cell>
          <cell r="N1140" t="str">
            <v/>
          </cell>
          <cell r="O1140" t="str">
            <v/>
          </cell>
          <cell r="P1140" t="str">
            <v/>
          </cell>
        </row>
        <row r="1141">
          <cell r="A1141" t="str">
            <v>OH</v>
          </cell>
          <cell r="B1141">
            <v>2</v>
          </cell>
          <cell r="C1141">
            <v>3</v>
          </cell>
          <cell r="D1141" t="str">
            <v>C</v>
          </cell>
          <cell r="E1141">
            <v>0.68</v>
          </cell>
          <cell r="F1141">
            <v>37649</v>
          </cell>
          <cell r="G1141">
            <v>8.6400000000000005E-2</v>
          </cell>
          <cell r="H1141">
            <v>7.8E-2</v>
          </cell>
          <cell r="I1141" t="str">
            <v>5          0   .</v>
          </cell>
          <cell r="J1141">
            <v>0</v>
          </cell>
          <cell r="K1141">
            <v>0</v>
          </cell>
          <cell r="L1141">
            <v>2003</v>
          </cell>
          <cell r="M1141" t="str">
            <v>No Trade</v>
          </cell>
          <cell r="N1141" t="str">
            <v/>
          </cell>
          <cell r="O1141" t="str">
            <v/>
          </cell>
          <cell r="P1141" t="str">
            <v/>
          </cell>
        </row>
        <row r="1142">
          <cell r="A1142" t="str">
            <v>OH</v>
          </cell>
          <cell r="B1142">
            <v>2</v>
          </cell>
          <cell r="C1142">
            <v>3</v>
          </cell>
          <cell r="D1142" t="str">
            <v>P</v>
          </cell>
          <cell r="E1142">
            <v>0.68</v>
          </cell>
          <cell r="F1142">
            <v>37649</v>
          </cell>
          <cell r="G1142">
            <v>1.4999999999999999E-2</v>
          </cell>
          <cell r="H1142">
            <v>1.9E-2</v>
          </cell>
          <cell r="I1142" t="str">
            <v>2          0   .</v>
          </cell>
          <cell r="J1142">
            <v>0</v>
          </cell>
          <cell r="K1142">
            <v>0</v>
          </cell>
          <cell r="L1142">
            <v>2003</v>
          </cell>
          <cell r="M1142" t="str">
            <v>No Trade</v>
          </cell>
          <cell r="N1142" t="str">
            <v/>
          </cell>
          <cell r="O1142" t="str">
            <v/>
          </cell>
          <cell r="P1142" t="str">
            <v/>
          </cell>
        </row>
        <row r="1143">
          <cell r="A1143" t="str">
            <v>OH</v>
          </cell>
          <cell r="B1143">
            <v>2</v>
          </cell>
          <cell r="C1143">
            <v>3</v>
          </cell>
          <cell r="D1143" t="str">
            <v>C</v>
          </cell>
          <cell r="E1143">
            <v>0.69</v>
          </cell>
          <cell r="F1143">
            <v>37649</v>
          </cell>
          <cell r="G1143">
            <v>7.9399999999999998E-2</v>
          </cell>
          <cell r="H1143">
            <v>7.0999999999999994E-2</v>
          </cell>
          <cell r="I1143" t="str">
            <v>9          0   .</v>
          </cell>
          <cell r="J1143">
            <v>0</v>
          </cell>
          <cell r="K1143">
            <v>0</v>
          </cell>
          <cell r="L1143">
            <v>2003</v>
          </cell>
          <cell r="M1143" t="str">
            <v>No Trade</v>
          </cell>
          <cell r="N1143" t="str">
            <v/>
          </cell>
          <cell r="O1143" t="str">
            <v/>
          </cell>
          <cell r="P1143" t="str">
            <v/>
          </cell>
        </row>
        <row r="1144">
          <cell r="A1144" t="str">
            <v>OH</v>
          </cell>
          <cell r="B1144">
            <v>2</v>
          </cell>
          <cell r="C1144">
            <v>3</v>
          </cell>
          <cell r="D1144" t="str">
            <v>P</v>
          </cell>
          <cell r="E1144">
            <v>0.69</v>
          </cell>
          <cell r="F1144">
            <v>37649</v>
          </cell>
          <cell r="G1144">
            <v>1.7899999999999999E-2</v>
          </cell>
          <cell r="H1144">
            <v>2.1999999999999999E-2</v>
          </cell>
          <cell r="I1144" t="str">
            <v>5        110   .</v>
          </cell>
          <cell r="J1144">
            <v>0</v>
          </cell>
          <cell r="K1144">
            <v>0</v>
          </cell>
          <cell r="L1144">
            <v>2003</v>
          </cell>
          <cell r="M1144" t="str">
            <v>No Trade</v>
          </cell>
          <cell r="N1144" t="str">
            <v/>
          </cell>
          <cell r="O1144" t="str">
            <v/>
          </cell>
          <cell r="P1144" t="str">
            <v/>
          </cell>
        </row>
        <row r="1145">
          <cell r="A1145" t="str">
            <v>OH</v>
          </cell>
          <cell r="B1145">
            <v>2</v>
          </cell>
          <cell r="C1145">
            <v>3</v>
          </cell>
          <cell r="D1145" t="str">
            <v>C</v>
          </cell>
          <cell r="E1145">
            <v>0.7</v>
          </cell>
          <cell r="F1145">
            <v>37649</v>
          </cell>
          <cell r="G1145">
            <v>7.2599999999999998E-2</v>
          </cell>
          <cell r="H1145">
            <v>6.5000000000000002E-2</v>
          </cell>
          <cell r="I1145" t="str">
            <v>6        127   .</v>
          </cell>
          <cell r="J1145">
            <v>750</v>
          </cell>
          <cell r="K1145">
            <v>7.3999999999999996E-2</v>
          </cell>
          <cell r="L1145">
            <v>2003</v>
          </cell>
          <cell r="M1145" t="str">
            <v>No Trade</v>
          </cell>
          <cell r="N1145" t="str">
            <v/>
          </cell>
          <cell r="O1145" t="str">
            <v/>
          </cell>
          <cell r="P1145" t="str">
            <v/>
          </cell>
        </row>
        <row r="1146">
          <cell r="A1146" t="str">
            <v>OH</v>
          </cell>
          <cell r="B1146">
            <v>2</v>
          </cell>
          <cell r="C1146">
            <v>3</v>
          </cell>
          <cell r="D1146" t="str">
            <v>P</v>
          </cell>
          <cell r="E1146">
            <v>0.7</v>
          </cell>
          <cell r="F1146">
            <v>37649</v>
          </cell>
          <cell r="G1146">
            <v>2.1000000000000001E-2</v>
          </cell>
          <cell r="H1146">
            <v>2.5999999999999999E-2</v>
          </cell>
          <cell r="I1146" t="str">
            <v>1        100   .</v>
          </cell>
          <cell r="J1146">
            <v>0</v>
          </cell>
          <cell r="K1146">
            <v>0</v>
          </cell>
          <cell r="L1146">
            <v>2003</v>
          </cell>
          <cell r="M1146" t="str">
            <v>No Trade</v>
          </cell>
          <cell r="N1146" t="str">
            <v/>
          </cell>
          <cell r="O1146" t="str">
            <v/>
          </cell>
          <cell r="P1146" t="str">
            <v/>
          </cell>
        </row>
        <row r="1147">
          <cell r="A1147" t="str">
            <v>OH</v>
          </cell>
          <cell r="B1147">
            <v>2</v>
          </cell>
          <cell r="C1147">
            <v>3</v>
          </cell>
          <cell r="D1147" t="str">
            <v>C</v>
          </cell>
          <cell r="E1147">
            <v>0.71</v>
          </cell>
          <cell r="F1147">
            <v>37649</v>
          </cell>
          <cell r="G1147">
            <v>6.6299999999999998E-2</v>
          </cell>
          <cell r="H1147">
            <v>5.8999999999999997E-2</v>
          </cell>
          <cell r="I1147" t="str">
            <v>7          0   .</v>
          </cell>
          <cell r="J1147">
            <v>0</v>
          </cell>
          <cell r="K1147">
            <v>0</v>
          </cell>
          <cell r="L1147">
            <v>2003</v>
          </cell>
          <cell r="M1147" t="str">
            <v>No Trade</v>
          </cell>
          <cell r="N1147" t="str">
            <v/>
          </cell>
          <cell r="O1147" t="str">
            <v/>
          </cell>
          <cell r="P1147" t="str">
            <v/>
          </cell>
        </row>
        <row r="1148">
          <cell r="A1148" t="str">
            <v>OH</v>
          </cell>
          <cell r="B1148">
            <v>2</v>
          </cell>
          <cell r="C1148">
            <v>3</v>
          </cell>
          <cell r="D1148" t="str">
            <v>P</v>
          </cell>
          <cell r="E1148">
            <v>0.71</v>
          </cell>
          <cell r="F1148">
            <v>37649</v>
          </cell>
          <cell r="G1148">
            <v>2.46E-2</v>
          </cell>
          <cell r="H1148">
            <v>0.03</v>
          </cell>
          <cell r="I1148" t="str">
            <v>2          0   .</v>
          </cell>
          <cell r="J1148">
            <v>0</v>
          </cell>
          <cell r="K1148">
            <v>0</v>
          </cell>
          <cell r="L1148">
            <v>2003</v>
          </cell>
          <cell r="M1148" t="str">
            <v>No Trade</v>
          </cell>
          <cell r="N1148" t="str">
            <v/>
          </cell>
          <cell r="O1148" t="str">
            <v/>
          </cell>
          <cell r="P1148" t="str">
            <v/>
          </cell>
        </row>
        <row r="1149">
          <cell r="A1149" t="str">
            <v>OH</v>
          </cell>
          <cell r="B1149">
            <v>2</v>
          </cell>
          <cell r="C1149">
            <v>3</v>
          </cell>
          <cell r="D1149" t="str">
            <v>C</v>
          </cell>
          <cell r="E1149">
            <v>0.72</v>
          </cell>
          <cell r="F1149">
            <v>37649</v>
          </cell>
          <cell r="G1149">
            <v>6.0199999999999997E-2</v>
          </cell>
          <cell r="H1149">
            <v>5.3999999999999999E-2</v>
          </cell>
          <cell r="I1149" t="str">
            <v>1          0   .</v>
          </cell>
          <cell r="J1149">
            <v>0</v>
          </cell>
          <cell r="K1149">
            <v>0</v>
          </cell>
          <cell r="L1149">
            <v>2003</v>
          </cell>
          <cell r="M1149" t="str">
            <v>No Trade</v>
          </cell>
          <cell r="N1149" t="str">
            <v/>
          </cell>
          <cell r="O1149" t="str">
            <v/>
          </cell>
          <cell r="P1149" t="str">
            <v/>
          </cell>
        </row>
        <row r="1150">
          <cell r="A1150" t="str">
            <v>OH</v>
          </cell>
          <cell r="B1150">
            <v>2</v>
          </cell>
          <cell r="C1150">
            <v>3</v>
          </cell>
          <cell r="D1150" t="str">
            <v>P</v>
          </cell>
          <cell r="E1150">
            <v>0.72</v>
          </cell>
          <cell r="F1150">
            <v>37649</v>
          </cell>
          <cell r="G1150">
            <v>2.8500000000000001E-2</v>
          </cell>
          <cell r="H1150">
            <v>3.4000000000000002E-2</v>
          </cell>
          <cell r="I1150" t="str">
            <v>5          0   .</v>
          </cell>
          <cell r="J1150">
            <v>0</v>
          </cell>
          <cell r="K1150">
            <v>0</v>
          </cell>
          <cell r="L1150">
            <v>2003</v>
          </cell>
          <cell r="M1150" t="str">
            <v>No Trade</v>
          </cell>
          <cell r="N1150" t="str">
            <v/>
          </cell>
          <cell r="O1150" t="str">
            <v/>
          </cell>
          <cell r="P1150" t="str">
            <v/>
          </cell>
        </row>
        <row r="1151">
          <cell r="A1151" t="str">
            <v>OH</v>
          </cell>
          <cell r="B1151">
            <v>2</v>
          </cell>
          <cell r="C1151">
            <v>3</v>
          </cell>
          <cell r="D1151" t="str">
            <v>C</v>
          </cell>
          <cell r="E1151">
            <v>0.73</v>
          </cell>
          <cell r="F1151">
            <v>37649</v>
          </cell>
          <cell r="G1151">
            <v>5.4600000000000003E-2</v>
          </cell>
          <cell r="H1151">
            <v>4.9000000000000002E-2</v>
          </cell>
          <cell r="I1151" t="str">
            <v>0          0   .</v>
          </cell>
          <cell r="J1151">
            <v>0</v>
          </cell>
          <cell r="K1151">
            <v>0</v>
          </cell>
          <cell r="L1151">
            <v>2003</v>
          </cell>
          <cell r="M1151" t="str">
            <v>No Trade</v>
          </cell>
          <cell r="N1151" t="str">
            <v/>
          </cell>
          <cell r="O1151" t="str">
            <v/>
          </cell>
          <cell r="P1151" t="str">
            <v/>
          </cell>
        </row>
        <row r="1152">
          <cell r="A1152" t="str">
            <v>OH</v>
          </cell>
          <cell r="B1152">
            <v>2</v>
          </cell>
          <cell r="C1152">
            <v>3</v>
          </cell>
          <cell r="D1152" t="str">
            <v>P</v>
          </cell>
          <cell r="E1152">
            <v>0.73</v>
          </cell>
          <cell r="F1152">
            <v>37649</v>
          </cell>
          <cell r="G1152">
            <v>3.2800000000000003E-2</v>
          </cell>
          <cell r="H1152">
            <v>3.9E-2</v>
          </cell>
          <cell r="I1152" t="str">
            <v>3          0   .</v>
          </cell>
          <cell r="J1152">
            <v>0</v>
          </cell>
          <cell r="K1152">
            <v>0</v>
          </cell>
          <cell r="L1152">
            <v>2003</v>
          </cell>
          <cell r="M1152" t="str">
            <v>No Trade</v>
          </cell>
          <cell r="N1152" t="str">
            <v/>
          </cell>
          <cell r="O1152" t="str">
            <v/>
          </cell>
          <cell r="P1152" t="str">
            <v/>
          </cell>
        </row>
        <row r="1153">
          <cell r="A1153" t="str">
            <v>OH</v>
          </cell>
          <cell r="B1153">
            <v>2</v>
          </cell>
          <cell r="C1153">
            <v>3</v>
          </cell>
          <cell r="D1153" t="str">
            <v>C</v>
          </cell>
          <cell r="E1153">
            <v>0.74</v>
          </cell>
          <cell r="F1153">
            <v>37649</v>
          </cell>
          <cell r="G1153">
            <v>4.9299999999999997E-2</v>
          </cell>
          <cell r="H1153">
            <v>4.3999999999999997E-2</v>
          </cell>
          <cell r="I1153" t="str">
            <v>1          5   .</v>
          </cell>
          <cell r="J1153">
            <v>0</v>
          </cell>
          <cell r="K1153">
            <v>0</v>
          </cell>
          <cell r="L1153">
            <v>2003</v>
          </cell>
          <cell r="M1153" t="str">
            <v>No Trade</v>
          </cell>
          <cell r="N1153" t="str">
            <v/>
          </cell>
          <cell r="O1153" t="str">
            <v/>
          </cell>
          <cell r="P1153" t="str">
            <v/>
          </cell>
        </row>
        <row r="1154">
          <cell r="A1154" t="str">
            <v>OH</v>
          </cell>
          <cell r="B1154">
            <v>2</v>
          </cell>
          <cell r="C1154">
            <v>3</v>
          </cell>
          <cell r="D1154" t="str">
            <v>P</v>
          </cell>
          <cell r="E1154">
            <v>0.74</v>
          </cell>
          <cell r="F1154">
            <v>37649</v>
          </cell>
          <cell r="G1154">
            <v>3.7400000000000003E-2</v>
          </cell>
          <cell r="H1154">
            <v>4.3999999999999997E-2</v>
          </cell>
          <cell r="I1154" t="str">
            <v>4          0   .</v>
          </cell>
          <cell r="J1154">
            <v>0</v>
          </cell>
          <cell r="K1154">
            <v>0</v>
          </cell>
          <cell r="L1154">
            <v>2003</v>
          </cell>
          <cell r="M1154" t="str">
            <v>No Trade</v>
          </cell>
          <cell r="N1154" t="str">
            <v/>
          </cell>
          <cell r="O1154" t="str">
            <v/>
          </cell>
          <cell r="P1154" t="str">
            <v/>
          </cell>
        </row>
        <row r="1155">
          <cell r="A1155" t="str">
            <v>OH</v>
          </cell>
          <cell r="B1155">
            <v>2</v>
          </cell>
          <cell r="C1155">
            <v>3</v>
          </cell>
          <cell r="D1155" t="str">
            <v>C</v>
          </cell>
          <cell r="E1155">
            <v>0.75</v>
          </cell>
          <cell r="F1155">
            <v>37649</v>
          </cell>
          <cell r="G1155">
            <v>4.4299999999999999E-2</v>
          </cell>
          <cell r="H1155">
            <v>3.9E-2</v>
          </cell>
          <cell r="I1155" t="str">
            <v>7         53   .</v>
          </cell>
          <cell r="J1155">
            <v>0</v>
          </cell>
          <cell r="K1155">
            <v>0</v>
          </cell>
          <cell r="L1155">
            <v>2003</v>
          </cell>
          <cell r="M1155" t="str">
            <v>No Trade</v>
          </cell>
          <cell r="N1155" t="str">
            <v/>
          </cell>
          <cell r="O1155" t="str">
            <v/>
          </cell>
          <cell r="P1155" t="str">
            <v/>
          </cell>
        </row>
        <row r="1156">
          <cell r="A1156" t="str">
            <v>OH</v>
          </cell>
          <cell r="B1156">
            <v>2</v>
          </cell>
          <cell r="C1156">
            <v>3</v>
          </cell>
          <cell r="D1156" t="str">
            <v>P</v>
          </cell>
          <cell r="E1156">
            <v>0.75</v>
          </cell>
          <cell r="F1156">
            <v>37649</v>
          </cell>
          <cell r="G1156">
            <v>4.24E-2</v>
          </cell>
          <cell r="H1156">
            <v>0.05</v>
          </cell>
          <cell r="I1156" t="str">
            <v>0        262   .</v>
          </cell>
          <cell r="J1156">
            <v>0</v>
          </cell>
          <cell r="K1156">
            <v>0</v>
          </cell>
          <cell r="L1156">
            <v>2003</v>
          </cell>
          <cell r="M1156" t="str">
            <v>No Trade</v>
          </cell>
          <cell r="N1156" t="str">
            <v/>
          </cell>
          <cell r="O1156" t="str">
            <v/>
          </cell>
          <cell r="P1156" t="str">
            <v/>
          </cell>
        </row>
        <row r="1157">
          <cell r="A1157" t="str">
            <v>OH</v>
          </cell>
          <cell r="B1157">
            <v>2</v>
          </cell>
          <cell r="C1157">
            <v>3</v>
          </cell>
          <cell r="D1157" t="str">
            <v>C</v>
          </cell>
          <cell r="E1157">
            <v>0.76</v>
          </cell>
          <cell r="F1157">
            <v>37649</v>
          </cell>
          <cell r="G1157">
            <v>3.9800000000000002E-2</v>
          </cell>
          <cell r="H1157">
            <v>3.5000000000000003E-2</v>
          </cell>
          <cell r="I1157" t="str">
            <v>7         10   .</v>
          </cell>
          <cell r="J1157">
            <v>380</v>
          </cell>
          <cell r="K1157">
            <v>3.7999999999999999E-2</v>
          </cell>
          <cell r="L1157">
            <v>2003</v>
          </cell>
          <cell r="M1157" t="str">
            <v>No Trade</v>
          </cell>
          <cell r="N1157" t="str">
            <v/>
          </cell>
          <cell r="O1157" t="str">
            <v/>
          </cell>
          <cell r="P1157" t="str">
            <v/>
          </cell>
        </row>
        <row r="1158">
          <cell r="A1158" t="str">
            <v>OH</v>
          </cell>
          <cell r="B1158">
            <v>2</v>
          </cell>
          <cell r="C1158">
            <v>3</v>
          </cell>
          <cell r="D1158" t="str">
            <v>P</v>
          </cell>
          <cell r="E1158">
            <v>0.76</v>
          </cell>
          <cell r="F1158">
            <v>37649</v>
          </cell>
          <cell r="G1158">
            <v>4.7899999999999998E-2</v>
          </cell>
          <cell r="H1158">
            <v>5.5E-2</v>
          </cell>
          <cell r="I1158" t="str">
            <v>9          0   .</v>
          </cell>
          <cell r="J1158">
            <v>0</v>
          </cell>
          <cell r="K1158">
            <v>0</v>
          </cell>
          <cell r="L1158">
            <v>2003</v>
          </cell>
          <cell r="M1158" t="str">
            <v>No Trade</v>
          </cell>
          <cell r="N1158" t="str">
            <v/>
          </cell>
          <cell r="O1158" t="str">
            <v/>
          </cell>
          <cell r="P1158" t="str">
            <v/>
          </cell>
        </row>
        <row r="1159">
          <cell r="A1159" t="str">
            <v>OH</v>
          </cell>
          <cell r="B1159">
            <v>2</v>
          </cell>
          <cell r="C1159">
            <v>3</v>
          </cell>
          <cell r="D1159" t="str">
            <v>C</v>
          </cell>
          <cell r="E1159">
            <v>0.77</v>
          </cell>
          <cell r="F1159">
            <v>37649</v>
          </cell>
          <cell r="G1159">
            <v>3.5700000000000003E-2</v>
          </cell>
          <cell r="H1159">
            <v>3.2000000000000001E-2</v>
          </cell>
          <cell r="I1159" t="str">
            <v>0          0   .</v>
          </cell>
          <cell r="J1159">
            <v>0</v>
          </cell>
          <cell r="K1159">
            <v>0</v>
          </cell>
          <cell r="L1159">
            <v>2003</v>
          </cell>
          <cell r="M1159" t="str">
            <v>No Trade</v>
          </cell>
          <cell r="N1159" t="str">
            <v/>
          </cell>
          <cell r="O1159" t="str">
            <v/>
          </cell>
          <cell r="P1159" t="str">
            <v/>
          </cell>
        </row>
        <row r="1160">
          <cell r="A1160" t="str">
            <v>OH</v>
          </cell>
          <cell r="B1160">
            <v>2</v>
          </cell>
          <cell r="C1160">
            <v>3</v>
          </cell>
          <cell r="D1160" t="str">
            <v>P</v>
          </cell>
          <cell r="E1160">
            <v>0.77</v>
          </cell>
          <cell r="F1160">
            <v>37649</v>
          </cell>
          <cell r="G1160">
            <v>5.3699999999999998E-2</v>
          </cell>
          <cell r="H1160">
            <v>6.2E-2</v>
          </cell>
          <cell r="I1160" t="str">
            <v>1          0   .</v>
          </cell>
          <cell r="J1160">
            <v>0</v>
          </cell>
          <cell r="K1160">
            <v>0</v>
          </cell>
          <cell r="L1160">
            <v>2003</v>
          </cell>
          <cell r="M1160" t="str">
            <v>No Trade</v>
          </cell>
          <cell r="N1160" t="str">
            <v/>
          </cell>
          <cell r="O1160" t="str">
            <v/>
          </cell>
          <cell r="P1160" t="str">
            <v/>
          </cell>
        </row>
        <row r="1161">
          <cell r="A1161" t="str">
            <v>OH</v>
          </cell>
          <cell r="B1161">
            <v>2</v>
          </cell>
          <cell r="C1161">
            <v>3</v>
          </cell>
          <cell r="D1161" t="str">
            <v>C</v>
          </cell>
          <cell r="E1161">
            <v>0.78</v>
          </cell>
          <cell r="F1161">
            <v>37649</v>
          </cell>
          <cell r="G1161">
            <v>3.1899999999999998E-2</v>
          </cell>
          <cell r="H1161">
            <v>2.9000000000000001E-2</v>
          </cell>
          <cell r="I1161" t="str">
            <v>5         20   .</v>
          </cell>
          <cell r="J1161">
            <v>310</v>
          </cell>
          <cell r="K1161">
            <v>3.1E-2</v>
          </cell>
          <cell r="L1161">
            <v>2003</v>
          </cell>
          <cell r="M1161" t="str">
            <v>No Trade</v>
          </cell>
          <cell r="N1161" t="str">
            <v/>
          </cell>
          <cell r="O1161" t="str">
            <v/>
          </cell>
          <cell r="P1161" t="str">
            <v/>
          </cell>
        </row>
        <row r="1162">
          <cell r="A1162" t="str">
            <v>OH</v>
          </cell>
          <cell r="B1162">
            <v>2</v>
          </cell>
          <cell r="C1162">
            <v>3</v>
          </cell>
          <cell r="D1162" t="str">
            <v>P</v>
          </cell>
          <cell r="E1162">
            <v>0.78</v>
          </cell>
          <cell r="F1162">
            <v>37649</v>
          </cell>
          <cell r="G1162">
            <v>5.9900000000000002E-2</v>
          </cell>
          <cell r="H1162">
            <v>6.9000000000000006E-2</v>
          </cell>
          <cell r="I1162" t="str">
            <v>6          0   .</v>
          </cell>
          <cell r="J1162">
            <v>0</v>
          </cell>
          <cell r="K1162">
            <v>0</v>
          </cell>
          <cell r="L1162">
            <v>2003</v>
          </cell>
          <cell r="M1162" t="str">
            <v>No Trade</v>
          </cell>
          <cell r="N1162" t="str">
            <v/>
          </cell>
          <cell r="O1162" t="str">
            <v/>
          </cell>
          <cell r="P1162" t="str">
            <v/>
          </cell>
        </row>
        <row r="1163">
          <cell r="A1163" t="str">
            <v>OH</v>
          </cell>
          <cell r="B1163">
            <v>2</v>
          </cell>
          <cell r="C1163">
            <v>3</v>
          </cell>
          <cell r="D1163" t="str">
            <v>C</v>
          </cell>
          <cell r="E1163">
            <v>0.79</v>
          </cell>
          <cell r="F1163">
            <v>37649</v>
          </cell>
          <cell r="G1163">
            <v>2.8500000000000001E-2</v>
          </cell>
          <cell r="H1163">
            <v>2.7E-2</v>
          </cell>
          <cell r="I1163" t="str">
            <v>0        295   .</v>
          </cell>
          <cell r="J1163">
            <v>270</v>
          </cell>
          <cell r="K1163">
            <v>2.5000000000000001E-2</v>
          </cell>
          <cell r="L1163">
            <v>2003</v>
          </cell>
          <cell r="M1163" t="str">
            <v>No Trade</v>
          </cell>
          <cell r="N1163" t="str">
            <v/>
          </cell>
          <cell r="O1163" t="str">
            <v/>
          </cell>
          <cell r="P1163" t="str">
            <v/>
          </cell>
        </row>
        <row r="1164">
          <cell r="A1164" t="str">
            <v>OH</v>
          </cell>
          <cell r="B1164">
            <v>2</v>
          </cell>
          <cell r="C1164">
            <v>3</v>
          </cell>
          <cell r="D1164" t="str">
            <v>P</v>
          </cell>
          <cell r="E1164">
            <v>0.79</v>
          </cell>
          <cell r="F1164">
            <v>37649</v>
          </cell>
          <cell r="G1164">
            <v>6.6400000000000001E-2</v>
          </cell>
          <cell r="H1164">
            <v>7.6999999999999999E-2</v>
          </cell>
          <cell r="I1164" t="str">
            <v>0          0   .</v>
          </cell>
          <cell r="J1164">
            <v>0</v>
          </cell>
          <cell r="K1164">
            <v>0</v>
          </cell>
          <cell r="L1164">
            <v>2003</v>
          </cell>
          <cell r="M1164" t="str">
            <v>No Trade</v>
          </cell>
          <cell r="N1164" t="str">
            <v/>
          </cell>
          <cell r="O1164" t="str">
            <v/>
          </cell>
          <cell r="P1164" t="str">
            <v/>
          </cell>
        </row>
        <row r="1165">
          <cell r="A1165" t="str">
            <v>OH</v>
          </cell>
          <cell r="B1165">
            <v>2</v>
          </cell>
          <cell r="C1165">
            <v>3</v>
          </cell>
          <cell r="D1165" t="str">
            <v>C</v>
          </cell>
          <cell r="E1165">
            <v>0.8</v>
          </cell>
          <cell r="F1165">
            <v>37649</v>
          </cell>
          <cell r="G1165">
            <v>2.5399999999999999E-2</v>
          </cell>
          <cell r="H1165">
            <v>2.1999999999999999E-2</v>
          </cell>
          <cell r="I1165" t="str">
            <v>7         33   .</v>
          </cell>
          <cell r="J1165">
            <v>270</v>
          </cell>
          <cell r="K1165">
            <v>2.1000000000000001E-2</v>
          </cell>
          <cell r="L1165">
            <v>2003</v>
          </cell>
          <cell r="M1165" t="str">
            <v>No Trade</v>
          </cell>
          <cell r="N1165" t="str">
            <v/>
          </cell>
          <cell r="O1165" t="str">
            <v/>
          </cell>
          <cell r="P1165" t="str">
            <v/>
          </cell>
        </row>
        <row r="1166">
          <cell r="A1166" t="str">
            <v>OH</v>
          </cell>
          <cell r="B1166">
            <v>2</v>
          </cell>
          <cell r="C1166">
            <v>3</v>
          </cell>
          <cell r="D1166" t="str">
            <v>P</v>
          </cell>
          <cell r="E1166">
            <v>0.8</v>
          </cell>
          <cell r="F1166">
            <v>37649</v>
          </cell>
          <cell r="G1166">
            <v>7.3200000000000001E-2</v>
          </cell>
          <cell r="H1166">
            <v>8.2000000000000003E-2</v>
          </cell>
          <cell r="I1166" t="str">
            <v>6          0   .</v>
          </cell>
          <cell r="J1166">
            <v>0</v>
          </cell>
          <cell r="K1166">
            <v>0</v>
          </cell>
          <cell r="L1166">
            <v>2003</v>
          </cell>
          <cell r="M1166" t="str">
            <v>No Trade</v>
          </cell>
          <cell r="N1166" t="str">
            <v/>
          </cell>
          <cell r="O1166" t="str">
            <v/>
          </cell>
          <cell r="P1166" t="str">
            <v/>
          </cell>
        </row>
        <row r="1167">
          <cell r="A1167" t="str">
            <v>OH</v>
          </cell>
          <cell r="B1167">
            <v>2</v>
          </cell>
          <cell r="C1167">
            <v>3</v>
          </cell>
          <cell r="D1167" t="str">
            <v>C</v>
          </cell>
          <cell r="E1167">
            <v>0.81</v>
          </cell>
          <cell r="F1167">
            <v>37649</v>
          </cell>
          <cell r="G1167">
            <v>2.2499999999999999E-2</v>
          </cell>
          <cell r="H1167">
            <v>0.02</v>
          </cell>
          <cell r="I1167" t="str">
            <v>1         11   .</v>
          </cell>
          <cell r="J1167">
            <v>210</v>
          </cell>
          <cell r="K1167">
            <v>0.02</v>
          </cell>
          <cell r="L1167">
            <v>2003</v>
          </cell>
          <cell r="M1167" t="str">
            <v>No Trade</v>
          </cell>
          <cell r="N1167" t="str">
            <v/>
          </cell>
          <cell r="O1167" t="str">
            <v/>
          </cell>
          <cell r="P1167" t="str">
            <v/>
          </cell>
        </row>
        <row r="1168">
          <cell r="A1168" t="str">
            <v>OH</v>
          </cell>
          <cell r="B1168">
            <v>2</v>
          </cell>
          <cell r="C1168">
            <v>3</v>
          </cell>
          <cell r="D1168" t="str">
            <v>P</v>
          </cell>
          <cell r="E1168">
            <v>0.81</v>
          </cell>
          <cell r="F1168">
            <v>37649</v>
          </cell>
          <cell r="G1168">
            <v>8.0199999999999994E-2</v>
          </cell>
          <cell r="H1168">
            <v>0.09</v>
          </cell>
          <cell r="I1168" t="str">
            <v>0          0   .</v>
          </cell>
          <cell r="J1168">
            <v>0</v>
          </cell>
          <cell r="K1168">
            <v>0</v>
          </cell>
          <cell r="L1168">
            <v>2003</v>
          </cell>
          <cell r="M1168" t="str">
            <v>No Trade</v>
          </cell>
          <cell r="N1168" t="str">
            <v/>
          </cell>
          <cell r="O1168" t="str">
            <v/>
          </cell>
          <cell r="P1168" t="str">
            <v/>
          </cell>
        </row>
        <row r="1169">
          <cell r="A1169" t="str">
            <v>OH</v>
          </cell>
          <cell r="B1169">
            <v>2</v>
          </cell>
          <cell r="C1169">
            <v>3</v>
          </cell>
          <cell r="D1169" t="str">
            <v>C</v>
          </cell>
          <cell r="E1169">
            <v>0.82</v>
          </cell>
          <cell r="F1169">
            <v>37649</v>
          </cell>
          <cell r="G1169">
            <v>1.9900000000000001E-2</v>
          </cell>
          <cell r="H1169">
            <v>1.7000000000000001E-2</v>
          </cell>
          <cell r="I1169" t="str">
            <v>8         10   .</v>
          </cell>
          <cell r="J1169">
            <v>180</v>
          </cell>
          <cell r="K1169">
            <v>1.7999999999999999E-2</v>
          </cell>
          <cell r="L1169">
            <v>2003</v>
          </cell>
          <cell r="M1169" t="str">
            <v>No Trade</v>
          </cell>
          <cell r="N1169" t="str">
            <v/>
          </cell>
          <cell r="O1169" t="str">
            <v/>
          </cell>
          <cell r="P1169" t="str">
            <v/>
          </cell>
        </row>
        <row r="1170">
          <cell r="A1170" t="str">
            <v>OH</v>
          </cell>
          <cell r="B1170">
            <v>2</v>
          </cell>
          <cell r="C1170">
            <v>3</v>
          </cell>
          <cell r="D1170" t="str">
            <v>C</v>
          </cell>
          <cell r="E1170">
            <v>0.83</v>
          </cell>
          <cell r="F1170">
            <v>37649</v>
          </cell>
          <cell r="G1170">
            <v>1.7600000000000001E-2</v>
          </cell>
          <cell r="H1170">
            <v>1.4999999999999999E-2</v>
          </cell>
          <cell r="I1170" t="str">
            <v>8         12   .</v>
          </cell>
          <cell r="J1170">
            <v>178</v>
          </cell>
          <cell r="K1170">
            <v>1.7500000000000002E-2</v>
          </cell>
          <cell r="L1170">
            <v>2003</v>
          </cell>
          <cell r="M1170" t="str">
            <v>No Trade</v>
          </cell>
          <cell r="N1170" t="str">
            <v/>
          </cell>
          <cell r="O1170" t="str">
            <v/>
          </cell>
          <cell r="P1170" t="str">
            <v/>
          </cell>
        </row>
        <row r="1171">
          <cell r="A1171" t="str">
            <v>OH</v>
          </cell>
          <cell r="B1171">
            <v>2</v>
          </cell>
          <cell r="C1171">
            <v>3</v>
          </cell>
          <cell r="D1171" t="str">
            <v>C</v>
          </cell>
          <cell r="E1171">
            <v>0.84</v>
          </cell>
          <cell r="F1171">
            <v>37649</v>
          </cell>
          <cell r="G1171">
            <v>1.55E-2</v>
          </cell>
          <cell r="H1171">
            <v>1.2999999999999999E-2</v>
          </cell>
          <cell r="I1171" t="str">
            <v>9         32   .</v>
          </cell>
          <cell r="J1171">
            <v>180</v>
          </cell>
          <cell r="K1171">
            <v>1.2E-2</v>
          </cell>
          <cell r="L1171">
            <v>2003</v>
          </cell>
          <cell r="M1171" t="str">
            <v>No Trade</v>
          </cell>
          <cell r="N1171" t="str">
            <v/>
          </cell>
          <cell r="O1171" t="str">
            <v/>
          </cell>
          <cell r="P1171" t="str">
            <v/>
          </cell>
        </row>
        <row r="1172">
          <cell r="A1172" t="str">
            <v>OH</v>
          </cell>
          <cell r="B1172">
            <v>2</v>
          </cell>
          <cell r="C1172">
            <v>3</v>
          </cell>
          <cell r="D1172" t="str">
            <v>C</v>
          </cell>
          <cell r="E1172">
            <v>0.85</v>
          </cell>
          <cell r="F1172">
            <v>37649</v>
          </cell>
          <cell r="G1172">
            <v>1.37E-2</v>
          </cell>
          <cell r="H1172">
            <v>1.2E-2</v>
          </cell>
          <cell r="I1172" t="str">
            <v>3         15   .</v>
          </cell>
          <cell r="J1172">
            <v>0</v>
          </cell>
          <cell r="K1172">
            <v>0</v>
          </cell>
          <cell r="L1172">
            <v>2003</v>
          </cell>
          <cell r="M1172" t="str">
            <v>No Trade</v>
          </cell>
          <cell r="N1172" t="str">
            <v/>
          </cell>
          <cell r="O1172" t="str">
            <v/>
          </cell>
          <cell r="P1172" t="str">
            <v/>
          </cell>
        </row>
        <row r="1173">
          <cell r="A1173" t="str">
            <v>OH</v>
          </cell>
          <cell r="B1173">
            <v>2</v>
          </cell>
          <cell r="C1173">
            <v>3</v>
          </cell>
          <cell r="D1173" t="str">
            <v>C</v>
          </cell>
          <cell r="E1173">
            <v>0.86</v>
          </cell>
          <cell r="F1173">
            <v>37649</v>
          </cell>
          <cell r="G1173">
            <v>1.2E-2</v>
          </cell>
          <cell r="H1173">
            <v>0.01</v>
          </cell>
          <cell r="I1173" t="str">
            <v>8          4   .</v>
          </cell>
          <cell r="J1173">
            <v>0</v>
          </cell>
          <cell r="K1173">
            <v>0</v>
          </cell>
          <cell r="L1173">
            <v>2003</v>
          </cell>
          <cell r="M1173" t="str">
            <v>No Trade</v>
          </cell>
          <cell r="N1173" t="str">
            <v/>
          </cell>
          <cell r="O1173" t="str">
            <v/>
          </cell>
          <cell r="P1173" t="str">
            <v/>
          </cell>
        </row>
        <row r="1174">
          <cell r="A1174" t="str">
            <v>OH</v>
          </cell>
          <cell r="B1174">
            <v>2</v>
          </cell>
          <cell r="C1174">
            <v>3</v>
          </cell>
          <cell r="D1174" t="str">
            <v>C</v>
          </cell>
          <cell r="E1174">
            <v>0.87</v>
          </cell>
          <cell r="F1174">
            <v>37649</v>
          </cell>
          <cell r="G1174">
            <v>1.0500000000000001E-2</v>
          </cell>
          <cell r="H1174">
            <v>8.9999999999999993E-3</v>
          </cell>
          <cell r="I1174" t="str">
            <v>5          0   .</v>
          </cell>
          <cell r="J1174">
            <v>0</v>
          </cell>
          <cell r="K1174">
            <v>0</v>
          </cell>
          <cell r="L1174">
            <v>2003</v>
          </cell>
          <cell r="M1174" t="str">
            <v>No Trade</v>
          </cell>
          <cell r="N1174" t="str">
            <v/>
          </cell>
          <cell r="O1174" t="str">
            <v/>
          </cell>
          <cell r="P1174" t="str">
            <v/>
          </cell>
        </row>
        <row r="1175">
          <cell r="A1175" t="str">
            <v>OH</v>
          </cell>
          <cell r="B1175">
            <v>2</v>
          </cell>
          <cell r="C1175">
            <v>3</v>
          </cell>
          <cell r="D1175" t="str">
            <v>P</v>
          </cell>
          <cell r="E1175">
            <v>0.87</v>
          </cell>
          <cell r="F1175">
            <v>37649</v>
          </cell>
          <cell r="G1175">
            <v>0.13189999999999999</v>
          </cell>
          <cell r="H1175">
            <v>0.13100000000000001</v>
          </cell>
          <cell r="I1175" t="str">
            <v>9          0   .</v>
          </cell>
          <cell r="J1175">
            <v>0</v>
          </cell>
          <cell r="K1175">
            <v>0</v>
          </cell>
          <cell r="L1175">
            <v>2003</v>
          </cell>
          <cell r="M1175" t="str">
            <v>No Trade</v>
          </cell>
          <cell r="N1175" t="str">
            <v/>
          </cell>
          <cell r="O1175" t="str">
            <v/>
          </cell>
          <cell r="P1175" t="str">
            <v/>
          </cell>
        </row>
        <row r="1176">
          <cell r="A1176" t="str">
            <v>OH</v>
          </cell>
          <cell r="B1176">
            <v>2</v>
          </cell>
          <cell r="C1176">
            <v>3</v>
          </cell>
          <cell r="D1176" t="str">
            <v>C</v>
          </cell>
          <cell r="E1176">
            <v>0.88</v>
          </cell>
          <cell r="F1176">
            <v>37649</v>
          </cell>
          <cell r="G1176">
            <v>9.1999999999999998E-3</v>
          </cell>
          <cell r="H1176">
            <v>8.0000000000000002E-3</v>
          </cell>
          <cell r="I1176" t="str">
            <v>3         15   .</v>
          </cell>
          <cell r="J1176">
            <v>70</v>
          </cell>
          <cell r="K1176">
            <v>7.0000000000000001E-3</v>
          </cell>
          <cell r="L1176">
            <v>2003</v>
          </cell>
          <cell r="M1176" t="str">
            <v>No Trade</v>
          </cell>
          <cell r="N1176" t="str">
            <v/>
          </cell>
          <cell r="O1176" t="str">
            <v/>
          </cell>
          <cell r="P1176" t="str">
            <v/>
          </cell>
        </row>
        <row r="1177">
          <cell r="A1177" t="str">
            <v>OH</v>
          </cell>
          <cell r="B1177">
            <v>2</v>
          </cell>
          <cell r="C1177">
            <v>3</v>
          </cell>
          <cell r="D1177" t="str">
            <v>P</v>
          </cell>
          <cell r="E1177">
            <v>0.88</v>
          </cell>
          <cell r="F1177">
            <v>37649</v>
          </cell>
          <cell r="G1177">
            <v>0.14130000000000001</v>
          </cell>
          <cell r="H1177">
            <v>0.14099999999999999</v>
          </cell>
          <cell r="I1177" t="str">
            <v>3          0   .</v>
          </cell>
          <cell r="J1177">
            <v>0</v>
          </cell>
          <cell r="K1177">
            <v>0</v>
          </cell>
          <cell r="L1177">
            <v>2003</v>
          </cell>
          <cell r="M1177" t="str">
            <v>No Trade</v>
          </cell>
          <cell r="N1177" t="str">
            <v/>
          </cell>
          <cell r="O1177" t="str">
            <v/>
          </cell>
          <cell r="P1177" t="str">
            <v/>
          </cell>
        </row>
        <row r="1178">
          <cell r="A1178" t="str">
            <v>OH</v>
          </cell>
          <cell r="B1178">
            <v>2</v>
          </cell>
          <cell r="C1178">
            <v>3</v>
          </cell>
          <cell r="D1178" t="str">
            <v>C</v>
          </cell>
          <cell r="E1178">
            <v>0.89</v>
          </cell>
          <cell r="F1178">
            <v>37649</v>
          </cell>
          <cell r="G1178">
            <v>8.0999999999999996E-3</v>
          </cell>
          <cell r="H1178">
            <v>7.0000000000000001E-3</v>
          </cell>
          <cell r="I1178" t="str">
            <v>3          0   .</v>
          </cell>
          <cell r="J1178">
            <v>0</v>
          </cell>
          <cell r="K1178">
            <v>0</v>
          </cell>
          <cell r="L1178">
            <v>2003</v>
          </cell>
          <cell r="M1178" t="str">
            <v>No Trade</v>
          </cell>
          <cell r="N1178" t="str">
            <v/>
          </cell>
          <cell r="O1178" t="str">
            <v/>
          </cell>
          <cell r="P1178" t="str">
            <v/>
          </cell>
        </row>
        <row r="1179">
          <cell r="A1179" t="str">
            <v>OH</v>
          </cell>
          <cell r="B1179">
            <v>2</v>
          </cell>
          <cell r="C1179">
            <v>3</v>
          </cell>
          <cell r="D1179" t="str">
            <v>C</v>
          </cell>
          <cell r="E1179">
            <v>0.9</v>
          </cell>
          <cell r="F1179">
            <v>37649</v>
          </cell>
          <cell r="G1179">
            <v>7.0000000000000001E-3</v>
          </cell>
          <cell r="H1179">
            <v>6.0000000000000001E-3</v>
          </cell>
          <cell r="I1179" t="str">
            <v>4          5   .</v>
          </cell>
          <cell r="J1179">
            <v>50</v>
          </cell>
          <cell r="K1179">
            <v>5.0000000000000001E-3</v>
          </cell>
          <cell r="L1179">
            <v>2003</v>
          </cell>
          <cell r="M1179" t="str">
            <v>No Trade</v>
          </cell>
          <cell r="N1179" t="str">
            <v/>
          </cell>
          <cell r="O1179" t="str">
            <v/>
          </cell>
          <cell r="P1179" t="str">
            <v/>
          </cell>
        </row>
        <row r="1180">
          <cell r="A1180" t="str">
            <v>OH</v>
          </cell>
          <cell r="B1180">
            <v>2</v>
          </cell>
          <cell r="C1180">
            <v>3</v>
          </cell>
          <cell r="D1180" t="str">
            <v>C</v>
          </cell>
          <cell r="E1180">
            <v>0.91</v>
          </cell>
          <cell r="F1180">
            <v>37649</v>
          </cell>
          <cell r="G1180">
            <v>6.1000000000000004E-3</v>
          </cell>
          <cell r="H1180">
            <v>5.0000000000000001E-3</v>
          </cell>
          <cell r="I1180" t="str">
            <v>6          0   .</v>
          </cell>
          <cell r="J1180">
            <v>0</v>
          </cell>
          <cell r="K1180">
            <v>0</v>
          </cell>
          <cell r="L1180">
            <v>2003</v>
          </cell>
          <cell r="M1180" t="str">
            <v>No Trade</v>
          </cell>
          <cell r="N1180" t="str">
            <v/>
          </cell>
          <cell r="O1180" t="str">
            <v/>
          </cell>
          <cell r="P1180" t="str">
            <v/>
          </cell>
        </row>
        <row r="1181">
          <cell r="A1181" t="str">
            <v>OH</v>
          </cell>
          <cell r="B1181">
            <v>2</v>
          </cell>
          <cell r="C1181">
            <v>3</v>
          </cell>
          <cell r="D1181" t="str">
            <v>C</v>
          </cell>
          <cell r="E1181">
            <v>0.92</v>
          </cell>
          <cell r="F1181">
            <v>37649</v>
          </cell>
          <cell r="G1181">
            <v>5.3E-3</v>
          </cell>
          <cell r="H1181">
            <v>4.0000000000000001E-3</v>
          </cell>
          <cell r="I1181" t="str">
            <v>8         15   .</v>
          </cell>
          <cell r="J1181">
            <v>0</v>
          </cell>
          <cell r="K1181">
            <v>0</v>
          </cell>
          <cell r="L1181">
            <v>2003</v>
          </cell>
          <cell r="M1181" t="str">
            <v>No Trade</v>
          </cell>
          <cell r="N1181" t="str">
            <v/>
          </cell>
          <cell r="O1181" t="str">
            <v/>
          </cell>
          <cell r="P1181" t="str">
            <v/>
          </cell>
        </row>
        <row r="1182">
          <cell r="A1182" t="str">
            <v>OH</v>
          </cell>
          <cell r="B1182">
            <v>2</v>
          </cell>
          <cell r="C1182">
            <v>3</v>
          </cell>
          <cell r="D1182" t="str">
            <v>C</v>
          </cell>
          <cell r="E1182">
            <v>0.93</v>
          </cell>
          <cell r="F1182">
            <v>37649</v>
          </cell>
          <cell r="G1182">
            <v>4.5999999999999999E-3</v>
          </cell>
          <cell r="H1182">
            <v>4.0000000000000001E-3</v>
          </cell>
          <cell r="I1182" t="str">
            <v>2          0   .</v>
          </cell>
          <cell r="J1182">
            <v>0</v>
          </cell>
          <cell r="K1182">
            <v>0</v>
          </cell>
          <cell r="L1182">
            <v>2003</v>
          </cell>
          <cell r="M1182" t="str">
            <v>No Trade</v>
          </cell>
          <cell r="N1182" t="str">
            <v/>
          </cell>
          <cell r="O1182" t="str">
            <v/>
          </cell>
          <cell r="P1182" t="str">
            <v/>
          </cell>
        </row>
        <row r="1183">
          <cell r="A1183" t="str">
            <v>OH</v>
          </cell>
          <cell r="B1183">
            <v>2</v>
          </cell>
          <cell r="C1183">
            <v>3</v>
          </cell>
          <cell r="D1183" t="str">
            <v>C</v>
          </cell>
          <cell r="E1183">
            <v>0.94</v>
          </cell>
          <cell r="F1183">
            <v>37649</v>
          </cell>
          <cell r="G1183">
            <v>4.0000000000000001E-3</v>
          </cell>
          <cell r="H1183">
            <v>3.0000000000000001E-3</v>
          </cell>
          <cell r="I1183" t="str">
            <v>7          0   .</v>
          </cell>
          <cell r="J1183">
            <v>0</v>
          </cell>
          <cell r="K1183">
            <v>0</v>
          </cell>
          <cell r="L1183">
            <v>2003</v>
          </cell>
          <cell r="M1183" t="str">
            <v>No Trade</v>
          </cell>
          <cell r="N1183" t="str">
            <v/>
          </cell>
          <cell r="O1183" t="str">
            <v/>
          </cell>
          <cell r="P1183" t="str">
            <v/>
          </cell>
        </row>
        <row r="1184">
          <cell r="A1184" t="str">
            <v>OH</v>
          </cell>
          <cell r="B1184">
            <v>2</v>
          </cell>
          <cell r="C1184">
            <v>3</v>
          </cell>
          <cell r="D1184" t="str">
            <v>C</v>
          </cell>
          <cell r="E1184">
            <v>0.95</v>
          </cell>
          <cell r="F1184">
            <v>37649</v>
          </cell>
          <cell r="G1184">
            <v>3.5000000000000001E-3</v>
          </cell>
          <cell r="H1184">
            <v>3.0000000000000001E-3</v>
          </cell>
          <cell r="I1184" t="str">
            <v>2          0   .</v>
          </cell>
          <cell r="J1184">
            <v>0</v>
          </cell>
          <cell r="K1184">
            <v>0</v>
          </cell>
          <cell r="L1184">
            <v>2003</v>
          </cell>
          <cell r="M1184" t="str">
            <v>No Trade</v>
          </cell>
          <cell r="N1184" t="str">
            <v/>
          </cell>
          <cell r="O1184" t="str">
            <v/>
          </cell>
          <cell r="P1184" t="str">
            <v/>
          </cell>
        </row>
        <row r="1185">
          <cell r="A1185" t="str">
            <v>OH</v>
          </cell>
          <cell r="B1185">
            <v>2</v>
          </cell>
          <cell r="C1185">
            <v>3</v>
          </cell>
          <cell r="D1185" t="str">
            <v>C</v>
          </cell>
          <cell r="E1185">
            <v>0.96</v>
          </cell>
          <cell r="F1185">
            <v>37649</v>
          </cell>
          <cell r="G1185">
            <v>3.0000000000000001E-3</v>
          </cell>
          <cell r="H1185">
            <v>2E-3</v>
          </cell>
          <cell r="I1185" t="str">
            <v>8          0   .</v>
          </cell>
          <cell r="J1185">
            <v>0</v>
          </cell>
          <cell r="K1185">
            <v>0</v>
          </cell>
          <cell r="L1185">
            <v>2003</v>
          </cell>
          <cell r="M1185" t="str">
            <v>No Trade</v>
          </cell>
          <cell r="N1185" t="str">
            <v/>
          </cell>
          <cell r="O1185" t="str">
            <v/>
          </cell>
          <cell r="P1185" t="str">
            <v/>
          </cell>
        </row>
        <row r="1186">
          <cell r="A1186" t="str">
            <v>OH</v>
          </cell>
          <cell r="B1186">
            <v>2</v>
          </cell>
          <cell r="C1186">
            <v>3</v>
          </cell>
          <cell r="D1186" t="str">
            <v>C</v>
          </cell>
          <cell r="E1186">
            <v>0.97</v>
          </cell>
          <cell r="F1186">
            <v>37649</v>
          </cell>
          <cell r="G1186">
            <v>2.5999999999999999E-3</v>
          </cell>
          <cell r="H1186">
            <v>2E-3</v>
          </cell>
          <cell r="I1186" t="str">
            <v>4          0   .</v>
          </cell>
          <cell r="J1186">
            <v>0</v>
          </cell>
          <cell r="K1186">
            <v>0</v>
          </cell>
          <cell r="L1186">
            <v>2003</v>
          </cell>
          <cell r="M1186" t="str">
            <v>No Trade</v>
          </cell>
          <cell r="N1186" t="str">
            <v/>
          </cell>
          <cell r="O1186" t="str">
            <v/>
          </cell>
          <cell r="P1186" t="str">
            <v/>
          </cell>
        </row>
        <row r="1187">
          <cell r="A1187" t="str">
            <v>OH</v>
          </cell>
          <cell r="B1187">
            <v>2</v>
          </cell>
          <cell r="C1187">
            <v>3</v>
          </cell>
          <cell r="D1187" t="str">
            <v>P</v>
          </cell>
          <cell r="E1187">
            <v>0.97</v>
          </cell>
          <cell r="F1187">
            <v>37649</v>
          </cell>
          <cell r="G1187">
            <v>0.21970000000000001</v>
          </cell>
          <cell r="H1187">
            <v>0.23100000000000001</v>
          </cell>
          <cell r="I1187" t="str">
            <v>6          0   .</v>
          </cell>
          <cell r="J1187">
            <v>0</v>
          </cell>
          <cell r="K1187">
            <v>0</v>
          </cell>
          <cell r="L1187">
            <v>2003</v>
          </cell>
          <cell r="M1187" t="str">
            <v>No Trade</v>
          </cell>
          <cell r="N1187" t="str">
            <v/>
          </cell>
          <cell r="O1187" t="str">
            <v/>
          </cell>
          <cell r="P1187" t="str">
            <v/>
          </cell>
        </row>
        <row r="1188">
          <cell r="A1188" t="str">
            <v>OH</v>
          </cell>
          <cell r="B1188">
            <v>2</v>
          </cell>
          <cell r="C1188">
            <v>3</v>
          </cell>
          <cell r="D1188" t="str">
            <v>C</v>
          </cell>
          <cell r="E1188">
            <v>0.98</v>
          </cell>
          <cell r="F1188">
            <v>37649</v>
          </cell>
          <cell r="G1188">
            <v>2.3E-3</v>
          </cell>
          <cell r="H1188">
            <v>2E-3</v>
          </cell>
          <cell r="I1188" t="str">
            <v>1          0   .</v>
          </cell>
          <cell r="J1188">
            <v>0</v>
          </cell>
          <cell r="K1188">
            <v>0</v>
          </cell>
          <cell r="L1188">
            <v>2003</v>
          </cell>
          <cell r="M1188" t="str">
            <v>No Trade</v>
          </cell>
          <cell r="N1188" t="str">
            <v/>
          </cell>
          <cell r="O1188" t="str">
            <v/>
          </cell>
          <cell r="P1188" t="str">
            <v/>
          </cell>
        </row>
        <row r="1189">
          <cell r="A1189" t="str">
            <v>OH</v>
          </cell>
          <cell r="B1189">
            <v>2</v>
          </cell>
          <cell r="C1189">
            <v>3</v>
          </cell>
          <cell r="D1189" t="str">
            <v>C</v>
          </cell>
          <cell r="E1189">
            <v>0.99</v>
          </cell>
          <cell r="F1189">
            <v>37649</v>
          </cell>
          <cell r="G1189">
            <v>1.9E-3</v>
          </cell>
          <cell r="H1189">
            <v>1E-3</v>
          </cell>
          <cell r="I1189" t="str">
            <v>8          0   .</v>
          </cell>
          <cell r="J1189">
            <v>0</v>
          </cell>
          <cell r="K1189">
            <v>0</v>
          </cell>
          <cell r="L1189">
            <v>2003</v>
          </cell>
          <cell r="M1189" t="str">
            <v>No Trade</v>
          </cell>
          <cell r="N1189" t="str">
            <v/>
          </cell>
          <cell r="O1189" t="str">
            <v/>
          </cell>
          <cell r="P1189" t="str">
            <v/>
          </cell>
        </row>
        <row r="1190">
          <cell r="A1190" t="str">
            <v>OH</v>
          </cell>
          <cell r="B1190">
            <v>2</v>
          </cell>
          <cell r="C1190">
            <v>3</v>
          </cell>
          <cell r="D1190" t="str">
            <v>C</v>
          </cell>
          <cell r="E1190">
            <v>1</v>
          </cell>
          <cell r="F1190">
            <v>37649</v>
          </cell>
          <cell r="G1190">
            <v>1.6999999999999999E-3</v>
          </cell>
          <cell r="H1190">
            <v>1E-3</v>
          </cell>
          <cell r="I1190" t="str">
            <v>6          0   .</v>
          </cell>
          <cell r="J1190">
            <v>0</v>
          </cell>
          <cell r="K1190">
            <v>0</v>
          </cell>
          <cell r="L1190">
            <v>2003</v>
          </cell>
          <cell r="M1190" t="str">
            <v>No Trade</v>
          </cell>
          <cell r="N1190" t="str">
            <v/>
          </cell>
          <cell r="O1190" t="str">
            <v/>
          </cell>
          <cell r="P1190" t="str">
            <v/>
          </cell>
        </row>
        <row r="1191">
          <cell r="A1191" t="str">
            <v>OH</v>
          </cell>
          <cell r="B1191">
            <v>2</v>
          </cell>
          <cell r="C1191">
            <v>3</v>
          </cell>
          <cell r="D1191" t="str">
            <v>C</v>
          </cell>
          <cell r="E1191">
            <v>1.1000000000000001</v>
          </cell>
          <cell r="F1191">
            <v>37649</v>
          </cell>
          <cell r="G1191">
            <v>4.0000000000000002E-4</v>
          </cell>
          <cell r="H1191">
            <v>0</v>
          </cell>
          <cell r="I1191" t="str">
            <v>4          0   .</v>
          </cell>
          <cell r="J1191">
            <v>0</v>
          </cell>
          <cell r="K1191">
            <v>0</v>
          </cell>
          <cell r="L1191">
            <v>2003</v>
          </cell>
          <cell r="M1191" t="str">
            <v>No Trade</v>
          </cell>
          <cell r="N1191" t="str">
            <v/>
          </cell>
          <cell r="O1191" t="str">
            <v/>
          </cell>
          <cell r="P1191" t="str">
            <v/>
          </cell>
        </row>
        <row r="1192">
          <cell r="A1192" t="str">
            <v>OH</v>
          </cell>
          <cell r="B1192">
            <v>3</v>
          </cell>
          <cell r="C1192">
            <v>3</v>
          </cell>
          <cell r="D1192" t="str">
            <v>C</v>
          </cell>
          <cell r="E1192">
            <v>0.1</v>
          </cell>
          <cell r="F1192">
            <v>37677</v>
          </cell>
          <cell r="G1192">
            <v>0.62839999999999996</v>
          </cell>
          <cell r="H1192">
            <v>0.61599999999999999</v>
          </cell>
          <cell r="I1192" t="str">
            <v>2          0   .</v>
          </cell>
          <cell r="J1192">
            <v>0</v>
          </cell>
          <cell r="K1192">
            <v>0</v>
          </cell>
          <cell r="L1192">
            <v>2003</v>
          </cell>
          <cell r="M1192" t="str">
            <v>No Trade</v>
          </cell>
          <cell r="N1192" t="str">
            <v/>
          </cell>
          <cell r="O1192" t="str">
            <v/>
          </cell>
          <cell r="P1192" t="str">
            <v/>
          </cell>
        </row>
        <row r="1193">
          <cell r="A1193" t="str">
            <v>OH</v>
          </cell>
          <cell r="B1193">
            <v>3</v>
          </cell>
          <cell r="C1193">
            <v>3</v>
          </cell>
          <cell r="D1193" t="str">
            <v>P</v>
          </cell>
          <cell r="E1193">
            <v>0.1</v>
          </cell>
          <cell r="F1193">
            <v>37677</v>
          </cell>
          <cell r="G1193">
            <v>1E-4</v>
          </cell>
          <cell r="H1193">
            <v>0</v>
          </cell>
          <cell r="I1193" t="str">
            <v>1          0   .</v>
          </cell>
          <cell r="J1193">
            <v>0</v>
          </cell>
          <cell r="K1193">
            <v>0</v>
          </cell>
          <cell r="L1193">
            <v>2003</v>
          </cell>
          <cell r="M1193" t="str">
            <v>No Trade</v>
          </cell>
          <cell r="N1193" t="str">
            <v/>
          </cell>
          <cell r="O1193" t="str">
            <v/>
          </cell>
          <cell r="P1193" t="str">
            <v/>
          </cell>
        </row>
        <row r="1194">
          <cell r="A1194" t="str">
            <v>OH</v>
          </cell>
          <cell r="B1194">
            <v>3</v>
          </cell>
          <cell r="C1194">
            <v>3</v>
          </cell>
          <cell r="D1194" t="str">
            <v>C</v>
          </cell>
          <cell r="E1194">
            <v>0.25</v>
          </cell>
          <cell r="F1194">
            <v>37677</v>
          </cell>
          <cell r="G1194">
            <v>0.42359999999999998</v>
          </cell>
          <cell r="H1194">
            <v>0.42299999999999999</v>
          </cell>
          <cell r="I1194" t="str">
            <v>6          0   .</v>
          </cell>
          <cell r="J1194">
            <v>0</v>
          </cell>
          <cell r="K1194">
            <v>0</v>
          </cell>
          <cell r="L1194">
            <v>2003</v>
          </cell>
          <cell r="M1194" t="str">
            <v>No Trade</v>
          </cell>
          <cell r="N1194" t="str">
            <v/>
          </cell>
          <cell r="O1194" t="str">
            <v/>
          </cell>
          <cell r="P1194" t="str">
            <v/>
          </cell>
        </row>
        <row r="1195">
          <cell r="A1195" t="str">
            <v>OH</v>
          </cell>
          <cell r="B1195">
            <v>3</v>
          </cell>
          <cell r="C1195">
            <v>3</v>
          </cell>
          <cell r="D1195" t="str">
            <v>P</v>
          </cell>
          <cell r="E1195">
            <v>0.25</v>
          </cell>
          <cell r="F1195">
            <v>37677</v>
          </cell>
          <cell r="G1195">
            <v>1E-4</v>
          </cell>
          <cell r="H1195">
            <v>0</v>
          </cell>
          <cell r="I1195" t="str">
            <v>1          0   .</v>
          </cell>
          <cell r="J1195">
            <v>0</v>
          </cell>
          <cell r="K1195">
            <v>0</v>
          </cell>
          <cell r="L1195">
            <v>2003</v>
          </cell>
          <cell r="M1195" t="str">
            <v>No Trade</v>
          </cell>
          <cell r="N1195" t="str">
            <v/>
          </cell>
          <cell r="O1195" t="str">
            <v/>
          </cell>
          <cell r="P1195" t="str">
            <v/>
          </cell>
        </row>
        <row r="1196">
          <cell r="A1196" t="str">
            <v>OH</v>
          </cell>
          <cell r="B1196">
            <v>3</v>
          </cell>
          <cell r="C1196">
            <v>3</v>
          </cell>
          <cell r="D1196" t="str">
            <v>C</v>
          </cell>
          <cell r="E1196">
            <v>0.3</v>
          </cell>
          <cell r="F1196">
            <v>37677</v>
          </cell>
          <cell r="G1196">
            <v>0.43730000000000002</v>
          </cell>
          <cell r="H1196">
            <v>0.437</v>
          </cell>
          <cell r="I1196" t="str">
            <v>3          0   .</v>
          </cell>
          <cell r="J1196">
            <v>0</v>
          </cell>
          <cell r="K1196">
            <v>0</v>
          </cell>
          <cell r="L1196">
            <v>2003</v>
          </cell>
          <cell r="M1196" t="str">
            <v>No Trade</v>
          </cell>
          <cell r="N1196" t="str">
            <v/>
          </cell>
          <cell r="O1196" t="str">
            <v/>
          </cell>
          <cell r="P1196" t="str">
            <v/>
          </cell>
        </row>
        <row r="1197">
          <cell r="A1197" t="str">
            <v>OH</v>
          </cell>
          <cell r="B1197">
            <v>3</v>
          </cell>
          <cell r="C1197">
            <v>3</v>
          </cell>
          <cell r="D1197" t="str">
            <v>P</v>
          </cell>
          <cell r="E1197">
            <v>0.3</v>
          </cell>
          <cell r="F1197">
            <v>37677</v>
          </cell>
          <cell r="G1197">
            <v>1E-4</v>
          </cell>
          <cell r="H1197">
            <v>0</v>
          </cell>
          <cell r="I1197" t="str">
            <v>1          0   .</v>
          </cell>
          <cell r="J1197">
            <v>0</v>
          </cell>
          <cell r="K1197">
            <v>0</v>
          </cell>
          <cell r="L1197">
            <v>2003</v>
          </cell>
          <cell r="M1197" t="str">
            <v>No Trade</v>
          </cell>
          <cell r="N1197" t="str">
            <v/>
          </cell>
          <cell r="O1197" t="str">
            <v/>
          </cell>
          <cell r="P1197" t="str">
            <v/>
          </cell>
        </row>
        <row r="1198">
          <cell r="A1198" t="str">
            <v>OH</v>
          </cell>
          <cell r="B1198">
            <v>3</v>
          </cell>
          <cell r="C1198">
            <v>3</v>
          </cell>
          <cell r="D1198" t="str">
            <v>P</v>
          </cell>
          <cell r="E1198">
            <v>0.48</v>
          </cell>
          <cell r="F1198">
            <v>37677</v>
          </cell>
          <cell r="G1198">
            <v>2.0000000000000001E-4</v>
          </cell>
          <cell r="H1198">
            <v>0</v>
          </cell>
          <cell r="I1198" t="str">
            <v>4          0   .</v>
          </cell>
          <cell r="J1198">
            <v>0</v>
          </cell>
          <cell r="K1198">
            <v>0</v>
          </cell>
          <cell r="L1198">
            <v>2003</v>
          </cell>
          <cell r="M1198" t="str">
            <v>No Trade</v>
          </cell>
          <cell r="N1198" t="str">
            <v/>
          </cell>
          <cell r="O1198" t="str">
            <v/>
          </cell>
          <cell r="P1198" t="str">
            <v/>
          </cell>
        </row>
        <row r="1199">
          <cell r="A1199" t="str">
            <v>OH</v>
          </cell>
          <cell r="B1199">
            <v>3</v>
          </cell>
          <cell r="C1199">
            <v>3</v>
          </cell>
          <cell r="D1199" t="str">
            <v>C</v>
          </cell>
          <cell r="E1199">
            <v>0.51</v>
          </cell>
          <cell r="F1199">
            <v>37677</v>
          </cell>
          <cell r="G1199">
            <v>0</v>
          </cell>
          <cell r="H1199">
            <v>0</v>
          </cell>
          <cell r="I1199" t="str">
            <v>0          0   .</v>
          </cell>
          <cell r="J1199">
            <v>0</v>
          </cell>
          <cell r="K1199">
            <v>0</v>
          </cell>
          <cell r="L1199">
            <v>2003</v>
          </cell>
          <cell r="M1199" t="str">
            <v>No Trade</v>
          </cell>
          <cell r="N1199" t="str">
            <v/>
          </cell>
          <cell r="O1199" t="str">
            <v/>
          </cell>
          <cell r="P1199" t="str">
            <v/>
          </cell>
        </row>
        <row r="1200">
          <cell r="A1200" t="str">
            <v>OH</v>
          </cell>
          <cell r="B1200">
            <v>3</v>
          </cell>
          <cell r="C1200">
            <v>3</v>
          </cell>
          <cell r="D1200" t="str">
            <v>P</v>
          </cell>
          <cell r="E1200">
            <v>0.51</v>
          </cell>
          <cell r="F1200">
            <v>37677</v>
          </cell>
          <cell r="G1200">
            <v>5.9999999999999995E-4</v>
          </cell>
          <cell r="H1200">
            <v>1E-3</v>
          </cell>
          <cell r="I1200" t="str">
            <v>0          0   .</v>
          </cell>
          <cell r="J1200">
            <v>0</v>
          </cell>
          <cell r="K1200">
            <v>0</v>
          </cell>
          <cell r="L1200">
            <v>2003</v>
          </cell>
          <cell r="M1200" t="str">
            <v>No Trade</v>
          </cell>
          <cell r="N1200" t="str">
            <v/>
          </cell>
          <cell r="O1200" t="str">
            <v/>
          </cell>
          <cell r="P1200" t="str">
            <v/>
          </cell>
        </row>
        <row r="1201">
          <cell r="A1201" t="str">
            <v>OH</v>
          </cell>
          <cell r="B1201">
            <v>3</v>
          </cell>
          <cell r="C1201">
            <v>3</v>
          </cell>
          <cell r="D1201" t="str">
            <v>P</v>
          </cell>
          <cell r="E1201">
            <v>0.52</v>
          </cell>
          <cell r="F1201">
            <v>37677</v>
          </cell>
          <cell r="G1201">
            <v>8.0000000000000004E-4</v>
          </cell>
          <cell r="H1201">
            <v>1E-3</v>
          </cell>
          <cell r="I1201" t="str">
            <v>3          0   .</v>
          </cell>
          <cell r="J1201">
            <v>0</v>
          </cell>
          <cell r="K1201">
            <v>0</v>
          </cell>
          <cell r="L1201">
            <v>2003</v>
          </cell>
          <cell r="M1201" t="str">
            <v>No Trade</v>
          </cell>
          <cell r="N1201" t="str">
            <v/>
          </cell>
          <cell r="O1201" t="str">
            <v/>
          </cell>
          <cell r="P1201" t="str">
            <v/>
          </cell>
        </row>
        <row r="1202">
          <cell r="A1202" t="str">
            <v>OH</v>
          </cell>
          <cell r="B1202">
            <v>3</v>
          </cell>
          <cell r="C1202">
            <v>3</v>
          </cell>
          <cell r="D1202" t="str">
            <v>P</v>
          </cell>
          <cell r="E1202">
            <v>0.53</v>
          </cell>
          <cell r="F1202">
            <v>37677</v>
          </cell>
          <cell r="G1202">
            <v>1.1000000000000001E-3</v>
          </cell>
          <cell r="H1202">
            <v>1E-3</v>
          </cell>
          <cell r="I1202" t="str">
            <v>7          0   .</v>
          </cell>
          <cell r="J1202">
            <v>0</v>
          </cell>
          <cell r="K1202">
            <v>0</v>
          </cell>
          <cell r="L1202">
            <v>2003</v>
          </cell>
          <cell r="M1202" t="str">
            <v>No Trade</v>
          </cell>
          <cell r="N1202" t="str">
            <v/>
          </cell>
          <cell r="O1202" t="str">
            <v/>
          </cell>
          <cell r="P1202" t="str">
            <v/>
          </cell>
        </row>
        <row r="1203">
          <cell r="A1203" t="str">
            <v>OH</v>
          </cell>
          <cell r="B1203">
            <v>3</v>
          </cell>
          <cell r="C1203">
            <v>3</v>
          </cell>
          <cell r="D1203" t="str">
            <v>P</v>
          </cell>
          <cell r="E1203">
            <v>0.54</v>
          </cell>
          <cell r="F1203">
            <v>37677</v>
          </cell>
          <cell r="G1203">
            <v>1.5E-3</v>
          </cell>
          <cell r="H1203">
            <v>2E-3</v>
          </cell>
          <cell r="I1203" t="str">
            <v>3          0   .</v>
          </cell>
          <cell r="J1203">
            <v>0</v>
          </cell>
          <cell r="K1203">
            <v>0</v>
          </cell>
          <cell r="L1203">
            <v>2003</v>
          </cell>
          <cell r="M1203" t="str">
            <v>No Trade</v>
          </cell>
          <cell r="N1203" t="str">
            <v/>
          </cell>
          <cell r="O1203" t="str">
            <v/>
          </cell>
          <cell r="P1203" t="str">
            <v/>
          </cell>
        </row>
        <row r="1204">
          <cell r="A1204" t="str">
            <v>OH</v>
          </cell>
          <cell r="B1204">
            <v>3</v>
          </cell>
          <cell r="C1204">
            <v>3</v>
          </cell>
          <cell r="D1204" t="str">
            <v>P</v>
          </cell>
          <cell r="E1204">
            <v>0.55000000000000004</v>
          </cell>
          <cell r="F1204">
            <v>37677</v>
          </cell>
          <cell r="G1204">
            <v>2E-3</v>
          </cell>
          <cell r="H1204">
            <v>2E-3</v>
          </cell>
          <cell r="I1204" t="str">
            <v>9          0   .</v>
          </cell>
          <cell r="J1204">
            <v>0</v>
          </cell>
          <cell r="K1204">
            <v>0</v>
          </cell>
          <cell r="L1204">
            <v>2003</v>
          </cell>
          <cell r="M1204" t="str">
            <v>No Trade</v>
          </cell>
          <cell r="N1204" t="str">
            <v/>
          </cell>
          <cell r="O1204" t="str">
            <v/>
          </cell>
          <cell r="P1204" t="str">
            <v/>
          </cell>
        </row>
        <row r="1205">
          <cell r="A1205" t="str">
            <v>OH</v>
          </cell>
          <cell r="B1205">
            <v>3</v>
          </cell>
          <cell r="C1205">
            <v>3</v>
          </cell>
          <cell r="D1205" t="str">
            <v>P</v>
          </cell>
          <cell r="E1205">
            <v>0.56000000000000005</v>
          </cell>
          <cell r="F1205">
            <v>37677</v>
          </cell>
          <cell r="G1205">
            <v>2.5999999999999999E-3</v>
          </cell>
          <cell r="H1205">
            <v>3.0000000000000001E-3</v>
          </cell>
          <cell r="I1205" t="str">
            <v>8          0   .</v>
          </cell>
          <cell r="J1205">
            <v>0</v>
          </cell>
          <cell r="K1205">
            <v>0</v>
          </cell>
          <cell r="L1205">
            <v>2003</v>
          </cell>
          <cell r="M1205" t="str">
            <v>No Trade</v>
          </cell>
          <cell r="N1205" t="str">
            <v/>
          </cell>
          <cell r="O1205" t="str">
            <v/>
          </cell>
          <cell r="P1205" t="str">
            <v/>
          </cell>
        </row>
        <row r="1206">
          <cell r="A1206" t="str">
            <v>OH</v>
          </cell>
          <cell r="B1206">
            <v>3</v>
          </cell>
          <cell r="C1206">
            <v>3</v>
          </cell>
          <cell r="D1206" t="str">
            <v>P</v>
          </cell>
          <cell r="E1206">
            <v>0.56999999999999995</v>
          </cell>
          <cell r="F1206">
            <v>37677</v>
          </cell>
          <cell r="G1206">
            <v>3.3E-3</v>
          </cell>
          <cell r="H1206">
            <v>4.0000000000000001E-3</v>
          </cell>
          <cell r="I1206" t="str">
            <v>7          0   .</v>
          </cell>
          <cell r="J1206">
            <v>0</v>
          </cell>
          <cell r="K1206">
            <v>0</v>
          </cell>
          <cell r="L1206">
            <v>2003</v>
          </cell>
          <cell r="M1206" t="str">
            <v>No Trade</v>
          </cell>
          <cell r="N1206" t="str">
            <v/>
          </cell>
          <cell r="O1206" t="str">
            <v/>
          </cell>
          <cell r="P1206" t="str">
            <v/>
          </cell>
        </row>
        <row r="1207">
          <cell r="A1207" t="str">
            <v>OH</v>
          </cell>
          <cell r="B1207">
            <v>3</v>
          </cell>
          <cell r="C1207">
            <v>3</v>
          </cell>
          <cell r="D1207" t="str">
            <v>C</v>
          </cell>
          <cell r="E1207">
            <v>0.57999999999999996</v>
          </cell>
          <cell r="F1207">
            <v>37677</v>
          </cell>
          <cell r="G1207">
            <v>0.13519999999999999</v>
          </cell>
          <cell r="H1207">
            <v>0.13500000000000001</v>
          </cell>
          <cell r="I1207" t="str">
            <v>2          0   .</v>
          </cell>
          <cell r="J1207">
            <v>0</v>
          </cell>
          <cell r="K1207">
            <v>0</v>
          </cell>
          <cell r="L1207">
            <v>2003</v>
          </cell>
          <cell r="M1207" t="str">
            <v>No Trade</v>
          </cell>
          <cell r="N1207" t="str">
            <v/>
          </cell>
          <cell r="O1207" t="str">
            <v/>
          </cell>
          <cell r="P1207" t="str">
            <v/>
          </cell>
        </row>
        <row r="1208">
          <cell r="A1208" t="str">
            <v>OH</v>
          </cell>
          <cell r="B1208">
            <v>3</v>
          </cell>
          <cell r="C1208">
            <v>3</v>
          </cell>
          <cell r="D1208" t="str">
            <v>P</v>
          </cell>
          <cell r="E1208">
            <v>0.57999999999999996</v>
          </cell>
          <cell r="F1208">
            <v>37677</v>
          </cell>
          <cell r="G1208">
            <v>4.3E-3</v>
          </cell>
          <cell r="H1208">
            <v>5.0000000000000001E-3</v>
          </cell>
          <cell r="I1208" t="str">
            <v>9          0   .</v>
          </cell>
          <cell r="J1208">
            <v>0</v>
          </cell>
          <cell r="K1208">
            <v>0</v>
          </cell>
          <cell r="L1208">
            <v>2003</v>
          </cell>
          <cell r="M1208" t="str">
            <v>No Trade</v>
          </cell>
          <cell r="N1208" t="str">
            <v/>
          </cell>
          <cell r="O1208" t="str">
            <v/>
          </cell>
          <cell r="P1208" t="str">
            <v/>
          </cell>
        </row>
        <row r="1209">
          <cell r="A1209" t="str">
            <v>OH</v>
          </cell>
          <cell r="B1209">
            <v>3</v>
          </cell>
          <cell r="C1209">
            <v>3</v>
          </cell>
          <cell r="D1209" t="str">
            <v>P</v>
          </cell>
          <cell r="E1209">
            <v>0.59</v>
          </cell>
          <cell r="F1209">
            <v>37677</v>
          </cell>
          <cell r="G1209">
            <v>5.3E-3</v>
          </cell>
          <cell r="H1209">
            <v>7.0000000000000001E-3</v>
          </cell>
          <cell r="I1209" t="str">
            <v>3          0   .</v>
          </cell>
          <cell r="J1209">
            <v>0</v>
          </cell>
          <cell r="K1209">
            <v>0</v>
          </cell>
          <cell r="L1209">
            <v>2003</v>
          </cell>
          <cell r="M1209" t="str">
            <v>No Trade</v>
          </cell>
          <cell r="N1209" t="str">
            <v/>
          </cell>
          <cell r="O1209" t="str">
            <v/>
          </cell>
          <cell r="P1209" t="str">
            <v/>
          </cell>
        </row>
        <row r="1210">
          <cell r="A1210" t="str">
            <v>OH</v>
          </cell>
          <cell r="B1210">
            <v>3</v>
          </cell>
          <cell r="C1210">
            <v>3</v>
          </cell>
          <cell r="D1210" t="str">
            <v>C</v>
          </cell>
          <cell r="E1210">
            <v>0.6</v>
          </cell>
          <cell r="F1210">
            <v>37677</v>
          </cell>
          <cell r="G1210">
            <v>0.1328</v>
          </cell>
          <cell r="H1210">
            <v>0.13200000000000001</v>
          </cell>
          <cell r="I1210" t="str">
            <v>8          0   .</v>
          </cell>
          <cell r="J1210">
            <v>0</v>
          </cell>
          <cell r="K1210">
            <v>0</v>
          </cell>
          <cell r="L1210">
            <v>2003</v>
          </cell>
          <cell r="M1210" t="str">
            <v>No Trade</v>
          </cell>
          <cell r="N1210" t="str">
            <v/>
          </cell>
          <cell r="O1210" t="str">
            <v/>
          </cell>
          <cell r="P1210" t="str">
            <v/>
          </cell>
        </row>
        <row r="1211">
          <cell r="A1211" t="str">
            <v>OH</v>
          </cell>
          <cell r="B1211">
            <v>3</v>
          </cell>
          <cell r="C1211">
            <v>3</v>
          </cell>
          <cell r="D1211" t="str">
            <v>P</v>
          </cell>
          <cell r="E1211">
            <v>0.6</v>
          </cell>
          <cell r="F1211">
            <v>37677</v>
          </cell>
          <cell r="G1211">
            <v>6.6E-3</v>
          </cell>
          <cell r="H1211">
            <v>8.0000000000000002E-3</v>
          </cell>
          <cell r="I1211" t="str">
            <v>9          0   .</v>
          </cell>
          <cell r="J1211">
            <v>0</v>
          </cell>
          <cell r="K1211">
            <v>0</v>
          </cell>
          <cell r="L1211">
            <v>2003</v>
          </cell>
          <cell r="M1211" t="str">
            <v>No Trade</v>
          </cell>
          <cell r="N1211" t="str">
            <v/>
          </cell>
          <cell r="O1211" t="str">
            <v/>
          </cell>
          <cell r="P1211" t="str">
            <v/>
          </cell>
        </row>
        <row r="1212">
          <cell r="A1212" t="str">
            <v>OH</v>
          </cell>
          <cell r="B1212">
            <v>3</v>
          </cell>
          <cell r="C1212">
            <v>3</v>
          </cell>
          <cell r="D1212" t="str">
            <v>P</v>
          </cell>
          <cell r="E1212">
            <v>0.61</v>
          </cell>
          <cell r="F1212">
            <v>37677</v>
          </cell>
          <cell r="G1212">
            <v>8.0999999999999996E-3</v>
          </cell>
          <cell r="H1212">
            <v>0.01</v>
          </cell>
          <cell r="I1212" t="str">
            <v>8          0   .</v>
          </cell>
          <cell r="J1212">
            <v>0</v>
          </cell>
          <cell r="K1212">
            <v>0</v>
          </cell>
          <cell r="L1212">
            <v>2003</v>
          </cell>
          <cell r="M1212" t="str">
            <v>No Trade</v>
          </cell>
          <cell r="N1212" t="str">
            <v/>
          </cell>
          <cell r="O1212" t="str">
            <v/>
          </cell>
          <cell r="P1212" t="str">
            <v/>
          </cell>
        </row>
        <row r="1213">
          <cell r="A1213" t="str">
            <v>OH</v>
          </cell>
          <cell r="B1213">
            <v>3</v>
          </cell>
          <cell r="C1213">
            <v>3</v>
          </cell>
          <cell r="D1213" t="str">
            <v>C</v>
          </cell>
          <cell r="E1213">
            <v>0.62</v>
          </cell>
          <cell r="F1213">
            <v>37677</v>
          </cell>
          <cell r="G1213">
            <v>0.1041</v>
          </cell>
          <cell r="H1213">
            <v>0.104</v>
          </cell>
          <cell r="I1213" t="str">
            <v>1          0   .</v>
          </cell>
          <cell r="J1213">
            <v>0</v>
          </cell>
          <cell r="K1213">
            <v>0</v>
          </cell>
          <cell r="L1213">
            <v>2003</v>
          </cell>
          <cell r="M1213" t="str">
            <v>No Trade</v>
          </cell>
          <cell r="N1213" t="str">
            <v/>
          </cell>
          <cell r="O1213" t="str">
            <v/>
          </cell>
          <cell r="P1213" t="str">
            <v/>
          </cell>
        </row>
        <row r="1214">
          <cell r="A1214" t="str">
            <v>OH</v>
          </cell>
          <cell r="B1214">
            <v>3</v>
          </cell>
          <cell r="C1214">
            <v>3</v>
          </cell>
          <cell r="D1214" t="str">
            <v>P</v>
          </cell>
          <cell r="E1214">
            <v>0.62</v>
          </cell>
          <cell r="F1214">
            <v>37677</v>
          </cell>
          <cell r="G1214">
            <v>9.9000000000000008E-3</v>
          </cell>
          <cell r="H1214">
            <v>1.2E-2</v>
          </cell>
          <cell r="I1214" t="str">
            <v>9          0   .</v>
          </cell>
          <cell r="J1214">
            <v>0</v>
          </cell>
          <cell r="K1214">
            <v>0</v>
          </cell>
          <cell r="L1214">
            <v>2003</v>
          </cell>
          <cell r="M1214" t="str">
            <v>No Trade</v>
          </cell>
          <cell r="N1214" t="str">
            <v/>
          </cell>
          <cell r="O1214" t="str">
            <v/>
          </cell>
          <cell r="P1214" t="str">
            <v/>
          </cell>
        </row>
        <row r="1215">
          <cell r="A1215" t="str">
            <v>OH</v>
          </cell>
          <cell r="B1215">
            <v>3</v>
          </cell>
          <cell r="C1215">
            <v>3</v>
          </cell>
          <cell r="D1215" t="str">
            <v>P</v>
          </cell>
          <cell r="E1215">
            <v>0.63</v>
          </cell>
          <cell r="F1215">
            <v>37677</v>
          </cell>
          <cell r="G1215">
            <v>1.1900000000000001E-2</v>
          </cell>
          <cell r="H1215">
            <v>1.4999999999999999E-2</v>
          </cell>
          <cell r="I1215" t="str">
            <v>3          0   .</v>
          </cell>
          <cell r="J1215">
            <v>0</v>
          </cell>
          <cell r="K1215">
            <v>0</v>
          </cell>
          <cell r="L1215">
            <v>2003</v>
          </cell>
          <cell r="M1215" t="str">
            <v>No Trade</v>
          </cell>
          <cell r="N1215" t="str">
            <v/>
          </cell>
          <cell r="O1215" t="str">
            <v/>
          </cell>
          <cell r="P1215" t="str">
            <v/>
          </cell>
        </row>
        <row r="1216">
          <cell r="A1216" t="str">
            <v>OH</v>
          </cell>
          <cell r="B1216">
            <v>3</v>
          </cell>
          <cell r="C1216">
            <v>3</v>
          </cell>
          <cell r="D1216" t="str">
            <v>P</v>
          </cell>
          <cell r="E1216">
            <v>0.64</v>
          </cell>
          <cell r="F1216">
            <v>37677</v>
          </cell>
          <cell r="G1216">
            <v>1.4200000000000001E-2</v>
          </cell>
          <cell r="H1216">
            <v>1.7999999999999999E-2</v>
          </cell>
          <cell r="I1216" t="str">
            <v>0         10   .</v>
          </cell>
          <cell r="J1216">
            <v>170</v>
          </cell>
          <cell r="K1216">
            <v>1.7000000000000001E-2</v>
          </cell>
          <cell r="L1216">
            <v>2003</v>
          </cell>
          <cell r="M1216" t="str">
            <v>No Trade</v>
          </cell>
          <cell r="N1216" t="str">
            <v/>
          </cell>
          <cell r="O1216" t="str">
            <v/>
          </cell>
          <cell r="P1216" t="str">
            <v/>
          </cell>
        </row>
        <row r="1217">
          <cell r="A1217" t="str">
            <v>OH</v>
          </cell>
          <cell r="B1217">
            <v>3</v>
          </cell>
          <cell r="C1217">
            <v>3</v>
          </cell>
          <cell r="D1217" t="str">
            <v>C</v>
          </cell>
          <cell r="E1217">
            <v>0.65</v>
          </cell>
          <cell r="F1217">
            <v>37677</v>
          </cell>
          <cell r="G1217">
            <v>9.4399999999999998E-2</v>
          </cell>
          <cell r="H1217">
            <v>8.5999999999999993E-2</v>
          </cell>
          <cell r="I1217" t="str">
            <v>5          0   .</v>
          </cell>
          <cell r="J1217">
            <v>0</v>
          </cell>
          <cell r="K1217">
            <v>0</v>
          </cell>
          <cell r="L1217">
            <v>2003</v>
          </cell>
          <cell r="M1217" t="str">
            <v>No Trade</v>
          </cell>
          <cell r="N1217" t="str">
            <v/>
          </cell>
          <cell r="O1217" t="str">
            <v/>
          </cell>
          <cell r="P1217" t="str">
            <v/>
          </cell>
        </row>
        <row r="1218">
          <cell r="A1218" t="str">
            <v>OH</v>
          </cell>
          <cell r="B1218">
            <v>3</v>
          </cell>
          <cell r="C1218">
            <v>3</v>
          </cell>
          <cell r="D1218" t="str">
            <v>P</v>
          </cell>
          <cell r="E1218">
            <v>0.65</v>
          </cell>
          <cell r="F1218">
            <v>37677</v>
          </cell>
          <cell r="G1218">
            <v>1.67E-2</v>
          </cell>
          <cell r="H1218">
            <v>0.02</v>
          </cell>
          <cell r="I1218" t="str">
            <v>9          0   .</v>
          </cell>
          <cell r="J1218">
            <v>0</v>
          </cell>
          <cell r="K1218">
            <v>0</v>
          </cell>
          <cell r="L1218">
            <v>2003</v>
          </cell>
          <cell r="M1218" t="str">
            <v>No Trade</v>
          </cell>
          <cell r="N1218" t="str">
            <v/>
          </cell>
          <cell r="O1218" t="str">
            <v/>
          </cell>
          <cell r="P1218" t="str">
            <v/>
          </cell>
        </row>
        <row r="1219">
          <cell r="A1219" t="str">
            <v>OH</v>
          </cell>
          <cell r="B1219">
            <v>3</v>
          </cell>
          <cell r="C1219">
            <v>3</v>
          </cell>
          <cell r="D1219" t="str">
            <v>C</v>
          </cell>
          <cell r="E1219">
            <v>0.66</v>
          </cell>
          <cell r="F1219">
            <v>37677</v>
          </cell>
          <cell r="G1219">
            <v>8.7400000000000005E-2</v>
          </cell>
          <cell r="H1219">
            <v>0.08</v>
          </cell>
          <cell r="I1219" t="str">
            <v>0          0   .</v>
          </cell>
          <cell r="J1219">
            <v>0</v>
          </cell>
          <cell r="K1219">
            <v>0</v>
          </cell>
          <cell r="L1219">
            <v>2003</v>
          </cell>
          <cell r="M1219" t="str">
            <v>No Trade</v>
          </cell>
          <cell r="N1219" t="str">
            <v/>
          </cell>
          <cell r="O1219" t="str">
            <v/>
          </cell>
          <cell r="P1219" t="str">
            <v/>
          </cell>
        </row>
        <row r="1220">
          <cell r="A1220" t="str">
            <v>OH</v>
          </cell>
          <cell r="B1220">
            <v>3</v>
          </cell>
          <cell r="C1220">
            <v>3</v>
          </cell>
          <cell r="D1220" t="str">
            <v>P</v>
          </cell>
          <cell r="E1220">
            <v>0.66</v>
          </cell>
          <cell r="F1220">
            <v>37677</v>
          </cell>
          <cell r="G1220">
            <v>1.9599999999999999E-2</v>
          </cell>
          <cell r="H1220">
            <v>2.4E-2</v>
          </cell>
          <cell r="I1220" t="str">
            <v>3          0   .</v>
          </cell>
          <cell r="J1220">
            <v>0</v>
          </cell>
          <cell r="K1220">
            <v>0</v>
          </cell>
          <cell r="L1220">
            <v>2003</v>
          </cell>
          <cell r="M1220" t="str">
            <v>No Trade</v>
          </cell>
          <cell r="N1220" t="str">
            <v/>
          </cell>
          <cell r="O1220" t="str">
            <v/>
          </cell>
          <cell r="P1220" t="str">
            <v/>
          </cell>
        </row>
        <row r="1221">
          <cell r="A1221" t="str">
            <v>OH</v>
          </cell>
          <cell r="B1221">
            <v>3</v>
          </cell>
          <cell r="C1221">
            <v>3</v>
          </cell>
          <cell r="D1221" t="str">
            <v>C</v>
          </cell>
          <cell r="E1221">
            <v>0.67</v>
          </cell>
          <cell r="F1221">
            <v>37677</v>
          </cell>
          <cell r="G1221">
            <v>8.0699999999999994E-2</v>
          </cell>
          <cell r="H1221">
            <v>7.2999999999999995E-2</v>
          </cell>
          <cell r="I1221" t="str">
            <v>7          0   .</v>
          </cell>
          <cell r="J1221">
            <v>0</v>
          </cell>
          <cell r="K1221">
            <v>0</v>
          </cell>
          <cell r="L1221">
            <v>2003</v>
          </cell>
          <cell r="M1221" t="str">
            <v>No Trade</v>
          </cell>
          <cell r="N1221" t="str">
            <v/>
          </cell>
          <cell r="O1221" t="str">
            <v/>
          </cell>
          <cell r="P1221" t="str">
            <v/>
          </cell>
        </row>
        <row r="1222">
          <cell r="A1222" t="str">
            <v>OH</v>
          </cell>
          <cell r="B1222">
            <v>3</v>
          </cell>
          <cell r="C1222">
            <v>3</v>
          </cell>
          <cell r="D1222" t="str">
            <v>P</v>
          </cell>
          <cell r="E1222">
            <v>0.67</v>
          </cell>
          <cell r="F1222">
            <v>37677</v>
          </cell>
          <cell r="G1222">
            <v>2.2800000000000001E-2</v>
          </cell>
          <cell r="H1222">
            <v>2.7E-2</v>
          </cell>
          <cell r="I1222" t="str">
            <v>9          0   .</v>
          </cell>
          <cell r="J1222">
            <v>0</v>
          </cell>
          <cell r="K1222">
            <v>0</v>
          </cell>
          <cell r="L1222">
            <v>2003</v>
          </cell>
          <cell r="M1222" t="str">
            <v>No Trade</v>
          </cell>
          <cell r="N1222" t="str">
            <v/>
          </cell>
          <cell r="O1222" t="str">
            <v/>
          </cell>
          <cell r="P1222" t="str">
            <v/>
          </cell>
        </row>
        <row r="1223">
          <cell r="A1223" t="str">
            <v>OH</v>
          </cell>
          <cell r="B1223">
            <v>3</v>
          </cell>
          <cell r="C1223">
            <v>3</v>
          </cell>
          <cell r="D1223" t="str">
            <v>C</v>
          </cell>
          <cell r="E1223">
            <v>0.68</v>
          </cell>
          <cell r="F1223">
            <v>37677</v>
          </cell>
          <cell r="G1223">
            <v>7.4300000000000005E-2</v>
          </cell>
          <cell r="H1223">
            <v>6.7000000000000004E-2</v>
          </cell>
          <cell r="I1223" t="str">
            <v>7          0   .</v>
          </cell>
          <cell r="J1223">
            <v>0</v>
          </cell>
          <cell r="K1223">
            <v>0</v>
          </cell>
          <cell r="L1223">
            <v>2003</v>
          </cell>
          <cell r="M1223" t="str">
            <v>No Trade</v>
          </cell>
          <cell r="N1223" t="str">
            <v/>
          </cell>
          <cell r="O1223" t="str">
            <v/>
          </cell>
          <cell r="P1223" t="str">
            <v/>
          </cell>
        </row>
        <row r="1224">
          <cell r="A1224" t="str">
            <v>OH</v>
          </cell>
          <cell r="B1224">
            <v>3</v>
          </cell>
          <cell r="C1224">
            <v>3</v>
          </cell>
          <cell r="D1224" t="str">
            <v>P</v>
          </cell>
          <cell r="E1224">
            <v>0.68</v>
          </cell>
          <cell r="F1224">
            <v>37677</v>
          </cell>
          <cell r="G1224">
            <v>2.63E-2</v>
          </cell>
          <cell r="H1224">
            <v>3.1E-2</v>
          </cell>
          <cell r="I1224" t="str">
            <v>8          0   .</v>
          </cell>
          <cell r="J1224">
            <v>0</v>
          </cell>
          <cell r="K1224">
            <v>0</v>
          </cell>
          <cell r="L1224">
            <v>2003</v>
          </cell>
          <cell r="M1224" t="str">
            <v>No Trade</v>
          </cell>
          <cell r="N1224" t="str">
            <v/>
          </cell>
          <cell r="O1224" t="str">
            <v/>
          </cell>
          <cell r="P1224" t="str">
            <v/>
          </cell>
        </row>
        <row r="1225">
          <cell r="A1225" t="str">
            <v>OH</v>
          </cell>
          <cell r="B1225">
            <v>3</v>
          </cell>
          <cell r="C1225">
            <v>3</v>
          </cell>
          <cell r="D1225" t="str">
            <v>C</v>
          </cell>
          <cell r="E1225">
            <v>0.69</v>
          </cell>
          <cell r="F1225">
            <v>37677</v>
          </cell>
          <cell r="G1225">
            <v>6.83E-2</v>
          </cell>
          <cell r="H1225">
            <v>6.2E-2</v>
          </cell>
          <cell r="I1225" t="str">
            <v>1          0   .</v>
          </cell>
          <cell r="J1225">
            <v>0</v>
          </cell>
          <cell r="K1225">
            <v>0</v>
          </cell>
          <cell r="L1225">
            <v>2003</v>
          </cell>
          <cell r="M1225" t="str">
            <v>No Trade</v>
          </cell>
          <cell r="N1225" t="str">
            <v/>
          </cell>
          <cell r="O1225" t="str">
            <v/>
          </cell>
          <cell r="P1225" t="str">
            <v/>
          </cell>
        </row>
        <row r="1226">
          <cell r="A1226" t="str">
            <v>OH</v>
          </cell>
          <cell r="B1226">
            <v>3</v>
          </cell>
          <cell r="C1226">
            <v>3</v>
          </cell>
          <cell r="D1226" t="str">
            <v>P</v>
          </cell>
          <cell r="E1226">
            <v>0.69</v>
          </cell>
          <cell r="F1226">
            <v>37677</v>
          </cell>
          <cell r="G1226">
            <v>3.0200000000000001E-2</v>
          </cell>
          <cell r="H1226">
            <v>3.5999999999999997E-2</v>
          </cell>
          <cell r="I1226" t="str">
            <v>1          0   .</v>
          </cell>
          <cell r="J1226">
            <v>0</v>
          </cell>
          <cell r="K1226">
            <v>0</v>
          </cell>
          <cell r="L1226">
            <v>2003</v>
          </cell>
          <cell r="M1226" t="str">
            <v>No Trade</v>
          </cell>
          <cell r="N1226" t="str">
            <v/>
          </cell>
          <cell r="O1226" t="str">
            <v/>
          </cell>
          <cell r="P1226" t="str">
            <v/>
          </cell>
        </row>
        <row r="1227">
          <cell r="A1227" t="str">
            <v>OH</v>
          </cell>
          <cell r="B1227">
            <v>3</v>
          </cell>
          <cell r="C1227">
            <v>3</v>
          </cell>
          <cell r="D1227" t="str">
            <v>C</v>
          </cell>
          <cell r="E1227">
            <v>0.7</v>
          </cell>
          <cell r="F1227">
            <v>37677</v>
          </cell>
          <cell r="G1227">
            <v>6.2600000000000003E-2</v>
          </cell>
          <cell r="H1227">
            <v>5.6000000000000001E-2</v>
          </cell>
          <cell r="I1227" t="str">
            <v>8          3   .</v>
          </cell>
          <cell r="J1227">
            <v>675</v>
          </cell>
          <cell r="K1227">
            <v>6.7500000000000004E-2</v>
          </cell>
          <cell r="L1227">
            <v>2003</v>
          </cell>
          <cell r="M1227" t="str">
            <v>No Trade</v>
          </cell>
          <cell r="N1227" t="str">
            <v/>
          </cell>
          <cell r="O1227" t="str">
            <v/>
          </cell>
          <cell r="P1227" t="str">
            <v/>
          </cell>
        </row>
        <row r="1228">
          <cell r="A1228" t="str">
            <v>OH</v>
          </cell>
          <cell r="B1228">
            <v>3</v>
          </cell>
          <cell r="C1228">
            <v>3</v>
          </cell>
          <cell r="D1228" t="str">
            <v>P</v>
          </cell>
          <cell r="E1228">
            <v>0.7</v>
          </cell>
          <cell r="F1228">
            <v>37677</v>
          </cell>
          <cell r="G1228">
            <v>3.44E-2</v>
          </cell>
          <cell r="H1228">
            <v>0.04</v>
          </cell>
          <cell r="I1228" t="str">
            <v>7          0   .</v>
          </cell>
          <cell r="J1228">
            <v>0</v>
          </cell>
          <cell r="K1228">
            <v>0</v>
          </cell>
          <cell r="L1228">
            <v>2003</v>
          </cell>
          <cell r="M1228" t="str">
            <v>No Trade</v>
          </cell>
          <cell r="N1228" t="str">
            <v/>
          </cell>
          <cell r="O1228" t="str">
            <v/>
          </cell>
          <cell r="P1228" t="str">
            <v/>
          </cell>
        </row>
        <row r="1229">
          <cell r="A1229" t="str">
            <v>OH</v>
          </cell>
          <cell r="B1229">
            <v>3</v>
          </cell>
          <cell r="C1229">
            <v>3</v>
          </cell>
          <cell r="D1229" t="str">
            <v>C</v>
          </cell>
          <cell r="E1229">
            <v>0.71</v>
          </cell>
          <cell r="F1229">
            <v>37677</v>
          </cell>
          <cell r="G1229">
            <v>5.7200000000000001E-2</v>
          </cell>
          <cell r="H1229">
            <v>5.0999999999999997E-2</v>
          </cell>
          <cell r="I1229" t="str">
            <v>9          0   .</v>
          </cell>
          <cell r="J1229">
            <v>0</v>
          </cell>
          <cell r="K1229">
            <v>0</v>
          </cell>
          <cell r="L1229">
            <v>2003</v>
          </cell>
          <cell r="M1229" t="str">
            <v>No Trade</v>
          </cell>
          <cell r="N1229" t="str">
            <v/>
          </cell>
          <cell r="O1229" t="str">
            <v/>
          </cell>
          <cell r="P1229" t="str">
            <v/>
          </cell>
        </row>
        <row r="1230">
          <cell r="A1230" t="str">
            <v>OH</v>
          </cell>
          <cell r="B1230">
            <v>3</v>
          </cell>
          <cell r="C1230">
            <v>3</v>
          </cell>
          <cell r="D1230" t="str">
            <v>P</v>
          </cell>
          <cell r="E1230">
            <v>0.71</v>
          </cell>
          <cell r="F1230">
            <v>37677</v>
          </cell>
          <cell r="G1230">
            <v>3.8899999999999997E-2</v>
          </cell>
          <cell r="H1230">
            <v>4.4999999999999998E-2</v>
          </cell>
          <cell r="I1230" t="str">
            <v>7          0   .</v>
          </cell>
          <cell r="J1230">
            <v>0</v>
          </cell>
          <cell r="K1230">
            <v>0</v>
          </cell>
          <cell r="L1230">
            <v>2003</v>
          </cell>
          <cell r="M1230" t="str">
            <v>No Trade</v>
          </cell>
          <cell r="N1230" t="str">
            <v/>
          </cell>
          <cell r="O1230" t="str">
            <v/>
          </cell>
          <cell r="P1230" t="str">
            <v/>
          </cell>
        </row>
        <row r="1231">
          <cell r="A1231" t="str">
            <v>OH</v>
          </cell>
          <cell r="B1231">
            <v>3</v>
          </cell>
          <cell r="C1231">
            <v>3</v>
          </cell>
          <cell r="D1231" t="str">
            <v>C</v>
          </cell>
          <cell r="E1231">
            <v>0.72</v>
          </cell>
          <cell r="F1231">
            <v>37677</v>
          </cell>
          <cell r="G1231">
            <v>5.2200000000000003E-2</v>
          </cell>
          <cell r="H1231">
            <v>4.7E-2</v>
          </cell>
          <cell r="I1231" t="str">
            <v>2          0   .</v>
          </cell>
          <cell r="J1231">
            <v>0</v>
          </cell>
          <cell r="K1231">
            <v>0</v>
          </cell>
          <cell r="L1231">
            <v>2003</v>
          </cell>
          <cell r="M1231" t="str">
            <v>No Trade</v>
          </cell>
          <cell r="N1231" t="str">
            <v/>
          </cell>
          <cell r="O1231" t="str">
            <v/>
          </cell>
          <cell r="P1231" t="str">
            <v/>
          </cell>
        </row>
        <row r="1232">
          <cell r="A1232" t="str">
            <v>OH</v>
          </cell>
          <cell r="B1232">
            <v>3</v>
          </cell>
          <cell r="C1232">
            <v>3</v>
          </cell>
          <cell r="D1232" t="str">
            <v>P</v>
          </cell>
          <cell r="E1232">
            <v>0.72</v>
          </cell>
          <cell r="F1232">
            <v>37677</v>
          </cell>
          <cell r="G1232">
            <v>4.3799999999999999E-2</v>
          </cell>
          <cell r="H1232">
            <v>5.0999999999999997E-2</v>
          </cell>
          <cell r="I1232" t="str">
            <v>0          0   .</v>
          </cell>
          <cell r="J1232">
            <v>0</v>
          </cell>
          <cell r="K1232">
            <v>0</v>
          </cell>
          <cell r="L1232">
            <v>2003</v>
          </cell>
          <cell r="M1232" t="str">
            <v>No Trade</v>
          </cell>
          <cell r="N1232" t="str">
            <v/>
          </cell>
          <cell r="O1232" t="str">
            <v/>
          </cell>
          <cell r="P1232" t="str">
            <v/>
          </cell>
        </row>
        <row r="1233">
          <cell r="A1233" t="str">
            <v>OH</v>
          </cell>
          <cell r="B1233">
            <v>3</v>
          </cell>
          <cell r="C1233">
            <v>3</v>
          </cell>
          <cell r="D1233" t="str">
            <v>C</v>
          </cell>
          <cell r="E1233">
            <v>0.73</v>
          </cell>
          <cell r="F1233">
            <v>37677</v>
          </cell>
          <cell r="G1233">
            <v>4.7300000000000002E-2</v>
          </cell>
          <cell r="H1233">
            <v>4.2999999999999997E-2</v>
          </cell>
          <cell r="I1233" t="str">
            <v>0          0   .</v>
          </cell>
          <cell r="J1233">
            <v>0</v>
          </cell>
          <cell r="K1233">
            <v>0</v>
          </cell>
          <cell r="L1233">
            <v>2003</v>
          </cell>
          <cell r="M1233" t="str">
            <v>No Trade</v>
          </cell>
          <cell r="N1233" t="str">
            <v/>
          </cell>
          <cell r="O1233" t="str">
            <v/>
          </cell>
          <cell r="P1233" t="str">
            <v/>
          </cell>
        </row>
        <row r="1234">
          <cell r="A1234" t="str">
            <v>OH</v>
          </cell>
          <cell r="B1234">
            <v>3</v>
          </cell>
          <cell r="C1234">
            <v>3</v>
          </cell>
          <cell r="D1234" t="str">
            <v>P</v>
          </cell>
          <cell r="E1234">
            <v>0.73</v>
          </cell>
          <cell r="F1234">
            <v>37677</v>
          </cell>
          <cell r="G1234">
            <v>4.8899999999999999E-2</v>
          </cell>
          <cell r="H1234">
            <v>5.6000000000000001E-2</v>
          </cell>
          <cell r="I1234" t="str">
            <v>8          0   .</v>
          </cell>
          <cell r="J1234">
            <v>0</v>
          </cell>
          <cell r="K1234">
            <v>0</v>
          </cell>
          <cell r="L1234">
            <v>2003</v>
          </cell>
          <cell r="M1234" t="str">
            <v>No Trade</v>
          </cell>
          <cell r="N1234" t="str">
            <v/>
          </cell>
          <cell r="O1234" t="str">
            <v/>
          </cell>
          <cell r="P1234" t="str">
            <v/>
          </cell>
        </row>
        <row r="1235">
          <cell r="A1235" t="str">
            <v>OH</v>
          </cell>
          <cell r="B1235">
            <v>3</v>
          </cell>
          <cell r="C1235">
            <v>3</v>
          </cell>
          <cell r="D1235" t="str">
            <v>C</v>
          </cell>
          <cell r="E1235">
            <v>0.74</v>
          </cell>
          <cell r="F1235">
            <v>37677</v>
          </cell>
          <cell r="G1235">
            <v>4.3099999999999999E-2</v>
          </cell>
          <cell r="H1235">
            <v>3.9E-2</v>
          </cell>
          <cell r="I1235" t="str">
            <v>0          2   .</v>
          </cell>
          <cell r="J1235">
            <v>465</v>
          </cell>
          <cell r="K1235">
            <v>4.65E-2</v>
          </cell>
          <cell r="L1235">
            <v>2003</v>
          </cell>
          <cell r="M1235" t="str">
            <v>No Trade</v>
          </cell>
          <cell r="N1235" t="str">
            <v/>
          </cell>
          <cell r="O1235" t="str">
            <v/>
          </cell>
          <cell r="P1235" t="str">
            <v/>
          </cell>
        </row>
        <row r="1236">
          <cell r="A1236" t="str">
            <v>OH</v>
          </cell>
          <cell r="B1236">
            <v>3</v>
          </cell>
          <cell r="C1236">
            <v>3</v>
          </cell>
          <cell r="D1236" t="str">
            <v>P</v>
          </cell>
          <cell r="E1236">
            <v>0.74</v>
          </cell>
          <cell r="F1236">
            <v>37677</v>
          </cell>
          <cell r="G1236">
            <v>5.4699999999999999E-2</v>
          </cell>
          <cell r="H1236">
            <v>6.2E-2</v>
          </cell>
          <cell r="I1236" t="str">
            <v>7          0   .</v>
          </cell>
          <cell r="J1236">
            <v>0</v>
          </cell>
          <cell r="K1236">
            <v>0</v>
          </cell>
          <cell r="L1236">
            <v>2003</v>
          </cell>
          <cell r="M1236" t="str">
            <v>No Trade</v>
          </cell>
          <cell r="N1236" t="str">
            <v/>
          </cell>
          <cell r="O1236" t="str">
            <v/>
          </cell>
          <cell r="P1236" t="str">
            <v/>
          </cell>
        </row>
        <row r="1237">
          <cell r="A1237" t="str">
            <v>OH</v>
          </cell>
          <cell r="B1237">
            <v>3</v>
          </cell>
          <cell r="C1237">
            <v>3</v>
          </cell>
          <cell r="D1237" t="str">
            <v>C</v>
          </cell>
          <cell r="E1237">
            <v>0.75</v>
          </cell>
          <cell r="F1237">
            <v>37677</v>
          </cell>
          <cell r="G1237">
            <v>3.9100000000000003E-2</v>
          </cell>
          <cell r="H1237">
            <v>3.5000000000000003E-2</v>
          </cell>
          <cell r="I1237" t="str">
            <v>4          1   .</v>
          </cell>
          <cell r="J1237">
            <v>420</v>
          </cell>
          <cell r="K1237">
            <v>4.2000000000000003E-2</v>
          </cell>
          <cell r="L1237">
            <v>2003</v>
          </cell>
          <cell r="M1237" t="str">
            <v>No Trade</v>
          </cell>
          <cell r="N1237" t="str">
            <v/>
          </cell>
          <cell r="O1237" t="str">
            <v/>
          </cell>
          <cell r="P1237" t="str">
            <v/>
          </cell>
        </row>
        <row r="1238">
          <cell r="A1238" t="str">
            <v>OH</v>
          </cell>
          <cell r="B1238">
            <v>3</v>
          </cell>
          <cell r="C1238">
            <v>3</v>
          </cell>
          <cell r="D1238" t="str">
            <v>P</v>
          </cell>
          <cell r="E1238">
            <v>0.75</v>
          </cell>
          <cell r="F1238">
            <v>37677</v>
          </cell>
          <cell r="G1238">
            <v>6.0600000000000001E-2</v>
          </cell>
          <cell r="H1238">
            <v>6.9000000000000006E-2</v>
          </cell>
          <cell r="I1238" t="str">
            <v>0          0   .</v>
          </cell>
          <cell r="J1238">
            <v>0</v>
          </cell>
          <cell r="K1238">
            <v>0</v>
          </cell>
          <cell r="L1238">
            <v>2003</v>
          </cell>
          <cell r="M1238" t="str">
            <v>No Trade</v>
          </cell>
          <cell r="N1238" t="str">
            <v/>
          </cell>
          <cell r="O1238" t="str">
            <v/>
          </cell>
          <cell r="P1238" t="str">
            <v/>
          </cell>
        </row>
        <row r="1239">
          <cell r="A1239" t="str">
            <v>OH</v>
          </cell>
          <cell r="B1239">
            <v>3</v>
          </cell>
          <cell r="C1239">
            <v>3</v>
          </cell>
          <cell r="D1239" t="str">
            <v>C</v>
          </cell>
          <cell r="E1239">
            <v>0.76</v>
          </cell>
          <cell r="F1239">
            <v>37677</v>
          </cell>
          <cell r="G1239">
            <v>3.5400000000000001E-2</v>
          </cell>
          <cell r="H1239">
            <v>3.2000000000000001E-2</v>
          </cell>
          <cell r="I1239" t="str">
            <v>1          0   .</v>
          </cell>
          <cell r="J1239">
            <v>0</v>
          </cell>
          <cell r="K1239">
            <v>0</v>
          </cell>
          <cell r="L1239">
            <v>2003</v>
          </cell>
          <cell r="M1239" t="str">
            <v>No Trade</v>
          </cell>
          <cell r="N1239" t="str">
            <v/>
          </cell>
          <cell r="O1239" t="str">
            <v/>
          </cell>
          <cell r="P1239" t="str">
            <v/>
          </cell>
        </row>
        <row r="1240">
          <cell r="A1240" t="str">
            <v>OH</v>
          </cell>
          <cell r="B1240">
            <v>3</v>
          </cell>
          <cell r="C1240">
            <v>3</v>
          </cell>
          <cell r="D1240" t="str">
            <v>P</v>
          </cell>
          <cell r="E1240">
            <v>0.76</v>
          </cell>
          <cell r="F1240">
            <v>37677</v>
          </cell>
          <cell r="G1240">
            <v>6.6799999999999998E-2</v>
          </cell>
          <cell r="H1240">
            <v>7.4999999999999997E-2</v>
          </cell>
          <cell r="I1240" t="str">
            <v>5          0   .</v>
          </cell>
          <cell r="J1240">
            <v>0</v>
          </cell>
          <cell r="K1240">
            <v>0</v>
          </cell>
          <cell r="L1240">
            <v>2003</v>
          </cell>
          <cell r="M1240" t="str">
            <v>No Trade</v>
          </cell>
          <cell r="N1240" t="str">
            <v/>
          </cell>
          <cell r="O1240" t="str">
            <v/>
          </cell>
          <cell r="P1240" t="str">
            <v/>
          </cell>
        </row>
        <row r="1241">
          <cell r="A1241" t="str">
            <v>OH</v>
          </cell>
          <cell r="B1241">
            <v>3</v>
          </cell>
          <cell r="C1241">
            <v>3</v>
          </cell>
          <cell r="D1241" t="str">
            <v>C</v>
          </cell>
          <cell r="E1241">
            <v>0.77</v>
          </cell>
          <cell r="F1241">
            <v>37677</v>
          </cell>
          <cell r="G1241">
            <v>3.2000000000000001E-2</v>
          </cell>
          <cell r="H1241">
            <v>2.9000000000000001E-2</v>
          </cell>
          <cell r="I1241" t="str">
            <v>0         28   .</v>
          </cell>
          <cell r="J1241">
            <v>0</v>
          </cell>
          <cell r="K1241">
            <v>0</v>
          </cell>
          <cell r="L1241">
            <v>2003</v>
          </cell>
          <cell r="M1241" t="str">
            <v>No Trade</v>
          </cell>
          <cell r="N1241" t="str">
            <v/>
          </cell>
          <cell r="O1241" t="str">
            <v/>
          </cell>
          <cell r="P1241" t="str">
            <v/>
          </cell>
        </row>
        <row r="1242">
          <cell r="A1242" t="str">
            <v>OH</v>
          </cell>
          <cell r="B1242">
            <v>3</v>
          </cell>
          <cell r="C1242">
            <v>3</v>
          </cell>
          <cell r="D1242" t="str">
            <v>P</v>
          </cell>
          <cell r="E1242">
            <v>0.77</v>
          </cell>
          <cell r="F1242">
            <v>37677</v>
          </cell>
          <cell r="G1242">
            <v>7.3300000000000004E-2</v>
          </cell>
          <cell r="H1242">
            <v>8.2000000000000003E-2</v>
          </cell>
          <cell r="I1242" t="str">
            <v>3          0   .</v>
          </cell>
          <cell r="J1242">
            <v>0</v>
          </cell>
          <cell r="K1242">
            <v>0</v>
          </cell>
          <cell r="L1242">
            <v>2003</v>
          </cell>
          <cell r="M1242" t="str">
            <v>No Trade</v>
          </cell>
          <cell r="N1242" t="str">
            <v/>
          </cell>
          <cell r="O1242" t="str">
            <v/>
          </cell>
          <cell r="P1242" t="str">
            <v/>
          </cell>
        </row>
        <row r="1243">
          <cell r="A1243" t="str">
            <v>OH</v>
          </cell>
          <cell r="B1243">
            <v>3</v>
          </cell>
          <cell r="C1243">
            <v>3</v>
          </cell>
          <cell r="D1243" t="str">
            <v>C</v>
          </cell>
          <cell r="E1243">
            <v>0.78</v>
          </cell>
          <cell r="F1243">
            <v>37677</v>
          </cell>
          <cell r="G1243">
            <v>2.8899999999999999E-2</v>
          </cell>
          <cell r="H1243">
            <v>2.5999999999999999E-2</v>
          </cell>
          <cell r="I1243" t="str">
            <v>2          0   .</v>
          </cell>
          <cell r="J1243">
            <v>0</v>
          </cell>
          <cell r="K1243">
            <v>0</v>
          </cell>
          <cell r="L1243">
            <v>2003</v>
          </cell>
          <cell r="M1243" t="str">
            <v>No Trade</v>
          </cell>
          <cell r="N1243" t="str">
            <v/>
          </cell>
          <cell r="O1243" t="str">
            <v/>
          </cell>
          <cell r="P1243" t="str">
            <v/>
          </cell>
        </row>
        <row r="1244">
          <cell r="A1244" t="str">
            <v>OH</v>
          </cell>
          <cell r="B1244">
            <v>3</v>
          </cell>
          <cell r="C1244">
            <v>3</v>
          </cell>
          <cell r="D1244" t="str">
            <v>P</v>
          </cell>
          <cell r="E1244">
            <v>0.78</v>
          </cell>
          <cell r="F1244">
            <v>37677</v>
          </cell>
          <cell r="G1244">
            <v>8.0100000000000005E-2</v>
          </cell>
          <cell r="H1244">
            <v>8.8999999999999996E-2</v>
          </cell>
          <cell r="I1244" t="str">
            <v>4          0   .</v>
          </cell>
          <cell r="J1244">
            <v>0</v>
          </cell>
          <cell r="K1244">
            <v>0</v>
          </cell>
          <cell r="L1244">
            <v>2003</v>
          </cell>
          <cell r="M1244" t="str">
            <v>No Trade</v>
          </cell>
          <cell r="N1244" t="str">
            <v/>
          </cell>
          <cell r="O1244" t="str">
            <v/>
          </cell>
          <cell r="P1244" t="str">
            <v/>
          </cell>
        </row>
        <row r="1245">
          <cell r="A1245" t="str">
            <v>OH</v>
          </cell>
          <cell r="B1245">
            <v>3</v>
          </cell>
          <cell r="C1245">
            <v>3</v>
          </cell>
          <cell r="D1245" t="str">
            <v>C</v>
          </cell>
          <cell r="E1245">
            <v>0.79</v>
          </cell>
          <cell r="F1245">
            <v>37677</v>
          </cell>
          <cell r="G1245">
            <v>2.5999999999999999E-2</v>
          </cell>
          <cell r="H1245">
            <v>2.3E-2</v>
          </cell>
          <cell r="I1245" t="str">
            <v>6          0   .</v>
          </cell>
          <cell r="J1245">
            <v>0</v>
          </cell>
          <cell r="K1245">
            <v>0</v>
          </cell>
          <cell r="L1245">
            <v>2003</v>
          </cell>
          <cell r="M1245" t="str">
            <v>No Trade</v>
          </cell>
          <cell r="N1245" t="str">
            <v/>
          </cell>
          <cell r="O1245" t="str">
            <v/>
          </cell>
          <cell r="P1245" t="str">
            <v/>
          </cell>
        </row>
        <row r="1246">
          <cell r="A1246" t="str">
            <v>OH</v>
          </cell>
          <cell r="B1246">
            <v>3</v>
          </cell>
          <cell r="C1246">
            <v>3</v>
          </cell>
          <cell r="D1246" t="str">
            <v>C</v>
          </cell>
          <cell r="E1246">
            <v>0.8</v>
          </cell>
          <cell r="F1246">
            <v>37677</v>
          </cell>
          <cell r="G1246">
            <v>2.3400000000000001E-2</v>
          </cell>
          <cell r="H1246">
            <v>2.1000000000000001E-2</v>
          </cell>
          <cell r="I1246" t="str">
            <v>3          6   .</v>
          </cell>
          <cell r="J1246">
            <v>280</v>
          </cell>
          <cell r="K1246">
            <v>2.8000000000000001E-2</v>
          </cell>
          <cell r="L1246">
            <v>2003</v>
          </cell>
          <cell r="M1246" t="str">
            <v>No Trade</v>
          </cell>
          <cell r="N1246" t="str">
            <v/>
          </cell>
          <cell r="O1246" t="str">
            <v/>
          </cell>
          <cell r="P1246" t="str">
            <v/>
          </cell>
        </row>
        <row r="1247">
          <cell r="A1247" t="str">
            <v>OH</v>
          </cell>
          <cell r="B1247">
            <v>3</v>
          </cell>
          <cell r="C1247">
            <v>3</v>
          </cell>
          <cell r="D1247" t="str">
            <v>P</v>
          </cell>
          <cell r="E1247">
            <v>0.8</v>
          </cell>
          <cell r="F1247">
            <v>37677</v>
          </cell>
          <cell r="G1247">
            <v>0</v>
          </cell>
          <cell r="H1247">
            <v>0</v>
          </cell>
          <cell r="I1247" t="str">
            <v>0          0   .</v>
          </cell>
          <cell r="J1247">
            <v>0</v>
          </cell>
          <cell r="K1247">
            <v>0</v>
          </cell>
          <cell r="L1247">
            <v>2003</v>
          </cell>
          <cell r="M1247" t="str">
            <v>No Trade</v>
          </cell>
          <cell r="N1247" t="str">
            <v/>
          </cell>
          <cell r="O1247" t="str">
            <v/>
          </cell>
          <cell r="P1247" t="str">
            <v/>
          </cell>
        </row>
        <row r="1248">
          <cell r="A1248" t="str">
            <v>OH</v>
          </cell>
          <cell r="B1248">
            <v>3</v>
          </cell>
          <cell r="C1248">
            <v>3</v>
          </cell>
          <cell r="D1248" t="str">
            <v>C</v>
          </cell>
          <cell r="E1248">
            <v>0.81</v>
          </cell>
          <cell r="F1248">
            <v>37677</v>
          </cell>
          <cell r="G1248">
            <v>2.1000000000000001E-2</v>
          </cell>
          <cell r="H1248">
            <v>1.9E-2</v>
          </cell>
          <cell r="I1248" t="str">
            <v>1          0   .</v>
          </cell>
          <cell r="J1248">
            <v>0</v>
          </cell>
          <cell r="K1248">
            <v>0</v>
          </cell>
          <cell r="L1248">
            <v>2003</v>
          </cell>
          <cell r="M1248" t="str">
            <v>No Trade</v>
          </cell>
          <cell r="N1248" t="str">
            <v/>
          </cell>
          <cell r="O1248" t="str">
            <v/>
          </cell>
          <cell r="P1248" t="str">
            <v/>
          </cell>
        </row>
        <row r="1249">
          <cell r="A1249" t="str">
            <v>OH</v>
          </cell>
          <cell r="B1249">
            <v>3</v>
          </cell>
          <cell r="C1249">
            <v>3</v>
          </cell>
          <cell r="D1249" t="str">
            <v>C</v>
          </cell>
          <cell r="E1249">
            <v>0.82</v>
          </cell>
          <cell r="F1249">
            <v>37677</v>
          </cell>
          <cell r="G1249">
            <v>1.89E-2</v>
          </cell>
          <cell r="H1249">
            <v>1.7000000000000001E-2</v>
          </cell>
          <cell r="I1249" t="str">
            <v>2         26   .</v>
          </cell>
          <cell r="J1249">
            <v>210</v>
          </cell>
          <cell r="K1249">
            <v>2.1000000000000001E-2</v>
          </cell>
          <cell r="L1249">
            <v>2003</v>
          </cell>
          <cell r="M1249" t="str">
            <v>No Trade</v>
          </cell>
          <cell r="N1249" t="str">
            <v/>
          </cell>
          <cell r="O1249" t="str">
            <v/>
          </cell>
          <cell r="P1249" t="str">
            <v/>
          </cell>
        </row>
        <row r="1250">
          <cell r="A1250" t="str">
            <v>OH</v>
          </cell>
          <cell r="B1250">
            <v>3</v>
          </cell>
          <cell r="C1250">
            <v>3</v>
          </cell>
          <cell r="D1250" t="str">
            <v>C</v>
          </cell>
          <cell r="E1250">
            <v>0.83</v>
          </cell>
          <cell r="F1250">
            <v>37677</v>
          </cell>
          <cell r="G1250">
            <v>1.6899999999999998E-2</v>
          </cell>
          <cell r="H1250">
            <v>1.4999999999999999E-2</v>
          </cell>
          <cell r="I1250" t="str">
            <v>4         10   .</v>
          </cell>
          <cell r="J1250">
            <v>0</v>
          </cell>
          <cell r="K1250">
            <v>0</v>
          </cell>
          <cell r="L1250">
            <v>2003</v>
          </cell>
          <cell r="M1250" t="str">
            <v>No Trade</v>
          </cell>
          <cell r="N1250" t="str">
            <v/>
          </cell>
          <cell r="O1250" t="str">
            <v/>
          </cell>
          <cell r="P1250" t="str">
            <v/>
          </cell>
        </row>
        <row r="1251">
          <cell r="A1251" t="str">
            <v>OH</v>
          </cell>
          <cell r="B1251">
            <v>3</v>
          </cell>
          <cell r="C1251">
            <v>3</v>
          </cell>
          <cell r="D1251" t="str">
            <v>C</v>
          </cell>
          <cell r="E1251">
            <v>0.84</v>
          </cell>
          <cell r="F1251">
            <v>37677</v>
          </cell>
          <cell r="G1251">
            <v>1.5100000000000001E-2</v>
          </cell>
          <cell r="H1251">
            <v>1.2999999999999999E-2</v>
          </cell>
          <cell r="I1251" t="str">
            <v>8         21   .</v>
          </cell>
          <cell r="J1251">
            <v>185</v>
          </cell>
          <cell r="K1251">
            <v>1.7000000000000001E-2</v>
          </cell>
          <cell r="L1251">
            <v>2003</v>
          </cell>
          <cell r="M1251" t="str">
            <v>No Trade</v>
          </cell>
          <cell r="N1251" t="str">
            <v/>
          </cell>
          <cell r="O1251" t="str">
            <v/>
          </cell>
          <cell r="P1251" t="str">
            <v/>
          </cell>
        </row>
        <row r="1252">
          <cell r="A1252" t="str">
            <v>OH</v>
          </cell>
          <cell r="B1252">
            <v>3</v>
          </cell>
          <cell r="C1252">
            <v>3</v>
          </cell>
          <cell r="D1252" t="str">
            <v>C</v>
          </cell>
          <cell r="E1252">
            <v>0.85</v>
          </cell>
          <cell r="F1252">
            <v>37677</v>
          </cell>
          <cell r="G1252">
            <v>1.35E-2</v>
          </cell>
          <cell r="H1252">
            <v>1.2E-2</v>
          </cell>
          <cell r="I1252" t="str">
            <v>4          0   .</v>
          </cell>
          <cell r="J1252">
            <v>0</v>
          </cell>
          <cell r="K1252">
            <v>0</v>
          </cell>
          <cell r="L1252">
            <v>2003</v>
          </cell>
          <cell r="M1252" t="str">
            <v>No Trade</v>
          </cell>
          <cell r="N1252" t="str">
            <v/>
          </cell>
          <cell r="O1252" t="str">
            <v/>
          </cell>
          <cell r="P1252" t="str">
            <v/>
          </cell>
        </row>
        <row r="1253">
          <cell r="A1253" t="str">
            <v>OH</v>
          </cell>
          <cell r="B1253">
            <v>3</v>
          </cell>
          <cell r="C1253">
            <v>3</v>
          </cell>
          <cell r="D1253" t="str">
            <v>C</v>
          </cell>
          <cell r="E1253">
            <v>0.86</v>
          </cell>
          <cell r="F1253">
            <v>37677</v>
          </cell>
          <cell r="G1253">
            <v>1.21E-2</v>
          </cell>
          <cell r="H1253">
            <v>1.0999999999999999E-2</v>
          </cell>
          <cell r="I1253" t="str">
            <v>1         10   .</v>
          </cell>
          <cell r="J1253">
            <v>100</v>
          </cell>
          <cell r="K1253">
            <v>0.01</v>
          </cell>
          <cell r="L1253">
            <v>2003</v>
          </cell>
          <cell r="M1253" t="str">
            <v>No Trade</v>
          </cell>
          <cell r="N1253" t="str">
            <v/>
          </cell>
          <cell r="O1253" t="str">
            <v/>
          </cell>
          <cell r="P1253" t="str">
            <v/>
          </cell>
        </row>
        <row r="1254">
          <cell r="A1254" t="str">
            <v>OH</v>
          </cell>
          <cell r="B1254">
            <v>3</v>
          </cell>
          <cell r="C1254">
            <v>3</v>
          </cell>
          <cell r="D1254" t="str">
            <v>C</v>
          </cell>
          <cell r="E1254">
            <v>0.87</v>
          </cell>
          <cell r="F1254">
            <v>37677</v>
          </cell>
          <cell r="G1254">
            <v>1.0800000000000001E-2</v>
          </cell>
          <cell r="H1254">
            <v>8.9999999999999993E-3</v>
          </cell>
          <cell r="I1254" t="str">
            <v>9          0   .</v>
          </cell>
          <cell r="J1254">
            <v>0</v>
          </cell>
          <cell r="K1254">
            <v>0</v>
          </cell>
          <cell r="L1254">
            <v>2003</v>
          </cell>
          <cell r="M1254" t="str">
            <v>No Trade</v>
          </cell>
          <cell r="N1254" t="str">
            <v/>
          </cell>
          <cell r="O1254" t="str">
            <v/>
          </cell>
          <cell r="P1254" t="str">
            <v/>
          </cell>
        </row>
        <row r="1255">
          <cell r="A1255" t="str">
            <v>OH</v>
          </cell>
          <cell r="B1255">
            <v>3</v>
          </cell>
          <cell r="C1255">
            <v>3</v>
          </cell>
          <cell r="D1255" t="str">
            <v>C</v>
          </cell>
          <cell r="E1255">
            <v>0.88</v>
          </cell>
          <cell r="F1255">
            <v>37677</v>
          </cell>
          <cell r="G1255">
            <v>9.5999999999999992E-3</v>
          </cell>
          <cell r="H1255">
            <v>8.0000000000000002E-3</v>
          </cell>
          <cell r="I1255" t="str">
            <v>8          4   .</v>
          </cell>
          <cell r="J1255">
            <v>130</v>
          </cell>
          <cell r="K1255">
            <v>1.2999999999999999E-2</v>
          </cell>
          <cell r="L1255">
            <v>2003</v>
          </cell>
          <cell r="M1255" t="str">
            <v>No Trade</v>
          </cell>
          <cell r="N1255" t="str">
            <v/>
          </cell>
          <cell r="O1255" t="str">
            <v/>
          </cell>
          <cell r="P1255" t="str">
            <v/>
          </cell>
        </row>
        <row r="1256">
          <cell r="A1256" t="str">
            <v>OH</v>
          </cell>
          <cell r="B1256">
            <v>3</v>
          </cell>
          <cell r="C1256">
            <v>3</v>
          </cell>
          <cell r="D1256" t="str">
            <v>C</v>
          </cell>
          <cell r="E1256">
            <v>0.89</v>
          </cell>
          <cell r="F1256">
            <v>37677</v>
          </cell>
          <cell r="G1256">
            <v>8.6E-3</v>
          </cell>
          <cell r="H1256">
            <v>7.0000000000000001E-3</v>
          </cell>
          <cell r="I1256" t="str">
            <v>9          0   .</v>
          </cell>
          <cell r="J1256">
            <v>0</v>
          </cell>
          <cell r="K1256">
            <v>0</v>
          </cell>
          <cell r="L1256">
            <v>2003</v>
          </cell>
          <cell r="M1256" t="str">
            <v>No Trade</v>
          </cell>
          <cell r="N1256" t="str">
            <v/>
          </cell>
          <cell r="O1256" t="str">
            <v/>
          </cell>
          <cell r="P1256" t="str">
            <v/>
          </cell>
        </row>
        <row r="1257">
          <cell r="A1257" t="str">
            <v>OH</v>
          </cell>
          <cell r="B1257">
            <v>3</v>
          </cell>
          <cell r="C1257">
            <v>3</v>
          </cell>
          <cell r="D1257" t="str">
            <v>C</v>
          </cell>
          <cell r="E1257">
            <v>0.9</v>
          </cell>
          <cell r="F1257">
            <v>37677</v>
          </cell>
          <cell r="G1257">
            <v>7.6E-3</v>
          </cell>
          <cell r="H1257">
            <v>7.0000000000000001E-3</v>
          </cell>
          <cell r="I1257" t="str">
            <v>0         15   .</v>
          </cell>
          <cell r="J1257">
            <v>90</v>
          </cell>
          <cell r="K1257">
            <v>8.5000000000000006E-3</v>
          </cell>
          <cell r="L1257">
            <v>2003</v>
          </cell>
          <cell r="M1257" t="str">
            <v>No Trade</v>
          </cell>
          <cell r="N1257" t="str">
            <v/>
          </cell>
          <cell r="O1257" t="str">
            <v/>
          </cell>
          <cell r="P1257" t="str">
            <v/>
          </cell>
        </row>
        <row r="1258">
          <cell r="A1258" t="str">
            <v>OH</v>
          </cell>
          <cell r="B1258">
            <v>3</v>
          </cell>
          <cell r="C1258">
            <v>3</v>
          </cell>
          <cell r="D1258" t="str">
            <v>P</v>
          </cell>
          <cell r="E1258">
            <v>0.9</v>
          </cell>
          <cell r="F1258">
            <v>37677</v>
          </cell>
          <cell r="G1258">
            <v>0</v>
          </cell>
          <cell r="H1258">
            <v>0</v>
          </cell>
          <cell r="I1258" t="str">
            <v>0          0   .</v>
          </cell>
          <cell r="J1258">
            <v>0</v>
          </cell>
          <cell r="K1258">
            <v>0</v>
          </cell>
          <cell r="L1258">
            <v>2003</v>
          </cell>
          <cell r="M1258" t="str">
            <v>No Trade</v>
          </cell>
          <cell r="N1258" t="str">
            <v/>
          </cell>
          <cell r="O1258" t="str">
            <v/>
          </cell>
          <cell r="P1258" t="str">
            <v/>
          </cell>
        </row>
        <row r="1259">
          <cell r="A1259" t="str">
            <v>OH</v>
          </cell>
          <cell r="B1259">
            <v>3</v>
          </cell>
          <cell r="C1259">
            <v>3</v>
          </cell>
          <cell r="D1259" t="str">
            <v>C</v>
          </cell>
          <cell r="E1259">
            <v>0.91</v>
          </cell>
          <cell r="F1259">
            <v>37677</v>
          </cell>
          <cell r="G1259">
            <v>6.7999999999999996E-3</v>
          </cell>
          <cell r="H1259">
            <v>6.0000000000000001E-3</v>
          </cell>
          <cell r="I1259" t="str">
            <v>3          0   .</v>
          </cell>
          <cell r="J1259">
            <v>0</v>
          </cell>
          <cell r="K1259">
            <v>0</v>
          </cell>
          <cell r="L1259">
            <v>2003</v>
          </cell>
          <cell r="M1259" t="str">
            <v>No Trade</v>
          </cell>
          <cell r="N1259" t="str">
            <v/>
          </cell>
          <cell r="O1259" t="str">
            <v/>
          </cell>
          <cell r="P1259" t="str">
            <v/>
          </cell>
        </row>
        <row r="1260">
          <cell r="A1260" t="str">
            <v>OH</v>
          </cell>
          <cell r="B1260">
            <v>3</v>
          </cell>
          <cell r="C1260">
            <v>3</v>
          </cell>
          <cell r="D1260" t="str">
            <v>C</v>
          </cell>
          <cell r="E1260">
            <v>0.92</v>
          </cell>
          <cell r="F1260">
            <v>37677</v>
          </cell>
          <cell r="G1260">
            <v>6.0000000000000001E-3</v>
          </cell>
          <cell r="H1260">
            <v>5.0000000000000001E-3</v>
          </cell>
          <cell r="I1260" t="str">
            <v>6          2   .</v>
          </cell>
          <cell r="J1260">
            <v>0</v>
          </cell>
          <cell r="K1260">
            <v>0</v>
          </cell>
          <cell r="L1260">
            <v>2003</v>
          </cell>
          <cell r="M1260" t="str">
            <v>No Trade</v>
          </cell>
          <cell r="N1260" t="str">
            <v/>
          </cell>
          <cell r="O1260" t="str">
            <v/>
          </cell>
          <cell r="P1260" t="str">
            <v/>
          </cell>
        </row>
        <row r="1261">
          <cell r="A1261" t="str">
            <v>OH</v>
          </cell>
          <cell r="B1261">
            <v>3</v>
          </cell>
          <cell r="C1261">
            <v>3</v>
          </cell>
          <cell r="D1261" t="str">
            <v>C</v>
          </cell>
          <cell r="E1261">
            <v>0.94</v>
          </cell>
          <cell r="F1261">
            <v>37677</v>
          </cell>
          <cell r="G1261">
            <v>4.7000000000000002E-3</v>
          </cell>
          <cell r="H1261">
            <v>4.0000000000000001E-3</v>
          </cell>
          <cell r="I1261" t="str">
            <v>4          0   .</v>
          </cell>
          <cell r="J1261">
            <v>0</v>
          </cell>
          <cell r="K1261">
            <v>0</v>
          </cell>
          <cell r="L1261">
            <v>2003</v>
          </cell>
          <cell r="M1261" t="str">
            <v>No Trade</v>
          </cell>
          <cell r="N1261" t="str">
            <v/>
          </cell>
          <cell r="O1261" t="str">
            <v/>
          </cell>
          <cell r="P1261" t="str">
            <v/>
          </cell>
        </row>
        <row r="1262">
          <cell r="A1262" t="str">
            <v>OH</v>
          </cell>
          <cell r="B1262">
            <v>3</v>
          </cell>
          <cell r="C1262">
            <v>3</v>
          </cell>
          <cell r="D1262" t="str">
            <v>C</v>
          </cell>
          <cell r="E1262">
            <v>0.95</v>
          </cell>
          <cell r="F1262">
            <v>37677</v>
          </cell>
          <cell r="G1262">
            <v>4.1999999999999997E-3</v>
          </cell>
          <cell r="H1262">
            <v>3.0000000000000001E-3</v>
          </cell>
          <cell r="I1262" t="str">
            <v>9          0   .</v>
          </cell>
          <cell r="J1262">
            <v>0</v>
          </cell>
          <cell r="K1262">
            <v>0</v>
          </cell>
          <cell r="L1262">
            <v>2003</v>
          </cell>
          <cell r="M1262" t="str">
            <v>No Trade</v>
          </cell>
          <cell r="N1262" t="str">
            <v/>
          </cell>
          <cell r="O1262" t="str">
            <v/>
          </cell>
          <cell r="P1262" t="str">
            <v/>
          </cell>
        </row>
        <row r="1263">
          <cell r="A1263" t="str">
            <v>OH</v>
          </cell>
          <cell r="B1263">
            <v>3</v>
          </cell>
          <cell r="C1263">
            <v>3</v>
          </cell>
          <cell r="D1263" t="str">
            <v>C</v>
          </cell>
          <cell r="E1263">
            <v>0.96</v>
          </cell>
          <cell r="F1263">
            <v>37677</v>
          </cell>
          <cell r="G1263">
            <v>3.7000000000000002E-3</v>
          </cell>
          <cell r="H1263">
            <v>3.0000000000000001E-3</v>
          </cell>
          <cell r="I1263" t="str">
            <v>5          0   .</v>
          </cell>
          <cell r="J1263">
            <v>0</v>
          </cell>
          <cell r="K1263">
            <v>0</v>
          </cell>
          <cell r="L1263">
            <v>2003</v>
          </cell>
          <cell r="M1263" t="str">
            <v>No Trade</v>
          </cell>
          <cell r="N1263" t="str">
            <v/>
          </cell>
          <cell r="O1263" t="str">
            <v/>
          </cell>
          <cell r="P1263" t="str">
            <v/>
          </cell>
        </row>
        <row r="1264">
          <cell r="A1264" t="str">
            <v>OH</v>
          </cell>
          <cell r="B1264">
            <v>3</v>
          </cell>
          <cell r="C1264">
            <v>3</v>
          </cell>
          <cell r="D1264" t="str">
            <v>C</v>
          </cell>
          <cell r="E1264">
            <v>0.98</v>
          </cell>
          <cell r="F1264">
            <v>37677</v>
          </cell>
          <cell r="G1264">
            <v>2.8999999999999998E-3</v>
          </cell>
          <cell r="H1264">
            <v>2E-3</v>
          </cell>
          <cell r="I1264" t="str">
            <v>8          0   .</v>
          </cell>
          <cell r="J1264">
            <v>0</v>
          </cell>
          <cell r="K1264">
            <v>0</v>
          </cell>
          <cell r="L1264">
            <v>2003</v>
          </cell>
          <cell r="M1264" t="str">
            <v>No Trade</v>
          </cell>
          <cell r="N1264" t="str">
            <v/>
          </cell>
          <cell r="O1264" t="str">
            <v/>
          </cell>
          <cell r="P1264" t="str">
            <v/>
          </cell>
        </row>
        <row r="1265">
          <cell r="A1265" t="str">
            <v>OH</v>
          </cell>
          <cell r="B1265">
            <v>3</v>
          </cell>
          <cell r="C1265">
            <v>3</v>
          </cell>
          <cell r="D1265" t="str">
            <v>C</v>
          </cell>
          <cell r="E1265">
            <v>1</v>
          </cell>
          <cell r="F1265">
            <v>37677</v>
          </cell>
          <cell r="G1265">
            <v>2.3E-3</v>
          </cell>
          <cell r="H1265">
            <v>2E-3</v>
          </cell>
          <cell r="I1265" t="str">
            <v>2          0   .</v>
          </cell>
          <cell r="J1265">
            <v>0</v>
          </cell>
          <cell r="K1265">
            <v>0</v>
          </cell>
          <cell r="L1265">
            <v>2003</v>
          </cell>
          <cell r="M1265" t="str">
            <v>No Trade</v>
          </cell>
          <cell r="N1265" t="str">
            <v/>
          </cell>
          <cell r="O1265" t="str">
            <v/>
          </cell>
          <cell r="P1265" t="str">
            <v/>
          </cell>
        </row>
        <row r="1266">
          <cell r="A1266" t="str">
            <v>OH</v>
          </cell>
          <cell r="B1266">
            <v>3</v>
          </cell>
          <cell r="C1266">
            <v>3</v>
          </cell>
          <cell r="D1266" t="str">
            <v>C</v>
          </cell>
          <cell r="E1266">
            <v>1.01</v>
          </cell>
          <cell r="F1266">
            <v>37677</v>
          </cell>
          <cell r="G1266">
            <v>2E-3</v>
          </cell>
          <cell r="H1266">
            <v>1E-3</v>
          </cell>
          <cell r="I1266" t="str">
            <v>9          0   .</v>
          </cell>
          <cell r="J1266">
            <v>0</v>
          </cell>
          <cell r="K1266">
            <v>0</v>
          </cell>
          <cell r="L1266">
            <v>2003</v>
          </cell>
          <cell r="M1266" t="str">
            <v>No Trade</v>
          </cell>
          <cell r="N1266" t="str">
            <v/>
          </cell>
          <cell r="O1266" t="str">
            <v/>
          </cell>
          <cell r="P1266" t="str">
            <v/>
          </cell>
        </row>
        <row r="1267">
          <cell r="A1267" t="str">
            <v>OH</v>
          </cell>
          <cell r="B1267">
            <v>3</v>
          </cell>
          <cell r="C1267">
            <v>3</v>
          </cell>
          <cell r="D1267" t="str">
            <v>C</v>
          </cell>
          <cell r="E1267">
            <v>1.02</v>
          </cell>
          <cell r="F1267">
            <v>37677</v>
          </cell>
          <cell r="G1267">
            <v>1.8E-3</v>
          </cell>
          <cell r="H1267">
            <v>1E-3</v>
          </cell>
          <cell r="I1267" t="str">
            <v>7          0   .</v>
          </cell>
          <cell r="J1267">
            <v>0</v>
          </cell>
          <cell r="K1267">
            <v>0</v>
          </cell>
          <cell r="L1267">
            <v>2003</v>
          </cell>
          <cell r="M1267" t="str">
            <v>No Trade</v>
          </cell>
          <cell r="N1267" t="str">
            <v/>
          </cell>
          <cell r="O1267" t="str">
            <v/>
          </cell>
          <cell r="P1267" t="str">
            <v/>
          </cell>
        </row>
        <row r="1268">
          <cell r="A1268" t="str">
            <v>OH</v>
          </cell>
          <cell r="B1268">
            <v>3</v>
          </cell>
          <cell r="C1268">
            <v>3</v>
          </cell>
          <cell r="D1268" t="str">
            <v>C</v>
          </cell>
          <cell r="E1268">
            <v>1.2</v>
          </cell>
          <cell r="F1268">
            <v>37677</v>
          </cell>
          <cell r="G1268">
            <v>2.0000000000000001E-4</v>
          </cell>
          <cell r="H1268">
            <v>0</v>
          </cell>
          <cell r="I1268" t="str">
            <v>2          0   .</v>
          </cell>
          <cell r="J1268">
            <v>0</v>
          </cell>
          <cell r="K1268">
            <v>0</v>
          </cell>
          <cell r="L1268">
            <v>2003</v>
          </cell>
          <cell r="M1268" t="str">
            <v>No Trade</v>
          </cell>
          <cell r="N1268" t="str">
            <v/>
          </cell>
          <cell r="O1268" t="str">
            <v/>
          </cell>
          <cell r="P1268" t="str">
            <v/>
          </cell>
        </row>
        <row r="1269">
          <cell r="A1269" t="str">
            <v>OH</v>
          </cell>
          <cell r="B1269">
            <v>4</v>
          </cell>
          <cell r="C1269">
            <v>3</v>
          </cell>
          <cell r="D1269" t="str">
            <v>C</v>
          </cell>
          <cell r="E1269">
            <v>0.05</v>
          </cell>
          <cell r="F1269">
            <v>37706</v>
          </cell>
          <cell r="G1269">
            <v>0.68769999999999998</v>
          </cell>
          <cell r="H1269">
            <v>0.68700000000000006</v>
          </cell>
          <cell r="I1269" t="str">
            <v>7          0   .</v>
          </cell>
          <cell r="J1269">
            <v>0</v>
          </cell>
          <cell r="K1269">
            <v>0</v>
          </cell>
          <cell r="L1269">
            <v>2003</v>
          </cell>
          <cell r="M1269" t="str">
            <v>No Trade</v>
          </cell>
          <cell r="N1269" t="str">
            <v/>
          </cell>
          <cell r="O1269" t="str">
            <v/>
          </cell>
          <cell r="P1269" t="str">
            <v/>
          </cell>
        </row>
        <row r="1270">
          <cell r="A1270" t="str">
            <v>OH</v>
          </cell>
          <cell r="B1270">
            <v>4</v>
          </cell>
          <cell r="C1270">
            <v>3</v>
          </cell>
          <cell r="D1270" t="str">
            <v>P</v>
          </cell>
          <cell r="E1270">
            <v>0.05</v>
          </cell>
          <cell r="F1270">
            <v>37706</v>
          </cell>
          <cell r="G1270">
            <v>1E-4</v>
          </cell>
          <cell r="H1270">
            <v>0</v>
          </cell>
          <cell r="I1270" t="str">
            <v>1          0   .</v>
          </cell>
          <cell r="J1270">
            <v>0</v>
          </cell>
          <cell r="K1270">
            <v>0</v>
          </cell>
          <cell r="L1270">
            <v>2003</v>
          </cell>
          <cell r="M1270" t="str">
            <v>No Trade</v>
          </cell>
          <cell r="N1270" t="str">
            <v/>
          </cell>
          <cell r="O1270" t="str">
            <v/>
          </cell>
          <cell r="P1270" t="str">
            <v/>
          </cell>
        </row>
        <row r="1271">
          <cell r="A1271" t="str">
            <v>OH</v>
          </cell>
          <cell r="B1271">
            <v>4</v>
          </cell>
          <cell r="C1271">
            <v>3</v>
          </cell>
          <cell r="D1271" t="str">
            <v>P</v>
          </cell>
          <cell r="E1271">
            <v>0.49</v>
          </cell>
          <cell r="F1271">
            <v>37706</v>
          </cell>
          <cell r="G1271">
            <v>0</v>
          </cell>
          <cell r="H1271">
            <v>0</v>
          </cell>
          <cell r="I1271" t="str">
            <v>0          0   .</v>
          </cell>
          <cell r="J1271">
            <v>0</v>
          </cell>
          <cell r="K1271">
            <v>0</v>
          </cell>
          <cell r="L1271">
            <v>2003</v>
          </cell>
          <cell r="M1271" t="str">
            <v>No Trade</v>
          </cell>
          <cell r="N1271" t="str">
            <v/>
          </cell>
          <cell r="O1271" t="str">
            <v/>
          </cell>
          <cell r="P1271" t="str">
            <v/>
          </cell>
        </row>
        <row r="1272">
          <cell r="A1272" t="str">
            <v>OH</v>
          </cell>
          <cell r="B1272">
            <v>4</v>
          </cell>
          <cell r="C1272">
            <v>3</v>
          </cell>
          <cell r="D1272" t="str">
            <v>C</v>
          </cell>
          <cell r="E1272">
            <v>0.5</v>
          </cell>
          <cell r="F1272">
            <v>37706</v>
          </cell>
          <cell r="G1272">
            <v>0.17810000000000001</v>
          </cell>
          <cell r="H1272">
            <v>0.17799999999999999</v>
          </cell>
          <cell r="I1272" t="str">
            <v>1          0   .</v>
          </cell>
          <cell r="J1272">
            <v>0</v>
          </cell>
          <cell r="K1272">
            <v>0</v>
          </cell>
          <cell r="L1272">
            <v>2003</v>
          </cell>
          <cell r="M1272" t="str">
            <v>No Trade</v>
          </cell>
          <cell r="N1272" t="str">
            <v/>
          </cell>
          <cell r="O1272" t="str">
            <v/>
          </cell>
          <cell r="P1272" t="str">
            <v/>
          </cell>
        </row>
        <row r="1273">
          <cell r="A1273" t="str">
            <v>OH</v>
          </cell>
          <cell r="B1273">
            <v>4</v>
          </cell>
          <cell r="C1273">
            <v>3</v>
          </cell>
          <cell r="D1273" t="str">
            <v>P</v>
          </cell>
          <cell r="E1273">
            <v>0.5</v>
          </cell>
          <cell r="F1273">
            <v>37706</v>
          </cell>
          <cell r="G1273">
            <v>1.1000000000000001E-3</v>
          </cell>
          <cell r="H1273">
            <v>1E-3</v>
          </cell>
          <cell r="I1273" t="str">
            <v>6          0   .</v>
          </cell>
          <cell r="J1273">
            <v>0</v>
          </cell>
          <cell r="K1273">
            <v>0</v>
          </cell>
          <cell r="L1273">
            <v>2003</v>
          </cell>
          <cell r="M1273" t="str">
            <v>No Trade</v>
          </cell>
          <cell r="N1273" t="str">
            <v/>
          </cell>
          <cell r="O1273" t="str">
            <v/>
          </cell>
          <cell r="P1273" t="str">
            <v/>
          </cell>
        </row>
        <row r="1274">
          <cell r="A1274" t="str">
            <v>OH</v>
          </cell>
          <cell r="B1274">
            <v>4</v>
          </cell>
          <cell r="C1274">
            <v>3</v>
          </cell>
          <cell r="D1274" t="str">
            <v>C</v>
          </cell>
          <cell r="E1274">
            <v>0.51</v>
          </cell>
          <cell r="F1274">
            <v>37706</v>
          </cell>
          <cell r="G1274">
            <v>0</v>
          </cell>
          <cell r="H1274">
            <v>0</v>
          </cell>
          <cell r="I1274" t="str">
            <v>0          0   .</v>
          </cell>
          <cell r="J1274">
            <v>0</v>
          </cell>
          <cell r="K1274">
            <v>0</v>
          </cell>
          <cell r="L1274">
            <v>2003</v>
          </cell>
          <cell r="M1274" t="str">
            <v>No Trade</v>
          </cell>
          <cell r="N1274" t="str">
            <v/>
          </cell>
          <cell r="O1274" t="str">
            <v/>
          </cell>
          <cell r="P1274" t="str">
            <v/>
          </cell>
        </row>
        <row r="1275">
          <cell r="A1275" t="str">
            <v>OH</v>
          </cell>
          <cell r="B1275">
            <v>4</v>
          </cell>
          <cell r="C1275">
            <v>3</v>
          </cell>
          <cell r="D1275" t="str">
            <v>P</v>
          </cell>
          <cell r="E1275">
            <v>0.51</v>
          </cell>
          <cell r="F1275">
            <v>37706</v>
          </cell>
          <cell r="G1275">
            <v>1.5E-3</v>
          </cell>
          <cell r="H1275">
            <v>2E-3</v>
          </cell>
          <cell r="I1275" t="str">
            <v>1          0   .</v>
          </cell>
          <cell r="J1275">
            <v>0</v>
          </cell>
          <cell r="K1275">
            <v>0</v>
          </cell>
          <cell r="L1275">
            <v>2003</v>
          </cell>
          <cell r="M1275" t="str">
            <v>No Trade</v>
          </cell>
          <cell r="N1275" t="str">
            <v/>
          </cell>
          <cell r="O1275" t="str">
            <v/>
          </cell>
          <cell r="P1275" t="str">
            <v/>
          </cell>
        </row>
        <row r="1276">
          <cell r="A1276" t="str">
            <v>OH</v>
          </cell>
          <cell r="B1276">
            <v>4</v>
          </cell>
          <cell r="C1276">
            <v>3</v>
          </cell>
          <cell r="D1276" t="str">
            <v>P</v>
          </cell>
          <cell r="E1276">
            <v>0.52</v>
          </cell>
          <cell r="F1276">
            <v>37706</v>
          </cell>
          <cell r="G1276">
            <v>0</v>
          </cell>
          <cell r="H1276">
            <v>0</v>
          </cell>
          <cell r="I1276" t="str">
            <v>0          0   .</v>
          </cell>
          <cell r="J1276">
            <v>0</v>
          </cell>
          <cell r="K1276">
            <v>0</v>
          </cell>
          <cell r="L1276">
            <v>2003</v>
          </cell>
          <cell r="M1276" t="str">
            <v>No Trade</v>
          </cell>
          <cell r="N1276" t="str">
            <v/>
          </cell>
          <cell r="O1276" t="str">
            <v/>
          </cell>
          <cell r="P1276" t="str">
            <v/>
          </cell>
        </row>
        <row r="1277">
          <cell r="A1277" t="str">
            <v>OH</v>
          </cell>
          <cell r="B1277">
            <v>4</v>
          </cell>
          <cell r="C1277">
            <v>3</v>
          </cell>
          <cell r="D1277" t="str">
            <v>P</v>
          </cell>
          <cell r="E1277">
            <v>0.53</v>
          </cell>
          <cell r="F1277">
            <v>37706</v>
          </cell>
          <cell r="G1277">
            <v>0</v>
          </cell>
          <cell r="H1277">
            <v>0</v>
          </cell>
          <cell r="I1277" t="str">
            <v>0          0   .</v>
          </cell>
          <cell r="J1277">
            <v>0</v>
          </cell>
          <cell r="K1277">
            <v>0</v>
          </cell>
          <cell r="L1277">
            <v>2003</v>
          </cell>
          <cell r="M1277" t="str">
            <v>No Trade</v>
          </cell>
          <cell r="N1277" t="str">
            <v/>
          </cell>
          <cell r="O1277" t="str">
            <v/>
          </cell>
          <cell r="P1277" t="str">
            <v/>
          </cell>
        </row>
        <row r="1278">
          <cell r="A1278" t="str">
            <v>OH</v>
          </cell>
          <cell r="B1278">
            <v>4</v>
          </cell>
          <cell r="C1278">
            <v>3</v>
          </cell>
          <cell r="D1278" t="str">
            <v>P</v>
          </cell>
          <cell r="E1278">
            <v>0.54</v>
          </cell>
          <cell r="F1278">
            <v>37706</v>
          </cell>
          <cell r="G1278">
            <v>3.3E-3</v>
          </cell>
          <cell r="H1278">
            <v>4.0000000000000001E-3</v>
          </cell>
          <cell r="I1278" t="str">
            <v>5          0   .</v>
          </cell>
          <cell r="J1278">
            <v>0</v>
          </cell>
          <cell r="K1278">
            <v>0</v>
          </cell>
          <cell r="L1278">
            <v>2003</v>
          </cell>
          <cell r="M1278" t="str">
            <v>No Trade</v>
          </cell>
          <cell r="N1278" t="str">
            <v/>
          </cell>
          <cell r="O1278" t="str">
            <v/>
          </cell>
          <cell r="P1278" t="str">
            <v/>
          </cell>
        </row>
        <row r="1279">
          <cell r="A1279" t="str">
            <v>OH</v>
          </cell>
          <cell r="B1279">
            <v>4</v>
          </cell>
          <cell r="C1279">
            <v>3</v>
          </cell>
          <cell r="D1279" t="str">
            <v>P</v>
          </cell>
          <cell r="E1279">
            <v>0.55000000000000004</v>
          </cell>
          <cell r="F1279">
            <v>37706</v>
          </cell>
          <cell r="G1279">
            <v>4.1999999999999997E-3</v>
          </cell>
          <cell r="H1279">
            <v>5.0000000000000001E-3</v>
          </cell>
          <cell r="I1279" t="str">
            <v>6          1   .</v>
          </cell>
          <cell r="J1279">
            <v>70</v>
          </cell>
          <cell r="K1279">
            <v>7.0000000000000001E-3</v>
          </cell>
          <cell r="L1279">
            <v>2003</v>
          </cell>
          <cell r="M1279" t="str">
            <v>No Trade</v>
          </cell>
          <cell r="N1279" t="str">
            <v/>
          </cell>
          <cell r="O1279" t="str">
            <v/>
          </cell>
          <cell r="P1279" t="str">
            <v/>
          </cell>
        </row>
        <row r="1280">
          <cell r="A1280" t="str">
            <v>OH</v>
          </cell>
          <cell r="B1280">
            <v>4</v>
          </cell>
          <cell r="C1280">
            <v>3</v>
          </cell>
          <cell r="D1280" t="str">
            <v>P</v>
          </cell>
          <cell r="E1280">
            <v>0.56000000000000005</v>
          </cell>
          <cell r="F1280">
            <v>37706</v>
          </cell>
          <cell r="G1280">
            <v>5.1999999999999998E-3</v>
          </cell>
          <cell r="H1280">
            <v>6.0000000000000001E-3</v>
          </cell>
          <cell r="I1280" t="str">
            <v>7          0   .</v>
          </cell>
          <cell r="J1280">
            <v>0</v>
          </cell>
          <cell r="K1280">
            <v>0</v>
          </cell>
          <cell r="L1280">
            <v>2003</v>
          </cell>
          <cell r="M1280" t="str">
            <v>No Trade</v>
          </cell>
          <cell r="N1280" t="str">
            <v/>
          </cell>
          <cell r="O1280" t="str">
            <v/>
          </cell>
          <cell r="P1280" t="str">
            <v/>
          </cell>
        </row>
        <row r="1281">
          <cell r="A1281" t="str">
            <v>OH</v>
          </cell>
          <cell r="B1281">
            <v>4</v>
          </cell>
          <cell r="C1281">
            <v>3</v>
          </cell>
          <cell r="D1281" t="str">
            <v>C</v>
          </cell>
          <cell r="E1281">
            <v>0.56999999999999995</v>
          </cell>
          <cell r="F1281">
            <v>37706</v>
          </cell>
          <cell r="G1281">
            <v>0</v>
          </cell>
          <cell r="H1281">
            <v>0</v>
          </cell>
          <cell r="I1281" t="str">
            <v>0          0   .</v>
          </cell>
          <cell r="J1281">
            <v>0</v>
          </cell>
          <cell r="K1281">
            <v>0</v>
          </cell>
          <cell r="L1281">
            <v>2003</v>
          </cell>
          <cell r="M1281" t="str">
            <v>No Trade</v>
          </cell>
          <cell r="N1281" t="str">
            <v/>
          </cell>
          <cell r="O1281" t="str">
            <v/>
          </cell>
          <cell r="P1281" t="str">
            <v/>
          </cell>
        </row>
        <row r="1282">
          <cell r="A1282" t="str">
            <v>OH</v>
          </cell>
          <cell r="B1282">
            <v>4</v>
          </cell>
          <cell r="C1282">
            <v>3</v>
          </cell>
          <cell r="D1282" t="str">
            <v>P</v>
          </cell>
          <cell r="E1282">
            <v>0.56999999999999995</v>
          </cell>
          <cell r="F1282">
            <v>37706</v>
          </cell>
          <cell r="G1282">
            <v>6.4999999999999997E-3</v>
          </cell>
          <cell r="H1282">
            <v>8.0000000000000002E-3</v>
          </cell>
          <cell r="I1282" t="str">
            <v>4          0   .</v>
          </cell>
          <cell r="J1282">
            <v>0</v>
          </cell>
          <cell r="K1282">
            <v>0</v>
          </cell>
          <cell r="L1282">
            <v>2003</v>
          </cell>
          <cell r="M1282" t="str">
            <v>No Trade</v>
          </cell>
          <cell r="N1282" t="str">
            <v/>
          </cell>
          <cell r="O1282" t="str">
            <v/>
          </cell>
          <cell r="P1282" t="str">
            <v/>
          </cell>
        </row>
        <row r="1283">
          <cell r="A1283" t="str">
            <v>OH</v>
          </cell>
          <cell r="B1283">
            <v>4</v>
          </cell>
          <cell r="C1283">
            <v>3</v>
          </cell>
          <cell r="D1283" t="str">
            <v>C</v>
          </cell>
          <cell r="E1283">
            <v>0.57999999999999996</v>
          </cell>
          <cell r="F1283">
            <v>37706</v>
          </cell>
          <cell r="G1283">
            <v>0</v>
          </cell>
          <cell r="H1283">
            <v>0</v>
          </cell>
          <cell r="I1283" t="str">
            <v>0          0   .</v>
          </cell>
          <cell r="J1283">
            <v>0</v>
          </cell>
          <cell r="K1283">
            <v>0</v>
          </cell>
          <cell r="L1283">
            <v>2003</v>
          </cell>
          <cell r="M1283" t="str">
            <v>No Trade</v>
          </cell>
          <cell r="N1283" t="str">
            <v/>
          </cell>
          <cell r="O1283" t="str">
            <v/>
          </cell>
          <cell r="P1283" t="str">
            <v/>
          </cell>
        </row>
        <row r="1284">
          <cell r="A1284" t="str">
            <v>OH</v>
          </cell>
          <cell r="B1284">
            <v>4</v>
          </cell>
          <cell r="C1284">
            <v>3</v>
          </cell>
          <cell r="D1284" t="str">
            <v>P</v>
          </cell>
          <cell r="E1284">
            <v>0.57999999999999996</v>
          </cell>
          <cell r="F1284">
            <v>37706</v>
          </cell>
          <cell r="G1284">
            <v>7.9000000000000008E-3</v>
          </cell>
          <cell r="H1284">
            <v>0.01</v>
          </cell>
          <cell r="I1284" t="str">
            <v>2          0   .</v>
          </cell>
          <cell r="J1284">
            <v>0</v>
          </cell>
          <cell r="K1284">
            <v>0</v>
          </cell>
          <cell r="L1284">
            <v>2003</v>
          </cell>
          <cell r="M1284" t="str">
            <v>No Trade</v>
          </cell>
          <cell r="N1284" t="str">
            <v/>
          </cell>
          <cell r="O1284" t="str">
            <v/>
          </cell>
          <cell r="P1284" t="str">
            <v/>
          </cell>
        </row>
        <row r="1285">
          <cell r="A1285" t="str">
            <v>OH</v>
          </cell>
          <cell r="B1285">
            <v>4</v>
          </cell>
          <cell r="C1285">
            <v>3</v>
          </cell>
          <cell r="D1285" t="str">
            <v>C</v>
          </cell>
          <cell r="E1285">
            <v>0.59</v>
          </cell>
          <cell r="F1285">
            <v>37706</v>
          </cell>
          <cell r="G1285">
            <v>0</v>
          </cell>
          <cell r="H1285">
            <v>0</v>
          </cell>
          <cell r="I1285" t="str">
            <v>0          0   .</v>
          </cell>
          <cell r="J1285">
            <v>0</v>
          </cell>
          <cell r="K1285">
            <v>0</v>
          </cell>
          <cell r="L1285">
            <v>2003</v>
          </cell>
          <cell r="M1285" t="str">
            <v>No Trade</v>
          </cell>
          <cell r="N1285" t="str">
            <v/>
          </cell>
          <cell r="O1285" t="str">
            <v/>
          </cell>
          <cell r="P1285" t="str">
            <v/>
          </cell>
        </row>
        <row r="1286">
          <cell r="A1286" t="str">
            <v>OH</v>
          </cell>
          <cell r="B1286">
            <v>4</v>
          </cell>
          <cell r="C1286">
            <v>3</v>
          </cell>
          <cell r="D1286" t="str">
            <v>P</v>
          </cell>
          <cell r="E1286">
            <v>0.59</v>
          </cell>
          <cell r="F1286">
            <v>37706</v>
          </cell>
          <cell r="G1286">
            <v>9.5999999999999992E-3</v>
          </cell>
          <cell r="H1286">
            <v>1.2E-2</v>
          </cell>
          <cell r="I1286" t="str">
            <v>2          0   .</v>
          </cell>
          <cell r="J1286">
            <v>0</v>
          </cell>
          <cell r="K1286">
            <v>0</v>
          </cell>
          <cell r="L1286">
            <v>2003</v>
          </cell>
          <cell r="M1286" t="str">
            <v>No Trade</v>
          </cell>
          <cell r="N1286" t="str">
            <v/>
          </cell>
          <cell r="O1286" t="str">
            <v/>
          </cell>
          <cell r="P1286" t="str">
            <v/>
          </cell>
        </row>
        <row r="1287">
          <cell r="A1287" t="str">
            <v>OH</v>
          </cell>
          <cell r="B1287">
            <v>4</v>
          </cell>
          <cell r="C1287">
            <v>3</v>
          </cell>
          <cell r="D1287" t="str">
            <v>C</v>
          </cell>
          <cell r="E1287">
            <v>0.6</v>
          </cell>
          <cell r="F1287">
            <v>37706</v>
          </cell>
          <cell r="G1287">
            <v>0.1166</v>
          </cell>
          <cell r="H1287">
            <v>0.106</v>
          </cell>
          <cell r="I1287" t="str">
            <v>1          0   .</v>
          </cell>
          <cell r="J1287">
            <v>0</v>
          </cell>
          <cell r="K1287">
            <v>0</v>
          </cell>
          <cell r="L1287">
            <v>2003</v>
          </cell>
          <cell r="M1287" t="str">
            <v>No Trade</v>
          </cell>
          <cell r="N1287" t="str">
            <v/>
          </cell>
          <cell r="O1287" t="str">
            <v/>
          </cell>
          <cell r="P1287" t="str">
            <v/>
          </cell>
        </row>
        <row r="1288">
          <cell r="A1288" t="str">
            <v>OH</v>
          </cell>
          <cell r="B1288">
            <v>4</v>
          </cell>
          <cell r="C1288">
            <v>3</v>
          </cell>
          <cell r="D1288" t="str">
            <v>P</v>
          </cell>
          <cell r="E1288">
            <v>0.6</v>
          </cell>
          <cell r="F1288">
            <v>37706</v>
          </cell>
          <cell r="G1288">
            <v>1.1599999999999999E-2</v>
          </cell>
          <cell r="H1288">
            <v>1.4E-2</v>
          </cell>
          <cell r="I1288" t="str">
            <v>5          0   .</v>
          </cell>
          <cell r="J1288">
            <v>0</v>
          </cell>
          <cell r="K1288">
            <v>0</v>
          </cell>
          <cell r="L1288">
            <v>2003</v>
          </cell>
          <cell r="M1288" t="str">
            <v>No Trade</v>
          </cell>
          <cell r="N1288" t="str">
            <v/>
          </cell>
          <cell r="O1288" t="str">
            <v/>
          </cell>
          <cell r="P1288" t="str">
            <v/>
          </cell>
        </row>
        <row r="1289">
          <cell r="A1289" t="str">
            <v>OH</v>
          </cell>
          <cell r="B1289">
            <v>4</v>
          </cell>
          <cell r="C1289">
            <v>3</v>
          </cell>
          <cell r="D1289" t="str">
            <v>C</v>
          </cell>
          <cell r="E1289">
            <v>0.61</v>
          </cell>
          <cell r="F1289">
            <v>37706</v>
          </cell>
          <cell r="G1289">
            <v>0</v>
          </cell>
          <cell r="H1289">
            <v>0</v>
          </cell>
          <cell r="I1289" t="str">
            <v>0          0   .</v>
          </cell>
          <cell r="J1289">
            <v>0</v>
          </cell>
          <cell r="K1289">
            <v>0</v>
          </cell>
          <cell r="L1289">
            <v>2003</v>
          </cell>
          <cell r="M1289" t="str">
            <v>No Trade</v>
          </cell>
          <cell r="N1289" t="str">
            <v/>
          </cell>
          <cell r="O1289" t="str">
            <v/>
          </cell>
          <cell r="P1289" t="str">
            <v/>
          </cell>
        </row>
        <row r="1290">
          <cell r="A1290" t="str">
            <v>OH</v>
          </cell>
          <cell r="B1290">
            <v>4</v>
          </cell>
          <cell r="C1290">
            <v>3</v>
          </cell>
          <cell r="D1290" t="str">
            <v>P</v>
          </cell>
          <cell r="E1290">
            <v>0.61</v>
          </cell>
          <cell r="F1290">
            <v>37706</v>
          </cell>
          <cell r="G1290">
            <v>1.38E-2</v>
          </cell>
          <cell r="H1290">
            <v>1.7000000000000001E-2</v>
          </cell>
          <cell r="I1290" t="str">
            <v>1          0   .</v>
          </cell>
          <cell r="J1290">
            <v>0</v>
          </cell>
          <cell r="K1290">
            <v>0</v>
          </cell>
          <cell r="L1290">
            <v>2003</v>
          </cell>
          <cell r="M1290" t="str">
            <v>No Trade</v>
          </cell>
          <cell r="N1290" t="str">
            <v/>
          </cell>
          <cell r="O1290" t="str">
            <v/>
          </cell>
          <cell r="P1290" t="str">
            <v/>
          </cell>
        </row>
        <row r="1291">
          <cell r="A1291" t="str">
            <v>OH</v>
          </cell>
          <cell r="B1291">
            <v>4</v>
          </cell>
          <cell r="C1291">
            <v>3</v>
          </cell>
          <cell r="D1291" t="str">
            <v>C</v>
          </cell>
          <cell r="E1291">
            <v>0.62</v>
          </cell>
          <cell r="F1291">
            <v>37706</v>
          </cell>
          <cell r="G1291">
            <v>0</v>
          </cell>
          <cell r="H1291">
            <v>0</v>
          </cell>
          <cell r="I1291" t="str">
            <v>0          0   .</v>
          </cell>
          <cell r="J1291">
            <v>0</v>
          </cell>
          <cell r="K1291">
            <v>0</v>
          </cell>
          <cell r="L1291">
            <v>2003</v>
          </cell>
          <cell r="M1291" t="str">
            <v>No Trade</v>
          </cell>
          <cell r="N1291" t="str">
            <v/>
          </cell>
          <cell r="O1291" t="str">
            <v/>
          </cell>
          <cell r="P1291" t="str">
            <v/>
          </cell>
        </row>
        <row r="1292">
          <cell r="A1292" t="str">
            <v>OH</v>
          </cell>
          <cell r="B1292">
            <v>4</v>
          </cell>
          <cell r="C1292">
            <v>3</v>
          </cell>
          <cell r="D1292" t="str">
            <v>P</v>
          </cell>
          <cell r="E1292">
            <v>0.62</v>
          </cell>
          <cell r="F1292">
            <v>37706</v>
          </cell>
          <cell r="G1292">
            <v>1.6199999999999999E-2</v>
          </cell>
          <cell r="H1292">
            <v>1.9E-2</v>
          </cell>
          <cell r="I1292" t="str">
            <v>9          0   .</v>
          </cell>
          <cell r="J1292">
            <v>0</v>
          </cell>
          <cell r="K1292">
            <v>0</v>
          </cell>
          <cell r="L1292">
            <v>2003</v>
          </cell>
          <cell r="M1292" t="str">
            <v>No Trade</v>
          </cell>
          <cell r="N1292" t="str">
            <v/>
          </cell>
          <cell r="O1292" t="str">
            <v/>
          </cell>
          <cell r="P1292" t="str">
            <v/>
          </cell>
        </row>
        <row r="1293">
          <cell r="A1293" t="str">
            <v>OH</v>
          </cell>
          <cell r="B1293">
            <v>4</v>
          </cell>
          <cell r="C1293">
            <v>3</v>
          </cell>
          <cell r="D1293" t="str">
            <v>C</v>
          </cell>
          <cell r="E1293">
            <v>0.63</v>
          </cell>
          <cell r="F1293">
            <v>37706</v>
          </cell>
          <cell r="G1293">
            <v>0</v>
          </cell>
          <cell r="H1293">
            <v>0</v>
          </cell>
          <cell r="I1293" t="str">
            <v>0          0   .</v>
          </cell>
          <cell r="J1293">
            <v>0</v>
          </cell>
          <cell r="K1293">
            <v>0</v>
          </cell>
          <cell r="L1293">
            <v>2003</v>
          </cell>
          <cell r="M1293" t="str">
            <v>No Trade</v>
          </cell>
          <cell r="N1293" t="str">
            <v/>
          </cell>
          <cell r="O1293" t="str">
            <v/>
          </cell>
          <cell r="P1293" t="str">
            <v/>
          </cell>
        </row>
        <row r="1294">
          <cell r="A1294" t="str">
            <v>OH</v>
          </cell>
          <cell r="B1294">
            <v>4</v>
          </cell>
          <cell r="C1294">
            <v>3</v>
          </cell>
          <cell r="D1294" t="str">
            <v>P</v>
          </cell>
          <cell r="E1294">
            <v>0.63</v>
          </cell>
          <cell r="F1294">
            <v>37706</v>
          </cell>
          <cell r="G1294">
            <v>1.9E-2</v>
          </cell>
          <cell r="H1294">
            <v>2.3E-2</v>
          </cell>
          <cell r="I1294" t="str">
            <v>1          0   .</v>
          </cell>
          <cell r="J1294">
            <v>0</v>
          </cell>
          <cell r="K1294">
            <v>0</v>
          </cell>
          <cell r="L1294">
            <v>2003</v>
          </cell>
          <cell r="M1294" t="str">
            <v>No Trade</v>
          </cell>
          <cell r="N1294" t="str">
            <v/>
          </cell>
          <cell r="O1294" t="str">
            <v/>
          </cell>
          <cell r="P1294" t="str">
            <v/>
          </cell>
        </row>
        <row r="1295">
          <cell r="A1295" t="str">
            <v>OH</v>
          </cell>
          <cell r="B1295">
            <v>4</v>
          </cell>
          <cell r="C1295">
            <v>3</v>
          </cell>
          <cell r="D1295" t="str">
            <v>C</v>
          </cell>
          <cell r="E1295">
            <v>0.64</v>
          </cell>
          <cell r="F1295">
            <v>37706</v>
          </cell>
          <cell r="G1295">
            <v>0</v>
          </cell>
          <cell r="H1295">
            <v>0</v>
          </cell>
          <cell r="I1295" t="str">
            <v>0          0   .</v>
          </cell>
          <cell r="J1295">
            <v>0</v>
          </cell>
          <cell r="K1295">
            <v>0</v>
          </cell>
          <cell r="L1295">
            <v>2003</v>
          </cell>
          <cell r="M1295" t="str">
            <v>No Trade</v>
          </cell>
          <cell r="N1295" t="str">
            <v/>
          </cell>
          <cell r="O1295" t="str">
            <v/>
          </cell>
          <cell r="P1295" t="str">
            <v/>
          </cell>
        </row>
        <row r="1296">
          <cell r="A1296" t="str">
            <v>OH</v>
          </cell>
          <cell r="B1296">
            <v>4</v>
          </cell>
          <cell r="C1296">
            <v>3</v>
          </cell>
          <cell r="D1296" t="str">
            <v>P</v>
          </cell>
          <cell r="E1296">
            <v>0.64</v>
          </cell>
          <cell r="F1296">
            <v>37706</v>
          </cell>
          <cell r="G1296">
            <v>2.2100000000000002E-2</v>
          </cell>
          <cell r="H1296">
            <v>2.5999999999999999E-2</v>
          </cell>
          <cell r="I1296" t="str">
            <v>6          0   .</v>
          </cell>
          <cell r="J1296">
            <v>0</v>
          </cell>
          <cell r="K1296">
            <v>0</v>
          </cell>
          <cell r="L1296">
            <v>2003</v>
          </cell>
          <cell r="M1296" t="str">
            <v>No Trade</v>
          </cell>
          <cell r="N1296" t="str">
            <v/>
          </cell>
          <cell r="O1296" t="str">
            <v/>
          </cell>
          <cell r="P1296" t="str">
            <v/>
          </cell>
        </row>
        <row r="1297">
          <cell r="A1297" t="str">
            <v>OH</v>
          </cell>
          <cell r="B1297">
            <v>4</v>
          </cell>
          <cell r="C1297">
            <v>3</v>
          </cell>
          <cell r="D1297" t="str">
            <v>C</v>
          </cell>
          <cell r="E1297">
            <v>0.65</v>
          </cell>
          <cell r="F1297">
            <v>37706</v>
          </cell>
          <cell r="G1297">
            <v>8.0699999999999994E-2</v>
          </cell>
          <cell r="H1297">
            <v>7.1999999999999995E-2</v>
          </cell>
          <cell r="I1297" t="str">
            <v>7          0   .</v>
          </cell>
          <cell r="J1297">
            <v>0</v>
          </cell>
          <cell r="K1297">
            <v>0</v>
          </cell>
          <cell r="L1297">
            <v>2003</v>
          </cell>
          <cell r="M1297" t="str">
            <v>No Trade</v>
          </cell>
          <cell r="N1297" t="str">
            <v/>
          </cell>
          <cell r="O1297" t="str">
            <v/>
          </cell>
          <cell r="P1297" t="str">
            <v/>
          </cell>
        </row>
        <row r="1298">
          <cell r="A1298" t="str">
            <v>OH</v>
          </cell>
          <cell r="B1298">
            <v>4</v>
          </cell>
          <cell r="C1298">
            <v>3</v>
          </cell>
          <cell r="D1298" t="str">
            <v>P</v>
          </cell>
          <cell r="E1298">
            <v>0.65</v>
          </cell>
          <cell r="F1298">
            <v>37706</v>
          </cell>
          <cell r="G1298">
            <v>2.5399999999999999E-2</v>
          </cell>
          <cell r="H1298">
            <v>0.03</v>
          </cell>
          <cell r="I1298" t="str">
            <v>4          0   .</v>
          </cell>
          <cell r="J1298">
            <v>0</v>
          </cell>
          <cell r="K1298">
            <v>0</v>
          </cell>
          <cell r="L1298">
            <v>2003</v>
          </cell>
          <cell r="M1298" t="str">
            <v>No Trade</v>
          </cell>
          <cell r="N1298" t="str">
            <v/>
          </cell>
          <cell r="O1298" t="str">
            <v/>
          </cell>
          <cell r="P1298" t="str">
            <v/>
          </cell>
        </row>
        <row r="1299">
          <cell r="A1299" t="str">
            <v>OH</v>
          </cell>
          <cell r="B1299">
            <v>4</v>
          </cell>
          <cell r="C1299">
            <v>3</v>
          </cell>
          <cell r="D1299" t="str">
            <v>C</v>
          </cell>
          <cell r="E1299">
            <v>0.66</v>
          </cell>
          <cell r="F1299">
            <v>37706</v>
          </cell>
          <cell r="G1299">
            <v>7.4499999999999997E-2</v>
          </cell>
          <cell r="H1299">
            <v>6.6000000000000003E-2</v>
          </cell>
          <cell r="I1299" t="str">
            <v>9          0   .</v>
          </cell>
          <cell r="J1299">
            <v>0</v>
          </cell>
          <cell r="K1299">
            <v>0</v>
          </cell>
          <cell r="L1299">
            <v>2003</v>
          </cell>
          <cell r="M1299" t="str">
            <v>No Trade</v>
          </cell>
          <cell r="N1299" t="str">
            <v/>
          </cell>
          <cell r="O1299" t="str">
            <v/>
          </cell>
          <cell r="P1299" t="str">
            <v/>
          </cell>
        </row>
        <row r="1300">
          <cell r="A1300" t="str">
            <v>OH</v>
          </cell>
          <cell r="B1300">
            <v>4</v>
          </cell>
          <cell r="C1300">
            <v>3</v>
          </cell>
          <cell r="D1300" t="str">
            <v>P</v>
          </cell>
          <cell r="E1300">
            <v>0.66</v>
          </cell>
          <cell r="F1300">
            <v>37706</v>
          </cell>
          <cell r="G1300">
            <v>2.9100000000000001E-2</v>
          </cell>
          <cell r="H1300">
            <v>3.4000000000000002E-2</v>
          </cell>
          <cell r="I1300" t="str">
            <v>5          0   .</v>
          </cell>
          <cell r="J1300">
            <v>0</v>
          </cell>
          <cell r="K1300">
            <v>0</v>
          </cell>
          <cell r="L1300">
            <v>2003</v>
          </cell>
          <cell r="M1300" t="str">
            <v>No Trade</v>
          </cell>
          <cell r="N1300" t="str">
            <v/>
          </cell>
          <cell r="O1300" t="str">
            <v/>
          </cell>
          <cell r="P1300" t="str">
            <v/>
          </cell>
        </row>
        <row r="1301">
          <cell r="A1301" t="str">
            <v>OH</v>
          </cell>
          <cell r="B1301">
            <v>4</v>
          </cell>
          <cell r="C1301">
            <v>3</v>
          </cell>
          <cell r="D1301" t="str">
            <v>C</v>
          </cell>
          <cell r="E1301">
            <v>0.67</v>
          </cell>
          <cell r="F1301">
            <v>37706</v>
          </cell>
          <cell r="G1301">
            <v>6.8699999999999997E-2</v>
          </cell>
          <cell r="H1301">
            <v>6.0999999999999999E-2</v>
          </cell>
          <cell r="I1301" t="str">
            <v>5          0   .</v>
          </cell>
          <cell r="J1301">
            <v>0</v>
          </cell>
          <cell r="K1301">
            <v>0</v>
          </cell>
          <cell r="L1301">
            <v>2003</v>
          </cell>
          <cell r="M1301" t="str">
            <v>No Trade</v>
          </cell>
          <cell r="N1301" t="str">
            <v/>
          </cell>
          <cell r="O1301" t="str">
            <v/>
          </cell>
          <cell r="P1301" t="str">
            <v/>
          </cell>
        </row>
        <row r="1302">
          <cell r="A1302" t="str">
            <v>OH</v>
          </cell>
          <cell r="B1302">
            <v>4</v>
          </cell>
          <cell r="C1302">
            <v>3</v>
          </cell>
          <cell r="D1302" t="str">
            <v>P</v>
          </cell>
          <cell r="E1302">
            <v>0.67</v>
          </cell>
          <cell r="F1302">
            <v>37706</v>
          </cell>
          <cell r="G1302">
            <v>3.3099999999999997E-2</v>
          </cell>
          <cell r="H1302">
            <v>3.7999999999999999E-2</v>
          </cell>
          <cell r="I1302" t="str">
            <v>9        100   .</v>
          </cell>
          <cell r="J1302">
            <v>0</v>
          </cell>
          <cell r="K1302">
            <v>0</v>
          </cell>
          <cell r="L1302">
            <v>2003</v>
          </cell>
          <cell r="M1302" t="str">
            <v>No Trade</v>
          </cell>
          <cell r="N1302" t="str">
            <v/>
          </cell>
          <cell r="O1302" t="str">
            <v/>
          </cell>
          <cell r="P1302" t="str">
            <v/>
          </cell>
        </row>
        <row r="1303">
          <cell r="A1303" t="str">
            <v>OH</v>
          </cell>
          <cell r="B1303">
            <v>4</v>
          </cell>
          <cell r="C1303">
            <v>3</v>
          </cell>
          <cell r="D1303" t="str">
            <v>C</v>
          </cell>
          <cell r="E1303">
            <v>0.68</v>
          </cell>
          <cell r="F1303">
            <v>37706</v>
          </cell>
          <cell r="G1303">
            <v>6.3100000000000003E-2</v>
          </cell>
          <cell r="H1303">
            <v>5.6000000000000001E-2</v>
          </cell>
          <cell r="I1303" t="str">
            <v>4          0   .</v>
          </cell>
          <cell r="J1303">
            <v>0</v>
          </cell>
          <cell r="K1303">
            <v>0</v>
          </cell>
          <cell r="L1303">
            <v>2003</v>
          </cell>
          <cell r="M1303" t="str">
            <v>No Trade</v>
          </cell>
          <cell r="N1303" t="str">
            <v/>
          </cell>
          <cell r="O1303" t="str">
            <v/>
          </cell>
          <cell r="P1303" t="str">
            <v/>
          </cell>
        </row>
        <row r="1304">
          <cell r="A1304" t="str">
            <v>OH</v>
          </cell>
          <cell r="B1304">
            <v>4</v>
          </cell>
          <cell r="C1304">
            <v>3</v>
          </cell>
          <cell r="D1304" t="str">
            <v>P</v>
          </cell>
          <cell r="E1304">
            <v>0.68</v>
          </cell>
          <cell r="F1304">
            <v>37706</v>
          </cell>
          <cell r="G1304">
            <v>3.7400000000000003E-2</v>
          </cell>
          <cell r="H1304">
            <v>4.2999999999999997E-2</v>
          </cell>
          <cell r="I1304" t="str">
            <v>7          0   .</v>
          </cell>
          <cell r="J1304">
            <v>0</v>
          </cell>
          <cell r="K1304">
            <v>0</v>
          </cell>
          <cell r="L1304">
            <v>2003</v>
          </cell>
          <cell r="M1304" t="str">
            <v>No Trade</v>
          </cell>
          <cell r="N1304" t="str">
            <v/>
          </cell>
          <cell r="O1304" t="str">
            <v/>
          </cell>
          <cell r="P1304" t="str">
            <v/>
          </cell>
        </row>
        <row r="1305">
          <cell r="A1305" t="str">
            <v>OH</v>
          </cell>
          <cell r="B1305">
            <v>4</v>
          </cell>
          <cell r="C1305">
            <v>3</v>
          </cell>
          <cell r="D1305" t="str">
            <v>C</v>
          </cell>
          <cell r="E1305">
            <v>0.69</v>
          </cell>
          <cell r="F1305">
            <v>37706</v>
          </cell>
          <cell r="G1305">
            <v>5.8000000000000003E-2</v>
          </cell>
          <cell r="H1305">
            <v>5.0999999999999997E-2</v>
          </cell>
          <cell r="I1305" t="str">
            <v>4          0   .</v>
          </cell>
          <cell r="J1305">
            <v>0</v>
          </cell>
          <cell r="K1305">
            <v>0</v>
          </cell>
          <cell r="L1305">
            <v>2003</v>
          </cell>
          <cell r="M1305" t="str">
            <v>No Trade</v>
          </cell>
          <cell r="N1305" t="str">
            <v/>
          </cell>
          <cell r="O1305" t="str">
            <v/>
          </cell>
          <cell r="P1305" t="str">
            <v/>
          </cell>
        </row>
        <row r="1306">
          <cell r="A1306" t="str">
            <v>OH</v>
          </cell>
          <cell r="B1306">
            <v>4</v>
          </cell>
          <cell r="C1306">
            <v>3</v>
          </cell>
          <cell r="D1306" t="str">
            <v>P</v>
          </cell>
          <cell r="E1306">
            <v>0.69</v>
          </cell>
          <cell r="F1306">
            <v>37706</v>
          </cell>
          <cell r="G1306">
            <v>4.2099999999999999E-2</v>
          </cell>
          <cell r="H1306">
            <v>4.8000000000000001E-2</v>
          </cell>
          <cell r="I1306" t="str">
            <v>7          0   .</v>
          </cell>
          <cell r="J1306">
            <v>0</v>
          </cell>
          <cell r="K1306">
            <v>0</v>
          </cell>
          <cell r="L1306">
            <v>2003</v>
          </cell>
          <cell r="M1306" t="str">
            <v>No Trade</v>
          </cell>
          <cell r="N1306" t="str">
            <v/>
          </cell>
          <cell r="O1306" t="str">
            <v/>
          </cell>
          <cell r="P1306" t="str">
            <v/>
          </cell>
        </row>
        <row r="1307">
          <cell r="A1307" t="str">
            <v>OH</v>
          </cell>
          <cell r="B1307">
            <v>4</v>
          </cell>
          <cell r="C1307">
            <v>3</v>
          </cell>
          <cell r="D1307" t="str">
            <v>C</v>
          </cell>
          <cell r="E1307">
            <v>0.7</v>
          </cell>
          <cell r="F1307">
            <v>37706</v>
          </cell>
          <cell r="G1307">
            <v>5.2999999999999999E-2</v>
          </cell>
          <cell r="H1307">
            <v>4.7E-2</v>
          </cell>
          <cell r="I1307" t="str">
            <v>0          0   .</v>
          </cell>
          <cell r="J1307">
            <v>0</v>
          </cell>
          <cell r="K1307">
            <v>0</v>
          </cell>
          <cell r="L1307">
            <v>2003</v>
          </cell>
          <cell r="M1307" t="str">
            <v>No Trade</v>
          </cell>
          <cell r="N1307" t="str">
            <v/>
          </cell>
          <cell r="O1307" t="str">
            <v/>
          </cell>
          <cell r="P1307" t="str">
            <v/>
          </cell>
        </row>
        <row r="1308">
          <cell r="A1308" t="str">
            <v>OH</v>
          </cell>
          <cell r="B1308">
            <v>4</v>
          </cell>
          <cell r="C1308">
            <v>3</v>
          </cell>
          <cell r="D1308" t="str">
            <v>P</v>
          </cell>
          <cell r="E1308">
            <v>0.7</v>
          </cell>
          <cell r="F1308">
            <v>37706</v>
          </cell>
          <cell r="G1308">
            <v>4.7100000000000003E-2</v>
          </cell>
          <cell r="H1308">
            <v>5.3999999999999999E-2</v>
          </cell>
          <cell r="I1308" t="str">
            <v>3          0   .</v>
          </cell>
          <cell r="J1308">
            <v>0</v>
          </cell>
          <cell r="K1308">
            <v>0</v>
          </cell>
          <cell r="L1308">
            <v>2003</v>
          </cell>
          <cell r="M1308" t="str">
            <v>No Trade</v>
          </cell>
          <cell r="N1308" t="str">
            <v/>
          </cell>
          <cell r="O1308" t="str">
            <v/>
          </cell>
          <cell r="P1308" t="str">
            <v/>
          </cell>
        </row>
        <row r="1309">
          <cell r="A1309" t="str">
            <v>OH</v>
          </cell>
          <cell r="B1309">
            <v>4</v>
          </cell>
          <cell r="C1309">
            <v>3</v>
          </cell>
          <cell r="D1309" t="str">
            <v>C</v>
          </cell>
          <cell r="E1309">
            <v>0.71</v>
          </cell>
          <cell r="F1309">
            <v>37706</v>
          </cell>
          <cell r="G1309">
            <v>4.8300000000000003E-2</v>
          </cell>
          <cell r="H1309">
            <v>4.2999999999999997E-2</v>
          </cell>
          <cell r="I1309" t="str">
            <v>0          0   .</v>
          </cell>
          <cell r="J1309">
            <v>0</v>
          </cell>
          <cell r="K1309">
            <v>0</v>
          </cell>
          <cell r="L1309">
            <v>2003</v>
          </cell>
          <cell r="M1309" t="str">
            <v>No Trade</v>
          </cell>
          <cell r="N1309" t="str">
            <v/>
          </cell>
          <cell r="O1309" t="str">
            <v/>
          </cell>
          <cell r="P1309" t="str">
            <v/>
          </cell>
        </row>
        <row r="1310">
          <cell r="A1310" t="str">
            <v>OH</v>
          </cell>
          <cell r="B1310">
            <v>4</v>
          </cell>
          <cell r="C1310">
            <v>3</v>
          </cell>
          <cell r="D1310" t="str">
            <v>P</v>
          </cell>
          <cell r="E1310">
            <v>0.71</v>
          </cell>
          <cell r="F1310">
            <v>37706</v>
          </cell>
          <cell r="G1310">
            <v>5.2400000000000002E-2</v>
          </cell>
          <cell r="H1310">
            <v>0.06</v>
          </cell>
          <cell r="I1310" t="str">
            <v>2          0   .</v>
          </cell>
          <cell r="J1310">
            <v>0</v>
          </cell>
          <cell r="K1310">
            <v>0</v>
          </cell>
          <cell r="L1310">
            <v>2003</v>
          </cell>
          <cell r="M1310" t="str">
            <v>No Trade</v>
          </cell>
          <cell r="N1310" t="str">
            <v/>
          </cell>
          <cell r="O1310" t="str">
            <v/>
          </cell>
          <cell r="P1310" t="str">
            <v/>
          </cell>
        </row>
        <row r="1311">
          <cell r="A1311" t="str">
            <v>OH</v>
          </cell>
          <cell r="B1311">
            <v>4</v>
          </cell>
          <cell r="C1311">
            <v>3</v>
          </cell>
          <cell r="D1311" t="str">
            <v>C</v>
          </cell>
          <cell r="E1311">
            <v>0.72</v>
          </cell>
          <cell r="F1311">
            <v>37706</v>
          </cell>
          <cell r="G1311">
            <v>4.41E-2</v>
          </cell>
          <cell r="H1311">
            <v>3.9E-2</v>
          </cell>
          <cell r="I1311" t="str">
            <v>2          0   .</v>
          </cell>
          <cell r="J1311">
            <v>0</v>
          </cell>
          <cell r="K1311">
            <v>0</v>
          </cell>
          <cell r="L1311">
            <v>2003</v>
          </cell>
          <cell r="M1311" t="str">
            <v>No Trade</v>
          </cell>
          <cell r="N1311" t="str">
            <v/>
          </cell>
          <cell r="O1311" t="str">
            <v/>
          </cell>
          <cell r="P1311" t="str">
            <v/>
          </cell>
        </row>
        <row r="1312">
          <cell r="A1312" t="str">
            <v>OH</v>
          </cell>
          <cell r="B1312">
            <v>4</v>
          </cell>
          <cell r="C1312">
            <v>3</v>
          </cell>
          <cell r="D1312" t="str">
            <v>P</v>
          </cell>
          <cell r="E1312">
            <v>0.72</v>
          </cell>
          <cell r="F1312">
            <v>37706</v>
          </cell>
          <cell r="G1312">
            <v>5.8200000000000002E-2</v>
          </cell>
          <cell r="H1312">
            <v>6.6000000000000003E-2</v>
          </cell>
          <cell r="I1312" t="str">
            <v>3          0   .</v>
          </cell>
          <cell r="J1312">
            <v>0</v>
          </cell>
          <cell r="K1312">
            <v>0</v>
          </cell>
          <cell r="L1312">
            <v>2003</v>
          </cell>
          <cell r="M1312" t="str">
            <v>No Trade</v>
          </cell>
          <cell r="N1312" t="str">
            <v/>
          </cell>
          <cell r="O1312" t="str">
            <v/>
          </cell>
          <cell r="P1312" t="str">
            <v/>
          </cell>
        </row>
        <row r="1313">
          <cell r="A1313" t="str">
            <v>OH</v>
          </cell>
          <cell r="B1313">
            <v>4</v>
          </cell>
          <cell r="C1313">
            <v>3</v>
          </cell>
          <cell r="D1313" t="str">
            <v>C</v>
          </cell>
          <cell r="E1313">
            <v>0.73</v>
          </cell>
          <cell r="F1313">
            <v>37706</v>
          </cell>
          <cell r="G1313">
            <v>4.02E-2</v>
          </cell>
          <cell r="H1313">
            <v>3.5000000000000003E-2</v>
          </cell>
          <cell r="I1313" t="str">
            <v>7          0   .</v>
          </cell>
          <cell r="J1313">
            <v>0</v>
          </cell>
          <cell r="K1313">
            <v>0</v>
          </cell>
          <cell r="L1313">
            <v>2003</v>
          </cell>
          <cell r="M1313" t="str">
            <v>No Trade</v>
          </cell>
          <cell r="N1313" t="str">
            <v/>
          </cell>
          <cell r="O1313" t="str">
            <v/>
          </cell>
          <cell r="P1313" t="str">
            <v/>
          </cell>
        </row>
        <row r="1314">
          <cell r="A1314" t="str">
            <v>OH</v>
          </cell>
          <cell r="B1314">
            <v>4</v>
          </cell>
          <cell r="C1314">
            <v>3</v>
          </cell>
          <cell r="D1314" t="str">
            <v>P</v>
          </cell>
          <cell r="E1314">
            <v>0.73</v>
          </cell>
          <cell r="F1314">
            <v>37706</v>
          </cell>
          <cell r="G1314">
            <v>6.4100000000000004E-2</v>
          </cell>
          <cell r="H1314">
            <v>7.1999999999999995E-2</v>
          </cell>
          <cell r="I1314" t="str">
            <v>6          0   .</v>
          </cell>
          <cell r="J1314">
            <v>0</v>
          </cell>
          <cell r="K1314">
            <v>0</v>
          </cell>
          <cell r="L1314">
            <v>2003</v>
          </cell>
          <cell r="M1314" t="str">
            <v>No Trade</v>
          </cell>
          <cell r="N1314" t="str">
            <v/>
          </cell>
          <cell r="O1314" t="str">
            <v/>
          </cell>
          <cell r="P1314" t="str">
            <v/>
          </cell>
        </row>
        <row r="1315">
          <cell r="A1315" t="str">
            <v>OH</v>
          </cell>
          <cell r="B1315">
            <v>4</v>
          </cell>
          <cell r="C1315">
            <v>3</v>
          </cell>
          <cell r="D1315" t="str">
            <v>C</v>
          </cell>
          <cell r="E1315">
            <v>0.74</v>
          </cell>
          <cell r="F1315">
            <v>37706</v>
          </cell>
          <cell r="G1315">
            <v>3.6600000000000001E-2</v>
          </cell>
          <cell r="H1315">
            <v>3.2000000000000001E-2</v>
          </cell>
          <cell r="I1315" t="str">
            <v>4          0   .</v>
          </cell>
          <cell r="J1315">
            <v>0</v>
          </cell>
          <cell r="K1315">
            <v>0</v>
          </cell>
          <cell r="L1315">
            <v>2003</v>
          </cell>
          <cell r="M1315" t="str">
            <v>No Trade</v>
          </cell>
          <cell r="N1315" t="str">
            <v/>
          </cell>
          <cell r="O1315" t="str">
            <v/>
          </cell>
          <cell r="P1315" t="str">
            <v/>
          </cell>
        </row>
        <row r="1316">
          <cell r="A1316" t="str">
            <v>OH</v>
          </cell>
          <cell r="B1316">
            <v>4</v>
          </cell>
          <cell r="C1316">
            <v>3</v>
          </cell>
          <cell r="D1316" t="str">
            <v>P</v>
          </cell>
          <cell r="E1316">
            <v>0.74</v>
          </cell>
          <cell r="F1316">
            <v>37706</v>
          </cell>
          <cell r="G1316">
            <v>7.0400000000000004E-2</v>
          </cell>
          <cell r="H1316">
            <v>7.9000000000000001E-2</v>
          </cell>
          <cell r="I1316" t="str">
            <v>2          0   .</v>
          </cell>
          <cell r="J1316">
            <v>0</v>
          </cell>
          <cell r="K1316">
            <v>0</v>
          </cell>
          <cell r="L1316">
            <v>2003</v>
          </cell>
          <cell r="M1316" t="str">
            <v>No Trade</v>
          </cell>
          <cell r="N1316" t="str">
            <v/>
          </cell>
          <cell r="O1316" t="str">
            <v/>
          </cell>
          <cell r="P1316" t="str">
            <v/>
          </cell>
        </row>
        <row r="1317">
          <cell r="A1317" t="str">
            <v>OH</v>
          </cell>
          <cell r="B1317">
            <v>4</v>
          </cell>
          <cell r="C1317">
            <v>3</v>
          </cell>
          <cell r="D1317" t="str">
            <v>C</v>
          </cell>
          <cell r="E1317">
            <v>0.75</v>
          </cell>
          <cell r="F1317">
            <v>37706</v>
          </cell>
          <cell r="G1317">
            <v>3.3300000000000003E-2</v>
          </cell>
          <cell r="H1317">
            <v>2.9000000000000001E-2</v>
          </cell>
          <cell r="I1317" t="str">
            <v>5        100   .</v>
          </cell>
          <cell r="J1317">
            <v>0</v>
          </cell>
          <cell r="K1317">
            <v>0</v>
          </cell>
          <cell r="L1317">
            <v>2003</v>
          </cell>
          <cell r="M1317" t="str">
            <v>No Trade</v>
          </cell>
          <cell r="N1317" t="str">
            <v/>
          </cell>
          <cell r="O1317" t="str">
            <v/>
          </cell>
          <cell r="P1317" t="str">
            <v/>
          </cell>
        </row>
        <row r="1318">
          <cell r="A1318" t="str">
            <v>OH</v>
          </cell>
          <cell r="B1318">
            <v>4</v>
          </cell>
          <cell r="C1318">
            <v>3</v>
          </cell>
          <cell r="D1318" t="str">
            <v>C</v>
          </cell>
          <cell r="E1318">
            <v>0.76</v>
          </cell>
          <cell r="F1318">
            <v>37706</v>
          </cell>
          <cell r="G1318">
            <v>3.0200000000000001E-2</v>
          </cell>
          <cell r="H1318">
            <v>2.5999999999999999E-2</v>
          </cell>
          <cell r="I1318" t="str">
            <v>7          9   .</v>
          </cell>
          <cell r="J1318">
            <v>0</v>
          </cell>
          <cell r="K1318">
            <v>0</v>
          </cell>
          <cell r="L1318">
            <v>2003</v>
          </cell>
          <cell r="M1318" t="str">
            <v>No Trade</v>
          </cell>
          <cell r="N1318" t="str">
            <v/>
          </cell>
          <cell r="O1318" t="str">
            <v/>
          </cell>
          <cell r="P1318" t="str">
            <v/>
          </cell>
        </row>
        <row r="1319">
          <cell r="A1319" t="str">
            <v>OH</v>
          </cell>
          <cell r="B1319">
            <v>4</v>
          </cell>
          <cell r="C1319">
            <v>3</v>
          </cell>
          <cell r="D1319" t="str">
            <v>C</v>
          </cell>
          <cell r="E1319">
            <v>0.77</v>
          </cell>
          <cell r="F1319">
            <v>37706</v>
          </cell>
          <cell r="G1319">
            <v>2.7400000000000001E-2</v>
          </cell>
          <cell r="H1319">
            <v>2.4E-2</v>
          </cell>
          <cell r="I1319" t="str">
            <v>2          0   .</v>
          </cell>
          <cell r="J1319">
            <v>0</v>
          </cell>
          <cell r="K1319">
            <v>0</v>
          </cell>
          <cell r="L1319">
            <v>2003</v>
          </cell>
          <cell r="M1319" t="str">
            <v>No Trade</v>
          </cell>
          <cell r="N1319" t="str">
            <v/>
          </cell>
          <cell r="O1319" t="str">
            <v/>
          </cell>
          <cell r="P1319" t="str">
            <v/>
          </cell>
        </row>
        <row r="1320">
          <cell r="A1320" t="str">
            <v>OH</v>
          </cell>
          <cell r="B1320">
            <v>4</v>
          </cell>
          <cell r="C1320">
            <v>3</v>
          </cell>
          <cell r="D1320" t="str">
            <v>C</v>
          </cell>
          <cell r="E1320">
            <v>0.78</v>
          </cell>
          <cell r="F1320">
            <v>37706</v>
          </cell>
          <cell r="G1320">
            <v>2.4799999999999999E-2</v>
          </cell>
          <cell r="H1320">
            <v>2.1000000000000001E-2</v>
          </cell>
          <cell r="I1320" t="str">
            <v>9          0   .</v>
          </cell>
          <cell r="J1320">
            <v>0</v>
          </cell>
          <cell r="K1320">
            <v>0</v>
          </cell>
          <cell r="L1320">
            <v>2003</v>
          </cell>
          <cell r="M1320" t="str">
            <v>No Trade</v>
          </cell>
          <cell r="N1320" t="str">
            <v/>
          </cell>
          <cell r="O1320" t="str">
            <v/>
          </cell>
          <cell r="P1320" t="str">
            <v/>
          </cell>
        </row>
        <row r="1321">
          <cell r="A1321" t="str">
            <v>OH</v>
          </cell>
          <cell r="B1321">
            <v>4</v>
          </cell>
          <cell r="C1321">
            <v>3</v>
          </cell>
          <cell r="D1321" t="str">
            <v>C</v>
          </cell>
          <cell r="E1321">
            <v>0.79</v>
          </cell>
          <cell r="F1321">
            <v>37706</v>
          </cell>
          <cell r="G1321">
            <v>2.2499999999999999E-2</v>
          </cell>
          <cell r="H1321">
            <v>1.9E-2</v>
          </cell>
          <cell r="I1321" t="str">
            <v>8          0   .</v>
          </cell>
          <cell r="J1321">
            <v>0</v>
          </cell>
          <cell r="K1321">
            <v>0</v>
          </cell>
          <cell r="L1321">
            <v>2003</v>
          </cell>
          <cell r="M1321" t="str">
            <v>No Trade</v>
          </cell>
          <cell r="N1321" t="str">
            <v/>
          </cell>
          <cell r="O1321" t="str">
            <v/>
          </cell>
          <cell r="P1321" t="str">
            <v/>
          </cell>
        </row>
        <row r="1322">
          <cell r="A1322" t="str">
            <v>OH</v>
          </cell>
          <cell r="B1322">
            <v>4</v>
          </cell>
          <cell r="C1322">
            <v>3</v>
          </cell>
          <cell r="D1322" t="str">
            <v>C</v>
          </cell>
          <cell r="E1322">
            <v>0.8</v>
          </cell>
          <cell r="F1322">
            <v>37706</v>
          </cell>
          <cell r="G1322">
            <v>2.0299999999999999E-2</v>
          </cell>
          <cell r="H1322">
            <v>1.7000000000000001E-2</v>
          </cell>
          <cell r="I1322" t="str">
            <v>9          0   .</v>
          </cell>
          <cell r="J1322">
            <v>0</v>
          </cell>
          <cell r="K1322">
            <v>0</v>
          </cell>
          <cell r="L1322">
            <v>2003</v>
          </cell>
          <cell r="M1322" t="str">
            <v>No Trade</v>
          </cell>
          <cell r="N1322" t="str">
            <v/>
          </cell>
          <cell r="O1322" t="str">
            <v/>
          </cell>
          <cell r="P1322" t="str">
            <v/>
          </cell>
        </row>
        <row r="1323">
          <cell r="A1323" t="str">
            <v>OH</v>
          </cell>
          <cell r="B1323">
            <v>4</v>
          </cell>
          <cell r="C1323">
            <v>3</v>
          </cell>
          <cell r="D1323" t="str">
            <v>C</v>
          </cell>
          <cell r="E1323">
            <v>0.81</v>
          </cell>
          <cell r="F1323">
            <v>37706</v>
          </cell>
          <cell r="G1323">
            <v>1.83E-2</v>
          </cell>
          <cell r="H1323">
            <v>1.6E-2</v>
          </cell>
          <cell r="I1323" t="str">
            <v>1          9   .</v>
          </cell>
          <cell r="J1323">
            <v>0</v>
          </cell>
          <cell r="K1323">
            <v>0</v>
          </cell>
          <cell r="L1323">
            <v>2003</v>
          </cell>
          <cell r="M1323" t="str">
            <v>No Trade</v>
          </cell>
          <cell r="N1323" t="str">
            <v/>
          </cell>
          <cell r="O1323" t="str">
            <v/>
          </cell>
          <cell r="P1323" t="str">
            <v/>
          </cell>
        </row>
        <row r="1324">
          <cell r="A1324" t="str">
            <v>OH</v>
          </cell>
          <cell r="B1324">
            <v>4</v>
          </cell>
          <cell r="C1324">
            <v>3</v>
          </cell>
          <cell r="D1324" t="str">
            <v>C</v>
          </cell>
          <cell r="E1324">
            <v>0.82</v>
          </cell>
          <cell r="F1324">
            <v>37706</v>
          </cell>
          <cell r="G1324">
            <v>1.6500000000000001E-2</v>
          </cell>
          <cell r="H1324">
            <v>1.4E-2</v>
          </cell>
          <cell r="I1324" t="str">
            <v>5          0   .</v>
          </cell>
          <cell r="J1324">
            <v>0</v>
          </cell>
          <cell r="K1324">
            <v>0</v>
          </cell>
          <cell r="L1324">
            <v>2003</v>
          </cell>
          <cell r="M1324" t="str">
            <v>No Trade</v>
          </cell>
          <cell r="N1324" t="str">
            <v/>
          </cell>
          <cell r="O1324" t="str">
            <v/>
          </cell>
          <cell r="P1324" t="str">
            <v/>
          </cell>
        </row>
        <row r="1325">
          <cell r="A1325" t="str">
            <v>OH</v>
          </cell>
          <cell r="B1325">
            <v>4</v>
          </cell>
          <cell r="C1325">
            <v>3</v>
          </cell>
          <cell r="D1325" t="str">
            <v>C</v>
          </cell>
          <cell r="E1325">
            <v>0.83</v>
          </cell>
          <cell r="F1325">
            <v>37706</v>
          </cell>
          <cell r="G1325">
            <v>1.49E-2</v>
          </cell>
          <cell r="H1325">
            <v>1.2999999999999999E-2</v>
          </cell>
          <cell r="I1325" t="str">
            <v>1          0   .</v>
          </cell>
          <cell r="J1325">
            <v>0</v>
          </cell>
          <cell r="K1325">
            <v>0</v>
          </cell>
          <cell r="L1325">
            <v>2003</v>
          </cell>
          <cell r="M1325" t="str">
            <v>No Trade</v>
          </cell>
          <cell r="N1325" t="str">
            <v/>
          </cell>
          <cell r="O1325" t="str">
            <v/>
          </cell>
          <cell r="P1325" t="str">
            <v/>
          </cell>
        </row>
        <row r="1326">
          <cell r="A1326" t="str">
            <v>OH</v>
          </cell>
          <cell r="B1326">
            <v>4</v>
          </cell>
          <cell r="C1326">
            <v>3</v>
          </cell>
          <cell r="D1326" t="str">
            <v>C</v>
          </cell>
          <cell r="E1326">
            <v>0.84</v>
          </cell>
          <cell r="F1326">
            <v>37706</v>
          </cell>
          <cell r="G1326">
            <v>1.34E-2</v>
          </cell>
          <cell r="H1326">
            <v>1.0999999999999999E-2</v>
          </cell>
          <cell r="I1326" t="str">
            <v>8          3   .</v>
          </cell>
          <cell r="J1326">
            <v>160</v>
          </cell>
          <cell r="K1326">
            <v>1.6E-2</v>
          </cell>
          <cell r="L1326">
            <v>2003</v>
          </cell>
          <cell r="M1326" t="str">
            <v>No Trade</v>
          </cell>
          <cell r="N1326" t="str">
            <v/>
          </cell>
          <cell r="O1326" t="str">
            <v/>
          </cell>
          <cell r="P1326" t="str">
            <v/>
          </cell>
        </row>
        <row r="1327">
          <cell r="A1327" t="str">
            <v>OH</v>
          </cell>
          <cell r="B1327">
            <v>4</v>
          </cell>
          <cell r="C1327">
            <v>3</v>
          </cell>
          <cell r="D1327" t="str">
            <v>C</v>
          </cell>
          <cell r="E1327">
            <v>0.85</v>
          </cell>
          <cell r="F1327">
            <v>37706</v>
          </cell>
          <cell r="G1327">
            <v>1.21E-2</v>
          </cell>
          <cell r="H1327">
            <v>0.01</v>
          </cell>
          <cell r="I1327" t="str">
            <v>6          0   .</v>
          </cell>
          <cell r="J1327">
            <v>0</v>
          </cell>
          <cell r="K1327">
            <v>0</v>
          </cell>
          <cell r="L1327">
            <v>2003</v>
          </cell>
          <cell r="M1327" t="str">
            <v>No Trade</v>
          </cell>
          <cell r="N1327" t="str">
            <v/>
          </cell>
          <cell r="O1327" t="str">
            <v/>
          </cell>
          <cell r="P1327" t="str">
            <v/>
          </cell>
        </row>
        <row r="1328">
          <cell r="A1328" t="str">
            <v>OH</v>
          </cell>
          <cell r="B1328">
            <v>4</v>
          </cell>
          <cell r="C1328">
            <v>3</v>
          </cell>
          <cell r="D1328" t="str">
            <v>P</v>
          </cell>
          <cell r="E1328">
            <v>0.85</v>
          </cell>
          <cell r="F1328">
            <v>37706</v>
          </cell>
          <cell r="G1328">
            <v>0.155</v>
          </cell>
          <cell r="H1328">
            <v>0.16600000000000001</v>
          </cell>
          <cell r="I1328" t="str">
            <v>1          0   .</v>
          </cell>
          <cell r="J1328">
            <v>0</v>
          </cell>
          <cell r="K1328">
            <v>0</v>
          </cell>
          <cell r="L1328">
            <v>2003</v>
          </cell>
          <cell r="M1328" t="str">
            <v>No Trade</v>
          </cell>
          <cell r="N1328" t="str">
            <v/>
          </cell>
          <cell r="O1328" t="str">
            <v/>
          </cell>
          <cell r="P1328" t="str">
            <v/>
          </cell>
        </row>
        <row r="1329">
          <cell r="A1329" t="str">
            <v>OH</v>
          </cell>
          <cell r="B1329">
            <v>4</v>
          </cell>
          <cell r="C1329">
            <v>3</v>
          </cell>
          <cell r="D1329" t="str">
            <v>C</v>
          </cell>
          <cell r="E1329">
            <v>0.86</v>
          </cell>
          <cell r="F1329">
            <v>37706</v>
          </cell>
          <cell r="G1329">
            <v>1.09E-2</v>
          </cell>
          <cell r="H1329">
            <v>8.9999999999999993E-3</v>
          </cell>
          <cell r="I1329" t="str">
            <v>5          0   .</v>
          </cell>
          <cell r="J1329">
            <v>0</v>
          </cell>
          <cell r="K1329">
            <v>0</v>
          </cell>
          <cell r="L1329">
            <v>2003</v>
          </cell>
          <cell r="M1329" t="str">
            <v>No Trade</v>
          </cell>
          <cell r="N1329" t="str">
            <v/>
          </cell>
          <cell r="O1329" t="str">
            <v/>
          </cell>
          <cell r="P1329" t="str">
            <v/>
          </cell>
        </row>
        <row r="1330">
          <cell r="A1330" t="str">
            <v>OH</v>
          </cell>
          <cell r="B1330">
            <v>4</v>
          </cell>
          <cell r="C1330">
            <v>3</v>
          </cell>
          <cell r="D1330" t="str">
            <v>C</v>
          </cell>
          <cell r="E1330">
            <v>0.87</v>
          </cell>
          <cell r="F1330">
            <v>37706</v>
          </cell>
          <cell r="G1330">
            <v>0</v>
          </cell>
          <cell r="H1330">
            <v>0</v>
          </cell>
          <cell r="I1330" t="str">
            <v>0          0   .</v>
          </cell>
          <cell r="J1330">
            <v>0</v>
          </cell>
          <cell r="K1330">
            <v>0</v>
          </cell>
          <cell r="L1330">
            <v>2003</v>
          </cell>
          <cell r="M1330" t="str">
            <v>No Trade</v>
          </cell>
          <cell r="N1330" t="str">
            <v/>
          </cell>
          <cell r="O1330" t="str">
            <v/>
          </cell>
          <cell r="P1330" t="str">
            <v/>
          </cell>
        </row>
        <row r="1331">
          <cell r="A1331" t="str">
            <v>OH</v>
          </cell>
          <cell r="B1331">
            <v>4</v>
          </cell>
          <cell r="C1331">
            <v>3</v>
          </cell>
          <cell r="D1331" t="str">
            <v>C</v>
          </cell>
          <cell r="E1331">
            <v>0.88</v>
          </cell>
          <cell r="F1331">
            <v>37706</v>
          </cell>
          <cell r="G1331">
            <v>8.8000000000000005E-3</v>
          </cell>
          <cell r="H1331">
            <v>7.0000000000000001E-3</v>
          </cell>
          <cell r="I1331" t="str">
            <v>7          0   .</v>
          </cell>
          <cell r="J1331">
            <v>0</v>
          </cell>
          <cell r="K1331">
            <v>0</v>
          </cell>
          <cell r="L1331">
            <v>2003</v>
          </cell>
          <cell r="M1331" t="str">
            <v>No Trade</v>
          </cell>
          <cell r="N1331" t="str">
            <v/>
          </cell>
          <cell r="O1331" t="str">
            <v/>
          </cell>
          <cell r="P1331" t="str">
            <v/>
          </cell>
        </row>
        <row r="1332">
          <cell r="A1332" t="str">
            <v>OH</v>
          </cell>
          <cell r="B1332">
            <v>4</v>
          </cell>
          <cell r="C1332">
            <v>3</v>
          </cell>
          <cell r="D1332" t="str">
            <v>P</v>
          </cell>
          <cell r="E1332">
            <v>0.88</v>
          </cell>
          <cell r="F1332">
            <v>37706</v>
          </cell>
          <cell r="G1332">
            <v>0.16520000000000001</v>
          </cell>
          <cell r="H1332">
            <v>0.16500000000000001</v>
          </cell>
          <cell r="I1332" t="str">
            <v>2          0   .</v>
          </cell>
          <cell r="J1332">
            <v>0</v>
          </cell>
          <cell r="K1332">
            <v>0</v>
          </cell>
          <cell r="L1332">
            <v>2003</v>
          </cell>
          <cell r="M1332" t="str">
            <v>No Trade</v>
          </cell>
          <cell r="N1332" t="str">
            <v/>
          </cell>
          <cell r="O1332" t="str">
            <v/>
          </cell>
          <cell r="P1332" t="str">
            <v/>
          </cell>
        </row>
        <row r="1333">
          <cell r="A1333" t="str">
            <v>OH</v>
          </cell>
          <cell r="B1333">
            <v>4</v>
          </cell>
          <cell r="C1333">
            <v>3</v>
          </cell>
          <cell r="D1333" t="str">
            <v>C</v>
          </cell>
          <cell r="E1333">
            <v>0.89</v>
          </cell>
          <cell r="F1333">
            <v>37706</v>
          </cell>
          <cell r="G1333">
            <v>7.9000000000000008E-3</v>
          </cell>
          <cell r="H1333">
            <v>6.0000000000000001E-3</v>
          </cell>
          <cell r="I1333" t="str">
            <v>9          0   .</v>
          </cell>
          <cell r="J1333">
            <v>0</v>
          </cell>
          <cell r="K1333">
            <v>0</v>
          </cell>
          <cell r="L1333">
            <v>2003</v>
          </cell>
          <cell r="M1333" t="str">
            <v>No Trade</v>
          </cell>
          <cell r="N1333" t="str">
            <v/>
          </cell>
          <cell r="O1333" t="str">
            <v/>
          </cell>
          <cell r="P1333" t="str">
            <v/>
          </cell>
        </row>
        <row r="1334">
          <cell r="A1334" t="str">
            <v>OH</v>
          </cell>
          <cell r="B1334">
            <v>4</v>
          </cell>
          <cell r="C1334">
            <v>3</v>
          </cell>
          <cell r="D1334" t="str">
            <v>C</v>
          </cell>
          <cell r="E1334">
            <v>0.9</v>
          </cell>
          <cell r="F1334">
            <v>37706</v>
          </cell>
          <cell r="G1334">
            <v>7.1000000000000004E-3</v>
          </cell>
          <cell r="H1334">
            <v>6.0000000000000001E-3</v>
          </cell>
          <cell r="I1334" t="str">
            <v>2          0   .</v>
          </cell>
          <cell r="J1334">
            <v>0</v>
          </cell>
          <cell r="K1334">
            <v>0</v>
          </cell>
          <cell r="L1334">
            <v>2003</v>
          </cell>
          <cell r="M1334" t="str">
            <v>No Trade</v>
          </cell>
          <cell r="N1334" t="str">
            <v/>
          </cell>
          <cell r="O1334" t="str">
            <v/>
          </cell>
          <cell r="P1334" t="str">
            <v/>
          </cell>
        </row>
        <row r="1335">
          <cell r="A1335" t="str">
            <v>OH</v>
          </cell>
          <cell r="B1335">
            <v>4</v>
          </cell>
          <cell r="C1335">
            <v>3</v>
          </cell>
          <cell r="D1335" t="str">
            <v>C</v>
          </cell>
          <cell r="E1335">
            <v>0.91</v>
          </cell>
          <cell r="F1335">
            <v>37706</v>
          </cell>
          <cell r="G1335">
            <v>6.3E-3</v>
          </cell>
          <cell r="H1335">
            <v>5.0000000000000001E-3</v>
          </cell>
          <cell r="I1335" t="str">
            <v>6          0   .</v>
          </cell>
          <cell r="J1335">
            <v>0</v>
          </cell>
          <cell r="K1335">
            <v>0</v>
          </cell>
          <cell r="L1335">
            <v>2003</v>
          </cell>
          <cell r="M1335" t="str">
            <v>No Trade</v>
          </cell>
          <cell r="N1335" t="str">
            <v/>
          </cell>
          <cell r="O1335" t="str">
            <v/>
          </cell>
          <cell r="P1335" t="str">
            <v/>
          </cell>
        </row>
        <row r="1336">
          <cell r="A1336" t="str">
            <v>OH</v>
          </cell>
          <cell r="B1336">
            <v>4</v>
          </cell>
          <cell r="C1336">
            <v>3</v>
          </cell>
          <cell r="D1336" t="str">
            <v>C</v>
          </cell>
          <cell r="E1336">
            <v>0.92</v>
          </cell>
          <cell r="F1336">
            <v>37706</v>
          </cell>
          <cell r="G1336">
            <v>5.7000000000000002E-3</v>
          </cell>
          <cell r="H1336">
            <v>5.0000000000000001E-3</v>
          </cell>
          <cell r="I1336" t="str">
            <v>0          0   .</v>
          </cell>
          <cell r="J1336">
            <v>0</v>
          </cell>
          <cell r="K1336">
            <v>0</v>
          </cell>
          <cell r="L1336">
            <v>2003</v>
          </cell>
          <cell r="M1336" t="str">
            <v>No Trade</v>
          </cell>
          <cell r="N1336" t="str">
            <v/>
          </cell>
          <cell r="O1336" t="str">
            <v/>
          </cell>
          <cell r="P1336" t="str">
            <v/>
          </cell>
        </row>
        <row r="1337">
          <cell r="A1337" t="str">
            <v>OH</v>
          </cell>
          <cell r="B1337">
            <v>4</v>
          </cell>
          <cell r="C1337">
            <v>3</v>
          </cell>
          <cell r="D1337" t="str">
            <v>C</v>
          </cell>
          <cell r="E1337">
            <v>0.94</v>
          </cell>
          <cell r="F1337">
            <v>37706</v>
          </cell>
          <cell r="G1337">
            <v>4.5999999999999999E-3</v>
          </cell>
          <cell r="H1337">
            <v>4.0000000000000001E-3</v>
          </cell>
          <cell r="I1337" t="str">
            <v>0          0   .</v>
          </cell>
          <cell r="J1337">
            <v>0</v>
          </cell>
          <cell r="K1337">
            <v>0</v>
          </cell>
          <cell r="L1337">
            <v>2003</v>
          </cell>
          <cell r="M1337" t="str">
            <v>No Trade</v>
          </cell>
          <cell r="N1337" t="str">
            <v/>
          </cell>
          <cell r="O1337" t="str">
            <v/>
          </cell>
          <cell r="P1337" t="str">
            <v/>
          </cell>
        </row>
        <row r="1338">
          <cell r="A1338" t="str">
            <v>OH</v>
          </cell>
          <cell r="B1338">
            <v>4</v>
          </cell>
          <cell r="C1338">
            <v>3</v>
          </cell>
          <cell r="D1338" t="str">
            <v>C</v>
          </cell>
          <cell r="E1338">
            <v>0.95</v>
          </cell>
          <cell r="F1338">
            <v>37706</v>
          </cell>
          <cell r="G1338">
            <v>4.1000000000000003E-3</v>
          </cell>
          <cell r="H1338">
            <v>3.0000000000000001E-3</v>
          </cell>
          <cell r="I1338" t="str">
            <v>6          0   .</v>
          </cell>
          <cell r="J1338">
            <v>0</v>
          </cell>
          <cell r="K1338">
            <v>0</v>
          </cell>
          <cell r="L1338">
            <v>2003</v>
          </cell>
          <cell r="M1338" t="str">
            <v>No Trade</v>
          </cell>
          <cell r="N1338" t="str">
            <v/>
          </cell>
          <cell r="O1338" t="str">
            <v/>
          </cell>
          <cell r="P1338" t="str">
            <v/>
          </cell>
        </row>
        <row r="1339">
          <cell r="A1339" t="str">
            <v>OH</v>
          </cell>
          <cell r="B1339">
            <v>4</v>
          </cell>
          <cell r="C1339">
            <v>3</v>
          </cell>
          <cell r="D1339" t="str">
            <v>C</v>
          </cell>
          <cell r="E1339">
            <v>0.97</v>
          </cell>
          <cell r="F1339">
            <v>37706</v>
          </cell>
          <cell r="G1339">
            <v>3.3E-3</v>
          </cell>
          <cell r="H1339">
            <v>2E-3</v>
          </cell>
          <cell r="I1339" t="str">
            <v>9          0   .</v>
          </cell>
          <cell r="J1339">
            <v>0</v>
          </cell>
          <cell r="K1339">
            <v>0</v>
          </cell>
          <cell r="L1339">
            <v>2003</v>
          </cell>
          <cell r="M1339" t="str">
            <v>No Trade</v>
          </cell>
          <cell r="N1339" t="str">
            <v/>
          </cell>
          <cell r="O1339" t="str">
            <v/>
          </cell>
          <cell r="P1339" t="str">
            <v/>
          </cell>
        </row>
        <row r="1340">
          <cell r="A1340" t="str">
            <v>OH</v>
          </cell>
          <cell r="B1340">
            <v>5</v>
          </cell>
          <cell r="C1340">
            <v>3</v>
          </cell>
          <cell r="D1340" t="str">
            <v>P</v>
          </cell>
          <cell r="E1340">
            <v>0.45</v>
          </cell>
          <cell r="F1340">
            <v>37736</v>
          </cell>
          <cell r="G1340">
            <v>0</v>
          </cell>
          <cell r="H1340">
            <v>0</v>
          </cell>
          <cell r="I1340" t="str">
            <v>0          0   .</v>
          </cell>
          <cell r="J1340">
            <v>0</v>
          </cell>
          <cell r="K1340">
            <v>0</v>
          </cell>
          <cell r="L1340">
            <v>2003</v>
          </cell>
          <cell r="M1340" t="str">
            <v>No Trade</v>
          </cell>
          <cell r="N1340" t="str">
            <v/>
          </cell>
          <cell r="O1340" t="str">
            <v/>
          </cell>
          <cell r="P1340" t="str">
            <v/>
          </cell>
        </row>
        <row r="1341">
          <cell r="A1341" t="str">
            <v>OH</v>
          </cell>
          <cell r="B1341">
            <v>5</v>
          </cell>
          <cell r="C1341">
            <v>3</v>
          </cell>
          <cell r="D1341" t="str">
            <v>P</v>
          </cell>
          <cell r="E1341">
            <v>0.47</v>
          </cell>
          <cell r="F1341">
            <v>37736</v>
          </cell>
          <cell r="G1341">
            <v>0</v>
          </cell>
          <cell r="H1341">
            <v>0</v>
          </cell>
          <cell r="I1341" t="str">
            <v>0          0   .</v>
          </cell>
          <cell r="J1341">
            <v>0</v>
          </cell>
          <cell r="K1341">
            <v>0</v>
          </cell>
          <cell r="L1341">
            <v>2003</v>
          </cell>
          <cell r="M1341" t="str">
            <v>No Trade</v>
          </cell>
          <cell r="N1341" t="str">
            <v/>
          </cell>
          <cell r="O1341" t="str">
            <v/>
          </cell>
          <cell r="P1341" t="str">
            <v/>
          </cell>
        </row>
        <row r="1342">
          <cell r="A1342" t="str">
            <v>OH</v>
          </cell>
          <cell r="B1342">
            <v>5</v>
          </cell>
          <cell r="C1342">
            <v>3</v>
          </cell>
          <cell r="D1342" t="str">
            <v>P</v>
          </cell>
          <cell r="E1342">
            <v>0.52</v>
          </cell>
          <cell r="F1342">
            <v>37736</v>
          </cell>
          <cell r="G1342">
            <v>0</v>
          </cell>
          <cell r="H1342">
            <v>0</v>
          </cell>
          <cell r="I1342" t="str">
            <v>0          0   .</v>
          </cell>
          <cell r="J1342">
            <v>0</v>
          </cell>
          <cell r="K1342">
            <v>0</v>
          </cell>
          <cell r="L1342">
            <v>2003</v>
          </cell>
          <cell r="M1342" t="str">
            <v>No Trade</v>
          </cell>
          <cell r="N1342" t="str">
            <v/>
          </cell>
          <cell r="O1342" t="str">
            <v/>
          </cell>
          <cell r="P1342" t="str">
            <v/>
          </cell>
        </row>
        <row r="1343">
          <cell r="A1343" t="str">
            <v>OH</v>
          </cell>
          <cell r="B1343">
            <v>5</v>
          </cell>
          <cell r="C1343">
            <v>3</v>
          </cell>
          <cell r="D1343" t="str">
            <v>P</v>
          </cell>
          <cell r="E1343">
            <v>0.54</v>
          </cell>
          <cell r="F1343">
            <v>37736</v>
          </cell>
          <cell r="G1343">
            <v>6.1000000000000004E-3</v>
          </cell>
          <cell r="H1343">
            <v>8.0000000000000002E-3</v>
          </cell>
          <cell r="I1343" t="str">
            <v>3          0   .</v>
          </cell>
          <cell r="J1343">
            <v>0</v>
          </cell>
          <cell r="K1343">
            <v>0</v>
          </cell>
          <cell r="L1343">
            <v>2003</v>
          </cell>
          <cell r="M1343" t="str">
            <v>No Trade</v>
          </cell>
          <cell r="N1343" t="str">
            <v/>
          </cell>
          <cell r="O1343" t="str">
            <v/>
          </cell>
          <cell r="P1343" t="str">
            <v/>
          </cell>
        </row>
        <row r="1344">
          <cell r="A1344" t="str">
            <v>OH</v>
          </cell>
          <cell r="B1344">
            <v>5</v>
          </cell>
          <cell r="C1344">
            <v>3</v>
          </cell>
          <cell r="D1344" t="str">
            <v>P</v>
          </cell>
          <cell r="E1344">
            <v>0.55000000000000004</v>
          </cell>
          <cell r="F1344">
            <v>37736</v>
          </cell>
          <cell r="G1344">
            <v>7.4000000000000003E-3</v>
          </cell>
          <cell r="H1344">
            <v>0.01</v>
          </cell>
          <cell r="I1344" t="str">
            <v>0          0   .</v>
          </cell>
          <cell r="J1344">
            <v>0</v>
          </cell>
          <cell r="K1344">
            <v>0</v>
          </cell>
          <cell r="L1344">
            <v>2003</v>
          </cell>
          <cell r="M1344" t="str">
            <v>No Trade</v>
          </cell>
          <cell r="N1344" t="str">
            <v/>
          </cell>
          <cell r="O1344" t="str">
            <v/>
          </cell>
          <cell r="P1344" t="str">
            <v/>
          </cell>
        </row>
        <row r="1345">
          <cell r="A1345" t="str">
            <v>OH</v>
          </cell>
          <cell r="B1345">
            <v>5</v>
          </cell>
          <cell r="C1345">
            <v>3</v>
          </cell>
          <cell r="D1345" t="str">
            <v>P</v>
          </cell>
          <cell r="E1345">
            <v>0.56000000000000005</v>
          </cell>
          <cell r="F1345">
            <v>37736</v>
          </cell>
          <cell r="G1345">
            <v>8.9999999999999993E-3</v>
          </cell>
          <cell r="H1345">
            <v>1.0999999999999999E-2</v>
          </cell>
          <cell r="I1345" t="str">
            <v>9          0   .</v>
          </cell>
          <cell r="J1345">
            <v>0</v>
          </cell>
          <cell r="K1345">
            <v>0</v>
          </cell>
          <cell r="L1345">
            <v>2003</v>
          </cell>
          <cell r="M1345" t="str">
            <v>No Trade</v>
          </cell>
          <cell r="N1345" t="str">
            <v/>
          </cell>
          <cell r="O1345" t="str">
            <v/>
          </cell>
          <cell r="P1345" t="str">
            <v/>
          </cell>
        </row>
        <row r="1346">
          <cell r="A1346" t="str">
            <v>OH</v>
          </cell>
          <cell r="B1346">
            <v>5</v>
          </cell>
          <cell r="C1346">
            <v>3</v>
          </cell>
          <cell r="D1346" t="str">
            <v>P</v>
          </cell>
          <cell r="E1346">
            <v>0.56999999999999995</v>
          </cell>
          <cell r="F1346">
            <v>37736</v>
          </cell>
          <cell r="G1346">
            <v>1.0800000000000001E-2</v>
          </cell>
          <cell r="H1346">
            <v>1.4E-2</v>
          </cell>
          <cell r="I1346" t="str">
            <v>1          0   .</v>
          </cell>
          <cell r="J1346">
            <v>0</v>
          </cell>
          <cell r="K1346">
            <v>0</v>
          </cell>
          <cell r="L1346">
            <v>2003</v>
          </cell>
          <cell r="M1346" t="str">
            <v>No Trade</v>
          </cell>
          <cell r="N1346" t="str">
            <v/>
          </cell>
          <cell r="O1346" t="str">
            <v/>
          </cell>
          <cell r="P1346" t="str">
            <v/>
          </cell>
        </row>
        <row r="1347">
          <cell r="A1347" t="str">
            <v>OH</v>
          </cell>
          <cell r="B1347">
            <v>5</v>
          </cell>
          <cell r="C1347">
            <v>3</v>
          </cell>
          <cell r="D1347" t="str">
            <v>P</v>
          </cell>
          <cell r="E1347">
            <v>0.57999999999999996</v>
          </cell>
          <cell r="F1347">
            <v>37736</v>
          </cell>
          <cell r="G1347">
            <v>1.29E-2</v>
          </cell>
          <cell r="H1347">
            <v>1.6E-2</v>
          </cell>
          <cell r="I1347" t="str">
            <v>5          0   .</v>
          </cell>
          <cell r="J1347">
            <v>0</v>
          </cell>
          <cell r="K1347">
            <v>0</v>
          </cell>
          <cell r="L1347">
            <v>2003</v>
          </cell>
          <cell r="M1347" t="str">
            <v>No Trade</v>
          </cell>
          <cell r="N1347" t="str">
            <v/>
          </cell>
          <cell r="O1347" t="str">
            <v/>
          </cell>
          <cell r="P1347" t="str">
            <v/>
          </cell>
        </row>
        <row r="1348">
          <cell r="A1348" t="str">
            <v>OH</v>
          </cell>
          <cell r="B1348">
            <v>5</v>
          </cell>
          <cell r="C1348">
            <v>3</v>
          </cell>
          <cell r="D1348" t="str">
            <v>P</v>
          </cell>
          <cell r="E1348">
            <v>0.59</v>
          </cell>
          <cell r="F1348">
            <v>37736</v>
          </cell>
          <cell r="G1348">
            <v>1.52E-2</v>
          </cell>
          <cell r="H1348">
            <v>1.9E-2</v>
          </cell>
          <cell r="I1348" t="str">
            <v>3          0   .</v>
          </cell>
          <cell r="J1348">
            <v>0</v>
          </cell>
          <cell r="K1348">
            <v>0</v>
          </cell>
          <cell r="L1348">
            <v>2003</v>
          </cell>
          <cell r="M1348" t="str">
            <v>No Trade</v>
          </cell>
          <cell r="N1348" t="str">
            <v/>
          </cell>
          <cell r="O1348" t="str">
            <v/>
          </cell>
          <cell r="P1348" t="str">
            <v/>
          </cell>
        </row>
        <row r="1349">
          <cell r="A1349" t="str">
            <v>OH</v>
          </cell>
          <cell r="B1349">
            <v>5</v>
          </cell>
          <cell r="C1349">
            <v>3</v>
          </cell>
          <cell r="D1349" t="str">
            <v>C</v>
          </cell>
          <cell r="E1349">
            <v>0.6</v>
          </cell>
          <cell r="F1349">
            <v>37736</v>
          </cell>
          <cell r="G1349">
            <v>0</v>
          </cell>
          <cell r="H1349">
            <v>0</v>
          </cell>
          <cell r="I1349" t="str">
            <v>0          0   .</v>
          </cell>
          <cell r="J1349">
            <v>0</v>
          </cell>
          <cell r="K1349">
            <v>0</v>
          </cell>
          <cell r="L1349">
            <v>2003</v>
          </cell>
          <cell r="M1349" t="str">
            <v>No Trade</v>
          </cell>
          <cell r="N1349" t="str">
            <v/>
          </cell>
          <cell r="O1349" t="str">
            <v/>
          </cell>
          <cell r="P1349" t="str">
            <v/>
          </cell>
        </row>
        <row r="1350">
          <cell r="A1350" t="str">
            <v>OH</v>
          </cell>
          <cell r="B1350">
            <v>5</v>
          </cell>
          <cell r="C1350">
            <v>3</v>
          </cell>
          <cell r="D1350" t="str">
            <v>P</v>
          </cell>
          <cell r="E1350">
            <v>0.6</v>
          </cell>
          <cell r="F1350">
            <v>37736</v>
          </cell>
          <cell r="G1350">
            <v>1.78E-2</v>
          </cell>
          <cell r="H1350">
            <v>2.1999999999999999E-2</v>
          </cell>
          <cell r="I1350" t="str">
            <v>3          0   .</v>
          </cell>
          <cell r="J1350">
            <v>0</v>
          </cell>
          <cell r="K1350">
            <v>0</v>
          </cell>
          <cell r="L1350">
            <v>2003</v>
          </cell>
          <cell r="M1350" t="str">
            <v>No Trade</v>
          </cell>
          <cell r="N1350" t="str">
            <v/>
          </cell>
          <cell r="O1350" t="str">
            <v/>
          </cell>
          <cell r="P1350" t="str">
            <v/>
          </cell>
        </row>
        <row r="1351">
          <cell r="A1351" t="str">
            <v>OH</v>
          </cell>
          <cell r="B1351">
            <v>5</v>
          </cell>
          <cell r="C1351">
            <v>3</v>
          </cell>
          <cell r="D1351" t="str">
            <v>C</v>
          </cell>
          <cell r="E1351">
            <v>0.61</v>
          </cell>
          <cell r="F1351">
            <v>37736</v>
          </cell>
          <cell r="G1351">
            <v>0</v>
          </cell>
          <cell r="H1351">
            <v>0</v>
          </cell>
          <cell r="I1351" t="str">
            <v>0          0   .</v>
          </cell>
          <cell r="J1351">
            <v>0</v>
          </cell>
          <cell r="K1351">
            <v>0</v>
          </cell>
          <cell r="L1351">
            <v>2003</v>
          </cell>
          <cell r="M1351" t="str">
            <v>No Trade</v>
          </cell>
          <cell r="N1351" t="str">
            <v/>
          </cell>
          <cell r="O1351" t="str">
            <v/>
          </cell>
          <cell r="P1351" t="str">
            <v/>
          </cell>
        </row>
        <row r="1352">
          <cell r="A1352" t="str">
            <v>OH</v>
          </cell>
          <cell r="B1352">
            <v>5</v>
          </cell>
          <cell r="C1352">
            <v>3</v>
          </cell>
          <cell r="D1352" t="str">
            <v>P</v>
          </cell>
          <cell r="E1352">
            <v>0.61</v>
          </cell>
          <cell r="F1352">
            <v>37736</v>
          </cell>
          <cell r="G1352">
            <v>2.07E-2</v>
          </cell>
          <cell r="H1352">
            <v>2.5000000000000001E-2</v>
          </cell>
          <cell r="I1352" t="str">
            <v>6          0   .</v>
          </cell>
          <cell r="J1352">
            <v>0</v>
          </cell>
          <cell r="K1352">
            <v>0</v>
          </cell>
          <cell r="L1352">
            <v>2003</v>
          </cell>
          <cell r="M1352" t="str">
            <v>No Trade</v>
          </cell>
          <cell r="N1352" t="str">
            <v/>
          </cell>
          <cell r="O1352" t="str">
            <v/>
          </cell>
          <cell r="P1352" t="str">
            <v/>
          </cell>
        </row>
        <row r="1353">
          <cell r="A1353" t="str">
            <v>OH</v>
          </cell>
          <cell r="B1353">
            <v>5</v>
          </cell>
          <cell r="C1353">
            <v>3</v>
          </cell>
          <cell r="D1353" t="str">
            <v>C</v>
          </cell>
          <cell r="E1353">
            <v>0.62</v>
          </cell>
          <cell r="F1353">
            <v>37736</v>
          </cell>
          <cell r="G1353">
            <v>0</v>
          </cell>
          <cell r="H1353">
            <v>0</v>
          </cell>
          <cell r="I1353" t="str">
            <v>0          0   .</v>
          </cell>
          <cell r="J1353">
            <v>0</v>
          </cell>
          <cell r="K1353">
            <v>0</v>
          </cell>
          <cell r="L1353">
            <v>2003</v>
          </cell>
          <cell r="M1353" t="str">
            <v>No Trade</v>
          </cell>
          <cell r="N1353" t="str">
            <v/>
          </cell>
          <cell r="O1353" t="str">
            <v/>
          </cell>
          <cell r="P1353" t="str">
            <v/>
          </cell>
        </row>
        <row r="1354">
          <cell r="A1354" t="str">
            <v>OH</v>
          </cell>
          <cell r="B1354">
            <v>5</v>
          </cell>
          <cell r="C1354">
            <v>3</v>
          </cell>
          <cell r="D1354" t="str">
            <v>P</v>
          </cell>
          <cell r="E1354">
            <v>0.62</v>
          </cell>
          <cell r="F1354">
            <v>37736</v>
          </cell>
          <cell r="G1354">
            <v>2.3900000000000001E-2</v>
          </cell>
          <cell r="H1354">
            <v>2.9000000000000001E-2</v>
          </cell>
          <cell r="I1354" t="str">
            <v>2          0   .</v>
          </cell>
          <cell r="J1354">
            <v>0</v>
          </cell>
          <cell r="K1354">
            <v>0</v>
          </cell>
          <cell r="L1354">
            <v>2003</v>
          </cell>
          <cell r="M1354" t="str">
            <v>No Trade</v>
          </cell>
          <cell r="N1354" t="str">
            <v/>
          </cell>
          <cell r="O1354" t="str">
            <v/>
          </cell>
          <cell r="P1354" t="str">
            <v/>
          </cell>
        </row>
        <row r="1355">
          <cell r="A1355" t="str">
            <v>OH</v>
          </cell>
          <cell r="B1355">
            <v>5</v>
          </cell>
          <cell r="C1355">
            <v>3</v>
          </cell>
          <cell r="D1355" t="str">
            <v>C</v>
          </cell>
          <cell r="E1355">
            <v>0.63</v>
          </cell>
          <cell r="F1355">
            <v>37736</v>
          </cell>
          <cell r="G1355">
            <v>8.2000000000000003E-2</v>
          </cell>
          <cell r="H1355">
            <v>7.3999999999999996E-2</v>
          </cell>
          <cell r="I1355" t="str">
            <v>8          0   .</v>
          </cell>
          <cell r="J1355">
            <v>0</v>
          </cell>
          <cell r="K1355">
            <v>0</v>
          </cell>
          <cell r="L1355">
            <v>2003</v>
          </cell>
          <cell r="M1355" t="str">
            <v>No Trade</v>
          </cell>
          <cell r="N1355" t="str">
            <v/>
          </cell>
          <cell r="O1355" t="str">
            <v/>
          </cell>
          <cell r="P1355" t="str">
            <v/>
          </cell>
        </row>
        <row r="1356">
          <cell r="A1356" t="str">
            <v>OH</v>
          </cell>
          <cell r="B1356">
            <v>5</v>
          </cell>
          <cell r="C1356">
            <v>3</v>
          </cell>
          <cell r="D1356" t="str">
            <v>P</v>
          </cell>
          <cell r="E1356">
            <v>0.63</v>
          </cell>
          <cell r="F1356">
            <v>37736</v>
          </cell>
          <cell r="G1356">
            <v>2.7300000000000001E-2</v>
          </cell>
          <cell r="H1356">
            <v>3.3000000000000002E-2</v>
          </cell>
          <cell r="I1356" t="str">
            <v>1          0   .</v>
          </cell>
          <cell r="J1356">
            <v>0</v>
          </cell>
          <cell r="K1356">
            <v>0</v>
          </cell>
          <cell r="L1356">
            <v>2003</v>
          </cell>
          <cell r="M1356" t="str">
            <v>No Trade</v>
          </cell>
          <cell r="N1356" t="str">
            <v/>
          </cell>
          <cell r="O1356" t="str">
            <v/>
          </cell>
          <cell r="P1356" t="str">
            <v/>
          </cell>
        </row>
        <row r="1357">
          <cell r="A1357" t="str">
            <v>OH</v>
          </cell>
          <cell r="B1357">
            <v>5</v>
          </cell>
          <cell r="C1357">
            <v>3</v>
          </cell>
          <cell r="D1357" t="str">
            <v>C</v>
          </cell>
          <cell r="E1357">
            <v>0.64</v>
          </cell>
          <cell r="F1357">
            <v>37736</v>
          </cell>
          <cell r="G1357">
            <v>7.5899999999999995E-2</v>
          </cell>
          <cell r="H1357">
            <v>6.9000000000000006E-2</v>
          </cell>
          <cell r="I1357" t="str">
            <v>2          0   .</v>
          </cell>
          <cell r="J1357">
            <v>0</v>
          </cell>
          <cell r="K1357">
            <v>0</v>
          </cell>
          <cell r="L1357">
            <v>2003</v>
          </cell>
          <cell r="M1357" t="str">
            <v>No Trade</v>
          </cell>
          <cell r="N1357" t="str">
            <v/>
          </cell>
          <cell r="O1357" t="str">
            <v/>
          </cell>
          <cell r="P1357" t="str">
            <v/>
          </cell>
        </row>
        <row r="1358">
          <cell r="A1358" t="str">
            <v>OH</v>
          </cell>
          <cell r="B1358">
            <v>5</v>
          </cell>
          <cell r="C1358">
            <v>3</v>
          </cell>
          <cell r="D1358" t="str">
            <v>P</v>
          </cell>
          <cell r="E1358">
            <v>0.64</v>
          </cell>
          <cell r="F1358">
            <v>37736</v>
          </cell>
          <cell r="G1358">
            <v>3.1099999999999999E-2</v>
          </cell>
          <cell r="H1358">
            <v>3.6999999999999998E-2</v>
          </cell>
          <cell r="I1358" t="str">
            <v>3          0   .</v>
          </cell>
          <cell r="J1358">
            <v>0</v>
          </cell>
          <cell r="K1358">
            <v>0</v>
          </cell>
          <cell r="L1358">
            <v>2003</v>
          </cell>
          <cell r="M1358" t="str">
            <v>No Trade</v>
          </cell>
          <cell r="N1358" t="str">
            <v/>
          </cell>
          <cell r="O1358" t="str">
            <v/>
          </cell>
          <cell r="P1358" t="str">
            <v/>
          </cell>
        </row>
        <row r="1359">
          <cell r="A1359" t="str">
            <v>OH</v>
          </cell>
          <cell r="B1359">
            <v>5</v>
          </cell>
          <cell r="C1359">
            <v>3</v>
          </cell>
          <cell r="D1359" t="str">
            <v>C</v>
          </cell>
          <cell r="E1359">
            <v>0.65</v>
          </cell>
          <cell r="F1359">
            <v>37736</v>
          </cell>
          <cell r="G1359">
            <v>7.0199999999999999E-2</v>
          </cell>
          <cell r="H1359">
            <v>6.4000000000000001E-2</v>
          </cell>
          <cell r="I1359" t="str">
            <v>0          0   .</v>
          </cell>
          <cell r="J1359">
            <v>0</v>
          </cell>
          <cell r="K1359">
            <v>0</v>
          </cell>
          <cell r="L1359">
            <v>2003</v>
          </cell>
          <cell r="M1359" t="str">
            <v>No Trade</v>
          </cell>
          <cell r="N1359" t="str">
            <v/>
          </cell>
          <cell r="O1359" t="str">
            <v/>
          </cell>
          <cell r="P1359" t="str">
            <v/>
          </cell>
        </row>
        <row r="1360">
          <cell r="A1360" t="str">
            <v>OH</v>
          </cell>
          <cell r="B1360">
            <v>5</v>
          </cell>
          <cell r="C1360">
            <v>3</v>
          </cell>
          <cell r="D1360" t="str">
            <v>P</v>
          </cell>
          <cell r="E1360">
            <v>0.65</v>
          </cell>
          <cell r="F1360">
            <v>37736</v>
          </cell>
          <cell r="G1360">
            <v>3.5200000000000002E-2</v>
          </cell>
          <cell r="H1360">
            <v>4.1000000000000002E-2</v>
          </cell>
          <cell r="I1360" t="str">
            <v>9          0   .</v>
          </cell>
          <cell r="J1360">
            <v>0</v>
          </cell>
          <cell r="K1360">
            <v>0</v>
          </cell>
          <cell r="L1360">
            <v>2003</v>
          </cell>
          <cell r="M1360" t="str">
            <v>No Trade</v>
          </cell>
          <cell r="N1360" t="str">
            <v/>
          </cell>
          <cell r="O1360" t="str">
            <v/>
          </cell>
          <cell r="P1360" t="str">
            <v/>
          </cell>
        </row>
        <row r="1361">
          <cell r="A1361" t="str">
            <v>OH</v>
          </cell>
          <cell r="B1361">
            <v>5</v>
          </cell>
          <cell r="C1361">
            <v>3</v>
          </cell>
          <cell r="D1361" t="str">
            <v>C</v>
          </cell>
          <cell r="E1361">
            <v>0.66</v>
          </cell>
          <cell r="F1361">
            <v>37736</v>
          </cell>
          <cell r="G1361">
            <v>6.4799999999999996E-2</v>
          </cell>
          <cell r="H1361">
            <v>5.8000000000000003E-2</v>
          </cell>
          <cell r="I1361" t="str">
            <v>9          0   .</v>
          </cell>
          <cell r="J1361">
            <v>0</v>
          </cell>
          <cell r="K1361">
            <v>0</v>
          </cell>
          <cell r="L1361">
            <v>2003</v>
          </cell>
          <cell r="M1361" t="str">
            <v>No Trade</v>
          </cell>
          <cell r="N1361" t="str">
            <v/>
          </cell>
          <cell r="O1361" t="str">
            <v/>
          </cell>
          <cell r="P1361" t="str">
            <v/>
          </cell>
        </row>
        <row r="1362">
          <cell r="A1362" t="str">
            <v>OH</v>
          </cell>
          <cell r="B1362">
            <v>5</v>
          </cell>
          <cell r="C1362">
            <v>3</v>
          </cell>
          <cell r="D1362" t="str">
            <v>P</v>
          </cell>
          <cell r="E1362">
            <v>0.66</v>
          </cell>
          <cell r="F1362">
            <v>37736</v>
          </cell>
          <cell r="G1362">
            <v>3.9600000000000003E-2</v>
          </cell>
          <cell r="H1362">
            <v>4.5999999999999999E-2</v>
          </cell>
          <cell r="I1362" t="str">
            <v>7          0   .</v>
          </cell>
          <cell r="J1362">
            <v>0</v>
          </cell>
          <cell r="K1362">
            <v>0</v>
          </cell>
          <cell r="L1362">
            <v>2003</v>
          </cell>
          <cell r="M1362" t="str">
            <v>No Trade</v>
          </cell>
          <cell r="N1362" t="str">
            <v/>
          </cell>
          <cell r="O1362" t="str">
            <v/>
          </cell>
          <cell r="P1362" t="str">
            <v/>
          </cell>
        </row>
        <row r="1363">
          <cell r="A1363" t="str">
            <v>OH</v>
          </cell>
          <cell r="B1363">
            <v>5</v>
          </cell>
          <cell r="C1363">
            <v>3</v>
          </cell>
          <cell r="D1363" t="str">
            <v>C</v>
          </cell>
          <cell r="E1363">
            <v>0.67</v>
          </cell>
          <cell r="F1363">
            <v>37736</v>
          </cell>
          <cell r="G1363">
            <v>5.9700000000000003E-2</v>
          </cell>
          <cell r="H1363">
            <v>5.3999999999999999E-2</v>
          </cell>
          <cell r="I1363" t="str">
            <v>0          0   .</v>
          </cell>
          <cell r="J1363">
            <v>0</v>
          </cell>
          <cell r="K1363">
            <v>0</v>
          </cell>
          <cell r="L1363">
            <v>2003</v>
          </cell>
          <cell r="M1363" t="str">
            <v>No Trade</v>
          </cell>
          <cell r="N1363" t="str">
            <v/>
          </cell>
          <cell r="O1363" t="str">
            <v/>
          </cell>
          <cell r="P1363" t="str">
            <v/>
          </cell>
        </row>
        <row r="1364">
          <cell r="A1364" t="str">
            <v>OH</v>
          </cell>
          <cell r="B1364">
            <v>5</v>
          </cell>
          <cell r="C1364">
            <v>3</v>
          </cell>
          <cell r="D1364" t="str">
            <v>P</v>
          </cell>
          <cell r="E1364">
            <v>0.67</v>
          </cell>
          <cell r="F1364">
            <v>37736</v>
          </cell>
          <cell r="G1364">
            <v>4.4299999999999999E-2</v>
          </cell>
          <cell r="H1364">
            <v>5.0999999999999997E-2</v>
          </cell>
          <cell r="I1364" t="str">
            <v>8          0   .</v>
          </cell>
          <cell r="J1364">
            <v>0</v>
          </cell>
          <cell r="K1364">
            <v>0</v>
          </cell>
          <cell r="L1364">
            <v>2003</v>
          </cell>
          <cell r="M1364" t="str">
            <v>No Trade</v>
          </cell>
          <cell r="N1364" t="str">
            <v/>
          </cell>
          <cell r="O1364" t="str">
            <v/>
          </cell>
          <cell r="P1364" t="str">
            <v/>
          </cell>
        </row>
        <row r="1365">
          <cell r="A1365" t="str">
            <v>OH</v>
          </cell>
          <cell r="B1365">
            <v>5</v>
          </cell>
          <cell r="C1365">
            <v>3</v>
          </cell>
          <cell r="D1365" t="str">
            <v>C</v>
          </cell>
          <cell r="E1365">
            <v>0.68</v>
          </cell>
          <cell r="F1365">
            <v>37736</v>
          </cell>
          <cell r="G1365">
            <v>5.4699999999999999E-2</v>
          </cell>
          <cell r="H1365">
            <v>4.9000000000000002E-2</v>
          </cell>
          <cell r="I1365" t="str">
            <v>7          0   .</v>
          </cell>
          <cell r="J1365">
            <v>0</v>
          </cell>
          <cell r="K1365">
            <v>0</v>
          </cell>
          <cell r="L1365">
            <v>2003</v>
          </cell>
          <cell r="M1365" t="str">
            <v>No Trade</v>
          </cell>
          <cell r="N1365" t="str">
            <v/>
          </cell>
          <cell r="O1365" t="str">
            <v/>
          </cell>
          <cell r="P1365" t="str">
            <v/>
          </cell>
        </row>
        <row r="1366">
          <cell r="A1366" t="str">
            <v>OH</v>
          </cell>
          <cell r="B1366">
            <v>5</v>
          </cell>
          <cell r="C1366">
            <v>3</v>
          </cell>
          <cell r="D1366" t="str">
            <v>P</v>
          </cell>
          <cell r="E1366">
            <v>0.68</v>
          </cell>
          <cell r="F1366">
            <v>37736</v>
          </cell>
          <cell r="G1366">
            <v>4.9299999999999997E-2</v>
          </cell>
          <cell r="H1366">
            <v>5.7000000000000002E-2</v>
          </cell>
          <cell r="I1366" t="str">
            <v>5          0   .</v>
          </cell>
          <cell r="J1366">
            <v>0</v>
          </cell>
          <cell r="K1366">
            <v>0</v>
          </cell>
          <cell r="L1366">
            <v>2003</v>
          </cell>
          <cell r="M1366" t="str">
            <v>No Trade</v>
          </cell>
          <cell r="N1366" t="str">
            <v/>
          </cell>
          <cell r="O1366" t="str">
            <v/>
          </cell>
          <cell r="P1366" t="str">
            <v/>
          </cell>
        </row>
        <row r="1367">
          <cell r="A1367" t="str">
            <v>OH</v>
          </cell>
          <cell r="B1367">
            <v>5</v>
          </cell>
          <cell r="C1367">
            <v>3</v>
          </cell>
          <cell r="D1367" t="str">
            <v>C</v>
          </cell>
          <cell r="E1367">
            <v>0.69</v>
          </cell>
          <cell r="F1367">
            <v>37736</v>
          </cell>
          <cell r="G1367">
            <v>5.0099999999999999E-2</v>
          </cell>
          <cell r="H1367">
            <v>4.4999999999999998E-2</v>
          </cell>
          <cell r="I1367" t="str">
            <v>6          0   .</v>
          </cell>
          <cell r="J1367">
            <v>0</v>
          </cell>
          <cell r="K1367">
            <v>0</v>
          </cell>
          <cell r="L1367">
            <v>2003</v>
          </cell>
          <cell r="M1367" t="str">
            <v>No Trade</v>
          </cell>
          <cell r="N1367" t="str">
            <v/>
          </cell>
          <cell r="O1367" t="str">
            <v/>
          </cell>
          <cell r="P1367" t="str">
            <v/>
          </cell>
        </row>
        <row r="1368">
          <cell r="A1368" t="str">
            <v>OH</v>
          </cell>
          <cell r="B1368">
            <v>5</v>
          </cell>
          <cell r="C1368">
            <v>3</v>
          </cell>
          <cell r="D1368" t="str">
            <v>P</v>
          </cell>
          <cell r="E1368">
            <v>0.69</v>
          </cell>
          <cell r="F1368">
            <v>37736</v>
          </cell>
          <cell r="G1368">
            <v>5.4699999999999999E-2</v>
          </cell>
          <cell r="H1368">
            <v>6.3E-2</v>
          </cell>
          <cell r="I1368" t="str">
            <v>4          0   .</v>
          </cell>
          <cell r="J1368">
            <v>0</v>
          </cell>
          <cell r="K1368">
            <v>0</v>
          </cell>
          <cell r="L1368">
            <v>2003</v>
          </cell>
          <cell r="M1368" t="str">
            <v>No Trade</v>
          </cell>
          <cell r="N1368" t="str">
            <v/>
          </cell>
          <cell r="O1368" t="str">
            <v/>
          </cell>
          <cell r="P1368" t="str">
            <v/>
          </cell>
        </row>
        <row r="1369">
          <cell r="A1369" t="str">
            <v>OH</v>
          </cell>
          <cell r="B1369">
            <v>5</v>
          </cell>
          <cell r="C1369">
            <v>3</v>
          </cell>
          <cell r="D1369" t="str">
            <v>C</v>
          </cell>
          <cell r="E1369">
            <v>0.7</v>
          </cell>
          <cell r="F1369">
            <v>37736</v>
          </cell>
          <cell r="G1369">
            <v>4.5999999999999999E-2</v>
          </cell>
          <cell r="H1369">
            <v>4.1000000000000002E-2</v>
          </cell>
          <cell r="I1369" t="str">
            <v>9          1   .</v>
          </cell>
          <cell r="J1369">
            <v>530</v>
          </cell>
          <cell r="K1369">
            <v>5.2999999999999999E-2</v>
          </cell>
          <cell r="L1369">
            <v>2003</v>
          </cell>
          <cell r="M1369" t="str">
            <v>No Trade</v>
          </cell>
          <cell r="N1369" t="str">
            <v/>
          </cell>
          <cell r="O1369" t="str">
            <v/>
          </cell>
          <cell r="P1369" t="str">
            <v/>
          </cell>
        </row>
        <row r="1370">
          <cell r="A1370" t="str">
            <v>OH</v>
          </cell>
          <cell r="B1370">
            <v>5</v>
          </cell>
          <cell r="C1370">
            <v>3</v>
          </cell>
          <cell r="D1370" t="str">
            <v>P</v>
          </cell>
          <cell r="E1370">
            <v>0.7</v>
          </cell>
          <cell r="F1370">
            <v>37736</v>
          </cell>
          <cell r="G1370">
            <v>6.0600000000000001E-2</v>
          </cell>
          <cell r="H1370">
            <v>6.9000000000000006E-2</v>
          </cell>
          <cell r="I1370" t="str">
            <v>5          0   .</v>
          </cell>
          <cell r="J1370">
            <v>0</v>
          </cell>
          <cell r="K1370">
            <v>0</v>
          </cell>
          <cell r="L1370">
            <v>2003</v>
          </cell>
          <cell r="M1370" t="str">
            <v>No Trade</v>
          </cell>
          <cell r="N1370" t="str">
            <v/>
          </cell>
          <cell r="O1370" t="str">
            <v/>
          </cell>
          <cell r="P1370" t="str">
            <v/>
          </cell>
        </row>
        <row r="1371">
          <cell r="A1371" t="str">
            <v>OH</v>
          </cell>
          <cell r="B1371">
            <v>5</v>
          </cell>
          <cell r="C1371">
            <v>3</v>
          </cell>
          <cell r="D1371" t="str">
            <v>C</v>
          </cell>
          <cell r="E1371">
            <v>0.71</v>
          </cell>
          <cell r="F1371">
            <v>37736</v>
          </cell>
          <cell r="G1371">
            <v>4.2099999999999999E-2</v>
          </cell>
          <cell r="H1371">
            <v>3.7999999999999999E-2</v>
          </cell>
          <cell r="I1371" t="str">
            <v>4          0   .</v>
          </cell>
          <cell r="J1371">
            <v>0</v>
          </cell>
          <cell r="K1371">
            <v>0</v>
          </cell>
          <cell r="L1371">
            <v>2003</v>
          </cell>
          <cell r="M1371" t="str">
            <v>No Trade</v>
          </cell>
          <cell r="N1371" t="str">
            <v/>
          </cell>
          <cell r="O1371" t="str">
            <v/>
          </cell>
          <cell r="P1371" t="str">
            <v/>
          </cell>
        </row>
        <row r="1372">
          <cell r="A1372" t="str">
            <v>OH</v>
          </cell>
          <cell r="B1372">
            <v>5</v>
          </cell>
          <cell r="C1372">
            <v>3</v>
          </cell>
          <cell r="D1372" t="str">
            <v>P</v>
          </cell>
          <cell r="E1372">
            <v>0.71</v>
          </cell>
          <cell r="F1372">
            <v>37736</v>
          </cell>
          <cell r="G1372">
            <v>6.6500000000000004E-2</v>
          </cell>
          <cell r="H1372">
            <v>7.4999999999999997E-2</v>
          </cell>
          <cell r="I1372" t="str">
            <v>8          0   .</v>
          </cell>
          <cell r="J1372">
            <v>0</v>
          </cell>
          <cell r="K1372">
            <v>0</v>
          </cell>
          <cell r="L1372">
            <v>2003</v>
          </cell>
          <cell r="M1372" t="str">
            <v>No Trade</v>
          </cell>
          <cell r="N1372" t="str">
            <v/>
          </cell>
          <cell r="O1372" t="str">
            <v/>
          </cell>
          <cell r="P1372" t="str">
            <v/>
          </cell>
        </row>
        <row r="1373">
          <cell r="A1373" t="str">
            <v>OH</v>
          </cell>
          <cell r="B1373">
            <v>5</v>
          </cell>
          <cell r="C1373">
            <v>3</v>
          </cell>
          <cell r="D1373" t="str">
            <v>C</v>
          </cell>
          <cell r="E1373">
            <v>0.72</v>
          </cell>
          <cell r="F1373">
            <v>37736</v>
          </cell>
          <cell r="G1373">
            <v>3.85E-2</v>
          </cell>
          <cell r="H1373">
            <v>3.5000000000000003E-2</v>
          </cell>
          <cell r="I1373" t="str">
            <v>1          0   .</v>
          </cell>
          <cell r="J1373">
            <v>0</v>
          </cell>
          <cell r="K1373">
            <v>0</v>
          </cell>
          <cell r="L1373">
            <v>2003</v>
          </cell>
          <cell r="M1373" t="str">
            <v>No Trade</v>
          </cell>
          <cell r="N1373" t="str">
            <v/>
          </cell>
          <cell r="O1373" t="str">
            <v/>
          </cell>
          <cell r="P1373" t="str">
            <v/>
          </cell>
        </row>
        <row r="1374">
          <cell r="A1374" t="str">
            <v>OH</v>
          </cell>
          <cell r="B1374">
            <v>5</v>
          </cell>
          <cell r="C1374">
            <v>3</v>
          </cell>
          <cell r="D1374" t="str">
            <v>C</v>
          </cell>
          <cell r="E1374">
            <v>0.73</v>
          </cell>
          <cell r="F1374">
            <v>37736</v>
          </cell>
          <cell r="G1374">
            <v>3.5200000000000002E-2</v>
          </cell>
          <cell r="H1374">
            <v>3.2000000000000001E-2</v>
          </cell>
          <cell r="I1374" t="str">
            <v>2          0   .</v>
          </cell>
          <cell r="J1374">
            <v>0</v>
          </cell>
          <cell r="K1374">
            <v>0</v>
          </cell>
          <cell r="L1374">
            <v>2003</v>
          </cell>
          <cell r="M1374" t="str">
            <v>No Trade</v>
          </cell>
          <cell r="N1374" t="str">
            <v/>
          </cell>
          <cell r="O1374" t="str">
            <v/>
          </cell>
          <cell r="P1374" t="str">
            <v/>
          </cell>
        </row>
        <row r="1375">
          <cell r="A1375" t="str">
            <v>OH</v>
          </cell>
          <cell r="B1375">
            <v>5</v>
          </cell>
          <cell r="C1375">
            <v>3</v>
          </cell>
          <cell r="D1375" t="str">
            <v>C</v>
          </cell>
          <cell r="E1375">
            <v>0.74</v>
          </cell>
          <cell r="F1375">
            <v>37736</v>
          </cell>
          <cell r="G1375">
            <v>3.2199999999999999E-2</v>
          </cell>
          <cell r="H1375">
            <v>2.9000000000000001E-2</v>
          </cell>
          <cell r="I1375" t="str">
            <v>4          0   .</v>
          </cell>
          <cell r="J1375">
            <v>0</v>
          </cell>
          <cell r="K1375">
            <v>0</v>
          </cell>
          <cell r="L1375">
            <v>2003</v>
          </cell>
          <cell r="M1375" t="str">
            <v>No Trade</v>
          </cell>
          <cell r="N1375" t="str">
            <v/>
          </cell>
          <cell r="O1375" t="str">
            <v/>
          </cell>
          <cell r="P1375" t="str">
            <v/>
          </cell>
        </row>
        <row r="1376">
          <cell r="A1376" t="str">
            <v>OH</v>
          </cell>
          <cell r="B1376">
            <v>5</v>
          </cell>
          <cell r="C1376">
            <v>3</v>
          </cell>
          <cell r="D1376" t="str">
            <v>C</v>
          </cell>
          <cell r="E1376">
            <v>0.75</v>
          </cell>
          <cell r="F1376">
            <v>37736</v>
          </cell>
          <cell r="G1376">
            <v>2.93E-2</v>
          </cell>
          <cell r="H1376">
            <v>2.5999999999999999E-2</v>
          </cell>
          <cell r="I1376" t="str">
            <v>8          0   .</v>
          </cell>
          <cell r="J1376">
            <v>0</v>
          </cell>
          <cell r="K1376">
            <v>0</v>
          </cell>
          <cell r="L1376">
            <v>2003</v>
          </cell>
          <cell r="M1376" t="str">
            <v>No Trade</v>
          </cell>
          <cell r="N1376" t="str">
            <v/>
          </cell>
          <cell r="O1376" t="str">
            <v/>
          </cell>
          <cell r="P1376" t="str">
            <v/>
          </cell>
        </row>
        <row r="1377">
          <cell r="A1377" t="str">
            <v>OH</v>
          </cell>
          <cell r="B1377">
            <v>5</v>
          </cell>
          <cell r="C1377">
            <v>3</v>
          </cell>
          <cell r="D1377" t="str">
            <v>P</v>
          </cell>
          <cell r="E1377">
            <v>0.75</v>
          </cell>
          <cell r="F1377">
            <v>37736</v>
          </cell>
          <cell r="G1377">
            <v>0</v>
          </cell>
          <cell r="H1377">
            <v>0</v>
          </cell>
          <cell r="I1377" t="str">
            <v>0          0   .</v>
          </cell>
          <cell r="J1377">
            <v>0</v>
          </cell>
          <cell r="K1377">
            <v>0</v>
          </cell>
          <cell r="L1377">
            <v>2003</v>
          </cell>
          <cell r="M1377" t="str">
            <v>No Trade</v>
          </cell>
          <cell r="N1377" t="str">
            <v/>
          </cell>
          <cell r="O1377" t="str">
            <v/>
          </cell>
          <cell r="P1377" t="str">
            <v/>
          </cell>
        </row>
        <row r="1378">
          <cell r="A1378" t="str">
            <v>OH</v>
          </cell>
          <cell r="B1378">
            <v>5</v>
          </cell>
          <cell r="C1378">
            <v>3</v>
          </cell>
          <cell r="D1378" t="str">
            <v>C</v>
          </cell>
          <cell r="E1378">
            <v>0.76</v>
          </cell>
          <cell r="F1378">
            <v>37736</v>
          </cell>
          <cell r="G1378">
            <v>2.6700000000000002E-2</v>
          </cell>
          <cell r="H1378">
            <v>2.4E-2</v>
          </cell>
          <cell r="I1378" t="str">
            <v>5          0   .</v>
          </cell>
          <cell r="J1378">
            <v>0</v>
          </cell>
          <cell r="K1378">
            <v>0</v>
          </cell>
          <cell r="L1378">
            <v>2003</v>
          </cell>
          <cell r="M1378" t="str">
            <v>No Trade</v>
          </cell>
          <cell r="N1378" t="str">
            <v/>
          </cell>
          <cell r="O1378" t="str">
            <v/>
          </cell>
          <cell r="P1378" t="str">
            <v/>
          </cell>
        </row>
        <row r="1379">
          <cell r="A1379" t="str">
            <v>OH</v>
          </cell>
          <cell r="B1379">
            <v>5</v>
          </cell>
          <cell r="C1379">
            <v>3</v>
          </cell>
          <cell r="D1379" t="str">
            <v>C</v>
          </cell>
          <cell r="E1379">
            <v>0.77</v>
          </cell>
          <cell r="F1379">
            <v>37736</v>
          </cell>
          <cell r="G1379">
            <v>2.4299999999999999E-2</v>
          </cell>
          <cell r="H1379">
            <v>2.1999999999999999E-2</v>
          </cell>
          <cell r="I1379" t="str">
            <v>3          0   .</v>
          </cell>
          <cell r="J1379">
            <v>0</v>
          </cell>
          <cell r="K1379">
            <v>0</v>
          </cell>
          <cell r="L1379">
            <v>2003</v>
          </cell>
          <cell r="M1379" t="str">
            <v>No Trade</v>
          </cell>
          <cell r="N1379" t="str">
            <v/>
          </cell>
          <cell r="O1379" t="str">
            <v/>
          </cell>
          <cell r="P1379" t="str">
            <v/>
          </cell>
        </row>
        <row r="1380">
          <cell r="A1380" t="str">
            <v>OH</v>
          </cell>
          <cell r="B1380">
            <v>5</v>
          </cell>
          <cell r="C1380">
            <v>3</v>
          </cell>
          <cell r="D1380" t="str">
            <v>C</v>
          </cell>
          <cell r="E1380">
            <v>0.78</v>
          </cell>
          <cell r="F1380">
            <v>37736</v>
          </cell>
          <cell r="G1380">
            <v>2.2100000000000002E-2</v>
          </cell>
          <cell r="H1380">
            <v>0.02</v>
          </cell>
          <cell r="I1380" t="str">
            <v>3          0   .</v>
          </cell>
          <cell r="J1380">
            <v>0</v>
          </cell>
          <cell r="K1380">
            <v>0</v>
          </cell>
          <cell r="L1380">
            <v>2003</v>
          </cell>
          <cell r="M1380" t="str">
            <v>No Trade</v>
          </cell>
          <cell r="N1380" t="str">
            <v/>
          </cell>
          <cell r="O1380" t="str">
            <v/>
          </cell>
          <cell r="P1380" t="str">
            <v/>
          </cell>
        </row>
        <row r="1381">
          <cell r="A1381" t="str">
            <v>OH</v>
          </cell>
          <cell r="B1381">
            <v>5</v>
          </cell>
          <cell r="C1381">
            <v>3</v>
          </cell>
          <cell r="D1381" t="str">
            <v>C</v>
          </cell>
          <cell r="E1381">
            <v>0.79</v>
          </cell>
          <cell r="F1381">
            <v>37736</v>
          </cell>
          <cell r="G1381">
            <v>2.01E-2</v>
          </cell>
          <cell r="H1381">
            <v>1.7999999999999999E-2</v>
          </cell>
          <cell r="I1381" t="str">
            <v>5          0   .</v>
          </cell>
          <cell r="J1381">
            <v>0</v>
          </cell>
          <cell r="K1381">
            <v>0</v>
          </cell>
          <cell r="L1381">
            <v>2003</v>
          </cell>
          <cell r="M1381" t="str">
            <v>No Trade</v>
          </cell>
          <cell r="N1381" t="str">
            <v/>
          </cell>
          <cell r="O1381" t="str">
            <v/>
          </cell>
          <cell r="P1381" t="str">
            <v/>
          </cell>
        </row>
        <row r="1382">
          <cell r="A1382" t="str">
            <v>OH</v>
          </cell>
          <cell r="B1382">
            <v>5</v>
          </cell>
          <cell r="C1382">
            <v>3</v>
          </cell>
          <cell r="D1382" t="str">
            <v>C</v>
          </cell>
          <cell r="E1382">
            <v>0.8</v>
          </cell>
          <cell r="F1382">
            <v>37736</v>
          </cell>
          <cell r="G1382">
            <v>1.83E-2</v>
          </cell>
          <cell r="H1382">
            <v>1.6E-2</v>
          </cell>
          <cell r="I1382" t="str">
            <v>8          0   .</v>
          </cell>
          <cell r="J1382">
            <v>0</v>
          </cell>
          <cell r="K1382">
            <v>0</v>
          </cell>
          <cell r="L1382">
            <v>2003</v>
          </cell>
          <cell r="M1382" t="str">
            <v>No Trade</v>
          </cell>
          <cell r="N1382" t="str">
            <v/>
          </cell>
          <cell r="O1382" t="str">
            <v/>
          </cell>
          <cell r="P1382" t="str">
            <v/>
          </cell>
        </row>
        <row r="1383">
          <cell r="A1383" t="str">
            <v>OH</v>
          </cell>
          <cell r="B1383">
            <v>5</v>
          </cell>
          <cell r="C1383">
            <v>3</v>
          </cell>
          <cell r="D1383" t="str">
            <v>C</v>
          </cell>
          <cell r="E1383">
            <v>0.85</v>
          </cell>
          <cell r="F1383">
            <v>37736</v>
          </cell>
          <cell r="G1383">
            <v>1.12E-2</v>
          </cell>
          <cell r="H1383">
            <v>0.01</v>
          </cell>
          <cell r="I1383" t="str">
            <v>4          0   .</v>
          </cell>
          <cell r="J1383">
            <v>0</v>
          </cell>
          <cell r="K1383">
            <v>0</v>
          </cell>
          <cell r="L1383">
            <v>2003</v>
          </cell>
          <cell r="M1383" t="str">
            <v>No Trade</v>
          </cell>
          <cell r="N1383" t="str">
            <v/>
          </cell>
          <cell r="O1383" t="str">
            <v/>
          </cell>
          <cell r="P1383" t="str">
            <v/>
          </cell>
        </row>
        <row r="1384">
          <cell r="A1384" t="str">
            <v>OH</v>
          </cell>
          <cell r="B1384">
            <v>5</v>
          </cell>
          <cell r="C1384">
            <v>3</v>
          </cell>
          <cell r="D1384" t="str">
            <v>C</v>
          </cell>
          <cell r="E1384">
            <v>0.86</v>
          </cell>
          <cell r="F1384">
            <v>37736</v>
          </cell>
          <cell r="G1384">
            <v>1.0200000000000001E-2</v>
          </cell>
          <cell r="H1384">
            <v>8.9999999999999993E-3</v>
          </cell>
          <cell r="I1384" t="str">
            <v>5          0   .</v>
          </cell>
          <cell r="J1384">
            <v>0</v>
          </cell>
          <cell r="K1384">
            <v>0</v>
          </cell>
          <cell r="L1384">
            <v>2003</v>
          </cell>
          <cell r="M1384" t="str">
            <v>No Trade</v>
          </cell>
          <cell r="N1384" t="str">
            <v/>
          </cell>
          <cell r="O1384" t="str">
            <v/>
          </cell>
          <cell r="P1384" t="str">
            <v/>
          </cell>
        </row>
        <row r="1385">
          <cell r="A1385" t="str">
            <v>OH</v>
          </cell>
          <cell r="B1385">
            <v>5</v>
          </cell>
          <cell r="C1385">
            <v>3</v>
          </cell>
          <cell r="D1385" t="str">
            <v>C</v>
          </cell>
          <cell r="E1385">
            <v>0.9</v>
          </cell>
          <cell r="F1385">
            <v>37736</v>
          </cell>
          <cell r="G1385">
            <v>6.7999999999999996E-3</v>
          </cell>
          <cell r="H1385">
            <v>6.0000000000000001E-3</v>
          </cell>
          <cell r="I1385" t="str">
            <v>4          0   .</v>
          </cell>
          <cell r="J1385">
            <v>0</v>
          </cell>
          <cell r="K1385">
            <v>0</v>
          </cell>
          <cell r="L1385">
            <v>2003</v>
          </cell>
          <cell r="M1385" t="str">
            <v>No Trade</v>
          </cell>
          <cell r="N1385" t="str">
            <v/>
          </cell>
          <cell r="O1385" t="str">
            <v/>
          </cell>
          <cell r="P1385" t="str">
            <v/>
          </cell>
        </row>
        <row r="1386">
          <cell r="A1386" t="str">
            <v>OH</v>
          </cell>
          <cell r="B1386">
            <v>5</v>
          </cell>
          <cell r="C1386">
            <v>3</v>
          </cell>
          <cell r="D1386" t="str">
            <v>C</v>
          </cell>
          <cell r="E1386">
            <v>0.91</v>
          </cell>
          <cell r="F1386">
            <v>37736</v>
          </cell>
          <cell r="G1386">
            <v>6.1999999999999998E-3</v>
          </cell>
          <cell r="H1386">
            <v>5.0000000000000001E-3</v>
          </cell>
          <cell r="I1386" t="str">
            <v>8          0   .</v>
          </cell>
          <cell r="J1386">
            <v>0</v>
          </cell>
          <cell r="K1386">
            <v>0</v>
          </cell>
          <cell r="L1386">
            <v>2003</v>
          </cell>
          <cell r="M1386" t="str">
            <v>No Trade</v>
          </cell>
          <cell r="N1386" t="str">
            <v/>
          </cell>
          <cell r="O1386" t="str">
            <v/>
          </cell>
          <cell r="P1386" t="str">
            <v/>
          </cell>
        </row>
        <row r="1387">
          <cell r="A1387" t="str">
            <v>OH</v>
          </cell>
          <cell r="B1387">
            <v>6</v>
          </cell>
          <cell r="C1387">
            <v>3</v>
          </cell>
          <cell r="D1387" t="str">
            <v>C</v>
          </cell>
          <cell r="E1387">
            <v>0.1</v>
          </cell>
          <cell r="F1387">
            <v>37768</v>
          </cell>
          <cell r="G1387">
            <v>0</v>
          </cell>
          <cell r="H1387">
            <v>0</v>
          </cell>
          <cell r="I1387" t="str">
            <v>0          0   .</v>
          </cell>
          <cell r="J1387">
            <v>0</v>
          </cell>
          <cell r="K1387">
            <v>0</v>
          </cell>
          <cell r="L1387">
            <v>2003</v>
          </cell>
          <cell r="M1387" t="str">
            <v>No Trade</v>
          </cell>
          <cell r="N1387" t="str">
            <v/>
          </cell>
          <cell r="O1387" t="str">
            <v/>
          </cell>
          <cell r="P1387" t="str">
            <v/>
          </cell>
        </row>
        <row r="1388">
          <cell r="A1388" t="str">
            <v>OH</v>
          </cell>
          <cell r="B1388">
            <v>6</v>
          </cell>
          <cell r="C1388">
            <v>3</v>
          </cell>
          <cell r="D1388" t="str">
            <v>C</v>
          </cell>
          <cell r="E1388">
            <v>0.54</v>
          </cell>
          <cell r="F1388">
            <v>37768</v>
          </cell>
          <cell r="G1388">
            <v>5.11E-2</v>
          </cell>
          <cell r="H1388">
            <v>5.0999999999999997E-2</v>
          </cell>
          <cell r="I1388" t="str">
            <v>1          0   .</v>
          </cell>
          <cell r="J1388">
            <v>0</v>
          </cell>
          <cell r="K1388">
            <v>0</v>
          </cell>
          <cell r="L1388">
            <v>2003</v>
          </cell>
          <cell r="M1388" t="str">
            <v>No Trade</v>
          </cell>
          <cell r="N1388" t="str">
            <v/>
          </cell>
          <cell r="O1388" t="str">
            <v/>
          </cell>
          <cell r="P1388" t="str">
            <v/>
          </cell>
        </row>
        <row r="1389">
          <cell r="A1389" t="str">
            <v>OH</v>
          </cell>
          <cell r="B1389">
            <v>6</v>
          </cell>
          <cell r="C1389">
            <v>3</v>
          </cell>
          <cell r="D1389" t="str">
            <v>P</v>
          </cell>
          <cell r="E1389">
            <v>0.54</v>
          </cell>
          <cell r="F1389">
            <v>37768</v>
          </cell>
          <cell r="G1389">
            <v>9.7000000000000003E-3</v>
          </cell>
          <cell r="H1389">
            <v>1.0999999999999999E-2</v>
          </cell>
          <cell r="I1389" t="str">
            <v>4          0   .</v>
          </cell>
          <cell r="J1389">
            <v>0</v>
          </cell>
          <cell r="K1389">
            <v>0</v>
          </cell>
          <cell r="L1389">
            <v>2003</v>
          </cell>
          <cell r="M1389" t="str">
            <v>No Trade</v>
          </cell>
          <cell r="N1389" t="str">
            <v/>
          </cell>
          <cell r="O1389" t="str">
            <v/>
          </cell>
          <cell r="P1389" t="str">
            <v/>
          </cell>
        </row>
        <row r="1390">
          <cell r="A1390" t="str">
            <v>OH</v>
          </cell>
          <cell r="B1390">
            <v>6</v>
          </cell>
          <cell r="C1390">
            <v>3</v>
          </cell>
          <cell r="D1390" t="str">
            <v>P</v>
          </cell>
          <cell r="E1390">
            <v>0.55000000000000004</v>
          </cell>
          <cell r="F1390">
            <v>37768</v>
          </cell>
          <cell r="G1390">
            <v>1.15E-2</v>
          </cell>
          <cell r="H1390">
            <v>1.2999999999999999E-2</v>
          </cell>
          <cell r="I1390" t="str">
            <v>5          0   .</v>
          </cell>
          <cell r="J1390">
            <v>0</v>
          </cell>
          <cell r="K1390">
            <v>0</v>
          </cell>
          <cell r="L1390">
            <v>2003</v>
          </cell>
          <cell r="M1390" t="str">
            <v>No Trade</v>
          </cell>
          <cell r="N1390" t="str">
            <v/>
          </cell>
          <cell r="O1390" t="str">
            <v/>
          </cell>
          <cell r="P1390" t="str">
            <v/>
          </cell>
        </row>
        <row r="1391">
          <cell r="A1391" t="str">
            <v>OH</v>
          </cell>
          <cell r="B1391">
            <v>6</v>
          </cell>
          <cell r="C1391">
            <v>3</v>
          </cell>
          <cell r="D1391" t="str">
            <v>P</v>
          </cell>
          <cell r="E1391">
            <v>0.56000000000000005</v>
          </cell>
          <cell r="F1391">
            <v>37768</v>
          </cell>
          <cell r="G1391">
            <v>1.3599999999999999E-2</v>
          </cell>
          <cell r="H1391">
            <v>1.4999999999999999E-2</v>
          </cell>
          <cell r="I1391" t="str">
            <v>8          0   .</v>
          </cell>
          <cell r="J1391">
            <v>0</v>
          </cell>
          <cell r="K1391">
            <v>0</v>
          </cell>
          <cell r="L1391">
            <v>2003</v>
          </cell>
          <cell r="M1391" t="str">
            <v>No Trade</v>
          </cell>
          <cell r="N1391" t="str">
            <v/>
          </cell>
          <cell r="O1391" t="str">
            <v/>
          </cell>
          <cell r="P1391" t="str">
            <v/>
          </cell>
        </row>
        <row r="1392">
          <cell r="A1392" t="str">
            <v>OH</v>
          </cell>
          <cell r="B1392">
            <v>6</v>
          </cell>
          <cell r="C1392">
            <v>3</v>
          </cell>
          <cell r="D1392" t="str">
            <v>P</v>
          </cell>
          <cell r="E1392">
            <v>0.56999999999999995</v>
          </cell>
          <cell r="F1392">
            <v>37768</v>
          </cell>
          <cell r="G1392">
            <v>0</v>
          </cell>
          <cell r="H1392">
            <v>0</v>
          </cell>
          <cell r="I1392" t="str">
            <v>0          0   .</v>
          </cell>
          <cell r="J1392">
            <v>0</v>
          </cell>
          <cell r="K1392">
            <v>0</v>
          </cell>
          <cell r="L1392">
            <v>2003</v>
          </cell>
          <cell r="M1392" t="str">
            <v>No Trade</v>
          </cell>
          <cell r="N1392" t="str">
            <v/>
          </cell>
          <cell r="O1392" t="str">
            <v/>
          </cell>
          <cell r="P1392" t="str">
            <v/>
          </cell>
        </row>
        <row r="1393">
          <cell r="A1393" t="str">
            <v>OH</v>
          </cell>
          <cell r="B1393">
            <v>6</v>
          </cell>
          <cell r="C1393">
            <v>3</v>
          </cell>
          <cell r="D1393" t="str">
            <v>P</v>
          </cell>
          <cell r="E1393">
            <v>0.57999999999999996</v>
          </cell>
          <cell r="F1393">
            <v>37768</v>
          </cell>
          <cell r="G1393">
            <v>1.84E-2</v>
          </cell>
          <cell r="H1393">
            <v>2.1000000000000001E-2</v>
          </cell>
          <cell r="I1393" t="str">
            <v>2          0   .</v>
          </cell>
          <cell r="J1393">
            <v>0</v>
          </cell>
          <cell r="K1393">
            <v>0</v>
          </cell>
          <cell r="L1393">
            <v>2003</v>
          </cell>
          <cell r="M1393" t="str">
            <v>No Trade</v>
          </cell>
          <cell r="N1393" t="str">
            <v/>
          </cell>
          <cell r="O1393" t="str">
            <v/>
          </cell>
          <cell r="P1393" t="str">
            <v/>
          </cell>
        </row>
        <row r="1394">
          <cell r="A1394" t="str">
            <v>OH</v>
          </cell>
          <cell r="B1394">
            <v>6</v>
          </cell>
          <cell r="C1394">
            <v>3</v>
          </cell>
          <cell r="D1394" t="str">
            <v>P</v>
          </cell>
          <cell r="E1394">
            <v>0.59</v>
          </cell>
          <cell r="F1394">
            <v>37768</v>
          </cell>
          <cell r="G1394">
            <v>2.1299999999999999E-2</v>
          </cell>
          <cell r="H1394">
            <v>2.4E-2</v>
          </cell>
          <cell r="I1394" t="str">
            <v>3          0   .</v>
          </cell>
          <cell r="J1394">
            <v>0</v>
          </cell>
          <cell r="K1394">
            <v>0</v>
          </cell>
          <cell r="L1394">
            <v>2003</v>
          </cell>
          <cell r="M1394" t="str">
            <v>No Trade</v>
          </cell>
          <cell r="N1394" t="str">
            <v/>
          </cell>
          <cell r="O1394" t="str">
            <v/>
          </cell>
          <cell r="P1394" t="str">
            <v/>
          </cell>
        </row>
        <row r="1395">
          <cell r="A1395" t="str">
            <v>OH</v>
          </cell>
          <cell r="B1395">
            <v>6</v>
          </cell>
          <cell r="C1395">
            <v>3</v>
          </cell>
          <cell r="D1395" t="str">
            <v>P</v>
          </cell>
          <cell r="E1395">
            <v>0.6</v>
          </cell>
          <cell r="F1395">
            <v>37768</v>
          </cell>
          <cell r="G1395">
            <v>2.4400000000000002E-2</v>
          </cell>
          <cell r="H1395">
            <v>2.7E-2</v>
          </cell>
          <cell r="I1395" t="str">
            <v>7          0   .</v>
          </cell>
          <cell r="J1395">
            <v>0</v>
          </cell>
          <cell r="K1395">
            <v>0</v>
          </cell>
          <cell r="L1395">
            <v>2003</v>
          </cell>
          <cell r="M1395" t="str">
            <v>No Trade</v>
          </cell>
          <cell r="N1395" t="str">
            <v/>
          </cell>
          <cell r="O1395" t="str">
            <v/>
          </cell>
          <cell r="P1395" t="str">
            <v/>
          </cell>
        </row>
        <row r="1396">
          <cell r="A1396" t="str">
            <v>OH</v>
          </cell>
          <cell r="B1396">
            <v>6</v>
          </cell>
          <cell r="C1396">
            <v>3</v>
          </cell>
          <cell r="D1396" t="str">
            <v>C</v>
          </cell>
          <cell r="E1396">
            <v>0.61</v>
          </cell>
          <cell r="F1396">
            <v>37768</v>
          </cell>
          <cell r="G1396">
            <v>9.06E-2</v>
          </cell>
          <cell r="H1396">
            <v>0.09</v>
          </cell>
          <cell r="I1396" t="str">
            <v>6          0   .</v>
          </cell>
          <cell r="J1396">
            <v>0</v>
          </cell>
          <cell r="K1396">
            <v>0</v>
          </cell>
          <cell r="L1396">
            <v>2003</v>
          </cell>
          <cell r="M1396" t="str">
            <v>No Trade</v>
          </cell>
          <cell r="N1396" t="str">
            <v/>
          </cell>
          <cell r="O1396" t="str">
            <v/>
          </cell>
          <cell r="P1396" t="str">
            <v/>
          </cell>
        </row>
        <row r="1397">
          <cell r="A1397" t="str">
            <v>OH</v>
          </cell>
          <cell r="B1397">
            <v>6</v>
          </cell>
          <cell r="C1397">
            <v>3</v>
          </cell>
          <cell r="D1397" t="str">
            <v>P</v>
          </cell>
          <cell r="E1397">
            <v>0.61</v>
          </cell>
          <cell r="F1397">
            <v>37768</v>
          </cell>
          <cell r="G1397">
            <v>2.7699999999999999E-2</v>
          </cell>
          <cell r="H1397">
            <v>3.1E-2</v>
          </cell>
          <cell r="I1397" t="str">
            <v>4          0   .</v>
          </cell>
          <cell r="J1397">
            <v>0</v>
          </cell>
          <cell r="K1397">
            <v>0</v>
          </cell>
          <cell r="L1397">
            <v>2003</v>
          </cell>
          <cell r="M1397" t="str">
            <v>No Trade</v>
          </cell>
          <cell r="N1397" t="str">
            <v/>
          </cell>
          <cell r="O1397" t="str">
            <v/>
          </cell>
          <cell r="P1397" t="str">
            <v/>
          </cell>
        </row>
        <row r="1398">
          <cell r="A1398" t="str">
            <v>OH</v>
          </cell>
          <cell r="B1398">
            <v>6</v>
          </cell>
          <cell r="C1398">
            <v>3</v>
          </cell>
          <cell r="D1398" t="str">
            <v>C</v>
          </cell>
          <cell r="E1398">
            <v>0.63</v>
          </cell>
          <cell r="F1398">
            <v>37768</v>
          </cell>
          <cell r="G1398">
            <v>8.1000000000000003E-2</v>
          </cell>
          <cell r="H1398">
            <v>7.1999999999999995E-2</v>
          </cell>
          <cell r="I1398" t="str">
            <v>4          0   .</v>
          </cell>
          <cell r="J1398">
            <v>0</v>
          </cell>
          <cell r="K1398">
            <v>0</v>
          </cell>
          <cell r="L1398">
            <v>2003</v>
          </cell>
          <cell r="M1398" t="str">
            <v>No Trade</v>
          </cell>
          <cell r="N1398" t="str">
            <v/>
          </cell>
          <cell r="O1398" t="str">
            <v/>
          </cell>
          <cell r="P1398" t="str">
            <v/>
          </cell>
        </row>
        <row r="1399">
          <cell r="A1399" t="str">
            <v>OH</v>
          </cell>
          <cell r="B1399">
            <v>6</v>
          </cell>
          <cell r="C1399">
            <v>3</v>
          </cell>
          <cell r="D1399" t="str">
            <v>P</v>
          </cell>
          <cell r="E1399">
            <v>0.63</v>
          </cell>
          <cell r="F1399">
            <v>37768</v>
          </cell>
          <cell r="G1399">
            <v>3.5299999999999998E-2</v>
          </cell>
          <cell r="H1399">
            <v>3.9E-2</v>
          </cell>
          <cell r="I1399" t="str">
            <v>6          0   .</v>
          </cell>
          <cell r="J1399">
            <v>0</v>
          </cell>
          <cell r="K1399">
            <v>0</v>
          </cell>
          <cell r="L1399">
            <v>2003</v>
          </cell>
          <cell r="M1399" t="str">
            <v>No Trade</v>
          </cell>
          <cell r="N1399" t="str">
            <v/>
          </cell>
          <cell r="O1399" t="str">
            <v/>
          </cell>
          <cell r="P1399" t="str">
            <v/>
          </cell>
        </row>
        <row r="1400">
          <cell r="A1400" t="str">
            <v>OH</v>
          </cell>
          <cell r="B1400">
            <v>6</v>
          </cell>
          <cell r="C1400">
            <v>3</v>
          </cell>
          <cell r="D1400" t="str">
            <v>C</v>
          </cell>
          <cell r="E1400">
            <v>0.64</v>
          </cell>
          <cell r="F1400">
            <v>37768</v>
          </cell>
          <cell r="G1400">
            <v>7.5499999999999998E-2</v>
          </cell>
          <cell r="H1400">
            <v>6.7000000000000004E-2</v>
          </cell>
          <cell r="I1400" t="str">
            <v>3          0   .</v>
          </cell>
          <cell r="J1400">
            <v>0</v>
          </cell>
          <cell r="K1400">
            <v>0</v>
          </cell>
          <cell r="L1400">
            <v>2003</v>
          </cell>
          <cell r="M1400" t="str">
            <v>No Trade</v>
          </cell>
          <cell r="N1400" t="str">
            <v/>
          </cell>
          <cell r="O1400" t="str">
            <v/>
          </cell>
          <cell r="P1400" t="str">
            <v/>
          </cell>
        </row>
        <row r="1401">
          <cell r="A1401" t="str">
            <v>OH</v>
          </cell>
          <cell r="B1401">
            <v>6</v>
          </cell>
          <cell r="C1401">
            <v>3</v>
          </cell>
          <cell r="D1401" t="str">
            <v>P</v>
          </cell>
          <cell r="E1401">
            <v>0.64</v>
          </cell>
          <cell r="F1401">
            <v>37768</v>
          </cell>
          <cell r="G1401">
            <v>3.95E-2</v>
          </cell>
          <cell r="H1401">
            <v>4.3999999999999997E-2</v>
          </cell>
          <cell r="I1401" t="str">
            <v>2          0   .</v>
          </cell>
          <cell r="J1401">
            <v>0</v>
          </cell>
          <cell r="K1401">
            <v>0</v>
          </cell>
          <cell r="L1401">
            <v>2003</v>
          </cell>
          <cell r="M1401" t="str">
            <v>No Trade</v>
          </cell>
          <cell r="N1401" t="str">
            <v/>
          </cell>
          <cell r="O1401" t="str">
            <v/>
          </cell>
          <cell r="P1401" t="str">
            <v/>
          </cell>
        </row>
        <row r="1402">
          <cell r="A1402" t="str">
            <v>OH</v>
          </cell>
          <cell r="B1402">
            <v>6</v>
          </cell>
          <cell r="C1402">
            <v>3</v>
          </cell>
          <cell r="D1402" t="str">
            <v>C</v>
          </cell>
          <cell r="E1402">
            <v>0.65</v>
          </cell>
          <cell r="F1402">
            <v>37768</v>
          </cell>
          <cell r="G1402">
            <v>7.0199999999999999E-2</v>
          </cell>
          <cell r="H1402">
            <v>6.2E-2</v>
          </cell>
          <cell r="I1402" t="str">
            <v>2          0   .</v>
          </cell>
          <cell r="J1402">
            <v>0</v>
          </cell>
          <cell r="K1402">
            <v>0</v>
          </cell>
          <cell r="L1402">
            <v>2003</v>
          </cell>
          <cell r="M1402" t="str">
            <v>No Trade</v>
          </cell>
          <cell r="N1402" t="str">
            <v/>
          </cell>
          <cell r="O1402" t="str">
            <v/>
          </cell>
          <cell r="P1402" t="str">
            <v/>
          </cell>
        </row>
        <row r="1403">
          <cell r="A1403" t="str">
            <v>OH</v>
          </cell>
          <cell r="B1403">
            <v>6</v>
          </cell>
          <cell r="C1403">
            <v>3</v>
          </cell>
          <cell r="D1403" t="str">
            <v>P</v>
          </cell>
          <cell r="E1403">
            <v>0.65</v>
          </cell>
          <cell r="F1403">
            <v>37768</v>
          </cell>
          <cell r="G1403">
            <v>4.3999999999999997E-2</v>
          </cell>
          <cell r="H1403">
            <v>4.9000000000000002E-2</v>
          </cell>
          <cell r="I1403" t="str">
            <v>0          1   .</v>
          </cell>
          <cell r="J1403">
            <v>500</v>
          </cell>
          <cell r="K1403">
            <v>0.05</v>
          </cell>
          <cell r="L1403">
            <v>2003</v>
          </cell>
          <cell r="M1403" t="str">
            <v>No Trade</v>
          </cell>
          <cell r="N1403" t="str">
            <v/>
          </cell>
          <cell r="O1403" t="str">
            <v/>
          </cell>
          <cell r="P1403" t="str">
            <v/>
          </cell>
        </row>
        <row r="1404">
          <cell r="A1404" t="str">
            <v>OH</v>
          </cell>
          <cell r="B1404">
            <v>6</v>
          </cell>
          <cell r="C1404">
            <v>3</v>
          </cell>
          <cell r="D1404" t="str">
            <v>C</v>
          </cell>
          <cell r="E1404">
            <v>0.66</v>
          </cell>
          <cell r="F1404">
            <v>37768</v>
          </cell>
          <cell r="G1404">
            <v>6.5199999999999994E-2</v>
          </cell>
          <cell r="H1404">
            <v>5.7000000000000002E-2</v>
          </cell>
          <cell r="I1404" t="str">
            <v>4          0   .</v>
          </cell>
          <cell r="J1404">
            <v>0</v>
          </cell>
          <cell r="K1404">
            <v>0</v>
          </cell>
          <cell r="L1404">
            <v>2003</v>
          </cell>
          <cell r="M1404" t="str">
            <v>No Trade</v>
          </cell>
          <cell r="N1404" t="str">
            <v/>
          </cell>
          <cell r="O1404" t="str">
            <v/>
          </cell>
          <cell r="P1404" t="str">
            <v/>
          </cell>
        </row>
        <row r="1405">
          <cell r="A1405" t="str">
            <v>OH</v>
          </cell>
          <cell r="B1405">
            <v>6</v>
          </cell>
          <cell r="C1405">
            <v>3</v>
          </cell>
          <cell r="D1405" t="str">
            <v>P</v>
          </cell>
          <cell r="E1405">
            <v>0.66</v>
          </cell>
          <cell r="F1405">
            <v>37768</v>
          </cell>
          <cell r="G1405">
            <v>4.8800000000000003E-2</v>
          </cell>
          <cell r="H1405">
            <v>5.3999999999999999E-2</v>
          </cell>
          <cell r="I1405" t="str">
            <v>2          0   .</v>
          </cell>
          <cell r="J1405">
            <v>0</v>
          </cell>
          <cell r="K1405">
            <v>0</v>
          </cell>
          <cell r="L1405">
            <v>2003</v>
          </cell>
          <cell r="M1405" t="str">
            <v>No Trade</v>
          </cell>
          <cell r="N1405" t="str">
            <v/>
          </cell>
          <cell r="O1405" t="str">
            <v/>
          </cell>
          <cell r="P1405" t="str">
            <v/>
          </cell>
        </row>
        <row r="1406">
          <cell r="A1406" t="str">
            <v>OH</v>
          </cell>
          <cell r="B1406">
            <v>6</v>
          </cell>
          <cell r="C1406">
            <v>3</v>
          </cell>
          <cell r="D1406" t="str">
            <v>C</v>
          </cell>
          <cell r="E1406">
            <v>0.67</v>
          </cell>
          <cell r="F1406">
            <v>37768</v>
          </cell>
          <cell r="G1406">
            <v>6.0299999999999999E-2</v>
          </cell>
          <cell r="H1406">
            <v>5.2999999999999999E-2</v>
          </cell>
          <cell r="I1406" t="str">
            <v>0          0   .</v>
          </cell>
          <cell r="J1406">
            <v>0</v>
          </cell>
          <cell r="K1406">
            <v>0</v>
          </cell>
          <cell r="L1406">
            <v>2003</v>
          </cell>
          <cell r="M1406" t="str">
            <v>No Trade</v>
          </cell>
          <cell r="N1406" t="str">
            <v/>
          </cell>
          <cell r="O1406" t="str">
            <v/>
          </cell>
          <cell r="P1406" t="str">
            <v/>
          </cell>
        </row>
        <row r="1407">
          <cell r="A1407" t="str">
            <v>OH</v>
          </cell>
          <cell r="B1407">
            <v>6</v>
          </cell>
          <cell r="C1407">
            <v>3</v>
          </cell>
          <cell r="D1407" t="str">
            <v>P</v>
          </cell>
          <cell r="E1407">
            <v>0.67</v>
          </cell>
          <cell r="F1407">
            <v>37768</v>
          </cell>
          <cell r="G1407">
            <v>5.3900000000000003E-2</v>
          </cell>
          <cell r="H1407">
            <v>5.8999999999999997E-2</v>
          </cell>
          <cell r="I1407" t="str">
            <v>8          0   .</v>
          </cell>
          <cell r="J1407">
            <v>0</v>
          </cell>
          <cell r="K1407">
            <v>0</v>
          </cell>
          <cell r="L1407">
            <v>2003</v>
          </cell>
          <cell r="M1407" t="str">
            <v>No Trade</v>
          </cell>
          <cell r="N1407" t="str">
            <v/>
          </cell>
          <cell r="O1407" t="str">
            <v/>
          </cell>
          <cell r="P1407" t="str">
            <v/>
          </cell>
        </row>
        <row r="1408">
          <cell r="A1408" t="str">
            <v>OH</v>
          </cell>
          <cell r="B1408">
            <v>6</v>
          </cell>
          <cell r="C1408">
            <v>3</v>
          </cell>
          <cell r="D1408" t="str">
            <v>C</v>
          </cell>
          <cell r="E1408">
            <v>0.68</v>
          </cell>
          <cell r="F1408">
            <v>37768</v>
          </cell>
          <cell r="G1408">
            <v>5.5300000000000002E-2</v>
          </cell>
          <cell r="H1408">
            <v>4.9000000000000002E-2</v>
          </cell>
          <cell r="I1408" t="str">
            <v>0          1   .</v>
          </cell>
          <cell r="J1408">
            <v>600</v>
          </cell>
          <cell r="K1408">
            <v>0.06</v>
          </cell>
          <cell r="L1408">
            <v>2003</v>
          </cell>
          <cell r="M1408" t="str">
            <v>No Trade</v>
          </cell>
          <cell r="N1408" t="str">
            <v/>
          </cell>
          <cell r="O1408" t="str">
            <v/>
          </cell>
          <cell r="P1408" t="str">
            <v/>
          </cell>
        </row>
        <row r="1409">
          <cell r="A1409" t="str">
            <v>OH</v>
          </cell>
          <cell r="B1409">
            <v>6</v>
          </cell>
          <cell r="C1409">
            <v>3</v>
          </cell>
          <cell r="D1409" t="str">
            <v>P</v>
          </cell>
          <cell r="E1409">
            <v>0.68</v>
          </cell>
          <cell r="F1409">
            <v>37768</v>
          </cell>
          <cell r="G1409">
            <v>5.9700000000000003E-2</v>
          </cell>
          <cell r="H1409">
            <v>6.5000000000000002E-2</v>
          </cell>
          <cell r="I1409" t="str">
            <v>8          0   .</v>
          </cell>
          <cell r="J1409">
            <v>0</v>
          </cell>
          <cell r="K1409">
            <v>0</v>
          </cell>
          <cell r="L1409">
            <v>2003</v>
          </cell>
          <cell r="M1409" t="str">
            <v>No Trade</v>
          </cell>
          <cell r="N1409" t="str">
            <v/>
          </cell>
          <cell r="O1409" t="str">
            <v/>
          </cell>
          <cell r="P1409" t="str">
            <v/>
          </cell>
        </row>
        <row r="1410">
          <cell r="A1410" t="str">
            <v>OH</v>
          </cell>
          <cell r="B1410">
            <v>6</v>
          </cell>
          <cell r="C1410">
            <v>3</v>
          </cell>
          <cell r="D1410" t="str">
            <v>C</v>
          </cell>
          <cell r="E1410">
            <v>0.69</v>
          </cell>
          <cell r="F1410">
            <v>37768</v>
          </cell>
          <cell r="G1410">
            <v>5.0599999999999999E-2</v>
          </cell>
          <cell r="H1410">
            <v>4.4999999999999998E-2</v>
          </cell>
          <cell r="I1410" t="str">
            <v>2          0   .</v>
          </cell>
          <cell r="J1410">
            <v>0</v>
          </cell>
          <cell r="K1410">
            <v>0</v>
          </cell>
          <cell r="L1410">
            <v>2003</v>
          </cell>
          <cell r="M1410" t="str">
            <v>No Trade</v>
          </cell>
          <cell r="N1410" t="str">
            <v/>
          </cell>
          <cell r="O1410" t="str">
            <v/>
          </cell>
          <cell r="P1410" t="str">
            <v/>
          </cell>
        </row>
        <row r="1411">
          <cell r="A1411" t="str">
            <v>OH</v>
          </cell>
          <cell r="B1411">
            <v>6</v>
          </cell>
          <cell r="C1411">
            <v>3</v>
          </cell>
          <cell r="D1411" t="str">
            <v>P</v>
          </cell>
          <cell r="E1411">
            <v>0.69</v>
          </cell>
          <cell r="F1411">
            <v>37768</v>
          </cell>
          <cell r="G1411">
            <v>6.4199999999999993E-2</v>
          </cell>
          <cell r="H1411">
            <v>7.0999999999999994E-2</v>
          </cell>
          <cell r="I1411" t="str">
            <v>8          0   .</v>
          </cell>
          <cell r="J1411">
            <v>0</v>
          </cell>
          <cell r="K1411">
            <v>0</v>
          </cell>
          <cell r="L1411">
            <v>2003</v>
          </cell>
          <cell r="M1411" t="str">
            <v>No Trade</v>
          </cell>
          <cell r="N1411" t="str">
            <v/>
          </cell>
          <cell r="O1411" t="str">
            <v/>
          </cell>
          <cell r="P1411" t="str">
            <v/>
          </cell>
        </row>
        <row r="1412">
          <cell r="A1412" t="str">
            <v>OH</v>
          </cell>
          <cell r="B1412">
            <v>6</v>
          </cell>
          <cell r="C1412">
            <v>3</v>
          </cell>
          <cell r="D1412" t="str">
            <v>C</v>
          </cell>
          <cell r="E1412">
            <v>0.7</v>
          </cell>
          <cell r="F1412">
            <v>37768</v>
          </cell>
          <cell r="G1412">
            <v>4.6800000000000001E-2</v>
          </cell>
          <cell r="H1412">
            <v>4.1000000000000002E-2</v>
          </cell>
          <cell r="I1412" t="str">
            <v>7          0   .</v>
          </cell>
          <cell r="J1412">
            <v>0</v>
          </cell>
          <cell r="K1412">
            <v>0</v>
          </cell>
          <cell r="L1412">
            <v>2003</v>
          </cell>
          <cell r="M1412" t="str">
            <v>No Trade</v>
          </cell>
          <cell r="N1412" t="str">
            <v/>
          </cell>
          <cell r="O1412" t="str">
            <v/>
          </cell>
          <cell r="P1412" t="str">
            <v/>
          </cell>
        </row>
        <row r="1413">
          <cell r="A1413" t="str">
            <v>OH</v>
          </cell>
          <cell r="B1413">
            <v>6</v>
          </cell>
          <cell r="C1413">
            <v>3</v>
          </cell>
          <cell r="D1413" t="str">
            <v>P</v>
          </cell>
          <cell r="E1413">
            <v>0.7</v>
          </cell>
          <cell r="F1413">
            <v>37768</v>
          </cell>
          <cell r="G1413">
            <v>7.0300000000000001E-2</v>
          </cell>
          <cell r="H1413">
            <v>7.8E-2</v>
          </cell>
          <cell r="I1413" t="str">
            <v>1          0   .</v>
          </cell>
          <cell r="J1413">
            <v>0</v>
          </cell>
          <cell r="K1413">
            <v>0</v>
          </cell>
          <cell r="L1413">
            <v>2003</v>
          </cell>
          <cell r="M1413" t="str">
            <v>No Trade</v>
          </cell>
          <cell r="N1413" t="str">
            <v/>
          </cell>
          <cell r="O1413" t="str">
            <v/>
          </cell>
          <cell r="P1413" t="str">
            <v/>
          </cell>
        </row>
        <row r="1414">
          <cell r="A1414" t="str">
            <v>OH</v>
          </cell>
          <cell r="B1414">
            <v>6</v>
          </cell>
          <cell r="C1414">
            <v>3</v>
          </cell>
          <cell r="D1414" t="str">
            <v>C</v>
          </cell>
          <cell r="E1414">
            <v>0.71</v>
          </cell>
          <cell r="F1414">
            <v>37768</v>
          </cell>
          <cell r="G1414">
            <v>4.3200000000000002E-2</v>
          </cell>
          <cell r="H1414">
            <v>3.7999999999999999E-2</v>
          </cell>
          <cell r="I1414" t="str">
            <v>4          0   .</v>
          </cell>
          <cell r="J1414">
            <v>0</v>
          </cell>
          <cell r="K1414">
            <v>0</v>
          </cell>
          <cell r="L1414">
            <v>2003</v>
          </cell>
          <cell r="M1414" t="str">
            <v>No Trade</v>
          </cell>
          <cell r="N1414" t="str">
            <v/>
          </cell>
          <cell r="O1414" t="str">
            <v/>
          </cell>
          <cell r="P1414" t="str">
            <v/>
          </cell>
        </row>
        <row r="1415">
          <cell r="A1415" t="str">
            <v>OH</v>
          </cell>
          <cell r="B1415">
            <v>6</v>
          </cell>
          <cell r="C1415">
            <v>3</v>
          </cell>
          <cell r="D1415" t="str">
            <v>C</v>
          </cell>
          <cell r="E1415">
            <v>0.73</v>
          </cell>
          <cell r="F1415">
            <v>37768</v>
          </cell>
          <cell r="G1415">
            <v>3.6700000000000003E-2</v>
          </cell>
          <cell r="H1415">
            <v>3.2000000000000001E-2</v>
          </cell>
          <cell r="I1415" t="str">
            <v>6          0   .</v>
          </cell>
          <cell r="J1415">
            <v>0</v>
          </cell>
          <cell r="K1415">
            <v>0</v>
          </cell>
          <cell r="L1415">
            <v>2003</v>
          </cell>
          <cell r="M1415" t="str">
            <v>No Trade</v>
          </cell>
          <cell r="N1415" t="str">
            <v/>
          </cell>
          <cell r="O1415" t="str">
            <v/>
          </cell>
          <cell r="P1415" t="str">
            <v/>
          </cell>
        </row>
        <row r="1416">
          <cell r="A1416" t="str">
            <v>OH</v>
          </cell>
          <cell r="B1416">
            <v>6</v>
          </cell>
          <cell r="C1416">
            <v>3</v>
          </cell>
          <cell r="D1416" t="str">
            <v>C</v>
          </cell>
          <cell r="E1416">
            <v>0.74</v>
          </cell>
          <cell r="F1416">
            <v>37768</v>
          </cell>
          <cell r="G1416">
            <v>3.39E-2</v>
          </cell>
          <cell r="H1416">
            <v>2.9000000000000001E-2</v>
          </cell>
          <cell r="I1416" t="str">
            <v>9          0   .</v>
          </cell>
          <cell r="J1416">
            <v>0</v>
          </cell>
          <cell r="K1416">
            <v>0</v>
          </cell>
          <cell r="L1416">
            <v>2003</v>
          </cell>
          <cell r="M1416" t="str">
            <v>No Trade</v>
          </cell>
          <cell r="N1416" t="str">
            <v/>
          </cell>
          <cell r="O1416" t="str">
            <v/>
          </cell>
          <cell r="P1416" t="str">
            <v/>
          </cell>
        </row>
        <row r="1417">
          <cell r="A1417" t="str">
            <v>OH</v>
          </cell>
          <cell r="B1417">
            <v>6</v>
          </cell>
          <cell r="C1417">
            <v>3</v>
          </cell>
          <cell r="D1417" t="str">
            <v>C</v>
          </cell>
          <cell r="E1417">
            <v>0.78</v>
          </cell>
          <cell r="F1417">
            <v>37768</v>
          </cell>
          <cell r="G1417">
            <v>2.4199999999999999E-2</v>
          </cell>
          <cell r="H1417">
            <v>2.1000000000000001E-2</v>
          </cell>
          <cell r="I1417" t="str">
            <v>3          0   .</v>
          </cell>
          <cell r="J1417">
            <v>0</v>
          </cell>
          <cell r="K1417">
            <v>0</v>
          </cell>
          <cell r="L1417">
            <v>2003</v>
          </cell>
          <cell r="M1417" t="str">
            <v>No Trade</v>
          </cell>
          <cell r="N1417" t="str">
            <v/>
          </cell>
          <cell r="O1417" t="str">
            <v/>
          </cell>
          <cell r="P1417" t="str">
            <v/>
          </cell>
        </row>
        <row r="1418">
          <cell r="A1418" t="str">
            <v>OH</v>
          </cell>
          <cell r="B1418">
            <v>6</v>
          </cell>
          <cell r="C1418">
            <v>3</v>
          </cell>
          <cell r="D1418" t="str">
            <v>C</v>
          </cell>
          <cell r="E1418">
            <v>0.8</v>
          </cell>
          <cell r="F1418">
            <v>37768</v>
          </cell>
          <cell r="G1418">
            <v>2.0500000000000001E-2</v>
          </cell>
          <cell r="H1418">
            <v>1.7000000000000001E-2</v>
          </cell>
          <cell r="I1418" t="str">
            <v>9          0   .</v>
          </cell>
          <cell r="J1418">
            <v>0</v>
          </cell>
          <cell r="K1418">
            <v>0</v>
          </cell>
          <cell r="L1418">
            <v>2003</v>
          </cell>
          <cell r="M1418" t="str">
            <v>No Trade</v>
          </cell>
          <cell r="N1418" t="str">
            <v/>
          </cell>
          <cell r="O1418" t="str">
            <v/>
          </cell>
          <cell r="P1418" t="str">
            <v/>
          </cell>
        </row>
        <row r="1419">
          <cell r="A1419" t="str">
            <v>OH</v>
          </cell>
          <cell r="B1419">
            <v>6</v>
          </cell>
          <cell r="C1419">
            <v>3</v>
          </cell>
          <cell r="D1419" t="str">
            <v>C</v>
          </cell>
          <cell r="E1419">
            <v>0.81</v>
          </cell>
          <cell r="F1419">
            <v>37768</v>
          </cell>
          <cell r="G1419">
            <v>1.8800000000000001E-2</v>
          </cell>
          <cell r="H1419">
            <v>1.6E-2</v>
          </cell>
          <cell r="I1419" t="str">
            <v>4          0   .</v>
          </cell>
          <cell r="J1419">
            <v>0</v>
          </cell>
          <cell r="K1419">
            <v>0</v>
          </cell>
          <cell r="L1419">
            <v>2003</v>
          </cell>
          <cell r="M1419" t="str">
            <v>No Trade</v>
          </cell>
          <cell r="N1419" t="str">
            <v/>
          </cell>
          <cell r="O1419" t="str">
            <v/>
          </cell>
          <cell r="P1419" t="str">
            <v/>
          </cell>
        </row>
        <row r="1420">
          <cell r="A1420" t="str">
            <v>OH</v>
          </cell>
          <cell r="B1420">
            <v>6</v>
          </cell>
          <cell r="C1420">
            <v>3</v>
          </cell>
          <cell r="D1420" t="str">
            <v>C</v>
          </cell>
          <cell r="E1420">
            <v>0.85</v>
          </cell>
          <cell r="F1420">
            <v>37768</v>
          </cell>
          <cell r="G1420">
            <v>1.3299999999999999E-2</v>
          </cell>
          <cell r="H1420">
            <v>1.0999999999999999E-2</v>
          </cell>
          <cell r="I1420" t="str">
            <v>6          0   .</v>
          </cell>
          <cell r="J1420">
            <v>0</v>
          </cell>
          <cell r="K1420">
            <v>0</v>
          </cell>
          <cell r="L1420">
            <v>2003</v>
          </cell>
          <cell r="M1420" t="str">
            <v>No Trade</v>
          </cell>
          <cell r="N1420" t="str">
            <v/>
          </cell>
          <cell r="O1420" t="str">
            <v/>
          </cell>
          <cell r="P1420" t="str">
            <v/>
          </cell>
        </row>
        <row r="1421">
          <cell r="A1421" t="str">
            <v>OH</v>
          </cell>
          <cell r="B1421">
            <v>6</v>
          </cell>
          <cell r="C1421">
            <v>3</v>
          </cell>
          <cell r="D1421" t="str">
            <v>C</v>
          </cell>
          <cell r="E1421">
            <v>0.87</v>
          </cell>
          <cell r="F1421">
            <v>37768</v>
          </cell>
          <cell r="G1421">
            <v>1.12E-2</v>
          </cell>
          <cell r="H1421">
            <v>8.9999999999999993E-3</v>
          </cell>
          <cell r="I1421" t="str">
            <v>7          0   .</v>
          </cell>
          <cell r="J1421">
            <v>0</v>
          </cell>
          <cell r="K1421">
            <v>0</v>
          </cell>
          <cell r="L1421">
            <v>2003</v>
          </cell>
          <cell r="M1421" t="str">
            <v>No Trade</v>
          </cell>
          <cell r="N1421" t="str">
            <v/>
          </cell>
          <cell r="O1421" t="str">
            <v/>
          </cell>
          <cell r="P1421" t="str">
            <v/>
          </cell>
        </row>
        <row r="1422">
          <cell r="A1422" t="str">
            <v>OH</v>
          </cell>
          <cell r="B1422">
            <v>6</v>
          </cell>
          <cell r="C1422">
            <v>3</v>
          </cell>
          <cell r="D1422" t="str">
            <v>C</v>
          </cell>
          <cell r="E1422">
            <v>0.9</v>
          </cell>
          <cell r="F1422">
            <v>37768</v>
          </cell>
          <cell r="G1422">
            <v>8.6E-3</v>
          </cell>
          <cell r="H1422">
            <v>7.0000000000000001E-3</v>
          </cell>
          <cell r="I1422" t="str">
            <v>4          0   .</v>
          </cell>
          <cell r="J1422">
            <v>0</v>
          </cell>
          <cell r="K1422">
            <v>0</v>
          </cell>
          <cell r="L1422">
            <v>2003</v>
          </cell>
          <cell r="M1422" t="str">
            <v>No Trade</v>
          </cell>
          <cell r="N1422" t="str">
            <v/>
          </cell>
          <cell r="O1422" t="str">
            <v/>
          </cell>
          <cell r="P1422" t="str">
            <v/>
          </cell>
        </row>
        <row r="1423">
          <cell r="A1423" t="str">
            <v>OH</v>
          </cell>
          <cell r="B1423">
            <v>6</v>
          </cell>
          <cell r="C1423">
            <v>3</v>
          </cell>
          <cell r="D1423" t="str">
            <v>C</v>
          </cell>
          <cell r="E1423">
            <v>0.95</v>
          </cell>
          <cell r="F1423">
            <v>37768</v>
          </cell>
          <cell r="G1423">
            <v>5.5999999999999999E-3</v>
          </cell>
          <cell r="H1423">
            <v>4.0000000000000001E-3</v>
          </cell>
          <cell r="I1423" t="str">
            <v>8          0   .</v>
          </cell>
          <cell r="J1423">
            <v>0</v>
          </cell>
          <cell r="K1423">
            <v>0</v>
          </cell>
          <cell r="L1423">
            <v>2003</v>
          </cell>
          <cell r="M1423" t="str">
            <v>No Trade</v>
          </cell>
          <cell r="N1423" t="str">
            <v/>
          </cell>
          <cell r="O1423" t="str">
            <v/>
          </cell>
          <cell r="P1423" t="str">
            <v/>
          </cell>
        </row>
        <row r="1424">
          <cell r="A1424" t="str">
            <v>OH</v>
          </cell>
          <cell r="B1424">
            <v>6</v>
          </cell>
          <cell r="C1424">
            <v>3</v>
          </cell>
          <cell r="D1424" t="str">
            <v>C</v>
          </cell>
          <cell r="E1424">
            <v>1</v>
          </cell>
          <cell r="F1424">
            <v>37768</v>
          </cell>
          <cell r="G1424">
            <v>3.7000000000000002E-3</v>
          </cell>
          <cell r="H1424">
            <v>3.0000000000000001E-3</v>
          </cell>
          <cell r="I1424" t="str">
            <v>1          0   .</v>
          </cell>
          <cell r="J1424">
            <v>0</v>
          </cell>
          <cell r="K1424">
            <v>0</v>
          </cell>
          <cell r="L1424">
            <v>2003</v>
          </cell>
          <cell r="M1424" t="str">
            <v>No Trade</v>
          </cell>
          <cell r="N1424" t="str">
            <v/>
          </cell>
          <cell r="O1424" t="str">
            <v/>
          </cell>
          <cell r="P1424" t="str">
            <v/>
          </cell>
        </row>
        <row r="1425">
          <cell r="A1425" t="str">
            <v>OH</v>
          </cell>
          <cell r="B1425">
            <v>7</v>
          </cell>
          <cell r="C1425">
            <v>3</v>
          </cell>
          <cell r="D1425" t="str">
            <v>P</v>
          </cell>
          <cell r="E1425">
            <v>0.55000000000000004</v>
          </cell>
          <cell r="F1425">
            <v>37797</v>
          </cell>
          <cell r="G1425">
            <v>1.44E-2</v>
          </cell>
          <cell r="H1425">
            <v>1.6E-2</v>
          </cell>
          <cell r="I1425" t="str">
            <v>7          0   .</v>
          </cell>
          <cell r="J1425">
            <v>0</v>
          </cell>
          <cell r="K1425">
            <v>0</v>
          </cell>
          <cell r="L1425">
            <v>2003</v>
          </cell>
          <cell r="M1425" t="str">
            <v>No Trade</v>
          </cell>
          <cell r="N1425" t="str">
            <v/>
          </cell>
          <cell r="O1425" t="str">
            <v/>
          </cell>
          <cell r="P1425" t="str">
            <v/>
          </cell>
        </row>
        <row r="1426">
          <cell r="A1426" t="str">
            <v>OH</v>
          </cell>
          <cell r="B1426">
            <v>7</v>
          </cell>
          <cell r="C1426">
            <v>3</v>
          </cell>
          <cell r="D1426" t="str">
            <v>P</v>
          </cell>
          <cell r="E1426">
            <v>0.6</v>
          </cell>
          <cell r="F1426">
            <v>37797</v>
          </cell>
          <cell r="G1426">
            <v>2.8400000000000002E-2</v>
          </cell>
          <cell r="H1426">
            <v>3.2000000000000001E-2</v>
          </cell>
          <cell r="I1426" t="str">
            <v>2          0   .</v>
          </cell>
          <cell r="J1426">
            <v>0</v>
          </cell>
          <cell r="K1426">
            <v>0</v>
          </cell>
          <cell r="L1426">
            <v>2003</v>
          </cell>
          <cell r="M1426" t="str">
            <v>No Trade</v>
          </cell>
          <cell r="N1426" t="str">
            <v/>
          </cell>
          <cell r="O1426" t="str">
            <v/>
          </cell>
          <cell r="P1426" t="str">
            <v/>
          </cell>
        </row>
        <row r="1427">
          <cell r="A1427" t="str">
            <v>OH</v>
          </cell>
          <cell r="B1427">
            <v>7</v>
          </cell>
          <cell r="C1427">
            <v>3</v>
          </cell>
          <cell r="D1427" t="str">
            <v>C</v>
          </cell>
          <cell r="E1427">
            <v>0.64</v>
          </cell>
          <cell r="F1427">
            <v>37797</v>
          </cell>
          <cell r="G1427">
            <v>7.7700000000000005E-2</v>
          </cell>
          <cell r="H1427">
            <v>6.9000000000000006E-2</v>
          </cell>
          <cell r="I1427" t="str">
            <v>7          0   .</v>
          </cell>
          <cell r="J1427">
            <v>0</v>
          </cell>
          <cell r="K1427">
            <v>0</v>
          </cell>
          <cell r="L1427">
            <v>2003</v>
          </cell>
          <cell r="M1427" t="str">
            <v>No Trade</v>
          </cell>
          <cell r="N1427" t="str">
            <v/>
          </cell>
          <cell r="O1427" t="str">
            <v/>
          </cell>
          <cell r="P1427" t="str">
            <v/>
          </cell>
        </row>
        <row r="1428">
          <cell r="A1428" t="str">
            <v>OH</v>
          </cell>
          <cell r="B1428">
            <v>7</v>
          </cell>
          <cell r="C1428">
            <v>3</v>
          </cell>
          <cell r="D1428" t="str">
            <v>P</v>
          </cell>
          <cell r="E1428">
            <v>0.64</v>
          </cell>
          <cell r="F1428">
            <v>37797</v>
          </cell>
          <cell r="G1428">
            <v>4.4200000000000003E-2</v>
          </cell>
          <cell r="H1428">
            <v>4.9000000000000002E-2</v>
          </cell>
          <cell r="I1428" t="str">
            <v>4          0   .</v>
          </cell>
          <cell r="J1428">
            <v>0</v>
          </cell>
          <cell r="K1428">
            <v>0</v>
          </cell>
          <cell r="L1428">
            <v>2003</v>
          </cell>
          <cell r="M1428" t="str">
            <v>No Trade</v>
          </cell>
          <cell r="N1428" t="str">
            <v/>
          </cell>
          <cell r="O1428" t="str">
            <v/>
          </cell>
          <cell r="P1428" t="str">
            <v/>
          </cell>
        </row>
        <row r="1429">
          <cell r="A1429" t="str">
            <v>OH</v>
          </cell>
          <cell r="B1429">
            <v>7</v>
          </cell>
          <cell r="C1429">
            <v>3</v>
          </cell>
          <cell r="D1429" t="str">
            <v>C</v>
          </cell>
          <cell r="E1429">
            <v>0.65</v>
          </cell>
          <cell r="F1429">
            <v>37797</v>
          </cell>
          <cell r="G1429">
            <v>7.2700000000000001E-2</v>
          </cell>
          <cell r="H1429">
            <v>6.5000000000000002E-2</v>
          </cell>
          <cell r="I1429" t="str">
            <v>0          0   .</v>
          </cell>
          <cell r="J1429">
            <v>0</v>
          </cell>
          <cell r="K1429">
            <v>0</v>
          </cell>
          <cell r="L1429">
            <v>2003</v>
          </cell>
          <cell r="M1429" t="str">
            <v>No Trade</v>
          </cell>
          <cell r="N1429" t="str">
            <v/>
          </cell>
          <cell r="O1429" t="str">
            <v/>
          </cell>
          <cell r="P1429" t="str">
            <v/>
          </cell>
        </row>
        <row r="1430">
          <cell r="A1430" t="str">
            <v>OH</v>
          </cell>
          <cell r="B1430">
            <v>7</v>
          </cell>
          <cell r="C1430">
            <v>3</v>
          </cell>
          <cell r="D1430" t="str">
            <v>P</v>
          </cell>
          <cell r="E1430">
            <v>0.65</v>
          </cell>
          <cell r="F1430">
            <v>37797</v>
          </cell>
          <cell r="G1430">
            <v>4.8899999999999999E-2</v>
          </cell>
          <cell r="H1430">
            <v>5.3999999999999999E-2</v>
          </cell>
          <cell r="I1430" t="str">
            <v>3          0   .</v>
          </cell>
          <cell r="J1430">
            <v>0</v>
          </cell>
          <cell r="K1430">
            <v>0</v>
          </cell>
          <cell r="L1430">
            <v>2003</v>
          </cell>
          <cell r="M1430" t="str">
            <v>No Trade</v>
          </cell>
          <cell r="N1430" t="str">
            <v/>
          </cell>
          <cell r="O1430" t="str">
            <v/>
          </cell>
          <cell r="P1430" t="str">
            <v/>
          </cell>
        </row>
        <row r="1431">
          <cell r="A1431" t="str">
            <v>OH</v>
          </cell>
          <cell r="B1431">
            <v>7</v>
          </cell>
          <cell r="C1431">
            <v>3</v>
          </cell>
          <cell r="D1431" t="str">
            <v>C</v>
          </cell>
          <cell r="E1431">
            <v>0.66</v>
          </cell>
          <cell r="F1431">
            <v>37797</v>
          </cell>
          <cell r="G1431">
            <v>6.7699999999999996E-2</v>
          </cell>
          <cell r="H1431">
            <v>0.06</v>
          </cell>
          <cell r="I1431" t="str">
            <v>2          0   .</v>
          </cell>
          <cell r="J1431">
            <v>0</v>
          </cell>
          <cell r="K1431">
            <v>0</v>
          </cell>
          <cell r="L1431">
            <v>2003</v>
          </cell>
          <cell r="M1431" t="str">
            <v>No Trade</v>
          </cell>
          <cell r="N1431" t="str">
            <v/>
          </cell>
          <cell r="O1431" t="str">
            <v/>
          </cell>
          <cell r="P1431" t="str">
            <v/>
          </cell>
        </row>
        <row r="1432">
          <cell r="A1432" t="str">
            <v>OH</v>
          </cell>
          <cell r="B1432">
            <v>7</v>
          </cell>
          <cell r="C1432">
            <v>3</v>
          </cell>
          <cell r="D1432" t="str">
            <v>P</v>
          </cell>
          <cell r="E1432">
            <v>0.66</v>
          </cell>
          <cell r="F1432">
            <v>37797</v>
          </cell>
          <cell r="G1432">
            <v>5.3800000000000001E-2</v>
          </cell>
          <cell r="H1432">
            <v>5.8999999999999997E-2</v>
          </cell>
          <cell r="I1432" t="str">
            <v>5          0   .</v>
          </cell>
          <cell r="J1432">
            <v>0</v>
          </cell>
          <cell r="K1432">
            <v>0</v>
          </cell>
          <cell r="L1432">
            <v>2003</v>
          </cell>
          <cell r="M1432" t="str">
            <v>No Trade</v>
          </cell>
          <cell r="N1432" t="str">
            <v/>
          </cell>
          <cell r="O1432" t="str">
            <v/>
          </cell>
          <cell r="P1432" t="str">
            <v/>
          </cell>
        </row>
        <row r="1433">
          <cell r="A1433" t="str">
            <v>OH</v>
          </cell>
          <cell r="B1433">
            <v>7</v>
          </cell>
          <cell r="C1433">
            <v>3</v>
          </cell>
          <cell r="D1433" t="str">
            <v>C</v>
          </cell>
          <cell r="E1433">
            <v>0.68</v>
          </cell>
          <cell r="F1433">
            <v>37797</v>
          </cell>
          <cell r="G1433">
            <v>5.8500000000000003E-2</v>
          </cell>
          <cell r="H1433">
            <v>5.1999999999999998E-2</v>
          </cell>
          <cell r="I1433" t="str">
            <v>1          0   .</v>
          </cell>
          <cell r="J1433">
            <v>0</v>
          </cell>
          <cell r="K1433">
            <v>0</v>
          </cell>
          <cell r="L1433">
            <v>2003</v>
          </cell>
          <cell r="M1433" t="str">
            <v>No Trade</v>
          </cell>
          <cell r="N1433" t="str">
            <v/>
          </cell>
          <cell r="O1433" t="str">
            <v/>
          </cell>
          <cell r="P1433" t="str">
            <v/>
          </cell>
        </row>
        <row r="1434">
          <cell r="A1434" t="str">
            <v>OH</v>
          </cell>
          <cell r="B1434">
            <v>7</v>
          </cell>
          <cell r="C1434">
            <v>3</v>
          </cell>
          <cell r="D1434" t="str">
            <v>P</v>
          </cell>
          <cell r="E1434">
            <v>0.68</v>
          </cell>
          <cell r="F1434">
            <v>37797</v>
          </cell>
          <cell r="G1434">
            <v>5.5E-2</v>
          </cell>
          <cell r="H1434">
            <v>5.5E-2</v>
          </cell>
          <cell r="I1434" t="str">
            <v>0          0   .</v>
          </cell>
          <cell r="J1434">
            <v>0</v>
          </cell>
          <cell r="K1434">
            <v>0</v>
          </cell>
          <cell r="L1434">
            <v>2003</v>
          </cell>
          <cell r="M1434" t="str">
            <v>No Trade</v>
          </cell>
          <cell r="N1434" t="str">
            <v/>
          </cell>
          <cell r="O1434" t="str">
            <v/>
          </cell>
          <cell r="P1434" t="str">
            <v/>
          </cell>
        </row>
        <row r="1435">
          <cell r="A1435" t="str">
            <v>OH</v>
          </cell>
          <cell r="B1435">
            <v>7</v>
          </cell>
          <cell r="C1435">
            <v>3</v>
          </cell>
          <cell r="D1435" t="str">
            <v>C</v>
          </cell>
          <cell r="E1435">
            <v>0.69</v>
          </cell>
          <cell r="F1435">
            <v>37797</v>
          </cell>
          <cell r="G1435">
            <v>5.45E-2</v>
          </cell>
          <cell r="H1435">
            <v>4.8000000000000001E-2</v>
          </cell>
          <cell r="I1435" t="str">
            <v>4          0   .</v>
          </cell>
          <cell r="J1435">
            <v>0</v>
          </cell>
          <cell r="K1435">
            <v>0</v>
          </cell>
          <cell r="L1435">
            <v>2003</v>
          </cell>
          <cell r="M1435" t="str">
            <v>No Trade</v>
          </cell>
          <cell r="N1435" t="str">
            <v/>
          </cell>
          <cell r="O1435" t="str">
            <v/>
          </cell>
          <cell r="P1435" t="str">
            <v/>
          </cell>
        </row>
        <row r="1436">
          <cell r="A1436" t="str">
            <v>OH</v>
          </cell>
          <cell r="B1436">
            <v>7</v>
          </cell>
          <cell r="C1436">
            <v>3</v>
          </cell>
          <cell r="D1436" t="str">
            <v>C</v>
          </cell>
          <cell r="E1436">
            <v>0.7</v>
          </cell>
          <cell r="F1436">
            <v>37797</v>
          </cell>
          <cell r="G1436">
            <v>5.0700000000000002E-2</v>
          </cell>
          <cell r="H1436">
            <v>4.4999999999999998E-2</v>
          </cell>
          <cell r="I1436" t="str">
            <v>0          0   .</v>
          </cell>
          <cell r="J1436">
            <v>0</v>
          </cell>
          <cell r="K1436">
            <v>0</v>
          </cell>
          <cell r="L1436">
            <v>2003</v>
          </cell>
          <cell r="M1436" t="str">
            <v>No Trade</v>
          </cell>
          <cell r="N1436" t="str">
            <v/>
          </cell>
          <cell r="O1436" t="str">
            <v/>
          </cell>
          <cell r="P1436" t="str">
            <v/>
          </cell>
        </row>
        <row r="1437">
          <cell r="A1437" t="str">
            <v>OH</v>
          </cell>
          <cell r="B1437">
            <v>7</v>
          </cell>
          <cell r="C1437">
            <v>3</v>
          </cell>
          <cell r="D1437" t="str">
            <v>C</v>
          </cell>
          <cell r="E1437">
            <v>0.78</v>
          </cell>
          <cell r="F1437">
            <v>37797</v>
          </cell>
          <cell r="G1437">
            <v>2.8000000000000001E-2</v>
          </cell>
          <cell r="H1437">
            <v>2.4E-2</v>
          </cell>
          <cell r="I1437" t="str">
            <v>4          0   .</v>
          </cell>
          <cell r="J1437">
            <v>0</v>
          </cell>
          <cell r="K1437">
            <v>0</v>
          </cell>
          <cell r="L1437">
            <v>2003</v>
          </cell>
          <cell r="M1437" t="str">
            <v>No Trade</v>
          </cell>
          <cell r="N1437" t="str">
            <v/>
          </cell>
          <cell r="O1437" t="str">
            <v/>
          </cell>
          <cell r="P1437" t="str">
            <v/>
          </cell>
        </row>
        <row r="1438">
          <cell r="A1438" t="str">
            <v>OH</v>
          </cell>
          <cell r="B1438">
            <v>7</v>
          </cell>
          <cell r="C1438">
            <v>3</v>
          </cell>
          <cell r="D1438" t="str">
            <v>C</v>
          </cell>
          <cell r="E1438">
            <v>0.8</v>
          </cell>
          <cell r="F1438">
            <v>37797</v>
          </cell>
          <cell r="G1438">
            <v>2.4E-2</v>
          </cell>
          <cell r="H1438">
            <v>0.02</v>
          </cell>
          <cell r="I1438" t="str">
            <v>9          0   .</v>
          </cell>
          <cell r="J1438">
            <v>0</v>
          </cell>
          <cell r="K1438">
            <v>0</v>
          </cell>
          <cell r="L1438">
            <v>2003</v>
          </cell>
          <cell r="M1438" t="str">
            <v>No Trade</v>
          </cell>
          <cell r="N1438" t="str">
            <v/>
          </cell>
          <cell r="O1438" t="str">
            <v/>
          </cell>
          <cell r="P1438" t="str">
            <v/>
          </cell>
        </row>
        <row r="1439">
          <cell r="A1439" t="str">
            <v>OH</v>
          </cell>
          <cell r="B1439">
            <v>7</v>
          </cell>
          <cell r="C1439">
            <v>3</v>
          </cell>
          <cell r="D1439" t="str">
            <v>C</v>
          </cell>
          <cell r="E1439">
            <v>0.83</v>
          </cell>
          <cell r="F1439">
            <v>37797</v>
          </cell>
          <cell r="G1439">
            <v>0</v>
          </cell>
          <cell r="H1439">
            <v>0</v>
          </cell>
          <cell r="I1439" t="str">
            <v>0          0   .</v>
          </cell>
          <cell r="J1439">
            <v>0</v>
          </cell>
          <cell r="K1439">
            <v>0</v>
          </cell>
          <cell r="L1439">
            <v>2003</v>
          </cell>
          <cell r="M1439" t="str">
            <v>No Trade</v>
          </cell>
          <cell r="N1439" t="str">
            <v/>
          </cell>
          <cell r="O1439" t="str">
            <v/>
          </cell>
          <cell r="P1439" t="str">
            <v/>
          </cell>
        </row>
        <row r="1440">
          <cell r="A1440" t="str">
            <v>OH</v>
          </cell>
          <cell r="B1440">
            <v>7</v>
          </cell>
          <cell r="C1440">
            <v>3</v>
          </cell>
          <cell r="D1440" t="str">
            <v>C</v>
          </cell>
          <cell r="E1440">
            <v>0.85</v>
          </cell>
          <cell r="F1440">
            <v>37797</v>
          </cell>
          <cell r="G1440">
            <v>1.6400000000000001E-2</v>
          </cell>
          <cell r="H1440">
            <v>1.4E-2</v>
          </cell>
          <cell r="I1440" t="str">
            <v>1          0   .</v>
          </cell>
          <cell r="J1440">
            <v>0</v>
          </cell>
          <cell r="K1440">
            <v>0</v>
          </cell>
          <cell r="L1440">
            <v>2003</v>
          </cell>
          <cell r="M1440" t="str">
            <v>No Trade</v>
          </cell>
          <cell r="N1440" t="str">
            <v/>
          </cell>
          <cell r="O1440" t="str">
            <v/>
          </cell>
          <cell r="P1440" t="str">
            <v/>
          </cell>
        </row>
        <row r="1441">
          <cell r="A1441" t="str">
            <v>OH</v>
          </cell>
          <cell r="B1441">
            <v>8</v>
          </cell>
          <cell r="C1441">
            <v>3</v>
          </cell>
          <cell r="D1441" t="str">
            <v>P</v>
          </cell>
          <cell r="E1441">
            <v>0.46</v>
          </cell>
          <cell r="F1441">
            <v>37830</v>
          </cell>
          <cell r="G1441">
            <v>0</v>
          </cell>
          <cell r="H1441">
            <v>0</v>
          </cell>
          <cell r="I1441" t="str">
            <v>0          0   .</v>
          </cell>
          <cell r="J1441">
            <v>0</v>
          </cell>
          <cell r="K1441">
            <v>0</v>
          </cell>
          <cell r="L1441">
            <v>2003</v>
          </cell>
          <cell r="M1441" t="str">
            <v>No Trade</v>
          </cell>
          <cell r="N1441" t="str">
            <v/>
          </cell>
          <cell r="O1441" t="str">
            <v/>
          </cell>
          <cell r="P1441" t="str">
            <v/>
          </cell>
        </row>
        <row r="1442">
          <cell r="A1442" t="str">
            <v>OH</v>
          </cell>
          <cell r="B1442">
            <v>8</v>
          </cell>
          <cell r="C1442">
            <v>3</v>
          </cell>
          <cell r="D1442" t="str">
            <v>P</v>
          </cell>
          <cell r="E1442">
            <v>0.47</v>
          </cell>
          <cell r="F1442">
            <v>37830</v>
          </cell>
          <cell r="G1442">
            <v>0</v>
          </cell>
          <cell r="H1442">
            <v>0</v>
          </cell>
          <cell r="I1442" t="str">
            <v>0          0   .</v>
          </cell>
          <cell r="J1442">
            <v>0</v>
          </cell>
          <cell r="K1442">
            <v>0</v>
          </cell>
          <cell r="L1442">
            <v>2003</v>
          </cell>
          <cell r="M1442" t="str">
            <v>No Trade</v>
          </cell>
          <cell r="N1442" t="str">
            <v/>
          </cell>
          <cell r="O1442" t="str">
            <v/>
          </cell>
          <cell r="P1442" t="str">
            <v/>
          </cell>
        </row>
        <row r="1443">
          <cell r="A1443" t="str">
            <v>OH</v>
          </cell>
          <cell r="B1443">
            <v>8</v>
          </cell>
          <cell r="C1443">
            <v>3</v>
          </cell>
          <cell r="D1443" t="str">
            <v>P</v>
          </cell>
          <cell r="E1443">
            <v>0.48</v>
          </cell>
          <cell r="F1443">
            <v>37830</v>
          </cell>
          <cell r="G1443">
            <v>0</v>
          </cell>
          <cell r="H1443">
            <v>0</v>
          </cell>
          <cell r="I1443" t="str">
            <v>0          0   .</v>
          </cell>
          <cell r="J1443">
            <v>0</v>
          </cell>
          <cell r="K1443">
            <v>0</v>
          </cell>
          <cell r="L1443">
            <v>2003</v>
          </cell>
          <cell r="M1443" t="str">
            <v>No Trade</v>
          </cell>
          <cell r="N1443" t="str">
            <v/>
          </cell>
          <cell r="O1443" t="str">
            <v/>
          </cell>
          <cell r="P1443" t="str">
            <v/>
          </cell>
        </row>
        <row r="1444">
          <cell r="A1444" t="str">
            <v>OH</v>
          </cell>
          <cell r="B1444">
            <v>8</v>
          </cell>
          <cell r="C1444">
            <v>3</v>
          </cell>
          <cell r="D1444" t="str">
            <v>P</v>
          </cell>
          <cell r="E1444">
            <v>0.49</v>
          </cell>
          <cell r="F1444">
            <v>37830</v>
          </cell>
          <cell r="G1444">
            <v>0</v>
          </cell>
          <cell r="H1444">
            <v>0</v>
          </cell>
          <cell r="I1444" t="str">
            <v>0          0   .</v>
          </cell>
          <cell r="J1444">
            <v>0</v>
          </cell>
          <cell r="K1444">
            <v>0</v>
          </cell>
          <cell r="L1444">
            <v>2003</v>
          </cell>
          <cell r="M1444" t="str">
            <v>No Trade</v>
          </cell>
          <cell r="N1444" t="str">
            <v/>
          </cell>
          <cell r="O1444" t="str">
            <v/>
          </cell>
          <cell r="P1444" t="str">
            <v/>
          </cell>
        </row>
        <row r="1445">
          <cell r="A1445" t="str">
            <v>OH</v>
          </cell>
          <cell r="B1445">
            <v>8</v>
          </cell>
          <cell r="C1445">
            <v>3</v>
          </cell>
          <cell r="D1445" t="str">
            <v>P</v>
          </cell>
          <cell r="E1445">
            <v>0.5</v>
          </cell>
          <cell r="F1445">
            <v>37830</v>
          </cell>
          <cell r="G1445">
            <v>0</v>
          </cell>
          <cell r="H1445">
            <v>0</v>
          </cell>
          <cell r="I1445" t="str">
            <v>0          0   .</v>
          </cell>
          <cell r="J1445">
            <v>0</v>
          </cell>
          <cell r="K1445">
            <v>0</v>
          </cell>
          <cell r="L1445">
            <v>2003</v>
          </cell>
          <cell r="M1445" t="str">
            <v>No Trade</v>
          </cell>
          <cell r="N1445" t="str">
            <v/>
          </cell>
          <cell r="O1445" t="str">
            <v/>
          </cell>
          <cell r="P1445" t="str">
            <v/>
          </cell>
        </row>
        <row r="1446">
          <cell r="A1446" t="str">
            <v>OH</v>
          </cell>
          <cell r="B1446">
            <v>8</v>
          </cell>
          <cell r="C1446">
            <v>3</v>
          </cell>
          <cell r="D1446" t="str">
            <v>P</v>
          </cell>
          <cell r="E1446">
            <v>0.51</v>
          </cell>
          <cell r="F1446">
            <v>37830</v>
          </cell>
          <cell r="G1446">
            <v>0</v>
          </cell>
          <cell r="H1446">
            <v>0</v>
          </cell>
          <cell r="I1446" t="str">
            <v>0          0   .</v>
          </cell>
          <cell r="J1446">
            <v>0</v>
          </cell>
          <cell r="K1446">
            <v>0</v>
          </cell>
          <cell r="L1446">
            <v>2003</v>
          </cell>
          <cell r="M1446" t="str">
            <v>No Trade</v>
          </cell>
          <cell r="N1446" t="str">
            <v/>
          </cell>
          <cell r="O1446" t="str">
            <v/>
          </cell>
          <cell r="P1446" t="str">
            <v/>
          </cell>
        </row>
        <row r="1447">
          <cell r="A1447" t="str">
            <v>OH</v>
          </cell>
          <cell r="B1447">
            <v>8</v>
          </cell>
          <cell r="C1447">
            <v>3</v>
          </cell>
          <cell r="D1447" t="str">
            <v>P</v>
          </cell>
          <cell r="E1447">
            <v>0.52</v>
          </cell>
          <cell r="F1447">
            <v>37830</v>
          </cell>
          <cell r="G1447">
            <v>0</v>
          </cell>
          <cell r="H1447">
            <v>0</v>
          </cell>
          <cell r="I1447" t="str">
            <v>0          0   .</v>
          </cell>
          <cell r="J1447">
            <v>0</v>
          </cell>
          <cell r="K1447">
            <v>0</v>
          </cell>
          <cell r="L1447">
            <v>2003</v>
          </cell>
          <cell r="M1447" t="str">
            <v>No Trade</v>
          </cell>
          <cell r="N1447" t="str">
            <v/>
          </cell>
          <cell r="O1447" t="str">
            <v/>
          </cell>
          <cell r="P1447" t="str">
            <v/>
          </cell>
        </row>
        <row r="1448">
          <cell r="A1448" t="str">
            <v>OH</v>
          </cell>
          <cell r="B1448">
            <v>8</v>
          </cell>
          <cell r="C1448">
            <v>3</v>
          </cell>
          <cell r="D1448" t="str">
            <v>P</v>
          </cell>
          <cell r="E1448">
            <v>0.54</v>
          </cell>
          <cell r="F1448">
            <v>37830</v>
          </cell>
          <cell r="G1448">
            <v>1.5100000000000001E-2</v>
          </cell>
          <cell r="H1448">
            <v>1.7000000000000001E-2</v>
          </cell>
          <cell r="I1448" t="str">
            <v>3          0   .</v>
          </cell>
          <cell r="J1448">
            <v>0</v>
          </cell>
          <cell r="K1448">
            <v>0</v>
          </cell>
          <cell r="L1448">
            <v>2003</v>
          </cell>
          <cell r="M1448" t="str">
            <v>No Trade</v>
          </cell>
          <cell r="N1448" t="str">
            <v/>
          </cell>
          <cell r="O1448" t="str">
            <v/>
          </cell>
          <cell r="P1448" t="str">
            <v/>
          </cell>
        </row>
        <row r="1449">
          <cell r="A1449" t="str">
            <v>OH</v>
          </cell>
          <cell r="B1449">
            <v>8</v>
          </cell>
          <cell r="C1449">
            <v>3</v>
          </cell>
          <cell r="D1449" t="str">
            <v>P</v>
          </cell>
          <cell r="E1449">
            <v>0.55000000000000004</v>
          </cell>
          <cell r="F1449">
            <v>37830</v>
          </cell>
          <cell r="G1449">
            <v>0</v>
          </cell>
          <cell r="H1449">
            <v>0</v>
          </cell>
          <cell r="I1449" t="str">
            <v>0          0   .</v>
          </cell>
          <cell r="J1449">
            <v>0</v>
          </cell>
          <cell r="K1449">
            <v>0</v>
          </cell>
          <cell r="L1449">
            <v>2003</v>
          </cell>
          <cell r="M1449" t="str">
            <v>No Trade</v>
          </cell>
          <cell r="N1449" t="str">
            <v/>
          </cell>
          <cell r="O1449" t="str">
            <v/>
          </cell>
          <cell r="P1449" t="str">
            <v/>
          </cell>
        </row>
        <row r="1450">
          <cell r="A1450" t="str">
            <v>OH</v>
          </cell>
          <cell r="B1450">
            <v>8</v>
          </cell>
          <cell r="C1450">
            <v>3</v>
          </cell>
          <cell r="D1450" t="str">
            <v>P</v>
          </cell>
          <cell r="E1450">
            <v>0.56000000000000005</v>
          </cell>
          <cell r="F1450">
            <v>37830</v>
          </cell>
          <cell r="G1450">
            <v>0</v>
          </cell>
          <cell r="H1450">
            <v>0</v>
          </cell>
          <cell r="I1450" t="str">
            <v>0          0   .</v>
          </cell>
          <cell r="J1450">
            <v>0</v>
          </cell>
          <cell r="K1450">
            <v>0</v>
          </cell>
          <cell r="L1450">
            <v>2003</v>
          </cell>
          <cell r="M1450" t="str">
            <v>No Trade</v>
          </cell>
          <cell r="N1450" t="str">
            <v/>
          </cell>
          <cell r="O1450" t="str">
            <v/>
          </cell>
          <cell r="P1450" t="str">
            <v/>
          </cell>
        </row>
        <row r="1451">
          <cell r="A1451" t="str">
            <v>OH</v>
          </cell>
          <cell r="B1451">
            <v>8</v>
          </cell>
          <cell r="C1451">
            <v>3</v>
          </cell>
          <cell r="D1451" t="str">
            <v>P</v>
          </cell>
          <cell r="E1451">
            <v>0.56999999999999995</v>
          </cell>
          <cell r="F1451">
            <v>37830</v>
          </cell>
          <cell r="G1451">
            <v>0</v>
          </cell>
          <cell r="H1451">
            <v>0</v>
          </cell>
          <cell r="I1451" t="str">
            <v>0          0   .</v>
          </cell>
          <cell r="J1451">
            <v>0</v>
          </cell>
          <cell r="K1451">
            <v>0</v>
          </cell>
          <cell r="L1451">
            <v>2003</v>
          </cell>
          <cell r="M1451" t="str">
            <v>No Trade</v>
          </cell>
          <cell r="N1451" t="str">
            <v/>
          </cell>
          <cell r="O1451" t="str">
            <v/>
          </cell>
          <cell r="P1451" t="str">
            <v/>
          </cell>
        </row>
        <row r="1452">
          <cell r="A1452" t="str">
            <v>OH</v>
          </cell>
          <cell r="B1452">
            <v>8</v>
          </cell>
          <cell r="C1452">
            <v>3</v>
          </cell>
          <cell r="D1452" t="str">
            <v>P</v>
          </cell>
          <cell r="E1452">
            <v>0.6</v>
          </cell>
          <cell r="F1452">
            <v>37830</v>
          </cell>
          <cell r="G1452">
            <v>3.2300000000000002E-2</v>
          </cell>
          <cell r="H1452">
            <v>3.5999999999999997E-2</v>
          </cell>
          <cell r="I1452" t="str">
            <v>2          0   .</v>
          </cell>
          <cell r="J1452">
            <v>0</v>
          </cell>
          <cell r="K1452">
            <v>0</v>
          </cell>
          <cell r="L1452">
            <v>2003</v>
          </cell>
          <cell r="M1452" t="str">
            <v>No Trade</v>
          </cell>
          <cell r="N1452" t="str">
            <v/>
          </cell>
          <cell r="O1452" t="str">
            <v/>
          </cell>
          <cell r="P1452" t="str">
            <v/>
          </cell>
        </row>
        <row r="1453">
          <cell r="A1453" t="str">
            <v>OH</v>
          </cell>
          <cell r="B1453">
            <v>8</v>
          </cell>
          <cell r="C1453">
            <v>3</v>
          </cell>
          <cell r="D1453" t="str">
            <v>C</v>
          </cell>
          <cell r="E1453">
            <v>0.64</v>
          </cell>
          <cell r="F1453">
            <v>37830</v>
          </cell>
          <cell r="G1453">
            <v>8.2100000000000006E-2</v>
          </cell>
          <cell r="H1453">
            <v>7.3999999999999996E-2</v>
          </cell>
          <cell r="I1453" t="str">
            <v>1          0   .</v>
          </cell>
          <cell r="J1453">
            <v>0</v>
          </cell>
          <cell r="K1453">
            <v>0</v>
          </cell>
          <cell r="L1453">
            <v>2003</v>
          </cell>
          <cell r="M1453" t="str">
            <v>No Trade</v>
          </cell>
          <cell r="N1453" t="str">
            <v/>
          </cell>
          <cell r="O1453" t="str">
            <v/>
          </cell>
          <cell r="P1453" t="str">
            <v/>
          </cell>
        </row>
        <row r="1454">
          <cell r="A1454" t="str">
            <v>OH</v>
          </cell>
          <cell r="B1454">
            <v>8</v>
          </cell>
          <cell r="C1454">
            <v>3</v>
          </cell>
          <cell r="D1454" t="str">
            <v>P</v>
          </cell>
          <cell r="E1454">
            <v>0.64</v>
          </cell>
          <cell r="F1454">
            <v>37830</v>
          </cell>
          <cell r="G1454">
            <v>4.8599999999999997E-2</v>
          </cell>
          <cell r="H1454">
            <v>5.2999999999999999E-2</v>
          </cell>
          <cell r="I1454" t="str">
            <v>8          0   .</v>
          </cell>
          <cell r="J1454">
            <v>0</v>
          </cell>
          <cell r="K1454">
            <v>0</v>
          </cell>
          <cell r="L1454">
            <v>2003</v>
          </cell>
          <cell r="M1454" t="str">
            <v>No Trade</v>
          </cell>
          <cell r="N1454" t="str">
            <v/>
          </cell>
          <cell r="O1454" t="str">
            <v/>
          </cell>
          <cell r="P1454" t="str">
            <v/>
          </cell>
        </row>
        <row r="1455">
          <cell r="A1455" t="str">
            <v>OH</v>
          </cell>
          <cell r="B1455">
            <v>8</v>
          </cell>
          <cell r="C1455">
            <v>3</v>
          </cell>
          <cell r="D1455" t="str">
            <v>C</v>
          </cell>
          <cell r="E1455">
            <v>0.65</v>
          </cell>
          <cell r="F1455">
            <v>37830</v>
          </cell>
          <cell r="G1455">
            <v>7.6799999999999993E-2</v>
          </cell>
          <cell r="H1455">
            <v>6.9000000000000006E-2</v>
          </cell>
          <cell r="I1455" t="str">
            <v>3          0   .</v>
          </cell>
          <cell r="J1455">
            <v>0</v>
          </cell>
          <cell r="K1455">
            <v>0</v>
          </cell>
          <cell r="L1455">
            <v>2003</v>
          </cell>
          <cell r="M1455" t="str">
            <v>No Trade</v>
          </cell>
          <cell r="N1455" t="str">
            <v/>
          </cell>
          <cell r="O1455" t="str">
            <v/>
          </cell>
          <cell r="P1455" t="str">
            <v/>
          </cell>
        </row>
        <row r="1456">
          <cell r="A1456" t="str">
            <v>OH</v>
          </cell>
          <cell r="B1456">
            <v>8</v>
          </cell>
          <cell r="C1456">
            <v>3</v>
          </cell>
          <cell r="D1456" t="str">
            <v>P</v>
          </cell>
          <cell r="E1456">
            <v>0.65</v>
          </cell>
          <cell r="F1456">
            <v>37830</v>
          </cell>
          <cell r="G1456">
            <v>0</v>
          </cell>
          <cell r="H1456">
            <v>0</v>
          </cell>
          <cell r="I1456" t="str">
            <v>0          0   .</v>
          </cell>
          <cell r="J1456">
            <v>0</v>
          </cell>
          <cell r="K1456">
            <v>0</v>
          </cell>
          <cell r="L1456">
            <v>2003</v>
          </cell>
          <cell r="M1456" t="str">
            <v>No Trade</v>
          </cell>
          <cell r="N1456" t="str">
            <v/>
          </cell>
          <cell r="O1456" t="str">
            <v/>
          </cell>
          <cell r="P1456" t="str">
            <v/>
          </cell>
        </row>
        <row r="1457">
          <cell r="A1457" t="str">
            <v>OH</v>
          </cell>
          <cell r="B1457">
            <v>8</v>
          </cell>
          <cell r="C1457">
            <v>3</v>
          </cell>
          <cell r="D1457" t="str">
            <v>C</v>
          </cell>
          <cell r="E1457">
            <v>0.67</v>
          </cell>
          <cell r="F1457">
            <v>37830</v>
          </cell>
          <cell r="G1457">
            <v>6.7299999999999999E-2</v>
          </cell>
          <cell r="H1457">
            <v>0.06</v>
          </cell>
          <cell r="I1457" t="str">
            <v>6          0   .</v>
          </cell>
          <cell r="J1457">
            <v>0</v>
          </cell>
          <cell r="K1457">
            <v>0</v>
          </cell>
          <cell r="L1457">
            <v>2003</v>
          </cell>
          <cell r="M1457" t="str">
            <v>No Trade</v>
          </cell>
          <cell r="N1457" t="str">
            <v/>
          </cell>
          <cell r="O1457" t="str">
            <v/>
          </cell>
          <cell r="P1457" t="str">
            <v/>
          </cell>
        </row>
        <row r="1458">
          <cell r="A1458" t="str">
            <v>OH</v>
          </cell>
          <cell r="B1458">
            <v>8</v>
          </cell>
          <cell r="C1458">
            <v>3</v>
          </cell>
          <cell r="D1458" t="str">
            <v>C</v>
          </cell>
          <cell r="E1458">
            <v>0.68</v>
          </cell>
          <cell r="F1458">
            <v>37830</v>
          </cell>
          <cell r="G1458">
            <v>6.3100000000000003E-2</v>
          </cell>
          <cell r="H1458">
            <v>5.6000000000000001E-2</v>
          </cell>
          <cell r="I1458" t="str">
            <v>7          0   .</v>
          </cell>
          <cell r="J1458">
            <v>0</v>
          </cell>
          <cell r="K1458">
            <v>0</v>
          </cell>
          <cell r="L1458">
            <v>2003</v>
          </cell>
          <cell r="M1458" t="str">
            <v>No Trade</v>
          </cell>
          <cell r="N1458" t="str">
            <v/>
          </cell>
          <cell r="O1458" t="str">
            <v/>
          </cell>
          <cell r="P1458" t="str">
            <v/>
          </cell>
        </row>
        <row r="1459">
          <cell r="A1459" t="str">
            <v>OH</v>
          </cell>
          <cell r="B1459">
            <v>8</v>
          </cell>
          <cell r="C1459">
            <v>3</v>
          </cell>
          <cell r="D1459" t="str">
            <v>C</v>
          </cell>
          <cell r="E1459">
            <v>0.7</v>
          </cell>
          <cell r="F1459">
            <v>37830</v>
          </cell>
          <cell r="G1459">
            <v>5.5399999999999998E-2</v>
          </cell>
          <cell r="H1459">
            <v>4.9000000000000002E-2</v>
          </cell>
          <cell r="I1459" t="str">
            <v>5          0   .</v>
          </cell>
          <cell r="J1459">
            <v>0</v>
          </cell>
          <cell r="K1459">
            <v>0</v>
          </cell>
          <cell r="L1459">
            <v>2003</v>
          </cell>
          <cell r="M1459" t="str">
            <v>No Trade</v>
          </cell>
          <cell r="N1459" t="str">
            <v/>
          </cell>
          <cell r="O1459" t="str">
            <v/>
          </cell>
          <cell r="P1459" t="str">
            <v/>
          </cell>
        </row>
        <row r="1460">
          <cell r="A1460" t="str">
            <v>OH</v>
          </cell>
          <cell r="B1460">
            <v>8</v>
          </cell>
          <cell r="C1460">
            <v>3</v>
          </cell>
          <cell r="D1460" t="str">
            <v>C</v>
          </cell>
          <cell r="E1460">
            <v>0.71</v>
          </cell>
          <cell r="F1460">
            <v>37830</v>
          </cell>
          <cell r="G1460">
            <v>5.1799999999999999E-2</v>
          </cell>
          <cell r="H1460">
            <v>4.5999999999999999E-2</v>
          </cell>
          <cell r="I1460" t="str">
            <v>3          0   .</v>
          </cell>
          <cell r="J1460">
            <v>0</v>
          </cell>
          <cell r="K1460">
            <v>0</v>
          </cell>
          <cell r="L1460">
            <v>2003</v>
          </cell>
          <cell r="M1460" t="str">
            <v>No Trade</v>
          </cell>
          <cell r="N1460" t="str">
            <v/>
          </cell>
          <cell r="O1460" t="str">
            <v/>
          </cell>
          <cell r="P1460" t="str">
            <v/>
          </cell>
        </row>
        <row r="1461">
          <cell r="A1461" t="str">
            <v>OH</v>
          </cell>
          <cell r="B1461">
            <v>8</v>
          </cell>
          <cell r="C1461">
            <v>3</v>
          </cell>
          <cell r="D1461" t="str">
            <v>P</v>
          </cell>
          <cell r="E1461">
            <v>0.71</v>
          </cell>
          <cell r="F1461">
            <v>37830</v>
          </cell>
          <cell r="G1461">
            <v>8.7499999999999994E-2</v>
          </cell>
          <cell r="H1461">
            <v>9.4E-2</v>
          </cell>
          <cell r="I1461" t="str">
            <v>8          0   .</v>
          </cell>
          <cell r="J1461">
            <v>0</v>
          </cell>
          <cell r="K1461">
            <v>0</v>
          </cell>
          <cell r="L1461">
            <v>2003</v>
          </cell>
          <cell r="M1461" t="str">
            <v>No Trade</v>
          </cell>
          <cell r="N1461" t="str">
            <v/>
          </cell>
          <cell r="O1461" t="str">
            <v/>
          </cell>
          <cell r="P1461" t="str">
            <v/>
          </cell>
        </row>
        <row r="1462">
          <cell r="A1462" t="str">
            <v>OH</v>
          </cell>
          <cell r="B1462">
            <v>8</v>
          </cell>
          <cell r="C1462">
            <v>3</v>
          </cell>
          <cell r="D1462" t="str">
            <v>C</v>
          </cell>
          <cell r="E1462">
            <v>0.78</v>
          </cell>
          <cell r="F1462">
            <v>37830</v>
          </cell>
          <cell r="G1462">
            <v>3.2300000000000002E-2</v>
          </cell>
          <cell r="H1462">
            <v>2.8000000000000001E-2</v>
          </cell>
          <cell r="I1462" t="str">
            <v>5          0   .</v>
          </cell>
          <cell r="J1462">
            <v>0</v>
          </cell>
          <cell r="K1462">
            <v>0</v>
          </cell>
          <cell r="L1462">
            <v>2003</v>
          </cell>
          <cell r="M1462" t="str">
            <v>No Trade</v>
          </cell>
          <cell r="N1462" t="str">
            <v/>
          </cell>
          <cell r="O1462" t="str">
            <v/>
          </cell>
          <cell r="P1462" t="str">
            <v/>
          </cell>
        </row>
        <row r="1463">
          <cell r="A1463" t="str">
            <v>OH</v>
          </cell>
          <cell r="B1463">
            <v>8</v>
          </cell>
          <cell r="C1463">
            <v>3</v>
          </cell>
          <cell r="D1463" t="str">
            <v>C</v>
          </cell>
          <cell r="E1463">
            <v>0.79</v>
          </cell>
          <cell r="F1463">
            <v>37830</v>
          </cell>
          <cell r="G1463">
            <v>3.0200000000000001E-2</v>
          </cell>
          <cell r="H1463">
            <v>2.5999999999999999E-2</v>
          </cell>
          <cell r="I1463" t="str">
            <v>6          0   .</v>
          </cell>
          <cell r="J1463">
            <v>0</v>
          </cell>
          <cell r="K1463">
            <v>0</v>
          </cell>
          <cell r="L1463">
            <v>2003</v>
          </cell>
          <cell r="M1463" t="str">
            <v>No Trade</v>
          </cell>
          <cell r="N1463" t="str">
            <v/>
          </cell>
          <cell r="O1463" t="str">
            <v/>
          </cell>
          <cell r="P1463" t="str">
            <v/>
          </cell>
        </row>
        <row r="1464">
          <cell r="A1464" t="str">
            <v>OH</v>
          </cell>
          <cell r="B1464">
            <v>8</v>
          </cell>
          <cell r="C1464">
            <v>3</v>
          </cell>
          <cell r="D1464" t="str">
            <v>C</v>
          </cell>
          <cell r="E1464">
            <v>0.8</v>
          </cell>
          <cell r="F1464">
            <v>37830</v>
          </cell>
          <cell r="G1464">
            <v>2.8199999999999999E-2</v>
          </cell>
          <cell r="H1464">
            <v>2.4E-2</v>
          </cell>
          <cell r="I1464" t="str">
            <v>8          0   .</v>
          </cell>
          <cell r="J1464">
            <v>0</v>
          </cell>
          <cell r="K1464">
            <v>0</v>
          </cell>
          <cell r="L1464">
            <v>2003</v>
          </cell>
          <cell r="M1464" t="str">
            <v>No Trade</v>
          </cell>
          <cell r="N1464" t="str">
            <v/>
          </cell>
          <cell r="O1464" t="str">
            <v/>
          </cell>
          <cell r="P1464" t="str">
            <v/>
          </cell>
        </row>
        <row r="1465">
          <cell r="A1465" t="str">
            <v>OH</v>
          </cell>
          <cell r="B1465">
            <v>8</v>
          </cell>
          <cell r="C1465">
            <v>3</v>
          </cell>
          <cell r="D1465" t="str">
            <v>C</v>
          </cell>
          <cell r="E1465">
            <v>0.85</v>
          </cell>
          <cell r="F1465">
            <v>37830</v>
          </cell>
          <cell r="G1465">
            <v>0.02</v>
          </cell>
          <cell r="H1465">
            <v>1.7000000000000001E-2</v>
          </cell>
          <cell r="I1465" t="str">
            <v>5          0   .</v>
          </cell>
          <cell r="J1465">
            <v>0</v>
          </cell>
          <cell r="K1465">
            <v>0</v>
          </cell>
          <cell r="L1465">
            <v>2003</v>
          </cell>
          <cell r="M1465" t="str">
            <v>No Trade</v>
          </cell>
          <cell r="N1465" t="str">
            <v/>
          </cell>
          <cell r="O1465" t="str">
            <v/>
          </cell>
          <cell r="P1465" t="str">
            <v/>
          </cell>
        </row>
        <row r="1466">
          <cell r="A1466" t="str">
            <v>OH</v>
          </cell>
          <cell r="B1466">
            <v>9</v>
          </cell>
          <cell r="C1466">
            <v>3</v>
          </cell>
          <cell r="D1466" t="str">
            <v>C</v>
          </cell>
          <cell r="E1466">
            <v>0.3</v>
          </cell>
          <cell r="F1466">
            <v>37859</v>
          </cell>
          <cell r="G1466">
            <v>0.37790000000000001</v>
          </cell>
          <cell r="H1466">
            <v>0.36399999999999999</v>
          </cell>
          <cell r="I1466" t="str">
            <v>7          0   .</v>
          </cell>
          <cell r="J1466">
            <v>0</v>
          </cell>
          <cell r="K1466">
            <v>0</v>
          </cell>
          <cell r="L1466">
            <v>2003</v>
          </cell>
          <cell r="M1466" t="str">
            <v>No Trade</v>
          </cell>
          <cell r="N1466" t="str">
            <v/>
          </cell>
          <cell r="O1466" t="str">
            <v/>
          </cell>
          <cell r="P1466" t="str">
            <v/>
          </cell>
        </row>
        <row r="1467">
          <cell r="A1467" t="str">
            <v>OH</v>
          </cell>
          <cell r="B1467">
            <v>9</v>
          </cell>
          <cell r="C1467">
            <v>3</v>
          </cell>
          <cell r="D1467" t="str">
            <v>P</v>
          </cell>
          <cell r="E1467">
            <v>0.3</v>
          </cell>
          <cell r="F1467">
            <v>37859</v>
          </cell>
          <cell r="G1467">
            <v>1E-4</v>
          </cell>
          <cell r="H1467">
            <v>0</v>
          </cell>
          <cell r="I1467" t="str">
            <v>1          0   .</v>
          </cell>
          <cell r="J1467">
            <v>0</v>
          </cell>
          <cell r="K1467">
            <v>0</v>
          </cell>
          <cell r="L1467">
            <v>2003</v>
          </cell>
          <cell r="M1467" t="str">
            <v>No Trade</v>
          </cell>
          <cell r="N1467" t="str">
            <v/>
          </cell>
          <cell r="O1467" t="str">
            <v/>
          </cell>
          <cell r="P1467" t="str">
            <v/>
          </cell>
        </row>
        <row r="1468">
          <cell r="A1468" t="str">
            <v>OH</v>
          </cell>
          <cell r="B1468">
            <v>9</v>
          </cell>
          <cell r="C1468">
            <v>3</v>
          </cell>
          <cell r="D1468" t="str">
            <v>C</v>
          </cell>
          <cell r="E1468">
            <v>0.6</v>
          </cell>
          <cell r="F1468">
            <v>37859</v>
          </cell>
          <cell r="G1468">
            <v>0</v>
          </cell>
          <cell r="H1468">
            <v>0</v>
          </cell>
          <cell r="I1468" t="str">
            <v>0          0   .</v>
          </cell>
          <cell r="J1468">
            <v>0</v>
          </cell>
          <cell r="K1468">
            <v>0</v>
          </cell>
          <cell r="L1468">
            <v>2003</v>
          </cell>
          <cell r="M1468" t="str">
            <v>No Trade</v>
          </cell>
          <cell r="N1468" t="str">
            <v/>
          </cell>
          <cell r="O1468" t="str">
            <v/>
          </cell>
          <cell r="P1468" t="str">
            <v/>
          </cell>
        </row>
        <row r="1469">
          <cell r="A1469" t="str">
            <v>OH</v>
          </cell>
          <cell r="B1469">
            <v>9</v>
          </cell>
          <cell r="C1469">
            <v>3</v>
          </cell>
          <cell r="D1469" t="str">
            <v>P</v>
          </cell>
          <cell r="E1469">
            <v>0.6</v>
          </cell>
          <cell r="F1469">
            <v>37859</v>
          </cell>
          <cell r="G1469">
            <v>3.44E-2</v>
          </cell>
          <cell r="H1469">
            <v>3.7999999999999999E-2</v>
          </cell>
          <cell r="I1469" t="str">
            <v>3          0   .</v>
          </cell>
          <cell r="J1469">
            <v>0</v>
          </cell>
          <cell r="K1469">
            <v>0</v>
          </cell>
          <cell r="L1469">
            <v>2003</v>
          </cell>
          <cell r="M1469" t="str">
            <v>No Trade</v>
          </cell>
          <cell r="N1469" t="str">
            <v/>
          </cell>
          <cell r="O1469" t="str">
            <v/>
          </cell>
          <cell r="P1469" t="str">
            <v/>
          </cell>
        </row>
        <row r="1470">
          <cell r="A1470" t="str">
            <v>OH</v>
          </cell>
          <cell r="B1470">
            <v>9</v>
          </cell>
          <cell r="C1470">
            <v>3</v>
          </cell>
          <cell r="D1470" t="str">
            <v>C</v>
          </cell>
          <cell r="E1470">
            <v>0.65</v>
          </cell>
          <cell r="F1470">
            <v>37859</v>
          </cell>
          <cell r="G1470">
            <v>8.2799999999999999E-2</v>
          </cell>
          <cell r="H1470">
            <v>7.4999999999999997E-2</v>
          </cell>
          <cell r="I1470" t="str">
            <v>2          0   .</v>
          </cell>
          <cell r="J1470">
            <v>0</v>
          </cell>
          <cell r="K1470">
            <v>0</v>
          </cell>
          <cell r="L1470">
            <v>2003</v>
          </cell>
          <cell r="M1470" t="str">
            <v>No Trade</v>
          </cell>
          <cell r="N1470" t="str">
            <v/>
          </cell>
          <cell r="O1470" t="str">
            <v/>
          </cell>
          <cell r="P1470" t="str">
            <v/>
          </cell>
        </row>
        <row r="1471">
          <cell r="A1471" t="str">
            <v>OH</v>
          </cell>
          <cell r="B1471">
            <v>9</v>
          </cell>
          <cell r="C1471">
            <v>3</v>
          </cell>
          <cell r="D1471" t="str">
            <v>C</v>
          </cell>
          <cell r="E1471">
            <v>0.69</v>
          </cell>
          <cell r="F1471">
            <v>37859</v>
          </cell>
          <cell r="G1471">
            <v>6.4699999999999994E-2</v>
          </cell>
          <cell r="H1471">
            <v>5.8000000000000003E-2</v>
          </cell>
          <cell r="I1471" t="str">
            <v>6          0   .</v>
          </cell>
          <cell r="J1471">
            <v>0</v>
          </cell>
          <cell r="K1471">
            <v>0</v>
          </cell>
          <cell r="L1471">
            <v>2003</v>
          </cell>
          <cell r="M1471" t="str">
            <v>No Trade</v>
          </cell>
          <cell r="N1471" t="str">
            <v/>
          </cell>
          <cell r="O1471" t="str">
            <v/>
          </cell>
          <cell r="P1471" t="str">
            <v/>
          </cell>
        </row>
        <row r="1472">
          <cell r="A1472" t="str">
            <v>OH</v>
          </cell>
          <cell r="B1472">
            <v>9</v>
          </cell>
          <cell r="C1472">
            <v>3</v>
          </cell>
          <cell r="D1472" t="str">
            <v>P</v>
          </cell>
          <cell r="E1472">
            <v>0.69</v>
          </cell>
          <cell r="F1472">
            <v>37859</v>
          </cell>
          <cell r="G1472">
            <v>7.6799999999999993E-2</v>
          </cell>
          <cell r="H1472">
            <v>8.3000000000000004E-2</v>
          </cell>
          <cell r="I1472" t="str">
            <v>3          0   .</v>
          </cell>
          <cell r="J1472">
            <v>0</v>
          </cell>
          <cell r="K1472">
            <v>0</v>
          </cell>
          <cell r="L1472">
            <v>2003</v>
          </cell>
          <cell r="M1472" t="str">
            <v>No Trade</v>
          </cell>
          <cell r="N1472" t="str">
            <v/>
          </cell>
          <cell r="O1472" t="str">
            <v/>
          </cell>
          <cell r="P1472" t="str">
            <v/>
          </cell>
        </row>
        <row r="1473">
          <cell r="A1473" t="str">
            <v>OH</v>
          </cell>
          <cell r="B1473">
            <v>9</v>
          </cell>
          <cell r="C1473">
            <v>3</v>
          </cell>
          <cell r="D1473" t="str">
            <v>C</v>
          </cell>
          <cell r="E1473">
            <v>0.7</v>
          </cell>
          <cell r="F1473">
            <v>37859</v>
          </cell>
          <cell r="G1473">
            <v>6.0900000000000003E-2</v>
          </cell>
          <cell r="H1473">
            <v>5.5E-2</v>
          </cell>
          <cell r="I1473" t="str">
            <v>0          0   .</v>
          </cell>
          <cell r="J1473">
            <v>0</v>
          </cell>
          <cell r="K1473">
            <v>0</v>
          </cell>
          <cell r="L1473">
            <v>2003</v>
          </cell>
          <cell r="M1473" t="str">
            <v>No Trade</v>
          </cell>
          <cell r="N1473" t="str">
            <v/>
          </cell>
          <cell r="O1473" t="str">
            <v/>
          </cell>
          <cell r="P1473" t="str">
            <v/>
          </cell>
        </row>
        <row r="1474">
          <cell r="A1474" t="str">
            <v>OH</v>
          </cell>
          <cell r="B1474">
            <v>9</v>
          </cell>
          <cell r="C1474">
            <v>3</v>
          </cell>
          <cell r="D1474" t="str">
            <v>C</v>
          </cell>
          <cell r="E1474">
            <v>0.72</v>
          </cell>
          <cell r="F1474">
            <v>37859</v>
          </cell>
          <cell r="G1474">
            <v>5.3699999999999998E-2</v>
          </cell>
          <cell r="H1474">
            <v>4.8000000000000001E-2</v>
          </cell>
          <cell r="I1474" t="str">
            <v>4          0   .</v>
          </cell>
          <cell r="J1474">
            <v>0</v>
          </cell>
          <cell r="K1474">
            <v>0</v>
          </cell>
          <cell r="L1474">
            <v>2003</v>
          </cell>
          <cell r="M1474" t="str">
            <v>No Trade</v>
          </cell>
          <cell r="N1474" t="str">
            <v/>
          </cell>
          <cell r="O1474" t="str">
            <v/>
          </cell>
          <cell r="P1474" t="str">
            <v/>
          </cell>
        </row>
        <row r="1475">
          <cell r="A1475" t="str">
            <v>OH</v>
          </cell>
          <cell r="B1475">
            <v>9</v>
          </cell>
          <cell r="C1475">
            <v>3</v>
          </cell>
          <cell r="D1475" t="str">
            <v>C</v>
          </cell>
          <cell r="E1475">
            <v>0.78</v>
          </cell>
          <cell r="F1475">
            <v>37859</v>
          </cell>
          <cell r="G1475">
            <v>3.6700000000000003E-2</v>
          </cell>
          <cell r="H1475">
            <v>3.2000000000000001E-2</v>
          </cell>
          <cell r="I1475" t="str">
            <v>8          0   .</v>
          </cell>
          <cell r="J1475">
            <v>0</v>
          </cell>
          <cell r="K1475">
            <v>0</v>
          </cell>
          <cell r="L1475">
            <v>2003</v>
          </cell>
          <cell r="M1475" t="str">
            <v>No Trade</v>
          </cell>
          <cell r="N1475" t="str">
            <v/>
          </cell>
          <cell r="O1475" t="str">
            <v/>
          </cell>
          <cell r="P1475" t="str">
            <v/>
          </cell>
        </row>
        <row r="1476">
          <cell r="A1476" t="str">
            <v>OH</v>
          </cell>
          <cell r="B1476">
            <v>9</v>
          </cell>
          <cell r="C1476">
            <v>3</v>
          </cell>
          <cell r="D1476" t="str">
            <v>C</v>
          </cell>
          <cell r="E1476">
            <v>0.8</v>
          </cell>
          <cell r="F1476">
            <v>37859</v>
          </cell>
          <cell r="G1476">
            <v>3.2300000000000002E-2</v>
          </cell>
          <cell r="H1476">
            <v>2.8000000000000001E-2</v>
          </cell>
          <cell r="I1476" t="str">
            <v>7          0   .</v>
          </cell>
          <cell r="J1476">
            <v>0</v>
          </cell>
          <cell r="K1476">
            <v>0</v>
          </cell>
          <cell r="L1476">
            <v>2003</v>
          </cell>
          <cell r="M1476" t="str">
            <v>No Trade</v>
          </cell>
          <cell r="N1476" t="str">
            <v/>
          </cell>
          <cell r="O1476" t="str">
            <v/>
          </cell>
          <cell r="P1476" t="str">
            <v/>
          </cell>
        </row>
        <row r="1477">
          <cell r="A1477" t="str">
            <v>OH</v>
          </cell>
          <cell r="B1477">
            <v>9</v>
          </cell>
          <cell r="C1477">
            <v>3</v>
          </cell>
          <cell r="D1477" t="str">
            <v>C</v>
          </cell>
          <cell r="E1477">
            <v>0.85</v>
          </cell>
          <cell r="F1477">
            <v>37859</v>
          </cell>
          <cell r="G1477">
            <v>2.3300000000000001E-2</v>
          </cell>
          <cell r="H1477">
            <v>0.02</v>
          </cell>
          <cell r="I1477" t="str">
            <v>6          0   .</v>
          </cell>
          <cell r="J1477">
            <v>0</v>
          </cell>
          <cell r="K1477">
            <v>0</v>
          </cell>
          <cell r="L1477">
            <v>2003</v>
          </cell>
          <cell r="M1477" t="str">
            <v>No Trade</v>
          </cell>
          <cell r="N1477" t="str">
            <v/>
          </cell>
          <cell r="O1477" t="str">
            <v/>
          </cell>
          <cell r="P1477" t="str">
            <v/>
          </cell>
        </row>
        <row r="1478">
          <cell r="A1478" t="str">
            <v>OH</v>
          </cell>
          <cell r="B1478">
            <v>9</v>
          </cell>
          <cell r="C1478">
            <v>3</v>
          </cell>
          <cell r="D1478" t="str">
            <v>C</v>
          </cell>
          <cell r="E1478">
            <v>0.9</v>
          </cell>
          <cell r="F1478">
            <v>37859</v>
          </cell>
          <cell r="G1478">
            <v>1.6799999999999999E-2</v>
          </cell>
          <cell r="H1478">
            <v>1.4E-2</v>
          </cell>
          <cell r="I1478" t="str">
            <v>8          0   .</v>
          </cell>
          <cell r="J1478">
            <v>0</v>
          </cell>
          <cell r="K1478">
            <v>0</v>
          </cell>
          <cell r="L1478">
            <v>2003</v>
          </cell>
          <cell r="M1478" t="str">
            <v>No Trade</v>
          </cell>
          <cell r="N1478" t="str">
            <v/>
          </cell>
          <cell r="O1478" t="str">
            <v/>
          </cell>
          <cell r="P1478" t="str">
            <v/>
          </cell>
        </row>
        <row r="1479">
          <cell r="A1479" t="str">
            <v>OH</v>
          </cell>
          <cell r="B1479">
            <v>10</v>
          </cell>
          <cell r="C1479">
            <v>3</v>
          </cell>
          <cell r="D1479" t="str">
            <v>C</v>
          </cell>
          <cell r="E1479">
            <v>0.65</v>
          </cell>
          <cell r="F1479">
            <v>37889</v>
          </cell>
          <cell r="G1479">
            <v>8.8999999999999996E-2</v>
          </cell>
          <cell r="H1479">
            <v>8.1000000000000003E-2</v>
          </cell>
          <cell r="I1479" t="str">
            <v>3          0   .</v>
          </cell>
          <cell r="J1479">
            <v>0</v>
          </cell>
          <cell r="K1479">
            <v>0</v>
          </cell>
          <cell r="L1479">
            <v>2003</v>
          </cell>
          <cell r="M1479" t="str">
            <v>No Trade</v>
          </cell>
          <cell r="N1479" t="str">
            <v/>
          </cell>
          <cell r="O1479" t="str">
            <v/>
          </cell>
          <cell r="P1479" t="str">
            <v/>
          </cell>
        </row>
        <row r="1480">
          <cell r="A1480" t="str">
            <v>OH</v>
          </cell>
          <cell r="B1480">
            <v>10</v>
          </cell>
          <cell r="C1480">
            <v>3</v>
          </cell>
          <cell r="D1480" t="str">
            <v>C</v>
          </cell>
          <cell r="E1480">
            <v>0.68</v>
          </cell>
          <cell r="F1480">
            <v>37889</v>
          </cell>
          <cell r="G1480">
            <v>7.4899999999999994E-2</v>
          </cell>
          <cell r="H1480">
            <v>6.8000000000000005E-2</v>
          </cell>
          <cell r="I1480" t="str">
            <v>1          0   .</v>
          </cell>
          <cell r="J1480">
            <v>0</v>
          </cell>
          <cell r="K1480">
            <v>0</v>
          </cell>
          <cell r="L1480">
            <v>2003</v>
          </cell>
          <cell r="M1480" t="str">
            <v>No Trade</v>
          </cell>
          <cell r="N1480" t="str">
            <v/>
          </cell>
          <cell r="O1480" t="str">
            <v/>
          </cell>
          <cell r="P1480" t="str">
            <v/>
          </cell>
        </row>
        <row r="1481">
          <cell r="A1481" t="str">
            <v>OH</v>
          </cell>
          <cell r="B1481">
            <v>10</v>
          </cell>
          <cell r="C1481">
            <v>3</v>
          </cell>
          <cell r="D1481" t="str">
            <v>C</v>
          </cell>
          <cell r="E1481">
            <v>0.69</v>
          </cell>
          <cell r="F1481">
            <v>37889</v>
          </cell>
          <cell r="G1481">
            <v>7.0800000000000002E-2</v>
          </cell>
          <cell r="H1481">
            <v>6.4000000000000001E-2</v>
          </cell>
          <cell r="I1481" t="str">
            <v>3          0   .</v>
          </cell>
          <cell r="J1481">
            <v>0</v>
          </cell>
          <cell r="K1481">
            <v>0</v>
          </cell>
          <cell r="L1481">
            <v>2003</v>
          </cell>
          <cell r="M1481" t="str">
            <v>No Trade</v>
          </cell>
          <cell r="N1481" t="str">
            <v/>
          </cell>
          <cell r="O1481" t="str">
            <v/>
          </cell>
          <cell r="P1481" t="str">
            <v/>
          </cell>
        </row>
        <row r="1482">
          <cell r="A1482" t="str">
            <v>OH</v>
          </cell>
          <cell r="B1482">
            <v>10</v>
          </cell>
          <cell r="C1482">
            <v>3</v>
          </cell>
          <cell r="D1482" t="str">
            <v>C</v>
          </cell>
          <cell r="E1482">
            <v>0.7</v>
          </cell>
          <cell r="F1482">
            <v>37889</v>
          </cell>
          <cell r="G1482">
            <v>6.6900000000000001E-2</v>
          </cell>
          <cell r="H1482">
            <v>0.06</v>
          </cell>
          <cell r="I1482" t="str">
            <v>6          0   .</v>
          </cell>
          <cell r="J1482">
            <v>0</v>
          </cell>
          <cell r="K1482">
            <v>0</v>
          </cell>
          <cell r="L1482">
            <v>2003</v>
          </cell>
          <cell r="M1482" t="str">
            <v>No Trade</v>
          </cell>
          <cell r="N1482" t="str">
            <v/>
          </cell>
          <cell r="O1482" t="str">
            <v/>
          </cell>
          <cell r="P1482" t="str">
            <v/>
          </cell>
        </row>
        <row r="1483">
          <cell r="A1483" t="str">
            <v>OH</v>
          </cell>
          <cell r="B1483">
            <v>10</v>
          </cell>
          <cell r="C1483">
            <v>3</v>
          </cell>
          <cell r="D1483" t="str">
            <v>P</v>
          </cell>
          <cell r="E1483">
            <v>0.7</v>
          </cell>
          <cell r="F1483">
            <v>37889</v>
          </cell>
          <cell r="G1483">
            <v>0</v>
          </cell>
          <cell r="H1483">
            <v>0</v>
          </cell>
          <cell r="I1483" t="str">
            <v>0          0   .</v>
          </cell>
          <cell r="J1483">
            <v>0</v>
          </cell>
          <cell r="K1483">
            <v>0</v>
          </cell>
          <cell r="L1483">
            <v>2003</v>
          </cell>
          <cell r="M1483" t="str">
            <v>No Trade</v>
          </cell>
          <cell r="N1483" t="str">
            <v/>
          </cell>
          <cell r="O1483" t="str">
            <v/>
          </cell>
          <cell r="P1483" t="str">
            <v/>
          </cell>
        </row>
        <row r="1484">
          <cell r="A1484" t="str">
            <v>OH</v>
          </cell>
          <cell r="B1484">
            <v>10</v>
          </cell>
          <cell r="C1484">
            <v>3</v>
          </cell>
          <cell r="D1484" t="str">
            <v>C</v>
          </cell>
          <cell r="E1484">
            <v>0.78</v>
          </cell>
          <cell r="F1484">
            <v>37889</v>
          </cell>
          <cell r="G1484">
            <v>4.19E-2</v>
          </cell>
          <cell r="H1484">
            <v>4.2000000000000003E-2</v>
          </cell>
          <cell r="I1484" t="str">
            <v>8          0   .</v>
          </cell>
          <cell r="J1484">
            <v>0</v>
          </cell>
          <cell r="K1484">
            <v>0</v>
          </cell>
          <cell r="L1484">
            <v>2003</v>
          </cell>
          <cell r="M1484" t="str">
            <v>No Trade</v>
          </cell>
          <cell r="N1484" t="str">
            <v/>
          </cell>
          <cell r="O1484" t="str">
            <v/>
          </cell>
          <cell r="P1484" t="str">
            <v/>
          </cell>
        </row>
        <row r="1485">
          <cell r="A1485" t="str">
            <v>OH</v>
          </cell>
          <cell r="B1485">
            <v>10</v>
          </cell>
          <cell r="C1485">
            <v>3</v>
          </cell>
          <cell r="D1485" t="str">
            <v>C</v>
          </cell>
          <cell r="E1485">
            <v>0.83</v>
          </cell>
          <cell r="F1485">
            <v>37889</v>
          </cell>
          <cell r="G1485">
            <v>3.2399999999999998E-2</v>
          </cell>
          <cell r="H1485">
            <v>3.2000000000000001E-2</v>
          </cell>
          <cell r="I1485" t="str">
            <v>4          0   .</v>
          </cell>
          <cell r="J1485">
            <v>0</v>
          </cell>
          <cell r="K1485">
            <v>0</v>
          </cell>
          <cell r="L1485">
            <v>2003</v>
          </cell>
          <cell r="M1485" t="str">
            <v>No Trade</v>
          </cell>
          <cell r="N1485" t="str">
            <v/>
          </cell>
          <cell r="O1485" t="str">
            <v/>
          </cell>
          <cell r="P1485" t="str">
            <v/>
          </cell>
        </row>
        <row r="1486">
          <cell r="A1486" t="str">
            <v>OH</v>
          </cell>
          <cell r="B1486">
            <v>10</v>
          </cell>
          <cell r="C1486">
            <v>3</v>
          </cell>
          <cell r="D1486" t="str">
            <v>C</v>
          </cell>
          <cell r="E1486">
            <v>0.85</v>
          </cell>
          <cell r="F1486">
            <v>37889</v>
          </cell>
          <cell r="G1486">
            <v>2.76E-2</v>
          </cell>
          <cell r="H1486">
            <v>2.9000000000000001E-2</v>
          </cell>
          <cell r="I1486" t="str">
            <v>0          0   .</v>
          </cell>
          <cell r="J1486">
            <v>0</v>
          </cell>
          <cell r="K1486">
            <v>0</v>
          </cell>
          <cell r="L1486">
            <v>2003</v>
          </cell>
          <cell r="M1486" t="str">
            <v>No Trade</v>
          </cell>
          <cell r="N1486" t="str">
            <v/>
          </cell>
          <cell r="O1486" t="str">
            <v/>
          </cell>
          <cell r="P1486" t="str">
            <v/>
          </cell>
        </row>
        <row r="1487">
          <cell r="A1487" t="str">
            <v>OH</v>
          </cell>
          <cell r="B1487">
            <v>11</v>
          </cell>
          <cell r="C1487">
            <v>3</v>
          </cell>
          <cell r="D1487" t="str">
            <v>C</v>
          </cell>
          <cell r="E1487">
            <v>0.69</v>
          </cell>
          <cell r="F1487">
            <v>37922</v>
          </cell>
          <cell r="G1487">
            <v>7.6899999999999996E-2</v>
          </cell>
          <cell r="H1487">
            <v>7.0000000000000007E-2</v>
          </cell>
          <cell r="I1487" t="str">
            <v>4          0   .</v>
          </cell>
          <cell r="J1487">
            <v>0</v>
          </cell>
          <cell r="K1487">
            <v>0</v>
          </cell>
          <cell r="L1487">
            <v>2003</v>
          </cell>
          <cell r="M1487" t="str">
            <v>No Trade</v>
          </cell>
          <cell r="N1487" t="str">
            <v/>
          </cell>
          <cell r="O1487" t="str">
            <v/>
          </cell>
          <cell r="P1487" t="str">
            <v/>
          </cell>
        </row>
        <row r="1488">
          <cell r="A1488" t="str">
            <v>OH</v>
          </cell>
          <cell r="B1488">
            <v>11</v>
          </cell>
          <cell r="C1488">
            <v>3</v>
          </cell>
          <cell r="D1488" t="str">
            <v>C</v>
          </cell>
          <cell r="E1488">
            <v>0.7</v>
          </cell>
          <cell r="F1488">
            <v>37922</v>
          </cell>
          <cell r="G1488">
            <v>7.2900000000000006E-2</v>
          </cell>
          <cell r="H1488">
            <v>6.6000000000000003E-2</v>
          </cell>
          <cell r="I1488" t="str">
            <v>6          0   .</v>
          </cell>
          <cell r="J1488">
            <v>0</v>
          </cell>
          <cell r="K1488">
            <v>0</v>
          </cell>
          <cell r="L1488">
            <v>2003</v>
          </cell>
          <cell r="M1488" t="str">
            <v>No Trade</v>
          </cell>
          <cell r="N1488" t="str">
            <v/>
          </cell>
          <cell r="O1488" t="str">
            <v/>
          </cell>
          <cell r="P1488" t="str">
            <v/>
          </cell>
        </row>
        <row r="1489">
          <cell r="A1489" t="str">
            <v>OH</v>
          </cell>
          <cell r="B1489">
            <v>11</v>
          </cell>
          <cell r="C1489">
            <v>3</v>
          </cell>
          <cell r="D1489" t="str">
            <v>C</v>
          </cell>
          <cell r="E1489">
            <v>0.78</v>
          </cell>
          <cell r="F1489">
            <v>37922</v>
          </cell>
          <cell r="G1489">
            <v>4.7300000000000002E-2</v>
          </cell>
          <cell r="H1489">
            <v>4.2000000000000003E-2</v>
          </cell>
          <cell r="I1489" t="str">
            <v>8          0   .</v>
          </cell>
          <cell r="J1489">
            <v>0</v>
          </cell>
          <cell r="K1489">
            <v>0</v>
          </cell>
          <cell r="L1489">
            <v>2003</v>
          </cell>
          <cell r="M1489" t="str">
            <v>No Trade</v>
          </cell>
          <cell r="N1489" t="str">
            <v/>
          </cell>
          <cell r="O1489" t="str">
            <v/>
          </cell>
          <cell r="P1489" t="str">
            <v/>
          </cell>
        </row>
        <row r="1490">
          <cell r="A1490" t="str">
            <v>OH</v>
          </cell>
          <cell r="B1490">
            <v>11</v>
          </cell>
          <cell r="C1490">
            <v>3</v>
          </cell>
          <cell r="D1490" t="str">
            <v>C</v>
          </cell>
          <cell r="E1490">
            <v>0.83</v>
          </cell>
          <cell r="F1490">
            <v>37922</v>
          </cell>
          <cell r="G1490">
            <v>3.5900000000000001E-2</v>
          </cell>
          <cell r="H1490">
            <v>3.2000000000000001E-2</v>
          </cell>
          <cell r="I1490" t="str">
            <v>4          0   .</v>
          </cell>
          <cell r="J1490">
            <v>0</v>
          </cell>
          <cell r="K1490">
            <v>0</v>
          </cell>
          <cell r="L1490">
            <v>2003</v>
          </cell>
          <cell r="M1490" t="str">
            <v>No Trade</v>
          </cell>
          <cell r="N1490" t="str">
            <v/>
          </cell>
          <cell r="O1490" t="str">
            <v/>
          </cell>
          <cell r="P1490" t="str">
            <v/>
          </cell>
        </row>
        <row r="1491">
          <cell r="A1491" t="str">
            <v>OH</v>
          </cell>
          <cell r="B1491">
            <v>11</v>
          </cell>
          <cell r="C1491">
            <v>3</v>
          </cell>
          <cell r="D1491" t="str">
            <v>C</v>
          </cell>
          <cell r="E1491">
            <v>0.85</v>
          </cell>
          <cell r="F1491">
            <v>37922</v>
          </cell>
          <cell r="G1491">
            <v>3.2199999999999999E-2</v>
          </cell>
          <cell r="H1491">
            <v>2.9000000000000001E-2</v>
          </cell>
          <cell r="I1491" t="str">
            <v>0          0   .</v>
          </cell>
          <cell r="J1491">
            <v>0</v>
          </cell>
          <cell r="K1491">
            <v>0</v>
          </cell>
          <cell r="L1491">
            <v>2003</v>
          </cell>
          <cell r="M1491" t="str">
            <v>No Trade</v>
          </cell>
          <cell r="N1491" t="str">
            <v/>
          </cell>
          <cell r="O1491" t="str">
            <v/>
          </cell>
          <cell r="P1491" t="str">
            <v/>
          </cell>
        </row>
        <row r="1492">
          <cell r="A1492" t="str">
            <v>OH</v>
          </cell>
          <cell r="B1492">
            <v>12</v>
          </cell>
          <cell r="C1492">
            <v>3</v>
          </cell>
          <cell r="D1492" t="str">
            <v>C</v>
          </cell>
          <cell r="E1492">
            <v>0.67</v>
          </cell>
          <cell r="F1492">
            <v>37949</v>
          </cell>
          <cell r="G1492">
            <v>8.8400000000000006E-2</v>
          </cell>
          <cell r="H1492">
            <v>8.1000000000000003E-2</v>
          </cell>
          <cell r="I1492" t="str">
            <v>0          0   .</v>
          </cell>
          <cell r="J1492">
            <v>0</v>
          </cell>
          <cell r="K1492">
            <v>0</v>
          </cell>
          <cell r="L1492">
            <v>2003</v>
          </cell>
          <cell r="M1492" t="str">
            <v>No Trade</v>
          </cell>
          <cell r="N1492" t="str">
            <v/>
          </cell>
          <cell r="O1492" t="str">
            <v/>
          </cell>
          <cell r="P1492" t="str">
            <v/>
          </cell>
        </row>
        <row r="1493">
          <cell r="A1493" t="str">
            <v>OH</v>
          </cell>
          <cell r="B1493">
            <v>12</v>
          </cell>
          <cell r="C1493">
            <v>3</v>
          </cell>
          <cell r="D1493" t="str">
            <v>C</v>
          </cell>
          <cell r="E1493">
            <v>0.68</v>
          </cell>
          <cell r="F1493">
            <v>37949</v>
          </cell>
          <cell r="G1493">
            <v>8.3799999999999999E-2</v>
          </cell>
          <cell r="H1493">
            <v>7.5999999999999998E-2</v>
          </cell>
          <cell r="I1493" t="str">
            <v>6          0   .</v>
          </cell>
          <cell r="J1493">
            <v>0</v>
          </cell>
          <cell r="K1493">
            <v>0</v>
          </cell>
          <cell r="L1493">
            <v>2003</v>
          </cell>
          <cell r="M1493" t="str">
            <v>No Trade</v>
          </cell>
          <cell r="N1493" t="str">
            <v/>
          </cell>
          <cell r="O1493" t="str">
            <v/>
          </cell>
          <cell r="P1493" t="str">
            <v/>
          </cell>
        </row>
        <row r="1494">
          <cell r="A1494" t="str">
            <v>OH</v>
          </cell>
          <cell r="B1494">
            <v>12</v>
          </cell>
          <cell r="C1494">
            <v>3</v>
          </cell>
          <cell r="D1494" t="str">
            <v>P</v>
          </cell>
          <cell r="E1494">
            <v>0.68</v>
          </cell>
          <cell r="F1494">
            <v>37949</v>
          </cell>
          <cell r="G1494">
            <v>8.48E-2</v>
          </cell>
          <cell r="H1494">
            <v>8.4000000000000005E-2</v>
          </cell>
          <cell r="I1494" t="str">
            <v>8          0   .</v>
          </cell>
          <cell r="J1494">
            <v>0</v>
          </cell>
          <cell r="K1494">
            <v>0</v>
          </cell>
          <cell r="L1494">
            <v>2003</v>
          </cell>
          <cell r="M1494" t="str">
            <v>No Trade</v>
          </cell>
          <cell r="N1494" t="str">
            <v/>
          </cell>
          <cell r="O1494" t="str">
            <v/>
          </cell>
          <cell r="P1494" t="str">
            <v/>
          </cell>
        </row>
        <row r="1495">
          <cell r="A1495" t="str">
            <v>OH</v>
          </cell>
          <cell r="B1495">
            <v>12</v>
          </cell>
          <cell r="C1495">
            <v>3</v>
          </cell>
          <cell r="D1495" t="str">
            <v>C</v>
          </cell>
          <cell r="E1495">
            <v>0.7</v>
          </cell>
          <cell r="F1495">
            <v>37949</v>
          </cell>
          <cell r="G1495">
            <v>7.5399999999999995E-2</v>
          </cell>
          <cell r="H1495">
            <v>6.8000000000000005E-2</v>
          </cell>
          <cell r="I1495" t="str">
            <v>9          0   .</v>
          </cell>
          <cell r="J1495">
            <v>0</v>
          </cell>
          <cell r="K1495">
            <v>0</v>
          </cell>
          <cell r="L1495">
            <v>2003</v>
          </cell>
          <cell r="M1495" t="str">
            <v>No Trade</v>
          </cell>
          <cell r="N1495" t="str">
            <v/>
          </cell>
          <cell r="O1495" t="str">
            <v/>
          </cell>
          <cell r="P1495" t="str">
            <v/>
          </cell>
        </row>
        <row r="1496">
          <cell r="A1496" t="str">
            <v>OH</v>
          </cell>
          <cell r="B1496">
            <v>12</v>
          </cell>
          <cell r="C1496">
            <v>3</v>
          </cell>
          <cell r="D1496" t="str">
            <v>C</v>
          </cell>
          <cell r="E1496">
            <v>0.74</v>
          </cell>
          <cell r="F1496">
            <v>37949</v>
          </cell>
          <cell r="G1496">
            <v>0</v>
          </cell>
          <cell r="H1496">
            <v>0</v>
          </cell>
          <cell r="I1496" t="str">
            <v>0          0   .</v>
          </cell>
          <cell r="J1496">
            <v>0</v>
          </cell>
          <cell r="K1496">
            <v>0</v>
          </cell>
          <cell r="L1496">
            <v>2003</v>
          </cell>
          <cell r="M1496" t="str">
            <v>No Trade</v>
          </cell>
          <cell r="N1496" t="str">
            <v/>
          </cell>
          <cell r="O1496" t="str">
            <v/>
          </cell>
          <cell r="P1496" t="str">
            <v/>
          </cell>
        </row>
        <row r="1497">
          <cell r="A1497" t="str">
            <v>OH</v>
          </cell>
          <cell r="B1497">
            <v>12</v>
          </cell>
          <cell r="C1497">
            <v>3</v>
          </cell>
          <cell r="D1497" t="str">
            <v>C</v>
          </cell>
          <cell r="E1497">
            <v>0.75</v>
          </cell>
          <cell r="F1497">
            <v>37949</v>
          </cell>
          <cell r="G1497">
            <v>0</v>
          </cell>
          <cell r="H1497">
            <v>0</v>
          </cell>
          <cell r="I1497" t="str">
            <v>0          0   .</v>
          </cell>
          <cell r="J1497">
            <v>0</v>
          </cell>
          <cell r="K1497">
            <v>0</v>
          </cell>
          <cell r="L1497">
            <v>2003</v>
          </cell>
          <cell r="M1497" t="str">
            <v>No Trade</v>
          </cell>
          <cell r="N1497" t="str">
            <v/>
          </cell>
          <cell r="O1497" t="str">
            <v/>
          </cell>
          <cell r="P1497" t="str">
            <v/>
          </cell>
        </row>
        <row r="1498">
          <cell r="A1498" t="str">
            <v>OH</v>
          </cell>
          <cell r="B1498">
            <v>12</v>
          </cell>
          <cell r="C1498">
            <v>3</v>
          </cell>
          <cell r="D1498" t="str">
            <v>C</v>
          </cell>
          <cell r="E1498">
            <v>0.76</v>
          </cell>
          <cell r="F1498">
            <v>37949</v>
          </cell>
          <cell r="G1498">
            <v>0</v>
          </cell>
          <cell r="H1498">
            <v>0</v>
          </cell>
          <cell r="I1498" t="str">
            <v>0          0   .</v>
          </cell>
          <cell r="J1498">
            <v>0</v>
          </cell>
          <cell r="K1498">
            <v>0</v>
          </cell>
          <cell r="L1498">
            <v>2003</v>
          </cell>
          <cell r="M1498" t="str">
            <v>No Trade</v>
          </cell>
          <cell r="N1498" t="str">
            <v/>
          </cell>
          <cell r="O1498" t="str">
            <v/>
          </cell>
          <cell r="P1498" t="str">
            <v/>
          </cell>
        </row>
        <row r="1499">
          <cell r="A1499" t="str">
            <v>OH</v>
          </cell>
          <cell r="B1499">
            <v>12</v>
          </cell>
          <cell r="C1499">
            <v>3</v>
          </cell>
          <cell r="D1499" t="str">
            <v>C</v>
          </cell>
          <cell r="E1499">
            <v>0.77</v>
          </cell>
          <cell r="F1499">
            <v>37949</v>
          </cell>
          <cell r="G1499">
            <v>0</v>
          </cell>
          <cell r="H1499">
            <v>0</v>
          </cell>
          <cell r="I1499" t="str">
            <v>0          0   .</v>
          </cell>
          <cell r="J1499">
            <v>0</v>
          </cell>
          <cell r="K1499">
            <v>0</v>
          </cell>
          <cell r="L1499">
            <v>2003</v>
          </cell>
          <cell r="M1499" t="str">
            <v>No Trade</v>
          </cell>
          <cell r="N1499" t="str">
            <v/>
          </cell>
          <cell r="O1499" t="str">
            <v/>
          </cell>
          <cell r="P1499" t="str">
            <v/>
          </cell>
        </row>
        <row r="1500">
          <cell r="A1500" t="str">
            <v>OH</v>
          </cell>
          <cell r="B1500">
            <v>12</v>
          </cell>
          <cell r="C1500">
            <v>3</v>
          </cell>
          <cell r="D1500" t="str">
            <v>C</v>
          </cell>
          <cell r="E1500">
            <v>0.78</v>
          </cell>
          <cell r="F1500">
            <v>37949</v>
          </cell>
          <cell r="G1500">
            <v>0</v>
          </cell>
          <cell r="H1500">
            <v>0</v>
          </cell>
          <cell r="I1500" t="str">
            <v>0          0   .</v>
          </cell>
          <cell r="J1500">
            <v>0</v>
          </cell>
          <cell r="K1500">
            <v>0</v>
          </cell>
          <cell r="L1500">
            <v>2003</v>
          </cell>
          <cell r="M1500" t="str">
            <v>No Trade</v>
          </cell>
          <cell r="N1500" t="str">
            <v/>
          </cell>
          <cell r="O1500" t="str">
            <v/>
          </cell>
          <cell r="P1500" t="str">
            <v/>
          </cell>
        </row>
        <row r="1501">
          <cell r="A1501" t="str">
            <v>OH</v>
          </cell>
          <cell r="B1501">
            <v>12</v>
          </cell>
          <cell r="C1501">
            <v>3</v>
          </cell>
          <cell r="D1501" t="str">
            <v>C</v>
          </cell>
          <cell r="E1501">
            <v>0.79</v>
          </cell>
          <cell r="F1501">
            <v>37949</v>
          </cell>
          <cell r="G1501">
            <v>0</v>
          </cell>
          <cell r="H1501">
            <v>0</v>
          </cell>
          <cell r="I1501" t="str">
            <v>0          0   .</v>
          </cell>
          <cell r="J1501">
            <v>0</v>
          </cell>
          <cell r="K1501">
            <v>0</v>
          </cell>
          <cell r="L1501">
            <v>2003</v>
          </cell>
          <cell r="M1501" t="str">
            <v>No Trade</v>
          </cell>
          <cell r="N1501" t="str">
            <v/>
          </cell>
          <cell r="O1501" t="str">
            <v/>
          </cell>
          <cell r="P1501" t="str">
            <v/>
          </cell>
        </row>
        <row r="1502">
          <cell r="A1502" t="str">
            <v>OH</v>
          </cell>
          <cell r="B1502">
            <v>12</v>
          </cell>
          <cell r="C1502">
            <v>3</v>
          </cell>
          <cell r="D1502" t="str">
            <v>C</v>
          </cell>
          <cell r="E1502">
            <v>0.8</v>
          </cell>
          <cell r="F1502">
            <v>37949</v>
          </cell>
          <cell r="G1502">
            <v>4.4299999999999999E-2</v>
          </cell>
          <cell r="H1502">
            <v>0.04</v>
          </cell>
          <cell r="I1502" t="str">
            <v>0          0   .</v>
          </cell>
          <cell r="J1502">
            <v>0</v>
          </cell>
          <cell r="K1502">
            <v>0</v>
          </cell>
          <cell r="L1502">
            <v>2003</v>
          </cell>
          <cell r="M1502" t="str">
            <v>No Trade</v>
          </cell>
          <cell r="N1502" t="str">
            <v/>
          </cell>
          <cell r="O1502" t="str">
            <v/>
          </cell>
          <cell r="P1502" t="str">
            <v/>
          </cell>
        </row>
        <row r="1503">
          <cell r="A1503" t="str">
            <v>OH</v>
          </cell>
          <cell r="B1503">
            <v>12</v>
          </cell>
          <cell r="C1503">
            <v>3</v>
          </cell>
          <cell r="D1503" t="str">
            <v>C</v>
          </cell>
          <cell r="E1503">
            <v>0.81</v>
          </cell>
          <cell r="F1503">
            <v>37949</v>
          </cell>
          <cell r="G1503">
            <v>0</v>
          </cell>
          <cell r="H1503">
            <v>0</v>
          </cell>
          <cell r="I1503" t="str">
            <v>0          0   .</v>
          </cell>
          <cell r="J1503">
            <v>0</v>
          </cell>
          <cell r="K1503">
            <v>0</v>
          </cell>
          <cell r="L1503">
            <v>2003</v>
          </cell>
          <cell r="M1503" t="str">
            <v>No Trade</v>
          </cell>
          <cell r="N1503" t="str">
            <v/>
          </cell>
          <cell r="O1503" t="str">
            <v/>
          </cell>
          <cell r="P1503" t="str">
            <v/>
          </cell>
        </row>
        <row r="1504">
          <cell r="A1504" t="str">
            <v>OH</v>
          </cell>
          <cell r="B1504">
            <v>12</v>
          </cell>
          <cell r="C1504">
            <v>3</v>
          </cell>
          <cell r="D1504" t="str">
            <v>C</v>
          </cell>
          <cell r="E1504">
            <v>0.82</v>
          </cell>
          <cell r="F1504">
            <v>37949</v>
          </cell>
          <cell r="G1504">
            <v>0</v>
          </cell>
          <cell r="H1504">
            <v>0</v>
          </cell>
          <cell r="I1504" t="str">
            <v>0          0   .</v>
          </cell>
          <cell r="J1504">
            <v>0</v>
          </cell>
          <cell r="K1504">
            <v>0</v>
          </cell>
          <cell r="L1504">
            <v>2003</v>
          </cell>
          <cell r="M1504" t="str">
            <v>No Trade</v>
          </cell>
          <cell r="N1504" t="str">
            <v/>
          </cell>
          <cell r="O1504" t="str">
            <v/>
          </cell>
          <cell r="P1504" t="str">
            <v/>
          </cell>
        </row>
        <row r="1505">
          <cell r="A1505" t="str">
            <v>OH</v>
          </cell>
          <cell r="B1505">
            <v>12</v>
          </cell>
          <cell r="C1505">
            <v>3</v>
          </cell>
          <cell r="D1505" t="str">
            <v>C</v>
          </cell>
          <cell r="E1505">
            <v>0.83</v>
          </cell>
          <cell r="F1505">
            <v>37949</v>
          </cell>
          <cell r="G1505">
            <v>0</v>
          </cell>
          <cell r="H1505">
            <v>0</v>
          </cell>
          <cell r="I1505" t="str">
            <v>0          0   .</v>
          </cell>
          <cell r="J1505">
            <v>0</v>
          </cell>
          <cell r="K1505">
            <v>0</v>
          </cell>
          <cell r="L1505">
            <v>2003</v>
          </cell>
          <cell r="M1505" t="str">
            <v>No Trade</v>
          </cell>
          <cell r="N1505" t="str">
            <v/>
          </cell>
          <cell r="O1505" t="str">
            <v/>
          </cell>
          <cell r="P1505" t="str">
            <v/>
          </cell>
        </row>
        <row r="1506">
          <cell r="A1506" t="str">
            <v>OH</v>
          </cell>
          <cell r="B1506">
            <v>12</v>
          </cell>
          <cell r="C1506">
            <v>3</v>
          </cell>
          <cell r="D1506" t="str">
            <v>C</v>
          </cell>
          <cell r="E1506">
            <v>0.84</v>
          </cell>
          <cell r="F1506">
            <v>37949</v>
          </cell>
          <cell r="G1506">
            <v>0</v>
          </cell>
          <cell r="H1506">
            <v>0</v>
          </cell>
          <cell r="I1506" t="str">
            <v>0          0   .</v>
          </cell>
          <cell r="J1506">
            <v>0</v>
          </cell>
          <cell r="K1506">
            <v>0</v>
          </cell>
          <cell r="L1506">
            <v>2003</v>
          </cell>
          <cell r="M1506" t="str">
            <v>No Trade</v>
          </cell>
          <cell r="N1506" t="str">
            <v/>
          </cell>
          <cell r="O1506" t="str">
            <v/>
          </cell>
          <cell r="P1506" t="str">
            <v/>
          </cell>
        </row>
        <row r="1507">
          <cell r="A1507" t="str">
            <v>OH</v>
          </cell>
          <cell r="B1507">
            <v>12</v>
          </cell>
          <cell r="C1507">
            <v>3</v>
          </cell>
          <cell r="D1507" t="str">
            <v>C</v>
          </cell>
          <cell r="E1507">
            <v>0.85</v>
          </cell>
          <cell r="F1507">
            <v>37949</v>
          </cell>
          <cell r="G1507">
            <v>3.39E-2</v>
          </cell>
          <cell r="H1507">
            <v>0.03</v>
          </cell>
          <cell r="I1507" t="str">
            <v>4          0   .</v>
          </cell>
          <cell r="J1507">
            <v>0</v>
          </cell>
          <cell r="K1507">
            <v>0</v>
          </cell>
          <cell r="L1507">
            <v>2003</v>
          </cell>
          <cell r="M1507" t="str">
            <v>No Trade</v>
          </cell>
          <cell r="N1507" t="str">
            <v/>
          </cell>
          <cell r="O1507" t="str">
            <v/>
          </cell>
          <cell r="P1507" t="str">
            <v/>
          </cell>
        </row>
        <row r="1508">
          <cell r="A1508" t="str">
            <v>OH</v>
          </cell>
          <cell r="B1508">
            <v>12</v>
          </cell>
          <cell r="C1508">
            <v>3</v>
          </cell>
          <cell r="D1508" t="str">
            <v>C</v>
          </cell>
          <cell r="E1508">
            <v>0.86</v>
          </cell>
          <cell r="F1508">
            <v>37949</v>
          </cell>
          <cell r="G1508">
            <v>0</v>
          </cell>
          <cell r="H1508">
            <v>0</v>
          </cell>
          <cell r="I1508" t="str">
            <v>0          0   .</v>
          </cell>
          <cell r="J1508">
            <v>0</v>
          </cell>
          <cell r="K1508">
            <v>0</v>
          </cell>
          <cell r="L1508">
            <v>2003</v>
          </cell>
          <cell r="M1508" t="str">
            <v>No Trade</v>
          </cell>
          <cell r="N1508" t="str">
            <v/>
          </cell>
          <cell r="O1508" t="str">
            <v/>
          </cell>
          <cell r="P1508" t="str">
            <v/>
          </cell>
        </row>
        <row r="1509">
          <cell r="A1509" t="str">
            <v>OH</v>
          </cell>
          <cell r="B1509">
            <v>12</v>
          </cell>
          <cell r="C1509">
            <v>3</v>
          </cell>
          <cell r="D1509" t="str">
            <v>C</v>
          </cell>
          <cell r="E1509">
            <v>0.87</v>
          </cell>
          <cell r="F1509">
            <v>37949</v>
          </cell>
          <cell r="G1509">
            <v>0</v>
          </cell>
          <cell r="H1509">
            <v>0</v>
          </cell>
          <cell r="I1509" t="str">
            <v>0          0   .</v>
          </cell>
          <cell r="J1509">
            <v>0</v>
          </cell>
          <cell r="K1509">
            <v>0</v>
          </cell>
          <cell r="L1509">
            <v>2003</v>
          </cell>
          <cell r="M1509" t="str">
            <v>No Trade</v>
          </cell>
          <cell r="N1509" t="str">
            <v/>
          </cell>
          <cell r="O1509" t="str">
            <v/>
          </cell>
          <cell r="P1509" t="str">
            <v/>
          </cell>
        </row>
        <row r="1510">
          <cell r="A1510" t="str">
            <v>OH</v>
          </cell>
          <cell r="B1510">
            <v>12</v>
          </cell>
          <cell r="C1510">
            <v>3</v>
          </cell>
          <cell r="D1510" t="str">
            <v>C</v>
          </cell>
          <cell r="E1510">
            <v>0.88</v>
          </cell>
          <cell r="F1510">
            <v>37949</v>
          </cell>
          <cell r="G1510">
            <v>0</v>
          </cell>
          <cell r="H1510">
            <v>0</v>
          </cell>
          <cell r="I1510" t="str">
            <v>0          0   .</v>
          </cell>
          <cell r="J1510">
            <v>0</v>
          </cell>
          <cell r="K1510">
            <v>0</v>
          </cell>
          <cell r="L1510">
            <v>2003</v>
          </cell>
          <cell r="M1510" t="str">
            <v>No Trade</v>
          </cell>
          <cell r="N1510" t="str">
            <v/>
          </cell>
          <cell r="O1510" t="str">
            <v/>
          </cell>
          <cell r="P1510" t="str">
            <v/>
          </cell>
        </row>
        <row r="1511">
          <cell r="A1511" t="str">
            <v>OH</v>
          </cell>
          <cell r="B1511">
            <v>12</v>
          </cell>
          <cell r="C1511">
            <v>3</v>
          </cell>
          <cell r="D1511" t="str">
            <v>C</v>
          </cell>
          <cell r="E1511">
            <v>0.89</v>
          </cell>
          <cell r="F1511">
            <v>37949</v>
          </cell>
          <cell r="G1511">
            <v>0</v>
          </cell>
          <cell r="H1511">
            <v>0</v>
          </cell>
          <cell r="I1511" t="str">
            <v>0          0   .</v>
          </cell>
          <cell r="J1511">
            <v>0</v>
          </cell>
          <cell r="K1511">
            <v>0</v>
          </cell>
          <cell r="L1511">
            <v>2003</v>
          </cell>
          <cell r="M1511" t="str">
            <v>No Trade</v>
          </cell>
          <cell r="N1511" t="str">
            <v/>
          </cell>
          <cell r="O1511" t="str">
            <v/>
          </cell>
          <cell r="P1511" t="str">
            <v/>
          </cell>
        </row>
        <row r="1512">
          <cell r="A1512" t="str">
            <v>OH</v>
          </cell>
          <cell r="B1512">
            <v>12</v>
          </cell>
          <cell r="C1512">
            <v>3</v>
          </cell>
          <cell r="D1512" t="str">
            <v>C</v>
          </cell>
          <cell r="E1512">
            <v>0.9</v>
          </cell>
          <cell r="F1512">
            <v>37949</v>
          </cell>
          <cell r="G1512">
            <v>0</v>
          </cell>
          <cell r="H1512">
            <v>0</v>
          </cell>
          <cell r="I1512" t="str">
            <v>0          0   .</v>
          </cell>
          <cell r="J1512">
            <v>0</v>
          </cell>
          <cell r="K1512">
            <v>0</v>
          </cell>
          <cell r="L1512">
            <v>2003</v>
          </cell>
          <cell r="M1512" t="str">
            <v>No Trade</v>
          </cell>
          <cell r="N1512" t="str">
            <v/>
          </cell>
          <cell r="O1512" t="str">
            <v/>
          </cell>
          <cell r="P1512" t="str">
            <v/>
          </cell>
        </row>
        <row r="1513">
          <cell r="A1513" t="str">
            <v>OH</v>
          </cell>
          <cell r="B1513">
            <v>12</v>
          </cell>
          <cell r="C1513">
            <v>3</v>
          </cell>
          <cell r="D1513" t="str">
            <v>C</v>
          </cell>
          <cell r="E1513">
            <v>0.91</v>
          </cell>
          <cell r="F1513">
            <v>37949</v>
          </cell>
          <cell r="G1513">
            <v>0</v>
          </cell>
          <cell r="H1513">
            <v>0</v>
          </cell>
          <cell r="I1513" t="str">
            <v>0          0   .</v>
          </cell>
          <cell r="J1513">
            <v>0</v>
          </cell>
          <cell r="K1513">
            <v>0</v>
          </cell>
          <cell r="L1513">
            <v>2003</v>
          </cell>
          <cell r="M1513" t="str">
            <v>No Trade</v>
          </cell>
          <cell r="N1513" t="str">
            <v/>
          </cell>
          <cell r="O1513" t="str">
            <v/>
          </cell>
          <cell r="P1513" t="str">
            <v/>
          </cell>
        </row>
        <row r="1514">
          <cell r="A1514" t="str">
            <v>ON</v>
          </cell>
          <cell r="B1514">
            <v>1</v>
          </cell>
          <cell r="C1514">
            <v>3</v>
          </cell>
          <cell r="D1514" t="str">
            <v>C</v>
          </cell>
          <cell r="E1514">
            <v>0.5</v>
          </cell>
          <cell r="F1514">
            <v>37616</v>
          </cell>
          <cell r="G1514">
            <v>0</v>
          </cell>
          <cell r="H1514">
            <v>0</v>
          </cell>
          <cell r="I1514" t="str">
            <v>0          0</v>
          </cell>
          <cell r="J1514">
            <v>0</v>
          </cell>
          <cell r="K1514">
            <v>0</v>
          </cell>
          <cell r="L1514">
            <v>2003</v>
          </cell>
          <cell r="M1514" t="str">
            <v>No Trade</v>
          </cell>
          <cell r="N1514" t="str">
            <v/>
          </cell>
          <cell r="O1514" t="str">
            <v/>
          </cell>
          <cell r="P1514" t="str">
            <v/>
          </cell>
        </row>
        <row r="1515">
          <cell r="A1515" t="str">
            <v>ON</v>
          </cell>
          <cell r="B1515">
            <v>1</v>
          </cell>
          <cell r="C1515">
            <v>3</v>
          </cell>
          <cell r="D1515" t="str">
            <v>P</v>
          </cell>
          <cell r="E1515">
            <v>0.75</v>
          </cell>
          <cell r="F1515">
            <v>37616</v>
          </cell>
          <cell r="G1515">
            <v>0</v>
          </cell>
          <cell r="H1515">
            <v>0</v>
          </cell>
          <cell r="I1515" t="str">
            <v>0          0</v>
          </cell>
          <cell r="J1515">
            <v>0</v>
          </cell>
          <cell r="K1515">
            <v>0</v>
          </cell>
          <cell r="L1515">
            <v>2003</v>
          </cell>
          <cell r="M1515" t="str">
            <v>No Trade</v>
          </cell>
          <cell r="N1515" t="str">
            <v/>
          </cell>
          <cell r="O1515" t="str">
            <v/>
          </cell>
          <cell r="P1515" t="str">
            <v/>
          </cell>
        </row>
        <row r="1516">
          <cell r="A1516" t="str">
            <v>ON</v>
          </cell>
          <cell r="B1516">
            <v>1</v>
          </cell>
          <cell r="C1516">
            <v>3</v>
          </cell>
          <cell r="D1516" t="str">
            <v>C</v>
          </cell>
          <cell r="E1516">
            <v>1</v>
          </cell>
          <cell r="F1516">
            <v>37616</v>
          </cell>
          <cell r="G1516">
            <v>2.9929999999999999</v>
          </cell>
          <cell r="H1516">
            <v>2.99</v>
          </cell>
          <cell r="I1516" t="str">
            <v>3          0</v>
          </cell>
          <cell r="J1516">
            <v>0</v>
          </cell>
          <cell r="K1516">
            <v>0</v>
          </cell>
          <cell r="L1516">
            <v>2003</v>
          </cell>
          <cell r="M1516" t="str">
            <v>No Trade</v>
          </cell>
          <cell r="N1516" t="str">
            <v>NG13</v>
          </cell>
          <cell r="O1516">
            <v>41.87</v>
          </cell>
          <cell r="P1516">
            <v>1</v>
          </cell>
        </row>
        <row r="1517">
          <cell r="A1517" t="str">
            <v>ON</v>
          </cell>
          <cell r="B1517">
            <v>1</v>
          </cell>
          <cell r="C1517">
            <v>3</v>
          </cell>
          <cell r="D1517" t="str">
            <v>P</v>
          </cell>
          <cell r="E1517">
            <v>1</v>
          </cell>
          <cell r="F1517">
            <v>37616</v>
          </cell>
          <cell r="G1517">
            <v>1E-3</v>
          </cell>
          <cell r="H1517">
            <v>0</v>
          </cell>
          <cell r="I1517" t="str">
            <v>1          0</v>
          </cell>
          <cell r="J1517">
            <v>0</v>
          </cell>
          <cell r="K1517">
            <v>0</v>
          </cell>
          <cell r="L1517">
            <v>2003</v>
          </cell>
          <cell r="M1517">
            <v>4.8809821058926426</v>
          </cell>
          <cell r="N1517" t="str">
            <v>NG13</v>
          </cell>
          <cell r="O1517">
            <v>41.87</v>
          </cell>
          <cell r="P1517">
            <v>2</v>
          </cell>
        </row>
        <row r="1518">
          <cell r="A1518" t="str">
            <v>ON</v>
          </cell>
          <cell r="B1518">
            <v>1</v>
          </cell>
          <cell r="C1518">
            <v>3</v>
          </cell>
          <cell r="D1518" t="str">
            <v>C</v>
          </cell>
          <cell r="E1518">
            <v>1.2</v>
          </cell>
          <cell r="F1518">
            <v>37616</v>
          </cell>
          <cell r="G1518">
            <v>3.0510000000000002</v>
          </cell>
          <cell r="H1518">
            <v>3.05</v>
          </cell>
          <cell r="I1518" t="str">
            <v>1          0</v>
          </cell>
          <cell r="J1518">
            <v>0</v>
          </cell>
          <cell r="K1518">
            <v>0</v>
          </cell>
          <cell r="L1518">
            <v>2003</v>
          </cell>
          <cell r="M1518" t="str">
            <v>No Trade</v>
          </cell>
          <cell r="N1518" t="str">
            <v>NG13</v>
          </cell>
          <cell r="O1518">
            <v>41.87</v>
          </cell>
          <cell r="P1518">
            <v>1</v>
          </cell>
        </row>
        <row r="1519">
          <cell r="A1519" t="str">
            <v>ON</v>
          </cell>
          <cell r="B1519">
            <v>1</v>
          </cell>
          <cell r="C1519">
            <v>3</v>
          </cell>
          <cell r="D1519" t="str">
            <v>P</v>
          </cell>
          <cell r="E1519">
            <v>1.2</v>
          </cell>
          <cell r="F1519">
            <v>37616</v>
          </cell>
          <cell r="G1519">
            <v>1E-3</v>
          </cell>
          <cell r="H1519">
            <v>0</v>
          </cell>
          <cell r="I1519" t="str">
            <v>1          0</v>
          </cell>
          <cell r="J1519">
            <v>0</v>
          </cell>
          <cell r="K1519">
            <v>0</v>
          </cell>
          <cell r="L1519">
            <v>2003</v>
          </cell>
          <cell r="M1519">
            <v>4.6231518219350516</v>
          </cell>
          <cell r="N1519" t="str">
            <v>NG13</v>
          </cell>
          <cell r="O1519">
            <v>41.87</v>
          </cell>
          <cell r="P1519">
            <v>2</v>
          </cell>
        </row>
        <row r="1520">
          <cell r="A1520" t="str">
            <v>ON</v>
          </cell>
          <cell r="B1520">
            <v>1</v>
          </cell>
          <cell r="C1520">
            <v>3</v>
          </cell>
          <cell r="D1520" t="str">
            <v>C</v>
          </cell>
          <cell r="E1520">
            <v>1.3</v>
          </cell>
          <cell r="F1520">
            <v>37616</v>
          </cell>
          <cell r="G1520">
            <v>2.988</v>
          </cell>
          <cell r="H1520">
            <v>2.98</v>
          </cell>
          <cell r="I1520" t="str">
            <v>8          0</v>
          </cell>
          <cell r="J1520">
            <v>0</v>
          </cell>
          <cell r="K1520">
            <v>0</v>
          </cell>
          <cell r="L1520">
            <v>2003</v>
          </cell>
          <cell r="M1520" t="str">
            <v>No Trade</v>
          </cell>
          <cell r="N1520" t="str">
            <v>NG13</v>
          </cell>
          <cell r="O1520">
            <v>41.87</v>
          </cell>
          <cell r="P1520">
            <v>1</v>
          </cell>
        </row>
        <row r="1521">
          <cell r="A1521" t="str">
            <v>ON</v>
          </cell>
          <cell r="B1521">
            <v>1</v>
          </cell>
          <cell r="C1521">
            <v>3</v>
          </cell>
          <cell r="D1521" t="str">
            <v>P</v>
          </cell>
          <cell r="E1521">
            <v>1.3</v>
          </cell>
          <cell r="F1521">
            <v>37616</v>
          </cell>
          <cell r="G1521">
            <v>1E-3</v>
          </cell>
          <cell r="H1521">
            <v>0</v>
          </cell>
          <cell r="I1521" t="str">
            <v>1          0</v>
          </cell>
          <cell r="J1521">
            <v>0</v>
          </cell>
          <cell r="K1521">
            <v>0</v>
          </cell>
          <cell r="L1521">
            <v>2003</v>
          </cell>
          <cell r="M1521">
            <v>4.5110416225147398</v>
          </cell>
          <cell r="N1521" t="str">
            <v>NG13</v>
          </cell>
          <cell r="O1521">
            <v>41.87</v>
          </cell>
          <cell r="P1521">
            <v>2</v>
          </cell>
        </row>
        <row r="1522">
          <cell r="A1522" t="str">
            <v>ON</v>
          </cell>
          <cell r="B1522">
            <v>1</v>
          </cell>
          <cell r="C1522">
            <v>3</v>
          </cell>
          <cell r="D1522" t="str">
            <v>C</v>
          </cell>
          <cell r="E1522">
            <v>1.5</v>
          </cell>
          <cell r="F1522">
            <v>37616</v>
          </cell>
          <cell r="G1522">
            <v>2.8519999999999999</v>
          </cell>
          <cell r="H1522">
            <v>2.85</v>
          </cell>
          <cell r="I1522" t="str">
            <v>2          0</v>
          </cell>
          <cell r="J1522">
            <v>0</v>
          </cell>
          <cell r="K1522">
            <v>0</v>
          </cell>
          <cell r="L1522">
            <v>2003</v>
          </cell>
          <cell r="M1522" t="str">
            <v>No Trade</v>
          </cell>
          <cell r="N1522" t="str">
            <v>NG13</v>
          </cell>
          <cell r="O1522">
            <v>41.87</v>
          </cell>
          <cell r="P1522">
            <v>1</v>
          </cell>
        </row>
        <row r="1523">
          <cell r="A1523" t="str">
            <v>ON</v>
          </cell>
          <cell r="B1523">
            <v>1</v>
          </cell>
          <cell r="C1523">
            <v>3</v>
          </cell>
          <cell r="D1523" t="str">
            <v>P</v>
          </cell>
          <cell r="E1523">
            <v>1.5</v>
          </cell>
          <cell r="F1523">
            <v>37616</v>
          </cell>
          <cell r="G1523">
            <v>1E-3</v>
          </cell>
          <cell r="H1523">
            <v>0</v>
          </cell>
          <cell r="I1523" t="str">
            <v>1          0</v>
          </cell>
          <cell r="J1523">
            <v>0</v>
          </cell>
          <cell r="K1523">
            <v>0</v>
          </cell>
          <cell r="L1523">
            <v>2003</v>
          </cell>
          <cell r="M1523">
            <v>4.3121901105497065</v>
          </cell>
          <cell r="N1523" t="str">
            <v>NG13</v>
          </cell>
          <cell r="O1523">
            <v>41.87</v>
          </cell>
          <cell r="P1523">
            <v>2</v>
          </cell>
        </row>
        <row r="1524">
          <cell r="A1524" t="str">
            <v>ON</v>
          </cell>
          <cell r="B1524">
            <v>1</v>
          </cell>
          <cell r="C1524">
            <v>3</v>
          </cell>
          <cell r="D1524" t="str">
            <v>P</v>
          </cell>
          <cell r="E1524">
            <v>1.75</v>
          </cell>
          <cell r="F1524">
            <v>37616</v>
          </cell>
          <cell r="G1524">
            <v>1E-3</v>
          </cell>
          <cell r="H1524">
            <v>0</v>
          </cell>
          <cell r="I1524" t="str">
            <v>1          0</v>
          </cell>
          <cell r="J1524">
            <v>0</v>
          </cell>
          <cell r="K1524">
            <v>0</v>
          </cell>
          <cell r="L1524">
            <v>2003</v>
          </cell>
          <cell r="M1524">
            <v>4.1001656019772703</v>
          </cell>
          <cell r="N1524" t="str">
            <v>NG13</v>
          </cell>
          <cell r="O1524">
            <v>41.87</v>
          </cell>
          <cell r="P1524">
            <v>2</v>
          </cell>
        </row>
        <row r="1525">
          <cell r="A1525" t="str">
            <v>ON</v>
          </cell>
          <cell r="B1525">
            <v>1</v>
          </cell>
          <cell r="C1525">
            <v>3</v>
          </cell>
          <cell r="D1525" t="str">
            <v>C</v>
          </cell>
          <cell r="E1525">
            <v>2</v>
          </cell>
          <cell r="F1525">
            <v>37616</v>
          </cell>
          <cell r="G1525">
            <v>2.4060000000000001</v>
          </cell>
          <cell r="H1525">
            <v>2.29</v>
          </cell>
          <cell r="I1525" t="str">
            <v>8          0</v>
          </cell>
          <cell r="J1525">
            <v>0</v>
          </cell>
          <cell r="K1525">
            <v>0</v>
          </cell>
          <cell r="L1525">
            <v>2003</v>
          </cell>
          <cell r="M1525" t="str">
            <v>No Trade</v>
          </cell>
          <cell r="N1525" t="str">
            <v>NG13</v>
          </cell>
          <cell r="O1525">
            <v>41.87</v>
          </cell>
          <cell r="P1525">
            <v>1</v>
          </cell>
        </row>
        <row r="1526">
          <cell r="A1526" t="str">
            <v>ON</v>
          </cell>
          <cell r="B1526">
            <v>1</v>
          </cell>
          <cell r="C1526">
            <v>3</v>
          </cell>
          <cell r="D1526" t="str">
            <v>P</v>
          </cell>
          <cell r="E1526">
            <v>2</v>
          </cell>
          <cell r="F1526">
            <v>37616</v>
          </cell>
          <cell r="G1526">
            <v>1E-3</v>
          </cell>
          <cell r="H1526">
            <v>0</v>
          </cell>
          <cell r="I1526" t="str">
            <v>1          0</v>
          </cell>
          <cell r="J1526">
            <v>0</v>
          </cell>
          <cell r="K1526">
            <v>0</v>
          </cell>
          <cell r="L1526">
            <v>2003</v>
          </cell>
          <cell r="M1526">
            <v>3.9182512530439229</v>
          </cell>
          <cell r="N1526" t="str">
            <v>NG13</v>
          </cell>
          <cell r="O1526">
            <v>41.87</v>
          </cell>
          <cell r="P1526">
            <v>2</v>
          </cell>
        </row>
        <row r="1527">
          <cell r="A1527" t="str">
            <v>ON</v>
          </cell>
          <cell r="B1527">
            <v>1</v>
          </cell>
          <cell r="C1527">
            <v>3</v>
          </cell>
          <cell r="D1527" t="str">
            <v>C</v>
          </cell>
          <cell r="E1527">
            <v>2.0499999999999998</v>
          </cell>
          <cell r="F1527">
            <v>37616</v>
          </cell>
          <cell r="G1527">
            <v>1.026</v>
          </cell>
          <cell r="H1527">
            <v>1.02</v>
          </cell>
          <cell r="I1527" t="str">
            <v>6          0</v>
          </cell>
          <cell r="J1527">
            <v>0</v>
          </cell>
          <cell r="K1527">
            <v>0</v>
          </cell>
          <cell r="L1527">
            <v>2003</v>
          </cell>
          <cell r="M1527" t="str">
            <v>No Trade</v>
          </cell>
          <cell r="N1527" t="str">
            <v>NG13</v>
          </cell>
          <cell r="O1527">
            <v>41.87</v>
          </cell>
          <cell r="P1527">
            <v>1</v>
          </cell>
        </row>
        <row r="1528">
          <cell r="A1528" t="str">
            <v>ON</v>
          </cell>
          <cell r="B1528">
            <v>1</v>
          </cell>
          <cell r="C1528">
            <v>3</v>
          </cell>
          <cell r="D1528" t="str">
            <v>P</v>
          </cell>
          <cell r="E1528">
            <v>2.0499999999999998</v>
          </cell>
          <cell r="F1528">
            <v>37616</v>
          </cell>
          <cell r="G1528">
            <v>0</v>
          </cell>
          <cell r="H1528">
            <v>0</v>
          </cell>
          <cell r="I1528" t="str">
            <v>0          0</v>
          </cell>
          <cell r="J1528">
            <v>0</v>
          </cell>
          <cell r="K1528">
            <v>0</v>
          </cell>
          <cell r="L1528">
            <v>2003</v>
          </cell>
          <cell r="M1528" t="str">
            <v>No Trade</v>
          </cell>
          <cell r="N1528" t="str">
            <v/>
          </cell>
          <cell r="O1528" t="str">
            <v/>
          </cell>
          <cell r="P1528" t="str">
            <v/>
          </cell>
        </row>
        <row r="1529">
          <cell r="A1529" t="str">
            <v>ON</v>
          </cell>
          <cell r="B1529">
            <v>1</v>
          </cell>
          <cell r="C1529">
            <v>3</v>
          </cell>
          <cell r="D1529" t="str">
            <v>P</v>
          </cell>
          <cell r="E1529">
            <v>2.1</v>
          </cell>
          <cell r="F1529">
            <v>37616</v>
          </cell>
          <cell r="G1529">
            <v>1E-3</v>
          </cell>
          <cell r="H1529">
            <v>0</v>
          </cell>
          <cell r="I1529" t="str">
            <v>1          0</v>
          </cell>
          <cell r="J1529">
            <v>0</v>
          </cell>
          <cell r="K1529">
            <v>0</v>
          </cell>
          <cell r="L1529">
            <v>2003</v>
          </cell>
          <cell r="M1529">
            <v>3.8521717497652608</v>
          </cell>
          <cell r="N1529" t="str">
            <v>NG13</v>
          </cell>
          <cell r="O1529">
            <v>41.87</v>
          </cell>
          <cell r="P1529">
            <v>2</v>
          </cell>
        </row>
        <row r="1530">
          <cell r="A1530" t="str">
            <v>ON</v>
          </cell>
          <cell r="B1530">
            <v>1</v>
          </cell>
          <cell r="C1530">
            <v>3</v>
          </cell>
          <cell r="D1530" t="str">
            <v>P</v>
          </cell>
          <cell r="E1530">
            <v>2.15</v>
          </cell>
          <cell r="F1530">
            <v>37616</v>
          </cell>
          <cell r="G1530">
            <v>0</v>
          </cell>
          <cell r="H1530">
            <v>0</v>
          </cell>
          <cell r="I1530" t="str">
            <v>0          0</v>
          </cell>
          <cell r="J1530">
            <v>0</v>
          </cell>
          <cell r="K1530">
            <v>0</v>
          </cell>
          <cell r="L1530">
            <v>2003</v>
          </cell>
          <cell r="M1530" t="str">
            <v>No Trade</v>
          </cell>
          <cell r="N1530" t="str">
            <v/>
          </cell>
          <cell r="O1530" t="str">
            <v/>
          </cell>
          <cell r="P1530" t="str">
            <v/>
          </cell>
        </row>
        <row r="1531">
          <cell r="A1531" t="str">
            <v>ON</v>
          </cell>
          <cell r="B1531">
            <v>1</v>
          </cell>
          <cell r="C1531">
            <v>3</v>
          </cell>
          <cell r="D1531" t="str">
            <v>P</v>
          </cell>
          <cell r="E1531">
            <v>2.2000000000000002</v>
          </cell>
          <cell r="F1531">
            <v>37616</v>
          </cell>
          <cell r="G1531">
            <v>1E-3</v>
          </cell>
          <cell r="H1531">
            <v>0</v>
          </cell>
          <cell r="I1531" t="str">
            <v>1          0</v>
          </cell>
          <cell r="J1531">
            <v>0</v>
          </cell>
          <cell r="K1531">
            <v>0</v>
          </cell>
          <cell r="L1531">
            <v>2003</v>
          </cell>
          <cell r="M1531">
            <v>3.7893585049957639</v>
          </cell>
          <cell r="N1531" t="str">
            <v>NG13</v>
          </cell>
          <cell r="O1531">
            <v>41.87</v>
          </cell>
          <cell r="P1531">
            <v>2</v>
          </cell>
        </row>
        <row r="1532">
          <cell r="A1532" t="str">
            <v>ON</v>
          </cell>
          <cell r="B1532">
            <v>1</v>
          </cell>
          <cell r="C1532">
            <v>3</v>
          </cell>
          <cell r="D1532" t="str">
            <v>P</v>
          </cell>
          <cell r="E1532">
            <v>2.25</v>
          </cell>
          <cell r="F1532">
            <v>37616</v>
          </cell>
          <cell r="G1532">
            <v>1E-3</v>
          </cell>
          <cell r="H1532">
            <v>0</v>
          </cell>
          <cell r="I1532" t="str">
            <v>1          0</v>
          </cell>
          <cell r="J1532">
            <v>0</v>
          </cell>
          <cell r="K1532">
            <v>0</v>
          </cell>
          <cell r="L1532">
            <v>2003</v>
          </cell>
          <cell r="M1532">
            <v>3.7590803661162209</v>
          </cell>
          <cell r="N1532" t="str">
            <v>NG13</v>
          </cell>
          <cell r="O1532">
            <v>41.87</v>
          </cell>
          <cell r="P1532">
            <v>2</v>
          </cell>
        </row>
        <row r="1533">
          <cell r="A1533" t="str">
            <v>ON</v>
          </cell>
          <cell r="B1533">
            <v>1</v>
          </cell>
          <cell r="C1533">
            <v>3</v>
          </cell>
          <cell r="D1533" t="str">
            <v>P</v>
          </cell>
          <cell r="E1533">
            <v>2.2999999999999998</v>
          </cell>
          <cell r="F1533">
            <v>37616</v>
          </cell>
          <cell r="G1533">
            <v>1E-3</v>
          </cell>
          <cell r="H1533">
            <v>0</v>
          </cell>
          <cell r="I1533" t="str">
            <v>1          0</v>
          </cell>
          <cell r="J1533">
            <v>0</v>
          </cell>
          <cell r="K1533">
            <v>0</v>
          </cell>
          <cell r="L1533">
            <v>2003</v>
          </cell>
          <cell r="M1533">
            <v>3.7295086862891949</v>
          </cell>
          <cell r="N1533" t="str">
            <v>NG13</v>
          </cell>
          <cell r="O1533">
            <v>41.87</v>
          </cell>
          <cell r="P1533">
            <v>2</v>
          </cell>
        </row>
        <row r="1534">
          <cell r="A1534" t="str">
            <v>ON</v>
          </cell>
          <cell r="B1534">
            <v>1</v>
          </cell>
          <cell r="C1534">
            <v>3</v>
          </cell>
          <cell r="D1534" t="str">
            <v>C</v>
          </cell>
          <cell r="E1534">
            <v>2.35</v>
          </cell>
          <cell r="F1534">
            <v>37616</v>
          </cell>
          <cell r="G1534">
            <v>0</v>
          </cell>
          <cell r="H1534">
            <v>0</v>
          </cell>
          <cell r="I1534" t="str">
            <v>0          0</v>
          </cell>
          <cell r="J1534">
            <v>0</v>
          </cell>
          <cell r="K1534">
            <v>0</v>
          </cell>
          <cell r="L1534">
            <v>2003</v>
          </cell>
          <cell r="M1534" t="str">
            <v>No Trade</v>
          </cell>
          <cell r="N1534" t="str">
            <v/>
          </cell>
          <cell r="O1534" t="str">
            <v/>
          </cell>
          <cell r="P1534" t="str">
            <v/>
          </cell>
        </row>
        <row r="1535">
          <cell r="A1535" t="str">
            <v>ON</v>
          </cell>
          <cell r="B1535">
            <v>1</v>
          </cell>
          <cell r="C1535">
            <v>3</v>
          </cell>
          <cell r="D1535" t="str">
            <v>P</v>
          </cell>
          <cell r="E1535">
            <v>2.35</v>
          </cell>
          <cell r="F1535">
            <v>37616</v>
          </cell>
          <cell r="G1535">
            <v>1E-3</v>
          </cell>
          <cell r="H1535">
            <v>0</v>
          </cell>
          <cell r="I1535" t="str">
            <v>1          0</v>
          </cell>
          <cell r="J1535">
            <v>0</v>
          </cell>
          <cell r="K1535">
            <v>0</v>
          </cell>
          <cell r="L1535">
            <v>2003</v>
          </cell>
          <cell r="M1535">
            <v>3.7006119216289424</v>
          </cell>
          <cell r="N1535" t="str">
            <v>NG13</v>
          </cell>
          <cell r="O1535">
            <v>41.87</v>
          </cell>
          <cell r="P1535">
            <v>2</v>
          </cell>
        </row>
        <row r="1536">
          <cell r="A1536" t="str">
            <v>ON</v>
          </cell>
          <cell r="B1536">
            <v>1</v>
          </cell>
          <cell r="C1536">
            <v>3</v>
          </cell>
          <cell r="D1536" t="str">
            <v>C</v>
          </cell>
          <cell r="E1536">
            <v>2.4</v>
          </cell>
          <cell r="F1536">
            <v>37616</v>
          </cell>
          <cell r="G1536">
            <v>1E-3</v>
          </cell>
          <cell r="H1536">
            <v>0</v>
          </cell>
          <cell r="I1536" t="str">
            <v>1          0</v>
          </cell>
          <cell r="J1536">
            <v>0</v>
          </cell>
          <cell r="K1536">
            <v>0</v>
          </cell>
          <cell r="L1536">
            <v>2003</v>
          </cell>
          <cell r="M1536" t="str">
            <v>No Trade</v>
          </cell>
          <cell r="N1536" t="str">
            <v>NG13</v>
          </cell>
          <cell r="O1536">
            <v>41.87</v>
          </cell>
          <cell r="P1536">
            <v>1</v>
          </cell>
        </row>
        <row r="1537">
          <cell r="A1537" t="str">
            <v>ON</v>
          </cell>
          <cell r="B1537">
            <v>1</v>
          </cell>
          <cell r="C1537">
            <v>3</v>
          </cell>
          <cell r="D1537" t="str">
            <v>P</v>
          </cell>
          <cell r="E1537">
            <v>2.4</v>
          </cell>
          <cell r="F1537">
            <v>37616</v>
          </cell>
          <cell r="G1537">
            <v>1E-3</v>
          </cell>
          <cell r="H1537">
            <v>0</v>
          </cell>
          <cell r="I1537" t="str">
            <v>1          0</v>
          </cell>
          <cell r="J1537">
            <v>0</v>
          </cell>
          <cell r="K1537">
            <v>0</v>
          </cell>
          <cell r="L1537">
            <v>2003</v>
          </cell>
          <cell r="M1537">
            <v>3.6723605752218464</v>
          </cell>
          <cell r="N1537" t="str">
            <v>NG13</v>
          </cell>
          <cell r="O1537">
            <v>41.87</v>
          </cell>
          <cell r="P1537">
            <v>2</v>
          </cell>
        </row>
        <row r="1538">
          <cell r="A1538" t="str">
            <v>ON</v>
          </cell>
          <cell r="B1538">
            <v>1</v>
          </cell>
          <cell r="C1538">
            <v>3</v>
          </cell>
          <cell r="D1538" t="str">
            <v>P</v>
          </cell>
          <cell r="E1538">
            <v>2.4500000000000002</v>
          </cell>
          <cell r="F1538">
            <v>37616</v>
          </cell>
          <cell r="G1538">
            <v>1E-3</v>
          </cell>
          <cell r="H1538">
            <v>0</v>
          </cell>
          <cell r="I1538" t="str">
            <v>1          0</v>
          </cell>
          <cell r="J1538">
            <v>0</v>
          </cell>
          <cell r="K1538">
            <v>0</v>
          </cell>
          <cell r="L1538">
            <v>2003</v>
          </cell>
          <cell r="M1538">
            <v>3.6447270246396553</v>
          </cell>
          <cell r="N1538" t="str">
            <v>NG13</v>
          </cell>
          <cell r="O1538">
            <v>41.87</v>
          </cell>
          <cell r="P1538">
            <v>2</v>
          </cell>
        </row>
        <row r="1539">
          <cell r="A1539" t="str">
            <v>ON</v>
          </cell>
          <cell r="B1539">
            <v>1</v>
          </cell>
          <cell r="C1539">
            <v>3</v>
          </cell>
          <cell r="D1539" t="str">
            <v>C</v>
          </cell>
          <cell r="E1539">
            <v>2.5</v>
          </cell>
          <cell r="F1539">
            <v>37616</v>
          </cell>
          <cell r="G1539">
            <v>1.514</v>
          </cell>
          <cell r="H1539">
            <v>1.51</v>
          </cell>
          <cell r="I1539" t="str">
            <v>4          0</v>
          </cell>
          <cell r="J1539">
            <v>0</v>
          </cell>
          <cell r="K1539">
            <v>0</v>
          </cell>
          <cell r="L1539">
            <v>2003</v>
          </cell>
          <cell r="M1539" t="str">
            <v>No Trade</v>
          </cell>
          <cell r="N1539" t="str">
            <v>NG13</v>
          </cell>
          <cell r="O1539">
            <v>41.87</v>
          </cell>
          <cell r="P1539">
            <v>1</v>
          </cell>
        </row>
        <row r="1540">
          <cell r="A1540" t="str">
            <v>ON</v>
          </cell>
          <cell r="B1540">
            <v>1</v>
          </cell>
          <cell r="C1540">
            <v>3</v>
          </cell>
          <cell r="D1540" t="str">
            <v>P</v>
          </cell>
          <cell r="E1540">
            <v>2.5</v>
          </cell>
          <cell r="F1540">
            <v>37616</v>
          </cell>
          <cell r="G1540">
            <v>1E-3</v>
          </cell>
          <cell r="H1540">
            <v>0</v>
          </cell>
          <cell r="I1540" t="str">
            <v>1          0</v>
          </cell>
          <cell r="J1540">
            <v>0</v>
          </cell>
          <cell r="K1540">
            <v>0</v>
          </cell>
          <cell r="L1540">
            <v>2003</v>
          </cell>
          <cell r="M1540">
            <v>3.6176853671889515</v>
          </cell>
          <cell r="N1540" t="str">
            <v>NG13</v>
          </cell>
          <cell r="O1540">
            <v>41.87</v>
          </cell>
          <cell r="P1540">
            <v>2</v>
          </cell>
        </row>
        <row r="1541">
          <cell r="A1541" t="str">
            <v>ON</v>
          </cell>
          <cell r="B1541">
            <v>1</v>
          </cell>
          <cell r="C1541">
            <v>3</v>
          </cell>
          <cell r="D1541" t="str">
            <v>P</v>
          </cell>
          <cell r="E1541">
            <v>2.5499999999999998</v>
          </cell>
          <cell r="F1541">
            <v>37616</v>
          </cell>
          <cell r="G1541">
            <v>1E-3</v>
          </cell>
          <cell r="H1541">
            <v>0</v>
          </cell>
          <cell r="I1541" t="str">
            <v>1          0</v>
          </cell>
          <cell r="J1541">
            <v>0</v>
          </cell>
          <cell r="K1541">
            <v>0</v>
          </cell>
          <cell r="L1541">
            <v>2003</v>
          </cell>
          <cell r="M1541">
            <v>3.591211280753146</v>
          </cell>
          <cell r="N1541" t="str">
            <v>NG13</v>
          </cell>
          <cell r="O1541">
            <v>41.87</v>
          </cell>
          <cell r="P1541">
            <v>2</v>
          </cell>
        </row>
        <row r="1542">
          <cell r="A1542" t="str">
            <v>ON</v>
          </cell>
          <cell r="B1542">
            <v>1</v>
          </cell>
          <cell r="C1542">
            <v>3</v>
          </cell>
          <cell r="D1542" t="str">
            <v>P</v>
          </cell>
          <cell r="E1542">
            <v>2.6</v>
          </cell>
          <cell r="F1542">
            <v>37616</v>
          </cell>
          <cell r="G1542">
            <v>1E-3</v>
          </cell>
          <cell r="H1542">
            <v>0</v>
          </cell>
          <cell r="I1542" t="str">
            <v>1          0</v>
          </cell>
          <cell r="J1542">
            <v>0</v>
          </cell>
          <cell r="K1542">
            <v>0</v>
          </cell>
          <cell r="L1542">
            <v>2003</v>
          </cell>
          <cell r="M1542">
            <v>3.5652818983931467</v>
          </cell>
          <cell r="N1542" t="str">
            <v>NG13</v>
          </cell>
          <cell r="O1542">
            <v>41.87</v>
          </cell>
          <cell r="P1542">
            <v>2</v>
          </cell>
        </row>
        <row r="1543">
          <cell r="A1543" t="str">
            <v>ON</v>
          </cell>
          <cell r="B1543">
            <v>1</v>
          </cell>
          <cell r="C1543">
            <v>3</v>
          </cell>
          <cell r="D1543" t="str">
            <v>P</v>
          </cell>
          <cell r="E1543">
            <v>2.65</v>
          </cell>
          <cell r="F1543">
            <v>37616</v>
          </cell>
          <cell r="G1543">
            <v>1E-3</v>
          </cell>
          <cell r="H1543">
            <v>0</v>
          </cell>
          <cell r="I1543" t="str">
            <v>1          0</v>
          </cell>
          <cell r="J1543">
            <v>0</v>
          </cell>
          <cell r="K1543">
            <v>0</v>
          </cell>
          <cell r="L1543">
            <v>2003</v>
          </cell>
          <cell r="M1543">
            <v>3.5398756951066446</v>
          </cell>
          <cell r="N1543" t="str">
            <v>NG13</v>
          </cell>
          <cell r="O1543">
            <v>41.87</v>
          </cell>
          <cell r="P1543">
            <v>2</v>
          </cell>
        </row>
        <row r="1544">
          <cell r="A1544" t="str">
            <v>ON</v>
          </cell>
          <cell r="B1544">
            <v>1</v>
          </cell>
          <cell r="C1544">
            <v>3</v>
          </cell>
          <cell r="D1544" t="str">
            <v>P</v>
          </cell>
          <cell r="E1544">
            <v>2.7</v>
          </cell>
          <cell r="F1544">
            <v>37616</v>
          </cell>
          <cell r="G1544">
            <v>0</v>
          </cell>
          <cell r="H1544">
            <v>0</v>
          </cell>
          <cell r="I1544" t="str">
            <v>0          0</v>
          </cell>
          <cell r="J1544">
            <v>0</v>
          </cell>
          <cell r="K1544">
            <v>0</v>
          </cell>
          <cell r="L1544">
            <v>2003</v>
          </cell>
          <cell r="M1544" t="str">
            <v>No Trade</v>
          </cell>
          <cell r="N1544" t="str">
            <v/>
          </cell>
          <cell r="O1544" t="str">
            <v/>
          </cell>
          <cell r="P1544" t="str">
            <v/>
          </cell>
        </row>
        <row r="1545">
          <cell r="A1545" t="str">
            <v>ON</v>
          </cell>
          <cell r="B1545">
            <v>1</v>
          </cell>
          <cell r="C1545">
            <v>3</v>
          </cell>
          <cell r="D1545" t="str">
            <v>P</v>
          </cell>
          <cell r="E1545">
            <v>2.75</v>
          </cell>
          <cell r="F1545">
            <v>37616</v>
          </cell>
          <cell r="G1545">
            <v>1E-3</v>
          </cell>
          <cell r="H1545">
            <v>0</v>
          </cell>
          <cell r="I1545" t="str">
            <v>1          0</v>
          </cell>
          <cell r="J1545">
            <v>0</v>
          </cell>
          <cell r="K1545">
            <v>0</v>
          </cell>
          <cell r="L1545">
            <v>2003</v>
          </cell>
          <cell r="M1545">
            <v>3.4905528301281485</v>
          </cell>
          <cell r="N1545" t="str">
            <v>NG13</v>
          </cell>
          <cell r="O1545">
            <v>41.87</v>
          </cell>
          <cell r="P1545">
            <v>2</v>
          </cell>
        </row>
        <row r="1546">
          <cell r="A1546" t="str">
            <v>ON</v>
          </cell>
          <cell r="B1546">
            <v>1</v>
          </cell>
          <cell r="C1546">
            <v>3</v>
          </cell>
          <cell r="D1546" t="str">
            <v>C</v>
          </cell>
          <cell r="E1546">
            <v>2.8</v>
          </cell>
          <cell r="F1546">
            <v>37616</v>
          </cell>
          <cell r="G1546">
            <v>0.751</v>
          </cell>
          <cell r="H1546">
            <v>0.75</v>
          </cell>
          <cell r="I1546" t="str">
            <v>1          0</v>
          </cell>
          <cell r="J1546">
            <v>0</v>
          </cell>
          <cell r="K1546">
            <v>0</v>
          </cell>
          <cell r="L1546">
            <v>2003</v>
          </cell>
          <cell r="M1546" t="str">
            <v>No Trade</v>
          </cell>
          <cell r="N1546" t="str">
            <v>NG13</v>
          </cell>
          <cell r="O1546">
            <v>41.87</v>
          </cell>
          <cell r="P1546">
            <v>1</v>
          </cell>
        </row>
        <row r="1547">
          <cell r="A1547" t="str">
            <v>ON</v>
          </cell>
          <cell r="B1547">
            <v>1</v>
          </cell>
          <cell r="C1547">
            <v>3</v>
          </cell>
          <cell r="D1547" t="str">
            <v>P</v>
          </cell>
          <cell r="E1547">
            <v>2.8</v>
          </cell>
          <cell r="F1547">
            <v>37616</v>
          </cell>
          <cell r="G1547">
            <v>1E-3</v>
          </cell>
          <cell r="H1547">
            <v>0</v>
          </cell>
          <cell r="I1547" t="str">
            <v>1          0</v>
          </cell>
          <cell r="J1547">
            <v>0</v>
          </cell>
          <cell r="K1547">
            <v>0</v>
          </cell>
          <cell r="L1547">
            <v>2003</v>
          </cell>
          <cell r="M1547">
            <v>3.4665989526315655</v>
          </cell>
          <cell r="N1547" t="str">
            <v>NG13</v>
          </cell>
          <cell r="O1547">
            <v>41.87</v>
          </cell>
          <cell r="P1547">
            <v>2</v>
          </cell>
        </row>
        <row r="1548">
          <cell r="A1548" t="str">
            <v>ON</v>
          </cell>
          <cell r="B1548">
            <v>1</v>
          </cell>
          <cell r="C1548">
            <v>3</v>
          </cell>
          <cell r="D1548" t="str">
            <v>P</v>
          </cell>
          <cell r="E1548">
            <v>2.85</v>
          </cell>
          <cell r="F1548">
            <v>37616</v>
          </cell>
          <cell r="G1548">
            <v>1E-3</v>
          </cell>
          <cell r="H1548">
            <v>0</v>
          </cell>
          <cell r="I1548" t="str">
            <v>1          0</v>
          </cell>
          <cell r="J1548">
            <v>0</v>
          </cell>
          <cell r="K1548">
            <v>0</v>
          </cell>
          <cell r="L1548">
            <v>2003</v>
          </cell>
          <cell r="M1548">
            <v>3.4430936614208352</v>
          </cell>
          <cell r="N1548" t="str">
            <v>NG13</v>
          </cell>
          <cell r="O1548">
            <v>41.87</v>
          </cell>
          <cell r="P1548">
            <v>2</v>
          </cell>
        </row>
        <row r="1549">
          <cell r="A1549" t="str">
            <v>ON</v>
          </cell>
          <cell r="B1549">
            <v>1</v>
          </cell>
          <cell r="C1549">
            <v>3</v>
          </cell>
          <cell r="D1549" t="str">
            <v>C</v>
          </cell>
          <cell r="E1549">
            <v>2.9</v>
          </cell>
          <cell r="F1549">
            <v>37616</v>
          </cell>
          <cell r="G1549">
            <v>1.506</v>
          </cell>
          <cell r="H1549">
            <v>1.39</v>
          </cell>
          <cell r="I1549" t="str">
            <v>8          0</v>
          </cell>
          <cell r="J1549">
            <v>0</v>
          </cell>
          <cell r="K1549">
            <v>0</v>
          </cell>
          <cell r="L1549">
            <v>2003</v>
          </cell>
          <cell r="M1549" t="str">
            <v>No Trade</v>
          </cell>
          <cell r="N1549" t="str">
            <v>NG13</v>
          </cell>
          <cell r="O1549">
            <v>41.87</v>
          </cell>
          <cell r="P1549">
            <v>1</v>
          </cell>
        </row>
        <row r="1550">
          <cell r="A1550" t="str">
            <v>ON</v>
          </cell>
          <cell r="B1550">
            <v>1</v>
          </cell>
          <cell r="C1550">
            <v>3</v>
          </cell>
          <cell r="D1550" t="str">
            <v>P</v>
          </cell>
          <cell r="E1550">
            <v>2.9</v>
          </cell>
          <cell r="F1550">
            <v>37616</v>
          </cell>
          <cell r="G1550">
            <v>1E-3</v>
          </cell>
          <cell r="H1550">
            <v>0</v>
          </cell>
          <cell r="I1550" t="str">
            <v>1          0</v>
          </cell>
          <cell r="J1550">
            <v>0</v>
          </cell>
          <cell r="K1550">
            <v>0</v>
          </cell>
          <cell r="L1550">
            <v>2003</v>
          </cell>
          <cell r="M1550">
            <v>3.4200207804524063</v>
          </cell>
          <cell r="N1550" t="str">
            <v>NG13</v>
          </cell>
          <cell r="O1550">
            <v>41.87</v>
          </cell>
          <cell r="P1550">
            <v>2</v>
          </cell>
        </row>
        <row r="1551">
          <cell r="A1551" t="str">
            <v>ON</v>
          </cell>
          <cell r="B1551">
            <v>1</v>
          </cell>
          <cell r="C1551">
            <v>3</v>
          </cell>
          <cell r="D1551" t="str">
            <v>C</v>
          </cell>
          <cell r="E1551">
            <v>2.95</v>
          </cell>
          <cell r="F1551">
            <v>37616</v>
          </cell>
          <cell r="G1551">
            <v>1.456</v>
          </cell>
          <cell r="H1551">
            <v>1.34</v>
          </cell>
          <cell r="I1551" t="str">
            <v>8          0</v>
          </cell>
          <cell r="J1551">
            <v>0</v>
          </cell>
          <cell r="K1551">
            <v>0</v>
          </cell>
          <cell r="L1551">
            <v>2003</v>
          </cell>
          <cell r="M1551" t="str">
            <v>No Trade</v>
          </cell>
          <cell r="N1551" t="str">
            <v>NG13</v>
          </cell>
          <cell r="O1551">
            <v>41.87</v>
          </cell>
          <cell r="P1551">
            <v>1</v>
          </cell>
        </row>
        <row r="1552">
          <cell r="A1552" t="str">
            <v>ON</v>
          </cell>
          <cell r="B1552">
            <v>1</v>
          </cell>
          <cell r="C1552">
            <v>3</v>
          </cell>
          <cell r="D1552" t="str">
            <v>P</v>
          </cell>
          <cell r="E1552">
            <v>2.95</v>
          </cell>
          <cell r="F1552">
            <v>37616</v>
          </cell>
          <cell r="G1552">
            <v>1E-3</v>
          </cell>
          <cell r="H1552">
            <v>0</v>
          </cell>
          <cell r="I1552" t="str">
            <v>1          0</v>
          </cell>
          <cell r="J1552">
            <v>0</v>
          </cell>
          <cell r="K1552">
            <v>0</v>
          </cell>
          <cell r="L1552">
            <v>2003</v>
          </cell>
          <cell r="M1552">
            <v>3.3973649851624472</v>
          </cell>
          <cell r="N1552" t="str">
            <v>NG13</v>
          </cell>
          <cell r="O1552">
            <v>41.87</v>
          </cell>
          <cell r="P1552">
            <v>2</v>
          </cell>
        </row>
        <row r="1553">
          <cell r="A1553" t="str">
            <v>ON</v>
          </cell>
          <cell r="B1553">
            <v>1</v>
          </cell>
          <cell r="C1553">
            <v>3</v>
          </cell>
          <cell r="D1553" t="str">
            <v>C</v>
          </cell>
          <cell r="E1553">
            <v>3</v>
          </cell>
          <cell r="F1553">
            <v>37616</v>
          </cell>
          <cell r="G1553">
            <v>1.4059999999999999</v>
          </cell>
          <cell r="H1553">
            <v>1.29</v>
          </cell>
          <cell r="I1553" t="str">
            <v>8          0</v>
          </cell>
          <cell r="J1553">
            <v>0</v>
          </cell>
          <cell r="K1553">
            <v>0</v>
          </cell>
          <cell r="L1553">
            <v>2003</v>
          </cell>
          <cell r="M1553" t="str">
            <v>No Trade</v>
          </cell>
          <cell r="N1553" t="str">
            <v>NG13</v>
          </cell>
          <cell r="O1553">
            <v>41.87</v>
          </cell>
          <cell r="P1553">
            <v>1</v>
          </cell>
        </row>
        <row r="1554">
          <cell r="A1554" t="str">
            <v>ON</v>
          </cell>
          <cell r="B1554">
            <v>1</v>
          </cell>
          <cell r="C1554">
            <v>3</v>
          </cell>
          <cell r="D1554" t="str">
            <v>P</v>
          </cell>
          <cell r="E1554">
            <v>3</v>
          </cell>
          <cell r="F1554">
            <v>37616</v>
          </cell>
          <cell r="G1554">
            <v>1E-3</v>
          </cell>
          <cell r="H1554">
            <v>0</v>
          </cell>
          <cell r="I1554" t="str">
            <v>1          5</v>
          </cell>
          <cell r="J1554">
            <v>1E-3</v>
          </cell>
          <cell r="K1554">
            <v>1E-3</v>
          </cell>
          <cell r="L1554">
            <v>2003</v>
          </cell>
          <cell r="M1554">
            <v>3.3751117440362886</v>
          </cell>
          <cell r="N1554" t="str">
            <v>NG13</v>
          </cell>
          <cell r="O1554">
            <v>41.87</v>
          </cell>
          <cell r="P1554">
            <v>2</v>
          </cell>
        </row>
        <row r="1555">
          <cell r="A1555" t="str">
            <v>ON</v>
          </cell>
          <cell r="B1555">
            <v>1</v>
          </cell>
          <cell r="C1555">
            <v>3</v>
          </cell>
          <cell r="D1555" t="str">
            <v>C</v>
          </cell>
          <cell r="E1555">
            <v>3.05</v>
          </cell>
          <cell r="F1555">
            <v>37616</v>
          </cell>
          <cell r="G1555">
            <v>1.3560000000000001</v>
          </cell>
          <cell r="H1555">
            <v>1.24</v>
          </cell>
          <cell r="I1555" t="str">
            <v>8          0</v>
          </cell>
          <cell r="J1555">
            <v>0</v>
          </cell>
          <cell r="K1555">
            <v>0</v>
          </cell>
          <cell r="L1555">
            <v>2003</v>
          </cell>
          <cell r="M1555" t="str">
            <v>No Trade</v>
          </cell>
          <cell r="N1555" t="str">
            <v>NG13</v>
          </cell>
          <cell r="O1555">
            <v>41.87</v>
          </cell>
          <cell r="P1555">
            <v>1</v>
          </cell>
        </row>
        <row r="1556">
          <cell r="A1556" t="str">
            <v>ON</v>
          </cell>
          <cell r="B1556">
            <v>1</v>
          </cell>
          <cell r="C1556">
            <v>3</v>
          </cell>
          <cell r="D1556" t="str">
            <v>P</v>
          </cell>
          <cell r="E1556">
            <v>3.05</v>
          </cell>
          <cell r="F1556">
            <v>37616</v>
          </cell>
          <cell r="G1556">
            <v>1E-3</v>
          </cell>
          <cell r="H1556">
            <v>0</v>
          </cell>
          <cell r="I1556" t="str">
            <v>1          0</v>
          </cell>
          <cell r="J1556">
            <v>0</v>
          </cell>
          <cell r="K1556">
            <v>0</v>
          </cell>
          <cell r="L1556">
            <v>2003</v>
          </cell>
          <cell r="M1556">
            <v>3.3532472650722998</v>
          </cell>
          <cell r="N1556" t="str">
            <v>NG13</v>
          </cell>
          <cell r="O1556">
            <v>41.87</v>
          </cell>
          <cell r="P1556">
            <v>2</v>
          </cell>
        </row>
        <row r="1557">
          <cell r="A1557" t="str">
            <v>ON</v>
          </cell>
          <cell r="B1557">
            <v>1</v>
          </cell>
          <cell r="C1557">
            <v>3</v>
          </cell>
          <cell r="D1557" t="str">
            <v>C</v>
          </cell>
          <cell r="E1557">
            <v>3.1</v>
          </cell>
          <cell r="F1557">
            <v>37616</v>
          </cell>
          <cell r="G1557">
            <v>1.306</v>
          </cell>
          <cell r="H1557">
            <v>1.19</v>
          </cell>
          <cell r="I1557" t="str">
            <v>8          0</v>
          </cell>
          <cell r="J1557">
            <v>0</v>
          </cell>
          <cell r="K1557">
            <v>0</v>
          </cell>
          <cell r="L1557">
            <v>2003</v>
          </cell>
          <cell r="M1557" t="str">
            <v>No Trade</v>
          </cell>
          <cell r="N1557" t="str">
            <v>NG13</v>
          </cell>
          <cell r="O1557">
            <v>41.87</v>
          </cell>
          <cell r="P1557">
            <v>1</v>
          </cell>
        </row>
        <row r="1558">
          <cell r="A1558" t="str">
            <v>ON</v>
          </cell>
          <cell r="B1558">
            <v>1</v>
          </cell>
          <cell r="C1558">
            <v>3</v>
          </cell>
          <cell r="D1558" t="str">
            <v>P</v>
          </cell>
          <cell r="E1558">
            <v>3.1</v>
          </cell>
          <cell r="F1558">
            <v>37616</v>
          </cell>
          <cell r="G1558">
            <v>1E-3</v>
          </cell>
          <cell r="H1558">
            <v>0</v>
          </cell>
          <cell r="I1558" t="str">
            <v>1          0</v>
          </cell>
          <cell r="J1558">
            <v>0</v>
          </cell>
          <cell r="K1558">
            <v>0</v>
          </cell>
          <cell r="L1558">
            <v>2003</v>
          </cell>
          <cell r="M1558">
            <v>3.3317584466863766</v>
          </cell>
          <cell r="N1558" t="str">
            <v>NG13</v>
          </cell>
          <cell r="O1558">
            <v>41.87</v>
          </cell>
          <cell r="P1558">
            <v>2</v>
          </cell>
        </row>
        <row r="1559">
          <cell r="A1559" t="str">
            <v>ON</v>
          </cell>
          <cell r="B1559">
            <v>1</v>
          </cell>
          <cell r="C1559">
            <v>3</v>
          </cell>
          <cell r="D1559" t="str">
            <v>C</v>
          </cell>
          <cell r="E1559">
            <v>3.15</v>
          </cell>
          <cell r="F1559">
            <v>37616</v>
          </cell>
          <cell r="G1559">
            <v>1.256</v>
          </cell>
          <cell r="H1559">
            <v>1.1399999999999999</v>
          </cell>
          <cell r="I1559" t="str">
            <v>8          0</v>
          </cell>
          <cell r="J1559">
            <v>0</v>
          </cell>
          <cell r="K1559">
            <v>0</v>
          </cell>
          <cell r="L1559">
            <v>2003</v>
          </cell>
          <cell r="M1559" t="str">
            <v>No Trade</v>
          </cell>
          <cell r="N1559" t="str">
            <v>NG13</v>
          </cell>
          <cell r="O1559">
            <v>41.87</v>
          </cell>
          <cell r="P1559">
            <v>1</v>
          </cell>
        </row>
        <row r="1560">
          <cell r="A1560" t="str">
            <v>ON</v>
          </cell>
          <cell r="B1560">
            <v>1</v>
          </cell>
          <cell r="C1560">
            <v>3</v>
          </cell>
          <cell r="D1560" t="str">
            <v>P</v>
          </cell>
          <cell r="E1560">
            <v>3.15</v>
          </cell>
          <cell r="F1560">
            <v>37616</v>
          </cell>
          <cell r="G1560">
            <v>1E-3</v>
          </cell>
          <cell r="H1560">
            <v>0</v>
          </cell>
          <cell r="I1560" t="str">
            <v>1          0</v>
          </cell>
          <cell r="J1560">
            <v>0</v>
          </cell>
          <cell r="K1560">
            <v>0</v>
          </cell>
          <cell r="L1560">
            <v>2003</v>
          </cell>
          <cell r="M1560">
            <v>3.3106328326071859</v>
          </cell>
          <cell r="N1560" t="str">
            <v>NG13</v>
          </cell>
          <cell r="O1560">
            <v>41.87</v>
          </cell>
          <cell r="P1560">
            <v>2</v>
          </cell>
        </row>
        <row r="1561">
          <cell r="A1561" t="str">
            <v>ON</v>
          </cell>
          <cell r="B1561">
            <v>1</v>
          </cell>
          <cell r="C1561">
            <v>3</v>
          </cell>
          <cell r="D1561" t="str">
            <v>C</v>
          </cell>
          <cell r="E1561">
            <v>3.2</v>
          </cell>
          <cell r="F1561">
            <v>37616</v>
          </cell>
          <cell r="G1561">
            <v>1.206</v>
          </cell>
          <cell r="H1561">
            <v>1.0900000000000001</v>
          </cell>
          <cell r="I1561" t="str">
            <v>8          0</v>
          </cell>
          <cell r="J1561">
            <v>0</v>
          </cell>
          <cell r="K1561">
            <v>0</v>
          </cell>
          <cell r="L1561">
            <v>2003</v>
          </cell>
          <cell r="M1561" t="str">
            <v>No Trade</v>
          </cell>
          <cell r="N1561" t="str">
            <v>NG13</v>
          </cell>
          <cell r="O1561">
            <v>41.87</v>
          </cell>
          <cell r="P1561">
            <v>1</v>
          </cell>
        </row>
        <row r="1562">
          <cell r="A1562" t="str">
            <v>ON</v>
          </cell>
          <cell r="B1562">
            <v>1</v>
          </cell>
          <cell r="C1562">
            <v>3</v>
          </cell>
          <cell r="D1562" t="str">
            <v>P</v>
          </cell>
          <cell r="E1562">
            <v>3.2</v>
          </cell>
          <cell r="F1562">
            <v>37616</v>
          </cell>
          <cell r="G1562">
            <v>1E-3</v>
          </cell>
          <cell r="H1562">
            <v>0</v>
          </cell>
          <cell r="I1562" t="str">
            <v>1          0</v>
          </cell>
          <cell r="J1562">
            <v>0</v>
          </cell>
          <cell r="K1562">
            <v>0</v>
          </cell>
          <cell r="L1562">
            <v>2003</v>
          </cell>
          <cell r="M1562">
            <v>3.2898585703859795</v>
          </cell>
          <cell r="N1562" t="str">
            <v>NG13</v>
          </cell>
          <cell r="O1562">
            <v>41.87</v>
          </cell>
          <cell r="P1562">
            <v>2</v>
          </cell>
        </row>
        <row r="1563">
          <cell r="A1563" t="str">
            <v>ON</v>
          </cell>
          <cell r="B1563">
            <v>1</v>
          </cell>
          <cell r="C1563">
            <v>3</v>
          </cell>
          <cell r="D1563" t="str">
            <v>C</v>
          </cell>
          <cell r="E1563">
            <v>3.25</v>
          </cell>
          <cell r="F1563">
            <v>37616</v>
          </cell>
          <cell r="G1563">
            <v>1.1559999999999999</v>
          </cell>
          <cell r="H1563">
            <v>1.04</v>
          </cell>
          <cell r="I1563" t="str">
            <v>8          0</v>
          </cell>
          <cell r="J1563">
            <v>0</v>
          </cell>
          <cell r="K1563">
            <v>0</v>
          </cell>
          <cell r="L1563">
            <v>2003</v>
          </cell>
          <cell r="M1563" t="str">
            <v>No Trade</v>
          </cell>
          <cell r="N1563" t="str">
            <v>NG13</v>
          </cell>
          <cell r="O1563">
            <v>41.87</v>
          </cell>
          <cell r="P1563">
            <v>1</v>
          </cell>
        </row>
        <row r="1564">
          <cell r="A1564" t="str">
            <v>ON</v>
          </cell>
          <cell r="B1564">
            <v>1</v>
          </cell>
          <cell r="C1564">
            <v>3</v>
          </cell>
          <cell r="D1564" t="str">
            <v>P</v>
          </cell>
          <cell r="E1564">
            <v>3.25</v>
          </cell>
          <cell r="F1564">
            <v>37616</v>
          </cell>
          <cell r="G1564">
            <v>1E-3</v>
          </cell>
          <cell r="H1564">
            <v>0</v>
          </cell>
          <cell r="I1564" t="str">
            <v>1          0</v>
          </cell>
          <cell r="J1564">
            <v>0</v>
          </cell>
          <cell r="K1564">
            <v>0</v>
          </cell>
          <cell r="L1564">
            <v>2003</v>
          </cell>
          <cell r="M1564">
            <v>3.2694243731760757</v>
          </cell>
          <cell r="N1564" t="str">
            <v>NG13</v>
          </cell>
          <cell r="O1564">
            <v>41.87</v>
          </cell>
          <cell r="P1564">
            <v>2</v>
          </cell>
        </row>
        <row r="1565">
          <cell r="A1565" t="str">
            <v>ON</v>
          </cell>
          <cell r="B1565">
            <v>1</v>
          </cell>
          <cell r="C1565">
            <v>3</v>
          </cell>
          <cell r="D1565" t="str">
            <v>C</v>
          </cell>
          <cell r="E1565">
            <v>3.3</v>
          </cell>
          <cell r="F1565">
            <v>37616</v>
          </cell>
          <cell r="G1565">
            <v>1.1060000000000001</v>
          </cell>
          <cell r="H1565">
            <v>0.99</v>
          </cell>
          <cell r="I1565" t="str">
            <v>8          0</v>
          </cell>
          <cell r="J1565">
            <v>0</v>
          </cell>
          <cell r="K1565">
            <v>0</v>
          </cell>
          <cell r="L1565">
            <v>2003</v>
          </cell>
          <cell r="M1565" t="str">
            <v>No Trade</v>
          </cell>
          <cell r="N1565" t="str">
            <v>NG13</v>
          </cell>
          <cell r="O1565">
            <v>41.87</v>
          </cell>
          <cell r="P1565">
            <v>1</v>
          </cell>
        </row>
        <row r="1566">
          <cell r="A1566" t="str">
            <v>ON</v>
          </cell>
          <cell r="B1566">
            <v>1</v>
          </cell>
          <cell r="C1566">
            <v>3</v>
          </cell>
          <cell r="D1566" t="str">
            <v>P</v>
          </cell>
          <cell r="E1566">
            <v>3.3</v>
          </cell>
          <cell r="F1566">
            <v>37616</v>
          </cell>
          <cell r="G1566">
            <v>1E-3</v>
          </cell>
          <cell r="H1566">
            <v>0</v>
          </cell>
          <cell r="I1566" t="str">
            <v>2          0</v>
          </cell>
          <cell r="J1566">
            <v>0</v>
          </cell>
          <cell r="K1566">
            <v>0</v>
          </cell>
          <cell r="L1566">
            <v>2003</v>
          </cell>
          <cell r="M1566">
            <v>3.2493194844809108</v>
          </cell>
          <cell r="N1566" t="str">
            <v>NG13</v>
          </cell>
          <cell r="O1566">
            <v>41.87</v>
          </cell>
          <cell r="P1566">
            <v>2</v>
          </cell>
        </row>
        <row r="1567">
          <cell r="A1567" t="str">
            <v>ON</v>
          </cell>
          <cell r="B1567">
            <v>1</v>
          </cell>
          <cell r="C1567">
            <v>3</v>
          </cell>
          <cell r="D1567" t="str">
            <v>C</v>
          </cell>
          <cell r="E1567">
            <v>3.35</v>
          </cell>
          <cell r="F1567">
            <v>37616</v>
          </cell>
          <cell r="G1567">
            <v>1.056</v>
          </cell>
          <cell r="H1567">
            <v>0.94</v>
          </cell>
          <cell r="I1567" t="str">
            <v>8          0</v>
          </cell>
          <cell r="J1567">
            <v>0</v>
          </cell>
          <cell r="K1567">
            <v>0</v>
          </cell>
          <cell r="L1567">
            <v>2003</v>
          </cell>
          <cell r="M1567" t="str">
            <v>No Trade</v>
          </cell>
          <cell r="N1567" t="str">
            <v>NG13</v>
          </cell>
          <cell r="O1567">
            <v>41.87</v>
          </cell>
          <cell r="P1567">
            <v>1</v>
          </cell>
        </row>
        <row r="1568">
          <cell r="A1568" t="str">
            <v>ON</v>
          </cell>
          <cell r="B1568">
            <v>1</v>
          </cell>
          <cell r="C1568">
            <v>3</v>
          </cell>
          <cell r="D1568" t="str">
            <v>P</v>
          </cell>
          <cell r="E1568">
            <v>3.35</v>
          </cell>
          <cell r="F1568">
            <v>37616</v>
          </cell>
          <cell r="G1568">
            <v>1E-3</v>
          </cell>
          <cell r="H1568">
            <v>0</v>
          </cell>
          <cell r="I1568" t="str">
            <v>3          0</v>
          </cell>
          <cell r="J1568">
            <v>0</v>
          </cell>
          <cell r="K1568">
            <v>0</v>
          </cell>
          <cell r="L1568">
            <v>2003</v>
          </cell>
          <cell r="M1568">
            <v>3.2295336456037349</v>
          </cell>
          <cell r="N1568" t="str">
            <v>NG13</v>
          </cell>
          <cell r="O1568">
            <v>41.87</v>
          </cell>
          <cell r="P1568">
            <v>2</v>
          </cell>
        </row>
        <row r="1569">
          <cell r="A1569" t="str">
            <v>ON</v>
          </cell>
          <cell r="B1569">
            <v>1</v>
          </cell>
          <cell r="C1569">
            <v>3</v>
          </cell>
          <cell r="D1569" t="str">
            <v>C</v>
          </cell>
          <cell r="E1569">
            <v>3.4</v>
          </cell>
          <cell r="F1569">
            <v>37616</v>
          </cell>
          <cell r="G1569">
            <v>0.65900000000000003</v>
          </cell>
          <cell r="H1569">
            <v>0.65</v>
          </cell>
          <cell r="I1569" t="str">
            <v>9          0</v>
          </cell>
          <cell r="J1569">
            <v>0</v>
          </cell>
          <cell r="K1569">
            <v>0</v>
          </cell>
          <cell r="L1569">
            <v>2003</v>
          </cell>
          <cell r="M1569" t="str">
            <v>No Trade</v>
          </cell>
          <cell r="N1569" t="str">
            <v>NG13</v>
          </cell>
          <cell r="O1569">
            <v>41.87</v>
          </cell>
          <cell r="P1569">
            <v>1</v>
          </cell>
        </row>
        <row r="1570">
          <cell r="A1570" t="str">
            <v>ON</v>
          </cell>
          <cell r="B1570">
            <v>1</v>
          </cell>
          <cell r="C1570">
            <v>3</v>
          </cell>
          <cell r="D1570" t="str">
            <v>P</v>
          </cell>
          <cell r="E1570">
            <v>3.4</v>
          </cell>
          <cell r="F1570">
            <v>37616</v>
          </cell>
          <cell r="G1570">
            <v>1E-3</v>
          </cell>
          <cell r="H1570">
            <v>0</v>
          </cell>
          <cell r="I1570" t="str">
            <v>4          0</v>
          </cell>
          <cell r="J1570">
            <v>0</v>
          </cell>
          <cell r="K1570">
            <v>0</v>
          </cell>
          <cell r="L1570">
            <v>2003</v>
          </cell>
          <cell r="M1570">
            <v>3.2100570655352896</v>
          </cell>
          <cell r="N1570" t="str">
            <v>NG13</v>
          </cell>
          <cell r="O1570">
            <v>41.87</v>
          </cell>
          <cell r="P1570">
            <v>2</v>
          </cell>
        </row>
        <row r="1571">
          <cell r="A1571" t="str">
            <v>ON</v>
          </cell>
          <cell r="B1571">
            <v>1</v>
          </cell>
          <cell r="C1571">
            <v>3</v>
          </cell>
          <cell r="D1571" t="str">
            <v>P</v>
          </cell>
          <cell r="E1571">
            <v>3.45</v>
          </cell>
          <cell r="F1571">
            <v>37616</v>
          </cell>
          <cell r="G1571">
            <v>2E-3</v>
          </cell>
          <cell r="H1571">
            <v>0</v>
          </cell>
          <cell r="I1571" t="str">
            <v>6          0</v>
          </cell>
          <cell r="J1571">
            <v>0</v>
          </cell>
          <cell r="K1571">
            <v>0</v>
          </cell>
          <cell r="L1571">
            <v>2003</v>
          </cell>
          <cell r="M1571">
            <v>3.3659695173355626</v>
          </cell>
          <cell r="N1571" t="str">
            <v>NG13</v>
          </cell>
          <cell r="O1571">
            <v>41.87</v>
          </cell>
          <cell r="P1571">
            <v>2</v>
          </cell>
        </row>
        <row r="1572">
          <cell r="A1572" t="str">
            <v>ON</v>
          </cell>
          <cell r="B1572">
            <v>1</v>
          </cell>
          <cell r="C1572">
            <v>3</v>
          </cell>
          <cell r="D1572" t="str">
            <v>C</v>
          </cell>
          <cell r="E1572">
            <v>3.5</v>
          </cell>
          <cell r="F1572">
            <v>37616</v>
          </cell>
          <cell r="G1572">
            <v>0.90700000000000003</v>
          </cell>
          <cell r="H1572">
            <v>0.8</v>
          </cell>
          <cell r="I1572" t="str">
            <v>5          0</v>
          </cell>
          <cell r="J1572">
            <v>0</v>
          </cell>
          <cell r="K1572">
            <v>0</v>
          </cell>
          <cell r="L1572">
            <v>2003</v>
          </cell>
          <cell r="M1572" t="str">
            <v>No Trade</v>
          </cell>
          <cell r="N1572" t="str">
            <v>NG13</v>
          </cell>
          <cell r="O1572">
            <v>41.87</v>
          </cell>
          <cell r="P1572">
            <v>1</v>
          </cell>
        </row>
        <row r="1573">
          <cell r="A1573" t="str">
            <v>ON</v>
          </cell>
          <cell r="B1573">
            <v>1</v>
          </cell>
          <cell r="C1573">
            <v>3</v>
          </cell>
          <cell r="D1573" t="str">
            <v>P</v>
          </cell>
          <cell r="E1573">
            <v>3.5</v>
          </cell>
          <cell r="F1573">
            <v>37616</v>
          </cell>
          <cell r="G1573">
            <v>3.0000000000000001E-3</v>
          </cell>
          <cell r="H1573">
            <v>0</v>
          </cell>
          <cell r="I1573" t="str">
            <v>8         24</v>
          </cell>
          <cell r="J1573">
            <v>8.0000000000000002E-3</v>
          </cell>
          <cell r="K1573">
            <v>8.0000000000000002E-3</v>
          </cell>
          <cell r="L1573">
            <v>2003</v>
          </cell>
          <cell r="M1573">
            <v>3.4602402277189661</v>
          </cell>
          <cell r="N1573" t="str">
            <v>NG13</v>
          </cell>
          <cell r="O1573">
            <v>41.87</v>
          </cell>
          <cell r="P1573">
            <v>2</v>
          </cell>
        </row>
        <row r="1574">
          <cell r="A1574" t="str">
            <v>ON</v>
          </cell>
          <cell r="B1574">
            <v>1</v>
          </cell>
          <cell r="C1574">
            <v>3</v>
          </cell>
          <cell r="D1574" t="str">
            <v>C</v>
          </cell>
          <cell r="E1574">
            <v>3.55</v>
          </cell>
          <cell r="F1574">
            <v>37616</v>
          </cell>
          <cell r="G1574">
            <v>0.85799999999999998</v>
          </cell>
          <cell r="H1574">
            <v>0.75</v>
          </cell>
          <cell r="I1574" t="str">
            <v>7          0</v>
          </cell>
          <cell r="J1574">
            <v>0</v>
          </cell>
          <cell r="K1574">
            <v>0</v>
          </cell>
          <cell r="L1574">
            <v>2003</v>
          </cell>
          <cell r="M1574" t="str">
            <v>No Trade</v>
          </cell>
          <cell r="N1574" t="str">
            <v>NG13</v>
          </cell>
          <cell r="O1574">
            <v>41.87</v>
          </cell>
          <cell r="P1574">
            <v>1</v>
          </cell>
        </row>
        <row r="1575">
          <cell r="A1575" t="str">
            <v>ON</v>
          </cell>
          <cell r="B1575">
            <v>1</v>
          </cell>
          <cell r="C1575">
            <v>3</v>
          </cell>
          <cell r="D1575" t="str">
            <v>P</v>
          </cell>
          <cell r="E1575">
            <v>3.55</v>
          </cell>
          <cell r="F1575">
            <v>37616</v>
          </cell>
          <cell r="G1575">
            <v>4.0000000000000001E-3</v>
          </cell>
          <cell r="H1575">
            <v>0.01</v>
          </cell>
          <cell r="I1575" t="str">
            <v>0          0</v>
          </cell>
          <cell r="J1575">
            <v>0</v>
          </cell>
          <cell r="K1575">
            <v>0</v>
          </cell>
          <cell r="L1575">
            <v>2003</v>
          </cell>
          <cell r="M1575">
            <v>3.5268731776593576</v>
          </cell>
          <cell r="N1575" t="str">
            <v>NG13</v>
          </cell>
          <cell r="O1575">
            <v>41.87</v>
          </cell>
          <cell r="P1575">
            <v>2</v>
          </cell>
        </row>
        <row r="1576">
          <cell r="A1576" t="str">
            <v>ON</v>
          </cell>
          <cell r="B1576">
            <v>1</v>
          </cell>
          <cell r="C1576">
            <v>3</v>
          </cell>
          <cell r="D1576" t="str">
            <v>C</v>
          </cell>
          <cell r="E1576">
            <v>3.6</v>
          </cell>
          <cell r="F1576">
            <v>37616</v>
          </cell>
          <cell r="G1576">
            <v>0.81</v>
          </cell>
          <cell r="H1576">
            <v>0.75</v>
          </cell>
          <cell r="I1576" t="str">
            <v>7          0</v>
          </cell>
          <cell r="J1576">
            <v>0</v>
          </cell>
          <cell r="K1576">
            <v>0</v>
          </cell>
          <cell r="L1576">
            <v>2003</v>
          </cell>
          <cell r="M1576" t="str">
            <v>No Trade</v>
          </cell>
          <cell r="N1576" t="str">
            <v>NG13</v>
          </cell>
          <cell r="O1576">
            <v>41.87</v>
          </cell>
          <cell r="P1576">
            <v>1</v>
          </cell>
        </row>
        <row r="1577">
          <cell r="A1577" t="str">
            <v>ON</v>
          </cell>
          <cell r="B1577">
            <v>1</v>
          </cell>
          <cell r="C1577">
            <v>3</v>
          </cell>
          <cell r="D1577" t="str">
            <v>P</v>
          </cell>
          <cell r="E1577">
            <v>3.6</v>
          </cell>
          <cell r="F1577">
            <v>37616</v>
          </cell>
          <cell r="G1577">
            <v>6.0000000000000001E-3</v>
          </cell>
          <cell r="H1577">
            <v>0.01</v>
          </cell>
          <cell r="I1577" t="str">
            <v>0         50</v>
          </cell>
          <cell r="J1577">
            <v>0</v>
          </cell>
          <cell r="K1577">
            <v>0</v>
          </cell>
          <cell r="L1577">
            <v>2003</v>
          </cell>
          <cell r="M1577">
            <v>3.638479144390665</v>
          </cell>
          <cell r="N1577" t="str">
            <v>NG13</v>
          </cell>
          <cell r="O1577">
            <v>41.87</v>
          </cell>
          <cell r="P1577">
            <v>2</v>
          </cell>
        </row>
        <row r="1578">
          <cell r="A1578" t="str">
            <v>ON</v>
          </cell>
          <cell r="B1578">
            <v>1</v>
          </cell>
          <cell r="C1578">
            <v>3</v>
          </cell>
          <cell r="D1578" t="str">
            <v>C</v>
          </cell>
          <cell r="E1578">
            <v>3.65</v>
          </cell>
          <cell r="F1578">
            <v>37616</v>
          </cell>
          <cell r="G1578">
            <v>0.76200000000000001</v>
          </cell>
          <cell r="H1578">
            <v>0.66</v>
          </cell>
          <cell r="I1578" t="str">
            <v>4          0</v>
          </cell>
          <cell r="J1578">
            <v>0</v>
          </cell>
          <cell r="K1578">
            <v>0</v>
          </cell>
          <cell r="L1578">
            <v>2003</v>
          </cell>
          <cell r="M1578" t="str">
            <v>No Trade</v>
          </cell>
          <cell r="N1578" t="str">
            <v>NG13</v>
          </cell>
          <cell r="O1578">
            <v>41.87</v>
          </cell>
          <cell r="P1578">
            <v>1</v>
          </cell>
        </row>
        <row r="1579">
          <cell r="A1579" t="str">
            <v>ON</v>
          </cell>
          <cell r="B1579">
            <v>1</v>
          </cell>
          <cell r="C1579">
            <v>3</v>
          </cell>
          <cell r="D1579" t="str">
            <v>P</v>
          </cell>
          <cell r="E1579">
            <v>3.65</v>
          </cell>
          <cell r="F1579">
            <v>37616</v>
          </cell>
          <cell r="G1579">
            <v>8.0000000000000002E-3</v>
          </cell>
          <cell r="H1579">
            <v>0.01</v>
          </cell>
          <cell r="I1579" t="str">
            <v>8          0</v>
          </cell>
          <cell r="J1579">
            <v>0</v>
          </cell>
          <cell r="K1579">
            <v>0</v>
          </cell>
          <cell r="L1579">
            <v>2003</v>
          </cell>
          <cell r="M1579">
            <v>3.7187937004291585</v>
          </cell>
          <cell r="N1579" t="str">
            <v>NG13</v>
          </cell>
          <cell r="O1579">
            <v>41.87</v>
          </cell>
          <cell r="P1579">
            <v>2</v>
          </cell>
        </row>
        <row r="1580">
          <cell r="A1580" t="str">
            <v>ON</v>
          </cell>
          <cell r="B1580">
            <v>1</v>
          </cell>
          <cell r="C1580">
            <v>3</v>
          </cell>
          <cell r="D1580" t="str">
            <v>C</v>
          </cell>
          <cell r="E1580">
            <v>3.7</v>
          </cell>
          <cell r="F1580">
            <v>37616</v>
          </cell>
          <cell r="G1580">
            <v>0.71499999999999997</v>
          </cell>
          <cell r="H1580">
            <v>0.61</v>
          </cell>
          <cell r="I1580" t="str">
            <v>9          0</v>
          </cell>
          <cell r="J1580">
            <v>0</v>
          </cell>
          <cell r="K1580">
            <v>0</v>
          </cell>
          <cell r="L1580">
            <v>2003</v>
          </cell>
          <cell r="M1580" t="str">
            <v>No Trade</v>
          </cell>
          <cell r="N1580" t="str">
            <v>NG13</v>
          </cell>
          <cell r="O1580">
            <v>41.87</v>
          </cell>
          <cell r="P1580">
            <v>1</v>
          </cell>
        </row>
        <row r="1581">
          <cell r="A1581" t="str">
            <v>ON</v>
          </cell>
          <cell r="B1581">
            <v>1</v>
          </cell>
          <cell r="C1581">
            <v>3</v>
          </cell>
          <cell r="D1581" t="str">
            <v>P</v>
          </cell>
          <cell r="E1581">
            <v>3.7</v>
          </cell>
          <cell r="F1581">
            <v>37616</v>
          </cell>
          <cell r="G1581">
            <v>1.0999999999999999E-2</v>
          </cell>
          <cell r="H1581">
            <v>0.02</v>
          </cell>
          <cell r="I1581" t="str">
            <v>3         10</v>
          </cell>
          <cell r="J1581">
            <v>0</v>
          </cell>
          <cell r="K1581">
            <v>0</v>
          </cell>
          <cell r="L1581">
            <v>2003</v>
          </cell>
          <cell r="M1581">
            <v>3.8179691358828078</v>
          </cell>
          <cell r="N1581" t="str">
            <v>NG13</v>
          </cell>
          <cell r="O1581">
            <v>41.87</v>
          </cell>
          <cell r="P1581">
            <v>2</v>
          </cell>
        </row>
        <row r="1582">
          <cell r="A1582" t="str">
            <v>ON</v>
          </cell>
          <cell r="B1582">
            <v>1</v>
          </cell>
          <cell r="C1582">
            <v>3</v>
          </cell>
          <cell r="D1582" t="str">
            <v>C</v>
          </cell>
          <cell r="E1582">
            <v>3.75</v>
          </cell>
          <cell r="F1582">
            <v>37616</v>
          </cell>
          <cell r="G1582">
            <v>0.66900000000000004</v>
          </cell>
          <cell r="H1582">
            <v>0.56999999999999995</v>
          </cell>
          <cell r="I1582" t="str">
            <v>6          2</v>
          </cell>
          <cell r="J1582">
            <v>0.54300000000000004</v>
          </cell>
          <cell r="K1582">
            <v>0.54200000000000004</v>
          </cell>
          <cell r="L1582">
            <v>2003</v>
          </cell>
          <cell r="M1582" t="str">
            <v>No Trade</v>
          </cell>
          <cell r="N1582" t="str">
            <v>NG13</v>
          </cell>
          <cell r="O1582">
            <v>41.87</v>
          </cell>
          <cell r="P1582">
            <v>1</v>
          </cell>
        </row>
        <row r="1583">
          <cell r="A1583" t="str">
            <v>ON</v>
          </cell>
          <cell r="B1583">
            <v>1</v>
          </cell>
          <cell r="C1583">
            <v>3</v>
          </cell>
          <cell r="D1583" t="str">
            <v>P</v>
          </cell>
          <cell r="E1583">
            <v>3.75</v>
          </cell>
          <cell r="F1583">
            <v>37616</v>
          </cell>
          <cell r="G1583">
            <v>1.4999999999999999E-2</v>
          </cell>
          <cell r="H1583">
            <v>0.02</v>
          </cell>
          <cell r="I1583" t="str">
            <v>9        981</v>
          </cell>
          <cell r="J1583">
            <v>3.4000000000000002E-2</v>
          </cell>
          <cell r="K1583">
            <v>2.1000000000000001E-2</v>
          </cell>
          <cell r="L1583">
            <v>2003</v>
          </cell>
          <cell r="M1583">
            <v>3.9230872701689807</v>
          </cell>
          <cell r="N1583" t="str">
            <v>NG13</v>
          </cell>
          <cell r="O1583">
            <v>41.87</v>
          </cell>
          <cell r="P1583">
            <v>2</v>
          </cell>
        </row>
        <row r="1584">
          <cell r="A1584" t="str">
            <v>ON</v>
          </cell>
          <cell r="B1584">
            <v>1</v>
          </cell>
          <cell r="C1584">
            <v>3</v>
          </cell>
          <cell r="D1584" t="str">
            <v>C</v>
          </cell>
          <cell r="E1584">
            <v>3.8</v>
          </cell>
          <cell r="F1584">
            <v>37616</v>
          </cell>
          <cell r="G1584">
            <v>0.624</v>
          </cell>
          <cell r="H1584">
            <v>0.53</v>
          </cell>
          <cell r="I1584" t="str">
            <v>4          0</v>
          </cell>
          <cell r="J1584">
            <v>0</v>
          </cell>
          <cell r="K1584">
            <v>0</v>
          </cell>
          <cell r="L1584">
            <v>2003</v>
          </cell>
          <cell r="M1584" t="str">
            <v>No Trade</v>
          </cell>
          <cell r="N1584" t="str">
            <v>NG13</v>
          </cell>
          <cell r="O1584">
            <v>41.87</v>
          </cell>
          <cell r="P1584">
            <v>1</v>
          </cell>
        </row>
        <row r="1585">
          <cell r="A1585" t="str">
            <v>ON</v>
          </cell>
          <cell r="B1585">
            <v>1</v>
          </cell>
          <cell r="C1585">
            <v>3</v>
          </cell>
          <cell r="D1585" t="str">
            <v>P</v>
          </cell>
          <cell r="E1585">
            <v>3.8</v>
          </cell>
          <cell r="F1585">
            <v>37616</v>
          </cell>
          <cell r="G1585">
            <v>0.02</v>
          </cell>
          <cell r="H1585">
            <v>0.03</v>
          </cell>
          <cell r="I1585" t="str">
            <v>7      1,060</v>
          </cell>
          <cell r="J1585">
            <v>0.03</v>
          </cell>
          <cell r="K1585">
            <v>2.5999999999999999E-2</v>
          </cell>
          <cell r="L1585">
            <v>2003</v>
          </cell>
          <cell r="M1585">
            <v>4.0280230703114865</v>
          </cell>
          <cell r="N1585" t="str">
            <v>NG13</v>
          </cell>
          <cell r="O1585">
            <v>41.87</v>
          </cell>
          <cell r="P1585">
            <v>2</v>
          </cell>
        </row>
        <row r="1586">
          <cell r="A1586" t="str">
            <v>ON</v>
          </cell>
          <cell r="B1586">
            <v>1</v>
          </cell>
          <cell r="C1586">
            <v>3</v>
          </cell>
          <cell r="D1586" t="str">
            <v>C</v>
          </cell>
          <cell r="E1586">
            <v>3.85</v>
          </cell>
          <cell r="F1586">
            <v>37616</v>
          </cell>
          <cell r="G1586">
            <v>0.57999999999999996</v>
          </cell>
          <cell r="H1586">
            <v>0.49</v>
          </cell>
          <cell r="I1586" t="str">
            <v>3          0</v>
          </cell>
          <cell r="J1586">
            <v>0</v>
          </cell>
          <cell r="K1586">
            <v>0</v>
          </cell>
          <cell r="L1586">
            <v>2003</v>
          </cell>
          <cell r="M1586" t="str">
            <v>No Trade</v>
          </cell>
          <cell r="N1586" t="str">
            <v>NG13</v>
          </cell>
          <cell r="O1586">
            <v>41.87</v>
          </cell>
          <cell r="P1586">
            <v>1</v>
          </cell>
        </row>
        <row r="1587">
          <cell r="A1587" t="str">
            <v>ON</v>
          </cell>
          <cell r="B1587">
            <v>1</v>
          </cell>
          <cell r="C1587">
            <v>3</v>
          </cell>
          <cell r="D1587" t="str">
            <v>P</v>
          </cell>
          <cell r="E1587">
            <v>3.85</v>
          </cell>
          <cell r="F1587">
            <v>37616</v>
          </cell>
          <cell r="G1587">
            <v>2.5000000000000001E-2</v>
          </cell>
          <cell r="H1587">
            <v>0.04</v>
          </cell>
          <cell r="I1587" t="str">
            <v>6        409</v>
          </cell>
          <cell r="J1587">
            <v>0.04</v>
          </cell>
          <cell r="K1587">
            <v>0.04</v>
          </cell>
          <cell r="L1587">
            <v>2003</v>
          </cell>
          <cell r="M1587">
            <v>4.1108996724666209</v>
          </cell>
          <cell r="N1587" t="str">
            <v>NG13</v>
          </cell>
          <cell r="O1587">
            <v>41.87</v>
          </cell>
          <cell r="P1587">
            <v>2</v>
          </cell>
        </row>
        <row r="1588">
          <cell r="A1588" t="str">
            <v>ON</v>
          </cell>
          <cell r="B1588">
            <v>1</v>
          </cell>
          <cell r="C1588">
            <v>3</v>
          </cell>
          <cell r="D1588" t="str">
            <v>C</v>
          </cell>
          <cell r="E1588">
            <v>3.9</v>
          </cell>
          <cell r="F1588">
            <v>37616</v>
          </cell>
          <cell r="G1588">
            <v>0.53700000000000003</v>
          </cell>
          <cell r="H1588">
            <v>0.45</v>
          </cell>
          <cell r="I1588" t="str">
            <v>3          0</v>
          </cell>
          <cell r="J1588">
            <v>0</v>
          </cell>
          <cell r="K1588">
            <v>0</v>
          </cell>
          <cell r="L1588">
            <v>2003</v>
          </cell>
          <cell r="M1588" t="str">
            <v>No Trade</v>
          </cell>
          <cell r="N1588" t="str">
            <v>NG13</v>
          </cell>
          <cell r="O1588">
            <v>41.87</v>
          </cell>
          <cell r="P1588">
            <v>1</v>
          </cell>
        </row>
        <row r="1589">
          <cell r="A1589" t="str">
            <v>ON</v>
          </cell>
          <cell r="B1589">
            <v>1</v>
          </cell>
          <cell r="C1589">
            <v>3</v>
          </cell>
          <cell r="D1589" t="str">
            <v>P</v>
          </cell>
          <cell r="E1589">
            <v>3.9</v>
          </cell>
          <cell r="F1589">
            <v>37616</v>
          </cell>
          <cell r="G1589">
            <v>3.2000000000000001E-2</v>
          </cell>
          <cell r="H1589">
            <v>0.05</v>
          </cell>
          <cell r="I1589" t="str">
            <v>6        299</v>
          </cell>
          <cell r="J1589">
            <v>5.8000000000000003E-2</v>
          </cell>
          <cell r="K1589">
            <v>4.4999999999999998E-2</v>
          </cell>
          <cell r="L1589">
            <v>2003</v>
          </cell>
          <cell r="M1589">
            <v>4.2125871938575754</v>
          </cell>
          <cell r="N1589" t="str">
            <v>NG13</v>
          </cell>
          <cell r="O1589">
            <v>41.87</v>
          </cell>
          <cell r="P1589">
            <v>2</v>
          </cell>
        </row>
        <row r="1590">
          <cell r="A1590" t="str">
            <v>ON</v>
          </cell>
          <cell r="B1590">
            <v>1</v>
          </cell>
          <cell r="C1590">
            <v>3</v>
          </cell>
          <cell r="D1590" t="str">
            <v>C</v>
          </cell>
          <cell r="E1590">
            <v>3.95</v>
          </cell>
          <cell r="F1590">
            <v>37616</v>
          </cell>
          <cell r="G1590">
            <v>0.495</v>
          </cell>
          <cell r="H1590">
            <v>0.41</v>
          </cell>
          <cell r="I1590" t="str">
            <v>5          2</v>
          </cell>
          <cell r="J1590">
            <v>0.38700000000000001</v>
          </cell>
          <cell r="K1590">
            <v>0.38600000000000001</v>
          </cell>
          <cell r="L1590">
            <v>2003</v>
          </cell>
          <cell r="M1590" t="str">
            <v>No Trade</v>
          </cell>
          <cell r="N1590" t="str">
            <v>NG13</v>
          </cell>
          <cell r="O1590">
            <v>41.87</v>
          </cell>
          <cell r="P1590">
            <v>1</v>
          </cell>
        </row>
        <row r="1591">
          <cell r="A1591" t="str">
            <v>ON</v>
          </cell>
          <cell r="B1591">
            <v>1</v>
          </cell>
          <cell r="C1591">
            <v>3</v>
          </cell>
          <cell r="D1591" t="str">
            <v>P</v>
          </cell>
          <cell r="E1591">
            <v>3.95</v>
          </cell>
          <cell r="F1591">
            <v>37616</v>
          </cell>
          <cell r="G1591">
            <v>0.04</v>
          </cell>
          <cell r="H1591">
            <v>0.06</v>
          </cell>
          <cell r="I1591" t="str">
            <v>8          2</v>
          </cell>
          <cell r="J1591">
            <v>7.4999999999999997E-2</v>
          </cell>
          <cell r="K1591">
            <v>7.3999999999999996E-2</v>
          </cell>
          <cell r="L1591">
            <v>2003</v>
          </cell>
          <cell r="M1591">
            <v>4.3097750933313099</v>
          </cell>
          <cell r="N1591" t="str">
            <v>NG13</v>
          </cell>
          <cell r="O1591">
            <v>41.87</v>
          </cell>
          <cell r="P1591">
            <v>2</v>
          </cell>
        </row>
        <row r="1592">
          <cell r="A1592" t="str">
            <v>ON</v>
          </cell>
          <cell r="B1592">
            <v>1</v>
          </cell>
          <cell r="C1592">
            <v>3</v>
          </cell>
          <cell r="D1592" t="str">
            <v>C</v>
          </cell>
          <cell r="E1592">
            <v>4</v>
          </cell>
          <cell r="F1592">
            <v>37616</v>
          </cell>
          <cell r="G1592">
            <v>0.45500000000000002</v>
          </cell>
          <cell r="H1592">
            <v>0.37</v>
          </cell>
          <cell r="I1592" t="str">
            <v>9          2</v>
          </cell>
          <cell r="J1592">
            <v>0.37</v>
          </cell>
          <cell r="K1592">
            <v>0.37</v>
          </cell>
          <cell r="L1592">
            <v>2003</v>
          </cell>
          <cell r="M1592" t="str">
            <v>No Trade</v>
          </cell>
          <cell r="N1592" t="str">
            <v>NG13</v>
          </cell>
          <cell r="O1592">
            <v>41.87</v>
          </cell>
          <cell r="P1592">
            <v>1</v>
          </cell>
        </row>
        <row r="1593">
          <cell r="A1593" t="str">
            <v>ON</v>
          </cell>
          <cell r="B1593">
            <v>1</v>
          </cell>
          <cell r="C1593">
            <v>3</v>
          </cell>
          <cell r="D1593" t="str">
            <v>P</v>
          </cell>
          <cell r="E1593">
            <v>4</v>
          </cell>
          <cell r="F1593">
            <v>37616</v>
          </cell>
          <cell r="G1593">
            <v>0.05</v>
          </cell>
          <cell r="H1593">
            <v>0.08</v>
          </cell>
          <cell r="I1593" t="str">
            <v>2      2,951</v>
          </cell>
          <cell r="J1593">
            <v>7.5999999999999998E-2</v>
          </cell>
          <cell r="K1593">
            <v>5.8000000000000003E-2</v>
          </cell>
          <cell r="L1593">
            <v>2003</v>
          </cell>
          <cell r="M1593">
            <v>4.4149429164772682</v>
          </cell>
          <cell r="N1593" t="str">
            <v>NG13</v>
          </cell>
          <cell r="O1593">
            <v>41.87</v>
          </cell>
          <cell r="P1593">
            <v>2</v>
          </cell>
        </row>
        <row r="1594">
          <cell r="A1594" t="str">
            <v>ON</v>
          </cell>
          <cell r="B1594">
            <v>1</v>
          </cell>
          <cell r="C1594">
            <v>3</v>
          </cell>
          <cell r="D1594" t="str">
            <v>C</v>
          </cell>
          <cell r="E1594">
            <v>4.05</v>
          </cell>
          <cell r="F1594">
            <v>37616</v>
          </cell>
          <cell r="G1594">
            <v>0.41599999999999998</v>
          </cell>
          <cell r="H1594">
            <v>0.34</v>
          </cell>
          <cell r="I1594" t="str">
            <v>4          0</v>
          </cell>
          <cell r="J1594">
            <v>0</v>
          </cell>
          <cell r="K1594">
            <v>0</v>
          </cell>
          <cell r="L1594">
            <v>2003</v>
          </cell>
          <cell r="M1594" t="str">
            <v>No Trade</v>
          </cell>
          <cell r="N1594" t="str">
            <v>NG13</v>
          </cell>
          <cell r="O1594">
            <v>41.87</v>
          </cell>
          <cell r="P1594">
            <v>1</v>
          </cell>
        </row>
        <row r="1595">
          <cell r="A1595" t="str">
            <v>ON</v>
          </cell>
          <cell r="B1595">
            <v>1</v>
          </cell>
          <cell r="C1595">
            <v>3</v>
          </cell>
          <cell r="D1595" t="str">
            <v>P</v>
          </cell>
          <cell r="E1595">
            <v>4.05</v>
          </cell>
          <cell r="F1595">
            <v>37616</v>
          </cell>
          <cell r="G1595">
            <v>6.0999999999999999E-2</v>
          </cell>
          <cell r="H1595">
            <v>0.09</v>
          </cell>
          <cell r="I1595" t="str">
            <v>7        900</v>
          </cell>
          <cell r="J1595">
            <v>0</v>
          </cell>
          <cell r="K1595">
            <v>0</v>
          </cell>
          <cell r="L1595">
            <v>2003</v>
          </cell>
          <cell r="M1595">
            <v>4.51340650520347</v>
          </cell>
          <cell r="N1595" t="str">
            <v>NG13</v>
          </cell>
          <cell r="O1595">
            <v>41.87</v>
          </cell>
          <cell r="P1595">
            <v>2</v>
          </cell>
        </row>
        <row r="1596">
          <cell r="A1596" t="str">
            <v>ON</v>
          </cell>
          <cell r="B1596">
            <v>1</v>
          </cell>
          <cell r="C1596">
            <v>3</v>
          </cell>
          <cell r="D1596" t="str">
            <v>C</v>
          </cell>
          <cell r="E1596">
            <v>4.0999999999999996</v>
          </cell>
          <cell r="F1596">
            <v>37616</v>
          </cell>
          <cell r="G1596">
            <v>0.379</v>
          </cell>
          <cell r="H1596">
            <v>0.31</v>
          </cell>
          <cell r="I1596" t="str">
            <v>2          0</v>
          </cell>
          <cell r="J1596">
            <v>0</v>
          </cell>
          <cell r="K1596">
            <v>0</v>
          </cell>
          <cell r="L1596">
            <v>2003</v>
          </cell>
          <cell r="M1596" t="str">
            <v>No Trade</v>
          </cell>
          <cell r="N1596" t="str">
            <v>NG13</v>
          </cell>
          <cell r="O1596">
            <v>41.87</v>
          </cell>
          <cell r="P1596">
            <v>1</v>
          </cell>
        </row>
        <row r="1597">
          <cell r="A1597" t="str">
            <v>ON</v>
          </cell>
          <cell r="B1597">
            <v>1</v>
          </cell>
          <cell r="C1597">
            <v>3</v>
          </cell>
          <cell r="D1597" t="str">
            <v>P</v>
          </cell>
          <cell r="E1597">
            <v>4.0999999999999996</v>
          </cell>
          <cell r="F1597">
            <v>37616</v>
          </cell>
          <cell r="G1597">
            <v>7.3999999999999996E-2</v>
          </cell>
          <cell r="H1597">
            <v>0.11</v>
          </cell>
          <cell r="I1597" t="str">
            <v>5        535</v>
          </cell>
          <cell r="J1597">
            <v>8.5000000000000006E-2</v>
          </cell>
          <cell r="K1597">
            <v>8.5000000000000006E-2</v>
          </cell>
          <cell r="L1597">
            <v>2003</v>
          </cell>
          <cell r="M1597">
            <v>4.6157519887866263</v>
          </cell>
          <cell r="N1597" t="str">
            <v>NG13</v>
          </cell>
          <cell r="O1597">
            <v>41.87</v>
          </cell>
          <cell r="P1597">
            <v>2</v>
          </cell>
        </row>
        <row r="1598">
          <cell r="A1598" t="str">
            <v>ON</v>
          </cell>
          <cell r="B1598">
            <v>1</v>
          </cell>
          <cell r="C1598">
            <v>3</v>
          </cell>
          <cell r="D1598" t="str">
            <v>C</v>
          </cell>
          <cell r="E1598">
            <v>4.1500000000000004</v>
          </cell>
          <cell r="F1598">
            <v>37616</v>
          </cell>
          <cell r="G1598">
            <v>0.34399999999999997</v>
          </cell>
          <cell r="H1598">
            <v>0.28000000000000003</v>
          </cell>
          <cell r="I1598" t="str">
            <v>3          0</v>
          </cell>
          <cell r="J1598">
            <v>0</v>
          </cell>
          <cell r="K1598">
            <v>0</v>
          </cell>
          <cell r="L1598">
            <v>2003</v>
          </cell>
          <cell r="M1598" t="str">
            <v>No Trade</v>
          </cell>
          <cell r="N1598" t="str">
            <v>NG13</v>
          </cell>
          <cell r="O1598">
            <v>41.87</v>
          </cell>
          <cell r="P1598">
            <v>1</v>
          </cell>
        </row>
        <row r="1599">
          <cell r="A1599" t="str">
            <v>ON</v>
          </cell>
          <cell r="B1599">
            <v>1</v>
          </cell>
          <cell r="C1599">
            <v>3</v>
          </cell>
          <cell r="D1599" t="str">
            <v>P</v>
          </cell>
          <cell r="E1599">
            <v>4.1500000000000004</v>
          </cell>
          <cell r="F1599">
            <v>37616</v>
          </cell>
          <cell r="G1599">
            <v>8.8999999999999996E-2</v>
          </cell>
          <cell r="H1599">
            <v>0.13</v>
          </cell>
          <cell r="I1599" t="str">
            <v>5        676</v>
          </cell>
          <cell r="J1599">
            <v>0.14299999999999999</v>
          </cell>
          <cell r="K1599">
            <v>8.5000000000000006E-2</v>
          </cell>
          <cell r="L1599">
            <v>2003</v>
          </cell>
          <cell r="M1599">
            <v>4.7199064731883027</v>
          </cell>
          <cell r="N1599" t="str">
            <v>NG13</v>
          </cell>
          <cell r="O1599">
            <v>41.87</v>
          </cell>
          <cell r="P1599">
            <v>2</v>
          </cell>
        </row>
        <row r="1600">
          <cell r="A1600" t="str">
            <v>ON</v>
          </cell>
          <cell r="B1600">
            <v>1</v>
          </cell>
          <cell r="C1600">
            <v>3</v>
          </cell>
          <cell r="D1600" t="str">
            <v>C</v>
          </cell>
          <cell r="E1600">
            <v>4.2</v>
          </cell>
          <cell r="F1600">
            <v>37616</v>
          </cell>
          <cell r="G1600">
            <v>0.311</v>
          </cell>
          <cell r="H1600">
            <v>0.25</v>
          </cell>
          <cell r="I1600" t="str">
            <v>5          1</v>
          </cell>
          <cell r="J1600">
            <v>0.28999999999999998</v>
          </cell>
          <cell r="K1600">
            <v>0.28999999999999998</v>
          </cell>
          <cell r="L1600">
            <v>2003</v>
          </cell>
          <cell r="M1600" t="str">
            <v>No Trade</v>
          </cell>
          <cell r="N1600" t="str">
            <v>NG13</v>
          </cell>
          <cell r="O1600">
            <v>41.87</v>
          </cell>
          <cell r="P1600">
            <v>1</v>
          </cell>
        </row>
        <row r="1601">
          <cell r="A1601" t="str">
            <v>ON</v>
          </cell>
          <cell r="B1601">
            <v>1</v>
          </cell>
          <cell r="C1601">
            <v>3</v>
          </cell>
          <cell r="D1601" t="str">
            <v>P</v>
          </cell>
          <cell r="E1601">
            <v>4.2</v>
          </cell>
          <cell r="F1601">
            <v>37616</v>
          </cell>
          <cell r="G1601">
            <v>0.106</v>
          </cell>
          <cell r="H1601">
            <v>0.15</v>
          </cell>
          <cell r="I1601" t="str">
            <v>7        825</v>
          </cell>
          <cell r="J1601">
            <v>0.16500000000000001</v>
          </cell>
          <cell r="K1601">
            <v>0.11</v>
          </cell>
          <cell r="L1601">
            <v>2003</v>
          </cell>
          <cell r="M1601">
            <v>4.8246239049585222</v>
          </cell>
          <cell r="N1601" t="str">
            <v>NG13</v>
          </cell>
          <cell r="O1601">
            <v>41.87</v>
          </cell>
          <cell r="P1601">
            <v>2</v>
          </cell>
        </row>
        <row r="1602">
          <cell r="A1602" t="str">
            <v>ON</v>
          </cell>
          <cell r="B1602">
            <v>1</v>
          </cell>
          <cell r="C1602">
            <v>3</v>
          </cell>
          <cell r="D1602" t="str">
            <v>C</v>
          </cell>
          <cell r="E1602">
            <v>4.25</v>
          </cell>
          <cell r="F1602">
            <v>37616</v>
          </cell>
          <cell r="G1602">
            <v>0.28100000000000003</v>
          </cell>
          <cell r="H1602">
            <v>0.22</v>
          </cell>
          <cell r="I1602" t="str">
            <v>8         21</v>
          </cell>
          <cell r="J1602">
            <v>0.24</v>
          </cell>
          <cell r="K1602">
            <v>0.24</v>
          </cell>
          <cell r="L1602">
            <v>2003</v>
          </cell>
          <cell r="M1602" t="str">
            <v>No Trade</v>
          </cell>
          <cell r="N1602" t="str">
            <v>NG13</v>
          </cell>
          <cell r="O1602">
            <v>41.87</v>
          </cell>
          <cell r="P1602">
            <v>1</v>
          </cell>
        </row>
        <row r="1603">
          <cell r="A1603" t="str">
            <v>ON</v>
          </cell>
          <cell r="B1603">
            <v>1</v>
          </cell>
          <cell r="C1603">
            <v>3</v>
          </cell>
          <cell r="D1603" t="str">
            <v>P</v>
          </cell>
          <cell r="E1603">
            <v>4.25</v>
          </cell>
          <cell r="F1603">
            <v>37616</v>
          </cell>
          <cell r="G1603">
            <v>0.125</v>
          </cell>
          <cell r="H1603">
            <v>0.18</v>
          </cell>
          <cell r="I1603" t="str">
            <v>0         10</v>
          </cell>
          <cell r="J1603">
            <v>0.16200000000000001</v>
          </cell>
          <cell r="K1603">
            <v>0.16200000000000001</v>
          </cell>
          <cell r="L1603">
            <v>2003</v>
          </cell>
          <cell r="M1603">
            <v>4.929180571869864</v>
          </cell>
          <cell r="N1603" t="str">
            <v>NG13</v>
          </cell>
          <cell r="O1603">
            <v>41.87</v>
          </cell>
          <cell r="P1603">
            <v>2</v>
          </cell>
        </row>
        <row r="1604">
          <cell r="A1604" t="str">
            <v>ON</v>
          </cell>
          <cell r="B1604">
            <v>1</v>
          </cell>
          <cell r="C1604">
            <v>3</v>
          </cell>
          <cell r="D1604" t="str">
            <v>C</v>
          </cell>
          <cell r="E1604">
            <v>4.3</v>
          </cell>
          <cell r="F1604">
            <v>37616</v>
          </cell>
          <cell r="G1604">
            <v>0.253</v>
          </cell>
          <cell r="H1604">
            <v>0.2</v>
          </cell>
          <cell r="I1604" t="str">
            <v>4        504</v>
          </cell>
          <cell r="J1604">
            <v>0.19500000000000001</v>
          </cell>
          <cell r="K1604">
            <v>0.17</v>
          </cell>
          <cell r="L1604">
            <v>2003</v>
          </cell>
          <cell r="M1604" t="str">
            <v>No Trade</v>
          </cell>
          <cell r="N1604" t="str">
            <v>NG13</v>
          </cell>
          <cell r="O1604">
            <v>41.87</v>
          </cell>
          <cell r="P1604">
            <v>1</v>
          </cell>
        </row>
        <row r="1605">
          <cell r="A1605" t="str">
            <v>ON</v>
          </cell>
          <cell r="B1605">
            <v>1</v>
          </cell>
          <cell r="C1605">
            <v>3</v>
          </cell>
          <cell r="D1605" t="str">
            <v>P</v>
          </cell>
          <cell r="E1605">
            <v>4.3</v>
          </cell>
          <cell r="F1605">
            <v>37616</v>
          </cell>
          <cell r="G1605">
            <v>0.14699999999999999</v>
          </cell>
          <cell r="H1605">
            <v>0.2</v>
          </cell>
          <cell r="I1605" t="str">
            <v>6        895</v>
          </cell>
          <cell r="J1605">
            <v>0</v>
          </cell>
          <cell r="K1605">
            <v>0</v>
          </cell>
          <cell r="L1605">
            <v>2003</v>
          </cell>
          <cell r="M1605">
            <v>5.0391267213413036</v>
          </cell>
          <cell r="N1605" t="str">
            <v>NG13</v>
          </cell>
          <cell r="O1605">
            <v>41.87</v>
          </cell>
          <cell r="P1605">
            <v>2</v>
          </cell>
        </row>
        <row r="1606">
          <cell r="A1606" t="str">
            <v>ON</v>
          </cell>
          <cell r="B1606">
            <v>1</v>
          </cell>
          <cell r="C1606">
            <v>3</v>
          </cell>
          <cell r="D1606" t="str">
            <v>C</v>
          </cell>
          <cell r="E1606">
            <v>4.3499999999999996</v>
          </cell>
          <cell r="F1606">
            <v>37616</v>
          </cell>
          <cell r="G1606">
            <v>0.22600000000000001</v>
          </cell>
          <cell r="H1606">
            <v>0.18</v>
          </cell>
          <cell r="I1606" t="str">
            <v>2         71</v>
          </cell>
          <cell r="J1606">
            <v>0.19</v>
          </cell>
          <cell r="K1606">
            <v>0.185</v>
          </cell>
          <cell r="L1606">
            <v>2003</v>
          </cell>
          <cell r="M1606" t="str">
            <v>No Trade</v>
          </cell>
          <cell r="N1606" t="str">
            <v>NG13</v>
          </cell>
          <cell r="O1606">
            <v>41.87</v>
          </cell>
          <cell r="P1606">
            <v>1</v>
          </cell>
        </row>
        <row r="1607">
          <cell r="A1607" t="str">
            <v>ON</v>
          </cell>
          <cell r="B1607">
            <v>1</v>
          </cell>
          <cell r="C1607">
            <v>3</v>
          </cell>
          <cell r="D1607" t="str">
            <v>P</v>
          </cell>
          <cell r="E1607">
            <v>4.3499999999999996</v>
          </cell>
          <cell r="F1607">
            <v>37616</v>
          </cell>
          <cell r="G1607">
            <v>0.17</v>
          </cell>
          <cell r="H1607">
            <v>0.23</v>
          </cell>
          <cell r="I1607" t="str">
            <v>4         50</v>
          </cell>
          <cell r="J1607">
            <v>0</v>
          </cell>
          <cell r="K1607">
            <v>0</v>
          </cell>
          <cell r="L1607">
            <v>2003</v>
          </cell>
          <cell r="M1607">
            <v>5.1418517840048779</v>
          </cell>
          <cell r="N1607" t="str">
            <v>NG13</v>
          </cell>
          <cell r="O1607">
            <v>41.87</v>
          </cell>
          <cell r="P1607">
            <v>2</v>
          </cell>
        </row>
        <row r="1608">
          <cell r="A1608" t="str">
            <v>ON</v>
          </cell>
          <cell r="B1608">
            <v>1</v>
          </cell>
          <cell r="C1608">
            <v>3</v>
          </cell>
          <cell r="D1608" t="str">
            <v>C</v>
          </cell>
          <cell r="E1608">
            <v>4.4000000000000004</v>
          </cell>
          <cell r="F1608">
            <v>37616</v>
          </cell>
          <cell r="G1608">
            <v>0.20100000000000001</v>
          </cell>
          <cell r="H1608">
            <v>0.16</v>
          </cell>
          <cell r="I1608" t="str">
            <v>2        659</v>
          </cell>
          <cell r="J1608">
            <v>0.185</v>
          </cell>
          <cell r="K1608">
            <v>0.14000000000000001</v>
          </cell>
          <cell r="L1608">
            <v>2003</v>
          </cell>
          <cell r="M1608" t="str">
            <v>No Trade</v>
          </cell>
          <cell r="N1608" t="str">
            <v>NG13</v>
          </cell>
          <cell r="O1608">
            <v>41.87</v>
          </cell>
          <cell r="P1608">
            <v>1</v>
          </cell>
        </row>
        <row r="1609">
          <cell r="A1609" t="str">
            <v>ON</v>
          </cell>
          <cell r="B1609">
            <v>1</v>
          </cell>
          <cell r="C1609">
            <v>3</v>
          </cell>
          <cell r="D1609" t="str">
            <v>P</v>
          </cell>
          <cell r="E1609">
            <v>4.4000000000000004</v>
          </cell>
          <cell r="F1609">
            <v>37616</v>
          </cell>
          <cell r="G1609">
            <v>0.19500000000000001</v>
          </cell>
          <cell r="H1609">
            <v>0.26</v>
          </cell>
          <cell r="I1609" t="str">
            <v>4        100</v>
          </cell>
          <cell r="J1609">
            <v>0</v>
          </cell>
          <cell r="K1609">
            <v>0</v>
          </cell>
          <cell r="L1609">
            <v>2003</v>
          </cell>
          <cell r="M1609">
            <v>5.2438120838912567</v>
          </cell>
          <cell r="N1609" t="str">
            <v>NG13</v>
          </cell>
          <cell r="O1609">
            <v>41.87</v>
          </cell>
          <cell r="P1609">
            <v>2</v>
          </cell>
        </row>
        <row r="1610">
          <cell r="A1610" t="str">
            <v>ON</v>
          </cell>
          <cell r="B1610">
            <v>1</v>
          </cell>
          <cell r="C1610">
            <v>3</v>
          </cell>
          <cell r="D1610" t="str">
            <v>C</v>
          </cell>
          <cell r="E1610">
            <v>4.45</v>
          </cell>
          <cell r="F1610">
            <v>37616</v>
          </cell>
          <cell r="G1610">
            <v>0.17899999999999999</v>
          </cell>
          <cell r="H1610">
            <v>0.14000000000000001</v>
          </cell>
          <cell r="I1610" t="str">
            <v>4          0</v>
          </cell>
          <cell r="J1610">
            <v>0</v>
          </cell>
          <cell r="K1610">
            <v>0</v>
          </cell>
          <cell r="L1610">
            <v>2003</v>
          </cell>
          <cell r="M1610" t="str">
            <v>No Trade</v>
          </cell>
          <cell r="N1610" t="str">
            <v>NG13</v>
          </cell>
          <cell r="O1610">
            <v>41.87</v>
          </cell>
          <cell r="P1610">
            <v>1</v>
          </cell>
        </row>
        <row r="1611">
          <cell r="A1611" t="str">
            <v>ON</v>
          </cell>
          <cell r="B1611">
            <v>1</v>
          </cell>
          <cell r="C1611">
            <v>3</v>
          </cell>
          <cell r="D1611" t="str">
            <v>P</v>
          </cell>
          <cell r="E1611">
            <v>4.45</v>
          </cell>
          <cell r="F1611">
            <v>37616</v>
          </cell>
          <cell r="G1611">
            <v>0.223</v>
          </cell>
          <cell r="H1611">
            <v>0.28999999999999998</v>
          </cell>
          <cell r="I1611" t="str">
            <v>6          0</v>
          </cell>
          <cell r="J1611">
            <v>0</v>
          </cell>
          <cell r="K1611">
            <v>0</v>
          </cell>
          <cell r="L1611">
            <v>2003</v>
          </cell>
          <cell r="M1611">
            <v>5.3496166273363119</v>
          </cell>
          <cell r="N1611" t="str">
            <v>NG13</v>
          </cell>
          <cell r="O1611">
            <v>41.87</v>
          </cell>
          <cell r="P1611">
            <v>2</v>
          </cell>
        </row>
        <row r="1612">
          <cell r="A1612" t="str">
            <v>ON</v>
          </cell>
          <cell r="B1612">
            <v>1</v>
          </cell>
          <cell r="C1612">
            <v>3</v>
          </cell>
          <cell r="D1612" t="str">
            <v>C</v>
          </cell>
          <cell r="E1612">
            <v>4.5</v>
          </cell>
          <cell r="F1612">
            <v>37616</v>
          </cell>
          <cell r="G1612">
            <v>0.159</v>
          </cell>
          <cell r="H1612">
            <v>0.12</v>
          </cell>
          <cell r="I1612" t="str">
            <v>8        874</v>
          </cell>
          <cell r="J1612">
            <v>0.13</v>
          </cell>
          <cell r="K1612">
            <v>0.1</v>
          </cell>
          <cell r="L1612">
            <v>2003</v>
          </cell>
          <cell r="M1612" t="str">
            <v>No Trade</v>
          </cell>
          <cell r="N1612" t="str">
            <v>NG13</v>
          </cell>
          <cell r="O1612">
            <v>41.87</v>
          </cell>
          <cell r="P1612">
            <v>1</v>
          </cell>
        </row>
        <row r="1613">
          <cell r="A1613" t="str">
            <v>ON</v>
          </cell>
          <cell r="B1613">
            <v>1</v>
          </cell>
          <cell r="C1613">
            <v>3</v>
          </cell>
          <cell r="D1613" t="str">
            <v>P</v>
          </cell>
          <cell r="E1613">
            <v>4.5</v>
          </cell>
          <cell r="F1613">
            <v>37616</v>
          </cell>
          <cell r="G1613">
            <v>0.253</v>
          </cell>
          <cell r="H1613">
            <v>0.32</v>
          </cell>
          <cell r="I1613" t="str">
            <v>9          0</v>
          </cell>
          <cell r="J1613">
            <v>0</v>
          </cell>
          <cell r="K1613">
            <v>0</v>
          </cell>
          <cell r="L1613">
            <v>2003</v>
          </cell>
          <cell r="M1613">
            <v>5.4540223692087988</v>
          </cell>
          <cell r="N1613" t="str">
            <v>NG13</v>
          </cell>
          <cell r="O1613">
            <v>41.87</v>
          </cell>
          <cell r="P1613">
            <v>2</v>
          </cell>
        </row>
        <row r="1614">
          <cell r="A1614" t="str">
            <v>ON</v>
          </cell>
          <cell r="B1614">
            <v>1</v>
          </cell>
          <cell r="C1614">
            <v>3</v>
          </cell>
          <cell r="D1614" t="str">
            <v>C</v>
          </cell>
          <cell r="E1614">
            <v>4.55</v>
          </cell>
          <cell r="F1614">
            <v>37616</v>
          </cell>
          <cell r="G1614">
            <v>0.14000000000000001</v>
          </cell>
          <cell r="H1614">
            <v>0.11</v>
          </cell>
          <cell r="I1614" t="str">
            <v>3          0</v>
          </cell>
          <cell r="J1614">
            <v>0</v>
          </cell>
          <cell r="K1614">
            <v>0</v>
          </cell>
          <cell r="L1614">
            <v>2003</v>
          </cell>
          <cell r="M1614" t="str">
            <v>No Trade</v>
          </cell>
          <cell r="N1614" t="str">
            <v>NG13</v>
          </cell>
          <cell r="O1614">
            <v>41.87</v>
          </cell>
          <cell r="P1614">
            <v>1</v>
          </cell>
        </row>
        <row r="1615">
          <cell r="A1615" t="str">
            <v>ON</v>
          </cell>
          <cell r="B1615">
            <v>1</v>
          </cell>
          <cell r="C1615">
            <v>3</v>
          </cell>
          <cell r="D1615" t="str">
            <v>P</v>
          </cell>
          <cell r="E1615">
            <v>4.55</v>
          </cell>
          <cell r="F1615">
            <v>37616</v>
          </cell>
          <cell r="G1615">
            <v>0.28399999999999997</v>
          </cell>
          <cell r="H1615">
            <v>0.36</v>
          </cell>
          <cell r="I1615" t="str">
            <v>4          0</v>
          </cell>
          <cell r="J1615">
            <v>0</v>
          </cell>
          <cell r="K1615">
            <v>0</v>
          </cell>
          <cell r="L1615">
            <v>2003</v>
          </cell>
          <cell r="M1615">
            <v>5.5531952270062321</v>
          </cell>
          <cell r="N1615" t="str">
            <v>NG13</v>
          </cell>
          <cell r="O1615">
            <v>41.87</v>
          </cell>
          <cell r="P1615">
            <v>2</v>
          </cell>
        </row>
        <row r="1616">
          <cell r="A1616" t="str">
            <v>ON</v>
          </cell>
          <cell r="B1616">
            <v>1</v>
          </cell>
          <cell r="C1616">
            <v>3</v>
          </cell>
          <cell r="D1616" t="str">
            <v>C</v>
          </cell>
          <cell r="E1616">
            <v>4.5999999999999996</v>
          </cell>
          <cell r="F1616">
            <v>37616</v>
          </cell>
          <cell r="G1616">
            <v>0.124</v>
          </cell>
          <cell r="H1616">
            <v>0.1</v>
          </cell>
          <cell r="I1616" t="str">
            <v>0        123</v>
          </cell>
          <cell r="J1616">
            <v>0.09</v>
          </cell>
          <cell r="K1616">
            <v>8.5000000000000006E-2</v>
          </cell>
          <cell r="L1616">
            <v>2003</v>
          </cell>
          <cell r="M1616" t="str">
            <v>No Trade</v>
          </cell>
          <cell r="N1616" t="str">
            <v>NG13</v>
          </cell>
          <cell r="O1616">
            <v>41.87</v>
          </cell>
          <cell r="P1616">
            <v>1</v>
          </cell>
        </row>
        <row r="1617">
          <cell r="A1617" t="str">
            <v>ON</v>
          </cell>
          <cell r="B1617">
            <v>1</v>
          </cell>
          <cell r="C1617">
            <v>3</v>
          </cell>
          <cell r="D1617" t="str">
            <v>P</v>
          </cell>
          <cell r="E1617">
            <v>4.5999999999999996</v>
          </cell>
          <cell r="F1617">
            <v>37616</v>
          </cell>
          <cell r="G1617">
            <v>0.318</v>
          </cell>
          <cell r="H1617">
            <v>0.4</v>
          </cell>
          <cell r="I1617" t="str">
            <v>1          0</v>
          </cell>
          <cell r="J1617">
            <v>0</v>
          </cell>
          <cell r="K1617">
            <v>0</v>
          </cell>
          <cell r="L1617">
            <v>2003</v>
          </cell>
          <cell r="M1617">
            <v>5.6555951633485169</v>
          </cell>
          <cell r="N1617" t="str">
            <v>NG13</v>
          </cell>
          <cell r="O1617">
            <v>41.87</v>
          </cell>
          <cell r="P1617">
            <v>2</v>
          </cell>
        </row>
        <row r="1618">
          <cell r="A1618" t="str">
            <v>ON</v>
          </cell>
          <cell r="B1618">
            <v>1</v>
          </cell>
          <cell r="C1618">
            <v>3</v>
          </cell>
          <cell r="D1618" t="str">
            <v>C</v>
          </cell>
          <cell r="E1618">
            <v>4.6500000000000004</v>
          </cell>
          <cell r="F1618">
            <v>37616</v>
          </cell>
          <cell r="G1618">
            <v>0.109</v>
          </cell>
          <cell r="H1618">
            <v>0.08</v>
          </cell>
          <cell r="I1618" t="str">
            <v>8          0</v>
          </cell>
          <cell r="J1618">
            <v>0</v>
          </cell>
          <cell r="K1618">
            <v>0</v>
          </cell>
          <cell r="L1618">
            <v>2003</v>
          </cell>
          <cell r="M1618" t="str">
            <v>No Trade</v>
          </cell>
          <cell r="N1618" t="str">
            <v>NG13</v>
          </cell>
          <cell r="O1618">
            <v>41.87</v>
          </cell>
          <cell r="P1618">
            <v>1</v>
          </cell>
        </row>
        <row r="1619">
          <cell r="A1619" t="str">
            <v>ON</v>
          </cell>
          <cell r="B1619">
            <v>1</v>
          </cell>
          <cell r="C1619">
            <v>3</v>
          </cell>
          <cell r="D1619" t="str">
            <v>C</v>
          </cell>
          <cell r="E1619">
            <v>4.7</v>
          </cell>
          <cell r="F1619">
            <v>37616</v>
          </cell>
          <cell r="G1619">
            <v>9.6000000000000002E-2</v>
          </cell>
          <cell r="H1619">
            <v>7.0000000000000007E-2</v>
          </cell>
          <cell r="I1619" t="str">
            <v>7         30</v>
          </cell>
          <cell r="J1619">
            <v>0</v>
          </cell>
          <cell r="K1619">
            <v>0</v>
          </cell>
          <cell r="L1619">
            <v>2003</v>
          </cell>
          <cell r="M1619" t="str">
            <v>No Trade</v>
          </cell>
          <cell r="N1619" t="str">
            <v>NG13</v>
          </cell>
          <cell r="O1619">
            <v>41.87</v>
          </cell>
          <cell r="P1619">
            <v>1</v>
          </cell>
        </row>
        <row r="1620">
          <cell r="A1620" t="str">
            <v>ON</v>
          </cell>
          <cell r="B1620">
            <v>1</v>
          </cell>
          <cell r="C1620">
            <v>3</v>
          </cell>
          <cell r="D1620" t="str">
            <v>P</v>
          </cell>
          <cell r="E1620">
            <v>4.7</v>
          </cell>
          <cell r="F1620">
            <v>37616</v>
          </cell>
          <cell r="G1620">
            <v>0.38900000000000001</v>
          </cell>
          <cell r="H1620">
            <v>0.47</v>
          </cell>
          <cell r="I1620" t="str">
            <v>8          0</v>
          </cell>
          <cell r="J1620">
            <v>0</v>
          </cell>
          <cell r="K1620">
            <v>0</v>
          </cell>
          <cell r="L1620">
            <v>2003</v>
          </cell>
          <cell r="M1620">
            <v>5.8476720280740278</v>
          </cell>
          <cell r="N1620" t="str">
            <v>NG13</v>
          </cell>
          <cell r="O1620">
            <v>41.87</v>
          </cell>
          <cell r="P1620">
            <v>2</v>
          </cell>
        </row>
        <row r="1621">
          <cell r="A1621" t="str">
            <v>ON</v>
          </cell>
          <cell r="B1621">
            <v>1</v>
          </cell>
          <cell r="C1621">
            <v>3</v>
          </cell>
          <cell r="D1621" t="str">
            <v>C</v>
          </cell>
          <cell r="E1621">
            <v>4.75</v>
          </cell>
          <cell r="F1621">
            <v>37616</v>
          </cell>
          <cell r="G1621">
            <v>8.4000000000000005E-2</v>
          </cell>
          <cell r="H1621">
            <v>0.06</v>
          </cell>
          <cell r="I1621" t="str">
            <v>8      1,278</v>
          </cell>
          <cell r="J1621">
            <v>8.2000000000000003E-2</v>
          </cell>
          <cell r="K1621">
            <v>5.5E-2</v>
          </cell>
          <cell r="L1621">
            <v>2003</v>
          </cell>
          <cell r="M1621" t="str">
            <v>No Trade</v>
          </cell>
          <cell r="N1621" t="str">
            <v>NG13</v>
          </cell>
          <cell r="O1621">
            <v>41.87</v>
          </cell>
          <cell r="P1621">
            <v>1</v>
          </cell>
        </row>
        <row r="1622">
          <cell r="A1622" t="str">
            <v>ON</v>
          </cell>
          <cell r="B1622">
            <v>1</v>
          </cell>
          <cell r="C1622">
            <v>3</v>
          </cell>
          <cell r="D1622" t="str">
            <v>C</v>
          </cell>
          <cell r="E1622">
            <v>4.8</v>
          </cell>
          <cell r="F1622">
            <v>37616</v>
          </cell>
          <cell r="G1622">
            <v>7.2999999999999995E-2</v>
          </cell>
          <cell r="H1622">
            <v>0.05</v>
          </cell>
          <cell r="I1622" t="str">
            <v>9         22</v>
          </cell>
          <cell r="J1622">
            <v>0.06</v>
          </cell>
          <cell r="K1622">
            <v>5.5E-2</v>
          </cell>
          <cell r="L1622">
            <v>2003</v>
          </cell>
          <cell r="M1622" t="str">
            <v>No Trade</v>
          </cell>
          <cell r="N1622" t="str">
            <v>NG13</v>
          </cell>
          <cell r="O1622">
            <v>41.87</v>
          </cell>
          <cell r="P1622">
            <v>1</v>
          </cell>
        </row>
        <row r="1623">
          <cell r="A1623" t="str">
            <v>ON</v>
          </cell>
          <cell r="B1623">
            <v>1</v>
          </cell>
          <cell r="C1623">
            <v>3</v>
          </cell>
          <cell r="D1623" t="str">
            <v>C</v>
          </cell>
          <cell r="E1623">
            <v>4.8499999999999996</v>
          </cell>
          <cell r="F1623">
            <v>37616</v>
          </cell>
          <cell r="G1623">
            <v>6.4000000000000001E-2</v>
          </cell>
          <cell r="H1623">
            <v>0.05</v>
          </cell>
          <cell r="I1623" t="str">
            <v>2          0</v>
          </cell>
          <cell r="J1623">
            <v>0</v>
          </cell>
          <cell r="K1623">
            <v>0</v>
          </cell>
          <cell r="L1623">
            <v>2003</v>
          </cell>
          <cell r="M1623" t="str">
            <v>No Trade</v>
          </cell>
          <cell r="N1623" t="str">
            <v>NG13</v>
          </cell>
          <cell r="O1623">
            <v>41.87</v>
          </cell>
          <cell r="P1623">
            <v>1</v>
          </cell>
        </row>
        <row r="1624">
          <cell r="A1624" t="str">
            <v>ON</v>
          </cell>
          <cell r="B1624">
            <v>1</v>
          </cell>
          <cell r="C1624">
            <v>3</v>
          </cell>
          <cell r="D1624" t="str">
            <v>C</v>
          </cell>
          <cell r="E1624">
            <v>4.9000000000000004</v>
          </cell>
          <cell r="F1624">
            <v>37616</v>
          </cell>
          <cell r="G1624">
            <v>5.5E-2</v>
          </cell>
          <cell r="H1624">
            <v>0.04</v>
          </cell>
          <cell r="I1624" t="str">
            <v>5          0</v>
          </cell>
          <cell r="J1624">
            <v>0</v>
          </cell>
          <cell r="K1624">
            <v>0</v>
          </cell>
          <cell r="L1624">
            <v>2003</v>
          </cell>
          <cell r="M1624" t="str">
            <v>No Trade</v>
          </cell>
          <cell r="N1624" t="str">
            <v>NG13</v>
          </cell>
          <cell r="O1624">
            <v>41.87</v>
          </cell>
          <cell r="P1624">
            <v>1</v>
          </cell>
        </row>
        <row r="1625">
          <cell r="A1625" t="str">
            <v>ON</v>
          </cell>
          <cell r="B1625">
            <v>1</v>
          </cell>
          <cell r="C1625">
            <v>3</v>
          </cell>
          <cell r="D1625" t="str">
            <v>C</v>
          </cell>
          <cell r="E1625">
            <v>4.95</v>
          </cell>
          <cell r="F1625">
            <v>37616</v>
          </cell>
          <cell r="G1625">
            <v>4.8000000000000001E-2</v>
          </cell>
          <cell r="H1625">
            <v>0.03</v>
          </cell>
          <cell r="I1625" t="str">
            <v>9          0</v>
          </cell>
          <cell r="J1625">
            <v>0</v>
          </cell>
          <cell r="K1625">
            <v>0</v>
          </cell>
          <cell r="L1625">
            <v>2003</v>
          </cell>
          <cell r="M1625" t="str">
            <v>No Trade</v>
          </cell>
          <cell r="N1625" t="str">
            <v>NG13</v>
          </cell>
          <cell r="O1625">
            <v>41.87</v>
          </cell>
          <cell r="P1625">
            <v>1</v>
          </cell>
        </row>
        <row r="1626">
          <cell r="A1626" t="str">
            <v>ON</v>
          </cell>
          <cell r="B1626">
            <v>1</v>
          </cell>
          <cell r="C1626">
            <v>3</v>
          </cell>
          <cell r="D1626" t="str">
            <v>C</v>
          </cell>
          <cell r="E1626">
            <v>5</v>
          </cell>
          <cell r="F1626">
            <v>37616</v>
          </cell>
          <cell r="G1626">
            <v>4.2000000000000003E-2</v>
          </cell>
          <cell r="H1626">
            <v>0.03</v>
          </cell>
          <cell r="I1626" t="str">
            <v>4        689</v>
          </cell>
          <cell r="J1626">
            <v>3.6999999999999998E-2</v>
          </cell>
          <cell r="K1626">
            <v>0.03</v>
          </cell>
          <cell r="L1626">
            <v>2003</v>
          </cell>
          <cell r="M1626" t="str">
            <v>No Trade</v>
          </cell>
          <cell r="N1626" t="str">
            <v>NG13</v>
          </cell>
          <cell r="O1626">
            <v>41.87</v>
          </cell>
          <cell r="P1626">
            <v>1</v>
          </cell>
        </row>
        <row r="1627">
          <cell r="A1627" t="str">
            <v>ON</v>
          </cell>
          <cell r="B1627">
            <v>1</v>
          </cell>
          <cell r="C1627">
            <v>3</v>
          </cell>
          <cell r="D1627" t="str">
            <v>P</v>
          </cell>
          <cell r="E1627">
            <v>5</v>
          </cell>
          <cell r="F1627">
            <v>37616</v>
          </cell>
          <cell r="G1627">
            <v>0</v>
          </cell>
          <cell r="H1627">
            <v>0</v>
          </cell>
          <cell r="I1627" t="str">
            <v>0          0</v>
          </cell>
          <cell r="J1627">
            <v>0</v>
          </cell>
          <cell r="K1627">
            <v>0</v>
          </cell>
          <cell r="L1627">
            <v>2003</v>
          </cell>
          <cell r="M1627" t="str">
            <v>No Trade</v>
          </cell>
          <cell r="N1627" t="str">
            <v/>
          </cell>
          <cell r="O1627" t="str">
            <v/>
          </cell>
          <cell r="P1627" t="str">
            <v/>
          </cell>
        </row>
        <row r="1628">
          <cell r="A1628" t="str">
            <v>ON</v>
          </cell>
          <cell r="B1628">
            <v>1</v>
          </cell>
          <cell r="C1628">
            <v>3</v>
          </cell>
          <cell r="D1628" t="str">
            <v>C</v>
          </cell>
          <cell r="E1628">
            <v>5.05</v>
          </cell>
          <cell r="F1628">
            <v>37616</v>
          </cell>
          <cell r="G1628">
            <v>3.5999999999999997E-2</v>
          </cell>
          <cell r="H1628">
            <v>0.03</v>
          </cell>
          <cell r="I1628" t="str">
            <v>0          0</v>
          </cell>
          <cell r="J1628">
            <v>0</v>
          </cell>
          <cell r="K1628">
            <v>0</v>
          </cell>
          <cell r="L1628">
            <v>2003</v>
          </cell>
          <cell r="M1628" t="str">
            <v>No Trade</v>
          </cell>
          <cell r="N1628" t="str">
            <v>NG13</v>
          </cell>
          <cell r="O1628">
            <v>41.87</v>
          </cell>
          <cell r="P1628">
            <v>1</v>
          </cell>
        </row>
        <row r="1629">
          <cell r="A1629" t="str">
            <v>ON</v>
          </cell>
          <cell r="B1629">
            <v>1</v>
          </cell>
          <cell r="C1629">
            <v>3</v>
          </cell>
          <cell r="D1629" t="str">
            <v>C</v>
          </cell>
          <cell r="E1629">
            <v>5.0999999999999996</v>
          </cell>
          <cell r="F1629">
            <v>37616</v>
          </cell>
          <cell r="G1629">
            <v>3.1E-2</v>
          </cell>
          <cell r="H1629">
            <v>0.02</v>
          </cell>
          <cell r="I1629" t="str">
            <v>6          0</v>
          </cell>
          <cell r="J1629">
            <v>0</v>
          </cell>
          <cell r="K1629">
            <v>0</v>
          </cell>
          <cell r="L1629">
            <v>2003</v>
          </cell>
          <cell r="M1629" t="str">
            <v>No Trade</v>
          </cell>
          <cell r="N1629" t="str">
            <v>NG13</v>
          </cell>
          <cell r="O1629">
            <v>41.87</v>
          </cell>
          <cell r="P1629">
            <v>1</v>
          </cell>
        </row>
        <row r="1630">
          <cell r="A1630" t="str">
            <v>ON</v>
          </cell>
          <cell r="B1630">
            <v>1</v>
          </cell>
          <cell r="C1630">
            <v>3</v>
          </cell>
          <cell r="D1630" t="str">
            <v>P</v>
          </cell>
          <cell r="E1630">
            <v>5.0999999999999996</v>
          </cell>
          <cell r="F1630">
            <v>37616</v>
          </cell>
          <cell r="G1630">
            <v>0</v>
          </cell>
          <cell r="H1630">
            <v>0</v>
          </cell>
          <cell r="I1630" t="str">
            <v>0          0</v>
          </cell>
          <cell r="J1630">
            <v>0</v>
          </cell>
          <cell r="K1630">
            <v>0</v>
          </cell>
          <cell r="L1630">
            <v>2003</v>
          </cell>
          <cell r="M1630" t="str">
            <v>No Trade</v>
          </cell>
          <cell r="N1630" t="str">
            <v/>
          </cell>
          <cell r="O1630" t="str">
            <v/>
          </cell>
          <cell r="P1630" t="str">
            <v/>
          </cell>
        </row>
        <row r="1631">
          <cell r="A1631" t="str">
            <v>ON</v>
          </cell>
          <cell r="B1631">
            <v>1</v>
          </cell>
          <cell r="C1631">
            <v>3</v>
          </cell>
          <cell r="D1631" t="str">
            <v>C</v>
          </cell>
          <cell r="E1631">
            <v>5.15</v>
          </cell>
          <cell r="F1631">
            <v>37616</v>
          </cell>
          <cell r="G1631">
            <v>2.7E-2</v>
          </cell>
          <cell r="H1631">
            <v>0.02</v>
          </cell>
          <cell r="I1631" t="str">
            <v>2          0</v>
          </cell>
          <cell r="J1631">
            <v>0</v>
          </cell>
          <cell r="K1631">
            <v>0</v>
          </cell>
          <cell r="L1631">
            <v>2003</v>
          </cell>
          <cell r="M1631" t="str">
            <v>No Trade</v>
          </cell>
          <cell r="N1631" t="str">
            <v>NG13</v>
          </cell>
          <cell r="O1631">
            <v>41.87</v>
          </cell>
          <cell r="P1631">
            <v>1</v>
          </cell>
        </row>
        <row r="1632">
          <cell r="A1632" t="str">
            <v>ON</v>
          </cell>
          <cell r="B1632">
            <v>1</v>
          </cell>
          <cell r="C1632">
            <v>3</v>
          </cell>
          <cell r="D1632" t="str">
            <v>C</v>
          </cell>
          <cell r="E1632">
            <v>5.2</v>
          </cell>
          <cell r="F1632">
            <v>37616</v>
          </cell>
          <cell r="G1632">
            <v>2.3E-2</v>
          </cell>
          <cell r="H1632">
            <v>0.01</v>
          </cell>
          <cell r="I1632" t="str">
            <v>9          0</v>
          </cell>
          <cell r="J1632">
            <v>0</v>
          </cell>
          <cell r="K1632">
            <v>0</v>
          </cell>
          <cell r="L1632">
            <v>2003</v>
          </cell>
          <cell r="M1632" t="str">
            <v>No Trade</v>
          </cell>
          <cell r="N1632" t="str">
            <v>NG13</v>
          </cell>
          <cell r="O1632">
            <v>41.87</v>
          </cell>
          <cell r="P1632">
            <v>1</v>
          </cell>
        </row>
        <row r="1633">
          <cell r="A1633" t="str">
            <v>ON</v>
          </cell>
          <cell r="B1633">
            <v>1</v>
          </cell>
          <cell r="C1633">
            <v>3</v>
          </cell>
          <cell r="D1633" t="str">
            <v>C</v>
          </cell>
          <cell r="E1633">
            <v>5.25</v>
          </cell>
          <cell r="F1633">
            <v>37616</v>
          </cell>
          <cell r="G1633">
            <v>0.02</v>
          </cell>
          <cell r="H1633">
            <v>0.01</v>
          </cell>
          <cell r="I1633" t="str">
            <v>7          0</v>
          </cell>
          <cell r="J1633">
            <v>0</v>
          </cell>
          <cell r="K1633">
            <v>0</v>
          </cell>
          <cell r="L1633">
            <v>2003</v>
          </cell>
          <cell r="M1633" t="str">
            <v>No Trade</v>
          </cell>
          <cell r="N1633" t="str">
            <v>NG13</v>
          </cell>
          <cell r="O1633">
            <v>41.87</v>
          </cell>
          <cell r="P1633">
            <v>1</v>
          </cell>
        </row>
        <row r="1634">
          <cell r="A1634" t="str">
            <v>ON</v>
          </cell>
          <cell r="B1634">
            <v>1</v>
          </cell>
          <cell r="C1634">
            <v>3</v>
          </cell>
          <cell r="D1634" t="str">
            <v>C</v>
          </cell>
          <cell r="E1634">
            <v>5.3</v>
          </cell>
          <cell r="F1634">
            <v>37616</v>
          </cell>
          <cell r="G1634">
            <v>1.7000000000000001E-2</v>
          </cell>
          <cell r="H1634">
            <v>0.01</v>
          </cell>
          <cell r="I1634" t="str">
            <v>5          0</v>
          </cell>
          <cell r="J1634">
            <v>0</v>
          </cell>
          <cell r="K1634">
            <v>0</v>
          </cell>
          <cell r="L1634">
            <v>2003</v>
          </cell>
          <cell r="M1634" t="str">
            <v>No Trade</v>
          </cell>
          <cell r="N1634" t="str">
            <v>NG13</v>
          </cell>
          <cell r="O1634">
            <v>41.87</v>
          </cell>
          <cell r="P1634">
            <v>1</v>
          </cell>
        </row>
        <row r="1635">
          <cell r="A1635" t="str">
            <v>ON</v>
          </cell>
          <cell r="B1635">
            <v>1</v>
          </cell>
          <cell r="C1635">
            <v>3</v>
          </cell>
          <cell r="D1635" t="str">
            <v>C</v>
          </cell>
          <cell r="E1635">
            <v>5.35</v>
          </cell>
          <cell r="F1635">
            <v>37616</v>
          </cell>
          <cell r="G1635">
            <v>1.4999999999999999E-2</v>
          </cell>
          <cell r="H1635">
            <v>0.01</v>
          </cell>
          <cell r="I1635" t="str">
            <v>3         50</v>
          </cell>
          <cell r="J1635">
            <v>0</v>
          </cell>
          <cell r="K1635">
            <v>0</v>
          </cell>
          <cell r="L1635">
            <v>2003</v>
          </cell>
          <cell r="M1635" t="str">
            <v>No Trade</v>
          </cell>
          <cell r="N1635" t="str">
            <v>NG13</v>
          </cell>
          <cell r="O1635">
            <v>41.87</v>
          </cell>
          <cell r="P1635">
            <v>1</v>
          </cell>
        </row>
        <row r="1636">
          <cell r="A1636" t="str">
            <v>ON</v>
          </cell>
          <cell r="B1636">
            <v>1</v>
          </cell>
          <cell r="C1636">
            <v>3</v>
          </cell>
          <cell r="D1636" t="str">
            <v>C</v>
          </cell>
          <cell r="E1636">
            <v>5.4</v>
          </cell>
          <cell r="F1636">
            <v>37616</v>
          </cell>
          <cell r="G1636">
            <v>1.2999999999999999E-2</v>
          </cell>
          <cell r="H1636">
            <v>0.01</v>
          </cell>
          <cell r="I1636" t="str">
            <v>1          0</v>
          </cell>
          <cell r="J1636">
            <v>0</v>
          </cell>
          <cell r="K1636">
            <v>0</v>
          </cell>
          <cell r="L1636">
            <v>2003</v>
          </cell>
          <cell r="M1636" t="str">
            <v>No Trade</v>
          </cell>
          <cell r="N1636" t="str">
            <v>NG13</v>
          </cell>
          <cell r="O1636">
            <v>41.87</v>
          </cell>
          <cell r="P1636">
            <v>1</v>
          </cell>
        </row>
        <row r="1637">
          <cell r="A1637" t="str">
            <v>ON</v>
          </cell>
          <cell r="B1637">
            <v>1</v>
          </cell>
          <cell r="C1637">
            <v>3</v>
          </cell>
          <cell r="D1637" t="str">
            <v>C</v>
          </cell>
          <cell r="E1637">
            <v>5.45</v>
          </cell>
          <cell r="F1637">
            <v>37616</v>
          </cell>
          <cell r="G1637">
            <v>1.0999999999999999E-2</v>
          </cell>
          <cell r="H1637">
            <v>0.01</v>
          </cell>
          <cell r="I1637" t="str">
            <v>0          0</v>
          </cell>
          <cell r="J1637">
            <v>0</v>
          </cell>
          <cell r="K1637">
            <v>0</v>
          </cell>
          <cell r="L1637">
            <v>2003</v>
          </cell>
          <cell r="M1637" t="str">
            <v>No Trade</v>
          </cell>
          <cell r="N1637" t="str">
            <v>NG13</v>
          </cell>
          <cell r="O1637">
            <v>41.87</v>
          </cell>
          <cell r="P1637">
            <v>1</v>
          </cell>
        </row>
        <row r="1638">
          <cell r="A1638" t="str">
            <v>ON</v>
          </cell>
          <cell r="B1638">
            <v>1</v>
          </cell>
          <cell r="C1638">
            <v>3</v>
          </cell>
          <cell r="D1638" t="str">
            <v>C</v>
          </cell>
          <cell r="E1638">
            <v>5.5</v>
          </cell>
          <cell r="F1638">
            <v>37616</v>
          </cell>
          <cell r="G1638">
            <v>8.9999999999999993E-3</v>
          </cell>
          <cell r="H1638">
            <v>0</v>
          </cell>
          <cell r="I1638" t="str">
            <v>8        400</v>
          </cell>
          <cell r="J1638">
            <v>0.01</v>
          </cell>
          <cell r="K1638">
            <v>0.01</v>
          </cell>
          <cell r="L1638">
            <v>2003</v>
          </cell>
          <cell r="M1638" t="str">
            <v>No Trade</v>
          </cell>
          <cell r="N1638" t="str">
            <v>NG13</v>
          </cell>
          <cell r="O1638">
            <v>41.87</v>
          </cell>
          <cell r="P1638">
            <v>1</v>
          </cell>
        </row>
        <row r="1639">
          <cell r="A1639" t="str">
            <v>ON</v>
          </cell>
          <cell r="B1639">
            <v>1</v>
          </cell>
          <cell r="C1639">
            <v>3</v>
          </cell>
          <cell r="D1639" t="str">
            <v>C</v>
          </cell>
          <cell r="E1639">
            <v>5.55</v>
          </cell>
          <cell r="F1639">
            <v>37616</v>
          </cell>
          <cell r="G1639">
            <v>8.0000000000000002E-3</v>
          </cell>
          <cell r="H1639">
            <v>0</v>
          </cell>
          <cell r="I1639" t="str">
            <v>7          0</v>
          </cell>
          <cell r="J1639">
            <v>0</v>
          </cell>
          <cell r="K1639">
            <v>0</v>
          </cell>
          <cell r="L1639">
            <v>2003</v>
          </cell>
          <cell r="M1639" t="str">
            <v>No Trade</v>
          </cell>
          <cell r="N1639" t="str">
            <v>NG13</v>
          </cell>
          <cell r="O1639">
            <v>41.87</v>
          </cell>
          <cell r="P1639">
            <v>1</v>
          </cell>
        </row>
        <row r="1640">
          <cell r="A1640" t="str">
            <v>ON</v>
          </cell>
          <cell r="B1640">
            <v>1</v>
          </cell>
          <cell r="C1640">
            <v>3</v>
          </cell>
          <cell r="D1640" t="str">
            <v>C</v>
          </cell>
          <cell r="E1640">
            <v>5.6</v>
          </cell>
          <cell r="F1640">
            <v>37616</v>
          </cell>
          <cell r="G1640">
            <v>7.0000000000000001E-3</v>
          </cell>
          <cell r="H1640">
            <v>0</v>
          </cell>
          <cell r="I1640" t="str">
            <v>6          0</v>
          </cell>
          <cell r="J1640">
            <v>0</v>
          </cell>
          <cell r="K1640">
            <v>0</v>
          </cell>
          <cell r="L1640">
            <v>2003</v>
          </cell>
          <cell r="M1640" t="str">
            <v>No Trade</v>
          </cell>
          <cell r="N1640" t="str">
            <v>NG13</v>
          </cell>
          <cell r="O1640">
            <v>41.87</v>
          </cell>
          <cell r="P1640">
            <v>1</v>
          </cell>
        </row>
        <row r="1641">
          <cell r="A1641" t="str">
            <v>ON</v>
          </cell>
          <cell r="B1641">
            <v>1</v>
          </cell>
          <cell r="C1641">
            <v>3</v>
          </cell>
          <cell r="D1641" t="str">
            <v>C</v>
          </cell>
          <cell r="E1641">
            <v>5.65</v>
          </cell>
          <cell r="F1641">
            <v>37616</v>
          </cell>
          <cell r="G1641">
            <v>6.0000000000000001E-3</v>
          </cell>
          <cell r="H1641">
            <v>0</v>
          </cell>
          <cell r="I1641" t="str">
            <v>5          0</v>
          </cell>
          <cell r="J1641">
            <v>0</v>
          </cell>
          <cell r="K1641">
            <v>0</v>
          </cell>
          <cell r="L1641">
            <v>2003</v>
          </cell>
          <cell r="M1641" t="str">
            <v>No Trade</v>
          </cell>
          <cell r="N1641" t="str">
            <v>NG13</v>
          </cell>
          <cell r="O1641">
            <v>41.87</v>
          </cell>
          <cell r="P1641">
            <v>1</v>
          </cell>
        </row>
        <row r="1642">
          <cell r="A1642" t="str">
            <v>ON</v>
          </cell>
          <cell r="B1642">
            <v>1</v>
          </cell>
          <cell r="C1642">
            <v>3</v>
          </cell>
          <cell r="D1642" t="str">
            <v>C</v>
          </cell>
          <cell r="E1642">
            <v>5.7</v>
          </cell>
          <cell r="F1642">
            <v>37616</v>
          </cell>
          <cell r="G1642">
            <v>5.0000000000000001E-3</v>
          </cell>
          <cell r="H1642">
            <v>0</v>
          </cell>
          <cell r="I1642" t="str">
            <v>5          0</v>
          </cell>
          <cell r="J1642">
            <v>0</v>
          </cell>
          <cell r="K1642">
            <v>0</v>
          </cell>
          <cell r="L1642">
            <v>2003</v>
          </cell>
          <cell r="M1642" t="str">
            <v>No Trade</v>
          </cell>
          <cell r="N1642" t="str">
            <v>NG13</v>
          </cell>
          <cell r="O1642">
            <v>41.87</v>
          </cell>
          <cell r="P1642">
            <v>1</v>
          </cell>
        </row>
        <row r="1643">
          <cell r="A1643" t="str">
            <v>ON</v>
          </cell>
          <cell r="B1643">
            <v>1</v>
          </cell>
          <cell r="C1643">
            <v>3</v>
          </cell>
          <cell r="D1643" t="str">
            <v>C</v>
          </cell>
          <cell r="E1643">
            <v>5.75</v>
          </cell>
          <cell r="F1643">
            <v>37616</v>
          </cell>
          <cell r="G1643">
            <v>4.0000000000000001E-3</v>
          </cell>
          <cell r="H1643">
            <v>0</v>
          </cell>
          <cell r="I1643" t="str">
            <v>4        250</v>
          </cell>
          <cell r="J1643">
            <v>0</v>
          </cell>
          <cell r="K1643">
            <v>0</v>
          </cell>
          <cell r="L1643">
            <v>2003</v>
          </cell>
          <cell r="M1643" t="str">
            <v>No Trade</v>
          </cell>
          <cell r="N1643" t="str">
            <v>NG13</v>
          </cell>
          <cell r="O1643">
            <v>41.87</v>
          </cell>
          <cell r="P1643">
            <v>1</v>
          </cell>
        </row>
        <row r="1644">
          <cell r="A1644" t="str">
            <v>ON</v>
          </cell>
          <cell r="B1644">
            <v>1</v>
          </cell>
          <cell r="C1644">
            <v>3</v>
          </cell>
          <cell r="D1644" t="str">
            <v>C</v>
          </cell>
          <cell r="E1644">
            <v>5.8</v>
          </cell>
          <cell r="F1644">
            <v>37616</v>
          </cell>
          <cell r="G1644">
            <v>4.0000000000000001E-3</v>
          </cell>
          <cell r="H1644">
            <v>0</v>
          </cell>
          <cell r="I1644" t="str">
            <v>4          0</v>
          </cell>
          <cell r="J1644">
            <v>0</v>
          </cell>
          <cell r="K1644">
            <v>0</v>
          </cell>
          <cell r="L1644">
            <v>2003</v>
          </cell>
          <cell r="M1644" t="str">
            <v>No Trade</v>
          </cell>
          <cell r="N1644" t="str">
            <v>NG13</v>
          </cell>
          <cell r="O1644">
            <v>41.87</v>
          </cell>
          <cell r="P1644">
            <v>1</v>
          </cell>
        </row>
        <row r="1645">
          <cell r="A1645" t="str">
            <v>ON</v>
          </cell>
          <cell r="B1645">
            <v>1</v>
          </cell>
          <cell r="C1645">
            <v>3</v>
          </cell>
          <cell r="D1645" t="str">
            <v>C</v>
          </cell>
          <cell r="E1645">
            <v>5.85</v>
          </cell>
          <cell r="F1645">
            <v>37616</v>
          </cell>
          <cell r="G1645">
            <v>3.0000000000000001E-3</v>
          </cell>
          <cell r="H1645">
            <v>0</v>
          </cell>
          <cell r="I1645" t="str">
            <v>3          0</v>
          </cell>
          <cell r="J1645">
            <v>0</v>
          </cell>
          <cell r="K1645">
            <v>0</v>
          </cell>
          <cell r="L1645">
            <v>2003</v>
          </cell>
          <cell r="M1645" t="str">
            <v>No Trade</v>
          </cell>
          <cell r="N1645" t="str">
            <v>NG13</v>
          </cell>
          <cell r="O1645">
            <v>41.87</v>
          </cell>
          <cell r="P1645">
            <v>1</v>
          </cell>
        </row>
        <row r="1646">
          <cell r="A1646" t="str">
            <v>ON</v>
          </cell>
          <cell r="B1646">
            <v>1</v>
          </cell>
          <cell r="C1646">
            <v>3</v>
          </cell>
          <cell r="D1646" t="str">
            <v>C</v>
          </cell>
          <cell r="E1646">
            <v>5.9</v>
          </cell>
          <cell r="F1646">
            <v>37616</v>
          </cell>
          <cell r="G1646">
            <v>3.0000000000000001E-3</v>
          </cell>
          <cell r="H1646">
            <v>0</v>
          </cell>
          <cell r="I1646" t="str">
            <v>3          0</v>
          </cell>
          <cell r="J1646">
            <v>0</v>
          </cell>
          <cell r="K1646">
            <v>0</v>
          </cell>
          <cell r="L1646">
            <v>2003</v>
          </cell>
          <cell r="M1646" t="str">
            <v>No Trade</v>
          </cell>
          <cell r="N1646" t="str">
            <v>NG13</v>
          </cell>
          <cell r="O1646">
            <v>41.87</v>
          </cell>
          <cell r="P1646">
            <v>1</v>
          </cell>
        </row>
        <row r="1647">
          <cell r="A1647" t="str">
            <v>ON</v>
          </cell>
          <cell r="B1647">
            <v>1</v>
          </cell>
          <cell r="C1647">
            <v>3</v>
          </cell>
          <cell r="D1647" t="str">
            <v>C</v>
          </cell>
          <cell r="E1647">
            <v>6</v>
          </cell>
          <cell r="F1647">
            <v>37616</v>
          </cell>
          <cell r="G1647">
            <v>2E-3</v>
          </cell>
          <cell r="H1647">
            <v>0</v>
          </cell>
          <cell r="I1647" t="str">
            <v>2        325</v>
          </cell>
          <cell r="J1647">
            <v>3.0000000000000001E-3</v>
          </cell>
          <cell r="K1647">
            <v>2E-3</v>
          </cell>
          <cell r="L1647">
            <v>2003</v>
          </cell>
          <cell r="M1647" t="str">
            <v>No Trade</v>
          </cell>
          <cell r="N1647" t="str">
            <v>NG13</v>
          </cell>
          <cell r="O1647">
            <v>41.87</v>
          </cell>
          <cell r="P1647">
            <v>1</v>
          </cell>
        </row>
        <row r="1648">
          <cell r="A1648" t="str">
            <v>ON</v>
          </cell>
          <cell r="B1648">
            <v>1</v>
          </cell>
          <cell r="C1648">
            <v>3</v>
          </cell>
          <cell r="D1648" t="str">
            <v>P</v>
          </cell>
          <cell r="E1648">
            <v>6</v>
          </cell>
          <cell r="F1648">
            <v>37616</v>
          </cell>
          <cell r="G1648">
            <v>1.5940000000000001</v>
          </cell>
          <cell r="H1648">
            <v>1.7</v>
          </cell>
          <cell r="I1648" t="str">
            <v>2          0</v>
          </cell>
          <cell r="J1648">
            <v>0</v>
          </cell>
          <cell r="K1648">
            <v>0</v>
          </cell>
          <cell r="L1648">
            <v>2003</v>
          </cell>
          <cell r="M1648">
            <v>7.6786619260686724</v>
          </cell>
          <cell r="N1648" t="str">
            <v>NG13</v>
          </cell>
          <cell r="O1648">
            <v>41.87</v>
          </cell>
          <cell r="P1648">
            <v>2</v>
          </cell>
        </row>
        <row r="1649">
          <cell r="A1649" t="str">
            <v>ON</v>
          </cell>
          <cell r="B1649">
            <v>1</v>
          </cell>
          <cell r="C1649">
            <v>3</v>
          </cell>
          <cell r="D1649" t="str">
            <v>C</v>
          </cell>
          <cell r="E1649">
            <v>6.05</v>
          </cell>
          <cell r="F1649">
            <v>37616</v>
          </cell>
          <cell r="G1649">
            <v>2E-3</v>
          </cell>
          <cell r="H1649">
            <v>0</v>
          </cell>
          <cell r="I1649" t="str">
            <v>2          0</v>
          </cell>
          <cell r="J1649">
            <v>0</v>
          </cell>
          <cell r="K1649">
            <v>0</v>
          </cell>
          <cell r="L1649">
            <v>2003</v>
          </cell>
          <cell r="M1649" t="str">
            <v>No Trade</v>
          </cell>
          <cell r="N1649" t="str">
            <v>NG13</v>
          </cell>
          <cell r="O1649">
            <v>41.87</v>
          </cell>
          <cell r="P1649">
            <v>1</v>
          </cell>
        </row>
        <row r="1650">
          <cell r="A1650" t="str">
            <v>ON</v>
          </cell>
          <cell r="B1650">
            <v>1</v>
          </cell>
          <cell r="C1650">
            <v>3</v>
          </cell>
          <cell r="D1650" t="str">
            <v>C</v>
          </cell>
          <cell r="E1650">
            <v>6.1</v>
          </cell>
          <cell r="F1650">
            <v>37616</v>
          </cell>
          <cell r="G1650">
            <v>2E-3</v>
          </cell>
          <cell r="H1650">
            <v>0</v>
          </cell>
          <cell r="I1650" t="str">
            <v>2          0</v>
          </cell>
          <cell r="J1650">
            <v>0</v>
          </cell>
          <cell r="K1650">
            <v>0</v>
          </cell>
          <cell r="L1650">
            <v>2003</v>
          </cell>
          <cell r="M1650" t="str">
            <v>No Trade</v>
          </cell>
          <cell r="N1650" t="str">
            <v>NG13</v>
          </cell>
          <cell r="O1650">
            <v>41.87</v>
          </cell>
          <cell r="P1650">
            <v>1</v>
          </cell>
        </row>
        <row r="1651">
          <cell r="A1651" t="str">
            <v>ON</v>
          </cell>
          <cell r="B1651">
            <v>1</v>
          </cell>
          <cell r="C1651">
            <v>3</v>
          </cell>
          <cell r="D1651" t="str">
            <v>C</v>
          </cell>
          <cell r="E1651">
            <v>6.2</v>
          </cell>
          <cell r="F1651">
            <v>37616</v>
          </cell>
          <cell r="G1651">
            <v>1E-3</v>
          </cell>
          <cell r="H1651">
            <v>0</v>
          </cell>
          <cell r="I1651" t="str">
            <v>1          0</v>
          </cell>
          <cell r="J1651">
            <v>0</v>
          </cell>
          <cell r="K1651">
            <v>0</v>
          </cell>
          <cell r="L1651">
            <v>2003</v>
          </cell>
          <cell r="M1651" t="str">
            <v>No Trade</v>
          </cell>
          <cell r="N1651" t="str">
            <v>NG13</v>
          </cell>
          <cell r="O1651">
            <v>41.87</v>
          </cell>
          <cell r="P1651">
            <v>1</v>
          </cell>
        </row>
        <row r="1652">
          <cell r="A1652" t="str">
            <v>ON</v>
          </cell>
          <cell r="B1652">
            <v>1</v>
          </cell>
          <cell r="C1652">
            <v>3</v>
          </cell>
          <cell r="D1652" t="str">
            <v>C</v>
          </cell>
          <cell r="E1652">
            <v>6.25</v>
          </cell>
          <cell r="F1652">
            <v>37616</v>
          </cell>
          <cell r="G1652">
            <v>1E-3</v>
          </cell>
          <cell r="H1652">
            <v>0</v>
          </cell>
          <cell r="I1652" t="str">
            <v>1          0</v>
          </cell>
          <cell r="J1652">
            <v>0</v>
          </cell>
          <cell r="K1652">
            <v>0</v>
          </cell>
          <cell r="L1652">
            <v>2003</v>
          </cell>
          <cell r="M1652" t="str">
            <v>No Trade</v>
          </cell>
          <cell r="N1652" t="str">
            <v>NG13</v>
          </cell>
          <cell r="O1652">
            <v>41.87</v>
          </cell>
          <cell r="P1652">
            <v>1</v>
          </cell>
        </row>
        <row r="1653">
          <cell r="A1653" t="str">
            <v>ON</v>
          </cell>
          <cell r="B1653">
            <v>1</v>
          </cell>
          <cell r="C1653">
            <v>3</v>
          </cell>
          <cell r="D1653" t="str">
            <v>C</v>
          </cell>
          <cell r="E1653">
            <v>6.3</v>
          </cell>
          <cell r="F1653">
            <v>37616</v>
          </cell>
          <cell r="G1653">
            <v>1E-3</v>
          </cell>
          <cell r="H1653">
            <v>0</v>
          </cell>
          <cell r="I1653" t="str">
            <v>1          0</v>
          </cell>
          <cell r="J1653">
            <v>0</v>
          </cell>
          <cell r="K1653">
            <v>0</v>
          </cell>
          <cell r="L1653">
            <v>2003</v>
          </cell>
          <cell r="M1653" t="str">
            <v>No Trade</v>
          </cell>
          <cell r="N1653" t="str">
            <v>NG13</v>
          </cell>
          <cell r="O1653">
            <v>41.87</v>
          </cell>
          <cell r="P1653">
            <v>1</v>
          </cell>
        </row>
        <row r="1654">
          <cell r="A1654" t="str">
            <v>ON</v>
          </cell>
          <cell r="B1654">
            <v>1</v>
          </cell>
          <cell r="C1654">
            <v>3</v>
          </cell>
          <cell r="D1654" t="str">
            <v>P</v>
          </cell>
          <cell r="E1654">
            <v>6.3</v>
          </cell>
          <cell r="F1654">
            <v>37616</v>
          </cell>
          <cell r="G1654">
            <v>2.6659999999999999</v>
          </cell>
          <cell r="H1654">
            <v>2.66</v>
          </cell>
          <cell r="I1654" t="str">
            <v>6          0</v>
          </cell>
          <cell r="J1654">
            <v>0</v>
          </cell>
          <cell r="K1654">
            <v>0</v>
          </cell>
          <cell r="L1654">
            <v>2003</v>
          </cell>
          <cell r="M1654">
            <v>9.2785949559885736</v>
          </cell>
          <cell r="N1654" t="str">
            <v>NG13</v>
          </cell>
          <cell r="O1654">
            <v>41.87</v>
          </cell>
          <cell r="P1654">
            <v>2</v>
          </cell>
        </row>
        <row r="1655">
          <cell r="A1655" t="str">
            <v>ON</v>
          </cell>
          <cell r="B1655">
            <v>1</v>
          </cell>
          <cell r="C1655">
            <v>3</v>
          </cell>
          <cell r="D1655" t="str">
            <v>C</v>
          </cell>
          <cell r="E1655">
            <v>6.35</v>
          </cell>
          <cell r="F1655">
            <v>37616</v>
          </cell>
          <cell r="G1655">
            <v>1E-3</v>
          </cell>
          <cell r="H1655">
            <v>0</v>
          </cell>
          <cell r="I1655" t="str">
            <v>1          0</v>
          </cell>
          <cell r="J1655">
            <v>0</v>
          </cell>
          <cell r="K1655">
            <v>0</v>
          </cell>
          <cell r="L1655">
            <v>2003</v>
          </cell>
          <cell r="M1655" t="str">
            <v>No Trade</v>
          </cell>
          <cell r="N1655" t="str">
            <v>NG13</v>
          </cell>
          <cell r="O1655">
            <v>41.87</v>
          </cell>
          <cell r="P1655">
            <v>1</v>
          </cell>
        </row>
        <row r="1656">
          <cell r="A1656" t="str">
            <v>ON</v>
          </cell>
          <cell r="B1656">
            <v>1</v>
          </cell>
          <cell r="C1656">
            <v>3</v>
          </cell>
          <cell r="D1656" t="str">
            <v>C</v>
          </cell>
          <cell r="E1656">
            <v>6.4</v>
          </cell>
          <cell r="F1656">
            <v>37616</v>
          </cell>
          <cell r="G1656">
            <v>1E-3</v>
          </cell>
          <cell r="H1656">
            <v>0</v>
          </cell>
          <cell r="I1656" t="str">
            <v>1          0</v>
          </cell>
          <cell r="J1656">
            <v>0</v>
          </cell>
          <cell r="K1656">
            <v>0</v>
          </cell>
          <cell r="L1656">
            <v>2003</v>
          </cell>
          <cell r="M1656" t="str">
            <v>No Trade</v>
          </cell>
          <cell r="N1656" t="str">
            <v>NG13</v>
          </cell>
          <cell r="O1656">
            <v>41.87</v>
          </cell>
          <cell r="P1656">
            <v>1</v>
          </cell>
        </row>
        <row r="1657">
          <cell r="A1657" t="str">
            <v>ON</v>
          </cell>
          <cell r="B1657">
            <v>1</v>
          </cell>
          <cell r="C1657">
            <v>3</v>
          </cell>
          <cell r="D1657" t="str">
            <v>C</v>
          </cell>
          <cell r="E1657">
            <v>6.45</v>
          </cell>
          <cell r="F1657">
            <v>37616</v>
          </cell>
          <cell r="G1657">
            <v>1E-3</v>
          </cell>
          <cell r="H1657">
            <v>0</v>
          </cell>
          <cell r="I1657" t="str">
            <v>1          0</v>
          </cell>
          <cell r="J1657">
            <v>0</v>
          </cell>
          <cell r="K1657">
            <v>0</v>
          </cell>
          <cell r="L1657">
            <v>2003</v>
          </cell>
          <cell r="M1657" t="str">
            <v>No Trade</v>
          </cell>
          <cell r="N1657" t="str">
            <v>NG13</v>
          </cell>
          <cell r="O1657">
            <v>41.87</v>
          </cell>
          <cell r="P1657">
            <v>1</v>
          </cell>
        </row>
        <row r="1658">
          <cell r="A1658" t="str">
            <v>ON</v>
          </cell>
          <cell r="B1658">
            <v>1</v>
          </cell>
          <cell r="C1658">
            <v>3</v>
          </cell>
          <cell r="D1658" t="str">
            <v>C</v>
          </cell>
          <cell r="E1658">
            <v>6.5</v>
          </cell>
          <cell r="F1658">
            <v>37616</v>
          </cell>
          <cell r="G1658">
            <v>1E-3</v>
          </cell>
          <cell r="H1658">
            <v>0</v>
          </cell>
          <cell r="I1658" t="str">
            <v>1          0</v>
          </cell>
          <cell r="J1658">
            <v>0</v>
          </cell>
          <cell r="K1658">
            <v>0</v>
          </cell>
          <cell r="L1658">
            <v>2003</v>
          </cell>
          <cell r="M1658" t="str">
            <v>No Trade</v>
          </cell>
          <cell r="N1658" t="str">
            <v>NG13</v>
          </cell>
          <cell r="O1658">
            <v>41.87</v>
          </cell>
          <cell r="P1658">
            <v>1</v>
          </cell>
        </row>
        <row r="1659">
          <cell r="A1659" t="str">
            <v>ON</v>
          </cell>
          <cell r="B1659">
            <v>1</v>
          </cell>
          <cell r="C1659">
            <v>3</v>
          </cell>
          <cell r="D1659" t="str">
            <v>C</v>
          </cell>
          <cell r="E1659">
            <v>6.55</v>
          </cell>
          <cell r="F1659">
            <v>37616</v>
          </cell>
          <cell r="G1659">
            <v>1E-3</v>
          </cell>
          <cell r="H1659">
            <v>0</v>
          </cell>
          <cell r="I1659" t="str">
            <v>1          0</v>
          </cell>
          <cell r="J1659">
            <v>0</v>
          </cell>
          <cell r="K1659">
            <v>0</v>
          </cell>
          <cell r="L1659">
            <v>2003</v>
          </cell>
          <cell r="M1659" t="str">
            <v>No Trade</v>
          </cell>
          <cell r="N1659" t="str">
            <v>NG13</v>
          </cell>
          <cell r="O1659">
            <v>41.87</v>
          </cell>
          <cell r="P1659">
            <v>1</v>
          </cell>
        </row>
        <row r="1660">
          <cell r="A1660" t="str">
            <v>ON</v>
          </cell>
          <cell r="B1660">
            <v>1</v>
          </cell>
          <cell r="C1660">
            <v>3</v>
          </cell>
          <cell r="D1660" t="str">
            <v>C</v>
          </cell>
          <cell r="E1660">
            <v>6.6</v>
          </cell>
          <cell r="F1660">
            <v>37616</v>
          </cell>
          <cell r="G1660">
            <v>1E-3</v>
          </cell>
          <cell r="H1660">
            <v>0</v>
          </cell>
          <cell r="I1660" t="str">
            <v>1          0</v>
          </cell>
          <cell r="J1660">
            <v>0</v>
          </cell>
          <cell r="K1660">
            <v>0</v>
          </cell>
          <cell r="L1660">
            <v>2003</v>
          </cell>
          <cell r="M1660" t="str">
            <v>No Trade</v>
          </cell>
          <cell r="N1660" t="str">
            <v>NG13</v>
          </cell>
          <cell r="O1660">
            <v>41.87</v>
          </cell>
          <cell r="P1660">
            <v>1</v>
          </cell>
        </row>
        <row r="1661">
          <cell r="A1661" t="str">
            <v>ON</v>
          </cell>
          <cell r="B1661">
            <v>1</v>
          </cell>
          <cell r="C1661">
            <v>3</v>
          </cell>
          <cell r="D1661" t="str">
            <v>C</v>
          </cell>
          <cell r="E1661">
            <v>6.65</v>
          </cell>
          <cell r="F1661">
            <v>37616</v>
          </cell>
          <cell r="G1661">
            <v>1E-3</v>
          </cell>
          <cell r="H1661">
            <v>0</v>
          </cell>
          <cell r="I1661" t="str">
            <v>1          0</v>
          </cell>
          <cell r="J1661">
            <v>0</v>
          </cell>
          <cell r="K1661">
            <v>0</v>
          </cell>
          <cell r="L1661">
            <v>2003</v>
          </cell>
          <cell r="M1661" t="str">
            <v>No Trade</v>
          </cell>
          <cell r="N1661" t="str">
            <v>NG13</v>
          </cell>
          <cell r="O1661">
            <v>41.87</v>
          </cell>
          <cell r="P1661">
            <v>1</v>
          </cell>
        </row>
        <row r="1662">
          <cell r="A1662" t="str">
            <v>ON</v>
          </cell>
          <cell r="B1662">
            <v>1</v>
          </cell>
          <cell r="C1662">
            <v>3</v>
          </cell>
          <cell r="D1662" t="str">
            <v>C</v>
          </cell>
          <cell r="E1662">
            <v>6.7</v>
          </cell>
          <cell r="F1662">
            <v>37616</v>
          </cell>
          <cell r="G1662">
            <v>1E-3</v>
          </cell>
          <cell r="H1662">
            <v>0</v>
          </cell>
          <cell r="I1662" t="str">
            <v>1          0</v>
          </cell>
          <cell r="J1662">
            <v>0</v>
          </cell>
          <cell r="K1662">
            <v>0</v>
          </cell>
          <cell r="L1662">
            <v>2003</v>
          </cell>
          <cell r="M1662" t="str">
            <v>No Trade</v>
          </cell>
          <cell r="N1662" t="str">
            <v>NG13</v>
          </cell>
          <cell r="O1662">
            <v>41.87</v>
          </cell>
          <cell r="P1662">
            <v>1</v>
          </cell>
        </row>
        <row r="1663">
          <cell r="A1663" t="str">
            <v>ON</v>
          </cell>
          <cell r="B1663">
            <v>1</v>
          </cell>
          <cell r="C1663">
            <v>3</v>
          </cell>
          <cell r="D1663" t="str">
            <v>C</v>
          </cell>
          <cell r="E1663">
            <v>6.8</v>
          </cell>
          <cell r="F1663">
            <v>37616</v>
          </cell>
          <cell r="G1663">
            <v>1E-3</v>
          </cell>
          <cell r="H1663">
            <v>0</v>
          </cell>
          <cell r="I1663" t="str">
            <v>1          0</v>
          </cell>
          <cell r="J1663">
            <v>0</v>
          </cell>
          <cell r="K1663">
            <v>0</v>
          </cell>
          <cell r="L1663">
            <v>2003</v>
          </cell>
          <cell r="M1663" t="str">
            <v>No Trade</v>
          </cell>
          <cell r="N1663" t="str">
            <v>NG13</v>
          </cell>
          <cell r="O1663">
            <v>41.87</v>
          </cell>
          <cell r="P1663">
            <v>1</v>
          </cell>
        </row>
        <row r="1664">
          <cell r="A1664" t="str">
            <v>ON</v>
          </cell>
          <cell r="B1664">
            <v>1</v>
          </cell>
          <cell r="C1664">
            <v>3</v>
          </cell>
          <cell r="D1664" t="str">
            <v>C</v>
          </cell>
          <cell r="E1664">
            <v>6.9</v>
          </cell>
          <cell r="F1664">
            <v>37616</v>
          </cell>
          <cell r="G1664">
            <v>1E-3</v>
          </cell>
          <cell r="H1664">
            <v>0</v>
          </cell>
          <cell r="I1664" t="str">
            <v>1          0</v>
          </cell>
          <cell r="J1664">
            <v>0</v>
          </cell>
          <cell r="K1664">
            <v>0</v>
          </cell>
          <cell r="L1664">
            <v>2003</v>
          </cell>
          <cell r="M1664" t="str">
            <v>No Trade</v>
          </cell>
          <cell r="N1664" t="str">
            <v>NG13</v>
          </cell>
          <cell r="O1664">
            <v>41.87</v>
          </cell>
          <cell r="P1664">
            <v>1</v>
          </cell>
        </row>
        <row r="1665">
          <cell r="A1665" t="str">
            <v>ON</v>
          </cell>
          <cell r="B1665">
            <v>1</v>
          </cell>
          <cell r="C1665">
            <v>3</v>
          </cell>
          <cell r="D1665" t="str">
            <v>C</v>
          </cell>
          <cell r="E1665">
            <v>6.95</v>
          </cell>
          <cell r="F1665">
            <v>37616</v>
          </cell>
          <cell r="G1665">
            <v>1E-3</v>
          </cell>
          <cell r="H1665">
            <v>0</v>
          </cell>
          <cell r="I1665" t="str">
            <v>1          0</v>
          </cell>
          <cell r="J1665">
            <v>0</v>
          </cell>
          <cell r="K1665">
            <v>0</v>
          </cell>
          <cell r="L1665">
            <v>2003</v>
          </cell>
          <cell r="M1665" t="str">
            <v>No Trade</v>
          </cell>
          <cell r="N1665" t="str">
            <v>NG13</v>
          </cell>
          <cell r="O1665">
            <v>41.87</v>
          </cell>
          <cell r="P1665">
            <v>1</v>
          </cell>
        </row>
        <row r="1666">
          <cell r="A1666" t="str">
            <v>ON</v>
          </cell>
          <cell r="B1666">
            <v>1</v>
          </cell>
          <cell r="C1666">
            <v>3</v>
          </cell>
          <cell r="D1666" t="str">
            <v>C</v>
          </cell>
          <cell r="E1666">
            <v>7</v>
          </cell>
          <cell r="F1666">
            <v>37616</v>
          </cell>
          <cell r="G1666">
            <v>1E-3</v>
          </cell>
          <cell r="H1666">
            <v>0</v>
          </cell>
          <cell r="I1666" t="str">
            <v>1          5</v>
          </cell>
          <cell r="J1666">
            <v>1E-3</v>
          </cell>
          <cell r="K1666">
            <v>1E-3</v>
          </cell>
          <cell r="L1666">
            <v>2003</v>
          </cell>
          <cell r="M1666" t="str">
            <v>No Trade</v>
          </cell>
          <cell r="N1666" t="str">
            <v>NG13</v>
          </cell>
          <cell r="O1666">
            <v>41.87</v>
          </cell>
          <cell r="P1666">
            <v>1</v>
          </cell>
        </row>
        <row r="1667">
          <cell r="A1667" t="str">
            <v>ON</v>
          </cell>
          <cell r="B1667">
            <v>1</v>
          </cell>
          <cell r="C1667">
            <v>3</v>
          </cell>
          <cell r="D1667" t="str">
            <v>P</v>
          </cell>
          <cell r="E1667">
            <v>7</v>
          </cell>
          <cell r="F1667">
            <v>37616</v>
          </cell>
          <cell r="G1667">
            <v>2.5289999999999999</v>
          </cell>
          <cell r="H1667">
            <v>2.52</v>
          </cell>
          <cell r="I1667" t="str">
            <v>9          0</v>
          </cell>
          <cell r="J1667">
            <v>0</v>
          </cell>
          <cell r="K1667">
            <v>0</v>
          </cell>
          <cell r="L1667">
            <v>2003</v>
          </cell>
          <cell r="M1667">
            <v>8.4173107929443383</v>
          </cell>
          <cell r="N1667" t="str">
            <v>NG13</v>
          </cell>
          <cell r="O1667">
            <v>41.87</v>
          </cell>
          <cell r="P1667">
            <v>2</v>
          </cell>
        </row>
        <row r="1668">
          <cell r="A1668" t="str">
            <v>ON</v>
          </cell>
          <cell r="B1668">
            <v>1</v>
          </cell>
          <cell r="C1668">
            <v>3</v>
          </cell>
          <cell r="D1668" t="str">
            <v>C</v>
          </cell>
          <cell r="E1668">
            <v>7.1</v>
          </cell>
          <cell r="F1668">
            <v>37616</v>
          </cell>
          <cell r="G1668">
            <v>1E-3</v>
          </cell>
          <cell r="H1668">
            <v>0</v>
          </cell>
          <cell r="I1668" t="str">
            <v>1          0</v>
          </cell>
          <cell r="J1668">
            <v>0</v>
          </cell>
          <cell r="K1668">
            <v>0</v>
          </cell>
          <cell r="L1668">
            <v>2003</v>
          </cell>
          <cell r="M1668" t="str">
            <v>No Trade</v>
          </cell>
          <cell r="N1668" t="str">
            <v>NG13</v>
          </cell>
          <cell r="O1668">
            <v>41.87</v>
          </cell>
          <cell r="P1668">
            <v>1</v>
          </cell>
        </row>
        <row r="1669">
          <cell r="A1669" t="str">
            <v>ON</v>
          </cell>
          <cell r="B1669">
            <v>1</v>
          </cell>
          <cell r="C1669">
            <v>3</v>
          </cell>
          <cell r="D1669" t="str">
            <v>C</v>
          </cell>
          <cell r="E1669">
            <v>7.25</v>
          </cell>
          <cell r="F1669">
            <v>37616</v>
          </cell>
          <cell r="G1669">
            <v>1E-3</v>
          </cell>
          <cell r="H1669">
            <v>0</v>
          </cell>
          <cell r="I1669" t="str">
            <v>1          0</v>
          </cell>
          <cell r="J1669">
            <v>0</v>
          </cell>
          <cell r="K1669">
            <v>0</v>
          </cell>
          <cell r="L1669">
            <v>2003</v>
          </cell>
          <cell r="M1669" t="str">
            <v>No Trade</v>
          </cell>
          <cell r="N1669" t="str">
            <v>NG13</v>
          </cell>
          <cell r="O1669">
            <v>41.87</v>
          </cell>
          <cell r="P1669">
            <v>1</v>
          </cell>
        </row>
        <row r="1670">
          <cell r="A1670" t="str">
            <v>ON</v>
          </cell>
          <cell r="B1670">
            <v>1</v>
          </cell>
          <cell r="C1670">
            <v>3</v>
          </cell>
          <cell r="D1670" t="str">
            <v>C</v>
          </cell>
          <cell r="E1670">
            <v>7.3</v>
          </cell>
          <cell r="F1670">
            <v>37616</v>
          </cell>
          <cell r="G1670">
            <v>1E-3</v>
          </cell>
          <cell r="H1670">
            <v>0</v>
          </cell>
          <cell r="I1670" t="str">
            <v>1          0</v>
          </cell>
          <cell r="J1670">
            <v>0</v>
          </cell>
          <cell r="K1670">
            <v>0</v>
          </cell>
          <cell r="L1670">
            <v>2003</v>
          </cell>
          <cell r="M1670" t="str">
            <v>No Trade</v>
          </cell>
          <cell r="N1670" t="str">
            <v>NG13</v>
          </cell>
          <cell r="O1670">
            <v>41.87</v>
          </cell>
          <cell r="P1670">
            <v>1</v>
          </cell>
        </row>
        <row r="1671">
          <cell r="A1671" t="str">
            <v>ON</v>
          </cell>
          <cell r="B1671">
            <v>1</v>
          </cell>
          <cell r="C1671">
            <v>3</v>
          </cell>
          <cell r="D1671" t="str">
            <v>C</v>
          </cell>
          <cell r="E1671">
            <v>7.4</v>
          </cell>
          <cell r="F1671">
            <v>37616</v>
          </cell>
          <cell r="G1671">
            <v>1E-3</v>
          </cell>
          <cell r="H1671">
            <v>0</v>
          </cell>
          <cell r="I1671" t="str">
            <v>1          0</v>
          </cell>
          <cell r="J1671">
            <v>0</v>
          </cell>
          <cell r="K1671">
            <v>0</v>
          </cell>
          <cell r="L1671">
            <v>2003</v>
          </cell>
          <cell r="M1671" t="str">
            <v>No Trade</v>
          </cell>
          <cell r="N1671" t="str">
            <v>NG13</v>
          </cell>
          <cell r="O1671">
            <v>41.87</v>
          </cell>
          <cell r="P1671">
            <v>1</v>
          </cell>
        </row>
        <row r="1672">
          <cell r="A1672" t="str">
            <v>ON</v>
          </cell>
          <cell r="B1672">
            <v>1</v>
          </cell>
          <cell r="C1672">
            <v>3</v>
          </cell>
          <cell r="D1672" t="str">
            <v>C</v>
          </cell>
          <cell r="E1672">
            <v>7.5</v>
          </cell>
          <cell r="F1672">
            <v>37616</v>
          </cell>
          <cell r="G1672">
            <v>1E-3</v>
          </cell>
          <cell r="H1672">
            <v>0</v>
          </cell>
          <cell r="I1672" t="str">
            <v>1          0</v>
          </cell>
          <cell r="J1672">
            <v>0</v>
          </cell>
          <cell r="K1672">
            <v>0</v>
          </cell>
          <cell r="L1672">
            <v>2003</v>
          </cell>
          <cell r="M1672" t="str">
            <v>No Trade</v>
          </cell>
          <cell r="N1672" t="str">
            <v>NG13</v>
          </cell>
          <cell r="O1672">
            <v>41.87</v>
          </cell>
          <cell r="P1672">
            <v>1</v>
          </cell>
        </row>
        <row r="1673">
          <cell r="A1673" t="str">
            <v>ON</v>
          </cell>
          <cell r="B1673">
            <v>1</v>
          </cell>
          <cell r="C1673">
            <v>3</v>
          </cell>
          <cell r="D1673" t="str">
            <v>C</v>
          </cell>
          <cell r="E1673">
            <v>7.55</v>
          </cell>
          <cell r="F1673">
            <v>37616</v>
          </cell>
          <cell r="G1673">
            <v>1E-3</v>
          </cell>
          <cell r="H1673">
            <v>0</v>
          </cell>
          <cell r="I1673" t="str">
            <v>1          0</v>
          </cell>
          <cell r="J1673">
            <v>0</v>
          </cell>
          <cell r="K1673">
            <v>0</v>
          </cell>
          <cell r="L1673">
            <v>2003</v>
          </cell>
          <cell r="M1673" t="str">
            <v>No Trade</v>
          </cell>
          <cell r="N1673" t="str">
            <v>NG13</v>
          </cell>
          <cell r="O1673">
            <v>41.87</v>
          </cell>
          <cell r="P1673">
            <v>1</v>
          </cell>
        </row>
        <row r="1674">
          <cell r="A1674" t="str">
            <v>ON</v>
          </cell>
          <cell r="B1674">
            <v>1</v>
          </cell>
          <cell r="C1674">
            <v>3</v>
          </cell>
          <cell r="D1674" t="str">
            <v>C</v>
          </cell>
          <cell r="E1674">
            <v>7.7</v>
          </cell>
          <cell r="F1674">
            <v>37616</v>
          </cell>
          <cell r="G1674">
            <v>1E-3</v>
          </cell>
          <cell r="H1674">
            <v>0</v>
          </cell>
          <cell r="I1674" t="str">
            <v>1          0</v>
          </cell>
          <cell r="J1674">
            <v>0</v>
          </cell>
          <cell r="K1674">
            <v>0</v>
          </cell>
          <cell r="L1674">
            <v>2003</v>
          </cell>
          <cell r="M1674" t="str">
            <v>No Trade</v>
          </cell>
          <cell r="N1674" t="str">
            <v>NG13</v>
          </cell>
          <cell r="O1674">
            <v>41.87</v>
          </cell>
          <cell r="P1674">
            <v>1</v>
          </cell>
        </row>
        <row r="1675">
          <cell r="A1675" t="str">
            <v>ON</v>
          </cell>
          <cell r="B1675">
            <v>1</v>
          </cell>
          <cell r="C1675">
            <v>3</v>
          </cell>
          <cell r="D1675" t="str">
            <v>C</v>
          </cell>
          <cell r="E1675">
            <v>7.75</v>
          </cell>
          <cell r="F1675">
            <v>37616</v>
          </cell>
          <cell r="G1675">
            <v>0.13400000000000001</v>
          </cell>
          <cell r="H1675">
            <v>0.13</v>
          </cell>
          <cell r="I1675" t="str">
            <v>4          0</v>
          </cell>
          <cell r="J1675">
            <v>0</v>
          </cell>
          <cell r="K1675">
            <v>0</v>
          </cell>
          <cell r="L1675">
            <v>2003</v>
          </cell>
          <cell r="M1675" t="str">
            <v>No Trade</v>
          </cell>
          <cell r="N1675" t="str">
            <v>NG13</v>
          </cell>
          <cell r="O1675">
            <v>41.87</v>
          </cell>
          <cell r="P1675">
            <v>1</v>
          </cell>
        </row>
        <row r="1676">
          <cell r="A1676" t="str">
            <v>ON</v>
          </cell>
          <cell r="B1676">
            <v>1</v>
          </cell>
          <cell r="C1676">
            <v>3</v>
          </cell>
          <cell r="D1676" t="str">
            <v>C</v>
          </cell>
          <cell r="E1676">
            <v>8</v>
          </cell>
          <cell r="F1676">
            <v>37616</v>
          </cell>
          <cell r="G1676">
            <v>1E-3</v>
          </cell>
          <cell r="H1676">
            <v>0</v>
          </cell>
          <cell r="I1676" t="str">
            <v>1          0</v>
          </cell>
          <cell r="J1676">
            <v>0</v>
          </cell>
          <cell r="K1676">
            <v>0</v>
          </cell>
          <cell r="L1676">
            <v>2003</v>
          </cell>
          <cell r="M1676" t="str">
            <v>No Trade</v>
          </cell>
          <cell r="N1676" t="str">
            <v>NG13</v>
          </cell>
          <cell r="O1676">
            <v>41.87</v>
          </cell>
          <cell r="P1676">
            <v>1</v>
          </cell>
        </row>
        <row r="1677">
          <cell r="A1677" t="str">
            <v>ON</v>
          </cell>
          <cell r="B1677">
            <v>1</v>
          </cell>
          <cell r="C1677">
            <v>3</v>
          </cell>
          <cell r="D1677" t="str">
            <v>C</v>
          </cell>
          <cell r="E1677">
            <v>9</v>
          </cell>
          <cell r="F1677">
            <v>37616</v>
          </cell>
          <cell r="G1677">
            <v>1E-3</v>
          </cell>
          <cell r="H1677">
            <v>0</v>
          </cell>
          <cell r="I1677" t="str">
            <v>1          0</v>
          </cell>
          <cell r="J1677">
            <v>0</v>
          </cell>
          <cell r="K1677">
            <v>0</v>
          </cell>
          <cell r="L1677">
            <v>2003</v>
          </cell>
          <cell r="M1677" t="str">
            <v>No Trade</v>
          </cell>
          <cell r="N1677" t="str">
            <v>NG13</v>
          </cell>
          <cell r="O1677">
            <v>41.87</v>
          </cell>
          <cell r="P1677">
            <v>1</v>
          </cell>
        </row>
        <row r="1678">
          <cell r="A1678" t="str">
            <v>ON</v>
          </cell>
          <cell r="B1678">
            <v>1</v>
          </cell>
          <cell r="C1678">
            <v>3</v>
          </cell>
          <cell r="D1678" t="str">
            <v>C</v>
          </cell>
          <cell r="E1678">
            <v>10</v>
          </cell>
          <cell r="F1678">
            <v>37616</v>
          </cell>
          <cell r="G1678">
            <v>1E-3</v>
          </cell>
          <cell r="H1678">
            <v>0</v>
          </cell>
          <cell r="I1678" t="str">
            <v>1          0</v>
          </cell>
          <cell r="J1678">
            <v>0</v>
          </cell>
          <cell r="K1678">
            <v>0</v>
          </cell>
          <cell r="L1678">
            <v>2003</v>
          </cell>
          <cell r="M1678" t="str">
            <v>No Trade</v>
          </cell>
          <cell r="N1678" t="str">
            <v>NG13</v>
          </cell>
          <cell r="O1678">
            <v>41.87</v>
          </cell>
          <cell r="P1678">
            <v>1</v>
          </cell>
        </row>
        <row r="1679">
          <cell r="A1679" t="str">
            <v>ON</v>
          </cell>
          <cell r="B1679">
            <v>1</v>
          </cell>
          <cell r="C1679">
            <v>3</v>
          </cell>
          <cell r="D1679" t="str">
            <v>P</v>
          </cell>
          <cell r="E1679">
            <v>10</v>
          </cell>
          <cell r="F1679">
            <v>37616</v>
          </cell>
          <cell r="G1679">
            <v>0</v>
          </cell>
          <cell r="H1679">
            <v>0</v>
          </cell>
          <cell r="I1679" t="str">
            <v>0          0</v>
          </cell>
          <cell r="J1679">
            <v>0</v>
          </cell>
          <cell r="K1679">
            <v>0</v>
          </cell>
          <cell r="L1679">
            <v>2003</v>
          </cell>
          <cell r="M1679" t="str">
            <v>No Trade</v>
          </cell>
          <cell r="N1679" t="str">
            <v/>
          </cell>
          <cell r="O1679" t="str">
            <v/>
          </cell>
          <cell r="P1679" t="str">
            <v/>
          </cell>
        </row>
        <row r="1680">
          <cell r="A1680" t="str">
            <v>ON</v>
          </cell>
          <cell r="B1680">
            <v>1</v>
          </cell>
          <cell r="C1680">
            <v>3</v>
          </cell>
          <cell r="D1680" t="str">
            <v>C</v>
          </cell>
          <cell r="E1680">
            <v>12</v>
          </cell>
          <cell r="F1680">
            <v>37616</v>
          </cell>
          <cell r="G1680">
            <v>1E-3</v>
          </cell>
          <cell r="H1680">
            <v>0</v>
          </cell>
          <cell r="I1680" t="str">
            <v>1          0</v>
          </cell>
          <cell r="J1680">
            <v>0</v>
          </cell>
          <cell r="K1680">
            <v>0</v>
          </cell>
          <cell r="L1680">
            <v>2003</v>
          </cell>
          <cell r="M1680" t="str">
            <v>No Trade</v>
          </cell>
          <cell r="N1680" t="str">
            <v>NG13</v>
          </cell>
          <cell r="O1680">
            <v>41.87</v>
          </cell>
          <cell r="P1680">
            <v>1</v>
          </cell>
        </row>
        <row r="1681">
          <cell r="A1681" t="str">
            <v>ON</v>
          </cell>
          <cell r="B1681">
            <v>1</v>
          </cell>
          <cell r="C1681">
            <v>3</v>
          </cell>
          <cell r="D1681" t="str">
            <v>P</v>
          </cell>
          <cell r="E1681">
            <v>12</v>
          </cell>
          <cell r="F1681">
            <v>37616</v>
          </cell>
          <cell r="G1681">
            <v>0</v>
          </cell>
          <cell r="H1681">
            <v>0</v>
          </cell>
          <cell r="I1681" t="str">
            <v>0          0</v>
          </cell>
          <cell r="J1681">
            <v>0</v>
          </cell>
          <cell r="K1681">
            <v>0</v>
          </cell>
          <cell r="L1681">
            <v>2003</v>
          </cell>
          <cell r="M1681" t="str">
            <v>No Trade</v>
          </cell>
          <cell r="N1681" t="str">
            <v/>
          </cell>
          <cell r="O1681" t="str">
            <v/>
          </cell>
          <cell r="P1681" t="str">
            <v/>
          </cell>
        </row>
        <row r="1682">
          <cell r="A1682" t="str">
            <v>ON</v>
          </cell>
          <cell r="B1682">
            <v>2</v>
          </cell>
          <cell r="C1682">
            <v>3</v>
          </cell>
          <cell r="D1682" t="str">
            <v>C</v>
          </cell>
          <cell r="E1682">
            <v>0.5</v>
          </cell>
          <cell r="F1682">
            <v>37649</v>
          </cell>
          <cell r="G1682">
            <v>0</v>
          </cell>
          <cell r="H1682">
            <v>0</v>
          </cell>
          <cell r="I1682" t="str">
            <v>0          0</v>
          </cell>
          <cell r="J1682">
            <v>0</v>
          </cell>
          <cell r="K1682">
            <v>0</v>
          </cell>
          <cell r="L1682">
            <v>2003</v>
          </cell>
          <cell r="M1682" t="str">
            <v>No Trade</v>
          </cell>
          <cell r="N1682" t="str">
            <v/>
          </cell>
          <cell r="O1682" t="str">
            <v/>
          </cell>
          <cell r="P1682" t="str">
            <v/>
          </cell>
        </row>
        <row r="1683">
          <cell r="A1683" t="str">
            <v>ON</v>
          </cell>
          <cell r="B1683">
            <v>2</v>
          </cell>
          <cell r="C1683">
            <v>3</v>
          </cell>
          <cell r="D1683" t="str">
            <v>C</v>
          </cell>
          <cell r="E1683">
            <v>1</v>
          </cell>
          <cell r="F1683">
            <v>37649</v>
          </cell>
          <cell r="G1683">
            <v>0</v>
          </cell>
          <cell r="H1683">
            <v>0</v>
          </cell>
          <cell r="I1683" t="str">
            <v>0          0</v>
          </cell>
          <cell r="J1683">
            <v>0</v>
          </cell>
          <cell r="K1683">
            <v>0</v>
          </cell>
          <cell r="L1683">
            <v>2003</v>
          </cell>
          <cell r="M1683" t="str">
            <v>No Trade</v>
          </cell>
          <cell r="N1683" t="str">
            <v/>
          </cell>
          <cell r="O1683" t="str">
            <v/>
          </cell>
          <cell r="P1683" t="str">
            <v/>
          </cell>
        </row>
        <row r="1684">
          <cell r="A1684" t="str">
            <v>ON</v>
          </cell>
          <cell r="B1684">
            <v>2</v>
          </cell>
          <cell r="C1684">
            <v>3</v>
          </cell>
          <cell r="D1684" t="str">
            <v>P</v>
          </cell>
          <cell r="E1684">
            <v>1.75</v>
          </cell>
          <cell r="F1684">
            <v>37649</v>
          </cell>
          <cell r="G1684">
            <v>1E-3</v>
          </cell>
          <cell r="H1684">
            <v>0</v>
          </cell>
          <cell r="I1684" t="str">
            <v>1          0</v>
          </cell>
          <cell r="J1684">
            <v>0</v>
          </cell>
          <cell r="K1684">
            <v>0</v>
          </cell>
          <cell r="L1684">
            <v>2003</v>
          </cell>
          <cell r="M1684">
            <v>2.5181090364999159</v>
          </cell>
          <cell r="N1684" t="str">
            <v>NG23</v>
          </cell>
          <cell r="O1684">
            <v>40.26</v>
          </cell>
          <cell r="P1684">
            <v>2</v>
          </cell>
        </row>
        <row r="1685">
          <cell r="A1685" t="str">
            <v>ON</v>
          </cell>
          <cell r="B1685">
            <v>2</v>
          </cell>
          <cell r="C1685">
            <v>3</v>
          </cell>
          <cell r="D1685" t="str">
            <v>C</v>
          </cell>
          <cell r="E1685">
            <v>2</v>
          </cell>
          <cell r="F1685">
            <v>37649</v>
          </cell>
          <cell r="G1685">
            <v>2.359</v>
          </cell>
          <cell r="H1685">
            <v>2.2400000000000002</v>
          </cell>
          <cell r="I1685" t="str">
            <v>3          0</v>
          </cell>
          <cell r="J1685">
            <v>0</v>
          </cell>
          <cell r="K1685">
            <v>0</v>
          </cell>
          <cell r="L1685">
            <v>2003</v>
          </cell>
          <cell r="M1685" t="str">
            <v>No Trade</v>
          </cell>
          <cell r="N1685" t="str">
            <v>NG23</v>
          </cell>
          <cell r="O1685">
            <v>40.26</v>
          </cell>
          <cell r="P1685">
            <v>1</v>
          </cell>
        </row>
        <row r="1686">
          <cell r="A1686" t="str">
            <v>ON</v>
          </cell>
          <cell r="B1686">
            <v>2</v>
          </cell>
          <cell r="C1686">
            <v>3</v>
          </cell>
          <cell r="D1686" t="str">
            <v>P</v>
          </cell>
          <cell r="E1686">
            <v>2</v>
          </cell>
          <cell r="F1686">
            <v>37649</v>
          </cell>
          <cell r="G1686">
            <v>1E-3</v>
          </cell>
          <cell r="H1686">
            <v>0</v>
          </cell>
          <cell r="I1686" t="str">
            <v>1          0</v>
          </cell>
          <cell r="J1686">
            <v>0</v>
          </cell>
          <cell r="K1686">
            <v>0</v>
          </cell>
          <cell r="L1686">
            <v>2003</v>
          </cell>
          <cell r="M1686">
            <v>2.4051980877335186</v>
          </cell>
          <cell r="N1686" t="str">
            <v>NG23</v>
          </cell>
          <cell r="O1686">
            <v>40.26</v>
          </cell>
          <cell r="P1686">
            <v>2</v>
          </cell>
        </row>
        <row r="1687">
          <cell r="A1687" t="str">
            <v>ON</v>
          </cell>
          <cell r="B1687">
            <v>2</v>
          </cell>
          <cell r="C1687">
            <v>3</v>
          </cell>
          <cell r="D1687" t="str">
            <v>C</v>
          </cell>
          <cell r="E1687">
            <v>2.0499999999999998</v>
          </cell>
          <cell r="F1687">
            <v>37649</v>
          </cell>
          <cell r="G1687">
            <v>0</v>
          </cell>
          <cell r="H1687">
            <v>0</v>
          </cell>
          <cell r="I1687" t="str">
            <v>0          0</v>
          </cell>
          <cell r="J1687">
            <v>0</v>
          </cell>
          <cell r="K1687">
            <v>0</v>
          </cell>
          <cell r="L1687">
            <v>2003</v>
          </cell>
          <cell r="M1687" t="str">
            <v>No Trade</v>
          </cell>
          <cell r="N1687" t="str">
            <v/>
          </cell>
          <cell r="O1687" t="str">
            <v/>
          </cell>
          <cell r="P1687" t="str">
            <v/>
          </cell>
        </row>
        <row r="1688">
          <cell r="A1688" t="str">
            <v>ON</v>
          </cell>
          <cell r="B1688">
            <v>2</v>
          </cell>
          <cell r="C1688">
            <v>3</v>
          </cell>
          <cell r="D1688" t="str">
            <v>P</v>
          </cell>
          <cell r="E1688">
            <v>2.0499999999999998</v>
          </cell>
          <cell r="F1688">
            <v>37649</v>
          </cell>
          <cell r="G1688">
            <v>0</v>
          </cell>
          <cell r="H1688">
            <v>0</v>
          </cell>
          <cell r="I1688" t="str">
            <v>0          0</v>
          </cell>
          <cell r="J1688">
            <v>0</v>
          </cell>
          <cell r="K1688">
            <v>0</v>
          </cell>
          <cell r="L1688">
            <v>2003</v>
          </cell>
          <cell r="M1688" t="str">
            <v>No Trade</v>
          </cell>
          <cell r="N1688" t="str">
            <v/>
          </cell>
          <cell r="O1688" t="str">
            <v/>
          </cell>
          <cell r="P1688" t="str">
            <v/>
          </cell>
        </row>
        <row r="1689">
          <cell r="A1689" t="str">
            <v>ON</v>
          </cell>
          <cell r="B1689">
            <v>2</v>
          </cell>
          <cell r="C1689">
            <v>3</v>
          </cell>
          <cell r="D1689" t="str">
            <v>P</v>
          </cell>
          <cell r="E1689">
            <v>2.1</v>
          </cell>
          <cell r="F1689">
            <v>37649</v>
          </cell>
          <cell r="G1689">
            <v>1E-3</v>
          </cell>
          <cell r="H1689">
            <v>0</v>
          </cell>
          <cell r="I1689" t="str">
            <v>1          0</v>
          </cell>
          <cell r="J1689">
            <v>0</v>
          </cell>
          <cell r="K1689">
            <v>0</v>
          </cell>
          <cell r="L1689">
            <v>2003</v>
          </cell>
          <cell r="M1689">
            <v>2.3641841818000224</v>
          </cell>
          <cell r="N1689" t="str">
            <v>NG23</v>
          </cell>
          <cell r="O1689">
            <v>40.26</v>
          </cell>
          <cell r="P1689">
            <v>2</v>
          </cell>
        </row>
        <row r="1690">
          <cell r="A1690" t="str">
            <v>ON</v>
          </cell>
          <cell r="B1690">
            <v>2</v>
          </cell>
          <cell r="C1690">
            <v>3</v>
          </cell>
          <cell r="D1690" t="str">
            <v>P</v>
          </cell>
          <cell r="E1690">
            <v>2.15</v>
          </cell>
          <cell r="F1690">
            <v>37649</v>
          </cell>
          <cell r="G1690">
            <v>0</v>
          </cell>
          <cell r="H1690">
            <v>0</v>
          </cell>
          <cell r="I1690" t="str">
            <v>0          0</v>
          </cell>
          <cell r="J1690">
            <v>0</v>
          </cell>
          <cell r="K1690">
            <v>0</v>
          </cell>
          <cell r="L1690">
            <v>2003</v>
          </cell>
          <cell r="M1690" t="str">
            <v>No Trade</v>
          </cell>
          <cell r="N1690" t="str">
            <v/>
          </cell>
          <cell r="O1690" t="str">
            <v/>
          </cell>
          <cell r="P1690" t="str">
            <v/>
          </cell>
        </row>
        <row r="1691">
          <cell r="A1691" t="str">
            <v>ON</v>
          </cell>
          <cell r="B1691">
            <v>2</v>
          </cell>
          <cell r="C1691">
            <v>3</v>
          </cell>
          <cell r="D1691" t="str">
            <v>P</v>
          </cell>
          <cell r="E1691">
            <v>2.25</v>
          </cell>
          <cell r="F1691">
            <v>37649</v>
          </cell>
          <cell r="G1691">
            <v>1E-3</v>
          </cell>
          <cell r="H1691">
            <v>0</v>
          </cell>
          <cell r="I1691" t="str">
            <v>1          0</v>
          </cell>
          <cell r="J1691">
            <v>0</v>
          </cell>
          <cell r="K1691">
            <v>0</v>
          </cell>
          <cell r="L1691">
            <v>2003</v>
          </cell>
          <cell r="M1691">
            <v>2.3064025840831421</v>
          </cell>
          <cell r="N1691" t="str">
            <v>NG23</v>
          </cell>
          <cell r="O1691">
            <v>40.26</v>
          </cell>
          <cell r="P1691">
            <v>2</v>
          </cell>
        </row>
        <row r="1692">
          <cell r="A1692" t="str">
            <v>ON</v>
          </cell>
          <cell r="B1692">
            <v>2</v>
          </cell>
          <cell r="C1692">
            <v>3</v>
          </cell>
          <cell r="D1692" t="str">
            <v>P</v>
          </cell>
          <cell r="E1692">
            <v>2.2999999999999998</v>
          </cell>
          <cell r="F1692">
            <v>37649</v>
          </cell>
          <cell r="G1692">
            <v>1E-3</v>
          </cell>
          <cell r="H1692">
            <v>0</v>
          </cell>
          <cell r="I1692" t="str">
            <v>1          0</v>
          </cell>
          <cell r="J1692">
            <v>0</v>
          </cell>
          <cell r="K1692">
            <v>0</v>
          </cell>
          <cell r="L1692">
            <v>2003</v>
          </cell>
          <cell r="M1692">
            <v>2.2880473484526709</v>
          </cell>
          <cell r="N1692" t="str">
            <v>NG23</v>
          </cell>
          <cell r="O1692">
            <v>40.26</v>
          </cell>
          <cell r="P1692">
            <v>2</v>
          </cell>
        </row>
        <row r="1693">
          <cell r="A1693" t="str">
            <v>ON</v>
          </cell>
          <cell r="B1693">
            <v>2</v>
          </cell>
          <cell r="C1693">
            <v>3</v>
          </cell>
          <cell r="D1693" t="str">
            <v>P</v>
          </cell>
          <cell r="E1693">
            <v>2.4500000000000002</v>
          </cell>
          <cell r="F1693">
            <v>37649</v>
          </cell>
          <cell r="G1693">
            <v>0</v>
          </cell>
          <cell r="H1693">
            <v>0</v>
          </cell>
          <cell r="I1693" t="str">
            <v>0          0</v>
          </cell>
          <cell r="J1693">
            <v>0</v>
          </cell>
          <cell r="K1693">
            <v>0</v>
          </cell>
          <cell r="L1693">
            <v>2003</v>
          </cell>
          <cell r="M1693" t="str">
            <v>No Trade</v>
          </cell>
          <cell r="N1693" t="str">
            <v/>
          </cell>
          <cell r="O1693" t="str">
            <v/>
          </cell>
          <cell r="P1693" t="str">
            <v/>
          </cell>
        </row>
        <row r="1694">
          <cell r="A1694" t="str">
            <v>ON</v>
          </cell>
          <cell r="B1694">
            <v>2</v>
          </cell>
          <cell r="C1694">
            <v>3</v>
          </cell>
          <cell r="D1694" t="str">
            <v>C</v>
          </cell>
          <cell r="E1694">
            <v>2.5</v>
          </cell>
          <cell r="F1694">
            <v>37649</v>
          </cell>
          <cell r="G1694">
            <v>1.859</v>
          </cell>
          <cell r="H1694">
            <v>1.74</v>
          </cell>
          <cell r="I1694" t="str">
            <v>3          0</v>
          </cell>
          <cell r="J1694">
            <v>0</v>
          </cell>
          <cell r="K1694">
            <v>0</v>
          </cell>
          <cell r="L1694">
            <v>2003</v>
          </cell>
          <cell r="M1694" t="str">
            <v>No Trade</v>
          </cell>
          <cell r="N1694" t="str">
            <v>NG23</v>
          </cell>
          <cell r="O1694">
            <v>40.26</v>
          </cell>
          <cell r="P1694">
            <v>1</v>
          </cell>
        </row>
        <row r="1695">
          <cell r="A1695" t="str">
            <v>ON</v>
          </cell>
          <cell r="B1695">
            <v>2</v>
          </cell>
          <cell r="C1695">
            <v>3</v>
          </cell>
          <cell r="D1695" t="str">
            <v>P</v>
          </cell>
          <cell r="E1695">
            <v>2.5</v>
          </cell>
          <cell r="F1695">
            <v>37649</v>
          </cell>
          <cell r="G1695">
            <v>1E-3</v>
          </cell>
          <cell r="H1695">
            <v>0</v>
          </cell>
          <cell r="I1695" t="str">
            <v>1          0</v>
          </cell>
          <cell r="J1695">
            <v>0</v>
          </cell>
          <cell r="K1695">
            <v>0</v>
          </cell>
          <cell r="L1695">
            <v>2003</v>
          </cell>
          <cell r="M1695">
            <v>2.2186344369625566</v>
          </cell>
          <cell r="N1695" t="str">
            <v>NG23</v>
          </cell>
          <cell r="O1695">
            <v>40.26</v>
          </cell>
          <cell r="P1695">
            <v>2</v>
          </cell>
        </row>
        <row r="1696">
          <cell r="A1696" t="str">
            <v>ON</v>
          </cell>
          <cell r="B1696">
            <v>2</v>
          </cell>
          <cell r="C1696">
            <v>3</v>
          </cell>
          <cell r="D1696" t="str">
            <v>P</v>
          </cell>
          <cell r="E1696">
            <v>2.5499999999999998</v>
          </cell>
          <cell r="F1696">
            <v>37649</v>
          </cell>
          <cell r="G1696">
            <v>1E-3</v>
          </cell>
          <cell r="H1696">
            <v>0</v>
          </cell>
          <cell r="I1696" t="str">
            <v>2          0</v>
          </cell>
          <cell r="J1696">
            <v>0</v>
          </cell>
          <cell r="K1696">
            <v>0</v>
          </cell>
          <cell r="L1696">
            <v>2003</v>
          </cell>
          <cell r="M1696">
            <v>2.2022012258893509</v>
          </cell>
          <cell r="N1696" t="str">
            <v>NG23</v>
          </cell>
          <cell r="O1696">
            <v>40.26</v>
          </cell>
          <cell r="P1696">
            <v>2</v>
          </cell>
        </row>
        <row r="1697">
          <cell r="A1697" t="str">
            <v>ON</v>
          </cell>
          <cell r="B1697">
            <v>2</v>
          </cell>
          <cell r="C1697">
            <v>3</v>
          </cell>
          <cell r="D1697" t="str">
            <v>C</v>
          </cell>
          <cell r="E1697">
            <v>2.6</v>
          </cell>
          <cell r="F1697">
            <v>37649</v>
          </cell>
          <cell r="G1697">
            <v>1.742</v>
          </cell>
          <cell r="H1697">
            <v>1.74</v>
          </cell>
          <cell r="I1697" t="str">
            <v>2          0</v>
          </cell>
          <cell r="J1697">
            <v>0</v>
          </cell>
          <cell r="K1697">
            <v>0</v>
          </cell>
          <cell r="L1697">
            <v>2003</v>
          </cell>
          <cell r="M1697" t="str">
            <v>No Trade</v>
          </cell>
          <cell r="N1697" t="str">
            <v>NG23</v>
          </cell>
          <cell r="O1697">
            <v>40.26</v>
          </cell>
          <cell r="P1697">
            <v>1</v>
          </cell>
        </row>
        <row r="1698">
          <cell r="A1698" t="str">
            <v>ON</v>
          </cell>
          <cell r="B1698">
            <v>2</v>
          </cell>
          <cell r="C1698">
            <v>3</v>
          </cell>
          <cell r="D1698" t="str">
            <v>P</v>
          </cell>
          <cell r="E1698">
            <v>2.6</v>
          </cell>
          <cell r="F1698">
            <v>37649</v>
          </cell>
          <cell r="G1698">
            <v>1E-3</v>
          </cell>
          <cell r="H1698">
            <v>0</v>
          </cell>
          <cell r="I1698" t="str">
            <v>2          0</v>
          </cell>
          <cell r="J1698">
            <v>0</v>
          </cell>
          <cell r="K1698">
            <v>0</v>
          </cell>
          <cell r="L1698">
            <v>2003</v>
          </cell>
          <cell r="M1698">
            <v>2.1861060387139979</v>
          </cell>
          <cell r="N1698" t="str">
            <v>NG23</v>
          </cell>
          <cell r="O1698">
            <v>40.26</v>
          </cell>
          <cell r="P1698">
            <v>2</v>
          </cell>
        </row>
        <row r="1699">
          <cell r="A1699" t="str">
            <v>ON</v>
          </cell>
          <cell r="B1699">
            <v>2</v>
          </cell>
          <cell r="C1699">
            <v>3</v>
          </cell>
          <cell r="D1699" t="str">
            <v>P</v>
          </cell>
          <cell r="E1699">
            <v>2.65</v>
          </cell>
          <cell r="F1699">
            <v>37649</v>
          </cell>
          <cell r="G1699">
            <v>0</v>
          </cell>
          <cell r="H1699">
            <v>0</v>
          </cell>
          <cell r="I1699" t="str">
            <v>0          0</v>
          </cell>
          <cell r="J1699">
            <v>0</v>
          </cell>
          <cell r="K1699">
            <v>0</v>
          </cell>
          <cell r="L1699">
            <v>2003</v>
          </cell>
          <cell r="M1699" t="str">
            <v>No Trade</v>
          </cell>
          <cell r="N1699" t="str">
            <v/>
          </cell>
          <cell r="O1699" t="str">
            <v/>
          </cell>
          <cell r="P1699" t="str">
            <v/>
          </cell>
        </row>
        <row r="1700">
          <cell r="A1700" t="str">
            <v>ON</v>
          </cell>
          <cell r="B1700">
            <v>2</v>
          </cell>
          <cell r="C1700">
            <v>3</v>
          </cell>
          <cell r="D1700" t="str">
            <v>C</v>
          </cell>
          <cell r="E1700">
            <v>2.7</v>
          </cell>
          <cell r="F1700">
            <v>37649</v>
          </cell>
          <cell r="G1700">
            <v>1.179</v>
          </cell>
          <cell r="H1700">
            <v>1.17</v>
          </cell>
          <cell r="I1700" t="str">
            <v>9          0</v>
          </cell>
          <cell r="J1700">
            <v>0</v>
          </cell>
          <cell r="K1700">
            <v>0</v>
          </cell>
          <cell r="L1700">
            <v>2003</v>
          </cell>
          <cell r="M1700" t="str">
            <v>No Trade</v>
          </cell>
          <cell r="N1700" t="str">
            <v>NG23</v>
          </cell>
          <cell r="O1700">
            <v>40.26</v>
          </cell>
          <cell r="P1700">
            <v>1</v>
          </cell>
        </row>
        <row r="1701">
          <cell r="A1701" t="str">
            <v>ON</v>
          </cell>
          <cell r="B1701">
            <v>2</v>
          </cell>
          <cell r="C1701">
            <v>3</v>
          </cell>
          <cell r="D1701" t="str">
            <v>P</v>
          </cell>
          <cell r="E1701">
            <v>2.7</v>
          </cell>
          <cell r="F1701">
            <v>37649</v>
          </cell>
          <cell r="G1701">
            <v>2E-3</v>
          </cell>
          <cell r="H1701">
            <v>0</v>
          </cell>
          <cell r="I1701" t="str">
            <v>4          0</v>
          </cell>
          <cell r="J1701">
            <v>0</v>
          </cell>
          <cell r="K1701">
            <v>0</v>
          </cell>
          <cell r="L1701">
            <v>2003</v>
          </cell>
          <cell r="M1701">
            <v>2.2744907253791475</v>
          </cell>
          <cell r="N1701" t="str">
            <v>NG23</v>
          </cell>
          <cell r="O1701">
            <v>40.26</v>
          </cell>
          <cell r="P1701">
            <v>2</v>
          </cell>
        </row>
        <row r="1702">
          <cell r="A1702" t="str">
            <v>ON</v>
          </cell>
          <cell r="B1702">
            <v>2</v>
          </cell>
          <cell r="C1702">
            <v>3</v>
          </cell>
          <cell r="D1702" t="str">
            <v>C</v>
          </cell>
          <cell r="E1702">
            <v>2.75</v>
          </cell>
          <cell r="F1702">
            <v>37649</v>
          </cell>
          <cell r="G1702">
            <v>1.5980000000000001</v>
          </cell>
          <cell r="H1702">
            <v>1.59</v>
          </cell>
          <cell r="I1702" t="str">
            <v>8          0</v>
          </cell>
          <cell r="J1702">
            <v>0</v>
          </cell>
          <cell r="K1702">
            <v>0</v>
          </cell>
          <cell r="L1702">
            <v>2003</v>
          </cell>
          <cell r="M1702" t="str">
            <v>No Trade</v>
          </cell>
          <cell r="N1702" t="str">
            <v>NG23</v>
          </cell>
          <cell r="O1702">
            <v>40.26</v>
          </cell>
          <cell r="P1702">
            <v>1</v>
          </cell>
        </row>
        <row r="1703">
          <cell r="A1703" t="str">
            <v>ON</v>
          </cell>
          <cell r="B1703">
            <v>2</v>
          </cell>
          <cell r="C1703">
            <v>3</v>
          </cell>
          <cell r="D1703" t="str">
            <v>P</v>
          </cell>
          <cell r="E1703">
            <v>2.75</v>
          </cell>
          <cell r="F1703">
            <v>37649</v>
          </cell>
          <cell r="G1703">
            <v>2E-3</v>
          </cell>
          <cell r="H1703">
            <v>0</v>
          </cell>
          <cell r="I1703" t="str">
            <v>5          0</v>
          </cell>
          <cell r="J1703">
            <v>0</v>
          </cell>
          <cell r="K1703">
            <v>0</v>
          </cell>
          <cell r="L1703">
            <v>2003</v>
          </cell>
          <cell r="M1703">
            <v>2.2584187921618031</v>
          </cell>
          <cell r="N1703" t="str">
            <v>NG23</v>
          </cell>
          <cell r="O1703">
            <v>40.26</v>
          </cell>
          <cell r="P1703">
            <v>2</v>
          </cell>
        </row>
        <row r="1704">
          <cell r="A1704" t="str">
            <v>ON</v>
          </cell>
          <cell r="B1704">
            <v>2</v>
          </cell>
          <cell r="C1704">
            <v>3</v>
          </cell>
          <cell r="D1704" t="str">
            <v>C</v>
          </cell>
          <cell r="E1704">
            <v>2.8</v>
          </cell>
          <cell r="F1704">
            <v>37649</v>
          </cell>
          <cell r="G1704">
            <v>1.5489999999999999</v>
          </cell>
          <cell r="H1704">
            <v>1.54</v>
          </cell>
          <cell r="I1704" t="str">
            <v>9          0</v>
          </cell>
          <cell r="J1704">
            <v>0</v>
          </cell>
          <cell r="K1704">
            <v>0</v>
          </cell>
          <cell r="L1704">
            <v>2003</v>
          </cell>
          <cell r="M1704" t="str">
            <v>No Trade</v>
          </cell>
          <cell r="N1704" t="str">
            <v>NG23</v>
          </cell>
          <cell r="O1704">
            <v>40.26</v>
          </cell>
          <cell r="P1704">
            <v>1</v>
          </cell>
        </row>
        <row r="1705">
          <cell r="A1705" t="str">
            <v>ON</v>
          </cell>
          <cell r="B1705">
            <v>2</v>
          </cell>
          <cell r="C1705">
            <v>3</v>
          </cell>
          <cell r="D1705" t="str">
            <v>P</v>
          </cell>
          <cell r="E1705">
            <v>2.8</v>
          </cell>
          <cell r="F1705">
            <v>37649</v>
          </cell>
          <cell r="G1705">
            <v>3.0000000000000001E-3</v>
          </cell>
          <cell r="H1705">
            <v>0</v>
          </cell>
          <cell r="I1705" t="str">
            <v>6          0</v>
          </cell>
          <cell r="J1705">
            <v>0</v>
          </cell>
          <cell r="K1705">
            <v>0</v>
          </cell>
          <cell r="L1705">
            <v>2003</v>
          </cell>
          <cell r="M1705">
            <v>2.3201294483690975</v>
          </cell>
          <cell r="N1705" t="str">
            <v>NG23</v>
          </cell>
          <cell r="O1705">
            <v>40.26</v>
          </cell>
          <cell r="P1705">
            <v>2</v>
          </cell>
        </row>
        <row r="1706">
          <cell r="A1706" t="str">
            <v>ON</v>
          </cell>
          <cell r="B1706">
            <v>2</v>
          </cell>
          <cell r="C1706">
            <v>3</v>
          </cell>
          <cell r="D1706" t="str">
            <v>C</v>
          </cell>
          <cell r="E1706">
            <v>2.85</v>
          </cell>
          <cell r="F1706">
            <v>37649</v>
          </cell>
          <cell r="G1706">
            <v>0.85699999999999998</v>
          </cell>
          <cell r="H1706">
            <v>0.85</v>
          </cell>
          <cell r="I1706" t="str">
            <v>7          0</v>
          </cell>
          <cell r="J1706">
            <v>0</v>
          </cell>
          <cell r="K1706">
            <v>0</v>
          </cell>
          <cell r="L1706">
            <v>2003</v>
          </cell>
          <cell r="M1706" t="str">
            <v>No Trade</v>
          </cell>
          <cell r="N1706" t="str">
            <v>NG23</v>
          </cell>
          <cell r="O1706">
            <v>40.26</v>
          </cell>
          <cell r="P1706">
            <v>1</v>
          </cell>
        </row>
        <row r="1707">
          <cell r="A1707" t="str">
            <v>ON</v>
          </cell>
          <cell r="B1707">
            <v>2</v>
          </cell>
          <cell r="C1707">
            <v>3</v>
          </cell>
          <cell r="D1707" t="str">
            <v>P</v>
          </cell>
          <cell r="E1707">
            <v>2.85</v>
          </cell>
          <cell r="F1707">
            <v>37649</v>
          </cell>
          <cell r="G1707">
            <v>4.0000000000000001E-3</v>
          </cell>
          <cell r="H1707">
            <v>0</v>
          </cell>
          <cell r="I1707" t="str">
            <v>7          0</v>
          </cell>
          <cell r="J1707">
            <v>0</v>
          </cell>
          <cell r="K1707">
            <v>0</v>
          </cell>
          <cell r="L1707">
            <v>2003</v>
          </cell>
          <cell r="M1707">
            <v>2.3630862088412807</v>
          </cell>
          <cell r="N1707" t="str">
            <v>NG23</v>
          </cell>
          <cell r="O1707">
            <v>40.26</v>
          </cell>
          <cell r="P1707">
            <v>2</v>
          </cell>
        </row>
        <row r="1708">
          <cell r="A1708" t="str">
            <v>ON</v>
          </cell>
          <cell r="B1708">
            <v>2</v>
          </cell>
          <cell r="C1708">
            <v>3</v>
          </cell>
          <cell r="D1708" t="str">
            <v>C</v>
          </cell>
          <cell r="E1708">
            <v>2.9</v>
          </cell>
          <cell r="F1708">
            <v>37649</v>
          </cell>
          <cell r="G1708">
            <v>1.4610000000000001</v>
          </cell>
          <cell r="H1708">
            <v>1.34</v>
          </cell>
          <cell r="I1708" t="str">
            <v>9          0</v>
          </cell>
          <cell r="J1708">
            <v>0</v>
          </cell>
          <cell r="K1708">
            <v>0</v>
          </cell>
          <cell r="L1708">
            <v>2003</v>
          </cell>
          <cell r="M1708" t="str">
            <v>No Trade</v>
          </cell>
          <cell r="N1708" t="str">
            <v>NG23</v>
          </cell>
          <cell r="O1708">
            <v>40.26</v>
          </cell>
          <cell r="P1708">
            <v>1</v>
          </cell>
        </row>
        <row r="1709">
          <cell r="A1709" t="str">
            <v>ON</v>
          </cell>
          <cell r="B1709">
            <v>2</v>
          </cell>
          <cell r="C1709">
            <v>3</v>
          </cell>
          <cell r="D1709" t="str">
            <v>P</v>
          </cell>
          <cell r="E1709">
            <v>2.9</v>
          </cell>
          <cell r="F1709">
            <v>37649</v>
          </cell>
          <cell r="G1709">
            <v>4.0000000000000001E-3</v>
          </cell>
          <cell r="H1709">
            <v>0</v>
          </cell>
          <cell r="I1709" t="str">
            <v>9          0</v>
          </cell>
          <cell r="J1709">
            <v>0</v>
          </cell>
          <cell r="K1709">
            <v>0</v>
          </cell>
          <cell r="L1709">
            <v>2003</v>
          </cell>
          <cell r="M1709">
            <v>2.3468943238566751</v>
          </cell>
          <cell r="N1709" t="str">
            <v>NG23</v>
          </cell>
          <cell r="O1709">
            <v>40.26</v>
          </cell>
          <cell r="P1709">
            <v>2</v>
          </cell>
        </row>
        <row r="1710">
          <cell r="A1710" t="str">
            <v>ON</v>
          </cell>
          <cell r="B1710">
            <v>2</v>
          </cell>
          <cell r="C1710">
            <v>3</v>
          </cell>
          <cell r="D1710" t="str">
            <v>C</v>
          </cell>
          <cell r="E1710">
            <v>2.95</v>
          </cell>
          <cell r="F1710">
            <v>37649</v>
          </cell>
          <cell r="G1710">
            <v>1.4119999999999999</v>
          </cell>
          <cell r="H1710">
            <v>1.29</v>
          </cell>
          <cell r="I1710" t="str">
            <v>9          0</v>
          </cell>
          <cell r="J1710">
            <v>0</v>
          </cell>
          <cell r="K1710">
            <v>0</v>
          </cell>
          <cell r="L1710">
            <v>2003</v>
          </cell>
          <cell r="M1710" t="str">
            <v>No Trade</v>
          </cell>
          <cell r="N1710" t="str">
            <v>NG23</v>
          </cell>
          <cell r="O1710">
            <v>40.26</v>
          </cell>
          <cell r="P1710">
            <v>1</v>
          </cell>
        </row>
        <row r="1711">
          <cell r="A1711" t="str">
            <v>ON</v>
          </cell>
          <cell r="B1711">
            <v>2</v>
          </cell>
          <cell r="C1711">
            <v>3</v>
          </cell>
          <cell r="D1711" t="str">
            <v>P</v>
          </cell>
          <cell r="E1711">
            <v>2.95</v>
          </cell>
          <cell r="F1711">
            <v>37649</v>
          </cell>
          <cell r="G1711">
            <v>4.0000000000000001E-3</v>
          </cell>
          <cell r="H1711">
            <v>0</v>
          </cell>
          <cell r="I1711" t="str">
            <v>9          0</v>
          </cell>
          <cell r="J1711">
            <v>0</v>
          </cell>
          <cell r="K1711">
            <v>0</v>
          </cell>
          <cell r="L1711">
            <v>2003</v>
          </cell>
          <cell r="M1711">
            <v>2.3309992029683748</v>
          </cell>
          <cell r="N1711" t="str">
            <v>NG23</v>
          </cell>
          <cell r="O1711">
            <v>40.26</v>
          </cell>
          <cell r="P1711">
            <v>2</v>
          </cell>
        </row>
        <row r="1712">
          <cell r="A1712" t="str">
            <v>ON</v>
          </cell>
          <cell r="B1712">
            <v>2</v>
          </cell>
          <cell r="C1712">
            <v>3</v>
          </cell>
          <cell r="D1712" t="str">
            <v>C</v>
          </cell>
          <cell r="E1712">
            <v>3</v>
          </cell>
          <cell r="F1712">
            <v>37649</v>
          </cell>
          <cell r="G1712">
            <v>1.3640000000000001</v>
          </cell>
          <cell r="H1712">
            <v>1.24</v>
          </cell>
          <cell r="I1712" t="str">
            <v>9          0</v>
          </cell>
          <cell r="J1712">
            <v>0</v>
          </cell>
          <cell r="K1712">
            <v>0</v>
          </cell>
          <cell r="L1712">
            <v>2003</v>
          </cell>
          <cell r="M1712" t="str">
            <v>No Trade</v>
          </cell>
          <cell r="N1712" t="str">
            <v>NG23</v>
          </cell>
          <cell r="O1712">
            <v>40.26</v>
          </cell>
          <cell r="P1712">
            <v>1</v>
          </cell>
        </row>
        <row r="1713">
          <cell r="A1713" t="str">
            <v>ON</v>
          </cell>
          <cell r="B1713">
            <v>2</v>
          </cell>
          <cell r="C1713">
            <v>3</v>
          </cell>
          <cell r="D1713" t="str">
            <v>P</v>
          </cell>
          <cell r="E1713">
            <v>3</v>
          </cell>
          <cell r="F1713">
            <v>37649</v>
          </cell>
          <cell r="G1713">
            <v>4.0000000000000001E-3</v>
          </cell>
          <cell r="H1713">
            <v>0</v>
          </cell>
          <cell r="I1713" t="str">
            <v>9         30</v>
          </cell>
          <cell r="J1713">
            <v>0.01</v>
          </cell>
          <cell r="K1713">
            <v>0.01</v>
          </cell>
          <cell r="L1713">
            <v>2003</v>
          </cell>
          <cell r="M1713">
            <v>2.3153904074064742</v>
          </cell>
          <cell r="N1713" t="str">
            <v>NG23</v>
          </cell>
          <cell r="O1713">
            <v>40.26</v>
          </cell>
          <cell r="P1713">
            <v>2</v>
          </cell>
        </row>
        <row r="1714">
          <cell r="A1714" t="str">
            <v>ON</v>
          </cell>
          <cell r="B1714">
            <v>2</v>
          </cell>
          <cell r="C1714">
            <v>3</v>
          </cell>
          <cell r="D1714" t="str">
            <v>C</v>
          </cell>
          <cell r="E1714">
            <v>3.05</v>
          </cell>
          <cell r="F1714">
            <v>37649</v>
          </cell>
          <cell r="G1714">
            <v>1.3160000000000001</v>
          </cell>
          <cell r="H1714">
            <v>1.2</v>
          </cell>
          <cell r="I1714" t="str">
            <v>6          0</v>
          </cell>
          <cell r="J1714">
            <v>0</v>
          </cell>
          <cell r="K1714">
            <v>0</v>
          </cell>
          <cell r="L1714">
            <v>2003</v>
          </cell>
          <cell r="M1714" t="str">
            <v>No Trade</v>
          </cell>
          <cell r="N1714" t="str">
            <v>NG23</v>
          </cell>
          <cell r="O1714">
            <v>40.26</v>
          </cell>
          <cell r="P1714">
            <v>1</v>
          </cell>
        </row>
        <row r="1715">
          <cell r="A1715" t="str">
            <v>ON</v>
          </cell>
          <cell r="B1715">
            <v>2</v>
          </cell>
          <cell r="C1715">
            <v>3</v>
          </cell>
          <cell r="D1715" t="str">
            <v>P</v>
          </cell>
          <cell r="E1715">
            <v>3.05</v>
          </cell>
          <cell r="F1715">
            <v>37649</v>
          </cell>
          <cell r="G1715">
            <v>8.9999999999999993E-3</v>
          </cell>
          <cell r="H1715">
            <v>0.01</v>
          </cell>
          <cell r="I1715" t="str">
            <v>6          0</v>
          </cell>
          <cell r="J1715">
            <v>0</v>
          </cell>
          <cell r="K1715">
            <v>0</v>
          </cell>
          <cell r="L1715">
            <v>2003</v>
          </cell>
          <cell r="M1715">
            <v>2.4847509258989806</v>
          </cell>
          <cell r="N1715" t="str">
            <v>NG23</v>
          </cell>
          <cell r="O1715">
            <v>40.26</v>
          </cell>
          <cell r="P1715">
            <v>2</v>
          </cell>
        </row>
        <row r="1716">
          <cell r="A1716" t="str">
            <v>ON</v>
          </cell>
          <cell r="B1716">
            <v>2</v>
          </cell>
          <cell r="C1716">
            <v>3</v>
          </cell>
          <cell r="D1716" t="str">
            <v>C</v>
          </cell>
          <cell r="E1716">
            <v>3.1</v>
          </cell>
          <cell r="F1716">
            <v>37649</v>
          </cell>
          <cell r="G1716">
            <v>1.242</v>
          </cell>
          <cell r="H1716">
            <v>1.24</v>
          </cell>
          <cell r="I1716" t="str">
            <v>2          0</v>
          </cell>
          <cell r="J1716">
            <v>0</v>
          </cell>
          <cell r="K1716">
            <v>0</v>
          </cell>
          <cell r="L1716">
            <v>2003</v>
          </cell>
          <cell r="M1716" t="str">
            <v>No Trade</v>
          </cell>
          <cell r="N1716" t="str">
            <v>NG23</v>
          </cell>
          <cell r="O1716">
            <v>40.26</v>
          </cell>
          <cell r="P1716">
            <v>1</v>
          </cell>
        </row>
        <row r="1717">
          <cell r="A1717" t="str">
            <v>ON</v>
          </cell>
          <cell r="B1717">
            <v>2</v>
          </cell>
          <cell r="C1717">
            <v>3</v>
          </cell>
          <cell r="D1717" t="str">
            <v>P</v>
          </cell>
          <cell r="E1717">
            <v>3.1</v>
          </cell>
          <cell r="F1717">
            <v>37649</v>
          </cell>
          <cell r="G1717">
            <v>1.0999999999999999E-2</v>
          </cell>
          <cell r="H1717">
            <v>0.01</v>
          </cell>
          <cell r="I1717" t="str">
            <v>9          0</v>
          </cell>
          <cell r="J1717">
            <v>0</v>
          </cell>
          <cell r="K1717">
            <v>0</v>
          </cell>
          <cell r="L1717">
            <v>2003</v>
          </cell>
          <cell r="M1717">
            <v>2.5199284667054163</v>
          </cell>
          <cell r="N1717" t="str">
            <v>NG23</v>
          </cell>
          <cell r="O1717">
            <v>40.26</v>
          </cell>
          <cell r="P1717">
            <v>2</v>
          </cell>
        </row>
        <row r="1718">
          <cell r="A1718" t="str">
            <v>ON</v>
          </cell>
          <cell r="B1718">
            <v>2</v>
          </cell>
          <cell r="C1718">
            <v>3</v>
          </cell>
          <cell r="D1718" t="str">
            <v>C</v>
          </cell>
          <cell r="E1718">
            <v>3.15</v>
          </cell>
          <cell r="F1718">
            <v>37649</v>
          </cell>
          <cell r="G1718">
            <v>1.202</v>
          </cell>
          <cell r="H1718">
            <v>1.2</v>
          </cell>
          <cell r="I1718" t="str">
            <v>2          0</v>
          </cell>
          <cell r="J1718">
            <v>0</v>
          </cell>
          <cell r="K1718">
            <v>0</v>
          </cell>
          <cell r="L1718">
            <v>2003</v>
          </cell>
          <cell r="M1718" t="str">
            <v>No Trade</v>
          </cell>
          <cell r="N1718" t="str">
            <v>NG23</v>
          </cell>
          <cell r="O1718">
            <v>40.26</v>
          </cell>
          <cell r="P1718">
            <v>1</v>
          </cell>
        </row>
        <row r="1719">
          <cell r="A1719" t="str">
            <v>ON</v>
          </cell>
          <cell r="B1719">
            <v>2</v>
          </cell>
          <cell r="C1719">
            <v>3</v>
          </cell>
          <cell r="D1719" t="str">
            <v>P</v>
          </cell>
          <cell r="E1719">
            <v>3.15</v>
          </cell>
          <cell r="F1719">
            <v>37649</v>
          </cell>
          <cell r="G1719">
            <v>1.4E-2</v>
          </cell>
          <cell r="H1719">
            <v>0.02</v>
          </cell>
          <cell r="I1719" t="str">
            <v>3          0</v>
          </cell>
          <cell r="J1719">
            <v>0</v>
          </cell>
          <cell r="K1719">
            <v>0</v>
          </cell>
          <cell r="L1719">
            <v>2003</v>
          </cell>
          <cell r="M1719">
            <v>2.5687939581241737</v>
          </cell>
          <cell r="N1719" t="str">
            <v>NG23</v>
          </cell>
          <cell r="O1719">
            <v>40.26</v>
          </cell>
          <cell r="P1719">
            <v>2</v>
          </cell>
        </row>
        <row r="1720">
          <cell r="A1720" t="str">
            <v>ON</v>
          </cell>
          <cell r="B1720">
            <v>2</v>
          </cell>
          <cell r="C1720">
            <v>3</v>
          </cell>
          <cell r="D1720" t="str">
            <v>C</v>
          </cell>
          <cell r="E1720">
            <v>3.2</v>
          </cell>
          <cell r="F1720">
            <v>37649</v>
          </cell>
          <cell r="G1720">
            <v>1.173</v>
          </cell>
          <cell r="H1720">
            <v>1.06</v>
          </cell>
          <cell r="I1720" t="str">
            <v>7          0</v>
          </cell>
          <cell r="J1720">
            <v>0</v>
          </cell>
          <cell r="K1720">
            <v>0</v>
          </cell>
          <cell r="L1720">
            <v>2003</v>
          </cell>
          <cell r="M1720" t="str">
            <v>No Trade</v>
          </cell>
          <cell r="N1720" t="str">
            <v>NG23</v>
          </cell>
          <cell r="O1720">
            <v>40.26</v>
          </cell>
          <cell r="P1720">
            <v>1</v>
          </cell>
        </row>
        <row r="1721">
          <cell r="A1721" t="str">
            <v>ON</v>
          </cell>
          <cell r="B1721">
            <v>2</v>
          </cell>
          <cell r="C1721">
            <v>3</v>
          </cell>
          <cell r="D1721" t="str">
            <v>P</v>
          </cell>
          <cell r="E1721">
            <v>3.2</v>
          </cell>
          <cell r="F1721">
            <v>37649</v>
          </cell>
          <cell r="G1721">
            <v>1.7000000000000001E-2</v>
          </cell>
          <cell r="H1721">
            <v>0.02</v>
          </cell>
          <cell r="I1721" t="str">
            <v>7          0</v>
          </cell>
          <cell r="J1721">
            <v>0</v>
          </cell>
          <cell r="K1721">
            <v>0</v>
          </cell>
          <cell r="L1721">
            <v>2003</v>
          </cell>
          <cell r="M1721">
            <v>2.607643782065113</v>
          </cell>
          <cell r="N1721" t="str">
            <v>NG23</v>
          </cell>
          <cell r="O1721">
            <v>40.26</v>
          </cell>
          <cell r="P1721">
            <v>2</v>
          </cell>
        </row>
        <row r="1722">
          <cell r="A1722" t="str">
            <v>ON</v>
          </cell>
          <cell r="B1722">
            <v>2</v>
          </cell>
          <cell r="C1722">
            <v>3</v>
          </cell>
          <cell r="D1722" t="str">
            <v>C</v>
          </cell>
          <cell r="E1722">
            <v>3.25</v>
          </cell>
          <cell r="F1722">
            <v>37649</v>
          </cell>
          <cell r="G1722">
            <v>1.1259999999999999</v>
          </cell>
          <cell r="H1722">
            <v>1.02</v>
          </cell>
          <cell r="I1722" t="str">
            <v>2          0</v>
          </cell>
          <cell r="J1722">
            <v>0</v>
          </cell>
          <cell r="K1722">
            <v>0</v>
          </cell>
          <cell r="L1722">
            <v>2003</v>
          </cell>
          <cell r="M1722" t="str">
            <v>No Trade</v>
          </cell>
          <cell r="N1722" t="str">
            <v>NG23</v>
          </cell>
          <cell r="O1722">
            <v>40.26</v>
          </cell>
          <cell r="P1722">
            <v>1</v>
          </cell>
        </row>
        <row r="1723">
          <cell r="A1723" t="str">
            <v>ON</v>
          </cell>
          <cell r="B1723">
            <v>2</v>
          </cell>
          <cell r="C1723">
            <v>3</v>
          </cell>
          <cell r="D1723" t="str">
            <v>P</v>
          </cell>
          <cell r="E1723">
            <v>3.25</v>
          </cell>
          <cell r="F1723">
            <v>37649</v>
          </cell>
          <cell r="G1723">
            <v>0.02</v>
          </cell>
          <cell r="H1723">
            <v>0.03</v>
          </cell>
          <cell r="I1723" t="str">
            <v>1          0</v>
          </cell>
          <cell r="J1723">
            <v>0</v>
          </cell>
          <cell r="K1723">
            <v>0</v>
          </cell>
          <cell r="L1723">
            <v>2003</v>
          </cell>
          <cell r="M1723">
            <v>2.6394415262966482</v>
          </cell>
          <cell r="N1723" t="str">
            <v>NG23</v>
          </cell>
          <cell r="O1723">
            <v>40.26</v>
          </cell>
          <cell r="P1723">
            <v>2</v>
          </cell>
        </row>
        <row r="1724">
          <cell r="A1724" t="str">
            <v>ON</v>
          </cell>
          <cell r="B1724">
            <v>2</v>
          </cell>
          <cell r="C1724">
            <v>3</v>
          </cell>
          <cell r="D1724" t="str">
            <v>C</v>
          </cell>
          <cell r="E1724">
            <v>3.3</v>
          </cell>
          <cell r="F1724">
            <v>37649</v>
          </cell>
          <cell r="G1724">
            <v>1.0860000000000001</v>
          </cell>
          <cell r="H1724">
            <v>1.08</v>
          </cell>
          <cell r="I1724" t="str">
            <v>6          0</v>
          </cell>
          <cell r="J1724">
            <v>0</v>
          </cell>
          <cell r="K1724">
            <v>0</v>
          </cell>
          <cell r="L1724">
            <v>2003</v>
          </cell>
          <cell r="M1724" t="str">
            <v>No Trade</v>
          </cell>
          <cell r="N1724" t="str">
            <v>NG23</v>
          </cell>
          <cell r="O1724">
            <v>40.26</v>
          </cell>
          <cell r="P1724">
            <v>1</v>
          </cell>
        </row>
        <row r="1725">
          <cell r="A1725" t="str">
            <v>ON</v>
          </cell>
          <cell r="B1725">
            <v>2</v>
          </cell>
          <cell r="C1725">
            <v>3</v>
          </cell>
          <cell r="D1725" t="str">
            <v>P</v>
          </cell>
          <cell r="E1725">
            <v>3.3</v>
          </cell>
          <cell r="F1725">
            <v>37649</v>
          </cell>
          <cell r="G1725">
            <v>2.3E-2</v>
          </cell>
          <cell r="H1725">
            <v>0.03</v>
          </cell>
          <cell r="I1725" t="str">
            <v>7          0</v>
          </cell>
          <cell r="J1725">
            <v>0</v>
          </cell>
          <cell r="K1725">
            <v>0</v>
          </cell>
          <cell r="L1725">
            <v>2003</v>
          </cell>
          <cell r="M1725">
            <v>2.6659766612239522</v>
          </cell>
          <cell r="N1725" t="str">
            <v>NG23</v>
          </cell>
          <cell r="O1725">
            <v>40.26</v>
          </cell>
          <cell r="P1725">
            <v>2</v>
          </cell>
        </row>
        <row r="1726">
          <cell r="A1726" t="str">
            <v>ON</v>
          </cell>
          <cell r="B1726">
            <v>2</v>
          </cell>
          <cell r="C1726">
            <v>3</v>
          </cell>
          <cell r="D1726" t="str">
            <v>C</v>
          </cell>
          <cell r="E1726">
            <v>3.35</v>
          </cell>
          <cell r="F1726">
            <v>37649</v>
          </cell>
          <cell r="G1726">
            <v>1.034</v>
          </cell>
          <cell r="H1726">
            <v>0.93</v>
          </cell>
          <cell r="I1726" t="str">
            <v>3          0</v>
          </cell>
          <cell r="J1726">
            <v>0</v>
          </cell>
          <cell r="K1726">
            <v>0</v>
          </cell>
          <cell r="L1726">
            <v>2003</v>
          </cell>
          <cell r="M1726" t="str">
            <v>No Trade</v>
          </cell>
          <cell r="N1726" t="str">
            <v>NG23</v>
          </cell>
          <cell r="O1726">
            <v>40.26</v>
          </cell>
          <cell r="P1726">
            <v>1</v>
          </cell>
        </row>
        <row r="1727">
          <cell r="A1727" t="str">
            <v>ON</v>
          </cell>
          <cell r="B1727">
            <v>2</v>
          </cell>
          <cell r="C1727">
            <v>3</v>
          </cell>
          <cell r="D1727" t="str">
            <v>P</v>
          </cell>
          <cell r="E1727">
            <v>3.35</v>
          </cell>
          <cell r="F1727">
            <v>37649</v>
          </cell>
          <cell r="G1727">
            <v>2.8000000000000001E-2</v>
          </cell>
          <cell r="H1727">
            <v>0.04</v>
          </cell>
          <cell r="I1727" t="str">
            <v>3          0</v>
          </cell>
          <cell r="J1727">
            <v>0</v>
          </cell>
          <cell r="K1727">
            <v>0</v>
          </cell>
          <cell r="L1727">
            <v>2003</v>
          </cell>
          <cell r="M1727">
            <v>2.7129290088959284</v>
          </cell>
          <cell r="N1727" t="str">
            <v>NG23</v>
          </cell>
          <cell r="O1727">
            <v>40.26</v>
          </cell>
          <cell r="P1727">
            <v>2</v>
          </cell>
        </row>
        <row r="1728">
          <cell r="A1728" t="str">
            <v>ON</v>
          </cell>
          <cell r="B1728">
            <v>2</v>
          </cell>
          <cell r="C1728">
            <v>3</v>
          </cell>
          <cell r="D1728" t="str">
            <v>C</v>
          </cell>
          <cell r="E1728">
            <v>3.4</v>
          </cell>
          <cell r="F1728">
            <v>37649</v>
          </cell>
          <cell r="G1728">
            <v>1.0129999999999999</v>
          </cell>
          <cell r="H1728">
            <v>1.01</v>
          </cell>
          <cell r="I1728" t="str">
            <v>3          0</v>
          </cell>
          <cell r="J1728">
            <v>0</v>
          </cell>
          <cell r="K1728">
            <v>0</v>
          </cell>
          <cell r="L1728">
            <v>2003</v>
          </cell>
          <cell r="M1728" t="str">
            <v>No Trade</v>
          </cell>
          <cell r="N1728" t="str">
            <v>NG23</v>
          </cell>
          <cell r="O1728">
            <v>40.26</v>
          </cell>
          <cell r="P1728">
            <v>1</v>
          </cell>
        </row>
        <row r="1729">
          <cell r="A1729" t="str">
            <v>ON</v>
          </cell>
          <cell r="B1729">
            <v>2</v>
          </cell>
          <cell r="C1729">
            <v>3</v>
          </cell>
          <cell r="D1729" t="str">
            <v>P</v>
          </cell>
          <cell r="E1729">
            <v>3.4</v>
          </cell>
          <cell r="F1729">
            <v>37649</v>
          </cell>
          <cell r="G1729">
            <v>3.2000000000000001E-2</v>
          </cell>
          <cell r="H1729">
            <v>0.05</v>
          </cell>
          <cell r="I1729" t="str">
            <v>0          0</v>
          </cell>
          <cell r="J1729">
            <v>0</v>
          </cell>
          <cell r="K1729">
            <v>0</v>
          </cell>
          <cell r="L1729">
            <v>2003</v>
          </cell>
          <cell r="M1729">
            <v>2.7411761909786669</v>
          </cell>
          <cell r="N1729" t="str">
            <v>NG23</v>
          </cell>
          <cell r="O1729">
            <v>40.26</v>
          </cell>
          <cell r="P1729">
            <v>2</v>
          </cell>
        </row>
        <row r="1730">
          <cell r="A1730" t="str">
            <v>ON</v>
          </cell>
          <cell r="B1730">
            <v>2</v>
          </cell>
          <cell r="C1730">
            <v>3</v>
          </cell>
          <cell r="D1730" t="str">
            <v>P</v>
          </cell>
          <cell r="E1730">
            <v>3.45</v>
          </cell>
          <cell r="F1730">
            <v>37649</v>
          </cell>
          <cell r="G1730">
            <v>0</v>
          </cell>
          <cell r="H1730">
            <v>0</v>
          </cell>
          <cell r="I1730" t="str">
            <v>0          0</v>
          </cell>
          <cell r="J1730">
            <v>0</v>
          </cell>
          <cell r="K1730">
            <v>0</v>
          </cell>
          <cell r="L1730">
            <v>2003</v>
          </cell>
          <cell r="M1730" t="str">
            <v>No Trade</v>
          </cell>
          <cell r="N1730" t="str">
            <v/>
          </cell>
          <cell r="O1730" t="str">
            <v/>
          </cell>
          <cell r="P1730" t="str">
            <v/>
          </cell>
        </row>
        <row r="1731">
          <cell r="A1731" t="str">
            <v>ON</v>
          </cell>
          <cell r="B1731">
            <v>2</v>
          </cell>
          <cell r="C1731">
            <v>3</v>
          </cell>
          <cell r="D1731" t="str">
            <v>C</v>
          </cell>
          <cell r="E1731">
            <v>3.5</v>
          </cell>
          <cell r="F1731">
            <v>37649</v>
          </cell>
          <cell r="G1731">
            <v>0.90100000000000002</v>
          </cell>
          <cell r="H1731">
            <v>0.8</v>
          </cell>
          <cell r="I1731" t="str">
            <v>8          0</v>
          </cell>
          <cell r="J1731">
            <v>0</v>
          </cell>
          <cell r="K1731">
            <v>0</v>
          </cell>
          <cell r="L1731">
            <v>2003</v>
          </cell>
          <cell r="M1731" t="str">
            <v>No Trade</v>
          </cell>
          <cell r="N1731" t="str">
            <v>NG23</v>
          </cell>
          <cell r="O1731">
            <v>40.26</v>
          </cell>
          <cell r="P1731">
            <v>1</v>
          </cell>
        </row>
        <row r="1732">
          <cell r="A1732" t="str">
            <v>ON</v>
          </cell>
          <cell r="B1732">
            <v>2</v>
          </cell>
          <cell r="C1732">
            <v>3</v>
          </cell>
          <cell r="D1732" t="str">
            <v>P</v>
          </cell>
          <cell r="E1732">
            <v>3.5</v>
          </cell>
          <cell r="F1732">
            <v>37649</v>
          </cell>
          <cell r="G1732">
            <v>4.4999999999999998E-2</v>
          </cell>
          <cell r="H1732">
            <v>0.06</v>
          </cell>
          <cell r="I1732" t="str">
            <v>7          0</v>
          </cell>
          <cell r="J1732">
            <v>0</v>
          </cell>
          <cell r="K1732">
            <v>0</v>
          </cell>
          <cell r="L1732">
            <v>2003</v>
          </cell>
          <cell r="M1732">
            <v>2.8305018650452163</v>
          </cell>
          <cell r="N1732" t="str">
            <v>NG23</v>
          </cell>
          <cell r="O1732">
            <v>40.26</v>
          </cell>
          <cell r="P1732">
            <v>2</v>
          </cell>
        </row>
        <row r="1733">
          <cell r="A1733" t="str">
            <v>ON</v>
          </cell>
          <cell r="B1733">
            <v>2</v>
          </cell>
          <cell r="C1733">
            <v>3</v>
          </cell>
          <cell r="D1733" t="str">
            <v>C</v>
          </cell>
          <cell r="E1733">
            <v>3.55</v>
          </cell>
          <cell r="F1733">
            <v>37649</v>
          </cell>
          <cell r="G1733">
            <v>0.85899999999999999</v>
          </cell>
          <cell r="H1733">
            <v>0.76</v>
          </cell>
          <cell r="I1733" t="str">
            <v>8          0</v>
          </cell>
          <cell r="J1733">
            <v>0</v>
          </cell>
          <cell r="K1733">
            <v>0</v>
          </cell>
          <cell r="L1733">
            <v>2003</v>
          </cell>
          <cell r="M1733" t="str">
            <v>No Trade</v>
          </cell>
          <cell r="N1733" t="str">
            <v>NG23</v>
          </cell>
          <cell r="O1733">
            <v>40.26</v>
          </cell>
          <cell r="P1733">
            <v>1</v>
          </cell>
        </row>
        <row r="1734">
          <cell r="A1734" t="str">
            <v>ON</v>
          </cell>
          <cell r="B1734">
            <v>2</v>
          </cell>
          <cell r="C1734">
            <v>3</v>
          </cell>
          <cell r="D1734" t="str">
            <v>P</v>
          </cell>
          <cell r="E1734">
            <v>3.55</v>
          </cell>
          <cell r="F1734">
            <v>37649</v>
          </cell>
          <cell r="G1734">
            <v>5.1999999999999998E-2</v>
          </cell>
          <cell r="H1734">
            <v>7.0000000000000007E-2</v>
          </cell>
          <cell r="I1734" t="str">
            <v>7          0</v>
          </cell>
          <cell r="J1734">
            <v>0</v>
          </cell>
          <cell r="K1734">
            <v>0</v>
          </cell>
          <cell r="L1734">
            <v>2003</v>
          </cell>
          <cell r="M1734">
            <v>2.8693870469347824</v>
          </cell>
          <cell r="N1734" t="str">
            <v>NG23</v>
          </cell>
          <cell r="O1734">
            <v>40.26</v>
          </cell>
          <cell r="P1734">
            <v>2</v>
          </cell>
        </row>
        <row r="1735">
          <cell r="A1735" t="str">
            <v>ON</v>
          </cell>
          <cell r="B1735">
            <v>2</v>
          </cell>
          <cell r="C1735">
            <v>3</v>
          </cell>
          <cell r="D1735" t="str">
            <v>C</v>
          </cell>
          <cell r="E1735">
            <v>3.6</v>
          </cell>
          <cell r="F1735">
            <v>37649</v>
          </cell>
          <cell r="G1735">
            <v>0.81699999999999995</v>
          </cell>
          <cell r="H1735">
            <v>0.72</v>
          </cell>
          <cell r="I1735" t="str">
            <v>9          2</v>
          </cell>
          <cell r="J1735">
            <v>0.68600000000000005</v>
          </cell>
          <cell r="K1735">
            <v>0.68500000000000005</v>
          </cell>
          <cell r="L1735">
            <v>2003</v>
          </cell>
          <cell r="M1735" t="str">
            <v>No Trade</v>
          </cell>
          <cell r="N1735" t="str">
            <v>NG23</v>
          </cell>
          <cell r="O1735">
            <v>40.26</v>
          </cell>
          <cell r="P1735">
            <v>1</v>
          </cell>
        </row>
        <row r="1736">
          <cell r="A1736" t="str">
            <v>ON</v>
          </cell>
          <cell r="B1736">
            <v>2</v>
          </cell>
          <cell r="C1736">
            <v>3</v>
          </cell>
          <cell r="D1736" t="str">
            <v>P</v>
          </cell>
          <cell r="E1736">
            <v>3.6</v>
          </cell>
          <cell r="F1736">
            <v>37649</v>
          </cell>
          <cell r="G1736">
            <v>6.0999999999999999E-2</v>
          </cell>
          <cell r="H1736">
            <v>0.08</v>
          </cell>
          <cell r="I1736" t="str">
            <v>8          0</v>
          </cell>
          <cell r="J1736">
            <v>0</v>
          </cell>
          <cell r="K1736">
            <v>0</v>
          </cell>
          <cell r="L1736">
            <v>2003</v>
          </cell>
          <cell r="M1736">
            <v>2.9169589264370397</v>
          </cell>
          <cell r="N1736" t="str">
            <v>NG23</v>
          </cell>
          <cell r="O1736">
            <v>40.26</v>
          </cell>
          <cell r="P1736">
            <v>2</v>
          </cell>
        </row>
        <row r="1737">
          <cell r="A1737" t="str">
            <v>ON</v>
          </cell>
          <cell r="B1737">
            <v>2</v>
          </cell>
          <cell r="C1737">
            <v>3</v>
          </cell>
          <cell r="D1737" t="str">
            <v>C</v>
          </cell>
          <cell r="E1737">
            <v>3.65</v>
          </cell>
          <cell r="F1737">
            <v>37649</v>
          </cell>
          <cell r="G1737">
            <v>0.77700000000000002</v>
          </cell>
          <cell r="H1737">
            <v>0.69</v>
          </cell>
          <cell r="I1737" t="str">
            <v>2          0</v>
          </cell>
          <cell r="J1737">
            <v>0</v>
          </cell>
          <cell r="K1737">
            <v>0</v>
          </cell>
          <cell r="L1737">
            <v>2003</v>
          </cell>
          <cell r="M1737" t="str">
            <v>No Trade</v>
          </cell>
          <cell r="N1737" t="str">
            <v>NG23</v>
          </cell>
          <cell r="O1737">
            <v>40.26</v>
          </cell>
          <cell r="P1737">
            <v>1</v>
          </cell>
        </row>
        <row r="1738">
          <cell r="A1738" t="str">
            <v>ON</v>
          </cell>
          <cell r="B1738">
            <v>2</v>
          </cell>
          <cell r="C1738">
            <v>3</v>
          </cell>
          <cell r="D1738" t="str">
            <v>P</v>
          </cell>
          <cell r="E1738">
            <v>3.65</v>
          </cell>
          <cell r="F1738">
            <v>37649</v>
          </cell>
          <cell r="G1738">
            <v>7.0000000000000007E-2</v>
          </cell>
          <cell r="H1738">
            <v>0.1</v>
          </cell>
          <cell r="I1738" t="str">
            <v>0          0</v>
          </cell>
          <cell r="J1738">
            <v>0</v>
          </cell>
          <cell r="K1738">
            <v>0</v>
          </cell>
          <cell r="L1738">
            <v>2003</v>
          </cell>
          <cell r="M1738">
            <v>2.9580433210096628</v>
          </cell>
          <cell r="N1738" t="str">
            <v>NG23</v>
          </cell>
          <cell r="O1738">
            <v>40.26</v>
          </cell>
          <cell r="P1738">
            <v>2</v>
          </cell>
        </row>
        <row r="1739">
          <cell r="A1739" t="str">
            <v>ON</v>
          </cell>
          <cell r="B1739">
            <v>2</v>
          </cell>
          <cell r="C1739">
            <v>3</v>
          </cell>
          <cell r="D1739" t="str">
            <v>C</v>
          </cell>
          <cell r="E1739">
            <v>3.7</v>
          </cell>
          <cell r="F1739">
            <v>37649</v>
          </cell>
          <cell r="G1739">
            <v>0.73799999999999999</v>
          </cell>
          <cell r="H1739">
            <v>0.65</v>
          </cell>
          <cell r="I1739" t="str">
            <v>5          0</v>
          </cell>
          <cell r="J1739">
            <v>0</v>
          </cell>
          <cell r="K1739">
            <v>0</v>
          </cell>
          <cell r="L1739">
            <v>2003</v>
          </cell>
          <cell r="M1739" t="str">
            <v>No Trade</v>
          </cell>
          <cell r="N1739" t="str">
            <v>NG23</v>
          </cell>
          <cell r="O1739">
            <v>40.26</v>
          </cell>
          <cell r="P1739">
            <v>1</v>
          </cell>
        </row>
        <row r="1740">
          <cell r="A1740" t="str">
            <v>ON</v>
          </cell>
          <cell r="B1740">
            <v>2</v>
          </cell>
          <cell r="C1740">
            <v>3</v>
          </cell>
          <cell r="D1740" t="str">
            <v>P</v>
          </cell>
          <cell r="E1740">
            <v>3.7</v>
          </cell>
          <cell r="F1740">
            <v>37649</v>
          </cell>
          <cell r="G1740">
            <v>0.08</v>
          </cell>
          <cell r="H1740">
            <v>0.11</v>
          </cell>
          <cell r="I1740" t="str">
            <v>4          1</v>
          </cell>
          <cell r="J1740">
            <v>0.105</v>
          </cell>
          <cell r="K1740">
            <v>0.105</v>
          </cell>
          <cell r="L1740">
            <v>2003</v>
          </cell>
          <cell r="M1740">
            <v>2.9997610849988532</v>
          </cell>
          <cell r="N1740" t="str">
            <v>NG23</v>
          </cell>
          <cell r="O1740">
            <v>40.26</v>
          </cell>
          <cell r="P1740">
            <v>2</v>
          </cell>
        </row>
        <row r="1741">
          <cell r="A1741" t="str">
            <v>ON</v>
          </cell>
          <cell r="B1741">
            <v>2</v>
          </cell>
          <cell r="C1741">
            <v>3</v>
          </cell>
          <cell r="D1741" t="str">
            <v>C</v>
          </cell>
          <cell r="E1741">
            <v>3.75</v>
          </cell>
          <cell r="F1741">
            <v>37649</v>
          </cell>
          <cell r="G1741">
            <v>0.70899999999999996</v>
          </cell>
          <cell r="H1741">
            <v>0.62</v>
          </cell>
          <cell r="I1741" t="str">
            <v>7          0</v>
          </cell>
          <cell r="J1741">
            <v>0</v>
          </cell>
          <cell r="K1741">
            <v>0</v>
          </cell>
          <cell r="L1741">
            <v>2003</v>
          </cell>
          <cell r="M1741" t="str">
            <v>No Trade</v>
          </cell>
          <cell r="N1741" t="str">
            <v>NG23</v>
          </cell>
          <cell r="O1741">
            <v>40.26</v>
          </cell>
          <cell r="P1741">
            <v>1</v>
          </cell>
        </row>
        <row r="1742">
          <cell r="A1742" t="str">
            <v>ON</v>
          </cell>
          <cell r="B1742">
            <v>2</v>
          </cell>
          <cell r="C1742">
            <v>3</v>
          </cell>
          <cell r="D1742" t="str">
            <v>P</v>
          </cell>
          <cell r="E1742">
            <v>3.75</v>
          </cell>
          <cell r="F1742">
            <v>37649</v>
          </cell>
          <cell r="G1742">
            <v>0.10199999999999999</v>
          </cell>
          <cell r="H1742">
            <v>0.13</v>
          </cell>
          <cell r="I1742" t="str">
            <v>5        250</v>
          </cell>
          <cell r="J1742">
            <v>0.113</v>
          </cell>
          <cell r="K1742">
            <v>0.112</v>
          </cell>
          <cell r="L1742">
            <v>2003</v>
          </cell>
          <cell r="M1742">
            <v>3.0974694178085262</v>
          </cell>
          <cell r="N1742" t="str">
            <v>NG23</v>
          </cell>
          <cell r="O1742">
            <v>40.26</v>
          </cell>
          <cell r="P1742">
            <v>2</v>
          </cell>
        </row>
        <row r="1743">
          <cell r="A1743" t="str">
            <v>ON</v>
          </cell>
          <cell r="B1743">
            <v>2</v>
          </cell>
          <cell r="C1743">
            <v>3</v>
          </cell>
          <cell r="D1743" t="str">
            <v>C</v>
          </cell>
          <cell r="E1743">
            <v>3.8</v>
          </cell>
          <cell r="F1743">
            <v>37649</v>
          </cell>
          <cell r="G1743">
            <v>0.66900000000000004</v>
          </cell>
          <cell r="H1743">
            <v>0.57999999999999996</v>
          </cell>
          <cell r="I1743" t="str">
            <v>4          0</v>
          </cell>
          <cell r="J1743">
            <v>0</v>
          </cell>
          <cell r="K1743">
            <v>0</v>
          </cell>
          <cell r="L1743">
            <v>2003</v>
          </cell>
          <cell r="M1743" t="str">
            <v>No Trade</v>
          </cell>
          <cell r="N1743" t="str">
            <v>NG23</v>
          </cell>
          <cell r="O1743">
            <v>40.26</v>
          </cell>
          <cell r="P1743">
            <v>1</v>
          </cell>
        </row>
        <row r="1744">
          <cell r="A1744" t="str">
            <v>ON</v>
          </cell>
          <cell r="B1744">
            <v>2</v>
          </cell>
          <cell r="C1744">
            <v>3</v>
          </cell>
          <cell r="D1744" t="str">
            <v>P</v>
          </cell>
          <cell r="E1744">
            <v>3.8</v>
          </cell>
          <cell r="F1744">
            <v>37649</v>
          </cell>
          <cell r="G1744">
            <v>0.112</v>
          </cell>
          <cell r="H1744">
            <v>0.14000000000000001</v>
          </cell>
          <cell r="I1744" t="str">
            <v>4          5</v>
          </cell>
          <cell r="J1744">
            <v>0.105</v>
          </cell>
          <cell r="K1744">
            <v>0.105</v>
          </cell>
          <cell r="L1744">
            <v>2003</v>
          </cell>
          <cell r="M1744">
            <v>3.1261952029334541</v>
          </cell>
          <cell r="N1744" t="str">
            <v>NG23</v>
          </cell>
          <cell r="O1744">
            <v>40.26</v>
          </cell>
          <cell r="P1744">
            <v>2</v>
          </cell>
        </row>
        <row r="1745">
          <cell r="A1745" t="str">
            <v>ON</v>
          </cell>
          <cell r="B1745">
            <v>2</v>
          </cell>
          <cell r="C1745">
            <v>3</v>
          </cell>
          <cell r="D1745" t="str">
            <v>C</v>
          </cell>
          <cell r="E1745">
            <v>3.85</v>
          </cell>
          <cell r="F1745">
            <v>37649</v>
          </cell>
          <cell r="G1745">
            <v>0.624</v>
          </cell>
          <cell r="H1745">
            <v>0.55000000000000004</v>
          </cell>
          <cell r="I1745" t="str">
            <v>1          0</v>
          </cell>
          <cell r="J1745">
            <v>0</v>
          </cell>
          <cell r="K1745">
            <v>0</v>
          </cell>
          <cell r="L1745">
            <v>2003</v>
          </cell>
          <cell r="M1745" t="str">
            <v>No Trade</v>
          </cell>
          <cell r="N1745" t="str">
            <v>NG23</v>
          </cell>
          <cell r="O1745">
            <v>40.26</v>
          </cell>
          <cell r="P1745">
            <v>1</v>
          </cell>
        </row>
        <row r="1746">
          <cell r="A1746" t="str">
            <v>ON</v>
          </cell>
          <cell r="B1746">
            <v>2</v>
          </cell>
          <cell r="C1746">
            <v>3</v>
          </cell>
          <cell r="D1746" t="str">
            <v>P</v>
          </cell>
          <cell r="E1746">
            <v>3.85</v>
          </cell>
          <cell r="F1746">
            <v>37649</v>
          </cell>
          <cell r="G1746">
            <v>0.11799999999999999</v>
          </cell>
          <cell r="H1746">
            <v>0.16</v>
          </cell>
          <cell r="I1746" t="str">
            <v>0          0</v>
          </cell>
          <cell r="J1746">
            <v>0</v>
          </cell>
          <cell r="K1746">
            <v>0</v>
          </cell>
          <cell r="L1746">
            <v>2003</v>
          </cell>
          <cell r="M1746">
            <v>3.1345825670896752</v>
          </cell>
          <cell r="N1746" t="str">
            <v>NG23</v>
          </cell>
          <cell r="O1746">
            <v>40.26</v>
          </cell>
          <cell r="P1746">
            <v>2</v>
          </cell>
        </row>
        <row r="1747">
          <cell r="A1747" t="str">
            <v>ON</v>
          </cell>
          <cell r="B1747">
            <v>2</v>
          </cell>
          <cell r="C1747">
            <v>3</v>
          </cell>
          <cell r="D1747" t="str">
            <v>C</v>
          </cell>
          <cell r="E1747">
            <v>3.9</v>
          </cell>
          <cell r="F1747">
            <v>37649</v>
          </cell>
          <cell r="G1747">
            <v>0.58899999999999997</v>
          </cell>
          <cell r="H1747">
            <v>0.52</v>
          </cell>
          <cell r="I1747" t="str">
            <v>0          0</v>
          </cell>
          <cell r="J1747">
            <v>0</v>
          </cell>
          <cell r="K1747">
            <v>0</v>
          </cell>
          <cell r="L1747">
            <v>2003</v>
          </cell>
          <cell r="M1747" t="str">
            <v>No Trade</v>
          </cell>
          <cell r="N1747" t="str">
            <v>NG23</v>
          </cell>
          <cell r="O1747">
            <v>40.26</v>
          </cell>
          <cell r="P1747">
            <v>1</v>
          </cell>
        </row>
        <row r="1748">
          <cell r="A1748" t="str">
            <v>ON</v>
          </cell>
          <cell r="B1748">
            <v>2</v>
          </cell>
          <cell r="C1748">
            <v>3</v>
          </cell>
          <cell r="D1748" t="str">
            <v>P</v>
          </cell>
          <cell r="E1748">
            <v>3.9</v>
          </cell>
          <cell r="F1748">
            <v>37649</v>
          </cell>
          <cell r="G1748">
            <v>0.13300000000000001</v>
          </cell>
          <cell r="H1748">
            <v>0.17</v>
          </cell>
          <cell r="I1748" t="str">
            <v>9          0</v>
          </cell>
          <cell r="J1748">
            <v>0</v>
          </cell>
          <cell r="K1748">
            <v>0</v>
          </cell>
          <cell r="L1748">
            <v>2003</v>
          </cell>
          <cell r="M1748">
            <v>3.1797253464196595</v>
          </cell>
          <cell r="N1748" t="str">
            <v>NG23</v>
          </cell>
          <cell r="O1748">
            <v>40.26</v>
          </cell>
          <cell r="P1748">
            <v>2</v>
          </cell>
        </row>
        <row r="1749">
          <cell r="A1749" t="str">
            <v>ON</v>
          </cell>
          <cell r="B1749">
            <v>2</v>
          </cell>
          <cell r="C1749">
            <v>3</v>
          </cell>
          <cell r="D1749" t="str">
            <v>C</v>
          </cell>
          <cell r="E1749">
            <v>3.95</v>
          </cell>
          <cell r="F1749">
            <v>37649</v>
          </cell>
          <cell r="G1749">
            <v>0.55500000000000005</v>
          </cell>
          <cell r="H1749">
            <v>0.49</v>
          </cell>
          <cell r="I1749" t="str">
            <v>0          0</v>
          </cell>
          <cell r="J1749">
            <v>0</v>
          </cell>
          <cell r="K1749">
            <v>0</v>
          </cell>
          <cell r="L1749">
            <v>2003</v>
          </cell>
          <cell r="M1749" t="str">
            <v>No Trade</v>
          </cell>
          <cell r="N1749" t="str">
            <v>NG23</v>
          </cell>
          <cell r="O1749">
            <v>40.26</v>
          </cell>
          <cell r="P1749">
            <v>1</v>
          </cell>
        </row>
        <row r="1750">
          <cell r="A1750" t="str">
            <v>ON</v>
          </cell>
          <cell r="B1750">
            <v>2</v>
          </cell>
          <cell r="C1750">
            <v>3</v>
          </cell>
          <cell r="D1750" t="str">
            <v>P</v>
          </cell>
          <cell r="E1750">
            <v>3.95</v>
          </cell>
          <cell r="F1750">
            <v>37649</v>
          </cell>
          <cell r="G1750">
            <v>0.14899999999999999</v>
          </cell>
          <cell r="H1750">
            <v>0.19</v>
          </cell>
          <cell r="I1750" t="str">
            <v>9          0</v>
          </cell>
          <cell r="J1750">
            <v>0</v>
          </cell>
          <cell r="K1750">
            <v>0</v>
          </cell>
          <cell r="L1750">
            <v>2003</v>
          </cell>
          <cell r="M1750">
            <v>3.2240777510607903</v>
          </cell>
          <cell r="N1750" t="str">
            <v>NG23</v>
          </cell>
          <cell r="O1750">
            <v>40.26</v>
          </cell>
          <cell r="P1750">
            <v>2</v>
          </cell>
        </row>
        <row r="1751">
          <cell r="A1751" t="str">
            <v>ON</v>
          </cell>
          <cell r="B1751">
            <v>2</v>
          </cell>
          <cell r="C1751">
            <v>3</v>
          </cell>
          <cell r="D1751" t="str">
            <v>C</v>
          </cell>
          <cell r="E1751">
            <v>4</v>
          </cell>
          <cell r="F1751">
            <v>37649</v>
          </cell>
          <cell r="G1751">
            <v>0.52400000000000002</v>
          </cell>
          <cell r="H1751">
            <v>0.46</v>
          </cell>
          <cell r="I1751" t="str">
            <v>2          2</v>
          </cell>
          <cell r="J1751">
            <v>0.46</v>
          </cell>
          <cell r="K1751">
            <v>0.46</v>
          </cell>
          <cell r="L1751">
            <v>2003</v>
          </cell>
          <cell r="M1751" t="str">
            <v>No Trade</v>
          </cell>
          <cell r="N1751" t="str">
            <v>NG23</v>
          </cell>
          <cell r="O1751">
            <v>40.26</v>
          </cell>
          <cell r="P1751">
            <v>1</v>
          </cell>
        </row>
        <row r="1752">
          <cell r="A1752" t="str">
            <v>ON</v>
          </cell>
          <cell r="B1752">
            <v>2</v>
          </cell>
          <cell r="C1752">
            <v>3</v>
          </cell>
          <cell r="D1752" t="str">
            <v>P</v>
          </cell>
          <cell r="E1752">
            <v>4</v>
          </cell>
          <cell r="F1752">
            <v>37649</v>
          </cell>
          <cell r="G1752">
            <v>0.16700000000000001</v>
          </cell>
          <cell r="H1752">
            <v>0.22</v>
          </cell>
          <cell r="I1752" t="str">
            <v>0        260</v>
          </cell>
          <cell r="J1752">
            <v>0.20200000000000001</v>
          </cell>
          <cell r="K1752">
            <v>0.2</v>
          </cell>
          <cell r="L1752">
            <v>2003</v>
          </cell>
          <cell r="M1752">
            <v>3.2712472926545848</v>
          </cell>
          <cell r="N1752" t="str">
            <v>NG23</v>
          </cell>
          <cell r="O1752">
            <v>40.26</v>
          </cell>
          <cell r="P1752">
            <v>2</v>
          </cell>
        </row>
        <row r="1753">
          <cell r="A1753" t="str">
            <v>ON</v>
          </cell>
          <cell r="B1753">
            <v>2</v>
          </cell>
          <cell r="C1753">
            <v>3</v>
          </cell>
          <cell r="D1753" t="str">
            <v>C</v>
          </cell>
          <cell r="E1753">
            <v>4.05</v>
          </cell>
          <cell r="F1753">
            <v>37649</v>
          </cell>
          <cell r="G1753">
            <v>0.49299999999999999</v>
          </cell>
          <cell r="H1753">
            <v>0.43</v>
          </cell>
          <cell r="I1753" t="str">
            <v>4          0</v>
          </cell>
          <cell r="J1753">
            <v>0</v>
          </cell>
          <cell r="K1753">
            <v>0</v>
          </cell>
          <cell r="L1753">
            <v>2003</v>
          </cell>
          <cell r="M1753" t="str">
            <v>No Trade</v>
          </cell>
          <cell r="N1753" t="str">
            <v>NG23</v>
          </cell>
          <cell r="O1753">
            <v>40.26</v>
          </cell>
          <cell r="P1753">
            <v>1</v>
          </cell>
        </row>
        <row r="1754">
          <cell r="A1754" t="str">
            <v>ON</v>
          </cell>
          <cell r="B1754">
            <v>2</v>
          </cell>
          <cell r="C1754">
            <v>3</v>
          </cell>
          <cell r="D1754" t="str">
            <v>P</v>
          </cell>
          <cell r="E1754">
            <v>4.05</v>
          </cell>
          <cell r="F1754">
            <v>37649</v>
          </cell>
          <cell r="G1754">
            <v>0.186</v>
          </cell>
          <cell r="H1754">
            <v>0.24</v>
          </cell>
          <cell r="I1754" t="str">
            <v>2          0</v>
          </cell>
          <cell r="J1754">
            <v>0</v>
          </cell>
          <cell r="K1754">
            <v>0</v>
          </cell>
          <cell r="L1754">
            <v>2003</v>
          </cell>
          <cell r="M1754">
            <v>3.3172783746573362</v>
          </cell>
          <cell r="N1754" t="str">
            <v>NG23</v>
          </cell>
          <cell r="O1754">
            <v>40.26</v>
          </cell>
          <cell r="P1754">
            <v>2</v>
          </cell>
        </row>
        <row r="1755">
          <cell r="A1755" t="str">
            <v>ON</v>
          </cell>
          <cell r="B1755">
            <v>2</v>
          </cell>
          <cell r="C1755">
            <v>3</v>
          </cell>
          <cell r="D1755" t="str">
            <v>C</v>
          </cell>
          <cell r="E1755">
            <v>4.0999999999999996</v>
          </cell>
          <cell r="F1755">
            <v>37649</v>
          </cell>
          <cell r="G1755">
            <v>0.46500000000000002</v>
          </cell>
          <cell r="H1755">
            <v>0.4</v>
          </cell>
          <cell r="I1755" t="str">
            <v>8          2</v>
          </cell>
          <cell r="J1755">
            <v>0.38</v>
          </cell>
          <cell r="K1755">
            <v>0.379</v>
          </cell>
          <cell r="L1755">
            <v>2003</v>
          </cell>
          <cell r="M1755" t="str">
            <v>No Trade</v>
          </cell>
          <cell r="N1755" t="str">
            <v>NG23</v>
          </cell>
          <cell r="O1755">
            <v>40.26</v>
          </cell>
          <cell r="P1755">
            <v>1</v>
          </cell>
        </row>
        <row r="1756">
          <cell r="A1756" t="str">
            <v>ON</v>
          </cell>
          <cell r="B1756">
            <v>2</v>
          </cell>
          <cell r="C1756">
            <v>3</v>
          </cell>
          <cell r="D1756" t="str">
            <v>P</v>
          </cell>
          <cell r="E1756">
            <v>4.0999999999999996</v>
          </cell>
          <cell r="F1756">
            <v>37649</v>
          </cell>
          <cell r="G1756">
            <v>0.20699999999999999</v>
          </cell>
          <cell r="H1756">
            <v>0.26</v>
          </cell>
          <cell r="I1756" t="str">
            <v>6          2</v>
          </cell>
          <cell r="J1756">
            <v>0.27500000000000002</v>
          </cell>
          <cell r="K1756">
            <v>0.27400000000000002</v>
          </cell>
          <cell r="L1756">
            <v>2003</v>
          </cell>
          <cell r="M1756">
            <v>3.3654196191133092</v>
          </cell>
          <cell r="N1756" t="str">
            <v>NG23</v>
          </cell>
          <cell r="O1756">
            <v>40.26</v>
          </cell>
          <cell r="P1756">
            <v>2</v>
          </cell>
        </row>
        <row r="1757">
          <cell r="A1757" t="str">
            <v>ON</v>
          </cell>
          <cell r="B1757">
            <v>2</v>
          </cell>
          <cell r="C1757">
            <v>3</v>
          </cell>
          <cell r="D1757" t="str">
            <v>C</v>
          </cell>
          <cell r="E1757">
            <v>4.1500000000000004</v>
          </cell>
          <cell r="F1757">
            <v>37649</v>
          </cell>
          <cell r="G1757">
            <v>0.437</v>
          </cell>
          <cell r="H1757">
            <v>0.38</v>
          </cell>
          <cell r="I1757" t="str">
            <v>3          0</v>
          </cell>
          <cell r="J1757">
            <v>0</v>
          </cell>
          <cell r="K1757">
            <v>0</v>
          </cell>
          <cell r="L1757">
            <v>2003</v>
          </cell>
          <cell r="M1757" t="str">
            <v>No Trade</v>
          </cell>
          <cell r="N1757" t="str">
            <v>NG23</v>
          </cell>
          <cell r="O1757">
            <v>40.26</v>
          </cell>
          <cell r="P1757">
            <v>1</v>
          </cell>
        </row>
        <row r="1758">
          <cell r="A1758" t="str">
            <v>ON</v>
          </cell>
          <cell r="B1758">
            <v>2</v>
          </cell>
          <cell r="C1758">
            <v>3</v>
          </cell>
          <cell r="D1758" t="str">
            <v>P</v>
          </cell>
          <cell r="E1758">
            <v>4.1500000000000004</v>
          </cell>
          <cell r="F1758">
            <v>37649</v>
          </cell>
          <cell r="G1758">
            <v>0.22800000000000001</v>
          </cell>
          <cell r="H1758">
            <v>0.28999999999999998</v>
          </cell>
          <cell r="I1758" t="str">
            <v>0          0</v>
          </cell>
          <cell r="J1758">
            <v>0</v>
          </cell>
          <cell r="K1758">
            <v>0</v>
          </cell>
          <cell r="L1758">
            <v>2003</v>
          </cell>
          <cell r="M1758">
            <v>3.4093670713772992</v>
          </cell>
          <cell r="N1758" t="str">
            <v>NG23</v>
          </cell>
          <cell r="O1758">
            <v>40.26</v>
          </cell>
          <cell r="P1758">
            <v>2</v>
          </cell>
        </row>
        <row r="1759">
          <cell r="A1759" t="str">
            <v>ON</v>
          </cell>
          <cell r="B1759">
            <v>2</v>
          </cell>
          <cell r="C1759">
            <v>3</v>
          </cell>
          <cell r="D1759" t="str">
            <v>C</v>
          </cell>
          <cell r="E1759">
            <v>4.2</v>
          </cell>
          <cell r="F1759">
            <v>37649</v>
          </cell>
          <cell r="G1759">
            <v>0.40899999999999997</v>
          </cell>
          <cell r="H1759">
            <v>0.35</v>
          </cell>
          <cell r="I1759" t="str">
            <v>9         10</v>
          </cell>
          <cell r="J1759">
            <v>0</v>
          </cell>
          <cell r="K1759">
            <v>0</v>
          </cell>
          <cell r="L1759">
            <v>2003</v>
          </cell>
          <cell r="M1759" t="str">
            <v>No Trade</v>
          </cell>
          <cell r="N1759" t="str">
            <v>NG23</v>
          </cell>
          <cell r="O1759">
            <v>40.26</v>
          </cell>
          <cell r="P1759">
            <v>1</v>
          </cell>
        </row>
        <row r="1760">
          <cell r="A1760" t="str">
            <v>ON</v>
          </cell>
          <cell r="B1760">
            <v>2</v>
          </cell>
          <cell r="C1760">
            <v>3</v>
          </cell>
          <cell r="D1760" t="str">
            <v>P</v>
          </cell>
          <cell r="E1760">
            <v>4.2</v>
          </cell>
          <cell r="F1760">
            <v>37649</v>
          </cell>
          <cell r="G1760">
            <v>0.251</v>
          </cell>
          <cell r="H1760">
            <v>0.31</v>
          </cell>
          <cell r="I1760" t="str">
            <v>6         10</v>
          </cell>
          <cell r="J1760">
            <v>0</v>
          </cell>
          <cell r="K1760">
            <v>0</v>
          </cell>
          <cell r="L1760">
            <v>2003</v>
          </cell>
          <cell r="M1760">
            <v>3.4553140751198788</v>
          </cell>
          <cell r="N1760" t="str">
            <v>NG23</v>
          </cell>
          <cell r="O1760">
            <v>40.26</v>
          </cell>
          <cell r="P1760">
            <v>2</v>
          </cell>
        </row>
        <row r="1761">
          <cell r="A1761" t="str">
            <v>ON</v>
          </cell>
          <cell r="B1761">
            <v>2</v>
          </cell>
          <cell r="C1761">
            <v>3</v>
          </cell>
          <cell r="D1761" t="str">
            <v>C</v>
          </cell>
          <cell r="E1761">
            <v>4.25</v>
          </cell>
          <cell r="F1761">
            <v>37649</v>
          </cell>
          <cell r="G1761">
            <v>0.38500000000000001</v>
          </cell>
          <cell r="H1761">
            <v>0.33</v>
          </cell>
          <cell r="I1761" t="str">
            <v>7        600</v>
          </cell>
          <cell r="J1761">
            <v>0</v>
          </cell>
          <cell r="K1761">
            <v>0</v>
          </cell>
          <cell r="L1761">
            <v>2003</v>
          </cell>
          <cell r="M1761" t="str">
            <v>No Trade</v>
          </cell>
          <cell r="N1761" t="str">
            <v>NG23</v>
          </cell>
          <cell r="O1761">
            <v>40.26</v>
          </cell>
          <cell r="P1761">
            <v>1</v>
          </cell>
        </row>
        <row r="1762">
          <cell r="A1762" t="str">
            <v>ON</v>
          </cell>
          <cell r="B1762">
            <v>2</v>
          </cell>
          <cell r="C1762">
            <v>3</v>
          </cell>
          <cell r="D1762" t="str">
            <v>P</v>
          </cell>
          <cell r="E1762">
            <v>4.25</v>
          </cell>
          <cell r="F1762">
            <v>37649</v>
          </cell>
          <cell r="G1762">
            <v>0.27600000000000002</v>
          </cell>
          <cell r="H1762">
            <v>0.34</v>
          </cell>
          <cell r="I1762" t="str">
            <v>4        600</v>
          </cell>
          <cell r="J1762">
            <v>0</v>
          </cell>
          <cell r="K1762">
            <v>0</v>
          </cell>
          <cell r="L1762">
            <v>2003</v>
          </cell>
          <cell r="M1762">
            <v>3.5029093538425427</v>
          </cell>
          <cell r="N1762" t="str">
            <v>NG23</v>
          </cell>
          <cell r="O1762">
            <v>40.26</v>
          </cell>
          <cell r="P1762">
            <v>2</v>
          </cell>
        </row>
        <row r="1763">
          <cell r="A1763" t="str">
            <v>ON</v>
          </cell>
          <cell r="B1763">
            <v>2</v>
          </cell>
          <cell r="C1763">
            <v>3</v>
          </cell>
          <cell r="D1763" t="str">
            <v>C</v>
          </cell>
          <cell r="E1763">
            <v>4.3</v>
          </cell>
          <cell r="F1763">
            <v>37649</v>
          </cell>
          <cell r="G1763">
            <v>0.36</v>
          </cell>
          <cell r="H1763">
            <v>0.31</v>
          </cell>
          <cell r="I1763" t="str">
            <v>6        100</v>
          </cell>
          <cell r="J1763">
            <v>0</v>
          </cell>
          <cell r="K1763">
            <v>0</v>
          </cell>
          <cell r="L1763">
            <v>2003</v>
          </cell>
          <cell r="M1763" t="str">
            <v>No Trade</v>
          </cell>
          <cell r="N1763" t="str">
            <v>NG23</v>
          </cell>
          <cell r="O1763">
            <v>40.26</v>
          </cell>
          <cell r="P1763">
            <v>1</v>
          </cell>
        </row>
        <row r="1764">
          <cell r="A1764" t="str">
            <v>ON</v>
          </cell>
          <cell r="B1764">
            <v>2</v>
          </cell>
          <cell r="C1764">
            <v>3</v>
          </cell>
          <cell r="D1764" t="str">
            <v>P</v>
          </cell>
          <cell r="E1764">
            <v>4.3</v>
          </cell>
          <cell r="F1764">
            <v>37649</v>
          </cell>
          <cell r="G1764">
            <v>0.30099999999999999</v>
          </cell>
          <cell r="H1764">
            <v>0.37</v>
          </cell>
          <cell r="I1764" t="str">
            <v>3        100</v>
          </cell>
          <cell r="J1764">
            <v>0</v>
          </cell>
          <cell r="K1764">
            <v>0</v>
          </cell>
          <cell r="L1764">
            <v>2003</v>
          </cell>
          <cell r="M1764">
            <v>3.5468784905434285</v>
          </cell>
          <cell r="N1764" t="str">
            <v>NG23</v>
          </cell>
          <cell r="O1764">
            <v>40.26</v>
          </cell>
          <cell r="P1764">
            <v>2</v>
          </cell>
        </row>
        <row r="1765">
          <cell r="A1765" t="str">
            <v>ON</v>
          </cell>
          <cell r="B1765">
            <v>2</v>
          </cell>
          <cell r="C1765">
            <v>3</v>
          </cell>
          <cell r="D1765" t="str">
            <v>C</v>
          </cell>
          <cell r="E1765">
            <v>4.3499999999999996</v>
          </cell>
          <cell r="F1765">
            <v>37649</v>
          </cell>
          <cell r="G1765">
            <v>0.33700000000000002</v>
          </cell>
          <cell r="H1765">
            <v>0.28999999999999998</v>
          </cell>
          <cell r="I1765" t="str">
            <v>6        100</v>
          </cell>
          <cell r="J1765">
            <v>0</v>
          </cell>
          <cell r="K1765">
            <v>0</v>
          </cell>
          <cell r="L1765">
            <v>2003</v>
          </cell>
          <cell r="M1765" t="str">
            <v>No Trade</v>
          </cell>
          <cell r="N1765" t="str">
            <v>NG23</v>
          </cell>
          <cell r="O1765">
            <v>40.26</v>
          </cell>
          <cell r="P1765">
            <v>1</v>
          </cell>
        </row>
        <row r="1766">
          <cell r="A1766" t="str">
            <v>ON</v>
          </cell>
          <cell r="B1766">
            <v>2</v>
          </cell>
          <cell r="C1766">
            <v>3</v>
          </cell>
          <cell r="D1766" t="str">
            <v>P</v>
          </cell>
          <cell r="E1766">
            <v>4.3499999999999996</v>
          </cell>
          <cell r="F1766">
            <v>37649</v>
          </cell>
          <cell r="G1766">
            <v>0.32800000000000001</v>
          </cell>
          <cell r="H1766">
            <v>0.4</v>
          </cell>
          <cell r="I1766" t="str">
            <v>3        100</v>
          </cell>
          <cell r="J1766">
            <v>0</v>
          </cell>
          <cell r="K1766">
            <v>0</v>
          </cell>
          <cell r="L1766">
            <v>2003</v>
          </cell>
          <cell r="M1766">
            <v>3.5924792372967551</v>
          </cell>
          <cell r="N1766" t="str">
            <v>NG23</v>
          </cell>
          <cell r="O1766">
            <v>40.26</v>
          </cell>
          <cell r="P1766">
            <v>2</v>
          </cell>
        </row>
        <row r="1767">
          <cell r="A1767" t="str">
            <v>ON</v>
          </cell>
          <cell r="B1767">
            <v>2</v>
          </cell>
          <cell r="C1767">
            <v>3</v>
          </cell>
          <cell r="D1767" t="str">
            <v>C</v>
          </cell>
          <cell r="E1767">
            <v>4.4000000000000004</v>
          </cell>
          <cell r="F1767">
            <v>37649</v>
          </cell>
          <cell r="G1767">
            <v>0.315</v>
          </cell>
          <cell r="H1767">
            <v>0.27</v>
          </cell>
          <cell r="I1767" t="str">
            <v>7          0</v>
          </cell>
          <cell r="J1767">
            <v>0</v>
          </cell>
          <cell r="K1767">
            <v>0</v>
          </cell>
          <cell r="L1767">
            <v>2003</v>
          </cell>
          <cell r="M1767" t="str">
            <v>No Trade</v>
          </cell>
          <cell r="N1767" t="str">
            <v>NG23</v>
          </cell>
          <cell r="O1767">
            <v>40.26</v>
          </cell>
          <cell r="P1767">
            <v>1</v>
          </cell>
        </row>
        <row r="1768">
          <cell r="A1768" t="str">
            <v>ON</v>
          </cell>
          <cell r="B1768">
            <v>2</v>
          </cell>
          <cell r="C1768">
            <v>3</v>
          </cell>
          <cell r="D1768" t="str">
            <v>P</v>
          </cell>
          <cell r="E1768">
            <v>4.4000000000000004</v>
          </cell>
          <cell r="F1768">
            <v>37649</v>
          </cell>
          <cell r="G1768">
            <v>0.35599999999999998</v>
          </cell>
          <cell r="H1768">
            <v>0.43</v>
          </cell>
          <cell r="I1768" t="str">
            <v>3          0</v>
          </cell>
          <cell r="J1768">
            <v>0</v>
          </cell>
          <cell r="K1768">
            <v>0</v>
          </cell>
          <cell r="L1768">
            <v>2003</v>
          </cell>
          <cell r="M1768">
            <v>3.6372026296933786</v>
          </cell>
          <cell r="N1768" t="str">
            <v>NG23</v>
          </cell>
          <cell r="O1768">
            <v>40.26</v>
          </cell>
          <cell r="P1768">
            <v>2</v>
          </cell>
        </row>
        <row r="1769">
          <cell r="A1769" t="str">
            <v>ON</v>
          </cell>
          <cell r="B1769">
            <v>2</v>
          </cell>
          <cell r="C1769">
            <v>3</v>
          </cell>
          <cell r="D1769" t="str">
            <v>C</v>
          </cell>
          <cell r="E1769">
            <v>4.45</v>
          </cell>
          <cell r="F1769">
            <v>37649</v>
          </cell>
          <cell r="G1769">
            <v>0.29499999999999998</v>
          </cell>
          <cell r="H1769">
            <v>0.25</v>
          </cell>
          <cell r="I1769" t="str">
            <v>9          0</v>
          </cell>
          <cell r="J1769">
            <v>0</v>
          </cell>
          <cell r="K1769">
            <v>0</v>
          </cell>
          <cell r="L1769">
            <v>2003</v>
          </cell>
          <cell r="M1769" t="str">
            <v>No Trade</v>
          </cell>
          <cell r="N1769" t="str">
            <v>NG23</v>
          </cell>
          <cell r="O1769">
            <v>40.26</v>
          </cell>
          <cell r="P1769">
            <v>1</v>
          </cell>
        </row>
        <row r="1770">
          <cell r="A1770" t="str">
            <v>ON</v>
          </cell>
          <cell r="B1770">
            <v>2</v>
          </cell>
          <cell r="C1770">
            <v>3</v>
          </cell>
          <cell r="D1770" t="str">
            <v>P</v>
          </cell>
          <cell r="E1770">
            <v>4.45</v>
          </cell>
          <cell r="F1770">
            <v>37649</v>
          </cell>
          <cell r="G1770">
            <v>0.46500000000000002</v>
          </cell>
          <cell r="H1770">
            <v>0.46</v>
          </cell>
          <cell r="I1770" t="str">
            <v>5          0</v>
          </cell>
          <cell r="J1770">
            <v>0</v>
          </cell>
          <cell r="K1770">
            <v>0</v>
          </cell>
          <cell r="L1770">
            <v>2003</v>
          </cell>
          <cell r="M1770">
            <v>3.8482421533941369</v>
          </cell>
          <cell r="N1770" t="str">
            <v>NG23</v>
          </cell>
          <cell r="O1770">
            <v>40.26</v>
          </cell>
          <cell r="P1770">
            <v>2</v>
          </cell>
        </row>
        <row r="1771">
          <cell r="A1771" t="str">
            <v>ON</v>
          </cell>
          <cell r="B1771">
            <v>2</v>
          </cell>
          <cell r="C1771">
            <v>3</v>
          </cell>
          <cell r="D1771" t="str">
            <v>C</v>
          </cell>
          <cell r="E1771">
            <v>4.5</v>
          </cell>
          <cell r="F1771">
            <v>37649</v>
          </cell>
          <cell r="G1771">
            <v>0.27600000000000002</v>
          </cell>
          <cell r="H1771">
            <v>0.24</v>
          </cell>
          <cell r="I1771" t="str">
            <v>2         14</v>
          </cell>
          <cell r="J1771">
            <v>0.24</v>
          </cell>
          <cell r="K1771">
            <v>0.22500000000000001</v>
          </cell>
          <cell r="L1771">
            <v>2003</v>
          </cell>
          <cell r="M1771" t="str">
            <v>No Trade</v>
          </cell>
          <cell r="N1771" t="str">
            <v>NG23</v>
          </cell>
          <cell r="O1771">
            <v>40.26</v>
          </cell>
          <cell r="P1771">
            <v>1</v>
          </cell>
        </row>
        <row r="1772">
          <cell r="A1772" t="str">
            <v>ON</v>
          </cell>
          <cell r="B1772">
            <v>2</v>
          </cell>
          <cell r="C1772">
            <v>3</v>
          </cell>
          <cell r="D1772" t="str">
            <v>C</v>
          </cell>
          <cell r="E1772">
            <v>4.55</v>
          </cell>
          <cell r="F1772">
            <v>37649</v>
          </cell>
          <cell r="G1772">
            <v>0.25800000000000001</v>
          </cell>
          <cell r="H1772">
            <v>0.22</v>
          </cell>
          <cell r="I1772" t="str">
            <v>6          0</v>
          </cell>
          <cell r="J1772">
            <v>0</v>
          </cell>
          <cell r="K1772">
            <v>0</v>
          </cell>
          <cell r="L1772">
            <v>2003</v>
          </cell>
          <cell r="M1772" t="str">
            <v>No Trade</v>
          </cell>
          <cell r="N1772" t="str">
            <v>NG23</v>
          </cell>
          <cell r="O1772">
            <v>40.26</v>
          </cell>
          <cell r="P1772">
            <v>1</v>
          </cell>
        </row>
        <row r="1773">
          <cell r="A1773" t="str">
            <v>ON</v>
          </cell>
          <cell r="B1773">
            <v>2</v>
          </cell>
          <cell r="C1773">
            <v>3</v>
          </cell>
          <cell r="D1773" t="str">
            <v>P</v>
          </cell>
          <cell r="E1773">
            <v>4.55</v>
          </cell>
          <cell r="F1773">
            <v>37649</v>
          </cell>
          <cell r="G1773">
            <v>0.44800000000000001</v>
          </cell>
          <cell r="H1773">
            <v>0.53</v>
          </cell>
          <cell r="I1773" t="str">
            <v>1          0</v>
          </cell>
          <cell r="J1773">
            <v>0</v>
          </cell>
          <cell r="K1773">
            <v>0</v>
          </cell>
          <cell r="L1773">
            <v>2003</v>
          </cell>
          <cell r="M1773">
            <v>3.771117972776433</v>
          </cell>
          <cell r="N1773" t="str">
            <v>NG23</v>
          </cell>
          <cell r="O1773">
            <v>40.26</v>
          </cell>
          <cell r="P1773">
            <v>2</v>
          </cell>
        </row>
        <row r="1774">
          <cell r="A1774" t="str">
            <v>ON</v>
          </cell>
          <cell r="B1774">
            <v>2</v>
          </cell>
          <cell r="C1774">
            <v>3</v>
          </cell>
          <cell r="D1774" t="str">
            <v>C</v>
          </cell>
          <cell r="E1774">
            <v>4.5999999999999996</v>
          </cell>
          <cell r="F1774">
            <v>37649</v>
          </cell>
          <cell r="G1774">
            <v>0.24099999999999999</v>
          </cell>
          <cell r="H1774">
            <v>0.21</v>
          </cell>
          <cell r="I1774" t="str">
            <v>2          0</v>
          </cell>
          <cell r="J1774">
            <v>0</v>
          </cell>
          <cell r="K1774">
            <v>0</v>
          </cell>
          <cell r="L1774">
            <v>2003</v>
          </cell>
          <cell r="M1774" t="str">
            <v>No Trade</v>
          </cell>
          <cell r="N1774" t="str">
            <v>NG23</v>
          </cell>
          <cell r="O1774">
            <v>40.26</v>
          </cell>
          <cell r="P1774">
            <v>1</v>
          </cell>
        </row>
        <row r="1775">
          <cell r="A1775" t="str">
            <v>ON</v>
          </cell>
          <cell r="B1775">
            <v>2</v>
          </cell>
          <cell r="C1775">
            <v>3</v>
          </cell>
          <cell r="D1775" t="str">
            <v>C</v>
          </cell>
          <cell r="E1775">
            <v>4.6500000000000004</v>
          </cell>
          <cell r="F1775">
            <v>37649</v>
          </cell>
          <cell r="G1775">
            <v>0.224</v>
          </cell>
          <cell r="H1775">
            <v>0.19</v>
          </cell>
          <cell r="I1775" t="str">
            <v>8          0</v>
          </cell>
          <cell r="J1775">
            <v>0</v>
          </cell>
          <cell r="K1775">
            <v>0</v>
          </cell>
          <cell r="L1775">
            <v>2003</v>
          </cell>
          <cell r="M1775" t="str">
            <v>No Trade</v>
          </cell>
          <cell r="N1775" t="str">
            <v>NG23</v>
          </cell>
          <cell r="O1775">
            <v>40.26</v>
          </cell>
          <cell r="P1775">
            <v>1</v>
          </cell>
        </row>
        <row r="1776">
          <cell r="A1776" t="str">
            <v>ON</v>
          </cell>
          <cell r="B1776">
            <v>2</v>
          </cell>
          <cell r="C1776">
            <v>3</v>
          </cell>
          <cell r="D1776" t="str">
            <v>C</v>
          </cell>
          <cell r="E1776">
            <v>4.7</v>
          </cell>
          <cell r="F1776">
            <v>37649</v>
          </cell>
          <cell r="G1776">
            <v>0.20899999999999999</v>
          </cell>
          <cell r="H1776">
            <v>0.18</v>
          </cell>
          <cell r="I1776" t="str">
            <v>5          5</v>
          </cell>
          <cell r="J1776">
            <v>0.19</v>
          </cell>
          <cell r="K1776">
            <v>0.19</v>
          </cell>
          <cell r="L1776">
            <v>2003</v>
          </cell>
          <cell r="M1776" t="str">
            <v>No Trade</v>
          </cell>
          <cell r="N1776" t="str">
            <v>NG23</v>
          </cell>
          <cell r="O1776">
            <v>40.26</v>
          </cell>
          <cell r="P1776">
            <v>1</v>
          </cell>
        </row>
        <row r="1777">
          <cell r="A1777" t="str">
            <v>ON</v>
          </cell>
          <cell r="B1777">
            <v>2</v>
          </cell>
          <cell r="C1777">
            <v>3</v>
          </cell>
          <cell r="D1777" t="str">
            <v>C</v>
          </cell>
          <cell r="E1777">
            <v>4.75</v>
          </cell>
          <cell r="F1777">
            <v>37649</v>
          </cell>
          <cell r="G1777">
            <v>0.19500000000000001</v>
          </cell>
          <cell r="H1777">
            <v>0.17</v>
          </cell>
          <cell r="I1777" t="str">
            <v>2          0</v>
          </cell>
          <cell r="J1777">
            <v>0</v>
          </cell>
          <cell r="K1777">
            <v>0</v>
          </cell>
          <cell r="L1777">
            <v>2003</v>
          </cell>
          <cell r="M1777" t="str">
            <v>No Trade</v>
          </cell>
          <cell r="N1777" t="str">
            <v>NG23</v>
          </cell>
          <cell r="O1777">
            <v>40.26</v>
          </cell>
          <cell r="P1777">
            <v>1</v>
          </cell>
        </row>
        <row r="1778">
          <cell r="A1778" t="str">
            <v>ON</v>
          </cell>
          <cell r="B1778">
            <v>2</v>
          </cell>
          <cell r="C1778">
            <v>3</v>
          </cell>
          <cell r="D1778" t="str">
            <v>C</v>
          </cell>
          <cell r="E1778">
            <v>4.8</v>
          </cell>
          <cell r="F1778">
            <v>37649</v>
          </cell>
          <cell r="G1778">
            <v>0.182</v>
          </cell>
          <cell r="H1778">
            <v>0.16</v>
          </cell>
          <cell r="I1778" t="str">
            <v>1          0</v>
          </cell>
          <cell r="J1778">
            <v>0</v>
          </cell>
          <cell r="K1778">
            <v>0</v>
          </cell>
          <cell r="L1778">
            <v>2003</v>
          </cell>
          <cell r="M1778" t="str">
            <v>No Trade</v>
          </cell>
          <cell r="N1778" t="str">
            <v>NG23</v>
          </cell>
          <cell r="O1778">
            <v>40.26</v>
          </cell>
          <cell r="P1778">
            <v>1</v>
          </cell>
        </row>
        <row r="1779">
          <cell r="A1779" t="str">
            <v>ON</v>
          </cell>
          <cell r="B1779">
            <v>2</v>
          </cell>
          <cell r="C1779">
            <v>3</v>
          </cell>
          <cell r="D1779" t="str">
            <v>C</v>
          </cell>
          <cell r="E1779">
            <v>4.8499999999999996</v>
          </cell>
          <cell r="F1779">
            <v>37649</v>
          </cell>
          <cell r="G1779">
            <v>0.17</v>
          </cell>
          <cell r="H1779">
            <v>0.15</v>
          </cell>
          <cell r="I1779" t="str">
            <v>0          0</v>
          </cell>
          <cell r="J1779">
            <v>0</v>
          </cell>
          <cell r="K1779">
            <v>0</v>
          </cell>
          <cell r="L1779">
            <v>2003</v>
          </cell>
          <cell r="M1779" t="str">
            <v>No Trade</v>
          </cell>
          <cell r="N1779" t="str">
            <v>NG23</v>
          </cell>
          <cell r="O1779">
            <v>40.26</v>
          </cell>
          <cell r="P1779">
            <v>1</v>
          </cell>
        </row>
        <row r="1780">
          <cell r="A1780" t="str">
            <v>ON</v>
          </cell>
          <cell r="B1780">
            <v>2</v>
          </cell>
          <cell r="C1780">
            <v>3</v>
          </cell>
          <cell r="D1780" t="str">
            <v>C</v>
          </cell>
          <cell r="E1780">
            <v>4.9000000000000004</v>
          </cell>
          <cell r="F1780">
            <v>37649</v>
          </cell>
          <cell r="G1780">
            <v>0.158</v>
          </cell>
          <cell r="H1780">
            <v>0.14000000000000001</v>
          </cell>
          <cell r="I1780" t="str">
            <v>0          0</v>
          </cell>
          <cell r="J1780">
            <v>0</v>
          </cell>
          <cell r="K1780">
            <v>0</v>
          </cell>
          <cell r="L1780">
            <v>2003</v>
          </cell>
          <cell r="M1780" t="str">
            <v>No Trade</v>
          </cell>
          <cell r="N1780" t="str">
            <v>NG23</v>
          </cell>
          <cell r="O1780">
            <v>40.26</v>
          </cell>
          <cell r="P1780">
            <v>1</v>
          </cell>
        </row>
        <row r="1781">
          <cell r="A1781" t="str">
            <v>ON</v>
          </cell>
          <cell r="B1781">
            <v>2</v>
          </cell>
          <cell r="C1781">
            <v>3</v>
          </cell>
          <cell r="D1781" t="str">
            <v>C</v>
          </cell>
          <cell r="E1781">
            <v>4.95</v>
          </cell>
          <cell r="F1781">
            <v>37649</v>
          </cell>
          <cell r="G1781">
            <v>0.14699999999999999</v>
          </cell>
          <cell r="H1781">
            <v>0.13</v>
          </cell>
          <cell r="I1781" t="str">
            <v>1          0</v>
          </cell>
          <cell r="J1781">
            <v>0</v>
          </cell>
          <cell r="K1781">
            <v>0</v>
          </cell>
          <cell r="L1781">
            <v>2003</v>
          </cell>
          <cell r="M1781" t="str">
            <v>No Trade</v>
          </cell>
          <cell r="N1781" t="str">
            <v>NG23</v>
          </cell>
          <cell r="O1781">
            <v>40.26</v>
          </cell>
          <cell r="P1781">
            <v>1</v>
          </cell>
        </row>
        <row r="1782">
          <cell r="A1782" t="str">
            <v>ON</v>
          </cell>
          <cell r="B1782">
            <v>2</v>
          </cell>
          <cell r="C1782">
            <v>3</v>
          </cell>
          <cell r="D1782" t="str">
            <v>C</v>
          </cell>
          <cell r="E1782">
            <v>5</v>
          </cell>
          <cell r="F1782">
            <v>37649</v>
          </cell>
          <cell r="G1782">
            <v>0.13700000000000001</v>
          </cell>
          <cell r="H1782">
            <v>0.12</v>
          </cell>
          <cell r="I1782" t="str">
            <v>2        270</v>
          </cell>
          <cell r="J1782">
            <v>0.13</v>
          </cell>
          <cell r="K1782">
            <v>0.115</v>
          </cell>
          <cell r="L1782">
            <v>2003</v>
          </cell>
          <cell r="M1782" t="str">
            <v>No Trade</v>
          </cell>
          <cell r="N1782" t="str">
            <v>NG23</v>
          </cell>
          <cell r="O1782">
            <v>40.26</v>
          </cell>
          <cell r="P1782">
            <v>1</v>
          </cell>
        </row>
        <row r="1783">
          <cell r="A1783" t="str">
            <v>ON</v>
          </cell>
          <cell r="B1783">
            <v>2</v>
          </cell>
          <cell r="C1783">
            <v>3</v>
          </cell>
          <cell r="D1783" t="str">
            <v>C</v>
          </cell>
          <cell r="E1783">
            <v>5.05</v>
          </cell>
          <cell r="F1783">
            <v>37649</v>
          </cell>
          <cell r="G1783">
            <v>0.128</v>
          </cell>
          <cell r="H1783">
            <v>0.11</v>
          </cell>
          <cell r="I1783" t="str">
            <v>4          0</v>
          </cell>
          <cell r="J1783">
            <v>0</v>
          </cell>
          <cell r="K1783">
            <v>0</v>
          </cell>
          <cell r="L1783">
            <v>2003</v>
          </cell>
          <cell r="M1783" t="str">
            <v>No Trade</v>
          </cell>
          <cell r="N1783" t="str">
            <v>NG23</v>
          </cell>
          <cell r="O1783">
            <v>40.26</v>
          </cell>
          <cell r="P1783">
            <v>1</v>
          </cell>
        </row>
        <row r="1784">
          <cell r="A1784" t="str">
            <v>ON</v>
          </cell>
          <cell r="B1784">
            <v>2</v>
          </cell>
          <cell r="C1784">
            <v>3</v>
          </cell>
          <cell r="D1784" t="str">
            <v>C</v>
          </cell>
          <cell r="E1784">
            <v>5.0999999999999996</v>
          </cell>
          <cell r="F1784">
            <v>37649</v>
          </cell>
          <cell r="G1784">
            <v>0.11899999999999999</v>
          </cell>
          <cell r="H1784">
            <v>0.1</v>
          </cell>
          <cell r="I1784" t="str">
            <v>7          0</v>
          </cell>
          <cell r="J1784">
            <v>0</v>
          </cell>
          <cell r="K1784">
            <v>0</v>
          </cell>
          <cell r="L1784">
            <v>2003</v>
          </cell>
          <cell r="M1784" t="str">
            <v>No Trade</v>
          </cell>
          <cell r="N1784" t="str">
            <v>NG23</v>
          </cell>
          <cell r="O1784">
            <v>40.26</v>
          </cell>
          <cell r="P1784">
            <v>1</v>
          </cell>
        </row>
        <row r="1785">
          <cell r="A1785" t="str">
            <v>ON</v>
          </cell>
          <cell r="B1785">
            <v>2</v>
          </cell>
          <cell r="C1785">
            <v>3</v>
          </cell>
          <cell r="D1785" t="str">
            <v>C</v>
          </cell>
          <cell r="E1785">
            <v>5.15</v>
          </cell>
          <cell r="F1785">
            <v>37649</v>
          </cell>
          <cell r="G1785">
            <v>0.111</v>
          </cell>
          <cell r="H1785">
            <v>0.1</v>
          </cell>
          <cell r="I1785" t="str">
            <v>0          0</v>
          </cell>
          <cell r="J1785">
            <v>0</v>
          </cell>
          <cell r="K1785">
            <v>0</v>
          </cell>
          <cell r="L1785">
            <v>2003</v>
          </cell>
          <cell r="M1785" t="str">
            <v>No Trade</v>
          </cell>
          <cell r="N1785" t="str">
            <v>NG23</v>
          </cell>
          <cell r="O1785">
            <v>40.26</v>
          </cell>
          <cell r="P1785">
            <v>1</v>
          </cell>
        </row>
        <row r="1786">
          <cell r="A1786" t="str">
            <v>ON</v>
          </cell>
          <cell r="B1786">
            <v>2</v>
          </cell>
          <cell r="C1786">
            <v>3</v>
          </cell>
          <cell r="D1786" t="str">
            <v>C</v>
          </cell>
          <cell r="E1786">
            <v>5.2</v>
          </cell>
          <cell r="F1786">
            <v>37649</v>
          </cell>
          <cell r="G1786">
            <v>0.104</v>
          </cell>
          <cell r="H1786">
            <v>0.09</v>
          </cell>
          <cell r="I1786" t="str">
            <v>3          1</v>
          </cell>
          <cell r="J1786">
            <v>0.1</v>
          </cell>
          <cell r="K1786">
            <v>0.1</v>
          </cell>
          <cell r="L1786">
            <v>2003</v>
          </cell>
          <cell r="M1786" t="str">
            <v>No Trade</v>
          </cell>
          <cell r="N1786" t="str">
            <v>NG23</v>
          </cell>
          <cell r="O1786">
            <v>40.26</v>
          </cell>
          <cell r="P1786">
            <v>1</v>
          </cell>
        </row>
        <row r="1787">
          <cell r="A1787" t="str">
            <v>ON</v>
          </cell>
          <cell r="B1787">
            <v>2</v>
          </cell>
          <cell r="C1787">
            <v>3</v>
          </cell>
          <cell r="D1787" t="str">
            <v>C</v>
          </cell>
          <cell r="E1787">
            <v>5.25</v>
          </cell>
          <cell r="F1787">
            <v>37649</v>
          </cell>
          <cell r="G1787">
            <v>9.7000000000000003E-2</v>
          </cell>
          <cell r="H1787">
            <v>0.08</v>
          </cell>
          <cell r="I1787" t="str">
            <v>7          0</v>
          </cell>
          <cell r="J1787">
            <v>0</v>
          </cell>
          <cell r="K1787">
            <v>0</v>
          </cell>
          <cell r="L1787">
            <v>2003</v>
          </cell>
          <cell r="M1787" t="str">
            <v>No Trade</v>
          </cell>
          <cell r="N1787" t="str">
            <v>NG23</v>
          </cell>
          <cell r="O1787">
            <v>40.26</v>
          </cell>
          <cell r="P1787">
            <v>1</v>
          </cell>
        </row>
        <row r="1788">
          <cell r="A1788" t="str">
            <v>ON</v>
          </cell>
          <cell r="B1788">
            <v>2</v>
          </cell>
          <cell r="C1788">
            <v>3</v>
          </cell>
          <cell r="D1788" t="str">
            <v>C</v>
          </cell>
          <cell r="E1788">
            <v>5.3</v>
          </cell>
          <cell r="F1788">
            <v>37649</v>
          </cell>
          <cell r="G1788">
            <v>0.09</v>
          </cell>
          <cell r="H1788">
            <v>0.08</v>
          </cell>
          <cell r="I1788" t="str">
            <v>2         12</v>
          </cell>
          <cell r="J1788">
            <v>0</v>
          </cell>
          <cell r="K1788">
            <v>0</v>
          </cell>
          <cell r="L1788">
            <v>2003</v>
          </cell>
          <cell r="M1788" t="str">
            <v>No Trade</v>
          </cell>
          <cell r="N1788" t="str">
            <v>NG23</v>
          </cell>
          <cell r="O1788">
            <v>40.26</v>
          </cell>
          <cell r="P1788">
            <v>1</v>
          </cell>
        </row>
        <row r="1789">
          <cell r="A1789" t="str">
            <v>ON</v>
          </cell>
          <cell r="B1789">
            <v>2</v>
          </cell>
          <cell r="C1789">
            <v>3</v>
          </cell>
          <cell r="D1789" t="str">
            <v>C</v>
          </cell>
          <cell r="E1789">
            <v>5.35</v>
          </cell>
          <cell r="F1789">
            <v>37649</v>
          </cell>
          <cell r="G1789">
            <v>8.4000000000000005E-2</v>
          </cell>
          <cell r="H1789">
            <v>7.0000000000000007E-2</v>
          </cell>
          <cell r="I1789" t="str">
            <v>6          0</v>
          </cell>
          <cell r="J1789">
            <v>0</v>
          </cell>
          <cell r="K1789">
            <v>0</v>
          </cell>
          <cell r="L1789">
            <v>2003</v>
          </cell>
          <cell r="M1789" t="str">
            <v>No Trade</v>
          </cell>
          <cell r="N1789" t="str">
            <v>NG23</v>
          </cell>
          <cell r="O1789">
            <v>40.26</v>
          </cell>
          <cell r="P1789">
            <v>1</v>
          </cell>
        </row>
        <row r="1790">
          <cell r="A1790" t="str">
            <v>ON</v>
          </cell>
          <cell r="B1790">
            <v>2</v>
          </cell>
          <cell r="C1790">
            <v>3</v>
          </cell>
          <cell r="D1790" t="str">
            <v>C</v>
          </cell>
          <cell r="E1790">
            <v>5.4</v>
          </cell>
          <cell r="F1790">
            <v>37649</v>
          </cell>
          <cell r="G1790">
            <v>7.9000000000000001E-2</v>
          </cell>
          <cell r="H1790">
            <v>7.0000000000000007E-2</v>
          </cell>
          <cell r="I1790" t="str">
            <v>1          0</v>
          </cell>
          <cell r="J1790">
            <v>0</v>
          </cell>
          <cell r="K1790">
            <v>0</v>
          </cell>
          <cell r="L1790">
            <v>2003</v>
          </cell>
          <cell r="M1790" t="str">
            <v>No Trade</v>
          </cell>
          <cell r="N1790" t="str">
            <v>NG23</v>
          </cell>
          <cell r="O1790">
            <v>40.26</v>
          </cell>
          <cell r="P1790">
            <v>1</v>
          </cell>
        </row>
        <row r="1791">
          <cell r="A1791" t="str">
            <v>ON</v>
          </cell>
          <cell r="B1791">
            <v>2</v>
          </cell>
          <cell r="C1791">
            <v>3</v>
          </cell>
          <cell r="D1791" t="str">
            <v>C</v>
          </cell>
          <cell r="E1791">
            <v>5.45</v>
          </cell>
          <cell r="F1791">
            <v>37649</v>
          </cell>
          <cell r="G1791">
            <v>7.5999999999999998E-2</v>
          </cell>
          <cell r="H1791">
            <v>0.06</v>
          </cell>
          <cell r="I1791" t="str">
            <v>7          0</v>
          </cell>
          <cell r="J1791">
            <v>0</v>
          </cell>
          <cell r="K1791">
            <v>0</v>
          </cell>
          <cell r="L1791">
            <v>2003</v>
          </cell>
          <cell r="M1791" t="str">
            <v>No Trade</v>
          </cell>
          <cell r="N1791" t="str">
            <v>NG23</v>
          </cell>
          <cell r="O1791">
            <v>40.26</v>
          </cell>
          <cell r="P1791">
            <v>1</v>
          </cell>
        </row>
        <row r="1792">
          <cell r="A1792" t="str">
            <v>ON</v>
          </cell>
          <cell r="B1792">
            <v>2</v>
          </cell>
          <cell r="C1792">
            <v>3</v>
          </cell>
          <cell r="D1792" t="str">
            <v>C</v>
          </cell>
          <cell r="E1792">
            <v>5.5</v>
          </cell>
          <cell r="F1792">
            <v>37649</v>
          </cell>
          <cell r="G1792">
            <v>7.1999999999999995E-2</v>
          </cell>
          <cell r="H1792">
            <v>0.06</v>
          </cell>
          <cell r="I1792" t="str">
            <v>3        145</v>
          </cell>
          <cell r="J1792">
            <v>7.0000000000000007E-2</v>
          </cell>
          <cell r="K1792">
            <v>7.0000000000000007E-2</v>
          </cell>
          <cell r="L1792">
            <v>2003</v>
          </cell>
          <cell r="M1792" t="str">
            <v>No Trade</v>
          </cell>
          <cell r="N1792" t="str">
            <v>NG23</v>
          </cell>
          <cell r="O1792">
            <v>40.26</v>
          </cell>
          <cell r="P1792">
            <v>1</v>
          </cell>
        </row>
        <row r="1793">
          <cell r="A1793" t="str">
            <v>ON</v>
          </cell>
          <cell r="B1793">
            <v>2</v>
          </cell>
          <cell r="C1793">
            <v>3</v>
          </cell>
          <cell r="D1793" t="str">
            <v>C</v>
          </cell>
          <cell r="E1793">
            <v>5.55</v>
          </cell>
          <cell r="F1793">
            <v>37649</v>
          </cell>
          <cell r="G1793">
            <v>6.4000000000000001E-2</v>
          </cell>
          <cell r="H1793">
            <v>0.05</v>
          </cell>
          <cell r="I1793" t="str">
            <v>9          0</v>
          </cell>
          <cell r="J1793">
            <v>0</v>
          </cell>
          <cell r="K1793">
            <v>0</v>
          </cell>
          <cell r="L1793">
            <v>2003</v>
          </cell>
          <cell r="M1793" t="str">
            <v>No Trade</v>
          </cell>
          <cell r="N1793" t="str">
            <v>NG23</v>
          </cell>
          <cell r="O1793">
            <v>40.26</v>
          </cell>
          <cell r="P1793">
            <v>1</v>
          </cell>
        </row>
        <row r="1794">
          <cell r="A1794" t="str">
            <v>ON</v>
          </cell>
          <cell r="B1794">
            <v>2</v>
          </cell>
          <cell r="C1794">
            <v>3</v>
          </cell>
          <cell r="D1794" t="str">
            <v>C</v>
          </cell>
          <cell r="E1794">
            <v>5.6</v>
          </cell>
          <cell r="F1794">
            <v>37649</v>
          </cell>
          <cell r="G1794">
            <v>0.06</v>
          </cell>
          <cell r="H1794">
            <v>0.05</v>
          </cell>
          <cell r="I1794" t="str">
            <v>5         12</v>
          </cell>
          <cell r="J1794">
            <v>0</v>
          </cell>
          <cell r="K1794">
            <v>0</v>
          </cell>
          <cell r="L1794">
            <v>2003</v>
          </cell>
          <cell r="M1794" t="str">
            <v>No Trade</v>
          </cell>
          <cell r="N1794" t="str">
            <v>NG23</v>
          </cell>
          <cell r="O1794">
            <v>40.26</v>
          </cell>
          <cell r="P1794">
            <v>1</v>
          </cell>
        </row>
        <row r="1795">
          <cell r="A1795" t="str">
            <v>ON</v>
          </cell>
          <cell r="B1795">
            <v>2</v>
          </cell>
          <cell r="C1795">
            <v>3</v>
          </cell>
          <cell r="D1795" t="str">
            <v>C</v>
          </cell>
          <cell r="E1795">
            <v>5.65</v>
          </cell>
          <cell r="F1795">
            <v>37649</v>
          </cell>
          <cell r="G1795">
            <v>5.6000000000000001E-2</v>
          </cell>
          <cell r="H1795">
            <v>0.05</v>
          </cell>
          <cell r="I1795" t="str">
            <v>1          0</v>
          </cell>
          <cell r="J1795">
            <v>0</v>
          </cell>
          <cell r="K1795">
            <v>0</v>
          </cell>
          <cell r="L1795">
            <v>2003</v>
          </cell>
          <cell r="M1795" t="str">
            <v>No Trade</v>
          </cell>
          <cell r="N1795" t="str">
            <v>NG23</v>
          </cell>
          <cell r="O1795">
            <v>40.26</v>
          </cell>
          <cell r="P1795">
            <v>1</v>
          </cell>
        </row>
        <row r="1796">
          <cell r="A1796" t="str">
            <v>ON</v>
          </cell>
          <cell r="B1796">
            <v>2</v>
          </cell>
          <cell r="C1796">
            <v>3</v>
          </cell>
          <cell r="D1796" t="str">
            <v>C</v>
          </cell>
          <cell r="E1796">
            <v>5.7</v>
          </cell>
          <cell r="F1796">
            <v>37649</v>
          </cell>
          <cell r="G1796">
            <v>5.1999999999999998E-2</v>
          </cell>
          <cell r="H1796">
            <v>0.04</v>
          </cell>
          <cell r="I1796" t="str">
            <v>8         12</v>
          </cell>
          <cell r="J1796">
            <v>5.5E-2</v>
          </cell>
          <cell r="K1796">
            <v>4.4999999999999998E-2</v>
          </cell>
          <cell r="L1796">
            <v>2003</v>
          </cell>
          <cell r="M1796" t="str">
            <v>No Trade</v>
          </cell>
          <cell r="N1796" t="str">
            <v>NG23</v>
          </cell>
          <cell r="O1796">
            <v>40.26</v>
          </cell>
          <cell r="P1796">
            <v>1</v>
          </cell>
        </row>
        <row r="1797">
          <cell r="A1797" t="str">
            <v>ON</v>
          </cell>
          <cell r="B1797">
            <v>2</v>
          </cell>
          <cell r="C1797">
            <v>3</v>
          </cell>
          <cell r="D1797" t="str">
            <v>C</v>
          </cell>
          <cell r="E1797">
            <v>5.75</v>
          </cell>
          <cell r="F1797">
            <v>37649</v>
          </cell>
          <cell r="G1797">
            <v>4.9000000000000002E-2</v>
          </cell>
          <cell r="H1797">
            <v>0.04</v>
          </cell>
          <cell r="I1797" t="str">
            <v>5        280</v>
          </cell>
          <cell r="J1797">
            <v>4.4999999999999998E-2</v>
          </cell>
          <cell r="K1797">
            <v>4.4999999999999998E-2</v>
          </cell>
          <cell r="L1797">
            <v>2003</v>
          </cell>
          <cell r="M1797" t="str">
            <v>No Trade</v>
          </cell>
          <cell r="N1797" t="str">
            <v>NG23</v>
          </cell>
          <cell r="O1797">
            <v>40.26</v>
          </cell>
          <cell r="P1797">
            <v>1</v>
          </cell>
        </row>
        <row r="1798">
          <cell r="A1798" t="str">
            <v>ON</v>
          </cell>
          <cell r="B1798">
            <v>2</v>
          </cell>
          <cell r="C1798">
            <v>3</v>
          </cell>
          <cell r="D1798" t="str">
            <v>C</v>
          </cell>
          <cell r="E1798">
            <v>5.8</v>
          </cell>
          <cell r="F1798">
            <v>37649</v>
          </cell>
          <cell r="G1798">
            <v>4.5999999999999999E-2</v>
          </cell>
          <cell r="H1798">
            <v>0.04</v>
          </cell>
          <cell r="I1798" t="str">
            <v>2          0</v>
          </cell>
          <cell r="J1798">
            <v>0</v>
          </cell>
          <cell r="K1798">
            <v>0</v>
          </cell>
          <cell r="L1798">
            <v>2003</v>
          </cell>
          <cell r="M1798" t="str">
            <v>No Trade</v>
          </cell>
          <cell r="N1798" t="str">
            <v>NG23</v>
          </cell>
          <cell r="O1798">
            <v>40.26</v>
          </cell>
          <cell r="P1798">
            <v>1</v>
          </cell>
        </row>
        <row r="1799">
          <cell r="A1799" t="str">
            <v>ON</v>
          </cell>
          <cell r="B1799">
            <v>2</v>
          </cell>
          <cell r="C1799">
            <v>3</v>
          </cell>
          <cell r="D1799" t="str">
            <v>C</v>
          </cell>
          <cell r="E1799">
            <v>5.85</v>
          </cell>
          <cell r="F1799">
            <v>37649</v>
          </cell>
          <cell r="G1799">
            <v>4.2999999999999997E-2</v>
          </cell>
          <cell r="H1799">
            <v>0.04</v>
          </cell>
          <cell r="I1799" t="str">
            <v>0          0</v>
          </cell>
          <cell r="J1799">
            <v>0</v>
          </cell>
          <cell r="K1799">
            <v>0</v>
          </cell>
          <cell r="L1799">
            <v>2003</v>
          </cell>
          <cell r="M1799" t="str">
            <v>No Trade</v>
          </cell>
          <cell r="N1799" t="str">
            <v>NG23</v>
          </cell>
          <cell r="O1799">
            <v>40.26</v>
          </cell>
          <cell r="P1799">
            <v>1</v>
          </cell>
        </row>
        <row r="1800">
          <cell r="A1800" t="str">
            <v>ON</v>
          </cell>
          <cell r="B1800">
            <v>2</v>
          </cell>
          <cell r="C1800">
            <v>3</v>
          </cell>
          <cell r="D1800" t="str">
            <v>C</v>
          </cell>
          <cell r="E1800">
            <v>5.9</v>
          </cell>
          <cell r="F1800">
            <v>37649</v>
          </cell>
          <cell r="G1800">
            <v>0.04</v>
          </cell>
          <cell r="H1800">
            <v>0.03</v>
          </cell>
          <cell r="I1800" t="str">
            <v>7          0</v>
          </cell>
          <cell r="J1800">
            <v>0</v>
          </cell>
          <cell r="K1800">
            <v>0</v>
          </cell>
          <cell r="L1800">
            <v>2003</v>
          </cell>
          <cell r="M1800" t="str">
            <v>No Trade</v>
          </cell>
          <cell r="N1800" t="str">
            <v>NG23</v>
          </cell>
          <cell r="O1800">
            <v>40.26</v>
          </cell>
          <cell r="P1800">
            <v>1</v>
          </cell>
        </row>
        <row r="1801">
          <cell r="A1801" t="str">
            <v>ON</v>
          </cell>
          <cell r="B1801">
            <v>2</v>
          </cell>
          <cell r="C1801">
            <v>3</v>
          </cell>
          <cell r="D1801" t="str">
            <v>C</v>
          </cell>
          <cell r="E1801">
            <v>5.95</v>
          </cell>
          <cell r="F1801">
            <v>37649</v>
          </cell>
          <cell r="G1801">
            <v>0</v>
          </cell>
          <cell r="H1801">
            <v>0</v>
          </cell>
          <cell r="I1801" t="str">
            <v>0          0</v>
          </cell>
          <cell r="J1801">
            <v>0</v>
          </cell>
          <cell r="K1801">
            <v>0</v>
          </cell>
          <cell r="L1801">
            <v>2003</v>
          </cell>
          <cell r="M1801" t="str">
            <v>No Trade</v>
          </cell>
          <cell r="N1801" t="str">
            <v/>
          </cell>
          <cell r="O1801" t="str">
            <v/>
          </cell>
          <cell r="P1801" t="str">
            <v/>
          </cell>
        </row>
        <row r="1802">
          <cell r="A1802" t="str">
            <v>ON</v>
          </cell>
          <cell r="B1802">
            <v>2</v>
          </cell>
          <cell r="C1802">
            <v>3</v>
          </cell>
          <cell r="D1802" t="str">
            <v>C</v>
          </cell>
          <cell r="E1802">
            <v>6</v>
          </cell>
          <cell r="F1802">
            <v>37649</v>
          </cell>
          <cell r="G1802">
            <v>3.5000000000000003E-2</v>
          </cell>
          <cell r="H1802">
            <v>0.03</v>
          </cell>
          <cell r="I1802" t="str">
            <v>3        602</v>
          </cell>
          <cell r="J1802">
            <v>2.9000000000000001E-2</v>
          </cell>
          <cell r="K1802">
            <v>2.7E-2</v>
          </cell>
          <cell r="L1802">
            <v>2003</v>
          </cell>
          <cell r="M1802" t="str">
            <v>No Trade</v>
          </cell>
          <cell r="N1802" t="str">
            <v>NG23</v>
          </cell>
          <cell r="O1802">
            <v>40.26</v>
          </cell>
          <cell r="P1802">
            <v>1</v>
          </cell>
        </row>
        <row r="1803">
          <cell r="A1803" t="str">
            <v>ON</v>
          </cell>
          <cell r="B1803">
            <v>2</v>
          </cell>
          <cell r="C1803">
            <v>3</v>
          </cell>
          <cell r="D1803" t="str">
            <v>P</v>
          </cell>
          <cell r="E1803">
            <v>6</v>
          </cell>
          <cell r="F1803">
            <v>37649</v>
          </cell>
          <cell r="G1803">
            <v>1.97</v>
          </cell>
          <cell r="H1803">
            <v>1.97</v>
          </cell>
          <cell r="I1803" t="str">
            <v>0          0</v>
          </cell>
          <cell r="J1803">
            <v>0</v>
          </cell>
          <cell r="K1803">
            <v>0</v>
          </cell>
          <cell r="L1803">
            <v>2003</v>
          </cell>
          <cell r="M1803">
            <v>5.1378324123680361</v>
          </cell>
          <cell r="N1803" t="str">
            <v>NG23</v>
          </cell>
          <cell r="O1803">
            <v>40.26</v>
          </cell>
          <cell r="P1803">
            <v>2</v>
          </cell>
        </row>
        <row r="1804">
          <cell r="A1804" t="str">
            <v>ON</v>
          </cell>
          <cell r="B1804">
            <v>2</v>
          </cell>
          <cell r="C1804">
            <v>3</v>
          </cell>
          <cell r="D1804" t="str">
            <v>C</v>
          </cell>
          <cell r="E1804">
            <v>6.05</v>
          </cell>
          <cell r="F1804">
            <v>37649</v>
          </cell>
          <cell r="G1804">
            <v>3.3000000000000002E-2</v>
          </cell>
          <cell r="H1804">
            <v>0.03</v>
          </cell>
          <cell r="I1804" t="str">
            <v>1          0</v>
          </cell>
          <cell r="J1804">
            <v>0</v>
          </cell>
          <cell r="K1804">
            <v>0</v>
          </cell>
          <cell r="L1804">
            <v>2003</v>
          </cell>
          <cell r="M1804" t="str">
            <v>No Trade</v>
          </cell>
          <cell r="N1804" t="str">
            <v>NG23</v>
          </cell>
          <cell r="O1804">
            <v>40.26</v>
          </cell>
          <cell r="P1804">
            <v>1</v>
          </cell>
        </row>
        <row r="1805">
          <cell r="A1805" t="str">
            <v>ON</v>
          </cell>
          <cell r="B1805">
            <v>2</v>
          </cell>
          <cell r="C1805">
            <v>3</v>
          </cell>
          <cell r="D1805" t="str">
            <v>C</v>
          </cell>
          <cell r="E1805">
            <v>6.1</v>
          </cell>
          <cell r="F1805">
            <v>37649</v>
          </cell>
          <cell r="G1805">
            <v>0.03</v>
          </cell>
          <cell r="H1805">
            <v>0.02</v>
          </cell>
          <cell r="I1805" t="str">
            <v>9          0</v>
          </cell>
          <cell r="J1805">
            <v>0</v>
          </cell>
          <cell r="K1805">
            <v>0</v>
          </cell>
          <cell r="L1805">
            <v>2003</v>
          </cell>
          <cell r="M1805" t="str">
            <v>No Trade</v>
          </cell>
          <cell r="N1805" t="str">
            <v>NG23</v>
          </cell>
          <cell r="O1805">
            <v>40.26</v>
          </cell>
          <cell r="P1805">
            <v>1</v>
          </cell>
        </row>
        <row r="1806">
          <cell r="A1806" t="str">
            <v>ON</v>
          </cell>
          <cell r="B1806">
            <v>2</v>
          </cell>
          <cell r="C1806">
            <v>3</v>
          </cell>
          <cell r="D1806" t="str">
            <v>C</v>
          </cell>
          <cell r="E1806">
            <v>6.2</v>
          </cell>
          <cell r="F1806">
            <v>37649</v>
          </cell>
          <cell r="G1806">
            <v>2.7E-2</v>
          </cell>
          <cell r="H1806">
            <v>0.02</v>
          </cell>
          <cell r="I1806" t="str">
            <v>5          0</v>
          </cell>
          <cell r="J1806">
            <v>0</v>
          </cell>
          <cell r="K1806">
            <v>0</v>
          </cell>
          <cell r="L1806">
            <v>2003</v>
          </cell>
          <cell r="M1806" t="str">
            <v>No Trade</v>
          </cell>
          <cell r="N1806" t="str">
            <v>NG23</v>
          </cell>
          <cell r="O1806">
            <v>40.26</v>
          </cell>
          <cell r="P1806">
            <v>1</v>
          </cell>
        </row>
        <row r="1807">
          <cell r="A1807" t="str">
            <v>ON</v>
          </cell>
          <cell r="B1807">
            <v>2</v>
          </cell>
          <cell r="C1807">
            <v>3</v>
          </cell>
          <cell r="D1807" t="str">
            <v>C</v>
          </cell>
          <cell r="E1807">
            <v>6.25</v>
          </cell>
          <cell r="F1807">
            <v>37649</v>
          </cell>
          <cell r="G1807">
            <v>2.5000000000000001E-2</v>
          </cell>
          <cell r="H1807">
            <v>0.02</v>
          </cell>
          <cell r="I1807" t="str">
            <v>4        300</v>
          </cell>
          <cell r="J1807">
            <v>0</v>
          </cell>
          <cell r="K1807">
            <v>0</v>
          </cell>
          <cell r="L1807">
            <v>2003</v>
          </cell>
          <cell r="M1807" t="str">
            <v>No Trade</v>
          </cell>
          <cell r="N1807" t="str">
            <v>NG23</v>
          </cell>
          <cell r="O1807">
            <v>40.26</v>
          </cell>
          <cell r="P1807">
            <v>1</v>
          </cell>
        </row>
        <row r="1808">
          <cell r="A1808" t="str">
            <v>ON</v>
          </cell>
          <cell r="B1808">
            <v>2</v>
          </cell>
          <cell r="C1808">
            <v>3</v>
          </cell>
          <cell r="D1808" t="str">
            <v>C</v>
          </cell>
          <cell r="E1808">
            <v>6.3</v>
          </cell>
          <cell r="F1808">
            <v>37649</v>
          </cell>
          <cell r="G1808">
            <v>2.3E-2</v>
          </cell>
          <cell r="H1808">
            <v>0.02</v>
          </cell>
          <cell r="I1808" t="str">
            <v>2          0</v>
          </cell>
          <cell r="J1808">
            <v>0</v>
          </cell>
          <cell r="K1808">
            <v>0</v>
          </cell>
          <cell r="L1808">
            <v>2003</v>
          </cell>
          <cell r="M1808" t="str">
            <v>No Trade</v>
          </cell>
          <cell r="N1808" t="str">
            <v>NG23</v>
          </cell>
          <cell r="O1808">
            <v>40.26</v>
          </cell>
          <cell r="P1808">
            <v>1</v>
          </cell>
        </row>
        <row r="1809">
          <cell r="A1809" t="str">
            <v>ON</v>
          </cell>
          <cell r="B1809">
            <v>2</v>
          </cell>
          <cell r="C1809">
            <v>3</v>
          </cell>
          <cell r="D1809" t="str">
            <v>C</v>
          </cell>
          <cell r="E1809">
            <v>6.35</v>
          </cell>
          <cell r="F1809">
            <v>37649</v>
          </cell>
          <cell r="G1809">
            <v>2.1999999999999999E-2</v>
          </cell>
          <cell r="H1809">
            <v>0.02</v>
          </cell>
          <cell r="I1809" t="str">
            <v>1          0</v>
          </cell>
          <cell r="J1809">
            <v>0</v>
          </cell>
          <cell r="K1809">
            <v>0</v>
          </cell>
          <cell r="L1809">
            <v>2003</v>
          </cell>
          <cell r="M1809" t="str">
            <v>No Trade</v>
          </cell>
          <cell r="N1809" t="str">
            <v>NG23</v>
          </cell>
          <cell r="O1809">
            <v>40.26</v>
          </cell>
          <cell r="P1809">
            <v>1</v>
          </cell>
        </row>
        <row r="1810">
          <cell r="A1810" t="str">
            <v>ON</v>
          </cell>
          <cell r="B1810">
            <v>2</v>
          </cell>
          <cell r="C1810">
            <v>3</v>
          </cell>
          <cell r="D1810" t="str">
            <v>C</v>
          </cell>
          <cell r="E1810">
            <v>6.4</v>
          </cell>
          <cell r="F1810">
            <v>37649</v>
          </cell>
          <cell r="G1810">
            <v>2.1000000000000001E-2</v>
          </cell>
          <cell r="H1810">
            <v>0.02</v>
          </cell>
          <cell r="I1810" t="str">
            <v>0          0</v>
          </cell>
          <cell r="J1810">
            <v>0</v>
          </cell>
          <cell r="K1810">
            <v>0</v>
          </cell>
          <cell r="L1810">
            <v>2003</v>
          </cell>
          <cell r="M1810" t="str">
            <v>No Trade</v>
          </cell>
          <cell r="N1810" t="str">
            <v>NG23</v>
          </cell>
          <cell r="O1810">
            <v>40.26</v>
          </cell>
          <cell r="P1810">
            <v>1</v>
          </cell>
        </row>
        <row r="1811">
          <cell r="A1811" t="str">
            <v>ON</v>
          </cell>
          <cell r="B1811">
            <v>2</v>
          </cell>
          <cell r="C1811">
            <v>3</v>
          </cell>
          <cell r="D1811" t="str">
            <v>C</v>
          </cell>
          <cell r="E1811">
            <v>6.45</v>
          </cell>
          <cell r="F1811">
            <v>37649</v>
          </cell>
          <cell r="G1811">
            <v>1.9E-2</v>
          </cell>
          <cell r="H1811">
            <v>0.01</v>
          </cell>
          <cell r="I1811" t="str">
            <v>9          0</v>
          </cell>
          <cell r="J1811">
            <v>0</v>
          </cell>
          <cell r="K1811">
            <v>0</v>
          </cell>
          <cell r="L1811">
            <v>2003</v>
          </cell>
          <cell r="M1811" t="str">
            <v>No Trade</v>
          </cell>
          <cell r="N1811" t="str">
            <v>NG23</v>
          </cell>
          <cell r="O1811">
            <v>40.26</v>
          </cell>
          <cell r="P1811">
            <v>1</v>
          </cell>
        </row>
        <row r="1812">
          <cell r="A1812" t="str">
            <v>ON</v>
          </cell>
          <cell r="B1812">
            <v>2</v>
          </cell>
          <cell r="C1812">
            <v>3</v>
          </cell>
          <cell r="D1812" t="str">
            <v>C</v>
          </cell>
          <cell r="E1812">
            <v>6.5</v>
          </cell>
          <cell r="F1812">
            <v>37649</v>
          </cell>
          <cell r="G1812">
            <v>1.7999999999999999E-2</v>
          </cell>
          <cell r="H1812">
            <v>0.01</v>
          </cell>
          <cell r="I1812" t="str">
            <v>8          0</v>
          </cell>
          <cell r="J1812">
            <v>0</v>
          </cell>
          <cell r="K1812">
            <v>0</v>
          </cell>
          <cell r="L1812">
            <v>2003</v>
          </cell>
          <cell r="M1812" t="str">
            <v>No Trade</v>
          </cell>
          <cell r="N1812" t="str">
            <v>NG23</v>
          </cell>
          <cell r="O1812">
            <v>40.26</v>
          </cell>
          <cell r="P1812">
            <v>1</v>
          </cell>
        </row>
        <row r="1813">
          <cell r="A1813" t="str">
            <v>ON</v>
          </cell>
          <cell r="B1813">
            <v>2</v>
          </cell>
          <cell r="C1813">
            <v>3</v>
          </cell>
          <cell r="D1813" t="str">
            <v>C</v>
          </cell>
          <cell r="E1813">
            <v>6.55</v>
          </cell>
          <cell r="F1813">
            <v>37649</v>
          </cell>
          <cell r="G1813">
            <v>1.7000000000000001E-2</v>
          </cell>
          <cell r="H1813">
            <v>0.01</v>
          </cell>
          <cell r="I1813" t="str">
            <v>7          0</v>
          </cell>
          <cell r="J1813">
            <v>0</v>
          </cell>
          <cell r="K1813">
            <v>0</v>
          </cell>
          <cell r="L1813">
            <v>2003</v>
          </cell>
          <cell r="M1813" t="str">
            <v>No Trade</v>
          </cell>
          <cell r="N1813" t="str">
            <v>NG23</v>
          </cell>
          <cell r="O1813">
            <v>40.26</v>
          </cell>
          <cell r="P1813">
            <v>1</v>
          </cell>
        </row>
        <row r="1814">
          <cell r="A1814" t="str">
            <v>ON</v>
          </cell>
          <cell r="B1814">
            <v>2</v>
          </cell>
          <cell r="C1814">
            <v>3</v>
          </cell>
          <cell r="D1814" t="str">
            <v>C</v>
          </cell>
          <cell r="E1814">
            <v>6.6</v>
          </cell>
          <cell r="F1814">
            <v>37649</v>
          </cell>
          <cell r="G1814">
            <v>1.6E-2</v>
          </cell>
          <cell r="H1814">
            <v>0.01</v>
          </cell>
          <cell r="I1814" t="str">
            <v>6          0</v>
          </cell>
          <cell r="J1814">
            <v>0</v>
          </cell>
          <cell r="K1814">
            <v>0</v>
          </cell>
          <cell r="L1814">
            <v>2003</v>
          </cell>
          <cell r="M1814" t="str">
            <v>No Trade</v>
          </cell>
          <cell r="N1814" t="str">
            <v>NG23</v>
          </cell>
          <cell r="O1814">
            <v>40.26</v>
          </cell>
          <cell r="P1814">
            <v>1</v>
          </cell>
        </row>
        <row r="1815">
          <cell r="A1815" t="str">
            <v>ON</v>
          </cell>
          <cell r="B1815">
            <v>2</v>
          </cell>
          <cell r="C1815">
            <v>3</v>
          </cell>
          <cell r="D1815" t="str">
            <v>C</v>
          </cell>
          <cell r="E1815">
            <v>6.65</v>
          </cell>
          <cell r="F1815">
            <v>37649</v>
          </cell>
          <cell r="G1815">
            <v>1.4999999999999999E-2</v>
          </cell>
          <cell r="H1815">
            <v>0.01</v>
          </cell>
          <cell r="I1815" t="str">
            <v>5          0</v>
          </cell>
          <cell r="J1815">
            <v>0</v>
          </cell>
          <cell r="K1815">
            <v>0</v>
          </cell>
          <cell r="L1815">
            <v>2003</v>
          </cell>
          <cell r="M1815" t="str">
            <v>No Trade</v>
          </cell>
          <cell r="N1815" t="str">
            <v>NG23</v>
          </cell>
          <cell r="O1815">
            <v>40.26</v>
          </cell>
          <cell r="P1815">
            <v>1</v>
          </cell>
        </row>
        <row r="1816">
          <cell r="A1816" t="str">
            <v>ON</v>
          </cell>
          <cell r="B1816">
            <v>2</v>
          </cell>
          <cell r="C1816">
            <v>3</v>
          </cell>
          <cell r="D1816" t="str">
            <v>C</v>
          </cell>
          <cell r="E1816">
            <v>6.7</v>
          </cell>
          <cell r="F1816">
            <v>37649</v>
          </cell>
          <cell r="G1816">
            <v>1.4E-2</v>
          </cell>
          <cell r="H1816">
            <v>0.01</v>
          </cell>
          <cell r="I1816" t="str">
            <v>4          2</v>
          </cell>
          <cell r="J1816">
            <v>0</v>
          </cell>
          <cell r="K1816">
            <v>0</v>
          </cell>
          <cell r="L1816">
            <v>2003</v>
          </cell>
          <cell r="M1816" t="str">
            <v>No Trade</v>
          </cell>
          <cell r="N1816" t="str">
            <v>NG23</v>
          </cell>
          <cell r="O1816">
            <v>40.26</v>
          </cell>
          <cell r="P1816">
            <v>1</v>
          </cell>
        </row>
        <row r="1817">
          <cell r="A1817" t="str">
            <v>ON</v>
          </cell>
          <cell r="B1817">
            <v>2</v>
          </cell>
          <cell r="C1817">
            <v>3</v>
          </cell>
          <cell r="D1817" t="str">
            <v>C</v>
          </cell>
          <cell r="E1817">
            <v>6.75</v>
          </cell>
          <cell r="F1817">
            <v>37649</v>
          </cell>
          <cell r="G1817">
            <v>1.2999999999999999E-2</v>
          </cell>
          <cell r="H1817">
            <v>0.01</v>
          </cell>
          <cell r="I1817" t="str">
            <v>3          0</v>
          </cell>
          <cell r="J1817">
            <v>0</v>
          </cell>
          <cell r="K1817">
            <v>0</v>
          </cell>
          <cell r="L1817">
            <v>2003</v>
          </cell>
          <cell r="M1817" t="str">
            <v>No Trade</v>
          </cell>
          <cell r="N1817" t="str">
            <v>NG23</v>
          </cell>
          <cell r="O1817">
            <v>40.26</v>
          </cell>
          <cell r="P1817">
            <v>1</v>
          </cell>
        </row>
        <row r="1818">
          <cell r="A1818" t="str">
            <v>ON</v>
          </cell>
          <cell r="B1818">
            <v>2</v>
          </cell>
          <cell r="C1818">
            <v>3</v>
          </cell>
          <cell r="D1818" t="str">
            <v>C</v>
          </cell>
          <cell r="E1818">
            <v>6.8</v>
          </cell>
          <cell r="F1818">
            <v>37649</v>
          </cell>
          <cell r="G1818">
            <v>1.2999999999999999E-2</v>
          </cell>
          <cell r="H1818">
            <v>0.01</v>
          </cell>
          <cell r="I1818" t="str">
            <v>2          0</v>
          </cell>
          <cell r="J1818">
            <v>0</v>
          </cell>
          <cell r="K1818">
            <v>0</v>
          </cell>
          <cell r="L1818">
            <v>2003</v>
          </cell>
          <cell r="M1818" t="str">
            <v>No Trade</v>
          </cell>
          <cell r="N1818" t="str">
            <v>NG23</v>
          </cell>
          <cell r="O1818">
            <v>40.26</v>
          </cell>
          <cell r="P1818">
            <v>1</v>
          </cell>
        </row>
        <row r="1819">
          <cell r="A1819" t="str">
            <v>ON</v>
          </cell>
          <cell r="B1819">
            <v>2</v>
          </cell>
          <cell r="C1819">
            <v>3</v>
          </cell>
          <cell r="D1819" t="str">
            <v>C</v>
          </cell>
          <cell r="E1819">
            <v>6.85</v>
          </cell>
          <cell r="F1819">
            <v>37649</v>
          </cell>
          <cell r="G1819">
            <v>1.2E-2</v>
          </cell>
          <cell r="H1819">
            <v>0.01</v>
          </cell>
          <cell r="I1819" t="str">
            <v>2          0</v>
          </cell>
          <cell r="J1819">
            <v>0</v>
          </cell>
          <cell r="K1819">
            <v>0</v>
          </cell>
          <cell r="L1819">
            <v>2003</v>
          </cell>
          <cell r="M1819" t="str">
            <v>No Trade</v>
          </cell>
          <cell r="N1819" t="str">
            <v>NG23</v>
          </cell>
          <cell r="O1819">
            <v>40.26</v>
          </cell>
          <cell r="P1819">
            <v>1</v>
          </cell>
        </row>
        <row r="1820">
          <cell r="A1820" t="str">
            <v>ON</v>
          </cell>
          <cell r="B1820">
            <v>2</v>
          </cell>
          <cell r="C1820">
            <v>3</v>
          </cell>
          <cell r="D1820" t="str">
            <v>C</v>
          </cell>
          <cell r="E1820">
            <v>6.9</v>
          </cell>
          <cell r="F1820">
            <v>37649</v>
          </cell>
          <cell r="G1820">
            <v>1.0999999999999999E-2</v>
          </cell>
          <cell r="H1820">
            <v>0.01</v>
          </cell>
          <cell r="I1820" t="str">
            <v>1          0</v>
          </cell>
          <cell r="J1820">
            <v>0</v>
          </cell>
          <cell r="K1820">
            <v>0</v>
          </cell>
          <cell r="L1820">
            <v>2003</v>
          </cell>
          <cell r="M1820" t="str">
            <v>No Trade</v>
          </cell>
          <cell r="N1820" t="str">
            <v>NG23</v>
          </cell>
          <cell r="O1820">
            <v>40.26</v>
          </cell>
          <cell r="P1820">
            <v>1</v>
          </cell>
        </row>
        <row r="1821">
          <cell r="A1821" t="str">
            <v>ON</v>
          </cell>
          <cell r="B1821">
            <v>2</v>
          </cell>
          <cell r="C1821">
            <v>3</v>
          </cell>
          <cell r="D1821" t="str">
            <v>C</v>
          </cell>
          <cell r="E1821">
            <v>6.95</v>
          </cell>
          <cell r="F1821">
            <v>37649</v>
          </cell>
          <cell r="G1821">
            <v>1.0999999999999999E-2</v>
          </cell>
          <cell r="H1821">
            <v>0.01</v>
          </cell>
          <cell r="I1821" t="str">
            <v>0          0</v>
          </cell>
          <cell r="J1821">
            <v>0</v>
          </cell>
          <cell r="K1821">
            <v>0</v>
          </cell>
          <cell r="L1821">
            <v>2003</v>
          </cell>
          <cell r="M1821" t="str">
            <v>No Trade</v>
          </cell>
          <cell r="N1821" t="str">
            <v>NG23</v>
          </cell>
          <cell r="O1821">
            <v>40.26</v>
          </cell>
          <cell r="P1821">
            <v>1</v>
          </cell>
        </row>
        <row r="1822">
          <cell r="A1822" t="str">
            <v>ON</v>
          </cell>
          <cell r="B1822">
            <v>2</v>
          </cell>
          <cell r="C1822">
            <v>3</v>
          </cell>
          <cell r="D1822" t="str">
            <v>C</v>
          </cell>
          <cell r="E1822">
            <v>7</v>
          </cell>
          <cell r="F1822">
            <v>37649</v>
          </cell>
          <cell r="G1822">
            <v>0.01</v>
          </cell>
          <cell r="H1822">
            <v>0.01</v>
          </cell>
          <cell r="I1822" t="str">
            <v>0          5</v>
          </cell>
          <cell r="J1822">
            <v>8.9999999999999993E-3</v>
          </cell>
          <cell r="K1822">
            <v>8.9999999999999993E-3</v>
          </cell>
          <cell r="L1822">
            <v>2003</v>
          </cell>
          <cell r="M1822" t="str">
            <v>No Trade</v>
          </cell>
          <cell r="N1822" t="str">
            <v>NG23</v>
          </cell>
          <cell r="O1822">
            <v>40.26</v>
          </cell>
          <cell r="P1822">
            <v>1</v>
          </cell>
        </row>
        <row r="1823">
          <cell r="A1823" t="str">
            <v>ON</v>
          </cell>
          <cell r="B1823">
            <v>2</v>
          </cell>
          <cell r="C1823">
            <v>3</v>
          </cell>
          <cell r="D1823" t="str">
            <v>C</v>
          </cell>
          <cell r="E1823">
            <v>7.1</v>
          </cell>
          <cell r="F1823">
            <v>37649</v>
          </cell>
          <cell r="G1823">
            <v>8.9999999999999993E-3</v>
          </cell>
          <cell r="H1823">
            <v>0</v>
          </cell>
          <cell r="I1823" t="str">
            <v>9          0</v>
          </cell>
          <cell r="J1823">
            <v>0</v>
          </cell>
          <cell r="K1823">
            <v>0</v>
          </cell>
          <cell r="L1823">
            <v>2003</v>
          </cell>
          <cell r="M1823" t="str">
            <v>No Trade</v>
          </cell>
          <cell r="N1823" t="str">
            <v>NG23</v>
          </cell>
          <cell r="O1823">
            <v>40.26</v>
          </cell>
          <cell r="P1823">
            <v>1</v>
          </cell>
        </row>
        <row r="1824">
          <cell r="A1824" t="str">
            <v>ON</v>
          </cell>
          <cell r="B1824">
            <v>2</v>
          </cell>
          <cell r="C1824">
            <v>3</v>
          </cell>
          <cell r="D1824" t="str">
            <v>C</v>
          </cell>
          <cell r="E1824">
            <v>7.25</v>
          </cell>
          <cell r="F1824">
            <v>37649</v>
          </cell>
          <cell r="G1824">
            <v>8.0000000000000002E-3</v>
          </cell>
          <cell r="H1824">
            <v>0</v>
          </cell>
          <cell r="I1824" t="str">
            <v>8          0</v>
          </cell>
          <cell r="J1824">
            <v>0</v>
          </cell>
          <cell r="K1824">
            <v>0</v>
          </cell>
          <cell r="L1824">
            <v>2003</v>
          </cell>
          <cell r="M1824" t="str">
            <v>No Trade</v>
          </cell>
          <cell r="N1824" t="str">
            <v>NG23</v>
          </cell>
          <cell r="O1824">
            <v>40.26</v>
          </cell>
          <cell r="P1824">
            <v>1</v>
          </cell>
        </row>
        <row r="1825">
          <cell r="A1825" t="str">
            <v>ON</v>
          </cell>
          <cell r="B1825">
            <v>2</v>
          </cell>
          <cell r="C1825">
            <v>3</v>
          </cell>
          <cell r="D1825" t="str">
            <v>C</v>
          </cell>
          <cell r="E1825">
            <v>7.3</v>
          </cell>
          <cell r="F1825">
            <v>37649</v>
          </cell>
          <cell r="G1825">
            <v>7.0000000000000001E-3</v>
          </cell>
          <cell r="H1825">
            <v>0</v>
          </cell>
          <cell r="I1825" t="str">
            <v>7          0</v>
          </cell>
          <cell r="J1825">
            <v>0</v>
          </cell>
          <cell r="K1825">
            <v>0</v>
          </cell>
          <cell r="L1825">
            <v>2003</v>
          </cell>
          <cell r="M1825" t="str">
            <v>No Trade</v>
          </cell>
          <cell r="N1825" t="str">
            <v>NG23</v>
          </cell>
          <cell r="O1825">
            <v>40.26</v>
          </cell>
          <cell r="P1825">
            <v>1</v>
          </cell>
        </row>
        <row r="1826">
          <cell r="A1826" t="str">
            <v>ON</v>
          </cell>
          <cell r="B1826">
            <v>2</v>
          </cell>
          <cell r="C1826">
            <v>3</v>
          </cell>
          <cell r="D1826" t="str">
            <v>C</v>
          </cell>
          <cell r="E1826">
            <v>7.4</v>
          </cell>
          <cell r="F1826">
            <v>37649</v>
          </cell>
          <cell r="G1826">
            <v>6.0000000000000001E-3</v>
          </cell>
          <cell r="H1826">
            <v>0</v>
          </cell>
          <cell r="I1826" t="str">
            <v>6          0</v>
          </cell>
          <cell r="J1826">
            <v>0</v>
          </cell>
          <cell r="K1826">
            <v>0</v>
          </cell>
          <cell r="L1826">
            <v>2003</v>
          </cell>
          <cell r="M1826" t="str">
            <v>No Trade</v>
          </cell>
          <cell r="N1826" t="str">
            <v>NG23</v>
          </cell>
          <cell r="O1826">
            <v>40.26</v>
          </cell>
          <cell r="P1826">
            <v>1</v>
          </cell>
        </row>
        <row r="1827">
          <cell r="A1827" t="str">
            <v>ON</v>
          </cell>
          <cell r="B1827">
            <v>2</v>
          </cell>
          <cell r="C1827">
            <v>3</v>
          </cell>
          <cell r="D1827" t="str">
            <v>C</v>
          </cell>
          <cell r="E1827">
            <v>7.5</v>
          </cell>
          <cell r="F1827">
            <v>37649</v>
          </cell>
          <cell r="G1827">
            <v>6.0000000000000001E-3</v>
          </cell>
          <cell r="H1827">
            <v>0</v>
          </cell>
          <cell r="I1827" t="str">
            <v>6          0</v>
          </cell>
          <cell r="J1827">
            <v>0</v>
          </cell>
          <cell r="K1827">
            <v>0</v>
          </cell>
          <cell r="L1827">
            <v>2003</v>
          </cell>
          <cell r="M1827" t="str">
            <v>No Trade</v>
          </cell>
          <cell r="N1827" t="str">
            <v>NG23</v>
          </cell>
          <cell r="O1827">
            <v>40.26</v>
          </cell>
          <cell r="P1827">
            <v>1</v>
          </cell>
        </row>
        <row r="1828">
          <cell r="A1828" t="str">
            <v>ON</v>
          </cell>
          <cell r="B1828">
            <v>2</v>
          </cell>
          <cell r="C1828">
            <v>3</v>
          </cell>
          <cell r="D1828" t="str">
            <v>C</v>
          </cell>
          <cell r="E1828">
            <v>7.55</v>
          </cell>
          <cell r="F1828">
            <v>37649</v>
          </cell>
          <cell r="G1828">
            <v>5.0000000000000001E-3</v>
          </cell>
          <cell r="H1828">
            <v>0</v>
          </cell>
          <cell r="I1828" t="str">
            <v>6          0</v>
          </cell>
          <cell r="J1828">
            <v>0</v>
          </cell>
          <cell r="K1828">
            <v>0</v>
          </cell>
          <cell r="L1828">
            <v>2003</v>
          </cell>
          <cell r="M1828" t="str">
            <v>No Trade</v>
          </cell>
          <cell r="N1828" t="str">
            <v>NG23</v>
          </cell>
          <cell r="O1828">
            <v>40.26</v>
          </cell>
          <cell r="P1828">
            <v>1</v>
          </cell>
        </row>
        <row r="1829">
          <cell r="A1829" t="str">
            <v>ON</v>
          </cell>
          <cell r="B1829">
            <v>2</v>
          </cell>
          <cell r="C1829">
            <v>3</v>
          </cell>
          <cell r="D1829" t="str">
            <v>C</v>
          </cell>
          <cell r="E1829">
            <v>7.6</v>
          </cell>
          <cell r="F1829">
            <v>37649</v>
          </cell>
          <cell r="G1829">
            <v>5.0000000000000001E-3</v>
          </cell>
          <cell r="H1829">
            <v>0</v>
          </cell>
          <cell r="I1829" t="str">
            <v>5          2</v>
          </cell>
          <cell r="J1829">
            <v>0</v>
          </cell>
          <cell r="K1829">
            <v>0</v>
          </cell>
          <cell r="L1829">
            <v>2003</v>
          </cell>
          <cell r="M1829" t="str">
            <v>No Trade</v>
          </cell>
          <cell r="N1829" t="str">
            <v>NG23</v>
          </cell>
          <cell r="O1829">
            <v>40.26</v>
          </cell>
          <cell r="P1829">
            <v>1</v>
          </cell>
        </row>
        <row r="1830">
          <cell r="A1830" t="str">
            <v>ON</v>
          </cell>
          <cell r="B1830">
            <v>2</v>
          </cell>
          <cell r="C1830">
            <v>3</v>
          </cell>
          <cell r="D1830" t="str">
            <v>C</v>
          </cell>
          <cell r="E1830">
            <v>8</v>
          </cell>
          <cell r="F1830">
            <v>37649</v>
          </cell>
          <cell r="G1830">
            <v>3.0000000000000001E-3</v>
          </cell>
          <cell r="H1830">
            <v>0</v>
          </cell>
          <cell r="I1830" t="str">
            <v>4          0</v>
          </cell>
          <cell r="J1830">
            <v>0</v>
          </cell>
          <cell r="K1830">
            <v>0</v>
          </cell>
          <cell r="L1830">
            <v>2003</v>
          </cell>
          <cell r="M1830" t="str">
            <v>No Trade</v>
          </cell>
          <cell r="N1830" t="str">
            <v>NG23</v>
          </cell>
          <cell r="O1830">
            <v>40.26</v>
          </cell>
          <cell r="P1830">
            <v>1</v>
          </cell>
        </row>
        <row r="1831">
          <cell r="A1831" t="str">
            <v>ON</v>
          </cell>
          <cell r="B1831">
            <v>2</v>
          </cell>
          <cell r="C1831">
            <v>3</v>
          </cell>
          <cell r="D1831" t="str">
            <v>P</v>
          </cell>
          <cell r="E1831">
            <v>8</v>
          </cell>
          <cell r="F1831">
            <v>37649</v>
          </cell>
          <cell r="G1831">
            <v>3.8889999999999998</v>
          </cell>
          <cell r="H1831">
            <v>3.88</v>
          </cell>
          <cell r="I1831" t="str">
            <v>9          0</v>
          </cell>
          <cell r="J1831">
            <v>0</v>
          </cell>
          <cell r="K1831">
            <v>0</v>
          </cell>
          <cell r="L1831">
            <v>2003</v>
          </cell>
          <cell r="M1831">
            <v>5.8763381987905419</v>
          </cell>
          <cell r="N1831" t="str">
            <v>NG23</v>
          </cell>
          <cell r="O1831">
            <v>40.26</v>
          </cell>
          <cell r="P1831">
            <v>2</v>
          </cell>
        </row>
        <row r="1832">
          <cell r="A1832" t="str">
            <v>ON</v>
          </cell>
          <cell r="B1832">
            <v>2</v>
          </cell>
          <cell r="C1832">
            <v>3</v>
          </cell>
          <cell r="D1832" t="str">
            <v>C</v>
          </cell>
          <cell r="E1832">
            <v>9</v>
          </cell>
          <cell r="F1832">
            <v>37649</v>
          </cell>
          <cell r="G1832">
            <v>2E-3</v>
          </cell>
          <cell r="H1832">
            <v>0</v>
          </cell>
          <cell r="I1832" t="str">
            <v>2          0</v>
          </cell>
          <cell r="J1832">
            <v>0</v>
          </cell>
          <cell r="K1832">
            <v>0</v>
          </cell>
          <cell r="L1832">
            <v>2003</v>
          </cell>
          <cell r="M1832" t="str">
            <v>No Trade</v>
          </cell>
          <cell r="N1832" t="str">
            <v>NG23</v>
          </cell>
          <cell r="O1832">
            <v>40.26</v>
          </cell>
          <cell r="P1832">
            <v>1</v>
          </cell>
        </row>
        <row r="1833">
          <cell r="A1833" t="str">
            <v>ON</v>
          </cell>
          <cell r="B1833">
            <v>2</v>
          </cell>
          <cell r="C1833">
            <v>3</v>
          </cell>
          <cell r="D1833" t="str">
            <v>C</v>
          </cell>
          <cell r="E1833">
            <v>10</v>
          </cell>
          <cell r="F1833">
            <v>37649</v>
          </cell>
          <cell r="G1833">
            <v>1E-3</v>
          </cell>
          <cell r="H1833">
            <v>0</v>
          </cell>
          <cell r="I1833" t="str">
            <v>1          0</v>
          </cell>
          <cell r="J1833">
            <v>0</v>
          </cell>
          <cell r="K1833">
            <v>0</v>
          </cell>
          <cell r="L1833">
            <v>2003</v>
          </cell>
          <cell r="M1833" t="str">
            <v>No Trade</v>
          </cell>
          <cell r="N1833" t="str">
            <v>NG23</v>
          </cell>
          <cell r="O1833">
            <v>40.26</v>
          </cell>
          <cell r="P1833">
            <v>1</v>
          </cell>
        </row>
        <row r="1834">
          <cell r="A1834" t="str">
            <v>ON</v>
          </cell>
          <cell r="B1834">
            <v>2</v>
          </cell>
          <cell r="C1834">
            <v>3</v>
          </cell>
          <cell r="D1834" t="str">
            <v>C</v>
          </cell>
          <cell r="E1834">
            <v>12</v>
          </cell>
          <cell r="F1834">
            <v>37649</v>
          </cell>
          <cell r="G1834">
            <v>1E-3</v>
          </cell>
          <cell r="H1834">
            <v>0</v>
          </cell>
          <cell r="I1834" t="str">
            <v>1          0</v>
          </cell>
          <cell r="J1834">
            <v>0</v>
          </cell>
          <cell r="K1834">
            <v>0</v>
          </cell>
          <cell r="L1834">
            <v>2003</v>
          </cell>
          <cell r="M1834" t="str">
            <v>No Trade</v>
          </cell>
          <cell r="N1834" t="str">
            <v>NG23</v>
          </cell>
          <cell r="O1834">
            <v>40.26</v>
          </cell>
          <cell r="P1834">
            <v>1</v>
          </cell>
        </row>
        <row r="1835">
          <cell r="A1835" t="str">
            <v>ON</v>
          </cell>
          <cell r="B1835">
            <v>2</v>
          </cell>
          <cell r="C1835">
            <v>3</v>
          </cell>
          <cell r="D1835" t="str">
            <v>P</v>
          </cell>
          <cell r="E1835">
            <v>12</v>
          </cell>
          <cell r="F1835">
            <v>37649</v>
          </cell>
          <cell r="G1835">
            <v>0</v>
          </cell>
          <cell r="H1835">
            <v>0</v>
          </cell>
          <cell r="I1835" t="str">
            <v>0          0</v>
          </cell>
          <cell r="J1835">
            <v>0</v>
          </cell>
          <cell r="K1835">
            <v>0</v>
          </cell>
          <cell r="L1835">
            <v>2003</v>
          </cell>
          <cell r="M1835" t="str">
            <v>No Trade</v>
          </cell>
          <cell r="N1835" t="str">
            <v/>
          </cell>
          <cell r="O1835" t="str">
            <v/>
          </cell>
          <cell r="P1835" t="str">
            <v/>
          </cell>
        </row>
        <row r="1836">
          <cell r="A1836" t="str">
            <v>ON</v>
          </cell>
          <cell r="B1836">
            <v>3</v>
          </cell>
          <cell r="C1836">
            <v>3</v>
          </cell>
          <cell r="D1836" t="str">
            <v>P</v>
          </cell>
          <cell r="E1836">
            <v>0.25</v>
          </cell>
          <cell r="F1836">
            <v>37677</v>
          </cell>
          <cell r="G1836">
            <v>0</v>
          </cell>
          <cell r="H1836">
            <v>0</v>
          </cell>
          <cell r="I1836" t="str">
            <v>0          0</v>
          </cell>
          <cell r="J1836">
            <v>0</v>
          </cell>
          <cell r="K1836">
            <v>0</v>
          </cell>
          <cell r="L1836">
            <v>2003</v>
          </cell>
          <cell r="M1836" t="str">
            <v>No Trade</v>
          </cell>
          <cell r="N1836" t="str">
            <v/>
          </cell>
          <cell r="O1836" t="str">
            <v/>
          </cell>
          <cell r="P1836" t="str">
            <v/>
          </cell>
        </row>
        <row r="1837">
          <cell r="A1837" t="str">
            <v>ON</v>
          </cell>
          <cell r="B1837">
            <v>3</v>
          </cell>
          <cell r="C1837">
            <v>3</v>
          </cell>
          <cell r="D1837" t="str">
            <v>C</v>
          </cell>
          <cell r="E1837">
            <v>0.5</v>
          </cell>
          <cell r="F1837">
            <v>37677</v>
          </cell>
          <cell r="G1837">
            <v>0</v>
          </cell>
          <cell r="H1837">
            <v>0</v>
          </cell>
          <cell r="I1837" t="str">
            <v>0          0</v>
          </cell>
          <cell r="J1837">
            <v>0</v>
          </cell>
          <cell r="K1837">
            <v>0</v>
          </cell>
          <cell r="L1837">
            <v>2003</v>
          </cell>
          <cell r="M1837" t="str">
            <v>No Trade</v>
          </cell>
          <cell r="N1837" t="str">
            <v/>
          </cell>
          <cell r="O1837" t="str">
            <v/>
          </cell>
          <cell r="P1837" t="str">
            <v/>
          </cell>
        </row>
        <row r="1838">
          <cell r="A1838" t="str">
            <v>ON</v>
          </cell>
          <cell r="B1838">
            <v>3</v>
          </cell>
          <cell r="C1838">
            <v>3</v>
          </cell>
          <cell r="D1838" t="str">
            <v>C</v>
          </cell>
          <cell r="E1838">
            <v>1</v>
          </cell>
          <cell r="F1838">
            <v>37677</v>
          </cell>
          <cell r="G1838">
            <v>0</v>
          </cell>
          <cell r="H1838">
            <v>0</v>
          </cell>
          <cell r="I1838" t="str">
            <v>0          0</v>
          </cell>
          <cell r="J1838">
            <v>0</v>
          </cell>
          <cell r="K1838">
            <v>0</v>
          </cell>
          <cell r="L1838">
            <v>2003</v>
          </cell>
          <cell r="M1838" t="str">
            <v>No Trade</v>
          </cell>
          <cell r="N1838" t="str">
            <v/>
          </cell>
          <cell r="O1838" t="str">
            <v/>
          </cell>
          <cell r="P1838" t="str">
            <v/>
          </cell>
        </row>
        <row r="1839">
          <cell r="A1839" t="str">
            <v>ON</v>
          </cell>
          <cell r="B1839">
            <v>3</v>
          </cell>
          <cell r="C1839">
            <v>3</v>
          </cell>
          <cell r="D1839" t="str">
            <v>P</v>
          </cell>
          <cell r="E1839">
            <v>1.7</v>
          </cell>
          <cell r="F1839">
            <v>37677</v>
          </cell>
          <cell r="G1839">
            <v>1E-3</v>
          </cell>
          <cell r="H1839">
            <v>0</v>
          </cell>
          <cell r="I1839" t="str">
            <v>1          0</v>
          </cell>
          <cell r="J1839">
            <v>0</v>
          </cell>
          <cell r="K1839">
            <v>0</v>
          </cell>
          <cell r="L1839">
            <v>2003</v>
          </cell>
          <cell r="M1839">
            <v>2.1345447901232846</v>
          </cell>
          <cell r="N1839" t="str">
            <v>NG33</v>
          </cell>
          <cell r="O1839">
            <v>46</v>
          </cell>
          <cell r="P1839">
            <v>2</v>
          </cell>
        </row>
        <row r="1840">
          <cell r="A1840" t="str">
            <v>ON</v>
          </cell>
          <cell r="B1840">
            <v>3</v>
          </cell>
          <cell r="C1840">
            <v>3</v>
          </cell>
          <cell r="D1840" t="str">
            <v>P</v>
          </cell>
          <cell r="E1840">
            <v>1.75</v>
          </cell>
          <cell r="F1840">
            <v>37677</v>
          </cell>
          <cell r="G1840">
            <v>1E-3</v>
          </cell>
          <cell r="H1840">
            <v>0</v>
          </cell>
          <cell r="I1840" t="str">
            <v>1          0</v>
          </cell>
          <cell r="J1840">
            <v>0</v>
          </cell>
          <cell r="K1840">
            <v>0</v>
          </cell>
          <cell r="L1840">
            <v>2003</v>
          </cell>
          <cell r="M1840">
            <v>2.1145985234270546</v>
          </cell>
          <cell r="N1840" t="str">
            <v>NG33</v>
          </cell>
          <cell r="O1840">
            <v>46</v>
          </cell>
          <cell r="P1840">
            <v>2</v>
          </cell>
        </row>
        <row r="1841">
          <cell r="A1841" t="str">
            <v>ON</v>
          </cell>
          <cell r="B1841">
            <v>3</v>
          </cell>
          <cell r="C1841">
            <v>3</v>
          </cell>
          <cell r="D1841" t="str">
            <v>P</v>
          </cell>
          <cell r="E1841">
            <v>2</v>
          </cell>
          <cell r="F1841">
            <v>37677</v>
          </cell>
          <cell r="G1841">
            <v>1E-3</v>
          </cell>
          <cell r="H1841">
            <v>0</v>
          </cell>
          <cell r="I1841" t="str">
            <v>1          0</v>
          </cell>
          <cell r="J1841">
            <v>0</v>
          </cell>
          <cell r="K1841">
            <v>0</v>
          </cell>
          <cell r="L1841">
            <v>2003</v>
          </cell>
          <cell r="M1841">
            <v>2.0232102738027837</v>
          </cell>
          <cell r="N1841" t="str">
            <v>NG33</v>
          </cell>
          <cell r="O1841">
            <v>46</v>
          </cell>
          <cell r="P1841">
            <v>2</v>
          </cell>
        </row>
        <row r="1842">
          <cell r="A1842" t="str">
            <v>ON</v>
          </cell>
          <cell r="B1842">
            <v>3</v>
          </cell>
          <cell r="C1842">
            <v>3</v>
          </cell>
          <cell r="D1842" t="str">
            <v>P</v>
          </cell>
          <cell r="E1842">
            <v>2.1</v>
          </cell>
          <cell r="F1842">
            <v>37677</v>
          </cell>
          <cell r="G1842">
            <v>1E-3</v>
          </cell>
          <cell r="H1842">
            <v>0</v>
          </cell>
          <cell r="I1842" t="str">
            <v>1          0</v>
          </cell>
          <cell r="J1842">
            <v>0</v>
          </cell>
          <cell r="K1842">
            <v>0</v>
          </cell>
          <cell r="L1842">
            <v>2003</v>
          </cell>
          <cell r="M1842">
            <v>1.9900168508166671</v>
          </cell>
          <cell r="N1842" t="str">
            <v>NG33</v>
          </cell>
          <cell r="O1842">
            <v>46</v>
          </cell>
          <cell r="P1842">
            <v>2</v>
          </cell>
        </row>
        <row r="1843">
          <cell r="A1843" t="str">
            <v>ON</v>
          </cell>
          <cell r="B1843">
            <v>3</v>
          </cell>
          <cell r="C1843">
            <v>3</v>
          </cell>
          <cell r="D1843" t="str">
            <v>P</v>
          </cell>
          <cell r="E1843">
            <v>2.2000000000000002</v>
          </cell>
          <cell r="F1843">
            <v>37677</v>
          </cell>
          <cell r="G1843">
            <v>1E-3</v>
          </cell>
          <cell r="H1843">
            <v>0</v>
          </cell>
          <cell r="I1843" t="str">
            <v>1          0</v>
          </cell>
          <cell r="J1843">
            <v>0</v>
          </cell>
          <cell r="K1843">
            <v>0</v>
          </cell>
          <cell r="L1843">
            <v>2003</v>
          </cell>
          <cell r="M1843">
            <v>1.9584644212002318</v>
          </cell>
          <cell r="N1843" t="str">
            <v>NG33</v>
          </cell>
          <cell r="O1843">
            <v>46</v>
          </cell>
          <cell r="P1843">
            <v>2</v>
          </cell>
        </row>
        <row r="1844">
          <cell r="A1844" t="str">
            <v>ON</v>
          </cell>
          <cell r="B1844">
            <v>3</v>
          </cell>
          <cell r="C1844">
            <v>3</v>
          </cell>
          <cell r="D1844" t="str">
            <v>P</v>
          </cell>
          <cell r="E1844">
            <v>2.25</v>
          </cell>
          <cell r="F1844">
            <v>37677</v>
          </cell>
          <cell r="G1844">
            <v>1E-3</v>
          </cell>
          <cell r="H1844">
            <v>0</v>
          </cell>
          <cell r="I1844" t="str">
            <v>1          0</v>
          </cell>
          <cell r="J1844">
            <v>0</v>
          </cell>
          <cell r="K1844">
            <v>0</v>
          </cell>
          <cell r="L1844">
            <v>2003</v>
          </cell>
          <cell r="M1844">
            <v>1.9432554445088477</v>
          </cell>
          <cell r="N1844" t="str">
            <v>NG33</v>
          </cell>
          <cell r="O1844">
            <v>46</v>
          </cell>
          <cell r="P1844">
            <v>2</v>
          </cell>
        </row>
        <row r="1845">
          <cell r="A1845" t="str">
            <v>ON</v>
          </cell>
          <cell r="B1845">
            <v>3</v>
          </cell>
          <cell r="C1845">
            <v>3</v>
          </cell>
          <cell r="D1845" t="str">
            <v>P</v>
          </cell>
          <cell r="E1845">
            <v>2.2999999999999998</v>
          </cell>
          <cell r="F1845">
            <v>37677</v>
          </cell>
          <cell r="G1845">
            <v>1E-3</v>
          </cell>
          <cell r="H1845">
            <v>0</v>
          </cell>
          <cell r="I1845" t="str">
            <v>2          0</v>
          </cell>
          <cell r="J1845">
            <v>0</v>
          </cell>
          <cell r="K1845">
            <v>0</v>
          </cell>
          <cell r="L1845">
            <v>2003</v>
          </cell>
          <cell r="M1845">
            <v>1.9284015731193924</v>
          </cell>
          <cell r="N1845" t="str">
            <v>NG33</v>
          </cell>
          <cell r="O1845">
            <v>46</v>
          </cell>
          <cell r="P1845">
            <v>2</v>
          </cell>
        </row>
        <row r="1846">
          <cell r="A1846" t="str">
            <v>ON</v>
          </cell>
          <cell r="B1846">
            <v>3</v>
          </cell>
          <cell r="C1846">
            <v>3</v>
          </cell>
          <cell r="D1846" t="str">
            <v>P</v>
          </cell>
          <cell r="E1846">
            <v>2.4</v>
          </cell>
          <cell r="F1846">
            <v>37677</v>
          </cell>
          <cell r="G1846">
            <v>2E-3</v>
          </cell>
          <cell r="H1846">
            <v>0</v>
          </cell>
          <cell r="I1846" t="str">
            <v>3          0</v>
          </cell>
          <cell r="J1846">
            <v>0</v>
          </cell>
          <cell r="K1846">
            <v>0</v>
          </cell>
          <cell r="L1846">
            <v>2003</v>
          </cell>
          <cell r="M1846">
            <v>2.0042315522479588</v>
          </cell>
          <cell r="N1846" t="str">
            <v>NG33</v>
          </cell>
          <cell r="O1846">
            <v>46</v>
          </cell>
          <cell r="P1846">
            <v>2</v>
          </cell>
        </row>
        <row r="1847">
          <cell r="A1847" t="str">
            <v>ON</v>
          </cell>
          <cell r="B1847">
            <v>3</v>
          </cell>
          <cell r="C1847">
            <v>3</v>
          </cell>
          <cell r="D1847" t="str">
            <v>C</v>
          </cell>
          <cell r="E1847">
            <v>2.4500000000000002</v>
          </cell>
          <cell r="F1847">
            <v>37677</v>
          </cell>
          <cell r="G1847">
            <v>0</v>
          </cell>
          <cell r="H1847">
            <v>0</v>
          </cell>
          <cell r="I1847" t="str">
            <v>0          0</v>
          </cell>
          <cell r="J1847">
            <v>0</v>
          </cell>
          <cell r="K1847">
            <v>0</v>
          </cell>
          <cell r="L1847">
            <v>2003</v>
          </cell>
          <cell r="M1847" t="str">
            <v>No Trade</v>
          </cell>
          <cell r="N1847" t="str">
            <v/>
          </cell>
          <cell r="O1847" t="str">
            <v/>
          </cell>
          <cell r="P1847" t="str">
            <v/>
          </cell>
        </row>
        <row r="1848">
          <cell r="A1848" t="str">
            <v>ON</v>
          </cell>
          <cell r="B1848">
            <v>3</v>
          </cell>
          <cell r="C1848">
            <v>3</v>
          </cell>
          <cell r="D1848" t="str">
            <v>C</v>
          </cell>
          <cell r="E1848">
            <v>2.5</v>
          </cell>
          <cell r="F1848">
            <v>37677</v>
          </cell>
          <cell r="G1848">
            <v>0</v>
          </cell>
          <cell r="H1848">
            <v>0</v>
          </cell>
          <cell r="I1848" t="str">
            <v>0          0</v>
          </cell>
          <cell r="J1848">
            <v>0</v>
          </cell>
          <cell r="K1848">
            <v>0</v>
          </cell>
          <cell r="L1848">
            <v>2003</v>
          </cell>
          <cell r="M1848" t="str">
            <v>No Trade</v>
          </cell>
          <cell r="N1848" t="str">
            <v/>
          </cell>
          <cell r="O1848" t="str">
            <v/>
          </cell>
          <cell r="P1848" t="str">
            <v/>
          </cell>
        </row>
        <row r="1849">
          <cell r="A1849" t="str">
            <v>ON</v>
          </cell>
          <cell r="B1849">
            <v>3</v>
          </cell>
          <cell r="C1849">
            <v>3</v>
          </cell>
          <cell r="D1849" t="str">
            <v>P</v>
          </cell>
          <cell r="E1849">
            <v>2.5</v>
          </cell>
          <cell r="F1849">
            <v>37677</v>
          </cell>
          <cell r="G1849">
            <v>3.0000000000000001E-3</v>
          </cell>
          <cell r="H1849">
            <v>0</v>
          </cell>
          <cell r="I1849" t="str">
            <v>4          0</v>
          </cell>
          <cell r="J1849">
            <v>0</v>
          </cell>
          <cell r="K1849">
            <v>0</v>
          </cell>
          <cell r="L1849">
            <v>2003</v>
          </cell>
          <cell r="M1849">
            <v>2.042704699908553</v>
          </cell>
          <cell r="N1849" t="str">
            <v>NG33</v>
          </cell>
          <cell r="O1849">
            <v>46</v>
          </cell>
          <cell r="P1849">
            <v>2</v>
          </cell>
        </row>
        <row r="1850">
          <cell r="A1850" t="str">
            <v>ON</v>
          </cell>
          <cell r="B1850">
            <v>3</v>
          </cell>
          <cell r="C1850">
            <v>3</v>
          </cell>
          <cell r="D1850" t="str">
            <v>C</v>
          </cell>
          <cell r="E1850">
            <v>2.7</v>
          </cell>
          <cell r="F1850">
            <v>37677</v>
          </cell>
          <cell r="G1850">
            <v>0.71499999999999997</v>
          </cell>
          <cell r="H1850">
            <v>0.71</v>
          </cell>
          <cell r="I1850" t="str">
            <v>5          0</v>
          </cell>
          <cell r="J1850">
            <v>0</v>
          </cell>
          <cell r="K1850">
            <v>0</v>
          </cell>
          <cell r="L1850">
            <v>2003</v>
          </cell>
          <cell r="M1850" t="str">
            <v>No Trade</v>
          </cell>
          <cell r="N1850" t="str">
            <v>NG33</v>
          </cell>
          <cell r="O1850">
            <v>46</v>
          </cell>
          <cell r="P1850">
            <v>1</v>
          </cell>
        </row>
        <row r="1851">
          <cell r="A1851" t="str">
            <v>ON</v>
          </cell>
          <cell r="B1851">
            <v>3</v>
          </cell>
          <cell r="C1851">
            <v>3</v>
          </cell>
          <cell r="D1851" t="str">
            <v>P</v>
          </cell>
          <cell r="E1851">
            <v>2.7</v>
          </cell>
          <cell r="F1851">
            <v>37677</v>
          </cell>
          <cell r="G1851">
            <v>6.0000000000000001E-3</v>
          </cell>
          <cell r="H1851">
            <v>0</v>
          </cell>
          <cell r="I1851" t="str">
            <v>9          0</v>
          </cell>
          <cell r="J1851">
            <v>0</v>
          </cell>
          <cell r="K1851">
            <v>0</v>
          </cell>
          <cell r="L1851">
            <v>2003</v>
          </cell>
          <cell r="M1851">
            <v>2.113058319409554</v>
          </cell>
          <cell r="N1851" t="str">
            <v>NG33</v>
          </cell>
          <cell r="O1851">
            <v>46</v>
          </cell>
          <cell r="P1851">
            <v>2</v>
          </cell>
        </row>
        <row r="1852">
          <cell r="A1852" t="str">
            <v>ON</v>
          </cell>
          <cell r="B1852">
            <v>3</v>
          </cell>
          <cell r="C1852">
            <v>3</v>
          </cell>
          <cell r="D1852" t="str">
            <v>C</v>
          </cell>
          <cell r="E1852">
            <v>2.75</v>
          </cell>
          <cell r="F1852">
            <v>37677</v>
          </cell>
          <cell r="G1852">
            <v>1.5169999999999999</v>
          </cell>
          <cell r="H1852">
            <v>1.4</v>
          </cell>
          <cell r="I1852" t="str">
            <v>1          0</v>
          </cell>
          <cell r="J1852">
            <v>0</v>
          </cell>
          <cell r="K1852">
            <v>0</v>
          </cell>
          <cell r="L1852">
            <v>2003</v>
          </cell>
          <cell r="M1852" t="str">
            <v>No Trade</v>
          </cell>
          <cell r="N1852" t="str">
            <v>NG33</v>
          </cell>
          <cell r="O1852">
            <v>46</v>
          </cell>
          <cell r="P1852">
            <v>1</v>
          </cell>
        </row>
        <row r="1853">
          <cell r="A1853" t="str">
            <v>ON</v>
          </cell>
          <cell r="B1853">
            <v>3</v>
          </cell>
          <cell r="C1853">
            <v>3</v>
          </cell>
          <cell r="D1853" t="str">
            <v>P</v>
          </cell>
          <cell r="E1853">
            <v>2.75</v>
          </cell>
          <cell r="F1853">
            <v>37677</v>
          </cell>
          <cell r="G1853">
            <v>8.0000000000000002E-3</v>
          </cell>
          <cell r="H1853">
            <v>0.01</v>
          </cell>
          <cell r="I1853" t="str">
            <v>1        300</v>
          </cell>
          <cell r="J1853">
            <v>8.9999999999999993E-3</v>
          </cell>
          <cell r="K1853">
            <v>8.9999999999999993E-3</v>
          </cell>
          <cell r="L1853">
            <v>2003</v>
          </cell>
          <cell r="M1853">
            <v>2.1575483944278586</v>
          </cell>
          <cell r="N1853" t="str">
            <v>NG33</v>
          </cell>
          <cell r="O1853">
            <v>46</v>
          </cell>
          <cell r="P1853">
            <v>2</v>
          </cell>
        </row>
        <row r="1854">
          <cell r="A1854" t="str">
            <v>ON</v>
          </cell>
          <cell r="B1854">
            <v>3</v>
          </cell>
          <cell r="C1854">
            <v>3</v>
          </cell>
          <cell r="D1854" t="str">
            <v>C</v>
          </cell>
          <cell r="E1854">
            <v>2.8</v>
          </cell>
          <cell r="F1854">
            <v>37677</v>
          </cell>
          <cell r="G1854">
            <v>1.1850000000000001</v>
          </cell>
          <cell r="H1854">
            <v>1.18</v>
          </cell>
          <cell r="I1854" t="str">
            <v>5          0</v>
          </cell>
          <cell r="J1854">
            <v>0</v>
          </cell>
          <cell r="K1854">
            <v>0</v>
          </cell>
          <cell r="L1854">
            <v>2003</v>
          </cell>
          <cell r="M1854" t="str">
            <v>No Trade</v>
          </cell>
          <cell r="N1854" t="str">
            <v>NG33</v>
          </cell>
          <cell r="O1854">
            <v>46</v>
          </cell>
          <cell r="P1854">
            <v>1</v>
          </cell>
        </row>
        <row r="1855">
          <cell r="A1855" t="str">
            <v>ON</v>
          </cell>
          <cell r="B1855">
            <v>3</v>
          </cell>
          <cell r="C1855">
            <v>3</v>
          </cell>
          <cell r="D1855" t="str">
            <v>P</v>
          </cell>
          <cell r="E1855">
            <v>2.8</v>
          </cell>
          <cell r="F1855">
            <v>37677</v>
          </cell>
          <cell r="G1855">
            <v>8.9999999999999993E-3</v>
          </cell>
          <cell r="H1855">
            <v>0.01</v>
          </cell>
          <cell r="I1855" t="str">
            <v>3          0</v>
          </cell>
          <cell r="J1855">
            <v>0</v>
          </cell>
          <cell r="K1855">
            <v>0</v>
          </cell>
          <cell r="L1855">
            <v>2003</v>
          </cell>
          <cell r="M1855">
            <v>2.1681441929639536</v>
          </cell>
          <cell r="N1855" t="str">
            <v>NG33</v>
          </cell>
          <cell r="O1855">
            <v>46</v>
          </cell>
          <cell r="P1855">
            <v>2</v>
          </cell>
        </row>
        <row r="1856">
          <cell r="A1856" t="str">
            <v>ON</v>
          </cell>
          <cell r="B1856">
            <v>3</v>
          </cell>
          <cell r="C1856">
            <v>3</v>
          </cell>
          <cell r="D1856" t="str">
            <v>C</v>
          </cell>
          <cell r="E1856">
            <v>2.85</v>
          </cell>
          <cell r="F1856">
            <v>37677</v>
          </cell>
          <cell r="G1856">
            <v>1.42</v>
          </cell>
          <cell r="H1856">
            <v>1.3</v>
          </cell>
          <cell r="I1856" t="str">
            <v>6          0</v>
          </cell>
          <cell r="J1856">
            <v>0</v>
          </cell>
          <cell r="K1856">
            <v>0</v>
          </cell>
          <cell r="L1856">
            <v>2003</v>
          </cell>
          <cell r="M1856" t="str">
            <v>No Trade</v>
          </cell>
          <cell r="N1856" t="str">
            <v>NG33</v>
          </cell>
          <cell r="O1856">
            <v>46</v>
          </cell>
          <cell r="P1856">
            <v>1</v>
          </cell>
        </row>
        <row r="1857">
          <cell r="A1857" t="str">
            <v>ON</v>
          </cell>
          <cell r="B1857">
            <v>3</v>
          </cell>
          <cell r="C1857">
            <v>3</v>
          </cell>
          <cell r="D1857" t="str">
            <v>P</v>
          </cell>
          <cell r="E1857">
            <v>2.85</v>
          </cell>
          <cell r="F1857">
            <v>37677</v>
          </cell>
          <cell r="G1857">
            <v>1.0999999999999999E-2</v>
          </cell>
          <cell r="H1857">
            <v>0.01</v>
          </cell>
          <cell r="I1857" t="str">
            <v>6          0</v>
          </cell>
          <cell r="J1857">
            <v>0</v>
          </cell>
          <cell r="K1857">
            <v>0</v>
          </cell>
          <cell r="L1857">
            <v>2003</v>
          </cell>
          <cell r="M1857">
            <v>2.1980828940002781</v>
          </cell>
          <cell r="N1857" t="str">
            <v>NG33</v>
          </cell>
          <cell r="O1857">
            <v>46</v>
          </cell>
          <cell r="P1857">
            <v>2</v>
          </cell>
        </row>
        <row r="1858">
          <cell r="A1858" t="str">
            <v>ON</v>
          </cell>
          <cell r="B1858">
            <v>3</v>
          </cell>
          <cell r="C1858">
            <v>3</v>
          </cell>
          <cell r="D1858" t="str">
            <v>C</v>
          </cell>
          <cell r="E1858">
            <v>2.9</v>
          </cell>
          <cell r="F1858">
            <v>37677</v>
          </cell>
          <cell r="G1858">
            <v>1.3720000000000001</v>
          </cell>
          <cell r="H1858">
            <v>1.25</v>
          </cell>
          <cell r="I1858" t="str">
            <v>9          0</v>
          </cell>
          <cell r="J1858">
            <v>0</v>
          </cell>
          <cell r="K1858">
            <v>0</v>
          </cell>
          <cell r="L1858">
            <v>2003</v>
          </cell>
          <cell r="M1858" t="str">
            <v>No Trade</v>
          </cell>
          <cell r="N1858" t="str">
            <v>NG33</v>
          </cell>
          <cell r="O1858">
            <v>46</v>
          </cell>
          <cell r="P1858">
            <v>1</v>
          </cell>
        </row>
        <row r="1859">
          <cell r="A1859" t="str">
            <v>ON</v>
          </cell>
          <cell r="B1859">
            <v>3</v>
          </cell>
          <cell r="C1859">
            <v>3</v>
          </cell>
          <cell r="D1859" t="str">
            <v>P</v>
          </cell>
          <cell r="E1859">
            <v>2.9</v>
          </cell>
          <cell r="F1859">
            <v>37677</v>
          </cell>
          <cell r="G1859">
            <v>1.4E-2</v>
          </cell>
          <cell r="H1859">
            <v>0.01</v>
          </cell>
          <cell r="I1859" t="str">
            <v>9          0</v>
          </cell>
          <cell r="J1859">
            <v>0</v>
          </cell>
          <cell r="K1859">
            <v>0</v>
          </cell>
          <cell r="L1859">
            <v>2003</v>
          </cell>
          <cell r="M1859">
            <v>2.2398050976618675</v>
          </cell>
          <cell r="N1859" t="str">
            <v>NG33</v>
          </cell>
          <cell r="O1859">
            <v>46</v>
          </cell>
          <cell r="P1859">
            <v>2</v>
          </cell>
        </row>
        <row r="1860">
          <cell r="A1860" t="str">
            <v>ON</v>
          </cell>
          <cell r="B1860">
            <v>3</v>
          </cell>
          <cell r="C1860">
            <v>3</v>
          </cell>
          <cell r="D1860" t="str">
            <v>C</v>
          </cell>
          <cell r="E1860">
            <v>2.95</v>
          </cell>
          <cell r="F1860">
            <v>37677</v>
          </cell>
          <cell r="G1860">
            <v>1.325</v>
          </cell>
          <cell r="H1860">
            <v>1.21</v>
          </cell>
          <cell r="I1860" t="str">
            <v>2          0</v>
          </cell>
          <cell r="J1860">
            <v>0</v>
          </cell>
          <cell r="K1860">
            <v>0</v>
          </cell>
          <cell r="L1860">
            <v>2003</v>
          </cell>
          <cell r="M1860" t="str">
            <v>No Trade</v>
          </cell>
          <cell r="N1860" t="str">
            <v>NG33</v>
          </cell>
          <cell r="O1860">
            <v>46</v>
          </cell>
          <cell r="P1860">
            <v>1</v>
          </cell>
        </row>
        <row r="1861">
          <cell r="A1861" t="str">
            <v>ON</v>
          </cell>
          <cell r="B1861">
            <v>3</v>
          </cell>
          <cell r="C1861">
            <v>3</v>
          </cell>
          <cell r="D1861" t="str">
            <v>P</v>
          </cell>
          <cell r="E1861">
            <v>2.95</v>
          </cell>
          <cell r="F1861">
            <v>37677</v>
          </cell>
          <cell r="G1861">
            <v>1.6E-2</v>
          </cell>
          <cell r="H1861">
            <v>0.02</v>
          </cell>
          <cell r="I1861" t="str">
            <v>2          0</v>
          </cell>
          <cell r="J1861">
            <v>0</v>
          </cell>
          <cell r="K1861">
            <v>0</v>
          </cell>
          <cell r="L1861">
            <v>2003</v>
          </cell>
          <cell r="M1861">
            <v>2.2576638702611089</v>
          </cell>
          <cell r="N1861" t="str">
            <v>NG33</v>
          </cell>
          <cell r="O1861">
            <v>46</v>
          </cell>
          <cell r="P1861">
            <v>2</v>
          </cell>
        </row>
        <row r="1862">
          <cell r="A1862" t="str">
            <v>ON</v>
          </cell>
          <cell r="B1862">
            <v>3</v>
          </cell>
          <cell r="C1862">
            <v>3</v>
          </cell>
          <cell r="D1862" t="str">
            <v>C</v>
          </cell>
          <cell r="E1862">
            <v>3</v>
          </cell>
          <cell r="F1862">
            <v>37677</v>
          </cell>
          <cell r="G1862">
            <v>1.278</v>
          </cell>
          <cell r="H1862">
            <v>1.1599999999999999</v>
          </cell>
          <cell r="I1862" t="str">
            <v>6          0</v>
          </cell>
          <cell r="J1862">
            <v>0</v>
          </cell>
          <cell r="K1862">
            <v>0</v>
          </cell>
          <cell r="L1862">
            <v>2003</v>
          </cell>
          <cell r="M1862" t="str">
            <v>No Trade</v>
          </cell>
          <cell r="N1862" t="str">
            <v>NG33</v>
          </cell>
          <cell r="O1862">
            <v>46</v>
          </cell>
          <cell r="P1862">
            <v>1</v>
          </cell>
        </row>
        <row r="1863">
          <cell r="A1863" t="str">
            <v>ON</v>
          </cell>
          <cell r="B1863">
            <v>3</v>
          </cell>
          <cell r="C1863">
            <v>3</v>
          </cell>
          <cell r="D1863" t="str">
            <v>P</v>
          </cell>
          <cell r="E1863">
            <v>3</v>
          </cell>
          <cell r="F1863">
            <v>37677</v>
          </cell>
          <cell r="G1863">
            <v>1.9E-2</v>
          </cell>
          <cell r="H1863">
            <v>0.02</v>
          </cell>
          <cell r="I1863" t="str">
            <v>6         32</v>
          </cell>
          <cell r="J1863">
            <v>2.4E-2</v>
          </cell>
          <cell r="K1863">
            <v>2.3E-2</v>
          </cell>
          <cell r="L1863">
            <v>2003</v>
          </cell>
          <cell r="M1863">
            <v>2.2864567549459691</v>
          </cell>
          <cell r="N1863" t="str">
            <v>NG33</v>
          </cell>
          <cell r="O1863">
            <v>46</v>
          </cell>
          <cell r="P1863">
            <v>2</v>
          </cell>
        </row>
        <row r="1864">
          <cell r="A1864" t="str">
            <v>ON</v>
          </cell>
          <cell r="B1864">
            <v>3</v>
          </cell>
          <cell r="C1864">
            <v>3</v>
          </cell>
          <cell r="D1864" t="str">
            <v>C</v>
          </cell>
          <cell r="E1864">
            <v>3.05</v>
          </cell>
          <cell r="F1864">
            <v>37677</v>
          </cell>
          <cell r="G1864">
            <v>1.2310000000000001</v>
          </cell>
          <cell r="H1864">
            <v>1.1200000000000001</v>
          </cell>
          <cell r="I1864" t="str">
            <v>0          0</v>
          </cell>
          <cell r="J1864">
            <v>0</v>
          </cell>
          <cell r="K1864">
            <v>0</v>
          </cell>
          <cell r="L1864">
            <v>2003</v>
          </cell>
          <cell r="M1864" t="str">
            <v>No Trade</v>
          </cell>
          <cell r="N1864" t="str">
            <v>NG33</v>
          </cell>
          <cell r="O1864">
            <v>46</v>
          </cell>
          <cell r="P1864">
            <v>1</v>
          </cell>
        </row>
        <row r="1865">
          <cell r="A1865" t="str">
            <v>ON</v>
          </cell>
          <cell r="B1865">
            <v>3</v>
          </cell>
          <cell r="C1865">
            <v>3</v>
          </cell>
          <cell r="D1865" t="str">
            <v>P</v>
          </cell>
          <cell r="E1865">
            <v>3.05</v>
          </cell>
          <cell r="F1865">
            <v>37677</v>
          </cell>
          <cell r="G1865">
            <v>2.1999999999999999E-2</v>
          </cell>
          <cell r="H1865">
            <v>0.03</v>
          </cell>
          <cell r="I1865" t="str">
            <v>1          0</v>
          </cell>
          <cell r="J1865">
            <v>0</v>
          </cell>
          <cell r="K1865">
            <v>0</v>
          </cell>
          <cell r="L1865">
            <v>2003</v>
          </cell>
          <cell r="M1865">
            <v>2.310287600394469</v>
          </cell>
          <cell r="N1865" t="str">
            <v>NG33</v>
          </cell>
          <cell r="O1865">
            <v>46</v>
          </cell>
          <cell r="P1865">
            <v>2</v>
          </cell>
        </row>
        <row r="1866">
          <cell r="A1866" t="str">
            <v>ON</v>
          </cell>
          <cell r="B1866">
            <v>3</v>
          </cell>
          <cell r="C1866">
            <v>3</v>
          </cell>
          <cell r="D1866" t="str">
            <v>C</v>
          </cell>
          <cell r="E1866">
            <v>3.1</v>
          </cell>
          <cell r="F1866">
            <v>37677</v>
          </cell>
          <cell r="G1866">
            <v>1.1850000000000001</v>
          </cell>
          <cell r="H1866">
            <v>1.07</v>
          </cell>
          <cell r="I1866" t="str">
            <v>5          0</v>
          </cell>
          <cell r="J1866">
            <v>0</v>
          </cell>
          <cell r="K1866">
            <v>0</v>
          </cell>
          <cell r="L1866">
            <v>2003</v>
          </cell>
          <cell r="M1866" t="str">
            <v>No Trade</v>
          </cell>
          <cell r="N1866" t="str">
            <v>NG33</v>
          </cell>
          <cell r="O1866">
            <v>46</v>
          </cell>
          <cell r="P1866">
            <v>1</v>
          </cell>
        </row>
        <row r="1867">
          <cell r="A1867" t="str">
            <v>ON</v>
          </cell>
          <cell r="B1867">
            <v>3</v>
          </cell>
          <cell r="C1867">
            <v>3</v>
          </cell>
          <cell r="D1867" t="str">
            <v>P</v>
          </cell>
          <cell r="E1867">
            <v>3.1</v>
          </cell>
          <cell r="F1867">
            <v>37677</v>
          </cell>
          <cell r="G1867">
            <v>2.5999999999999999E-2</v>
          </cell>
          <cell r="H1867">
            <v>0.03</v>
          </cell>
          <cell r="I1867" t="str">
            <v>5          0</v>
          </cell>
          <cell r="J1867">
            <v>0</v>
          </cell>
          <cell r="K1867">
            <v>0</v>
          </cell>
          <cell r="L1867">
            <v>2003</v>
          </cell>
          <cell r="M1867">
            <v>2.3412682873203483</v>
          </cell>
          <cell r="N1867" t="str">
            <v>NG33</v>
          </cell>
          <cell r="O1867">
            <v>46</v>
          </cell>
          <cell r="P1867">
            <v>2</v>
          </cell>
        </row>
        <row r="1868">
          <cell r="A1868" t="str">
            <v>ON</v>
          </cell>
          <cell r="B1868">
            <v>3</v>
          </cell>
          <cell r="C1868">
            <v>3</v>
          </cell>
          <cell r="D1868" t="str">
            <v>C</v>
          </cell>
          <cell r="E1868">
            <v>3.15</v>
          </cell>
          <cell r="F1868">
            <v>37677</v>
          </cell>
          <cell r="G1868">
            <v>1.139</v>
          </cell>
          <cell r="H1868">
            <v>1.03</v>
          </cell>
          <cell r="I1868" t="str">
            <v>1          0</v>
          </cell>
          <cell r="J1868">
            <v>0</v>
          </cell>
          <cell r="K1868">
            <v>0</v>
          </cell>
          <cell r="L1868">
            <v>2003</v>
          </cell>
          <cell r="M1868" t="str">
            <v>No Trade</v>
          </cell>
          <cell r="N1868" t="str">
            <v>NG33</v>
          </cell>
          <cell r="O1868">
            <v>46</v>
          </cell>
          <cell r="P1868">
            <v>1</v>
          </cell>
        </row>
        <row r="1869">
          <cell r="A1869" t="str">
            <v>ON</v>
          </cell>
          <cell r="B1869">
            <v>3</v>
          </cell>
          <cell r="C1869">
            <v>3</v>
          </cell>
          <cell r="D1869" t="str">
            <v>P</v>
          </cell>
          <cell r="E1869">
            <v>3.15</v>
          </cell>
          <cell r="F1869">
            <v>37677</v>
          </cell>
          <cell r="G1869">
            <v>3.1E-2</v>
          </cell>
          <cell r="H1869">
            <v>0.04</v>
          </cell>
          <cell r="I1869" t="str">
            <v>1          0</v>
          </cell>
          <cell r="J1869">
            <v>0</v>
          </cell>
          <cell r="K1869">
            <v>0</v>
          </cell>
          <cell r="L1869">
            <v>2003</v>
          </cell>
          <cell r="M1869">
            <v>2.3768442630122673</v>
          </cell>
          <cell r="N1869" t="str">
            <v>NG33</v>
          </cell>
          <cell r="O1869">
            <v>46</v>
          </cell>
          <cell r="P1869">
            <v>2</v>
          </cell>
        </row>
        <row r="1870">
          <cell r="A1870" t="str">
            <v>ON</v>
          </cell>
          <cell r="B1870">
            <v>3</v>
          </cell>
          <cell r="C1870">
            <v>3</v>
          </cell>
          <cell r="D1870" t="str">
            <v>C</v>
          </cell>
          <cell r="E1870">
            <v>3.2</v>
          </cell>
          <cell r="F1870">
            <v>37677</v>
          </cell>
          <cell r="G1870">
            <v>1.0940000000000001</v>
          </cell>
          <cell r="H1870">
            <v>0.98</v>
          </cell>
          <cell r="I1870" t="str">
            <v>7          0</v>
          </cell>
          <cell r="J1870">
            <v>0</v>
          </cell>
          <cell r="K1870">
            <v>0</v>
          </cell>
          <cell r="L1870">
            <v>2003</v>
          </cell>
          <cell r="M1870" t="str">
            <v>No Trade</v>
          </cell>
          <cell r="N1870" t="str">
            <v>NG33</v>
          </cell>
          <cell r="O1870">
            <v>46</v>
          </cell>
          <cell r="P1870">
            <v>1</v>
          </cell>
        </row>
        <row r="1871">
          <cell r="A1871" t="str">
            <v>ON</v>
          </cell>
          <cell r="B1871">
            <v>3</v>
          </cell>
          <cell r="C1871">
            <v>3</v>
          </cell>
          <cell r="D1871" t="str">
            <v>P</v>
          </cell>
          <cell r="E1871">
            <v>3.2</v>
          </cell>
          <cell r="F1871">
            <v>37677</v>
          </cell>
          <cell r="G1871">
            <v>3.5000000000000003E-2</v>
          </cell>
          <cell r="H1871">
            <v>0.04</v>
          </cell>
          <cell r="I1871" t="str">
            <v>7          0</v>
          </cell>
          <cell r="J1871">
            <v>0</v>
          </cell>
          <cell r="K1871">
            <v>0</v>
          </cell>
          <cell r="L1871">
            <v>2003</v>
          </cell>
          <cell r="M1871">
            <v>2.3980864572288545</v>
          </cell>
          <cell r="N1871" t="str">
            <v>NG33</v>
          </cell>
          <cell r="O1871">
            <v>46</v>
          </cell>
          <cell r="P1871">
            <v>2</v>
          </cell>
        </row>
        <row r="1872">
          <cell r="A1872" t="str">
            <v>ON</v>
          </cell>
          <cell r="B1872">
            <v>3</v>
          </cell>
          <cell r="C1872">
            <v>3</v>
          </cell>
          <cell r="D1872" t="str">
            <v>C</v>
          </cell>
          <cell r="E1872">
            <v>3.25</v>
          </cell>
          <cell r="F1872">
            <v>37677</v>
          </cell>
          <cell r="G1872">
            <v>1.05</v>
          </cell>
          <cell r="H1872">
            <v>0.94</v>
          </cell>
          <cell r="I1872" t="str">
            <v>4          0</v>
          </cell>
          <cell r="J1872">
            <v>0</v>
          </cell>
          <cell r="K1872">
            <v>0</v>
          </cell>
          <cell r="L1872">
            <v>2003</v>
          </cell>
          <cell r="M1872" t="str">
            <v>No Trade</v>
          </cell>
          <cell r="N1872" t="str">
            <v>NG33</v>
          </cell>
          <cell r="O1872">
            <v>46</v>
          </cell>
          <cell r="P1872">
            <v>1</v>
          </cell>
        </row>
        <row r="1873">
          <cell r="A1873" t="str">
            <v>ON</v>
          </cell>
          <cell r="B1873">
            <v>3</v>
          </cell>
          <cell r="C1873">
            <v>3</v>
          </cell>
          <cell r="D1873" t="str">
            <v>P</v>
          </cell>
          <cell r="E1873">
            <v>3.25</v>
          </cell>
          <cell r="F1873">
            <v>37677</v>
          </cell>
          <cell r="G1873">
            <v>4.1000000000000002E-2</v>
          </cell>
          <cell r="H1873">
            <v>0.05</v>
          </cell>
          <cell r="I1873" t="str">
            <v>4          0</v>
          </cell>
          <cell r="J1873">
            <v>0</v>
          </cell>
          <cell r="K1873">
            <v>0</v>
          </cell>
          <cell r="L1873">
            <v>2003</v>
          </cell>
          <cell r="M1873">
            <v>2.4321590716806218</v>
          </cell>
          <cell r="N1873" t="str">
            <v>NG33</v>
          </cell>
          <cell r="O1873">
            <v>46</v>
          </cell>
          <cell r="P1873">
            <v>2</v>
          </cell>
        </row>
        <row r="1874">
          <cell r="A1874" t="str">
            <v>ON</v>
          </cell>
          <cell r="B1874">
            <v>3</v>
          </cell>
          <cell r="C1874">
            <v>3</v>
          </cell>
          <cell r="D1874" t="str">
            <v>C</v>
          </cell>
          <cell r="E1874">
            <v>3.3</v>
          </cell>
          <cell r="F1874">
            <v>37677</v>
          </cell>
          <cell r="G1874">
            <v>0.91800000000000004</v>
          </cell>
          <cell r="H1874">
            <v>0.91</v>
          </cell>
          <cell r="I1874" t="str">
            <v>8          0</v>
          </cell>
          <cell r="J1874">
            <v>0</v>
          </cell>
          <cell r="K1874">
            <v>0</v>
          </cell>
          <cell r="L1874">
            <v>2003</v>
          </cell>
          <cell r="M1874" t="str">
            <v>No Trade</v>
          </cell>
          <cell r="N1874" t="str">
            <v>NG33</v>
          </cell>
          <cell r="O1874">
            <v>46</v>
          </cell>
          <cell r="P1874">
            <v>1</v>
          </cell>
        </row>
        <row r="1875">
          <cell r="A1875" t="str">
            <v>ON</v>
          </cell>
          <cell r="B1875">
            <v>3</v>
          </cell>
          <cell r="C1875">
            <v>3</v>
          </cell>
          <cell r="D1875" t="str">
            <v>P</v>
          </cell>
          <cell r="E1875">
            <v>3.3</v>
          </cell>
          <cell r="F1875">
            <v>37677</v>
          </cell>
          <cell r="G1875">
            <v>4.7E-2</v>
          </cell>
          <cell r="H1875">
            <v>0.06</v>
          </cell>
          <cell r="I1875" t="str">
            <v>2          0</v>
          </cell>
          <cell r="J1875">
            <v>0</v>
          </cell>
          <cell r="K1875">
            <v>0</v>
          </cell>
          <cell r="L1875">
            <v>2003</v>
          </cell>
          <cell r="M1875">
            <v>2.4612301698222927</v>
          </cell>
          <cell r="N1875" t="str">
            <v>NG33</v>
          </cell>
          <cell r="O1875">
            <v>46</v>
          </cell>
          <cell r="P1875">
            <v>2</v>
          </cell>
        </row>
        <row r="1876">
          <cell r="A1876" t="str">
            <v>ON</v>
          </cell>
          <cell r="B1876">
            <v>3</v>
          </cell>
          <cell r="C1876">
            <v>3</v>
          </cell>
          <cell r="D1876" t="str">
            <v>C</v>
          </cell>
          <cell r="E1876">
            <v>3.35</v>
          </cell>
          <cell r="F1876">
            <v>37677</v>
          </cell>
          <cell r="G1876">
            <v>0.96299999999999997</v>
          </cell>
          <cell r="H1876">
            <v>0.86</v>
          </cell>
          <cell r="I1876" t="str">
            <v>2          0</v>
          </cell>
          <cell r="J1876">
            <v>0</v>
          </cell>
          <cell r="K1876">
            <v>0</v>
          </cell>
          <cell r="L1876">
            <v>2003</v>
          </cell>
          <cell r="M1876" t="str">
            <v>No Trade</v>
          </cell>
          <cell r="N1876" t="str">
            <v>NG33</v>
          </cell>
          <cell r="O1876">
            <v>46</v>
          </cell>
          <cell r="P1876">
            <v>1</v>
          </cell>
        </row>
        <row r="1877">
          <cell r="A1877" t="str">
            <v>ON</v>
          </cell>
          <cell r="B1877">
            <v>3</v>
          </cell>
          <cell r="C1877">
            <v>3</v>
          </cell>
          <cell r="D1877" t="str">
            <v>P</v>
          </cell>
          <cell r="E1877">
            <v>3.35</v>
          </cell>
          <cell r="F1877">
            <v>37677</v>
          </cell>
          <cell r="G1877">
            <v>5.2999999999999999E-2</v>
          </cell>
          <cell r="H1877">
            <v>7.0000000000000007E-2</v>
          </cell>
          <cell r="I1877" t="str">
            <v>1          0</v>
          </cell>
          <cell r="J1877">
            <v>0</v>
          </cell>
          <cell r="K1877">
            <v>0</v>
          </cell>
          <cell r="L1877">
            <v>2003</v>
          </cell>
          <cell r="M1877">
            <v>2.4863723283133301</v>
          </cell>
          <cell r="N1877" t="str">
            <v>NG33</v>
          </cell>
          <cell r="O1877">
            <v>46</v>
          </cell>
          <cell r="P1877">
            <v>2</v>
          </cell>
        </row>
        <row r="1878">
          <cell r="A1878" t="str">
            <v>ON</v>
          </cell>
          <cell r="B1878">
            <v>3</v>
          </cell>
          <cell r="C1878">
            <v>3</v>
          </cell>
          <cell r="D1878" t="str">
            <v>C</v>
          </cell>
          <cell r="E1878">
            <v>3.4</v>
          </cell>
          <cell r="F1878">
            <v>37677</v>
          </cell>
          <cell r="G1878">
            <v>0.55200000000000005</v>
          </cell>
          <cell r="H1878">
            <v>0.55000000000000004</v>
          </cell>
          <cell r="I1878" t="str">
            <v>2          0</v>
          </cell>
          <cell r="J1878">
            <v>0</v>
          </cell>
          <cell r="K1878">
            <v>0</v>
          </cell>
          <cell r="L1878">
            <v>2003</v>
          </cell>
          <cell r="M1878" t="str">
            <v>No Trade</v>
          </cell>
          <cell r="N1878" t="str">
            <v>NG33</v>
          </cell>
          <cell r="O1878">
            <v>46</v>
          </cell>
          <cell r="P1878">
            <v>1</v>
          </cell>
        </row>
        <row r="1879">
          <cell r="A1879" t="str">
            <v>ON</v>
          </cell>
          <cell r="B1879">
            <v>3</v>
          </cell>
          <cell r="C1879">
            <v>3</v>
          </cell>
          <cell r="D1879" t="str">
            <v>P</v>
          </cell>
          <cell r="E1879">
            <v>3.4</v>
          </cell>
          <cell r="F1879">
            <v>37677</v>
          </cell>
          <cell r="G1879">
            <v>6.2E-2</v>
          </cell>
          <cell r="H1879">
            <v>0.08</v>
          </cell>
          <cell r="I1879" t="str">
            <v>2          0</v>
          </cell>
          <cell r="J1879">
            <v>0</v>
          </cell>
          <cell r="K1879">
            <v>0</v>
          </cell>
          <cell r="L1879">
            <v>2003</v>
          </cell>
          <cell r="M1879">
            <v>2.5259941457003272</v>
          </cell>
          <cell r="N1879" t="str">
            <v>NG33</v>
          </cell>
          <cell r="O1879">
            <v>46</v>
          </cell>
          <cell r="P1879">
            <v>2</v>
          </cell>
        </row>
        <row r="1880">
          <cell r="A1880" t="str">
            <v>ON</v>
          </cell>
          <cell r="B1880">
            <v>3</v>
          </cell>
          <cell r="C1880">
            <v>3</v>
          </cell>
          <cell r="D1880" t="str">
            <v>C</v>
          </cell>
          <cell r="E1880">
            <v>3.45</v>
          </cell>
          <cell r="F1880">
            <v>37677</v>
          </cell>
          <cell r="G1880">
            <v>0.88</v>
          </cell>
          <cell r="H1880">
            <v>0.78</v>
          </cell>
          <cell r="I1880" t="str">
            <v>4          0</v>
          </cell>
          <cell r="J1880">
            <v>0</v>
          </cell>
          <cell r="K1880">
            <v>0</v>
          </cell>
          <cell r="L1880">
            <v>2003</v>
          </cell>
          <cell r="M1880" t="str">
            <v>No Trade</v>
          </cell>
          <cell r="N1880" t="str">
            <v>NG33</v>
          </cell>
          <cell r="O1880">
            <v>46</v>
          </cell>
          <cell r="P1880">
            <v>1</v>
          </cell>
        </row>
        <row r="1881">
          <cell r="A1881" t="str">
            <v>ON</v>
          </cell>
          <cell r="B1881">
            <v>3</v>
          </cell>
          <cell r="C1881">
            <v>3</v>
          </cell>
          <cell r="D1881" t="str">
            <v>P</v>
          </cell>
          <cell r="E1881">
            <v>3.45</v>
          </cell>
          <cell r="F1881">
            <v>37677</v>
          </cell>
          <cell r="G1881">
            <v>7.0999999999999994E-2</v>
          </cell>
          <cell r="H1881">
            <v>0.09</v>
          </cell>
          <cell r="I1881" t="str">
            <v>3          0</v>
          </cell>
          <cell r="J1881">
            <v>0</v>
          </cell>
          <cell r="K1881">
            <v>0</v>
          </cell>
          <cell r="L1881">
            <v>2003</v>
          </cell>
          <cell r="M1881">
            <v>2.5602271082029935</v>
          </cell>
          <cell r="N1881" t="str">
            <v>NG33</v>
          </cell>
          <cell r="O1881">
            <v>46</v>
          </cell>
          <cell r="P1881">
            <v>2</v>
          </cell>
        </row>
        <row r="1882">
          <cell r="A1882" t="str">
            <v>ON</v>
          </cell>
          <cell r="B1882">
            <v>3</v>
          </cell>
          <cell r="C1882">
            <v>3</v>
          </cell>
          <cell r="D1882" t="str">
            <v>C</v>
          </cell>
          <cell r="E1882">
            <v>3.5</v>
          </cell>
          <cell r="F1882">
            <v>37677</v>
          </cell>
          <cell r="G1882">
            <v>0.84</v>
          </cell>
          <cell r="H1882">
            <v>0.74</v>
          </cell>
          <cell r="I1882" t="str">
            <v>6          0</v>
          </cell>
          <cell r="J1882">
            <v>0</v>
          </cell>
          <cell r="K1882">
            <v>0</v>
          </cell>
          <cell r="L1882">
            <v>2003</v>
          </cell>
          <cell r="M1882" t="str">
            <v>No Trade</v>
          </cell>
          <cell r="N1882" t="str">
            <v>NG33</v>
          </cell>
          <cell r="O1882">
            <v>46</v>
          </cell>
          <cell r="P1882">
            <v>1</v>
          </cell>
        </row>
        <row r="1883">
          <cell r="A1883" t="str">
            <v>ON</v>
          </cell>
          <cell r="B1883">
            <v>3</v>
          </cell>
          <cell r="C1883">
            <v>3</v>
          </cell>
          <cell r="D1883" t="str">
            <v>P</v>
          </cell>
          <cell r="E1883">
            <v>3.5</v>
          </cell>
          <cell r="F1883">
            <v>37677</v>
          </cell>
          <cell r="G1883">
            <v>8.1000000000000003E-2</v>
          </cell>
          <cell r="H1883">
            <v>0.1</v>
          </cell>
          <cell r="I1883" t="str">
            <v>5         13</v>
          </cell>
          <cell r="J1883">
            <v>9.6000000000000002E-2</v>
          </cell>
          <cell r="K1883">
            <v>9.5000000000000001E-2</v>
          </cell>
          <cell r="L1883">
            <v>2003</v>
          </cell>
          <cell r="M1883">
            <v>2.5950468793699253</v>
          </cell>
          <cell r="N1883" t="str">
            <v>NG33</v>
          </cell>
          <cell r="O1883">
            <v>46</v>
          </cell>
          <cell r="P1883">
            <v>2</v>
          </cell>
        </row>
        <row r="1884">
          <cell r="A1884" t="str">
            <v>ON</v>
          </cell>
          <cell r="B1884">
            <v>3</v>
          </cell>
          <cell r="C1884">
            <v>3</v>
          </cell>
          <cell r="D1884" t="str">
            <v>C</v>
          </cell>
          <cell r="E1884">
            <v>3.55</v>
          </cell>
          <cell r="F1884">
            <v>37677</v>
          </cell>
          <cell r="G1884">
            <v>0.79900000000000004</v>
          </cell>
          <cell r="H1884">
            <v>0.7</v>
          </cell>
          <cell r="I1884" t="str">
            <v>7          0</v>
          </cell>
          <cell r="J1884">
            <v>0</v>
          </cell>
          <cell r="K1884">
            <v>0</v>
          </cell>
          <cell r="L1884">
            <v>2003</v>
          </cell>
          <cell r="M1884" t="str">
            <v>No Trade</v>
          </cell>
          <cell r="N1884" t="str">
            <v>NG33</v>
          </cell>
          <cell r="O1884">
            <v>46</v>
          </cell>
          <cell r="P1884">
            <v>1</v>
          </cell>
        </row>
        <row r="1885">
          <cell r="A1885" t="str">
            <v>ON</v>
          </cell>
          <cell r="B1885">
            <v>3</v>
          </cell>
          <cell r="C1885">
            <v>3</v>
          </cell>
          <cell r="D1885" t="str">
            <v>P</v>
          </cell>
          <cell r="E1885">
            <v>3.55</v>
          </cell>
          <cell r="F1885">
            <v>37677</v>
          </cell>
          <cell r="G1885">
            <v>9.1999999999999998E-2</v>
          </cell>
          <cell r="H1885">
            <v>0.11</v>
          </cell>
          <cell r="I1885" t="str">
            <v>8          0</v>
          </cell>
          <cell r="J1885">
            <v>0</v>
          </cell>
          <cell r="K1885">
            <v>0</v>
          </cell>
          <cell r="L1885">
            <v>2003</v>
          </cell>
          <cell r="M1885">
            <v>2.6301431566747819</v>
          </cell>
          <cell r="N1885" t="str">
            <v>NG33</v>
          </cell>
          <cell r="O1885">
            <v>46</v>
          </cell>
          <cell r="P1885">
            <v>2</v>
          </cell>
        </row>
        <row r="1886">
          <cell r="A1886" t="str">
            <v>ON</v>
          </cell>
          <cell r="B1886">
            <v>3</v>
          </cell>
          <cell r="C1886">
            <v>3</v>
          </cell>
          <cell r="D1886" t="str">
            <v>C</v>
          </cell>
          <cell r="E1886">
            <v>3.6</v>
          </cell>
          <cell r="F1886">
            <v>37677</v>
          </cell>
          <cell r="G1886">
            <v>0.76400000000000001</v>
          </cell>
          <cell r="H1886">
            <v>0.67</v>
          </cell>
          <cell r="I1886" t="str">
            <v>4          0</v>
          </cell>
          <cell r="J1886">
            <v>0</v>
          </cell>
          <cell r="K1886">
            <v>0</v>
          </cell>
          <cell r="L1886">
            <v>2003</v>
          </cell>
          <cell r="M1886" t="str">
            <v>No Trade</v>
          </cell>
          <cell r="N1886" t="str">
            <v>NG33</v>
          </cell>
          <cell r="O1886">
            <v>46</v>
          </cell>
          <cell r="P1886">
            <v>1</v>
          </cell>
        </row>
        <row r="1887">
          <cell r="A1887" t="str">
            <v>ON</v>
          </cell>
          <cell r="B1887">
            <v>3</v>
          </cell>
          <cell r="C1887">
            <v>3</v>
          </cell>
          <cell r="D1887" t="str">
            <v>P</v>
          </cell>
          <cell r="E1887">
            <v>3.6</v>
          </cell>
          <cell r="F1887">
            <v>37677</v>
          </cell>
          <cell r="G1887">
            <v>0.104</v>
          </cell>
          <cell r="H1887">
            <v>0.13</v>
          </cell>
          <cell r="I1887" t="str">
            <v>2          0</v>
          </cell>
          <cell r="J1887">
            <v>0</v>
          </cell>
          <cell r="K1887">
            <v>0</v>
          </cell>
          <cell r="L1887">
            <v>2003</v>
          </cell>
          <cell r="M1887">
            <v>2.6653011965010984</v>
          </cell>
          <cell r="N1887" t="str">
            <v>NG33</v>
          </cell>
          <cell r="O1887">
            <v>46</v>
          </cell>
          <cell r="P1887">
            <v>2</v>
          </cell>
        </row>
        <row r="1888">
          <cell r="A1888" t="str">
            <v>ON</v>
          </cell>
          <cell r="B1888">
            <v>3</v>
          </cell>
          <cell r="C1888">
            <v>3</v>
          </cell>
          <cell r="D1888" t="str">
            <v>C</v>
          </cell>
          <cell r="E1888">
            <v>3.65</v>
          </cell>
          <cell r="F1888">
            <v>37677</v>
          </cell>
          <cell r="G1888">
            <v>0.72699999999999998</v>
          </cell>
          <cell r="H1888">
            <v>0.63</v>
          </cell>
          <cell r="I1888" t="str">
            <v>7          0</v>
          </cell>
          <cell r="J1888">
            <v>0</v>
          </cell>
          <cell r="K1888">
            <v>0</v>
          </cell>
          <cell r="L1888">
            <v>2003</v>
          </cell>
          <cell r="M1888" t="str">
            <v>No Trade</v>
          </cell>
          <cell r="N1888" t="str">
            <v>NG33</v>
          </cell>
          <cell r="O1888">
            <v>46</v>
          </cell>
          <cell r="P1888">
            <v>1</v>
          </cell>
        </row>
        <row r="1889">
          <cell r="A1889" t="str">
            <v>ON</v>
          </cell>
          <cell r="B1889">
            <v>3</v>
          </cell>
          <cell r="C1889">
            <v>3</v>
          </cell>
          <cell r="D1889" t="str">
            <v>P</v>
          </cell>
          <cell r="E1889">
            <v>3.65</v>
          </cell>
          <cell r="F1889">
            <v>37677</v>
          </cell>
          <cell r="G1889">
            <v>0.11600000000000001</v>
          </cell>
          <cell r="H1889">
            <v>0.14000000000000001</v>
          </cell>
          <cell r="I1889" t="str">
            <v>8          0</v>
          </cell>
          <cell r="J1889">
            <v>0</v>
          </cell>
          <cell r="K1889">
            <v>0</v>
          </cell>
          <cell r="L1889">
            <v>2003</v>
          </cell>
          <cell r="M1889">
            <v>2.6965903572184291</v>
          </cell>
          <cell r="N1889" t="str">
            <v>NG33</v>
          </cell>
          <cell r="O1889">
            <v>46</v>
          </cell>
          <cell r="P1889">
            <v>2</v>
          </cell>
        </row>
        <row r="1890">
          <cell r="A1890" t="str">
            <v>ON</v>
          </cell>
          <cell r="B1890">
            <v>3</v>
          </cell>
          <cell r="C1890">
            <v>3</v>
          </cell>
          <cell r="D1890" t="str">
            <v>C</v>
          </cell>
          <cell r="E1890">
            <v>3.7</v>
          </cell>
          <cell r="F1890">
            <v>37677</v>
          </cell>
          <cell r="G1890">
            <v>0.69099999999999995</v>
          </cell>
          <cell r="H1890">
            <v>0.6</v>
          </cell>
          <cell r="I1890" t="str">
            <v>4          0</v>
          </cell>
          <cell r="J1890">
            <v>0</v>
          </cell>
          <cell r="K1890">
            <v>0</v>
          </cell>
          <cell r="L1890">
            <v>2003</v>
          </cell>
          <cell r="M1890" t="str">
            <v>No Trade</v>
          </cell>
          <cell r="N1890" t="str">
            <v>NG33</v>
          </cell>
          <cell r="O1890">
            <v>46</v>
          </cell>
          <cell r="P1890">
            <v>1</v>
          </cell>
        </row>
        <row r="1891">
          <cell r="A1891" t="str">
            <v>ON</v>
          </cell>
          <cell r="B1891">
            <v>3</v>
          </cell>
          <cell r="C1891">
            <v>3</v>
          </cell>
          <cell r="D1891" t="str">
            <v>P</v>
          </cell>
          <cell r="E1891">
            <v>3.7</v>
          </cell>
          <cell r="F1891">
            <v>37677</v>
          </cell>
          <cell r="G1891">
            <v>0.13</v>
          </cell>
          <cell r="H1891">
            <v>0.16</v>
          </cell>
          <cell r="I1891" t="str">
            <v>4         30</v>
          </cell>
          <cell r="J1891">
            <v>0.16</v>
          </cell>
          <cell r="K1891">
            <v>0.16</v>
          </cell>
          <cell r="L1891">
            <v>2003</v>
          </cell>
          <cell r="M1891">
            <v>2.7317524661360304</v>
          </cell>
          <cell r="N1891" t="str">
            <v>NG33</v>
          </cell>
          <cell r="O1891">
            <v>46</v>
          </cell>
          <cell r="P1891">
            <v>2</v>
          </cell>
        </row>
        <row r="1892">
          <cell r="A1892" t="str">
            <v>ON</v>
          </cell>
          <cell r="B1892">
            <v>3</v>
          </cell>
          <cell r="C1892">
            <v>3</v>
          </cell>
          <cell r="D1892" t="str">
            <v>C</v>
          </cell>
          <cell r="E1892">
            <v>3.75</v>
          </cell>
          <cell r="F1892">
            <v>37677</v>
          </cell>
          <cell r="G1892">
            <v>0.65600000000000003</v>
          </cell>
          <cell r="H1892">
            <v>0.56999999999999995</v>
          </cell>
          <cell r="I1892" t="str">
            <v>3          0</v>
          </cell>
          <cell r="J1892">
            <v>0</v>
          </cell>
          <cell r="K1892">
            <v>0</v>
          </cell>
          <cell r="L1892">
            <v>2003</v>
          </cell>
          <cell r="M1892" t="str">
            <v>No Trade</v>
          </cell>
          <cell r="N1892" t="str">
            <v>NG33</v>
          </cell>
          <cell r="O1892">
            <v>46</v>
          </cell>
          <cell r="P1892">
            <v>1</v>
          </cell>
        </row>
        <row r="1893">
          <cell r="A1893" t="str">
            <v>ON</v>
          </cell>
          <cell r="B1893">
            <v>3</v>
          </cell>
          <cell r="C1893">
            <v>3</v>
          </cell>
          <cell r="D1893" t="str">
            <v>P</v>
          </cell>
          <cell r="E1893">
            <v>3.75</v>
          </cell>
          <cell r="F1893">
            <v>37677</v>
          </cell>
          <cell r="G1893">
            <v>0.14499999999999999</v>
          </cell>
          <cell r="H1893">
            <v>0.18</v>
          </cell>
          <cell r="I1893" t="str">
            <v>2        100</v>
          </cell>
          <cell r="J1893">
            <v>0</v>
          </cell>
          <cell r="K1893">
            <v>0</v>
          </cell>
          <cell r="L1893">
            <v>2003</v>
          </cell>
          <cell r="M1893">
            <v>2.766639635958934</v>
          </cell>
          <cell r="N1893" t="str">
            <v>NG33</v>
          </cell>
          <cell r="O1893">
            <v>46</v>
          </cell>
          <cell r="P1893">
            <v>2</v>
          </cell>
        </row>
        <row r="1894">
          <cell r="A1894" t="str">
            <v>ON</v>
          </cell>
          <cell r="B1894">
            <v>3</v>
          </cell>
          <cell r="C1894">
            <v>3</v>
          </cell>
          <cell r="D1894" t="str">
            <v>C</v>
          </cell>
          <cell r="E1894">
            <v>3.8</v>
          </cell>
          <cell r="F1894">
            <v>37677</v>
          </cell>
          <cell r="G1894">
            <v>0.621</v>
          </cell>
          <cell r="H1894">
            <v>0.54</v>
          </cell>
          <cell r="I1894" t="str">
            <v>2          0</v>
          </cell>
          <cell r="J1894">
            <v>0</v>
          </cell>
          <cell r="K1894">
            <v>0</v>
          </cell>
          <cell r="L1894">
            <v>2003</v>
          </cell>
          <cell r="M1894" t="str">
            <v>No Trade</v>
          </cell>
          <cell r="N1894" t="str">
            <v>NG33</v>
          </cell>
          <cell r="O1894">
            <v>46</v>
          </cell>
          <cell r="P1894">
            <v>1</v>
          </cell>
        </row>
        <row r="1895">
          <cell r="A1895" t="str">
            <v>ON</v>
          </cell>
          <cell r="B1895">
            <v>3</v>
          </cell>
          <cell r="C1895">
            <v>3</v>
          </cell>
          <cell r="D1895" t="str">
            <v>P</v>
          </cell>
          <cell r="E1895">
            <v>3.8</v>
          </cell>
          <cell r="F1895">
            <v>37677</v>
          </cell>
          <cell r="G1895">
            <v>0.16200000000000001</v>
          </cell>
          <cell r="H1895">
            <v>0.2</v>
          </cell>
          <cell r="I1895" t="str">
            <v>1          0</v>
          </cell>
          <cell r="J1895">
            <v>0</v>
          </cell>
          <cell r="K1895">
            <v>0</v>
          </cell>
          <cell r="L1895">
            <v>2003</v>
          </cell>
          <cell r="M1895">
            <v>2.8042860795700926</v>
          </cell>
          <cell r="N1895" t="str">
            <v>NG33</v>
          </cell>
          <cell r="O1895">
            <v>46</v>
          </cell>
          <cell r="P1895">
            <v>2</v>
          </cell>
        </row>
        <row r="1896">
          <cell r="A1896" t="str">
            <v>ON</v>
          </cell>
          <cell r="B1896">
            <v>3</v>
          </cell>
          <cell r="C1896">
            <v>3</v>
          </cell>
          <cell r="D1896" t="str">
            <v>C</v>
          </cell>
          <cell r="E1896">
            <v>3.85</v>
          </cell>
          <cell r="F1896">
            <v>37677</v>
          </cell>
          <cell r="G1896">
            <v>0.58799999999999997</v>
          </cell>
          <cell r="H1896">
            <v>0.51</v>
          </cell>
          <cell r="I1896" t="str">
            <v>4          0</v>
          </cell>
          <cell r="J1896">
            <v>0</v>
          </cell>
          <cell r="K1896">
            <v>0</v>
          </cell>
          <cell r="L1896">
            <v>2003</v>
          </cell>
          <cell r="M1896" t="str">
            <v>No Trade</v>
          </cell>
          <cell r="N1896" t="str">
            <v>NG33</v>
          </cell>
          <cell r="O1896">
            <v>46</v>
          </cell>
          <cell r="P1896">
            <v>1</v>
          </cell>
        </row>
        <row r="1897">
          <cell r="A1897" t="str">
            <v>ON</v>
          </cell>
          <cell r="B1897">
            <v>3</v>
          </cell>
          <cell r="C1897">
            <v>3</v>
          </cell>
          <cell r="D1897" t="str">
            <v>P</v>
          </cell>
          <cell r="E1897">
            <v>3.85</v>
          </cell>
          <cell r="F1897">
            <v>37677</v>
          </cell>
          <cell r="G1897">
            <v>0.17899999999999999</v>
          </cell>
          <cell r="H1897">
            <v>0.22</v>
          </cell>
          <cell r="I1897" t="str">
            <v>2          0</v>
          </cell>
          <cell r="J1897">
            <v>0</v>
          </cell>
          <cell r="K1897">
            <v>0</v>
          </cell>
          <cell r="L1897">
            <v>2003</v>
          </cell>
          <cell r="M1897">
            <v>2.8383551335493133</v>
          </cell>
          <cell r="N1897" t="str">
            <v>NG33</v>
          </cell>
          <cell r="O1897">
            <v>46</v>
          </cell>
          <cell r="P1897">
            <v>2</v>
          </cell>
        </row>
        <row r="1898">
          <cell r="A1898" t="str">
            <v>ON</v>
          </cell>
          <cell r="B1898">
            <v>3</v>
          </cell>
          <cell r="C1898">
            <v>3</v>
          </cell>
          <cell r="D1898" t="str">
            <v>C</v>
          </cell>
          <cell r="E1898">
            <v>3.9</v>
          </cell>
          <cell r="F1898">
            <v>37677</v>
          </cell>
          <cell r="G1898">
            <v>0.55800000000000005</v>
          </cell>
          <cell r="H1898">
            <v>0.48</v>
          </cell>
          <cell r="I1898" t="str">
            <v>5          0</v>
          </cell>
          <cell r="J1898">
            <v>0</v>
          </cell>
          <cell r="K1898">
            <v>0</v>
          </cell>
          <cell r="L1898">
            <v>2003</v>
          </cell>
          <cell r="M1898" t="str">
            <v>No Trade</v>
          </cell>
          <cell r="N1898" t="str">
            <v>NG33</v>
          </cell>
          <cell r="O1898">
            <v>46</v>
          </cell>
          <cell r="P1898">
            <v>1</v>
          </cell>
        </row>
        <row r="1899">
          <cell r="A1899" t="str">
            <v>ON</v>
          </cell>
          <cell r="B1899">
            <v>3</v>
          </cell>
          <cell r="C1899">
            <v>3</v>
          </cell>
          <cell r="D1899" t="str">
            <v>P</v>
          </cell>
          <cell r="E1899">
            <v>3.9</v>
          </cell>
          <cell r="F1899">
            <v>37677</v>
          </cell>
          <cell r="G1899">
            <v>0.19800000000000001</v>
          </cell>
          <cell r="H1899">
            <v>0.24</v>
          </cell>
          <cell r="I1899" t="str">
            <v>3          0</v>
          </cell>
          <cell r="J1899">
            <v>0</v>
          </cell>
          <cell r="K1899">
            <v>0</v>
          </cell>
          <cell r="L1899">
            <v>2003</v>
          </cell>
          <cell r="M1899">
            <v>2.8748212053461275</v>
          </cell>
          <cell r="N1899" t="str">
            <v>NG33</v>
          </cell>
          <cell r="O1899">
            <v>46</v>
          </cell>
          <cell r="P1899">
            <v>2</v>
          </cell>
        </row>
        <row r="1900">
          <cell r="A1900" t="str">
            <v>ON</v>
          </cell>
          <cell r="B1900">
            <v>3</v>
          </cell>
          <cell r="C1900">
            <v>3</v>
          </cell>
          <cell r="D1900" t="str">
            <v>C</v>
          </cell>
          <cell r="E1900">
            <v>3.95</v>
          </cell>
          <cell r="F1900">
            <v>37677</v>
          </cell>
          <cell r="G1900">
            <v>0.52800000000000002</v>
          </cell>
          <cell r="H1900">
            <v>0.45</v>
          </cell>
          <cell r="I1900" t="str">
            <v>9          0</v>
          </cell>
          <cell r="J1900">
            <v>0</v>
          </cell>
          <cell r="K1900">
            <v>0</v>
          </cell>
          <cell r="L1900">
            <v>2003</v>
          </cell>
          <cell r="M1900" t="str">
            <v>No Trade</v>
          </cell>
          <cell r="N1900" t="str">
            <v>NG33</v>
          </cell>
          <cell r="O1900">
            <v>46</v>
          </cell>
          <cell r="P1900">
            <v>1</v>
          </cell>
        </row>
        <row r="1901">
          <cell r="A1901" t="str">
            <v>ON</v>
          </cell>
          <cell r="B1901">
            <v>3</v>
          </cell>
          <cell r="C1901">
            <v>3</v>
          </cell>
          <cell r="D1901" t="str">
            <v>P</v>
          </cell>
          <cell r="E1901">
            <v>3.95</v>
          </cell>
          <cell r="F1901">
            <v>37677</v>
          </cell>
          <cell r="G1901">
            <v>0.218</v>
          </cell>
          <cell r="H1901">
            <v>0.26</v>
          </cell>
          <cell r="I1901" t="str">
            <v>6          0</v>
          </cell>
          <cell r="J1901">
            <v>0</v>
          </cell>
          <cell r="K1901">
            <v>0</v>
          </cell>
          <cell r="L1901">
            <v>2003</v>
          </cell>
          <cell r="M1901">
            <v>2.9106774699062554</v>
          </cell>
          <cell r="N1901" t="str">
            <v>NG33</v>
          </cell>
          <cell r="O1901">
            <v>46</v>
          </cell>
          <cell r="P1901">
            <v>2</v>
          </cell>
        </row>
        <row r="1902">
          <cell r="A1902" t="str">
            <v>ON</v>
          </cell>
          <cell r="B1902">
            <v>3</v>
          </cell>
          <cell r="C1902">
            <v>3</v>
          </cell>
          <cell r="D1902" t="str">
            <v>C</v>
          </cell>
          <cell r="E1902">
            <v>4</v>
          </cell>
          <cell r="F1902">
            <v>37677</v>
          </cell>
          <cell r="G1902">
            <v>0.51100000000000001</v>
          </cell>
          <cell r="H1902">
            <v>0.44</v>
          </cell>
          <cell r="I1902" t="str">
            <v>4          1</v>
          </cell>
          <cell r="J1902">
            <v>0.45</v>
          </cell>
          <cell r="K1902">
            <v>0.45</v>
          </cell>
          <cell r="L1902">
            <v>2003</v>
          </cell>
          <cell r="M1902" t="str">
            <v>No Trade</v>
          </cell>
          <cell r="N1902" t="str">
            <v>NG33</v>
          </cell>
          <cell r="O1902">
            <v>46</v>
          </cell>
          <cell r="P1902">
            <v>1</v>
          </cell>
        </row>
        <row r="1903">
          <cell r="A1903" t="str">
            <v>ON</v>
          </cell>
          <cell r="B1903">
            <v>3</v>
          </cell>
          <cell r="C1903">
            <v>3</v>
          </cell>
          <cell r="D1903" t="str">
            <v>P</v>
          </cell>
          <cell r="E1903">
            <v>4</v>
          </cell>
          <cell r="F1903">
            <v>37677</v>
          </cell>
          <cell r="G1903">
            <v>0.249</v>
          </cell>
          <cell r="H1903">
            <v>0.3</v>
          </cell>
          <cell r="I1903" t="str">
            <v>0          0</v>
          </cell>
          <cell r="J1903">
            <v>0</v>
          </cell>
          <cell r="K1903">
            <v>0</v>
          </cell>
          <cell r="L1903">
            <v>2003</v>
          </cell>
          <cell r="M1903">
            <v>2.9698196708893372</v>
          </cell>
          <cell r="N1903" t="str">
            <v>NG33</v>
          </cell>
          <cell r="O1903">
            <v>46</v>
          </cell>
          <cell r="P1903">
            <v>2</v>
          </cell>
        </row>
        <row r="1904">
          <cell r="A1904" t="str">
            <v>ON</v>
          </cell>
          <cell r="B1904">
            <v>3</v>
          </cell>
          <cell r="C1904">
            <v>3</v>
          </cell>
          <cell r="D1904" t="str">
            <v>C</v>
          </cell>
          <cell r="E1904">
            <v>4.05</v>
          </cell>
          <cell r="F1904">
            <v>37677</v>
          </cell>
          <cell r="G1904">
            <v>0.47399999999999998</v>
          </cell>
          <cell r="H1904">
            <v>0.41</v>
          </cell>
          <cell r="I1904" t="str">
            <v>0          0</v>
          </cell>
          <cell r="J1904">
            <v>0</v>
          </cell>
          <cell r="K1904">
            <v>0</v>
          </cell>
          <cell r="L1904">
            <v>2003</v>
          </cell>
          <cell r="M1904" t="str">
            <v>No Trade</v>
          </cell>
          <cell r="N1904" t="str">
            <v>NG33</v>
          </cell>
          <cell r="O1904">
            <v>46</v>
          </cell>
          <cell r="P1904">
            <v>1</v>
          </cell>
        </row>
        <row r="1905">
          <cell r="A1905" t="str">
            <v>ON</v>
          </cell>
          <cell r="B1905">
            <v>3</v>
          </cell>
          <cell r="C1905">
            <v>3</v>
          </cell>
          <cell r="D1905" t="str">
            <v>P</v>
          </cell>
          <cell r="E1905">
            <v>4.05</v>
          </cell>
          <cell r="F1905">
            <v>37677</v>
          </cell>
          <cell r="G1905">
            <v>0.26200000000000001</v>
          </cell>
          <cell r="H1905">
            <v>0.31</v>
          </cell>
          <cell r="I1905" t="str">
            <v>6          0</v>
          </cell>
          <cell r="J1905">
            <v>0</v>
          </cell>
          <cell r="K1905">
            <v>0</v>
          </cell>
          <cell r="L1905">
            <v>2003</v>
          </cell>
          <cell r="M1905">
            <v>2.983058116782674</v>
          </cell>
          <cell r="N1905" t="str">
            <v>NG33</v>
          </cell>
          <cell r="O1905">
            <v>46</v>
          </cell>
          <cell r="P1905">
            <v>2</v>
          </cell>
        </row>
        <row r="1906">
          <cell r="A1906" t="str">
            <v>ON</v>
          </cell>
          <cell r="B1906">
            <v>3</v>
          </cell>
          <cell r="C1906">
            <v>3</v>
          </cell>
          <cell r="D1906" t="str">
            <v>C</v>
          </cell>
          <cell r="E1906">
            <v>4.0999999999999996</v>
          </cell>
          <cell r="F1906">
            <v>37677</v>
          </cell>
          <cell r="G1906">
            <v>0.44800000000000001</v>
          </cell>
          <cell r="H1906">
            <v>0.38</v>
          </cell>
          <cell r="I1906" t="str">
            <v>6          1</v>
          </cell>
          <cell r="J1906">
            <v>0</v>
          </cell>
          <cell r="K1906">
            <v>0</v>
          </cell>
          <cell r="L1906">
            <v>2003</v>
          </cell>
          <cell r="M1906" t="str">
            <v>No Trade</v>
          </cell>
          <cell r="N1906" t="str">
            <v>NG33</v>
          </cell>
          <cell r="O1906">
            <v>46</v>
          </cell>
          <cell r="P1906">
            <v>1</v>
          </cell>
        </row>
        <row r="1907">
          <cell r="A1907" t="str">
            <v>ON</v>
          </cell>
          <cell r="B1907">
            <v>3</v>
          </cell>
          <cell r="C1907">
            <v>3</v>
          </cell>
          <cell r="D1907" t="str">
            <v>P</v>
          </cell>
          <cell r="E1907">
            <v>4.0999999999999996</v>
          </cell>
          <cell r="F1907">
            <v>37677</v>
          </cell>
          <cell r="G1907">
            <v>0.28599999999999998</v>
          </cell>
          <cell r="H1907">
            <v>0.34</v>
          </cell>
          <cell r="I1907" t="str">
            <v>2          0</v>
          </cell>
          <cell r="J1907">
            <v>0</v>
          </cell>
          <cell r="K1907">
            <v>0</v>
          </cell>
          <cell r="L1907">
            <v>2003</v>
          </cell>
          <cell r="M1907">
            <v>3.0194530473090317</v>
          </cell>
          <cell r="N1907" t="str">
            <v>NG33</v>
          </cell>
          <cell r="O1907">
            <v>46</v>
          </cell>
          <cell r="P1907">
            <v>2</v>
          </cell>
        </row>
        <row r="1908">
          <cell r="A1908" t="str">
            <v>ON</v>
          </cell>
          <cell r="B1908">
            <v>3</v>
          </cell>
          <cell r="C1908">
            <v>3</v>
          </cell>
          <cell r="D1908" t="str">
            <v>C</v>
          </cell>
          <cell r="E1908">
            <v>4.1500000000000004</v>
          </cell>
          <cell r="F1908">
            <v>37677</v>
          </cell>
          <cell r="G1908">
            <v>0.42399999999999999</v>
          </cell>
          <cell r="H1908">
            <v>0.36</v>
          </cell>
          <cell r="I1908" t="str">
            <v>4        324</v>
          </cell>
          <cell r="J1908">
            <v>0.35499999999999998</v>
          </cell>
          <cell r="K1908">
            <v>0.35399999999999998</v>
          </cell>
          <cell r="L1908">
            <v>2003</v>
          </cell>
          <cell r="M1908" t="str">
            <v>No Trade</v>
          </cell>
          <cell r="N1908" t="str">
            <v>NG33</v>
          </cell>
          <cell r="O1908">
            <v>46</v>
          </cell>
          <cell r="P1908">
            <v>1</v>
          </cell>
        </row>
        <row r="1909">
          <cell r="A1909" t="str">
            <v>ON</v>
          </cell>
          <cell r="B1909">
            <v>3</v>
          </cell>
          <cell r="C1909">
            <v>3</v>
          </cell>
          <cell r="D1909" t="str">
            <v>P</v>
          </cell>
          <cell r="E1909">
            <v>4.1500000000000004</v>
          </cell>
          <cell r="F1909">
            <v>37677</v>
          </cell>
          <cell r="G1909">
            <v>0.311</v>
          </cell>
          <cell r="H1909">
            <v>0.37</v>
          </cell>
          <cell r="I1909" t="str">
            <v>0        324</v>
          </cell>
          <cell r="J1909">
            <v>0.36599999999999999</v>
          </cell>
          <cell r="K1909">
            <v>0.36499999999999999</v>
          </cell>
          <cell r="L1909">
            <v>2003</v>
          </cell>
          <cell r="M1909">
            <v>3.0552387100430369</v>
          </cell>
          <cell r="N1909" t="str">
            <v>NG33</v>
          </cell>
          <cell r="O1909">
            <v>46</v>
          </cell>
          <cell r="P1909">
            <v>2</v>
          </cell>
        </row>
        <row r="1910">
          <cell r="A1910" t="str">
            <v>ON</v>
          </cell>
          <cell r="B1910">
            <v>3</v>
          </cell>
          <cell r="C1910">
            <v>3</v>
          </cell>
          <cell r="D1910" t="str">
            <v>C</v>
          </cell>
          <cell r="E1910">
            <v>4.2</v>
          </cell>
          <cell r="F1910">
            <v>37677</v>
          </cell>
          <cell r="G1910">
            <v>0.4</v>
          </cell>
          <cell r="H1910">
            <v>0.34</v>
          </cell>
          <cell r="I1910" t="str">
            <v>3          3</v>
          </cell>
          <cell r="J1910">
            <v>0.33100000000000002</v>
          </cell>
          <cell r="K1910">
            <v>0.33</v>
          </cell>
          <cell r="L1910">
            <v>2003</v>
          </cell>
          <cell r="M1910" t="str">
            <v>No Trade</v>
          </cell>
          <cell r="N1910" t="str">
            <v>NG33</v>
          </cell>
          <cell r="O1910">
            <v>46</v>
          </cell>
          <cell r="P1910">
            <v>1</v>
          </cell>
        </row>
        <row r="1911">
          <cell r="A1911" t="str">
            <v>ON</v>
          </cell>
          <cell r="B1911">
            <v>3</v>
          </cell>
          <cell r="C1911">
            <v>3</v>
          </cell>
          <cell r="D1911" t="str">
            <v>P</v>
          </cell>
          <cell r="E1911">
            <v>4.2</v>
          </cell>
          <cell r="F1911">
            <v>37677</v>
          </cell>
          <cell r="G1911">
            <v>0.33700000000000002</v>
          </cell>
          <cell r="H1911">
            <v>0.39</v>
          </cell>
          <cell r="I1911" t="str">
            <v>9          3</v>
          </cell>
          <cell r="J1911">
            <v>0.38100000000000001</v>
          </cell>
          <cell r="K1911">
            <v>0.38</v>
          </cell>
          <cell r="L1911">
            <v>2003</v>
          </cell>
          <cell r="M1911">
            <v>3.0904813629021568</v>
          </cell>
          <cell r="N1911" t="str">
            <v>NG33</v>
          </cell>
          <cell r="O1911">
            <v>46</v>
          </cell>
          <cell r="P1911">
            <v>2</v>
          </cell>
        </row>
        <row r="1912">
          <cell r="A1912" t="str">
            <v>ON</v>
          </cell>
          <cell r="B1912">
            <v>3</v>
          </cell>
          <cell r="C1912">
            <v>3</v>
          </cell>
          <cell r="D1912" t="str">
            <v>C</v>
          </cell>
          <cell r="E1912">
            <v>4.25</v>
          </cell>
          <cell r="F1912">
            <v>37677</v>
          </cell>
          <cell r="G1912">
            <v>0.377</v>
          </cell>
          <cell r="H1912">
            <v>0.32</v>
          </cell>
          <cell r="I1912" t="str">
            <v>3        108</v>
          </cell>
          <cell r="J1912">
            <v>0</v>
          </cell>
          <cell r="K1912">
            <v>0</v>
          </cell>
          <cell r="L1912">
            <v>2003</v>
          </cell>
          <cell r="M1912" t="str">
            <v>No Trade</v>
          </cell>
          <cell r="N1912" t="str">
            <v>NG33</v>
          </cell>
          <cell r="O1912">
            <v>46</v>
          </cell>
          <cell r="P1912">
            <v>1</v>
          </cell>
        </row>
        <row r="1913">
          <cell r="A1913" t="str">
            <v>ON</v>
          </cell>
          <cell r="B1913">
            <v>3</v>
          </cell>
          <cell r="C1913">
            <v>3</v>
          </cell>
          <cell r="D1913" t="str">
            <v>P</v>
          </cell>
          <cell r="E1913">
            <v>4.25</v>
          </cell>
          <cell r="F1913">
            <v>37677</v>
          </cell>
          <cell r="G1913">
            <v>0.36399999999999999</v>
          </cell>
          <cell r="H1913">
            <v>0.42</v>
          </cell>
          <cell r="I1913" t="str">
            <v>9          0</v>
          </cell>
          <cell r="J1913">
            <v>0</v>
          </cell>
          <cell r="K1913">
            <v>0</v>
          </cell>
          <cell r="L1913">
            <v>2003</v>
          </cell>
          <cell r="M1913">
            <v>3.1252395825384061</v>
          </cell>
          <cell r="N1913" t="str">
            <v>NG33</v>
          </cell>
          <cell r="O1913">
            <v>46</v>
          </cell>
          <cell r="P1913">
            <v>2</v>
          </cell>
        </row>
        <row r="1914">
          <cell r="A1914" t="str">
            <v>ON</v>
          </cell>
          <cell r="B1914">
            <v>3</v>
          </cell>
          <cell r="C1914">
            <v>3</v>
          </cell>
          <cell r="D1914" t="str">
            <v>C</v>
          </cell>
          <cell r="E1914">
            <v>4.3</v>
          </cell>
          <cell r="F1914">
            <v>37677</v>
          </cell>
          <cell r="G1914">
            <v>0.35499999999999998</v>
          </cell>
          <cell r="H1914">
            <v>0.3</v>
          </cell>
          <cell r="I1914" t="str">
            <v>4          0</v>
          </cell>
          <cell r="J1914">
            <v>0</v>
          </cell>
          <cell r="K1914">
            <v>0</v>
          </cell>
          <cell r="L1914">
            <v>2003</v>
          </cell>
          <cell r="M1914" t="str">
            <v>No Trade</v>
          </cell>
          <cell r="N1914" t="str">
            <v>NG33</v>
          </cell>
          <cell r="O1914">
            <v>46</v>
          </cell>
          <cell r="P1914">
            <v>1</v>
          </cell>
        </row>
        <row r="1915">
          <cell r="A1915" t="str">
            <v>ON</v>
          </cell>
          <cell r="B1915">
            <v>3</v>
          </cell>
          <cell r="C1915">
            <v>3</v>
          </cell>
          <cell r="D1915" t="str">
            <v>P</v>
          </cell>
          <cell r="E1915">
            <v>4.3</v>
          </cell>
          <cell r="F1915">
            <v>37677</v>
          </cell>
          <cell r="G1915">
            <v>0.52600000000000002</v>
          </cell>
          <cell r="H1915">
            <v>0.52</v>
          </cell>
          <cell r="I1915" t="str">
            <v>6          0</v>
          </cell>
          <cell r="J1915">
            <v>0</v>
          </cell>
          <cell r="K1915">
            <v>0</v>
          </cell>
          <cell r="L1915">
            <v>2003</v>
          </cell>
          <cell r="M1915">
            <v>3.3867179520838708</v>
          </cell>
          <cell r="N1915" t="str">
            <v>NG33</v>
          </cell>
          <cell r="O1915">
            <v>46</v>
          </cell>
          <cell r="P1915">
            <v>2</v>
          </cell>
        </row>
        <row r="1916">
          <cell r="A1916" t="str">
            <v>ON</v>
          </cell>
          <cell r="B1916">
            <v>3</v>
          </cell>
          <cell r="C1916">
            <v>3</v>
          </cell>
          <cell r="D1916" t="str">
            <v>C</v>
          </cell>
          <cell r="E1916">
            <v>4.3499999999999996</v>
          </cell>
          <cell r="F1916">
            <v>37677</v>
          </cell>
          <cell r="G1916">
            <v>0.33500000000000002</v>
          </cell>
          <cell r="H1916">
            <v>0.28000000000000003</v>
          </cell>
          <cell r="I1916" t="str">
            <v>7          0</v>
          </cell>
          <cell r="J1916">
            <v>0</v>
          </cell>
          <cell r="K1916">
            <v>0</v>
          </cell>
          <cell r="L1916">
            <v>2003</v>
          </cell>
          <cell r="M1916" t="str">
            <v>No Trade</v>
          </cell>
          <cell r="N1916" t="str">
            <v>NG33</v>
          </cell>
          <cell r="O1916">
            <v>46</v>
          </cell>
          <cell r="P1916">
            <v>1</v>
          </cell>
        </row>
        <row r="1917">
          <cell r="A1917" t="str">
            <v>ON</v>
          </cell>
          <cell r="B1917">
            <v>3</v>
          </cell>
          <cell r="C1917">
            <v>3</v>
          </cell>
          <cell r="D1917" t="str">
            <v>P</v>
          </cell>
          <cell r="E1917">
            <v>4.3499999999999996</v>
          </cell>
          <cell r="F1917">
            <v>37677</v>
          </cell>
          <cell r="G1917">
            <v>0.42199999999999999</v>
          </cell>
          <cell r="H1917">
            <v>0.49</v>
          </cell>
          <cell r="I1917" t="str">
            <v>2          0</v>
          </cell>
          <cell r="J1917">
            <v>0</v>
          </cell>
          <cell r="K1917">
            <v>0</v>
          </cell>
          <cell r="L1917">
            <v>2003</v>
          </cell>
          <cell r="M1917">
            <v>3.1952473399598671</v>
          </cell>
          <cell r="N1917" t="str">
            <v>NG33</v>
          </cell>
          <cell r="O1917">
            <v>46</v>
          </cell>
          <cell r="P1917">
            <v>2</v>
          </cell>
        </row>
        <row r="1918">
          <cell r="A1918" t="str">
            <v>ON</v>
          </cell>
          <cell r="B1918">
            <v>3</v>
          </cell>
          <cell r="C1918">
            <v>3</v>
          </cell>
          <cell r="D1918" t="str">
            <v>C</v>
          </cell>
          <cell r="E1918">
            <v>4.4000000000000004</v>
          </cell>
          <cell r="F1918">
            <v>37677</v>
          </cell>
          <cell r="G1918">
            <v>0.316</v>
          </cell>
          <cell r="H1918">
            <v>0.27</v>
          </cell>
          <cell r="I1918" t="str">
            <v>0         13</v>
          </cell>
          <cell r="J1918">
            <v>0</v>
          </cell>
          <cell r="K1918">
            <v>0</v>
          </cell>
          <cell r="L1918">
            <v>2003</v>
          </cell>
          <cell r="M1918" t="str">
            <v>No Trade</v>
          </cell>
          <cell r="N1918" t="str">
            <v>NG33</v>
          </cell>
          <cell r="O1918">
            <v>46</v>
          </cell>
          <cell r="P1918">
            <v>1</v>
          </cell>
        </row>
        <row r="1919">
          <cell r="A1919" t="str">
            <v>ON</v>
          </cell>
          <cell r="B1919">
            <v>3</v>
          </cell>
          <cell r="C1919">
            <v>3</v>
          </cell>
          <cell r="D1919" t="str">
            <v>C</v>
          </cell>
          <cell r="E1919">
            <v>4.45</v>
          </cell>
          <cell r="F1919">
            <v>37677</v>
          </cell>
          <cell r="G1919">
            <v>0.29799999999999999</v>
          </cell>
          <cell r="H1919">
            <v>0.25</v>
          </cell>
          <cell r="I1919" t="str">
            <v>4          0</v>
          </cell>
          <cell r="J1919">
            <v>0</v>
          </cell>
          <cell r="K1919">
            <v>0</v>
          </cell>
          <cell r="L1919">
            <v>2003</v>
          </cell>
          <cell r="M1919" t="str">
            <v>No Trade</v>
          </cell>
          <cell r="N1919" t="str">
            <v>NG33</v>
          </cell>
          <cell r="O1919">
            <v>46</v>
          </cell>
          <cell r="P1919">
            <v>1</v>
          </cell>
        </row>
        <row r="1920">
          <cell r="A1920" t="str">
            <v>ON</v>
          </cell>
          <cell r="B1920">
            <v>3</v>
          </cell>
          <cell r="C1920">
            <v>3</v>
          </cell>
          <cell r="D1920" t="str">
            <v>P</v>
          </cell>
          <cell r="E1920">
            <v>4.45</v>
          </cell>
          <cell r="F1920">
            <v>37677</v>
          </cell>
          <cell r="G1920">
            <v>0</v>
          </cell>
          <cell r="H1920">
            <v>0</v>
          </cell>
          <cell r="I1920" t="str">
            <v>0          0</v>
          </cell>
          <cell r="J1920">
            <v>0</v>
          </cell>
          <cell r="K1920">
            <v>0</v>
          </cell>
          <cell r="L1920">
            <v>2003</v>
          </cell>
          <cell r="M1920" t="str">
            <v>No Trade</v>
          </cell>
          <cell r="N1920" t="str">
            <v/>
          </cell>
          <cell r="O1920" t="str">
            <v/>
          </cell>
          <cell r="P1920" t="str">
            <v/>
          </cell>
        </row>
        <row r="1921">
          <cell r="A1921" t="str">
            <v>ON</v>
          </cell>
          <cell r="B1921">
            <v>3</v>
          </cell>
          <cell r="C1921">
            <v>3</v>
          </cell>
          <cell r="D1921" t="str">
            <v>C</v>
          </cell>
          <cell r="E1921">
            <v>4.5</v>
          </cell>
          <cell r="F1921">
            <v>37677</v>
          </cell>
          <cell r="G1921">
            <v>0.28100000000000003</v>
          </cell>
          <cell r="H1921">
            <v>0.23</v>
          </cell>
          <cell r="I1921" t="str">
            <v>9          0</v>
          </cell>
          <cell r="J1921">
            <v>0</v>
          </cell>
          <cell r="K1921">
            <v>0</v>
          </cell>
          <cell r="L1921">
            <v>2003</v>
          </cell>
          <cell r="M1921" t="str">
            <v>No Trade</v>
          </cell>
          <cell r="N1921" t="str">
            <v>NG33</v>
          </cell>
          <cell r="O1921">
            <v>46</v>
          </cell>
          <cell r="P1921">
            <v>1</v>
          </cell>
        </row>
        <row r="1922">
          <cell r="A1922" t="str">
            <v>ON</v>
          </cell>
          <cell r="B1922">
            <v>3</v>
          </cell>
          <cell r="C1922">
            <v>3</v>
          </cell>
          <cell r="D1922" t="str">
            <v>C</v>
          </cell>
          <cell r="E1922">
            <v>4.55</v>
          </cell>
          <cell r="F1922">
            <v>37677</v>
          </cell>
          <cell r="G1922">
            <v>0.26500000000000001</v>
          </cell>
          <cell r="H1922">
            <v>0.22</v>
          </cell>
          <cell r="I1922" t="str">
            <v>5          0</v>
          </cell>
          <cell r="J1922">
            <v>0</v>
          </cell>
          <cell r="K1922">
            <v>0</v>
          </cell>
          <cell r="L1922">
            <v>2003</v>
          </cell>
          <cell r="M1922" t="str">
            <v>No Trade</v>
          </cell>
          <cell r="N1922" t="str">
            <v>NG33</v>
          </cell>
          <cell r="O1922">
            <v>46</v>
          </cell>
          <cell r="P1922">
            <v>1</v>
          </cell>
        </row>
        <row r="1923">
          <cell r="A1923" t="str">
            <v>ON</v>
          </cell>
          <cell r="B1923">
            <v>3</v>
          </cell>
          <cell r="C1923">
            <v>3</v>
          </cell>
          <cell r="D1923" t="str">
            <v>C</v>
          </cell>
          <cell r="E1923">
            <v>4.5999999999999996</v>
          </cell>
          <cell r="F1923">
            <v>37677</v>
          </cell>
          <cell r="G1923">
            <v>0.249</v>
          </cell>
          <cell r="H1923">
            <v>0.21</v>
          </cell>
          <cell r="I1923" t="str">
            <v>2          0</v>
          </cell>
          <cell r="J1923">
            <v>0</v>
          </cell>
          <cell r="K1923">
            <v>0</v>
          </cell>
          <cell r="L1923">
            <v>2003</v>
          </cell>
          <cell r="M1923" t="str">
            <v>No Trade</v>
          </cell>
          <cell r="N1923" t="str">
            <v>NG33</v>
          </cell>
          <cell r="O1923">
            <v>46</v>
          </cell>
          <cell r="P1923">
            <v>1</v>
          </cell>
        </row>
        <row r="1924">
          <cell r="A1924" t="str">
            <v>ON</v>
          </cell>
          <cell r="B1924">
            <v>3</v>
          </cell>
          <cell r="C1924">
            <v>3</v>
          </cell>
          <cell r="D1924" t="str">
            <v>C</v>
          </cell>
          <cell r="E1924">
            <v>4.6500000000000004</v>
          </cell>
          <cell r="F1924">
            <v>37677</v>
          </cell>
          <cell r="G1924">
            <v>0.23499999999999999</v>
          </cell>
          <cell r="H1924">
            <v>0.19</v>
          </cell>
          <cell r="I1924" t="str">
            <v>9          1</v>
          </cell>
          <cell r="J1924">
            <v>0</v>
          </cell>
          <cell r="K1924">
            <v>0</v>
          </cell>
          <cell r="L1924">
            <v>2003</v>
          </cell>
          <cell r="M1924" t="str">
            <v>No Trade</v>
          </cell>
          <cell r="N1924" t="str">
            <v>NG33</v>
          </cell>
          <cell r="O1924">
            <v>46</v>
          </cell>
          <cell r="P1924">
            <v>1</v>
          </cell>
        </row>
        <row r="1925">
          <cell r="A1925" t="str">
            <v>ON</v>
          </cell>
          <cell r="B1925">
            <v>3</v>
          </cell>
          <cell r="C1925">
            <v>3</v>
          </cell>
          <cell r="D1925" t="str">
            <v>C</v>
          </cell>
          <cell r="E1925">
            <v>4.7</v>
          </cell>
          <cell r="F1925">
            <v>37677</v>
          </cell>
          <cell r="G1925">
            <v>0.221</v>
          </cell>
          <cell r="H1925">
            <v>0.18</v>
          </cell>
          <cell r="I1925" t="str">
            <v>7          0</v>
          </cell>
          <cell r="J1925">
            <v>0</v>
          </cell>
          <cell r="K1925">
            <v>0</v>
          </cell>
          <cell r="L1925">
            <v>2003</v>
          </cell>
          <cell r="M1925" t="str">
            <v>No Trade</v>
          </cell>
          <cell r="N1925" t="str">
            <v>NG33</v>
          </cell>
          <cell r="O1925">
            <v>46</v>
          </cell>
          <cell r="P1925">
            <v>1</v>
          </cell>
        </row>
        <row r="1926">
          <cell r="A1926" t="str">
            <v>ON</v>
          </cell>
          <cell r="B1926">
            <v>3</v>
          </cell>
          <cell r="C1926">
            <v>3</v>
          </cell>
          <cell r="D1926" t="str">
            <v>C</v>
          </cell>
          <cell r="E1926">
            <v>4.75</v>
          </cell>
          <cell r="F1926">
            <v>37677</v>
          </cell>
          <cell r="G1926">
            <v>0.20799999999999999</v>
          </cell>
          <cell r="H1926">
            <v>0.17</v>
          </cell>
          <cell r="I1926" t="str">
            <v>7        145</v>
          </cell>
          <cell r="J1926">
            <v>0</v>
          </cell>
          <cell r="K1926">
            <v>0</v>
          </cell>
          <cell r="L1926">
            <v>2003</v>
          </cell>
          <cell r="M1926" t="str">
            <v>No Trade</v>
          </cell>
          <cell r="N1926" t="str">
            <v>NG33</v>
          </cell>
          <cell r="O1926">
            <v>46</v>
          </cell>
          <cell r="P1926">
            <v>1</v>
          </cell>
        </row>
        <row r="1927">
          <cell r="A1927" t="str">
            <v>ON</v>
          </cell>
          <cell r="B1927">
            <v>3</v>
          </cell>
          <cell r="C1927">
            <v>3</v>
          </cell>
          <cell r="D1927" t="str">
            <v>C</v>
          </cell>
          <cell r="E1927">
            <v>4.8</v>
          </cell>
          <cell r="F1927">
            <v>37677</v>
          </cell>
          <cell r="G1927">
            <v>0.19600000000000001</v>
          </cell>
          <cell r="H1927">
            <v>0.16</v>
          </cell>
          <cell r="I1927" t="str">
            <v>7          0</v>
          </cell>
          <cell r="J1927">
            <v>0</v>
          </cell>
          <cell r="K1927">
            <v>0</v>
          </cell>
          <cell r="L1927">
            <v>2003</v>
          </cell>
          <cell r="M1927" t="str">
            <v>No Trade</v>
          </cell>
          <cell r="N1927" t="str">
            <v>NG33</v>
          </cell>
          <cell r="O1927">
            <v>46</v>
          </cell>
          <cell r="P1927">
            <v>1</v>
          </cell>
        </row>
        <row r="1928">
          <cell r="A1928" t="str">
            <v>ON</v>
          </cell>
          <cell r="B1928">
            <v>3</v>
          </cell>
          <cell r="C1928">
            <v>3</v>
          </cell>
          <cell r="D1928" t="str">
            <v>P</v>
          </cell>
          <cell r="E1928">
            <v>4.8</v>
          </cell>
          <cell r="F1928">
            <v>37677</v>
          </cell>
          <cell r="G1928">
            <v>0</v>
          </cell>
          <cell r="H1928">
            <v>0</v>
          </cell>
          <cell r="I1928" t="str">
            <v>0          0</v>
          </cell>
          <cell r="J1928">
            <v>0</v>
          </cell>
          <cell r="K1928">
            <v>0</v>
          </cell>
          <cell r="L1928">
            <v>2003</v>
          </cell>
          <cell r="M1928" t="str">
            <v>No Trade</v>
          </cell>
          <cell r="N1928" t="str">
            <v/>
          </cell>
          <cell r="O1928" t="str">
            <v/>
          </cell>
          <cell r="P1928" t="str">
            <v/>
          </cell>
        </row>
        <row r="1929">
          <cell r="A1929" t="str">
            <v>ON</v>
          </cell>
          <cell r="B1929">
            <v>3</v>
          </cell>
          <cell r="C1929">
            <v>3</v>
          </cell>
          <cell r="D1929" t="str">
            <v>C</v>
          </cell>
          <cell r="E1929">
            <v>4.8499999999999996</v>
          </cell>
          <cell r="F1929">
            <v>37677</v>
          </cell>
          <cell r="G1929">
            <v>0.185</v>
          </cell>
          <cell r="H1929">
            <v>0.15</v>
          </cell>
          <cell r="I1929" t="str">
            <v>7          0</v>
          </cell>
          <cell r="J1929">
            <v>0</v>
          </cell>
          <cell r="K1929">
            <v>0</v>
          </cell>
          <cell r="L1929">
            <v>2003</v>
          </cell>
          <cell r="M1929" t="str">
            <v>No Trade</v>
          </cell>
          <cell r="N1929" t="str">
            <v>NG33</v>
          </cell>
          <cell r="O1929">
            <v>46</v>
          </cell>
          <cell r="P1929">
            <v>1</v>
          </cell>
        </row>
        <row r="1930">
          <cell r="A1930" t="str">
            <v>ON</v>
          </cell>
          <cell r="B1930">
            <v>3</v>
          </cell>
          <cell r="C1930">
            <v>3</v>
          </cell>
          <cell r="D1930" t="str">
            <v>C</v>
          </cell>
          <cell r="E1930">
            <v>4.9000000000000004</v>
          </cell>
          <cell r="F1930">
            <v>37677</v>
          </cell>
          <cell r="G1930">
            <v>0.17399999999999999</v>
          </cell>
          <cell r="H1930">
            <v>0.14000000000000001</v>
          </cell>
          <cell r="I1930" t="str">
            <v>8          0</v>
          </cell>
          <cell r="J1930">
            <v>0</v>
          </cell>
          <cell r="K1930">
            <v>0</v>
          </cell>
          <cell r="L1930">
            <v>2003</v>
          </cell>
          <cell r="M1930" t="str">
            <v>No Trade</v>
          </cell>
          <cell r="N1930" t="str">
            <v>NG33</v>
          </cell>
          <cell r="O1930">
            <v>46</v>
          </cell>
          <cell r="P1930">
            <v>1</v>
          </cell>
        </row>
        <row r="1931">
          <cell r="A1931" t="str">
            <v>ON</v>
          </cell>
          <cell r="B1931">
            <v>3</v>
          </cell>
          <cell r="C1931">
            <v>3</v>
          </cell>
          <cell r="D1931" t="str">
            <v>P</v>
          </cell>
          <cell r="E1931">
            <v>4.9000000000000004</v>
          </cell>
          <cell r="F1931">
            <v>37677</v>
          </cell>
          <cell r="G1931">
            <v>1.397</v>
          </cell>
          <cell r="H1931">
            <v>1.39</v>
          </cell>
          <cell r="I1931" t="str">
            <v>7          0</v>
          </cell>
          <cell r="J1931">
            <v>0</v>
          </cell>
          <cell r="K1931">
            <v>0</v>
          </cell>
          <cell r="L1931">
            <v>2003</v>
          </cell>
          <cell r="M1931">
            <v>4.2364227109826214</v>
          </cell>
          <cell r="N1931" t="str">
            <v>NG33</v>
          </cell>
          <cell r="O1931">
            <v>46</v>
          </cell>
          <cell r="P1931">
            <v>2</v>
          </cell>
        </row>
        <row r="1932">
          <cell r="A1932" t="str">
            <v>ON</v>
          </cell>
          <cell r="B1932">
            <v>3</v>
          </cell>
          <cell r="C1932">
            <v>3</v>
          </cell>
          <cell r="D1932" t="str">
            <v>C</v>
          </cell>
          <cell r="E1932">
            <v>4.95</v>
          </cell>
          <cell r="F1932">
            <v>37677</v>
          </cell>
          <cell r="G1932">
            <v>0.16500000000000001</v>
          </cell>
          <cell r="H1932">
            <v>0.14000000000000001</v>
          </cell>
          <cell r="I1932" t="str">
            <v>0          0</v>
          </cell>
          <cell r="J1932">
            <v>0</v>
          </cell>
          <cell r="K1932">
            <v>0</v>
          </cell>
          <cell r="L1932">
            <v>2003</v>
          </cell>
          <cell r="M1932" t="str">
            <v>No Trade</v>
          </cell>
          <cell r="N1932" t="str">
            <v>NG33</v>
          </cell>
          <cell r="O1932">
            <v>46</v>
          </cell>
          <cell r="P1932">
            <v>1</v>
          </cell>
        </row>
        <row r="1933">
          <cell r="A1933" t="str">
            <v>ON</v>
          </cell>
          <cell r="B1933">
            <v>3</v>
          </cell>
          <cell r="C1933">
            <v>3</v>
          </cell>
          <cell r="D1933" t="str">
            <v>C</v>
          </cell>
          <cell r="E1933">
            <v>5</v>
          </cell>
          <cell r="F1933">
            <v>37677</v>
          </cell>
          <cell r="G1933">
            <v>0.14799999999999999</v>
          </cell>
          <cell r="H1933">
            <v>0.12</v>
          </cell>
          <cell r="I1933" t="str">
            <v>5          1</v>
          </cell>
          <cell r="J1933">
            <v>0</v>
          </cell>
          <cell r="K1933">
            <v>0</v>
          </cell>
          <cell r="L1933">
            <v>2003</v>
          </cell>
          <cell r="M1933" t="str">
            <v>No Trade</v>
          </cell>
          <cell r="N1933" t="str">
            <v>NG33</v>
          </cell>
          <cell r="O1933">
            <v>46</v>
          </cell>
          <cell r="P1933">
            <v>1</v>
          </cell>
        </row>
        <row r="1934">
          <cell r="A1934" t="str">
            <v>ON</v>
          </cell>
          <cell r="B1934">
            <v>3</v>
          </cell>
          <cell r="C1934">
            <v>3</v>
          </cell>
          <cell r="D1934" t="str">
            <v>P</v>
          </cell>
          <cell r="E1934">
            <v>5</v>
          </cell>
          <cell r="F1934">
            <v>37677</v>
          </cell>
          <cell r="G1934">
            <v>0.88200000000000001</v>
          </cell>
          <cell r="H1934">
            <v>0.98</v>
          </cell>
          <cell r="I1934" t="str">
            <v>9          0</v>
          </cell>
          <cell r="J1934">
            <v>0</v>
          </cell>
          <cell r="K1934">
            <v>0</v>
          </cell>
          <cell r="L1934">
            <v>2003</v>
          </cell>
          <cell r="M1934">
            <v>3.6063505964313878</v>
          </cell>
          <cell r="N1934" t="str">
            <v>NG33</v>
          </cell>
          <cell r="O1934">
            <v>46</v>
          </cell>
          <cell r="P1934">
            <v>2</v>
          </cell>
        </row>
        <row r="1935">
          <cell r="A1935" t="str">
            <v>ON</v>
          </cell>
          <cell r="B1935">
            <v>3</v>
          </cell>
          <cell r="C1935">
            <v>3</v>
          </cell>
          <cell r="D1935" t="str">
            <v>C</v>
          </cell>
          <cell r="E1935">
            <v>5.05</v>
          </cell>
          <cell r="F1935">
            <v>37677</v>
          </cell>
          <cell r="G1935">
            <v>0.14699999999999999</v>
          </cell>
          <cell r="H1935">
            <v>0.12</v>
          </cell>
          <cell r="I1935" t="str">
            <v>4          0</v>
          </cell>
          <cell r="J1935">
            <v>0</v>
          </cell>
          <cell r="K1935">
            <v>0</v>
          </cell>
          <cell r="L1935">
            <v>2003</v>
          </cell>
          <cell r="M1935" t="str">
            <v>No Trade</v>
          </cell>
          <cell r="N1935" t="str">
            <v>NG33</v>
          </cell>
          <cell r="O1935">
            <v>46</v>
          </cell>
          <cell r="P1935">
            <v>1</v>
          </cell>
        </row>
        <row r="1936">
          <cell r="A1936" t="str">
            <v>ON</v>
          </cell>
          <cell r="B1936">
            <v>3</v>
          </cell>
          <cell r="C1936">
            <v>3</v>
          </cell>
          <cell r="D1936" t="str">
            <v>P</v>
          </cell>
          <cell r="E1936">
            <v>5.05</v>
          </cell>
          <cell r="F1936">
            <v>37677</v>
          </cell>
          <cell r="G1936">
            <v>0</v>
          </cell>
          <cell r="H1936">
            <v>0</v>
          </cell>
          <cell r="I1936" t="str">
            <v>0          0</v>
          </cell>
          <cell r="J1936">
            <v>0</v>
          </cell>
          <cell r="K1936">
            <v>0</v>
          </cell>
          <cell r="L1936">
            <v>2003</v>
          </cell>
          <cell r="M1936" t="str">
            <v>No Trade</v>
          </cell>
          <cell r="N1936" t="str">
            <v/>
          </cell>
          <cell r="O1936" t="str">
            <v/>
          </cell>
          <cell r="P1936" t="str">
            <v/>
          </cell>
        </row>
        <row r="1937">
          <cell r="A1937" t="str">
            <v>ON</v>
          </cell>
          <cell r="B1937">
            <v>3</v>
          </cell>
          <cell r="C1937">
            <v>3</v>
          </cell>
          <cell r="D1937" t="str">
            <v>C</v>
          </cell>
          <cell r="E1937">
            <v>5.0999999999999996</v>
          </cell>
          <cell r="F1937">
            <v>37677</v>
          </cell>
          <cell r="G1937">
            <v>0.13800000000000001</v>
          </cell>
          <cell r="H1937">
            <v>0.11</v>
          </cell>
          <cell r="I1937" t="str">
            <v>7          0</v>
          </cell>
          <cell r="J1937">
            <v>0</v>
          </cell>
          <cell r="K1937">
            <v>0</v>
          </cell>
          <cell r="L1937">
            <v>2003</v>
          </cell>
          <cell r="M1937" t="str">
            <v>No Trade</v>
          </cell>
          <cell r="N1937" t="str">
            <v>NG33</v>
          </cell>
          <cell r="O1937">
            <v>46</v>
          </cell>
          <cell r="P1937">
            <v>1</v>
          </cell>
        </row>
        <row r="1938">
          <cell r="A1938" t="str">
            <v>ON</v>
          </cell>
          <cell r="B1938">
            <v>3</v>
          </cell>
          <cell r="C1938">
            <v>3</v>
          </cell>
          <cell r="D1938" t="str">
            <v>P</v>
          </cell>
          <cell r="E1938">
            <v>5.0999999999999996</v>
          </cell>
          <cell r="F1938">
            <v>37677</v>
          </cell>
          <cell r="G1938">
            <v>0</v>
          </cell>
          <cell r="H1938">
            <v>0</v>
          </cell>
          <cell r="I1938" t="str">
            <v>0          0</v>
          </cell>
          <cell r="J1938">
            <v>0</v>
          </cell>
          <cell r="K1938">
            <v>0</v>
          </cell>
          <cell r="L1938">
            <v>2003</v>
          </cell>
          <cell r="M1938" t="str">
            <v>No Trade</v>
          </cell>
          <cell r="N1938" t="str">
            <v/>
          </cell>
          <cell r="O1938" t="str">
            <v/>
          </cell>
          <cell r="P1938" t="str">
            <v/>
          </cell>
        </row>
        <row r="1939">
          <cell r="A1939" t="str">
            <v>ON</v>
          </cell>
          <cell r="B1939">
            <v>3</v>
          </cell>
          <cell r="C1939">
            <v>3</v>
          </cell>
          <cell r="D1939" t="str">
            <v>C</v>
          </cell>
          <cell r="E1939">
            <v>5.15</v>
          </cell>
          <cell r="F1939">
            <v>37677</v>
          </cell>
          <cell r="G1939">
            <v>0.13100000000000001</v>
          </cell>
          <cell r="H1939">
            <v>0.11</v>
          </cell>
          <cell r="I1939" t="str">
            <v>1          0</v>
          </cell>
          <cell r="J1939">
            <v>0</v>
          </cell>
          <cell r="K1939">
            <v>0</v>
          </cell>
          <cell r="L1939">
            <v>2003</v>
          </cell>
          <cell r="M1939" t="str">
            <v>No Trade</v>
          </cell>
          <cell r="N1939" t="str">
            <v>NG33</v>
          </cell>
          <cell r="O1939">
            <v>46</v>
          </cell>
          <cell r="P1939">
            <v>1</v>
          </cell>
        </row>
        <row r="1940">
          <cell r="A1940" t="str">
            <v>ON</v>
          </cell>
          <cell r="B1940">
            <v>3</v>
          </cell>
          <cell r="C1940">
            <v>3</v>
          </cell>
          <cell r="D1940" t="str">
            <v>C</v>
          </cell>
          <cell r="E1940">
            <v>5.2</v>
          </cell>
          <cell r="F1940">
            <v>37677</v>
          </cell>
          <cell r="G1940">
            <v>0.123</v>
          </cell>
          <cell r="H1940">
            <v>0.1</v>
          </cell>
          <cell r="I1940" t="str">
            <v>5          0</v>
          </cell>
          <cell r="J1940">
            <v>0</v>
          </cell>
          <cell r="K1940">
            <v>0</v>
          </cell>
          <cell r="L1940">
            <v>2003</v>
          </cell>
          <cell r="M1940" t="str">
            <v>No Trade</v>
          </cell>
          <cell r="N1940" t="str">
            <v>NG33</v>
          </cell>
          <cell r="O1940">
            <v>46</v>
          </cell>
          <cell r="P1940">
            <v>1</v>
          </cell>
        </row>
        <row r="1941">
          <cell r="A1941" t="str">
            <v>ON</v>
          </cell>
          <cell r="B1941">
            <v>3</v>
          </cell>
          <cell r="C1941">
            <v>3</v>
          </cell>
          <cell r="D1941" t="str">
            <v>C</v>
          </cell>
          <cell r="E1941">
            <v>5.25</v>
          </cell>
          <cell r="F1941">
            <v>37677</v>
          </cell>
          <cell r="G1941">
            <v>0.11700000000000001</v>
          </cell>
          <cell r="H1941">
            <v>0.09</v>
          </cell>
          <cell r="I1941" t="str">
            <v>9          0</v>
          </cell>
          <cell r="J1941">
            <v>0</v>
          </cell>
          <cell r="K1941">
            <v>0</v>
          </cell>
          <cell r="L1941">
            <v>2003</v>
          </cell>
          <cell r="M1941" t="str">
            <v>No Trade</v>
          </cell>
          <cell r="N1941" t="str">
            <v>NG33</v>
          </cell>
          <cell r="O1941">
            <v>46</v>
          </cell>
          <cell r="P1941">
            <v>1</v>
          </cell>
        </row>
        <row r="1942">
          <cell r="A1942" t="str">
            <v>ON</v>
          </cell>
          <cell r="B1942">
            <v>3</v>
          </cell>
          <cell r="C1942">
            <v>3</v>
          </cell>
          <cell r="D1942" t="str">
            <v>C</v>
          </cell>
          <cell r="E1942">
            <v>5.3</v>
          </cell>
          <cell r="F1942">
            <v>37677</v>
          </cell>
          <cell r="G1942">
            <v>0.11</v>
          </cell>
          <cell r="H1942">
            <v>0.09</v>
          </cell>
          <cell r="I1942" t="str">
            <v>3          0</v>
          </cell>
          <cell r="J1942">
            <v>0</v>
          </cell>
          <cell r="K1942">
            <v>0</v>
          </cell>
          <cell r="L1942">
            <v>2003</v>
          </cell>
          <cell r="M1942" t="str">
            <v>No Trade</v>
          </cell>
          <cell r="N1942" t="str">
            <v>NG33</v>
          </cell>
          <cell r="O1942">
            <v>46</v>
          </cell>
          <cell r="P1942">
            <v>1</v>
          </cell>
        </row>
        <row r="1943">
          <cell r="A1943" t="str">
            <v>ON</v>
          </cell>
          <cell r="B1943">
            <v>3</v>
          </cell>
          <cell r="C1943">
            <v>3</v>
          </cell>
          <cell r="D1943" t="str">
            <v>P</v>
          </cell>
          <cell r="E1943">
            <v>5.3</v>
          </cell>
          <cell r="F1943">
            <v>37677</v>
          </cell>
          <cell r="G1943">
            <v>0</v>
          </cell>
          <cell r="H1943">
            <v>0</v>
          </cell>
          <cell r="I1943" t="str">
            <v>0          0</v>
          </cell>
          <cell r="J1943">
            <v>0</v>
          </cell>
          <cell r="K1943">
            <v>0</v>
          </cell>
          <cell r="L1943">
            <v>2003</v>
          </cell>
          <cell r="M1943" t="str">
            <v>No Trade</v>
          </cell>
          <cell r="N1943" t="str">
            <v/>
          </cell>
          <cell r="O1943" t="str">
            <v/>
          </cell>
          <cell r="P1943" t="str">
            <v/>
          </cell>
        </row>
        <row r="1944">
          <cell r="A1944" t="str">
            <v>ON</v>
          </cell>
          <cell r="B1944">
            <v>3</v>
          </cell>
          <cell r="C1944">
            <v>3</v>
          </cell>
          <cell r="D1944" t="str">
            <v>C</v>
          </cell>
          <cell r="E1944">
            <v>5.35</v>
          </cell>
          <cell r="F1944">
            <v>37677</v>
          </cell>
          <cell r="G1944">
            <v>0.104</v>
          </cell>
          <cell r="H1944">
            <v>0.08</v>
          </cell>
          <cell r="I1944" t="str">
            <v>8          0</v>
          </cell>
          <cell r="J1944">
            <v>0</v>
          </cell>
          <cell r="K1944">
            <v>0</v>
          </cell>
          <cell r="L1944">
            <v>2003</v>
          </cell>
          <cell r="M1944" t="str">
            <v>No Trade</v>
          </cell>
          <cell r="N1944" t="str">
            <v>NG33</v>
          </cell>
          <cell r="O1944">
            <v>46</v>
          </cell>
          <cell r="P1944">
            <v>1</v>
          </cell>
        </row>
        <row r="1945">
          <cell r="A1945" t="str">
            <v>ON</v>
          </cell>
          <cell r="B1945">
            <v>3</v>
          </cell>
          <cell r="C1945">
            <v>3</v>
          </cell>
          <cell r="D1945" t="str">
            <v>P</v>
          </cell>
          <cell r="E1945">
            <v>5.35</v>
          </cell>
          <cell r="F1945">
            <v>37677</v>
          </cell>
          <cell r="G1945">
            <v>0</v>
          </cell>
          <cell r="H1945">
            <v>0</v>
          </cell>
          <cell r="I1945" t="str">
            <v>0          0</v>
          </cell>
          <cell r="J1945">
            <v>0</v>
          </cell>
          <cell r="K1945">
            <v>0</v>
          </cell>
          <cell r="L1945">
            <v>2003</v>
          </cell>
          <cell r="M1945" t="str">
            <v>No Trade</v>
          </cell>
          <cell r="N1945" t="str">
            <v/>
          </cell>
          <cell r="O1945" t="str">
            <v/>
          </cell>
          <cell r="P1945" t="str">
            <v/>
          </cell>
        </row>
        <row r="1946">
          <cell r="A1946" t="str">
            <v>ON</v>
          </cell>
          <cell r="B1946">
            <v>3</v>
          </cell>
          <cell r="C1946">
            <v>3</v>
          </cell>
          <cell r="D1946" t="str">
            <v>C</v>
          </cell>
          <cell r="E1946">
            <v>5.4</v>
          </cell>
          <cell r="F1946">
            <v>37677</v>
          </cell>
          <cell r="G1946">
            <v>9.9000000000000005E-2</v>
          </cell>
          <cell r="H1946">
            <v>0.08</v>
          </cell>
          <cell r="I1946" t="str">
            <v>3          0</v>
          </cell>
          <cell r="J1946">
            <v>0</v>
          </cell>
          <cell r="K1946">
            <v>0</v>
          </cell>
          <cell r="L1946">
            <v>2003</v>
          </cell>
          <cell r="M1946" t="str">
            <v>No Trade</v>
          </cell>
          <cell r="N1946" t="str">
            <v>NG33</v>
          </cell>
          <cell r="O1946">
            <v>46</v>
          </cell>
          <cell r="P1946">
            <v>1</v>
          </cell>
        </row>
        <row r="1947">
          <cell r="A1947" t="str">
            <v>ON</v>
          </cell>
          <cell r="B1947">
            <v>3</v>
          </cell>
          <cell r="C1947">
            <v>3</v>
          </cell>
          <cell r="D1947" t="str">
            <v>P</v>
          </cell>
          <cell r="E1947">
            <v>5.4</v>
          </cell>
          <cell r="F1947">
            <v>37677</v>
          </cell>
          <cell r="G1947">
            <v>0</v>
          </cell>
          <cell r="H1947">
            <v>0</v>
          </cell>
          <cell r="I1947" t="str">
            <v>0          0</v>
          </cell>
          <cell r="J1947">
            <v>0</v>
          </cell>
          <cell r="K1947">
            <v>0</v>
          </cell>
          <cell r="L1947">
            <v>2003</v>
          </cell>
          <cell r="M1947" t="str">
            <v>No Trade</v>
          </cell>
          <cell r="N1947" t="str">
            <v/>
          </cell>
          <cell r="O1947" t="str">
            <v/>
          </cell>
          <cell r="P1947" t="str">
            <v/>
          </cell>
        </row>
        <row r="1948">
          <cell r="A1948" t="str">
            <v>ON</v>
          </cell>
          <cell r="B1948">
            <v>3</v>
          </cell>
          <cell r="C1948">
            <v>3</v>
          </cell>
          <cell r="D1948" t="str">
            <v>C</v>
          </cell>
          <cell r="E1948">
            <v>5.45</v>
          </cell>
          <cell r="F1948">
            <v>37677</v>
          </cell>
          <cell r="G1948">
            <v>0</v>
          </cell>
          <cell r="H1948">
            <v>0</v>
          </cell>
          <cell r="I1948" t="str">
            <v>0          0</v>
          </cell>
          <cell r="J1948">
            <v>0</v>
          </cell>
          <cell r="K1948">
            <v>0</v>
          </cell>
          <cell r="L1948">
            <v>2003</v>
          </cell>
          <cell r="M1948" t="str">
            <v>No Trade</v>
          </cell>
          <cell r="N1948" t="str">
            <v/>
          </cell>
          <cell r="O1948" t="str">
            <v/>
          </cell>
          <cell r="P1948" t="str">
            <v/>
          </cell>
        </row>
        <row r="1949">
          <cell r="A1949" t="str">
            <v>ON</v>
          </cell>
          <cell r="B1949">
            <v>3</v>
          </cell>
          <cell r="C1949">
            <v>3</v>
          </cell>
          <cell r="D1949" t="str">
            <v>C</v>
          </cell>
          <cell r="E1949">
            <v>5.5</v>
          </cell>
          <cell r="F1949">
            <v>37677</v>
          </cell>
          <cell r="G1949">
            <v>8.7999999999999995E-2</v>
          </cell>
          <cell r="H1949">
            <v>7.0000000000000007E-2</v>
          </cell>
          <cell r="I1949" t="str">
            <v>5         10</v>
          </cell>
          <cell r="J1949">
            <v>7.4999999999999997E-2</v>
          </cell>
          <cell r="K1949">
            <v>7.3999999999999996E-2</v>
          </cell>
          <cell r="L1949">
            <v>2003</v>
          </cell>
          <cell r="M1949" t="str">
            <v>No Trade</v>
          </cell>
          <cell r="N1949" t="str">
            <v>NG33</v>
          </cell>
          <cell r="O1949">
            <v>46</v>
          </cell>
          <cell r="P1949">
            <v>1</v>
          </cell>
        </row>
        <row r="1950">
          <cell r="A1950" t="str">
            <v>ON</v>
          </cell>
          <cell r="B1950">
            <v>3</v>
          </cell>
          <cell r="C1950">
            <v>3</v>
          </cell>
          <cell r="D1950" t="str">
            <v>P</v>
          </cell>
          <cell r="E1950">
            <v>5.5</v>
          </cell>
          <cell r="F1950">
            <v>37677</v>
          </cell>
          <cell r="G1950">
            <v>0</v>
          </cell>
          <cell r="H1950">
            <v>0</v>
          </cell>
          <cell r="I1950" t="str">
            <v>0          0</v>
          </cell>
          <cell r="J1950">
            <v>0</v>
          </cell>
          <cell r="K1950">
            <v>0</v>
          </cell>
          <cell r="L1950">
            <v>2003</v>
          </cell>
          <cell r="M1950" t="str">
            <v>No Trade</v>
          </cell>
          <cell r="N1950" t="str">
            <v/>
          </cell>
          <cell r="O1950" t="str">
            <v/>
          </cell>
          <cell r="P1950" t="str">
            <v/>
          </cell>
        </row>
        <row r="1951">
          <cell r="A1951" t="str">
            <v>ON</v>
          </cell>
          <cell r="B1951">
            <v>3</v>
          </cell>
          <cell r="C1951">
            <v>3</v>
          </cell>
          <cell r="D1951" t="str">
            <v>C</v>
          </cell>
          <cell r="E1951">
            <v>5.55</v>
          </cell>
          <cell r="F1951">
            <v>37677</v>
          </cell>
          <cell r="G1951">
            <v>8.4000000000000005E-2</v>
          </cell>
          <cell r="H1951">
            <v>7.0000000000000007E-2</v>
          </cell>
          <cell r="I1951" t="str">
            <v>1          0</v>
          </cell>
          <cell r="J1951">
            <v>0</v>
          </cell>
          <cell r="K1951">
            <v>0</v>
          </cell>
          <cell r="L1951">
            <v>2003</v>
          </cell>
          <cell r="M1951" t="str">
            <v>No Trade</v>
          </cell>
          <cell r="N1951" t="str">
            <v>NG33</v>
          </cell>
          <cell r="O1951">
            <v>46</v>
          </cell>
          <cell r="P1951">
            <v>1</v>
          </cell>
        </row>
        <row r="1952">
          <cell r="A1952" t="str">
            <v>ON</v>
          </cell>
          <cell r="B1952">
            <v>3</v>
          </cell>
          <cell r="C1952">
            <v>3</v>
          </cell>
          <cell r="D1952" t="str">
            <v>P</v>
          </cell>
          <cell r="E1952">
            <v>5.55</v>
          </cell>
          <cell r="F1952">
            <v>37677</v>
          </cell>
          <cell r="G1952">
            <v>0</v>
          </cell>
          <cell r="H1952">
            <v>0</v>
          </cell>
          <cell r="I1952" t="str">
            <v>0          0</v>
          </cell>
          <cell r="J1952">
            <v>0</v>
          </cell>
          <cell r="K1952">
            <v>0</v>
          </cell>
          <cell r="L1952">
            <v>2003</v>
          </cell>
          <cell r="M1952" t="str">
            <v>No Trade</v>
          </cell>
          <cell r="N1952" t="str">
            <v/>
          </cell>
          <cell r="O1952" t="str">
            <v/>
          </cell>
          <cell r="P1952" t="str">
            <v/>
          </cell>
        </row>
        <row r="1953">
          <cell r="A1953" t="str">
            <v>ON</v>
          </cell>
          <cell r="B1953">
            <v>3</v>
          </cell>
          <cell r="C1953">
            <v>3</v>
          </cell>
          <cell r="D1953" t="str">
            <v>C</v>
          </cell>
          <cell r="E1953">
            <v>5.6</v>
          </cell>
          <cell r="F1953">
            <v>37677</v>
          </cell>
          <cell r="G1953">
            <v>7.9000000000000001E-2</v>
          </cell>
          <cell r="H1953">
            <v>0.06</v>
          </cell>
          <cell r="I1953" t="str">
            <v>7          4</v>
          </cell>
          <cell r="J1953">
            <v>7.4999999999999997E-2</v>
          </cell>
          <cell r="K1953">
            <v>7.4999999999999997E-2</v>
          </cell>
          <cell r="L1953">
            <v>2003</v>
          </cell>
          <cell r="M1953" t="str">
            <v>No Trade</v>
          </cell>
          <cell r="N1953" t="str">
            <v>NG33</v>
          </cell>
          <cell r="O1953">
            <v>46</v>
          </cell>
          <cell r="P1953">
            <v>1</v>
          </cell>
        </row>
        <row r="1954">
          <cell r="A1954" t="str">
            <v>ON</v>
          </cell>
          <cell r="B1954">
            <v>3</v>
          </cell>
          <cell r="C1954">
            <v>3</v>
          </cell>
          <cell r="D1954" t="str">
            <v>C</v>
          </cell>
          <cell r="E1954">
            <v>5.65</v>
          </cell>
          <cell r="F1954">
            <v>37677</v>
          </cell>
          <cell r="G1954">
            <v>7.4999999999999997E-2</v>
          </cell>
          <cell r="H1954">
            <v>0.06</v>
          </cell>
          <cell r="I1954" t="str">
            <v>4          0</v>
          </cell>
          <cell r="J1954">
            <v>0</v>
          </cell>
          <cell r="K1954">
            <v>0</v>
          </cell>
          <cell r="L1954">
            <v>2003</v>
          </cell>
          <cell r="M1954" t="str">
            <v>No Trade</v>
          </cell>
          <cell r="N1954" t="str">
            <v>NG33</v>
          </cell>
          <cell r="O1954">
            <v>46</v>
          </cell>
          <cell r="P1954">
            <v>1</v>
          </cell>
        </row>
        <row r="1955">
          <cell r="A1955" t="str">
            <v>ON</v>
          </cell>
          <cell r="B1955">
            <v>3</v>
          </cell>
          <cell r="C1955">
            <v>3</v>
          </cell>
          <cell r="D1955" t="str">
            <v>P</v>
          </cell>
          <cell r="E1955">
            <v>5.65</v>
          </cell>
          <cell r="F1955">
            <v>37677</v>
          </cell>
          <cell r="G1955">
            <v>0</v>
          </cell>
          <cell r="H1955">
            <v>0</v>
          </cell>
          <cell r="I1955" t="str">
            <v>0          0</v>
          </cell>
          <cell r="J1955">
            <v>0</v>
          </cell>
          <cell r="K1955">
            <v>0</v>
          </cell>
          <cell r="L1955">
            <v>2003</v>
          </cell>
          <cell r="M1955" t="str">
            <v>No Trade</v>
          </cell>
          <cell r="N1955" t="str">
            <v/>
          </cell>
          <cell r="O1955" t="str">
            <v/>
          </cell>
          <cell r="P1955" t="str">
            <v/>
          </cell>
        </row>
        <row r="1956">
          <cell r="A1956" t="str">
            <v>ON</v>
          </cell>
          <cell r="B1956">
            <v>3</v>
          </cell>
          <cell r="C1956">
            <v>3</v>
          </cell>
          <cell r="D1956" t="str">
            <v>C</v>
          </cell>
          <cell r="E1956">
            <v>5.7</v>
          </cell>
          <cell r="F1956">
            <v>37677</v>
          </cell>
          <cell r="G1956">
            <v>7.0999999999999994E-2</v>
          </cell>
          <cell r="H1956">
            <v>0.06</v>
          </cell>
          <cell r="I1956" t="str">
            <v>1          0</v>
          </cell>
          <cell r="J1956">
            <v>0</v>
          </cell>
          <cell r="K1956">
            <v>0</v>
          </cell>
          <cell r="L1956">
            <v>2003</v>
          </cell>
          <cell r="M1956" t="str">
            <v>No Trade</v>
          </cell>
          <cell r="N1956" t="str">
            <v>NG33</v>
          </cell>
          <cell r="O1956">
            <v>46</v>
          </cell>
          <cell r="P1956">
            <v>1</v>
          </cell>
        </row>
        <row r="1957">
          <cell r="A1957" t="str">
            <v>ON</v>
          </cell>
          <cell r="B1957">
            <v>3</v>
          </cell>
          <cell r="C1957">
            <v>3</v>
          </cell>
          <cell r="D1957" t="str">
            <v>P</v>
          </cell>
          <cell r="E1957">
            <v>5.7</v>
          </cell>
          <cell r="F1957">
            <v>37677</v>
          </cell>
          <cell r="G1957">
            <v>0</v>
          </cell>
          <cell r="H1957">
            <v>0</v>
          </cell>
          <cell r="I1957" t="str">
            <v>0          0</v>
          </cell>
          <cell r="J1957">
            <v>0</v>
          </cell>
          <cell r="K1957">
            <v>0</v>
          </cell>
          <cell r="L1957">
            <v>2003</v>
          </cell>
          <cell r="M1957" t="str">
            <v>No Trade</v>
          </cell>
          <cell r="N1957" t="str">
            <v/>
          </cell>
          <cell r="O1957" t="str">
            <v/>
          </cell>
          <cell r="P1957" t="str">
            <v/>
          </cell>
        </row>
        <row r="1958">
          <cell r="A1958" t="str">
            <v>ON</v>
          </cell>
          <cell r="B1958">
            <v>3</v>
          </cell>
          <cell r="C1958">
            <v>3</v>
          </cell>
          <cell r="D1958" t="str">
            <v>C</v>
          </cell>
          <cell r="E1958">
            <v>5.75</v>
          </cell>
          <cell r="F1958">
            <v>37677</v>
          </cell>
          <cell r="G1958">
            <v>6.8000000000000005E-2</v>
          </cell>
          <cell r="H1958">
            <v>0.05</v>
          </cell>
          <cell r="I1958" t="str">
            <v>8          0</v>
          </cell>
          <cell r="J1958">
            <v>0</v>
          </cell>
          <cell r="K1958">
            <v>0</v>
          </cell>
          <cell r="L1958">
            <v>2003</v>
          </cell>
          <cell r="M1958" t="str">
            <v>No Trade</v>
          </cell>
          <cell r="N1958" t="str">
            <v>NG33</v>
          </cell>
          <cell r="O1958">
            <v>46</v>
          </cell>
          <cell r="P1958">
            <v>1</v>
          </cell>
        </row>
        <row r="1959">
          <cell r="A1959" t="str">
            <v>ON</v>
          </cell>
          <cell r="B1959">
            <v>3</v>
          </cell>
          <cell r="C1959">
            <v>3</v>
          </cell>
          <cell r="D1959" t="str">
            <v>C</v>
          </cell>
          <cell r="E1959">
            <v>5.8</v>
          </cell>
          <cell r="F1959">
            <v>37677</v>
          </cell>
          <cell r="G1959">
            <v>6.4000000000000001E-2</v>
          </cell>
          <cell r="H1959">
            <v>0.05</v>
          </cell>
          <cell r="I1959" t="str">
            <v>5          0</v>
          </cell>
          <cell r="J1959">
            <v>0</v>
          </cell>
          <cell r="K1959">
            <v>0</v>
          </cell>
          <cell r="L1959">
            <v>2003</v>
          </cell>
          <cell r="M1959" t="str">
            <v>No Trade</v>
          </cell>
          <cell r="N1959" t="str">
            <v>NG33</v>
          </cell>
          <cell r="O1959">
            <v>46</v>
          </cell>
          <cell r="P1959">
            <v>1</v>
          </cell>
        </row>
        <row r="1960">
          <cell r="A1960" t="str">
            <v>ON</v>
          </cell>
          <cell r="B1960">
            <v>3</v>
          </cell>
          <cell r="C1960">
            <v>3</v>
          </cell>
          <cell r="D1960" t="str">
            <v>P</v>
          </cell>
          <cell r="E1960">
            <v>5.8</v>
          </cell>
          <cell r="F1960">
            <v>37677</v>
          </cell>
          <cell r="G1960">
            <v>0</v>
          </cell>
          <cell r="H1960">
            <v>0</v>
          </cell>
          <cell r="I1960" t="str">
            <v>0          0</v>
          </cell>
          <cell r="J1960">
            <v>0</v>
          </cell>
          <cell r="K1960">
            <v>0</v>
          </cell>
          <cell r="L1960">
            <v>2003</v>
          </cell>
          <cell r="M1960" t="str">
            <v>No Trade</v>
          </cell>
          <cell r="N1960" t="str">
            <v/>
          </cell>
          <cell r="O1960" t="str">
            <v/>
          </cell>
          <cell r="P1960" t="str">
            <v/>
          </cell>
        </row>
        <row r="1961">
          <cell r="A1961" t="str">
            <v>ON</v>
          </cell>
          <cell r="B1961">
            <v>3</v>
          </cell>
          <cell r="C1961">
            <v>3</v>
          </cell>
          <cell r="D1961" t="str">
            <v>C</v>
          </cell>
          <cell r="E1961">
            <v>5.85</v>
          </cell>
          <cell r="F1961">
            <v>37677</v>
          </cell>
          <cell r="G1961">
            <v>6.0999999999999999E-2</v>
          </cell>
          <cell r="H1961">
            <v>0.05</v>
          </cell>
          <cell r="I1961" t="str">
            <v>2          0</v>
          </cell>
          <cell r="J1961">
            <v>0</v>
          </cell>
          <cell r="K1961">
            <v>0</v>
          </cell>
          <cell r="L1961">
            <v>2003</v>
          </cell>
          <cell r="M1961" t="str">
            <v>No Trade</v>
          </cell>
          <cell r="N1961" t="str">
            <v>NG33</v>
          </cell>
          <cell r="O1961">
            <v>46</v>
          </cell>
          <cell r="P1961">
            <v>1</v>
          </cell>
        </row>
        <row r="1962">
          <cell r="A1962" t="str">
            <v>ON</v>
          </cell>
          <cell r="B1962">
            <v>3</v>
          </cell>
          <cell r="C1962">
            <v>3</v>
          </cell>
          <cell r="D1962" t="str">
            <v>C</v>
          </cell>
          <cell r="E1962">
            <v>5.9</v>
          </cell>
          <cell r="F1962">
            <v>37677</v>
          </cell>
          <cell r="G1962">
            <v>5.8000000000000003E-2</v>
          </cell>
          <cell r="H1962">
            <v>0.05</v>
          </cell>
          <cell r="I1962" t="str">
            <v>0          0</v>
          </cell>
          <cell r="J1962">
            <v>0</v>
          </cell>
          <cell r="K1962">
            <v>0</v>
          </cell>
          <cell r="L1962">
            <v>2003</v>
          </cell>
          <cell r="M1962" t="str">
            <v>No Trade</v>
          </cell>
          <cell r="N1962" t="str">
            <v>NG33</v>
          </cell>
          <cell r="O1962">
            <v>46</v>
          </cell>
          <cell r="P1962">
            <v>1</v>
          </cell>
        </row>
        <row r="1963">
          <cell r="A1963" t="str">
            <v>ON</v>
          </cell>
          <cell r="B1963">
            <v>3</v>
          </cell>
          <cell r="C1963">
            <v>3</v>
          </cell>
          <cell r="D1963" t="str">
            <v>P</v>
          </cell>
          <cell r="E1963">
            <v>5.9</v>
          </cell>
          <cell r="F1963">
            <v>37677</v>
          </cell>
          <cell r="G1963">
            <v>0</v>
          </cell>
          <cell r="H1963">
            <v>0</v>
          </cell>
          <cell r="I1963" t="str">
            <v>0          0</v>
          </cell>
          <cell r="J1963">
            <v>0</v>
          </cell>
          <cell r="K1963">
            <v>0</v>
          </cell>
          <cell r="L1963">
            <v>2003</v>
          </cell>
          <cell r="M1963" t="str">
            <v>No Trade</v>
          </cell>
          <cell r="N1963" t="str">
            <v/>
          </cell>
          <cell r="O1963" t="str">
            <v/>
          </cell>
          <cell r="P1963" t="str">
            <v/>
          </cell>
        </row>
        <row r="1964">
          <cell r="A1964" t="str">
            <v>ON</v>
          </cell>
          <cell r="B1964">
            <v>3</v>
          </cell>
          <cell r="C1964">
            <v>3</v>
          </cell>
          <cell r="D1964" t="str">
            <v>C</v>
          </cell>
          <cell r="E1964">
            <v>6</v>
          </cell>
          <cell r="F1964">
            <v>37677</v>
          </cell>
          <cell r="G1964">
            <v>5.3999999999999999E-2</v>
          </cell>
          <cell r="H1964">
            <v>0.04</v>
          </cell>
          <cell r="I1964" t="str">
            <v>5      1,904</v>
          </cell>
          <cell r="J1964">
            <v>4.5999999999999999E-2</v>
          </cell>
          <cell r="K1964">
            <v>4.4999999999999998E-2</v>
          </cell>
          <cell r="L1964">
            <v>2003</v>
          </cell>
          <cell r="M1964" t="str">
            <v>No Trade</v>
          </cell>
          <cell r="N1964" t="str">
            <v>NG33</v>
          </cell>
          <cell r="O1964">
            <v>46</v>
          </cell>
          <cell r="P1964">
            <v>1</v>
          </cell>
        </row>
        <row r="1965">
          <cell r="A1965" t="str">
            <v>ON</v>
          </cell>
          <cell r="B1965">
            <v>3</v>
          </cell>
          <cell r="C1965">
            <v>3</v>
          </cell>
          <cell r="D1965" t="str">
            <v>P</v>
          </cell>
          <cell r="E1965">
            <v>6</v>
          </cell>
          <cell r="F1965">
            <v>37677</v>
          </cell>
          <cell r="G1965">
            <v>0</v>
          </cell>
          <cell r="H1965">
            <v>0</v>
          </cell>
          <cell r="I1965" t="str">
            <v>0          0</v>
          </cell>
          <cell r="J1965">
            <v>0</v>
          </cell>
          <cell r="K1965">
            <v>0</v>
          </cell>
          <cell r="L1965">
            <v>2003</v>
          </cell>
          <cell r="M1965" t="str">
            <v>No Trade</v>
          </cell>
          <cell r="N1965" t="str">
            <v/>
          </cell>
          <cell r="O1965" t="str">
            <v/>
          </cell>
          <cell r="P1965" t="str">
            <v/>
          </cell>
        </row>
        <row r="1966">
          <cell r="A1966" t="str">
            <v>ON</v>
          </cell>
          <cell r="B1966">
            <v>3</v>
          </cell>
          <cell r="C1966">
            <v>3</v>
          </cell>
          <cell r="D1966" t="str">
            <v>C</v>
          </cell>
          <cell r="E1966">
            <v>6.05</v>
          </cell>
          <cell r="F1966">
            <v>37677</v>
          </cell>
          <cell r="G1966">
            <v>0.05</v>
          </cell>
          <cell r="H1966">
            <v>0.04</v>
          </cell>
          <cell r="I1966" t="str">
            <v>3          0</v>
          </cell>
          <cell r="J1966">
            <v>0</v>
          </cell>
          <cell r="K1966">
            <v>0</v>
          </cell>
          <cell r="L1966">
            <v>2003</v>
          </cell>
          <cell r="M1966" t="str">
            <v>No Trade</v>
          </cell>
          <cell r="N1966" t="str">
            <v>NG33</v>
          </cell>
          <cell r="O1966">
            <v>46</v>
          </cell>
          <cell r="P1966">
            <v>1</v>
          </cell>
        </row>
        <row r="1967">
          <cell r="A1967" t="str">
            <v>ON</v>
          </cell>
          <cell r="B1967">
            <v>3</v>
          </cell>
          <cell r="C1967">
            <v>3</v>
          </cell>
          <cell r="D1967" t="str">
            <v>C</v>
          </cell>
          <cell r="E1967">
            <v>6.1</v>
          </cell>
          <cell r="F1967">
            <v>37677</v>
          </cell>
          <cell r="G1967">
            <v>4.8000000000000001E-2</v>
          </cell>
          <cell r="H1967">
            <v>0.04</v>
          </cell>
          <cell r="I1967" t="str">
            <v>1          0</v>
          </cell>
          <cell r="J1967">
            <v>0</v>
          </cell>
          <cell r="K1967">
            <v>0</v>
          </cell>
          <cell r="L1967">
            <v>2003</v>
          </cell>
          <cell r="M1967" t="str">
            <v>No Trade</v>
          </cell>
          <cell r="N1967" t="str">
            <v>NG33</v>
          </cell>
          <cell r="O1967">
            <v>46</v>
          </cell>
          <cell r="P1967">
            <v>1</v>
          </cell>
        </row>
        <row r="1968">
          <cell r="A1968" t="str">
            <v>ON</v>
          </cell>
          <cell r="B1968">
            <v>3</v>
          </cell>
          <cell r="C1968">
            <v>3</v>
          </cell>
          <cell r="D1968" t="str">
            <v>P</v>
          </cell>
          <cell r="E1968">
            <v>6.1</v>
          </cell>
          <cell r="F1968">
            <v>37677</v>
          </cell>
          <cell r="G1968">
            <v>0</v>
          </cell>
          <cell r="H1968">
            <v>0</v>
          </cell>
          <cell r="I1968" t="str">
            <v>0          0</v>
          </cell>
          <cell r="J1968">
            <v>0</v>
          </cell>
          <cell r="K1968">
            <v>0</v>
          </cell>
          <cell r="L1968">
            <v>2003</v>
          </cell>
          <cell r="M1968" t="str">
            <v>No Trade</v>
          </cell>
          <cell r="N1968" t="str">
            <v/>
          </cell>
          <cell r="O1968" t="str">
            <v/>
          </cell>
          <cell r="P1968" t="str">
            <v/>
          </cell>
        </row>
        <row r="1969">
          <cell r="A1969" t="str">
            <v>ON</v>
          </cell>
          <cell r="B1969">
            <v>3</v>
          </cell>
          <cell r="C1969">
            <v>3</v>
          </cell>
          <cell r="D1969" t="str">
            <v>C</v>
          </cell>
          <cell r="E1969">
            <v>6.15</v>
          </cell>
          <cell r="F1969">
            <v>37677</v>
          </cell>
          <cell r="G1969">
            <v>4.5999999999999999E-2</v>
          </cell>
          <cell r="H1969">
            <v>0.03</v>
          </cell>
          <cell r="I1969" t="str">
            <v>9          0</v>
          </cell>
          <cell r="J1969">
            <v>0</v>
          </cell>
          <cell r="K1969">
            <v>0</v>
          </cell>
          <cell r="L1969">
            <v>2003</v>
          </cell>
          <cell r="M1969" t="str">
            <v>No Trade</v>
          </cell>
          <cell r="N1969" t="str">
            <v>NG33</v>
          </cell>
          <cell r="O1969">
            <v>46</v>
          </cell>
          <cell r="P1969">
            <v>1</v>
          </cell>
        </row>
        <row r="1970">
          <cell r="A1970" t="str">
            <v>ON</v>
          </cell>
          <cell r="B1970">
            <v>3</v>
          </cell>
          <cell r="C1970">
            <v>3</v>
          </cell>
          <cell r="D1970" t="str">
            <v>P</v>
          </cell>
          <cell r="E1970">
            <v>6.15</v>
          </cell>
          <cell r="F1970">
            <v>37677</v>
          </cell>
          <cell r="G1970">
            <v>0</v>
          </cell>
          <cell r="H1970">
            <v>0</v>
          </cell>
          <cell r="I1970" t="str">
            <v>0          0</v>
          </cell>
          <cell r="J1970">
            <v>0</v>
          </cell>
          <cell r="K1970">
            <v>0</v>
          </cell>
          <cell r="L1970">
            <v>2003</v>
          </cell>
          <cell r="M1970" t="str">
            <v>No Trade</v>
          </cell>
          <cell r="N1970" t="str">
            <v/>
          </cell>
          <cell r="O1970" t="str">
            <v/>
          </cell>
          <cell r="P1970" t="str">
            <v/>
          </cell>
        </row>
        <row r="1971">
          <cell r="A1971" t="str">
            <v>ON</v>
          </cell>
          <cell r="B1971">
            <v>3</v>
          </cell>
          <cell r="C1971">
            <v>3</v>
          </cell>
          <cell r="D1971" t="str">
            <v>C</v>
          </cell>
          <cell r="E1971">
            <v>6.2</v>
          </cell>
          <cell r="F1971">
            <v>37677</v>
          </cell>
          <cell r="G1971">
            <v>4.2999999999999997E-2</v>
          </cell>
          <cell r="H1971">
            <v>0.03</v>
          </cell>
          <cell r="I1971" t="str">
            <v>7          0</v>
          </cell>
          <cell r="J1971">
            <v>0</v>
          </cell>
          <cell r="K1971">
            <v>0</v>
          </cell>
          <cell r="L1971">
            <v>2003</v>
          </cell>
          <cell r="M1971" t="str">
            <v>No Trade</v>
          </cell>
          <cell r="N1971" t="str">
            <v>NG33</v>
          </cell>
          <cell r="O1971">
            <v>46</v>
          </cell>
          <cell r="P1971">
            <v>1</v>
          </cell>
        </row>
        <row r="1972">
          <cell r="A1972" t="str">
            <v>ON</v>
          </cell>
          <cell r="B1972">
            <v>3</v>
          </cell>
          <cell r="C1972">
            <v>3</v>
          </cell>
          <cell r="D1972" t="str">
            <v>P</v>
          </cell>
          <cell r="E1972">
            <v>6.2</v>
          </cell>
          <cell r="F1972">
            <v>37677</v>
          </cell>
          <cell r="G1972">
            <v>0</v>
          </cell>
          <cell r="H1972">
            <v>0</v>
          </cell>
          <cell r="I1972" t="str">
            <v>0          0</v>
          </cell>
          <cell r="J1972">
            <v>0</v>
          </cell>
          <cell r="K1972">
            <v>0</v>
          </cell>
          <cell r="L1972">
            <v>2003</v>
          </cell>
          <cell r="M1972" t="str">
            <v>No Trade</v>
          </cell>
          <cell r="N1972" t="str">
            <v/>
          </cell>
          <cell r="O1972" t="str">
            <v/>
          </cell>
          <cell r="P1972" t="str">
            <v/>
          </cell>
        </row>
        <row r="1973">
          <cell r="A1973" t="str">
            <v>ON</v>
          </cell>
          <cell r="B1973">
            <v>3</v>
          </cell>
          <cell r="C1973">
            <v>3</v>
          </cell>
          <cell r="D1973" t="str">
            <v>C</v>
          </cell>
          <cell r="E1973">
            <v>6.25</v>
          </cell>
          <cell r="F1973">
            <v>37677</v>
          </cell>
          <cell r="G1973">
            <v>4.1000000000000002E-2</v>
          </cell>
          <cell r="H1973">
            <v>0.03</v>
          </cell>
          <cell r="I1973" t="str">
            <v>6        300</v>
          </cell>
          <cell r="J1973">
            <v>0</v>
          </cell>
          <cell r="K1973">
            <v>0</v>
          </cell>
          <cell r="L1973">
            <v>2003</v>
          </cell>
          <cell r="M1973" t="str">
            <v>No Trade</v>
          </cell>
          <cell r="N1973" t="str">
            <v>NG33</v>
          </cell>
          <cell r="O1973">
            <v>46</v>
          </cell>
          <cell r="P1973">
            <v>1</v>
          </cell>
        </row>
        <row r="1974">
          <cell r="A1974" t="str">
            <v>ON</v>
          </cell>
          <cell r="B1974">
            <v>3</v>
          </cell>
          <cell r="C1974">
            <v>3</v>
          </cell>
          <cell r="D1974" t="str">
            <v>P</v>
          </cell>
          <cell r="E1974">
            <v>6.25</v>
          </cell>
          <cell r="F1974">
            <v>37677</v>
          </cell>
          <cell r="G1974">
            <v>0</v>
          </cell>
          <cell r="H1974">
            <v>0</v>
          </cell>
          <cell r="I1974" t="str">
            <v>0          0</v>
          </cell>
          <cell r="J1974">
            <v>0</v>
          </cell>
          <cell r="K1974">
            <v>0</v>
          </cell>
          <cell r="L1974">
            <v>2003</v>
          </cell>
          <cell r="M1974" t="str">
            <v>No Trade</v>
          </cell>
          <cell r="N1974" t="str">
            <v/>
          </cell>
          <cell r="O1974" t="str">
            <v/>
          </cell>
          <cell r="P1974" t="str">
            <v/>
          </cell>
        </row>
        <row r="1975">
          <cell r="A1975" t="str">
            <v>ON</v>
          </cell>
          <cell r="B1975">
            <v>3</v>
          </cell>
          <cell r="C1975">
            <v>3</v>
          </cell>
          <cell r="D1975" t="str">
            <v>C</v>
          </cell>
          <cell r="E1975">
            <v>6.3</v>
          </cell>
          <cell r="F1975">
            <v>37677</v>
          </cell>
          <cell r="G1975">
            <v>0.04</v>
          </cell>
          <cell r="H1975">
            <v>0.03</v>
          </cell>
          <cell r="I1975" t="str">
            <v>4          0</v>
          </cell>
          <cell r="J1975">
            <v>0</v>
          </cell>
          <cell r="K1975">
            <v>0</v>
          </cell>
          <cell r="L1975">
            <v>2003</v>
          </cell>
          <cell r="M1975" t="str">
            <v>No Trade</v>
          </cell>
          <cell r="N1975" t="str">
            <v>NG33</v>
          </cell>
          <cell r="O1975">
            <v>46</v>
          </cell>
          <cell r="P1975">
            <v>1</v>
          </cell>
        </row>
        <row r="1976">
          <cell r="A1976" t="str">
            <v>ON</v>
          </cell>
          <cell r="B1976">
            <v>3</v>
          </cell>
          <cell r="C1976">
            <v>3</v>
          </cell>
          <cell r="D1976" t="str">
            <v>P</v>
          </cell>
          <cell r="E1976">
            <v>6.3</v>
          </cell>
          <cell r="F1976">
            <v>37677</v>
          </cell>
          <cell r="G1976">
            <v>0</v>
          </cell>
          <cell r="H1976">
            <v>0</v>
          </cell>
          <cell r="I1976" t="str">
            <v>0          0</v>
          </cell>
          <cell r="J1976">
            <v>0</v>
          </cell>
          <cell r="K1976">
            <v>0</v>
          </cell>
          <cell r="L1976">
            <v>2003</v>
          </cell>
          <cell r="M1976" t="str">
            <v>No Trade</v>
          </cell>
          <cell r="N1976" t="str">
            <v/>
          </cell>
          <cell r="O1976" t="str">
            <v/>
          </cell>
          <cell r="P1976" t="str">
            <v/>
          </cell>
        </row>
        <row r="1977">
          <cell r="A1977" t="str">
            <v>ON</v>
          </cell>
          <cell r="B1977">
            <v>3</v>
          </cell>
          <cell r="C1977">
            <v>3</v>
          </cell>
          <cell r="D1977" t="str">
            <v>C</v>
          </cell>
          <cell r="E1977">
            <v>6.35</v>
          </cell>
          <cell r="F1977">
            <v>37677</v>
          </cell>
          <cell r="G1977">
            <v>3.7999999999999999E-2</v>
          </cell>
          <cell r="H1977">
            <v>0.03</v>
          </cell>
          <cell r="I1977" t="str">
            <v>2          0</v>
          </cell>
          <cell r="J1977">
            <v>0</v>
          </cell>
          <cell r="K1977">
            <v>0</v>
          </cell>
          <cell r="L1977">
            <v>2003</v>
          </cell>
          <cell r="M1977" t="str">
            <v>No Trade</v>
          </cell>
          <cell r="N1977" t="str">
            <v>NG33</v>
          </cell>
          <cell r="O1977">
            <v>46</v>
          </cell>
          <cell r="P1977">
            <v>1</v>
          </cell>
        </row>
        <row r="1978">
          <cell r="A1978" t="str">
            <v>ON</v>
          </cell>
          <cell r="B1978">
            <v>3</v>
          </cell>
          <cell r="C1978">
            <v>3</v>
          </cell>
          <cell r="D1978" t="str">
            <v>P</v>
          </cell>
          <cell r="E1978">
            <v>6.35</v>
          </cell>
          <cell r="F1978">
            <v>37677</v>
          </cell>
          <cell r="G1978">
            <v>0</v>
          </cell>
          <cell r="H1978">
            <v>0</v>
          </cell>
          <cell r="I1978" t="str">
            <v>0          0</v>
          </cell>
          <cell r="J1978">
            <v>0</v>
          </cell>
          <cell r="K1978">
            <v>0</v>
          </cell>
          <cell r="L1978">
            <v>2003</v>
          </cell>
          <cell r="M1978" t="str">
            <v>No Trade</v>
          </cell>
          <cell r="N1978" t="str">
            <v/>
          </cell>
          <cell r="O1978" t="str">
            <v/>
          </cell>
          <cell r="P1978" t="str">
            <v/>
          </cell>
        </row>
        <row r="1979">
          <cell r="A1979" t="str">
            <v>ON</v>
          </cell>
          <cell r="B1979">
            <v>3</v>
          </cell>
          <cell r="C1979">
            <v>3</v>
          </cell>
          <cell r="D1979" t="str">
            <v>C</v>
          </cell>
          <cell r="E1979">
            <v>6.4</v>
          </cell>
          <cell r="F1979">
            <v>37677</v>
          </cell>
          <cell r="G1979">
            <v>3.5999999999999997E-2</v>
          </cell>
          <cell r="H1979">
            <v>0.03</v>
          </cell>
          <cell r="I1979" t="str">
            <v>1          0</v>
          </cell>
          <cell r="J1979">
            <v>0</v>
          </cell>
          <cell r="K1979">
            <v>0</v>
          </cell>
          <cell r="L1979">
            <v>2003</v>
          </cell>
          <cell r="M1979" t="str">
            <v>No Trade</v>
          </cell>
          <cell r="N1979" t="str">
            <v>NG33</v>
          </cell>
          <cell r="O1979">
            <v>46</v>
          </cell>
          <cell r="P1979">
            <v>1</v>
          </cell>
        </row>
        <row r="1980">
          <cell r="A1980" t="str">
            <v>ON</v>
          </cell>
          <cell r="B1980">
            <v>3</v>
          </cell>
          <cell r="C1980">
            <v>3</v>
          </cell>
          <cell r="D1980" t="str">
            <v>P</v>
          </cell>
          <cell r="E1980">
            <v>6.4</v>
          </cell>
          <cell r="F1980">
            <v>37677</v>
          </cell>
          <cell r="G1980">
            <v>0</v>
          </cell>
          <cell r="H1980">
            <v>0</v>
          </cell>
          <cell r="I1980" t="str">
            <v>0          0</v>
          </cell>
          <cell r="J1980">
            <v>0</v>
          </cell>
          <cell r="K1980">
            <v>0</v>
          </cell>
          <cell r="L1980">
            <v>2003</v>
          </cell>
          <cell r="M1980" t="str">
            <v>No Trade</v>
          </cell>
          <cell r="N1980" t="str">
            <v/>
          </cell>
          <cell r="O1980" t="str">
            <v/>
          </cell>
          <cell r="P1980" t="str">
            <v/>
          </cell>
        </row>
        <row r="1981">
          <cell r="A1981" t="str">
            <v>ON</v>
          </cell>
          <cell r="B1981">
            <v>3</v>
          </cell>
          <cell r="C1981">
            <v>3</v>
          </cell>
          <cell r="D1981" t="str">
            <v>C</v>
          </cell>
          <cell r="E1981">
            <v>6.45</v>
          </cell>
          <cell r="F1981">
            <v>37677</v>
          </cell>
          <cell r="G1981">
            <v>3.5000000000000003E-2</v>
          </cell>
          <cell r="H1981">
            <v>0.03</v>
          </cell>
          <cell r="I1981" t="str">
            <v>0          0</v>
          </cell>
          <cell r="J1981">
            <v>0</v>
          </cell>
          <cell r="K1981">
            <v>0</v>
          </cell>
          <cell r="L1981">
            <v>2003</v>
          </cell>
          <cell r="M1981" t="str">
            <v>No Trade</v>
          </cell>
          <cell r="N1981" t="str">
            <v>NG33</v>
          </cell>
          <cell r="O1981">
            <v>46</v>
          </cell>
          <cell r="P1981">
            <v>1</v>
          </cell>
        </row>
        <row r="1982">
          <cell r="A1982" t="str">
            <v>ON</v>
          </cell>
          <cell r="B1982">
            <v>3</v>
          </cell>
          <cell r="C1982">
            <v>3</v>
          </cell>
          <cell r="D1982" t="str">
            <v>P</v>
          </cell>
          <cell r="E1982">
            <v>6.45</v>
          </cell>
          <cell r="F1982">
            <v>37677</v>
          </cell>
          <cell r="G1982">
            <v>0</v>
          </cell>
          <cell r="H1982">
            <v>0</v>
          </cell>
          <cell r="I1982" t="str">
            <v>0          0</v>
          </cell>
          <cell r="J1982">
            <v>0</v>
          </cell>
          <cell r="K1982">
            <v>0</v>
          </cell>
          <cell r="L1982">
            <v>2003</v>
          </cell>
          <cell r="M1982" t="str">
            <v>No Trade</v>
          </cell>
          <cell r="N1982" t="str">
            <v/>
          </cell>
          <cell r="O1982" t="str">
            <v/>
          </cell>
          <cell r="P1982" t="str">
            <v/>
          </cell>
        </row>
        <row r="1983">
          <cell r="A1983" t="str">
            <v>ON</v>
          </cell>
          <cell r="B1983">
            <v>3</v>
          </cell>
          <cell r="C1983">
            <v>3</v>
          </cell>
          <cell r="D1983" t="str">
            <v>C</v>
          </cell>
          <cell r="E1983">
            <v>6.5</v>
          </cell>
          <cell r="F1983">
            <v>37677</v>
          </cell>
          <cell r="G1983">
            <v>3.3000000000000002E-2</v>
          </cell>
          <cell r="H1983">
            <v>0.02</v>
          </cell>
          <cell r="I1983" t="str">
            <v>8          0</v>
          </cell>
          <cell r="J1983">
            <v>0</v>
          </cell>
          <cell r="K1983">
            <v>0</v>
          </cell>
          <cell r="L1983">
            <v>2003</v>
          </cell>
          <cell r="M1983" t="str">
            <v>No Trade</v>
          </cell>
          <cell r="N1983" t="str">
            <v>NG33</v>
          </cell>
          <cell r="O1983">
            <v>46</v>
          </cell>
          <cell r="P1983">
            <v>1</v>
          </cell>
        </row>
        <row r="1984">
          <cell r="A1984" t="str">
            <v>ON</v>
          </cell>
          <cell r="B1984">
            <v>3</v>
          </cell>
          <cell r="C1984">
            <v>3</v>
          </cell>
          <cell r="D1984" t="str">
            <v>P</v>
          </cell>
          <cell r="E1984">
            <v>6.5</v>
          </cell>
          <cell r="F1984">
            <v>37677</v>
          </cell>
          <cell r="G1984">
            <v>0</v>
          </cell>
          <cell r="H1984">
            <v>0</v>
          </cell>
          <cell r="I1984" t="str">
            <v>0          0</v>
          </cell>
          <cell r="J1984">
            <v>0</v>
          </cell>
          <cell r="K1984">
            <v>0</v>
          </cell>
          <cell r="L1984">
            <v>2003</v>
          </cell>
          <cell r="M1984" t="str">
            <v>No Trade</v>
          </cell>
          <cell r="N1984" t="str">
            <v/>
          </cell>
          <cell r="O1984" t="str">
            <v/>
          </cell>
          <cell r="P1984" t="str">
            <v/>
          </cell>
        </row>
        <row r="1985">
          <cell r="A1985" t="str">
            <v>ON</v>
          </cell>
          <cell r="B1985">
            <v>3</v>
          </cell>
          <cell r="C1985">
            <v>3</v>
          </cell>
          <cell r="D1985" t="str">
            <v>C</v>
          </cell>
          <cell r="E1985">
            <v>6.6</v>
          </cell>
          <cell r="F1985">
            <v>37677</v>
          </cell>
          <cell r="G1985">
            <v>0.03</v>
          </cell>
          <cell r="H1985">
            <v>0.02</v>
          </cell>
          <cell r="I1985" t="str">
            <v>6          0</v>
          </cell>
          <cell r="J1985">
            <v>0</v>
          </cell>
          <cell r="K1985">
            <v>0</v>
          </cell>
          <cell r="L1985">
            <v>2003</v>
          </cell>
          <cell r="M1985" t="str">
            <v>No Trade</v>
          </cell>
          <cell r="N1985" t="str">
            <v>NG33</v>
          </cell>
          <cell r="O1985">
            <v>46</v>
          </cell>
          <cell r="P1985">
            <v>1</v>
          </cell>
        </row>
        <row r="1986">
          <cell r="A1986" t="str">
            <v>ON</v>
          </cell>
          <cell r="B1986">
            <v>3</v>
          </cell>
          <cell r="C1986">
            <v>3</v>
          </cell>
          <cell r="D1986" t="str">
            <v>P</v>
          </cell>
          <cell r="E1986">
            <v>6.6</v>
          </cell>
          <cell r="F1986">
            <v>37677</v>
          </cell>
          <cell r="G1986">
            <v>0</v>
          </cell>
          <cell r="H1986">
            <v>0</v>
          </cell>
          <cell r="I1986" t="str">
            <v>0          0</v>
          </cell>
          <cell r="J1986">
            <v>0</v>
          </cell>
          <cell r="K1986">
            <v>0</v>
          </cell>
          <cell r="L1986">
            <v>2003</v>
          </cell>
          <cell r="M1986" t="str">
            <v>No Trade</v>
          </cell>
          <cell r="N1986" t="str">
            <v/>
          </cell>
          <cell r="O1986" t="str">
            <v/>
          </cell>
          <cell r="P1986" t="str">
            <v/>
          </cell>
        </row>
        <row r="1987">
          <cell r="A1987" t="str">
            <v>ON</v>
          </cell>
          <cell r="B1987">
            <v>3</v>
          </cell>
          <cell r="C1987">
            <v>3</v>
          </cell>
          <cell r="D1987" t="str">
            <v>C</v>
          </cell>
          <cell r="E1987">
            <v>6.75</v>
          </cell>
          <cell r="F1987">
            <v>37677</v>
          </cell>
          <cell r="G1987">
            <v>2.7E-2</v>
          </cell>
          <cell r="H1987">
            <v>0.02</v>
          </cell>
          <cell r="I1987" t="str">
            <v>3          0</v>
          </cell>
          <cell r="J1987">
            <v>0</v>
          </cell>
          <cell r="K1987">
            <v>0</v>
          </cell>
          <cell r="L1987">
            <v>2003</v>
          </cell>
          <cell r="M1987" t="str">
            <v>No Trade</v>
          </cell>
          <cell r="N1987" t="str">
            <v>NG33</v>
          </cell>
          <cell r="O1987">
            <v>46</v>
          </cell>
          <cell r="P1987">
            <v>1</v>
          </cell>
        </row>
        <row r="1988">
          <cell r="A1988" t="str">
            <v>ON</v>
          </cell>
          <cell r="B1988">
            <v>3</v>
          </cell>
          <cell r="C1988">
            <v>3</v>
          </cell>
          <cell r="D1988" t="str">
            <v>P</v>
          </cell>
          <cell r="E1988">
            <v>6.75</v>
          </cell>
          <cell r="F1988">
            <v>37677</v>
          </cell>
          <cell r="G1988">
            <v>0</v>
          </cell>
          <cell r="H1988">
            <v>0</v>
          </cell>
          <cell r="I1988" t="str">
            <v>0          0</v>
          </cell>
          <cell r="J1988">
            <v>0</v>
          </cell>
          <cell r="K1988">
            <v>0</v>
          </cell>
          <cell r="L1988">
            <v>2003</v>
          </cell>
          <cell r="M1988" t="str">
            <v>No Trade</v>
          </cell>
          <cell r="N1988" t="str">
            <v/>
          </cell>
          <cell r="O1988" t="str">
            <v/>
          </cell>
          <cell r="P1988" t="str">
            <v/>
          </cell>
        </row>
        <row r="1989">
          <cell r="A1989" t="str">
            <v>ON</v>
          </cell>
          <cell r="B1989">
            <v>3</v>
          </cell>
          <cell r="C1989">
            <v>3</v>
          </cell>
          <cell r="D1989" t="str">
            <v>C</v>
          </cell>
          <cell r="E1989">
            <v>6.8</v>
          </cell>
          <cell r="F1989">
            <v>37677</v>
          </cell>
          <cell r="G1989">
            <v>2.5999999999999999E-2</v>
          </cell>
          <cell r="H1989">
            <v>0.02</v>
          </cell>
          <cell r="I1989" t="str">
            <v>2          0</v>
          </cell>
          <cell r="J1989">
            <v>0</v>
          </cell>
          <cell r="K1989">
            <v>0</v>
          </cell>
          <cell r="L1989">
            <v>2003</v>
          </cell>
          <cell r="M1989" t="str">
            <v>No Trade</v>
          </cell>
          <cell r="N1989" t="str">
            <v>NG33</v>
          </cell>
          <cell r="O1989">
            <v>46</v>
          </cell>
          <cell r="P1989">
            <v>1</v>
          </cell>
        </row>
        <row r="1990">
          <cell r="A1990" t="str">
            <v>ON</v>
          </cell>
          <cell r="B1990">
            <v>3</v>
          </cell>
          <cell r="C1990">
            <v>3</v>
          </cell>
          <cell r="D1990" t="str">
            <v>P</v>
          </cell>
          <cell r="E1990">
            <v>6.8</v>
          </cell>
          <cell r="F1990">
            <v>37677</v>
          </cell>
          <cell r="G1990">
            <v>0</v>
          </cell>
          <cell r="H1990">
            <v>0</v>
          </cell>
          <cell r="I1990" t="str">
            <v>0          0</v>
          </cell>
          <cell r="J1990">
            <v>0</v>
          </cell>
          <cell r="K1990">
            <v>0</v>
          </cell>
          <cell r="L1990">
            <v>2003</v>
          </cell>
          <cell r="M1990" t="str">
            <v>No Trade</v>
          </cell>
          <cell r="N1990" t="str">
            <v/>
          </cell>
          <cell r="O1990" t="str">
            <v/>
          </cell>
          <cell r="P1990" t="str">
            <v/>
          </cell>
        </row>
        <row r="1991">
          <cell r="A1991" t="str">
            <v>ON</v>
          </cell>
          <cell r="B1991">
            <v>3</v>
          </cell>
          <cell r="C1991">
            <v>3</v>
          </cell>
          <cell r="D1991" t="str">
            <v>C</v>
          </cell>
          <cell r="E1991">
            <v>6.9</v>
          </cell>
          <cell r="F1991">
            <v>37677</v>
          </cell>
          <cell r="G1991">
            <v>2.4E-2</v>
          </cell>
          <cell r="H1991">
            <v>0.02</v>
          </cell>
          <cell r="I1991" t="str">
            <v>1          0</v>
          </cell>
          <cell r="J1991">
            <v>0</v>
          </cell>
          <cell r="K1991">
            <v>0</v>
          </cell>
          <cell r="L1991">
            <v>2003</v>
          </cell>
          <cell r="M1991" t="str">
            <v>No Trade</v>
          </cell>
          <cell r="N1991" t="str">
            <v>NG33</v>
          </cell>
          <cell r="O1991">
            <v>46</v>
          </cell>
          <cell r="P1991">
            <v>1</v>
          </cell>
        </row>
        <row r="1992">
          <cell r="A1992" t="str">
            <v>ON</v>
          </cell>
          <cell r="B1992">
            <v>3</v>
          </cell>
          <cell r="C1992">
            <v>3</v>
          </cell>
          <cell r="D1992" t="str">
            <v>P</v>
          </cell>
          <cell r="E1992">
            <v>6.9</v>
          </cell>
          <cell r="F1992">
            <v>37677</v>
          </cell>
          <cell r="G1992">
            <v>0</v>
          </cell>
          <cell r="H1992">
            <v>0</v>
          </cell>
          <cell r="I1992" t="str">
            <v>0          0</v>
          </cell>
          <cell r="J1992">
            <v>0</v>
          </cell>
          <cell r="K1992">
            <v>0</v>
          </cell>
          <cell r="L1992">
            <v>2003</v>
          </cell>
          <cell r="M1992" t="str">
            <v>No Trade</v>
          </cell>
          <cell r="N1992" t="str">
            <v/>
          </cell>
          <cell r="O1992" t="str">
            <v/>
          </cell>
          <cell r="P1992" t="str">
            <v/>
          </cell>
        </row>
        <row r="1993">
          <cell r="A1993" t="str">
            <v>ON</v>
          </cell>
          <cell r="B1993">
            <v>3</v>
          </cell>
          <cell r="C1993">
            <v>3</v>
          </cell>
          <cell r="D1993" t="str">
            <v>C</v>
          </cell>
          <cell r="E1993">
            <v>7</v>
          </cell>
          <cell r="F1993">
            <v>37677</v>
          </cell>
          <cell r="G1993">
            <v>2.1999999999999999E-2</v>
          </cell>
          <cell r="H1993">
            <v>0.01</v>
          </cell>
          <cell r="I1993" t="str">
            <v>9      2,105</v>
          </cell>
          <cell r="J1993">
            <v>1.7999999999999999E-2</v>
          </cell>
          <cell r="K1993">
            <v>1.7999999999999999E-2</v>
          </cell>
          <cell r="L1993">
            <v>2003</v>
          </cell>
          <cell r="M1993" t="str">
            <v>No Trade</v>
          </cell>
          <cell r="N1993" t="str">
            <v>NG33</v>
          </cell>
          <cell r="O1993">
            <v>46</v>
          </cell>
          <cell r="P1993">
            <v>1</v>
          </cell>
        </row>
        <row r="1994">
          <cell r="A1994" t="str">
            <v>ON</v>
          </cell>
          <cell r="B1994">
            <v>3</v>
          </cell>
          <cell r="C1994">
            <v>3</v>
          </cell>
          <cell r="D1994" t="str">
            <v>P</v>
          </cell>
          <cell r="E1994">
            <v>7</v>
          </cell>
          <cell r="F1994">
            <v>37677</v>
          </cell>
          <cell r="G1994">
            <v>0</v>
          </cell>
          <cell r="H1994">
            <v>0</v>
          </cell>
          <cell r="I1994" t="str">
            <v>0          0</v>
          </cell>
          <cell r="J1994">
            <v>0</v>
          </cell>
          <cell r="K1994">
            <v>0</v>
          </cell>
          <cell r="L1994">
            <v>2003</v>
          </cell>
          <cell r="M1994" t="str">
            <v>No Trade</v>
          </cell>
          <cell r="N1994" t="str">
            <v/>
          </cell>
          <cell r="O1994" t="str">
            <v/>
          </cell>
          <cell r="P1994" t="str">
            <v/>
          </cell>
        </row>
        <row r="1995">
          <cell r="A1995" t="str">
            <v>ON</v>
          </cell>
          <cell r="B1995">
            <v>3</v>
          </cell>
          <cell r="C1995">
            <v>3</v>
          </cell>
          <cell r="D1995" t="str">
            <v>C</v>
          </cell>
          <cell r="E1995">
            <v>7.1</v>
          </cell>
          <cell r="F1995">
            <v>37677</v>
          </cell>
          <cell r="G1995">
            <v>0.02</v>
          </cell>
          <cell r="H1995">
            <v>0.01</v>
          </cell>
          <cell r="I1995" t="str">
            <v>8          0</v>
          </cell>
          <cell r="J1995">
            <v>0</v>
          </cell>
          <cell r="K1995">
            <v>0</v>
          </cell>
          <cell r="L1995">
            <v>2003</v>
          </cell>
          <cell r="M1995" t="str">
            <v>No Trade</v>
          </cell>
          <cell r="N1995" t="str">
            <v>NG33</v>
          </cell>
          <cell r="O1995">
            <v>46</v>
          </cell>
          <cell r="P1995">
            <v>1</v>
          </cell>
        </row>
        <row r="1996">
          <cell r="A1996" t="str">
            <v>ON</v>
          </cell>
          <cell r="B1996">
            <v>3</v>
          </cell>
          <cell r="C1996">
            <v>3</v>
          </cell>
          <cell r="D1996" t="str">
            <v>P</v>
          </cell>
          <cell r="E1996">
            <v>7.1</v>
          </cell>
          <cell r="F1996">
            <v>37677</v>
          </cell>
          <cell r="G1996">
            <v>0</v>
          </cell>
          <cell r="H1996">
            <v>0</v>
          </cell>
          <cell r="I1996" t="str">
            <v>0          0</v>
          </cell>
          <cell r="J1996">
            <v>0</v>
          </cell>
          <cell r="K1996">
            <v>0</v>
          </cell>
          <cell r="L1996">
            <v>2003</v>
          </cell>
          <cell r="M1996" t="str">
            <v>No Trade</v>
          </cell>
          <cell r="N1996" t="str">
            <v/>
          </cell>
          <cell r="O1996" t="str">
            <v/>
          </cell>
          <cell r="P1996" t="str">
            <v/>
          </cell>
        </row>
        <row r="1997">
          <cell r="A1997" t="str">
            <v>ON</v>
          </cell>
          <cell r="B1997">
            <v>3</v>
          </cell>
          <cell r="C1997">
            <v>3</v>
          </cell>
          <cell r="D1997" t="str">
            <v>C</v>
          </cell>
          <cell r="E1997">
            <v>7.2</v>
          </cell>
          <cell r="F1997">
            <v>37677</v>
          </cell>
          <cell r="G1997">
            <v>1.9E-2</v>
          </cell>
          <cell r="H1997">
            <v>0.01</v>
          </cell>
          <cell r="I1997" t="str">
            <v>6          0</v>
          </cell>
          <cell r="J1997">
            <v>0</v>
          </cell>
          <cell r="K1997">
            <v>0</v>
          </cell>
          <cell r="L1997">
            <v>2003</v>
          </cell>
          <cell r="M1997" t="str">
            <v>No Trade</v>
          </cell>
          <cell r="N1997" t="str">
            <v>NG33</v>
          </cell>
          <cell r="O1997">
            <v>46</v>
          </cell>
          <cell r="P1997">
            <v>1</v>
          </cell>
        </row>
        <row r="1998">
          <cell r="A1998" t="str">
            <v>ON</v>
          </cell>
          <cell r="B1998">
            <v>3</v>
          </cell>
          <cell r="C1998">
            <v>3</v>
          </cell>
          <cell r="D1998" t="str">
            <v>P</v>
          </cell>
          <cell r="E1998">
            <v>7.2</v>
          </cell>
          <cell r="F1998">
            <v>37677</v>
          </cell>
          <cell r="G1998">
            <v>0</v>
          </cell>
          <cell r="H1998">
            <v>0</v>
          </cell>
          <cell r="I1998" t="str">
            <v>0          0</v>
          </cell>
          <cell r="J1998">
            <v>0</v>
          </cell>
          <cell r="K1998">
            <v>0</v>
          </cell>
          <cell r="L1998">
            <v>2003</v>
          </cell>
          <cell r="M1998" t="str">
            <v>No Trade</v>
          </cell>
          <cell r="N1998" t="str">
            <v/>
          </cell>
          <cell r="O1998" t="str">
            <v/>
          </cell>
          <cell r="P1998" t="str">
            <v/>
          </cell>
        </row>
        <row r="1999">
          <cell r="A1999" t="str">
            <v>ON</v>
          </cell>
          <cell r="B1999">
            <v>3</v>
          </cell>
          <cell r="C1999">
            <v>3</v>
          </cell>
          <cell r="D1999" t="str">
            <v>C</v>
          </cell>
          <cell r="E1999">
            <v>7.25</v>
          </cell>
          <cell r="F1999">
            <v>37677</v>
          </cell>
          <cell r="G1999">
            <v>1.7999999999999999E-2</v>
          </cell>
          <cell r="H1999">
            <v>0.01</v>
          </cell>
          <cell r="I1999" t="str">
            <v>6          0</v>
          </cell>
          <cell r="J1999">
            <v>0</v>
          </cell>
          <cell r="K1999">
            <v>0</v>
          </cell>
          <cell r="L1999">
            <v>2003</v>
          </cell>
          <cell r="M1999" t="str">
            <v>No Trade</v>
          </cell>
          <cell r="N1999" t="str">
            <v>NG33</v>
          </cell>
          <cell r="O1999">
            <v>46</v>
          </cell>
          <cell r="P1999">
            <v>1</v>
          </cell>
        </row>
        <row r="2000">
          <cell r="A2000" t="str">
            <v>ON</v>
          </cell>
          <cell r="B2000">
            <v>3</v>
          </cell>
          <cell r="C2000">
            <v>3</v>
          </cell>
          <cell r="D2000" t="str">
            <v>P</v>
          </cell>
          <cell r="E2000">
            <v>7.25</v>
          </cell>
          <cell r="F2000">
            <v>37677</v>
          </cell>
          <cell r="G2000">
            <v>0</v>
          </cell>
          <cell r="H2000">
            <v>0</v>
          </cell>
          <cell r="I2000" t="str">
            <v>0          0</v>
          </cell>
          <cell r="J2000">
            <v>0</v>
          </cell>
          <cell r="K2000">
            <v>0</v>
          </cell>
          <cell r="L2000">
            <v>2003</v>
          </cell>
          <cell r="M2000" t="str">
            <v>No Trade</v>
          </cell>
          <cell r="N2000" t="str">
            <v/>
          </cell>
          <cell r="O2000" t="str">
            <v/>
          </cell>
          <cell r="P2000" t="str">
            <v/>
          </cell>
        </row>
        <row r="2001">
          <cell r="A2001" t="str">
            <v>ON</v>
          </cell>
          <cell r="B2001">
            <v>3</v>
          </cell>
          <cell r="C2001">
            <v>3</v>
          </cell>
          <cell r="D2001" t="str">
            <v>C</v>
          </cell>
          <cell r="E2001">
            <v>7.5</v>
          </cell>
          <cell r="F2001">
            <v>37677</v>
          </cell>
          <cell r="G2001">
            <v>1.4999999999999999E-2</v>
          </cell>
          <cell r="H2001">
            <v>0.01</v>
          </cell>
          <cell r="I2001" t="str">
            <v>3          9</v>
          </cell>
          <cell r="J2001">
            <v>0.01</v>
          </cell>
          <cell r="K2001">
            <v>0.01</v>
          </cell>
          <cell r="L2001">
            <v>2003</v>
          </cell>
          <cell r="M2001" t="str">
            <v>No Trade</v>
          </cell>
          <cell r="N2001" t="str">
            <v>NG33</v>
          </cell>
          <cell r="O2001">
            <v>46</v>
          </cell>
          <cell r="P2001">
            <v>1</v>
          </cell>
        </row>
        <row r="2002">
          <cell r="A2002" t="str">
            <v>ON</v>
          </cell>
          <cell r="B2002">
            <v>3</v>
          </cell>
          <cell r="C2002">
            <v>3</v>
          </cell>
          <cell r="D2002" t="str">
            <v>P</v>
          </cell>
          <cell r="E2002">
            <v>7.5</v>
          </cell>
          <cell r="F2002">
            <v>37677</v>
          </cell>
          <cell r="G2002">
            <v>0</v>
          </cell>
          <cell r="H2002">
            <v>0</v>
          </cell>
          <cell r="I2002" t="str">
            <v>0          0</v>
          </cell>
          <cell r="J2002">
            <v>0</v>
          </cell>
          <cell r="K2002">
            <v>0</v>
          </cell>
          <cell r="L2002">
            <v>2003</v>
          </cell>
          <cell r="M2002" t="str">
            <v>No Trade</v>
          </cell>
          <cell r="N2002" t="str">
            <v/>
          </cell>
          <cell r="O2002" t="str">
            <v/>
          </cell>
          <cell r="P2002" t="str">
            <v/>
          </cell>
        </row>
        <row r="2003">
          <cell r="A2003" t="str">
            <v>ON</v>
          </cell>
          <cell r="B2003">
            <v>3</v>
          </cell>
          <cell r="C2003">
            <v>3</v>
          </cell>
          <cell r="D2003" t="str">
            <v>C</v>
          </cell>
          <cell r="E2003">
            <v>8</v>
          </cell>
          <cell r="F2003">
            <v>37677</v>
          </cell>
          <cell r="G2003">
            <v>1.0999999999999999E-2</v>
          </cell>
          <cell r="H2003">
            <v>0.01</v>
          </cell>
          <cell r="I2003" t="str">
            <v>0          0</v>
          </cell>
          <cell r="J2003">
            <v>0</v>
          </cell>
          <cell r="K2003">
            <v>0</v>
          </cell>
          <cell r="L2003">
            <v>2003</v>
          </cell>
          <cell r="M2003" t="str">
            <v>No Trade</v>
          </cell>
          <cell r="N2003" t="str">
            <v>NG33</v>
          </cell>
          <cell r="O2003">
            <v>46</v>
          </cell>
          <cell r="P2003">
            <v>1</v>
          </cell>
        </row>
        <row r="2004">
          <cell r="A2004" t="str">
            <v>ON</v>
          </cell>
          <cell r="B2004">
            <v>3</v>
          </cell>
          <cell r="C2004">
            <v>3</v>
          </cell>
          <cell r="D2004" t="str">
            <v>P</v>
          </cell>
          <cell r="E2004">
            <v>8</v>
          </cell>
          <cell r="F2004">
            <v>37677</v>
          </cell>
          <cell r="G2004">
            <v>0</v>
          </cell>
          <cell r="H2004">
            <v>0</v>
          </cell>
          <cell r="I2004" t="str">
            <v>0          0</v>
          </cell>
          <cell r="J2004">
            <v>0</v>
          </cell>
          <cell r="K2004">
            <v>0</v>
          </cell>
          <cell r="L2004">
            <v>2003</v>
          </cell>
          <cell r="M2004" t="str">
            <v>No Trade</v>
          </cell>
          <cell r="N2004" t="str">
            <v/>
          </cell>
          <cell r="O2004" t="str">
            <v/>
          </cell>
          <cell r="P2004" t="str">
            <v/>
          </cell>
        </row>
        <row r="2005">
          <cell r="A2005" t="str">
            <v>ON</v>
          </cell>
          <cell r="B2005">
            <v>3</v>
          </cell>
          <cell r="C2005">
            <v>3</v>
          </cell>
          <cell r="D2005" t="str">
            <v>C</v>
          </cell>
          <cell r="E2005">
            <v>9</v>
          </cell>
          <cell r="F2005">
            <v>37677</v>
          </cell>
          <cell r="G2005">
            <v>7.0000000000000001E-3</v>
          </cell>
          <cell r="H2005">
            <v>0</v>
          </cell>
          <cell r="I2005" t="str">
            <v>6          0</v>
          </cell>
          <cell r="J2005">
            <v>0</v>
          </cell>
          <cell r="K2005">
            <v>0</v>
          </cell>
          <cell r="L2005">
            <v>2003</v>
          </cell>
          <cell r="M2005" t="str">
            <v>No Trade</v>
          </cell>
          <cell r="N2005" t="str">
            <v>NG33</v>
          </cell>
          <cell r="O2005">
            <v>46</v>
          </cell>
          <cell r="P2005">
            <v>1</v>
          </cell>
        </row>
        <row r="2006">
          <cell r="A2006" t="str">
            <v>ON</v>
          </cell>
          <cell r="B2006">
            <v>3</v>
          </cell>
          <cell r="C2006">
            <v>3</v>
          </cell>
          <cell r="D2006" t="str">
            <v>P</v>
          </cell>
          <cell r="E2006">
            <v>9</v>
          </cell>
          <cell r="F2006">
            <v>37677</v>
          </cell>
          <cell r="G2006">
            <v>0</v>
          </cell>
          <cell r="H2006">
            <v>0</v>
          </cell>
          <cell r="I2006" t="str">
            <v>0          0</v>
          </cell>
          <cell r="J2006">
            <v>0</v>
          </cell>
          <cell r="K2006">
            <v>0</v>
          </cell>
          <cell r="L2006">
            <v>2003</v>
          </cell>
          <cell r="M2006" t="str">
            <v>No Trade</v>
          </cell>
          <cell r="N2006" t="str">
            <v/>
          </cell>
          <cell r="O2006" t="str">
            <v/>
          </cell>
          <cell r="P2006" t="str">
            <v/>
          </cell>
        </row>
        <row r="2007">
          <cell r="A2007" t="str">
            <v>ON</v>
          </cell>
          <cell r="B2007">
            <v>3</v>
          </cell>
          <cell r="C2007">
            <v>3</v>
          </cell>
          <cell r="D2007" t="str">
            <v>C</v>
          </cell>
          <cell r="E2007">
            <v>10</v>
          </cell>
          <cell r="F2007">
            <v>37677</v>
          </cell>
          <cell r="G2007">
            <v>5.0000000000000001E-3</v>
          </cell>
          <cell r="H2007">
            <v>0</v>
          </cell>
          <cell r="I2007" t="str">
            <v>5          0</v>
          </cell>
          <cell r="J2007">
            <v>0</v>
          </cell>
          <cell r="K2007">
            <v>0</v>
          </cell>
          <cell r="L2007">
            <v>2003</v>
          </cell>
          <cell r="M2007" t="str">
            <v>No Trade</v>
          </cell>
          <cell r="N2007" t="str">
            <v>NG33</v>
          </cell>
          <cell r="O2007">
            <v>46</v>
          </cell>
          <cell r="P2007">
            <v>1</v>
          </cell>
        </row>
        <row r="2008">
          <cell r="A2008" t="str">
            <v>ON</v>
          </cell>
          <cell r="B2008">
            <v>3</v>
          </cell>
          <cell r="C2008">
            <v>3</v>
          </cell>
          <cell r="D2008" t="str">
            <v>P</v>
          </cell>
          <cell r="E2008">
            <v>10</v>
          </cell>
          <cell r="F2008">
            <v>37677</v>
          </cell>
          <cell r="G2008">
            <v>0</v>
          </cell>
          <cell r="H2008">
            <v>0</v>
          </cell>
          <cell r="I2008" t="str">
            <v>0          0</v>
          </cell>
          <cell r="J2008">
            <v>0</v>
          </cell>
          <cell r="K2008">
            <v>0</v>
          </cell>
          <cell r="L2008">
            <v>2003</v>
          </cell>
          <cell r="M2008" t="str">
            <v>No Trade</v>
          </cell>
          <cell r="N2008" t="str">
            <v/>
          </cell>
          <cell r="O2008" t="str">
            <v/>
          </cell>
          <cell r="P2008" t="str">
            <v/>
          </cell>
        </row>
        <row r="2009">
          <cell r="A2009" t="str">
            <v>ON</v>
          </cell>
          <cell r="B2009">
            <v>3</v>
          </cell>
          <cell r="C2009">
            <v>3</v>
          </cell>
          <cell r="D2009" t="str">
            <v>C</v>
          </cell>
          <cell r="E2009">
            <v>12</v>
          </cell>
          <cell r="F2009">
            <v>37677</v>
          </cell>
          <cell r="G2009">
            <v>4.0000000000000001E-3</v>
          </cell>
          <cell r="H2009">
            <v>0</v>
          </cell>
          <cell r="I2009" t="str">
            <v>3          0</v>
          </cell>
          <cell r="J2009">
            <v>0</v>
          </cell>
          <cell r="K2009">
            <v>0</v>
          </cell>
          <cell r="L2009">
            <v>2003</v>
          </cell>
          <cell r="M2009" t="str">
            <v>No Trade</v>
          </cell>
          <cell r="N2009" t="str">
            <v>NG33</v>
          </cell>
          <cell r="O2009">
            <v>46</v>
          </cell>
          <cell r="P2009">
            <v>1</v>
          </cell>
        </row>
        <row r="2010">
          <cell r="A2010" t="str">
            <v>ON</v>
          </cell>
          <cell r="B2010">
            <v>3</v>
          </cell>
          <cell r="C2010">
            <v>3</v>
          </cell>
          <cell r="D2010" t="str">
            <v>P</v>
          </cell>
          <cell r="E2010">
            <v>12</v>
          </cell>
          <cell r="F2010">
            <v>37677</v>
          </cell>
          <cell r="G2010">
            <v>0</v>
          </cell>
          <cell r="H2010">
            <v>0</v>
          </cell>
          <cell r="I2010" t="str">
            <v>0          0</v>
          </cell>
          <cell r="J2010">
            <v>0</v>
          </cell>
          <cell r="K2010">
            <v>0</v>
          </cell>
          <cell r="L2010">
            <v>2003</v>
          </cell>
          <cell r="M2010" t="str">
            <v>No Trade</v>
          </cell>
          <cell r="N2010" t="str">
            <v/>
          </cell>
          <cell r="O2010" t="str">
            <v/>
          </cell>
          <cell r="P2010" t="str">
            <v/>
          </cell>
        </row>
        <row r="2011">
          <cell r="A2011" t="str">
            <v>ON</v>
          </cell>
          <cell r="B2011">
            <v>4</v>
          </cell>
          <cell r="C2011">
            <v>3</v>
          </cell>
          <cell r="D2011" t="str">
            <v>P</v>
          </cell>
          <cell r="E2011">
            <v>0.25</v>
          </cell>
          <cell r="F2011">
            <v>37706</v>
          </cell>
          <cell r="G2011">
            <v>0</v>
          </cell>
          <cell r="H2011">
            <v>0</v>
          </cell>
          <cell r="I2011" t="str">
            <v>0          0</v>
          </cell>
          <cell r="J2011">
            <v>0</v>
          </cell>
          <cell r="K2011">
            <v>0</v>
          </cell>
          <cell r="L2011">
            <v>2003</v>
          </cell>
          <cell r="M2011" t="str">
            <v>No Trade</v>
          </cell>
          <cell r="N2011" t="str">
            <v/>
          </cell>
          <cell r="O2011" t="str">
            <v/>
          </cell>
          <cell r="P2011" t="str">
            <v/>
          </cell>
        </row>
        <row r="2012">
          <cell r="A2012" t="str">
            <v>ON</v>
          </cell>
          <cell r="B2012">
            <v>4</v>
          </cell>
          <cell r="C2012">
            <v>3</v>
          </cell>
          <cell r="D2012" t="str">
            <v>C</v>
          </cell>
          <cell r="E2012">
            <v>0.5</v>
          </cell>
          <cell r="F2012">
            <v>37706</v>
          </cell>
          <cell r="G2012">
            <v>0</v>
          </cell>
          <cell r="H2012">
            <v>0</v>
          </cell>
          <cell r="I2012" t="str">
            <v>0          0</v>
          </cell>
          <cell r="J2012">
            <v>0</v>
          </cell>
          <cell r="K2012">
            <v>0</v>
          </cell>
          <cell r="L2012">
            <v>2003</v>
          </cell>
          <cell r="M2012" t="str">
            <v>No Trade</v>
          </cell>
          <cell r="N2012" t="str">
            <v/>
          </cell>
          <cell r="O2012" t="str">
            <v/>
          </cell>
          <cell r="P2012" t="str">
            <v/>
          </cell>
        </row>
        <row r="2013">
          <cell r="A2013" t="str">
            <v>ON</v>
          </cell>
          <cell r="B2013">
            <v>4</v>
          </cell>
          <cell r="C2013">
            <v>3</v>
          </cell>
          <cell r="D2013" t="str">
            <v>C</v>
          </cell>
          <cell r="E2013">
            <v>1</v>
          </cell>
          <cell r="F2013">
            <v>37706</v>
          </cell>
          <cell r="G2013">
            <v>0</v>
          </cell>
          <cell r="H2013">
            <v>0</v>
          </cell>
          <cell r="I2013" t="str">
            <v>0          0</v>
          </cell>
          <cell r="J2013">
            <v>0</v>
          </cell>
          <cell r="K2013">
            <v>0</v>
          </cell>
          <cell r="L2013">
            <v>2003</v>
          </cell>
          <cell r="M2013" t="str">
            <v>No Trade</v>
          </cell>
          <cell r="N2013" t="str">
            <v/>
          </cell>
          <cell r="O2013" t="str">
            <v/>
          </cell>
          <cell r="P2013" t="str">
            <v/>
          </cell>
        </row>
        <row r="2014">
          <cell r="A2014" t="str">
            <v>ON</v>
          </cell>
          <cell r="B2014">
            <v>4</v>
          </cell>
          <cell r="C2014">
            <v>3</v>
          </cell>
          <cell r="D2014" t="str">
            <v>P</v>
          </cell>
          <cell r="E2014">
            <v>2</v>
          </cell>
          <cell r="F2014">
            <v>37706</v>
          </cell>
          <cell r="G2014">
            <v>1E-3</v>
          </cell>
          <cell r="H2014">
            <v>0</v>
          </cell>
          <cell r="I2014" t="str">
            <v>1          0</v>
          </cell>
          <cell r="J2014">
            <v>0</v>
          </cell>
          <cell r="K2014">
            <v>0</v>
          </cell>
          <cell r="L2014">
            <v>2003</v>
          </cell>
          <cell r="M2014">
            <v>1.8264214604551692</v>
          </cell>
          <cell r="N2014" t="str">
            <v>NG43</v>
          </cell>
          <cell r="O2014">
            <v>59.02</v>
          </cell>
          <cell r="P2014">
            <v>2</v>
          </cell>
        </row>
        <row r="2015">
          <cell r="A2015" t="str">
            <v>ON</v>
          </cell>
          <cell r="B2015">
            <v>4</v>
          </cell>
          <cell r="C2015">
            <v>3</v>
          </cell>
          <cell r="D2015" t="str">
            <v>P</v>
          </cell>
          <cell r="E2015">
            <v>2.1</v>
          </cell>
          <cell r="F2015">
            <v>37706</v>
          </cell>
          <cell r="G2015">
            <v>1E-3</v>
          </cell>
          <cell r="H2015">
            <v>0</v>
          </cell>
          <cell r="I2015" t="str">
            <v>1          0</v>
          </cell>
          <cell r="J2015">
            <v>0</v>
          </cell>
          <cell r="K2015">
            <v>0</v>
          </cell>
          <cell r="L2015">
            <v>2003</v>
          </cell>
          <cell r="M2015">
            <v>1.798411693475128</v>
          </cell>
          <cell r="N2015" t="str">
            <v>NG43</v>
          </cell>
          <cell r="O2015">
            <v>59.02</v>
          </cell>
          <cell r="P2015">
            <v>2</v>
          </cell>
        </row>
        <row r="2016">
          <cell r="A2016" t="str">
            <v>ON</v>
          </cell>
          <cell r="B2016">
            <v>4</v>
          </cell>
          <cell r="C2016">
            <v>3</v>
          </cell>
          <cell r="D2016" t="str">
            <v>P</v>
          </cell>
          <cell r="E2016">
            <v>2.25</v>
          </cell>
          <cell r="F2016">
            <v>37706</v>
          </cell>
          <cell r="G2016">
            <v>1E-3</v>
          </cell>
          <cell r="H2016">
            <v>0</v>
          </cell>
          <cell r="I2016" t="str">
            <v>1          0</v>
          </cell>
          <cell r="J2016">
            <v>0</v>
          </cell>
          <cell r="K2016">
            <v>0</v>
          </cell>
          <cell r="L2016">
            <v>2003</v>
          </cell>
          <cell r="M2016">
            <v>1.758956134559529</v>
          </cell>
          <cell r="N2016" t="str">
            <v>NG43</v>
          </cell>
          <cell r="O2016">
            <v>59.02</v>
          </cell>
          <cell r="P2016">
            <v>2</v>
          </cell>
        </row>
        <row r="2017">
          <cell r="A2017" t="str">
            <v>ON</v>
          </cell>
          <cell r="B2017">
            <v>4</v>
          </cell>
          <cell r="C2017">
            <v>3</v>
          </cell>
          <cell r="D2017" t="str">
            <v>P</v>
          </cell>
          <cell r="E2017">
            <v>2.5</v>
          </cell>
          <cell r="F2017">
            <v>37706</v>
          </cell>
          <cell r="G2017">
            <v>3.0000000000000001E-3</v>
          </cell>
          <cell r="H2017">
            <v>0</v>
          </cell>
          <cell r="I2017" t="str">
            <v>4          0</v>
          </cell>
          <cell r="J2017">
            <v>0</v>
          </cell>
          <cell r="K2017">
            <v>0</v>
          </cell>
          <cell r="L2017">
            <v>2003</v>
          </cell>
          <cell r="M2017">
            <v>1.850106822190426</v>
          </cell>
          <cell r="N2017" t="str">
            <v>NG43</v>
          </cell>
          <cell r="O2017">
            <v>59.02</v>
          </cell>
          <cell r="P2017">
            <v>2</v>
          </cell>
        </row>
        <row r="2018">
          <cell r="A2018" t="str">
            <v>ON</v>
          </cell>
          <cell r="B2018">
            <v>4</v>
          </cell>
          <cell r="C2018">
            <v>3</v>
          </cell>
          <cell r="D2018" t="str">
            <v>P</v>
          </cell>
          <cell r="E2018">
            <v>2.65</v>
          </cell>
          <cell r="F2018">
            <v>37706</v>
          </cell>
          <cell r="G2018">
            <v>6.0000000000000001E-3</v>
          </cell>
          <cell r="H2018">
            <v>0</v>
          </cell>
          <cell r="I2018" t="str">
            <v>9          0</v>
          </cell>
          <cell r="J2018">
            <v>0</v>
          </cell>
          <cell r="K2018">
            <v>0</v>
          </cell>
          <cell r="L2018">
            <v>2003</v>
          </cell>
          <cell r="M2018">
            <v>1.9271088336782807</v>
          </cell>
          <cell r="N2018" t="str">
            <v>NG43</v>
          </cell>
          <cell r="O2018">
            <v>59.02</v>
          </cell>
          <cell r="P2018">
            <v>2</v>
          </cell>
        </row>
        <row r="2019">
          <cell r="A2019" t="str">
            <v>ON</v>
          </cell>
          <cell r="B2019">
            <v>4</v>
          </cell>
          <cell r="C2019">
            <v>3</v>
          </cell>
          <cell r="D2019" t="str">
            <v>P</v>
          </cell>
          <cell r="E2019">
            <v>2.7</v>
          </cell>
          <cell r="F2019">
            <v>37706</v>
          </cell>
          <cell r="G2019">
            <v>8.0000000000000002E-3</v>
          </cell>
          <cell r="H2019">
            <v>0.01</v>
          </cell>
          <cell r="I2019" t="str">
            <v>1          0</v>
          </cell>
          <cell r="J2019">
            <v>0</v>
          </cell>
          <cell r="K2019">
            <v>0</v>
          </cell>
          <cell r="L2019">
            <v>2003</v>
          </cell>
          <cell r="M2019">
            <v>1.9671014271977505</v>
          </cell>
          <cell r="N2019" t="str">
            <v>NG43</v>
          </cell>
          <cell r="O2019">
            <v>59.02</v>
          </cell>
          <cell r="P2019">
            <v>2</v>
          </cell>
        </row>
        <row r="2020">
          <cell r="A2020" t="str">
            <v>ON</v>
          </cell>
          <cell r="B2020">
            <v>4</v>
          </cell>
          <cell r="C2020">
            <v>3</v>
          </cell>
          <cell r="D2020" t="str">
            <v>P</v>
          </cell>
          <cell r="E2020">
            <v>2.75</v>
          </cell>
          <cell r="F2020">
            <v>37706</v>
          </cell>
          <cell r="G2020">
            <v>0.01</v>
          </cell>
          <cell r="H2020">
            <v>0.01</v>
          </cell>
          <cell r="I2020" t="str">
            <v>3          0</v>
          </cell>
          <cell r="J2020">
            <v>0</v>
          </cell>
          <cell r="K2020">
            <v>0</v>
          </cell>
          <cell r="L2020">
            <v>2003</v>
          </cell>
          <cell r="M2020">
            <v>1.9975814460024408</v>
          </cell>
          <cell r="N2020" t="str">
            <v>NG43</v>
          </cell>
          <cell r="O2020">
            <v>59.02</v>
          </cell>
          <cell r="P2020">
            <v>2</v>
          </cell>
        </row>
        <row r="2021">
          <cell r="A2021" t="str">
            <v>ON</v>
          </cell>
          <cell r="B2021">
            <v>4</v>
          </cell>
          <cell r="C2021">
            <v>3</v>
          </cell>
          <cell r="D2021" t="str">
            <v>P</v>
          </cell>
          <cell r="E2021">
            <v>2.8</v>
          </cell>
          <cell r="F2021">
            <v>37706</v>
          </cell>
          <cell r="G2021">
            <v>1.2E-2</v>
          </cell>
          <cell r="H2021">
            <v>0.01</v>
          </cell>
          <cell r="I2021" t="str">
            <v>6          0</v>
          </cell>
          <cell r="J2021">
            <v>0</v>
          </cell>
          <cell r="K2021">
            <v>0</v>
          </cell>
          <cell r="L2021">
            <v>2003</v>
          </cell>
          <cell r="M2021">
            <v>2.021756139130519</v>
          </cell>
          <cell r="N2021" t="str">
            <v>NG43</v>
          </cell>
          <cell r="O2021">
            <v>59.02</v>
          </cell>
          <cell r="P2021">
            <v>2</v>
          </cell>
        </row>
        <row r="2022">
          <cell r="A2022" t="str">
            <v>ON</v>
          </cell>
          <cell r="B2022">
            <v>4</v>
          </cell>
          <cell r="C2022">
            <v>3</v>
          </cell>
          <cell r="D2022" t="str">
            <v>C</v>
          </cell>
          <cell r="E2022">
            <v>3</v>
          </cell>
          <cell r="F2022">
            <v>37706</v>
          </cell>
          <cell r="G2022">
            <v>0</v>
          </cell>
          <cell r="H2022">
            <v>0</v>
          </cell>
          <cell r="I2022" t="str">
            <v>0          0</v>
          </cell>
          <cell r="J2022">
            <v>0</v>
          </cell>
          <cell r="K2022">
            <v>0</v>
          </cell>
          <cell r="L2022">
            <v>2003</v>
          </cell>
          <cell r="M2022" t="str">
            <v>No Trade</v>
          </cell>
          <cell r="N2022" t="str">
            <v/>
          </cell>
          <cell r="O2022" t="str">
            <v/>
          </cell>
          <cell r="P2022" t="str">
            <v/>
          </cell>
        </row>
        <row r="2023">
          <cell r="A2023" t="str">
            <v>ON</v>
          </cell>
          <cell r="B2023">
            <v>4</v>
          </cell>
          <cell r="C2023">
            <v>3</v>
          </cell>
          <cell r="D2023" t="str">
            <v>P</v>
          </cell>
          <cell r="E2023">
            <v>3</v>
          </cell>
          <cell r="F2023">
            <v>37706</v>
          </cell>
          <cell r="G2023">
            <v>2.7E-2</v>
          </cell>
          <cell r="H2023">
            <v>0.03</v>
          </cell>
          <cell r="I2023" t="str">
            <v>4          0</v>
          </cell>
          <cell r="J2023">
            <v>0</v>
          </cell>
          <cell r="K2023">
            <v>0</v>
          </cell>
          <cell r="L2023">
            <v>2003</v>
          </cell>
          <cell r="M2023">
            <v>2.155440455382843</v>
          </cell>
          <cell r="N2023" t="str">
            <v>NG43</v>
          </cell>
          <cell r="O2023">
            <v>59.02</v>
          </cell>
          <cell r="P2023">
            <v>2</v>
          </cell>
        </row>
        <row r="2024">
          <cell r="A2024" t="str">
            <v>ON</v>
          </cell>
          <cell r="B2024">
            <v>4</v>
          </cell>
          <cell r="C2024">
            <v>3</v>
          </cell>
          <cell r="D2024" t="str">
            <v>P</v>
          </cell>
          <cell r="E2024">
            <v>3.05</v>
          </cell>
          <cell r="F2024">
            <v>37706</v>
          </cell>
          <cell r="G2024">
            <v>3.2000000000000001E-2</v>
          </cell>
          <cell r="H2024">
            <v>0.04</v>
          </cell>
          <cell r="I2024" t="str">
            <v>0          0</v>
          </cell>
          <cell r="J2024">
            <v>0</v>
          </cell>
          <cell r="K2024">
            <v>0</v>
          </cell>
          <cell r="L2024">
            <v>2003</v>
          </cell>
          <cell r="M2024">
            <v>2.1862669475126935</v>
          </cell>
          <cell r="N2024" t="str">
            <v>NG43</v>
          </cell>
          <cell r="O2024">
            <v>59.02</v>
          </cell>
          <cell r="P2024">
            <v>2</v>
          </cell>
        </row>
        <row r="2025">
          <cell r="A2025" t="str">
            <v>ON</v>
          </cell>
          <cell r="B2025">
            <v>4</v>
          </cell>
          <cell r="C2025">
            <v>3</v>
          </cell>
          <cell r="D2025" t="str">
            <v>P</v>
          </cell>
          <cell r="E2025">
            <v>3.1</v>
          </cell>
          <cell r="F2025">
            <v>37706</v>
          </cell>
          <cell r="G2025">
            <v>3.6999999999999998E-2</v>
          </cell>
          <cell r="H2025">
            <v>0.04</v>
          </cell>
          <cell r="I2025" t="str">
            <v>7          0</v>
          </cell>
          <cell r="J2025">
            <v>0</v>
          </cell>
          <cell r="K2025">
            <v>0</v>
          </cell>
          <cell r="L2025">
            <v>2003</v>
          </cell>
          <cell r="M2025">
            <v>2.2122468748196558</v>
          </cell>
          <cell r="N2025" t="str">
            <v>NG43</v>
          </cell>
          <cell r="O2025">
            <v>59.02</v>
          </cell>
          <cell r="P2025">
            <v>2</v>
          </cell>
        </row>
        <row r="2026">
          <cell r="A2026" t="str">
            <v>ON</v>
          </cell>
          <cell r="B2026">
            <v>4</v>
          </cell>
          <cell r="C2026">
            <v>3</v>
          </cell>
          <cell r="D2026" t="str">
            <v>P</v>
          </cell>
          <cell r="E2026">
            <v>3.15</v>
          </cell>
          <cell r="F2026">
            <v>37706</v>
          </cell>
          <cell r="G2026">
            <v>4.3999999999999997E-2</v>
          </cell>
          <cell r="H2026">
            <v>0.05</v>
          </cell>
          <cell r="I2026" t="str">
            <v>5          0</v>
          </cell>
          <cell r="J2026">
            <v>0</v>
          </cell>
          <cell r="K2026">
            <v>0</v>
          </cell>
          <cell r="L2026">
            <v>2003</v>
          </cell>
          <cell r="M2026">
            <v>2.247851068359501</v>
          </cell>
          <cell r="N2026" t="str">
            <v>NG43</v>
          </cell>
          <cell r="O2026">
            <v>59.02</v>
          </cell>
          <cell r="P2026">
            <v>2</v>
          </cell>
        </row>
        <row r="2027">
          <cell r="A2027" t="str">
            <v>ON</v>
          </cell>
          <cell r="B2027">
            <v>4</v>
          </cell>
          <cell r="C2027">
            <v>3</v>
          </cell>
          <cell r="D2027" t="str">
            <v>P</v>
          </cell>
          <cell r="E2027">
            <v>3.2</v>
          </cell>
          <cell r="F2027">
            <v>37706</v>
          </cell>
          <cell r="G2027">
            <v>5.0999999999999997E-2</v>
          </cell>
          <cell r="H2027">
            <v>0.06</v>
          </cell>
          <cell r="I2027" t="str">
            <v>4          0</v>
          </cell>
          <cell r="J2027">
            <v>0</v>
          </cell>
          <cell r="K2027">
            <v>0</v>
          </cell>
          <cell r="L2027">
            <v>2003</v>
          </cell>
          <cell r="M2027">
            <v>2.2780774548847047</v>
          </cell>
          <cell r="N2027" t="str">
            <v>NG43</v>
          </cell>
          <cell r="O2027">
            <v>59.02</v>
          </cell>
          <cell r="P2027">
            <v>2</v>
          </cell>
        </row>
        <row r="2028">
          <cell r="A2028" t="str">
            <v>ON</v>
          </cell>
          <cell r="B2028">
            <v>4</v>
          </cell>
          <cell r="C2028">
            <v>3</v>
          </cell>
          <cell r="D2028" t="str">
            <v>C</v>
          </cell>
          <cell r="E2028">
            <v>3.25</v>
          </cell>
          <cell r="F2028">
            <v>37706</v>
          </cell>
          <cell r="G2028">
            <v>0.79200000000000004</v>
          </cell>
          <cell r="H2028">
            <v>0.79</v>
          </cell>
          <cell r="I2028" t="str">
            <v>2          0</v>
          </cell>
          <cell r="J2028">
            <v>0</v>
          </cell>
          <cell r="K2028">
            <v>0</v>
          </cell>
          <cell r="L2028">
            <v>2003</v>
          </cell>
          <cell r="M2028" t="str">
            <v>No Trade</v>
          </cell>
          <cell r="N2028" t="str">
            <v>NG43</v>
          </cell>
          <cell r="O2028">
            <v>59.02</v>
          </cell>
          <cell r="P2028">
            <v>1</v>
          </cell>
        </row>
        <row r="2029">
          <cell r="A2029" t="str">
            <v>ON</v>
          </cell>
          <cell r="B2029">
            <v>4</v>
          </cell>
          <cell r="C2029">
            <v>3</v>
          </cell>
          <cell r="D2029" t="str">
            <v>P</v>
          </cell>
          <cell r="E2029">
            <v>3.25</v>
          </cell>
          <cell r="F2029">
            <v>37706</v>
          </cell>
          <cell r="G2029">
            <v>5.8999999999999997E-2</v>
          </cell>
          <cell r="H2029">
            <v>7.0000000000000007E-2</v>
          </cell>
          <cell r="I2029" t="str">
            <v>3          0</v>
          </cell>
          <cell r="J2029">
            <v>0</v>
          </cell>
          <cell r="K2029">
            <v>0</v>
          </cell>
          <cell r="L2029">
            <v>2003</v>
          </cell>
          <cell r="M2029">
            <v>2.3095361798934535</v>
          </cell>
          <cell r="N2029" t="str">
            <v>NG43</v>
          </cell>
          <cell r="O2029">
            <v>59.02</v>
          </cell>
          <cell r="P2029">
            <v>2</v>
          </cell>
        </row>
        <row r="2030">
          <cell r="A2030" t="str">
            <v>ON</v>
          </cell>
          <cell r="B2030">
            <v>4</v>
          </cell>
          <cell r="C2030">
            <v>3</v>
          </cell>
          <cell r="D2030" t="str">
            <v>C</v>
          </cell>
          <cell r="E2030">
            <v>3.3</v>
          </cell>
          <cell r="F2030">
            <v>37706</v>
          </cell>
          <cell r="G2030">
            <v>0.878</v>
          </cell>
          <cell r="H2030">
            <v>0.77</v>
          </cell>
          <cell r="I2030" t="str">
            <v>9          0</v>
          </cell>
          <cell r="J2030">
            <v>0</v>
          </cell>
          <cell r="K2030">
            <v>0</v>
          </cell>
          <cell r="L2030">
            <v>2003</v>
          </cell>
          <cell r="M2030" t="str">
            <v>No Trade</v>
          </cell>
          <cell r="N2030" t="str">
            <v>NG43</v>
          </cell>
          <cell r="O2030">
            <v>59.02</v>
          </cell>
          <cell r="P2030">
            <v>1</v>
          </cell>
        </row>
        <row r="2031">
          <cell r="A2031" t="str">
            <v>ON</v>
          </cell>
          <cell r="B2031">
            <v>4</v>
          </cell>
          <cell r="C2031">
            <v>3</v>
          </cell>
          <cell r="D2031" t="str">
            <v>P</v>
          </cell>
          <cell r="E2031">
            <v>3.3</v>
          </cell>
          <cell r="F2031">
            <v>37706</v>
          </cell>
          <cell r="G2031">
            <v>6.8000000000000005E-2</v>
          </cell>
          <cell r="H2031">
            <v>0.08</v>
          </cell>
          <cell r="I2031" t="str">
            <v>4          0</v>
          </cell>
          <cell r="J2031">
            <v>0</v>
          </cell>
          <cell r="K2031">
            <v>0</v>
          </cell>
          <cell r="L2031">
            <v>2003</v>
          </cell>
          <cell r="M2031">
            <v>2.3416823308899768</v>
          </cell>
          <cell r="N2031" t="str">
            <v>NG43</v>
          </cell>
          <cell r="O2031">
            <v>59.02</v>
          </cell>
          <cell r="P2031">
            <v>2</v>
          </cell>
        </row>
        <row r="2032">
          <cell r="A2032" t="str">
            <v>ON</v>
          </cell>
          <cell r="B2032">
            <v>4</v>
          </cell>
          <cell r="C2032">
            <v>3</v>
          </cell>
          <cell r="D2032" t="str">
            <v>P</v>
          </cell>
          <cell r="E2032">
            <v>3.35</v>
          </cell>
          <cell r="F2032">
            <v>37706</v>
          </cell>
          <cell r="G2032">
            <v>7.8E-2</v>
          </cell>
          <cell r="H2032">
            <v>0.09</v>
          </cell>
          <cell r="I2032" t="str">
            <v>5          0</v>
          </cell>
          <cell r="J2032">
            <v>0</v>
          </cell>
          <cell r="K2032">
            <v>0</v>
          </cell>
          <cell r="L2032">
            <v>2003</v>
          </cell>
          <cell r="M2032">
            <v>2.3741395647076486</v>
          </cell>
          <cell r="N2032" t="str">
            <v>NG43</v>
          </cell>
          <cell r="O2032">
            <v>59.02</v>
          </cell>
          <cell r="P2032">
            <v>2</v>
          </cell>
        </row>
        <row r="2033">
          <cell r="A2033" t="str">
            <v>ON</v>
          </cell>
          <cell r="B2033">
            <v>4</v>
          </cell>
          <cell r="C2033">
            <v>3</v>
          </cell>
          <cell r="D2033" t="str">
            <v>C</v>
          </cell>
          <cell r="E2033">
            <v>3.4</v>
          </cell>
          <cell r="F2033">
            <v>37706</v>
          </cell>
          <cell r="G2033">
            <v>0.79900000000000004</v>
          </cell>
          <cell r="H2033">
            <v>0.7</v>
          </cell>
          <cell r="I2033" t="str">
            <v>4          0</v>
          </cell>
          <cell r="J2033">
            <v>0</v>
          </cell>
          <cell r="K2033">
            <v>0</v>
          </cell>
          <cell r="L2033">
            <v>2003</v>
          </cell>
          <cell r="M2033" t="str">
            <v>No Trade</v>
          </cell>
          <cell r="N2033" t="str">
            <v>NG43</v>
          </cell>
          <cell r="O2033">
            <v>59.02</v>
          </cell>
          <cell r="P2033">
            <v>1</v>
          </cell>
        </row>
        <row r="2034">
          <cell r="A2034" t="str">
            <v>ON</v>
          </cell>
          <cell r="B2034">
            <v>4</v>
          </cell>
          <cell r="C2034">
            <v>3</v>
          </cell>
          <cell r="D2034" t="str">
            <v>P</v>
          </cell>
          <cell r="E2034">
            <v>3.4</v>
          </cell>
          <cell r="F2034">
            <v>37706</v>
          </cell>
          <cell r="G2034">
            <v>8.7999999999999995E-2</v>
          </cell>
          <cell r="H2034">
            <v>0.1</v>
          </cell>
          <cell r="I2034" t="str">
            <v>8          0</v>
          </cell>
          <cell r="J2034">
            <v>0</v>
          </cell>
          <cell r="K2034">
            <v>0</v>
          </cell>
          <cell r="L2034">
            <v>2003</v>
          </cell>
          <cell r="M2034">
            <v>2.4026124747289752</v>
          </cell>
          <cell r="N2034" t="str">
            <v>NG43</v>
          </cell>
          <cell r="O2034">
            <v>59.02</v>
          </cell>
          <cell r="P2034">
            <v>2</v>
          </cell>
        </row>
        <row r="2035">
          <cell r="A2035" t="str">
            <v>ON</v>
          </cell>
          <cell r="B2035">
            <v>4</v>
          </cell>
          <cell r="C2035">
            <v>3</v>
          </cell>
          <cell r="D2035" t="str">
            <v>C</v>
          </cell>
          <cell r="E2035">
            <v>3.45</v>
          </cell>
          <cell r="F2035">
            <v>37706</v>
          </cell>
          <cell r="G2035">
            <v>0.76100000000000001</v>
          </cell>
          <cell r="H2035">
            <v>0.66</v>
          </cell>
          <cell r="I2035" t="str">
            <v>8          0</v>
          </cell>
          <cell r="J2035">
            <v>0</v>
          </cell>
          <cell r="K2035">
            <v>0</v>
          </cell>
          <cell r="L2035">
            <v>2003</v>
          </cell>
          <cell r="M2035" t="str">
            <v>No Trade</v>
          </cell>
          <cell r="N2035" t="str">
            <v>NG43</v>
          </cell>
          <cell r="O2035">
            <v>59.02</v>
          </cell>
          <cell r="P2035">
            <v>1</v>
          </cell>
        </row>
        <row r="2036">
          <cell r="A2036" t="str">
            <v>ON</v>
          </cell>
          <cell r="B2036">
            <v>4</v>
          </cell>
          <cell r="C2036">
            <v>3</v>
          </cell>
          <cell r="D2036" t="str">
            <v>P</v>
          </cell>
          <cell r="E2036">
            <v>3.45</v>
          </cell>
          <cell r="F2036">
            <v>37706</v>
          </cell>
          <cell r="G2036">
            <v>0.1</v>
          </cell>
          <cell r="H2036">
            <v>0.12</v>
          </cell>
          <cell r="I2036" t="str">
            <v>2          0</v>
          </cell>
          <cell r="J2036">
            <v>0</v>
          </cell>
          <cell r="K2036">
            <v>0</v>
          </cell>
          <cell r="L2036">
            <v>2003</v>
          </cell>
          <cell r="M2036">
            <v>2.4353438657260047</v>
          </cell>
          <cell r="N2036" t="str">
            <v>NG43</v>
          </cell>
          <cell r="O2036">
            <v>59.02</v>
          </cell>
          <cell r="P2036">
            <v>2</v>
          </cell>
        </row>
        <row r="2037">
          <cell r="A2037" t="str">
            <v>ON</v>
          </cell>
          <cell r="B2037">
            <v>4</v>
          </cell>
          <cell r="C2037">
            <v>3</v>
          </cell>
          <cell r="D2037" t="str">
            <v>C</v>
          </cell>
          <cell r="E2037">
            <v>3.5</v>
          </cell>
          <cell r="F2037">
            <v>37706</v>
          </cell>
          <cell r="G2037">
            <v>0.72399999999999998</v>
          </cell>
          <cell r="H2037">
            <v>0.63</v>
          </cell>
          <cell r="I2037" t="str">
            <v>3          0</v>
          </cell>
          <cell r="J2037">
            <v>0</v>
          </cell>
          <cell r="K2037">
            <v>0</v>
          </cell>
          <cell r="L2037">
            <v>2003</v>
          </cell>
          <cell r="M2037" t="str">
            <v>No Trade</v>
          </cell>
          <cell r="N2037" t="str">
            <v>NG43</v>
          </cell>
          <cell r="O2037">
            <v>59.02</v>
          </cell>
          <cell r="P2037">
            <v>1</v>
          </cell>
        </row>
        <row r="2038">
          <cell r="A2038" t="str">
            <v>ON</v>
          </cell>
          <cell r="B2038">
            <v>4</v>
          </cell>
          <cell r="C2038">
            <v>3</v>
          </cell>
          <cell r="D2038" t="str">
            <v>P</v>
          </cell>
          <cell r="E2038">
            <v>3.5</v>
          </cell>
          <cell r="F2038">
            <v>37706</v>
          </cell>
          <cell r="G2038">
            <v>0.113</v>
          </cell>
          <cell r="H2038">
            <v>0.13</v>
          </cell>
          <cell r="I2038" t="str">
            <v>7          0</v>
          </cell>
          <cell r="J2038">
            <v>0</v>
          </cell>
          <cell r="K2038">
            <v>0</v>
          </cell>
          <cell r="L2038">
            <v>2003</v>
          </cell>
          <cell r="M2038">
            <v>2.4678094565962594</v>
          </cell>
          <cell r="N2038" t="str">
            <v>NG43</v>
          </cell>
          <cell r="O2038">
            <v>59.02</v>
          </cell>
          <cell r="P2038">
            <v>2</v>
          </cell>
        </row>
        <row r="2039">
          <cell r="A2039" t="str">
            <v>ON</v>
          </cell>
          <cell r="B2039">
            <v>4</v>
          </cell>
          <cell r="C2039">
            <v>3</v>
          </cell>
          <cell r="D2039" t="str">
            <v>C</v>
          </cell>
          <cell r="E2039">
            <v>3.55</v>
          </cell>
          <cell r="F2039">
            <v>37706</v>
          </cell>
          <cell r="G2039">
            <v>0.68799999999999994</v>
          </cell>
          <cell r="H2039">
            <v>0.6</v>
          </cell>
          <cell r="I2039" t="str">
            <v>0          0</v>
          </cell>
          <cell r="J2039">
            <v>0</v>
          </cell>
          <cell r="K2039">
            <v>0</v>
          </cell>
          <cell r="L2039">
            <v>2003</v>
          </cell>
          <cell r="M2039" t="str">
            <v>No Trade</v>
          </cell>
          <cell r="N2039" t="str">
            <v>NG43</v>
          </cell>
          <cell r="O2039">
            <v>59.02</v>
          </cell>
          <cell r="P2039">
            <v>1</v>
          </cell>
        </row>
        <row r="2040">
          <cell r="A2040" t="str">
            <v>ON</v>
          </cell>
          <cell r="B2040">
            <v>4</v>
          </cell>
          <cell r="C2040">
            <v>3</v>
          </cell>
          <cell r="D2040" t="str">
            <v>P</v>
          </cell>
          <cell r="E2040">
            <v>3.55</v>
          </cell>
          <cell r="F2040">
            <v>37706</v>
          </cell>
          <cell r="G2040">
            <v>0.127</v>
          </cell>
          <cell r="H2040">
            <v>0.15</v>
          </cell>
          <cell r="I2040" t="str">
            <v>3          0</v>
          </cell>
          <cell r="J2040">
            <v>0</v>
          </cell>
          <cell r="K2040">
            <v>0</v>
          </cell>
          <cell r="L2040">
            <v>2003</v>
          </cell>
          <cell r="M2040">
            <v>2.499947832820903</v>
          </cell>
          <cell r="N2040" t="str">
            <v>NG43</v>
          </cell>
          <cell r="O2040">
            <v>59.02</v>
          </cell>
          <cell r="P2040">
            <v>2</v>
          </cell>
        </row>
        <row r="2041">
          <cell r="A2041" t="str">
            <v>ON</v>
          </cell>
          <cell r="B2041">
            <v>4</v>
          </cell>
          <cell r="C2041">
            <v>3</v>
          </cell>
          <cell r="D2041" t="str">
            <v>C</v>
          </cell>
          <cell r="E2041">
            <v>3.6</v>
          </cell>
          <cell r="F2041">
            <v>37706</v>
          </cell>
          <cell r="G2041">
            <v>0.65400000000000003</v>
          </cell>
          <cell r="H2041">
            <v>0.56000000000000005</v>
          </cell>
          <cell r="I2041" t="str">
            <v>8          0</v>
          </cell>
          <cell r="J2041">
            <v>0</v>
          </cell>
          <cell r="K2041">
            <v>0</v>
          </cell>
          <cell r="L2041">
            <v>2003</v>
          </cell>
          <cell r="M2041" t="str">
            <v>No Trade</v>
          </cell>
          <cell r="N2041" t="str">
            <v>NG43</v>
          </cell>
          <cell r="O2041">
            <v>59.02</v>
          </cell>
          <cell r="P2041">
            <v>1</v>
          </cell>
        </row>
        <row r="2042">
          <cell r="A2042" t="str">
            <v>ON</v>
          </cell>
          <cell r="B2042">
            <v>4</v>
          </cell>
          <cell r="C2042">
            <v>3</v>
          </cell>
          <cell r="D2042" t="str">
            <v>P</v>
          </cell>
          <cell r="E2042">
            <v>3.6</v>
          </cell>
          <cell r="F2042">
            <v>37706</v>
          </cell>
          <cell r="G2042">
            <v>0.14199999999999999</v>
          </cell>
          <cell r="H2042">
            <v>0.17</v>
          </cell>
          <cell r="I2042" t="str">
            <v>1          0</v>
          </cell>
          <cell r="J2042">
            <v>0</v>
          </cell>
          <cell r="K2042">
            <v>0</v>
          </cell>
          <cell r="L2042">
            <v>2003</v>
          </cell>
          <cell r="M2042">
            <v>2.5317252868375237</v>
          </cell>
          <cell r="N2042" t="str">
            <v>NG43</v>
          </cell>
          <cell r="O2042">
            <v>59.02</v>
          </cell>
          <cell r="P2042">
            <v>2</v>
          </cell>
        </row>
        <row r="2043">
          <cell r="A2043" t="str">
            <v>ON</v>
          </cell>
          <cell r="B2043">
            <v>4</v>
          </cell>
          <cell r="C2043">
            <v>3</v>
          </cell>
          <cell r="D2043" t="str">
            <v>C</v>
          </cell>
          <cell r="E2043">
            <v>3.65</v>
          </cell>
          <cell r="F2043">
            <v>37706</v>
          </cell>
          <cell r="G2043">
            <v>0.621</v>
          </cell>
          <cell r="H2043">
            <v>0.53</v>
          </cell>
          <cell r="I2043" t="str">
            <v>5          0</v>
          </cell>
          <cell r="J2043">
            <v>0</v>
          </cell>
          <cell r="K2043">
            <v>0</v>
          </cell>
          <cell r="L2043">
            <v>2003</v>
          </cell>
          <cell r="M2043" t="str">
            <v>No Trade</v>
          </cell>
          <cell r="N2043" t="str">
            <v>NG43</v>
          </cell>
          <cell r="O2043">
            <v>59.02</v>
          </cell>
          <cell r="P2043">
            <v>1</v>
          </cell>
        </row>
        <row r="2044">
          <cell r="A2044" t="str">
            <v>ON</v>
          </cell>
          <cell r="B2044">
            <v>4</v>
          </cell>
          <cell r="C2044">
            <v>3</v>
          </cell>
          <cell r="D2044" t="str">
            <v>P</v>
          </cell>
          <cell r="E2044">
            <v>3.65</v>
          </cell>
          <cell r="F2044">
            <v>37706</v>
          </cell>
          <cell r="G2044">
            <v>0.158</v>
          </cell>
          <cell r="H2044">
            <v>0.19</v>
          </cell>
          <cell r="I2044" t="str">
            <v>0          0</v>
          </cell>
          <cell r="J2044">
            <v>0</v>
          </cell>
          <cell r="K2044">
            <v>0</v>
          </cell>
          <cell r="L2044">
            <v>2003</v>
          </cell>
          <cell r="M2044">
            <v>2.5631269965928798</v>
          </cell>
          <cell r="N2044" t="str">
            <v>NG43</v>
          </cell>
          <cell r="O2044">
            <v>59.02</v>
          </cell>
          <cell r="P2044">
            <v>2</v>
          </cell>
        </row>
        <row r="2045">
          <cell r="A2045" t="str">
            <v>ON</v>
          </cell>
          <cell r="B2045">
            <v>4</v>
          </cell>
          <cell r="C2045">
            <v>3</v>
          </cell>
          <cell r="D2045" t="str">
            <v>C</v>
          </cell>
          <cell r="E2045">
            <v>3.7</v>
          </cell>
          <cell r="F2045">
            <v>37706</v>
          </cell>
          <cell r="G2045">
            <v>0.58899999999999997</v>
          </cell>
          <cell r="H2045">
            <v>0.5</v>
          </cell>
          <cell r="I2045" t="str">
            <v>7          0</v>
          </cell>
          <cell r="J2045">
            <v>0</v>
          </cell>
          <cell r="K2045">
            <v>0</v>
          </cell>
          <cell r="L2045">
            <v>2003</v>
          </cell>
          <cell r="M2045" t="str">
            <v>No Trade</v>
          </cell>
          <cell r="N2045" t="str">
            <v>NG43</v>
          </cell>
          <cell r="O2045">
            <v>59.02</v>
          </cell>
          <cell r="P2045">
            <v>1</v>
          </cell>
        </row>
        <row r="2046">
          <cell r="A2046" t="str">
            <v>ON</v>
          </cell>
          <cell r="B2046">
            <v>4</v>
          </cell>
          <cell r="C2046">
            <v>3</v>
          </cell>
          <cell r="D2046" t="str">
            <v>P</v>
          </cell>
          <cell r="E2046">
            <v>3.7</v>
          </cell>
          <cell r="F2046">
            <v>37706</v>
          </cell>
          <cell r="G2046">
            <v>0.17599999999999999</v>
          </cell>
          <cell r="H2046">
            <v>0.21</v>
          </cell>
          <cell r="I2046" t="str">
            <v>1          0</v>
          </cell>
          <cell r="J2046">
            <v>0</v>
          </cell>
          <cell r="K2046">
            <v>0</v>
          </cell>
          <cell r="L2046">
            <v>2003</v>
          </cell>
          <cell r="M2046">
            <v>2.5967300401582549</v>
          </cell>
          <cell r="N2046" t="str">
            <v>NG43</v>
          </cell>
          <cell r="O2046">
            <v>59.02</v>
          </cell>
          <cell r="P2046">
            <v>2</v>
          </cell>
        </row>
        <row r="2047">
          <cell r="A2047" t="str">
            <v>ON</v>
          </cell>
          <cell r="B2047">
            <v>4</v>
          </cell>
          <cell r="C2047">
            <v>3</v>
          </cell>
          <cell r="D2047" t="str">
            <v>C</v>
          </cell>
          <cell r="E2047">
            <v>3.75</v>
          </cell>
          <cell r="F2047">
            <v>37706</v>
          </cell>
          <cell r="G2047">
            <v>0.55600000000000005</v>
          </cell>
          <cell r="H2047">
            <v>0.47</v>
          </cell>
          <cell r="I2047" t="str">
            <v>9          0</v>
          </cell>
          <cell r="J2047">
            <v>0</v>
          </cell>
          <cell r="K2047">
            <v>0</v>
          </cell>
          <cell r="L2047">
            <v>2003</v>
          </cell>
          <cell r="M2047" t="str">
            <v>No Trade</v>
          </cell>
          <cell r="N2047" t="str">
            <v>NG43</v>
          </cell>
          <cell r="O2047">
            <v>59.02</v>
          </cell>
          <cell r="P2047">
            <v>1</v>
          </cell>
        </row>
        <row r="2048">
          <cell r="A2048" t="str">
            <v>ON</v>
          </cell>
          <cell r="B2048">
            <v>4</v>
          </cell>
          <cell r="C2048">
            <v>3</v>
          </cell>
          <cell r="D2048" t="str">
            <v>P</v>
          </cell>
          <cell r="E2048">
            <v>3.75</v>
          </cell>
          <cell r="F2048">
            <v>37706</v>
          </cell>
          <cell r="G2048">
            <v>0.19500000000000001</v>
          </cell>
          <cell r="H2048">
            <v>0.23</v>
          </cell>
          <cell r="I2048" t="str">
            <v>2         50</v>
          </cell>
          <cell r="J2048">
            <v>0</v>
          </cell>
          <cell r="K2048">
            <v>0</v>
          </cell>
          <cell r="L2048">
            <v>2003</v>
          </cell>
          <cell r="M2048">
            <v>2.6296467175029834</v>
          </cell>
          <cell r="N2048" t="str">
            <v>NG43</v>
          </cell>
          <cell r="O2048">
            <v>59.02</v>
          </cell>
          <cell r="P2048">
            <v>2</v>
          </cell>
        </row>
        <row r="2049">
          <cell r="A2049" t="str">
            <v>ON</v>
          </cell>
          <cell r="B2049">
            <v>4</v>
          </cell>
          <cell r="C2049">
            <v>3</v>
          </cell>
          <cell r="D2049" t="str">
            <v>C</v>
          </cell>
          <cell r="E2049">
            <v>3.8</v>
          </cell>
          <cell r="F2049">
            <v>37706</v>
          </cell>
          <cell r="G2049">
            <v>0.52800000000000002</v>
          </cell>
          <cell r="H2049">
            <v>0.45</v>
          </cell>
          <cell r="I2049" t="str">
            <v>2          0</v>
          </cell>
          <cell r="J2049">
            <v>0</v>
          </cell>
          <cell r="K2049">
            <v>0</v>
          </cell>
          <cell r="L2049">
            <v>2003</v>
          </cell>
          <cell r="M2049" t="str">
            <v>No Trade</v>
          </cell>
          <cell r="N2049" t="str">
            <v>NG43</v>
          </cell>
          <cell r="O2049">
            <v>59.02</v>
          </cell>
          <cell r="P2049">
            <v>1</v>
          </cell>
        </row>
        <row r="2050">
          <cell r="A2050" t="str">
            <v>ON</v>
          </cell>
          <cell r="B2050">
            <v>4</v>
          </cell>
          <cell r="C2050">
            <v>3</v>
          </cell>
          <cell r="D2050" t="str">
            <v>P</v>
          </cell>
          <cell r="E2050">
            <v>3.8</v>
          </cell>
          <cell r="F2050">
            <v>37706</v>
          </cell>
          <cell r="G2050">
            <v>0.216</v>
          </cell>
          <cell r="H2050">
            <v>0.25</v>
          </cell>
          <cell r="I2050" t="str">
            <v>5          0</v>
          </cell>
          <cell r="J2050">
            <v>0</v>
          </cell>
          <cell r="K2050">
            <v>0</v>
          </cell>
          <cell r="L2050">
            <v>2003</v>
          </cell>
          <cell r="M2050">
            <v>2.6642124658694089</v>
          </cell>
          <cell r="N2050" t="str">
            <v>NG43</v>
          </cell>
          <cell r="O2050">
            <v>59.02</v>
          </cell>
          <cell r="P2050">
            <v>2</v>
          </cell>
        </row>
        <row r="2051">
          <cell r="A2051" t="str">
            <v>ON</v>
          </cell>
          <cell r="B2051">
            <v>4</v>
          </cell>
          <cell r="C2051">
            <v>3</v>
          </cell>
          <cell r="D2051" t="str">
            <v>C</v>
          </cell>
          <cell r="E2051">
            <v>3.85</v>
          </cell>
          <cell r="F2051">
            <v>37706</v>
          </cell>
          <cell r="G2051">
            <v>0.499</v>
          </cell>
          <cell r="H2051">
            <v>0.42</v>
          </cell>
          <cell r="I2051" t="str">
            <v>7          0</v>
          </cell>
          <cell r="J2051">
            <v>0</v>
          </cell>
          <cell r="K2051">
            <v>0</v>
          </cell>
          <cell r="L2051">
            <v>2003</v>
          </cell>
          <cell r="M2051" t="str">
            <v>No Trade</v>
          </cell>
          <cell r="N2051" t="str">
            <v>NG43</v>
          </cell>
          <cell r="O2051">
            <v>59.02</v>
          </cell>
          <cell r="P2051">
            <v>1</v>
          </cell>
        </row>
        <row r="2052">
          <cell r="A2052" t="str">
            <v>ON</v>
          </cell>
          <cell r="B2052">
            <v>4</v>
          </cell>
          <cell r="C2052">
            <v>3</v>
          </cell>
          <cell r="D2052" t="str">
            <v>P</v>
          </cell>
          <cell r="E2052">
            <v>3.85</v>
          </cell>
          <cell r="F2052">
            <v>37706</v>
          </cell>
          <cell r="G2052">
            <v>0.23699999999999999</v>
          </cell>
          <cell r="H2052">
            <v>0.27</v>
          </cell>
          <cell r="I2052" t="str">
            <v>9          0</v>
          </cell>
          <cell r="J2052">
            <v>0</v>
          </cell>
          <cell r="K2052">
            <v>0</v>
          </cell>
          <cell r="L2052">
            <v>2003</v>
          </cell>
          <cell r="M2052">
            <v>2.6958193836089137</v>
          </cell>
          <cell r="N2052" t="str">
            <v>NG43</v>
          </cell>
          <cell r="O2052">
            <v>59.02</v>
          </cell>
          <cell r="P2052">
            <v>2</v>
          </cell>
        </row>
        <row r="2053">
          <cell r="A2053" t="str">
            <v>ON</v>
          </cell>
          <cell r="B2053">
            <v>4</v>
          </cell>
          <cell r="C2053">
            <v>3</v>
          </cell>
          <cell r="D2053" t="str">
            <v>C</v>
          </cell>
          <cell r="E2053">
            <v>3.9</v>
          </cell>
          <cell r="F2053">
            <v>37706</v>
          </cell>
          <cell r="G2053">
            <v>0.47299999999999998</v>
          </cell>
          <cell r="H2053">
            <v>0.4</v>
          </cell>
          <cell r="I2053" t="str">
            <v>3          0</v>
          </cell>
          <cell r="J2053">
            <v>0</v>
          </cell>
          <cell r="K2053">
            <v>0</v>
          </cell>
          <cell r="L2053">
            <v>2003</v>
          </cell>
          <cell r="M2053" t="str">
            <v>No Trade</v>
          </cell>
          <cell r="N2053" t="str">
            <v>NG43</v>
          </cell>
          <cell r="O2053">
            <v>59.02</v>
          </cell>
          <cell r="P2053">
            <v>1</v>
          </cell>
        </row>
        <row r="2054">
          <cell r="A2054" t="str">
            <v>ON</v>
          </cell>
          <cell r="B2054">
            <v>4</v>
          </cell>
          <cell r="C2054">
            <v>3</v>
          </cell>
          <cell r="D2054" t="str">
            <v>P</v>
          </cell>
          <cell r="E2054">
            <v>3.9</v>
          </cell>
          <cell r="F2054">
            <v>37706</v>
          </cell>
          <cell r="G2054">
            <v>0.26</v>
          </cell>
          <cell r="H2054">
            <v>0.3</v>
          </cell>
          <cell r="I2054" t="str">
            <v>4          0</v>
          </cell>
          <cell r="J2054">
            <v>0</v>
          </cell>
          <cell r="K2054">
            <v>0</v>
          </cell>
          <cell r="L2054">
            <v>2003</v>
          </cell>
          <cell r="M2054">
            <v>2.7289568778848525</v>
          </cell>
          <cell r="N2054" t="str">
            <v>NG43</v>
          </cell>
          <cell r="O2054">
            <v>59.02</v>
          </cell>
          <cell r="P2054">
            <v>2</v>
          </cell>
        </row>
        <row r="2055">
          <cell r="A2055" t="str">
            <v>ON</v>
          </cell>
          <cell r="B2055">
            <v>4</v>
          </cell>
          <cell r="C2055">
            <v>3</v>
          </cell>
          <cell r="D2055" t="str">
            <v>C</v>
          </cell>
          <cell r="E2055">
            <v>3.95</v>
          </cell>
          <cell r="F2055">
            <v>37706</v>
          </cell>
          <cell r="G2055">
            <v>0.44800000000000001</v>
          </cell>
          <cell r="H2055">
            <v>0.37</v>
          </cell>
          <cell r="I2055" t="str">
            <v>9          0</v>
          </cell>
          <cell r="J2055">
            <v>0</v>
          </cell>
          <cell r="K2055">
            <v>0</v>
          </cell>
          <cell r="L2055">
            <v>2003</v>
          </cell>
          <cell r="M2055" t="str">
            <v>No Trade</v>
          </cell>
          <cell r="N2055" t="str">
            <v>NG43</v>
          </cell>
          <cell r="O2055">
            <v>59.02</v>
          </cell>
          <cell r="P2055">
            <v>1</v>
          </cell>
        </row>
        <row r="2056">
          <cell r="A2056" t="str">
            <v>ON</v>
          </cell>
          <cell r="B2056">
            <v>4</v>
          </cell>
          <cell r="C2056">
            <v>3</v>
          </cell>
          <cell r="D2056" t="str">
            <v>P</v>
          </cell>
          <cell r="E2056">
            <v>3.95</v>
          </cell>
          <cell r="F2056">
            <v>37706</v>
          </cell>
          <cell r="G2056">
            <v>0.28399999999999997</v>
          </cell>
          <cell r="H2056">
            <v>0.33</v>
          </cell>
          <cell r="I2056" t="str">
            <v>0          0</v>
          </cell>
          <cell r="J2056">
            <v>0</v>
          </cell>
          <cell r="K2056">
            <v>0</v>
          </cell>
          <cell r="L2056">
            <v>2003</v>
          </cell>
          <cell r="M2056">
            <v>2.7614379397507678</v>
          </cell>
          <cell r="N2056" t="str">
            <v>NG43</v>
          </cell>
          <cell r="O2056">
            <v>59.02</v>
          </cell>
          <cell r="P2056">
            <v>2</v>
          </cell>
        </row>
        <row r="2057">
          <cell r="A2057" t="str">
            <v>ON</v>
          </cell>
          <cell r="B2057">
            <v>4</v>
          </cell>
          <cell r="C2057">
            <v>3</v>
          </cell>
          <cell r="D2057" t="str">
            <v>C</v>
          </cell>
          <cell r="E2057">
            <v>4</v>
          </cell>
          <cell r="F2057">
            <v>37706</v>
          </cell>
          <cell r="G2057">
            <v>0.42299999999999999</v>
          </cell>
          <cell r="H2057">
            <v>0.35</v>
          </cell>
          <cell r="I2057" t="str">
            <v>7        120</v>
          </cell>
          <cell r="J2057">
            <v>0</v>
          </cell>
          <cell r="K2057">
            <v>0</v>
          </cell>
          <cell r="L2057">
            <v>2003</v>
          </cell>
          <cell r="M2057" t="str">
            <v>No Trade</v>
          </cell>
          <cell r="N2057" t="str">
            <v>NG43</v>
          </cell>
          <cell r="O2057">
            <v>59.02</v>
          </cell>
          <cell r="P2057">
            <v>1</v>
          </cell>
        </row>
        <row r="2058">
          <cell r="A2058" t="str">
            <v>ON</v>
          </cell>
          <cell r="B2058">
            <v>4</v>
          </cell>
          <cell r="C2058">
            <v>3</v>
          </cell>
          <cell r="D2058" t="str">
            <v>P</v>
          </cell>
          <cell r="E2058">
            <v>4</v>
          </cell>
          <cell r="F2058">
            <v>37706</v>
          </cell>
          <cell r="G2058">
            <v>0.308</v>
          </cell>
          <cell r="H2058">
            <v>0.35</v>
          </cell>
          <cell r="I2058" t="str">
            <v>8        120</v>
          </cell>
          <cell r="J2058">
            <v>0</v>
          </cell>
          <cell r="K2058">
            <v>0</v>
          </cell>
          <cell r="L2058">
            <v>2003</v>
          </cell>
          <cell r="M2058">
            <v>2.7915033733461265</v>
          </cell>
          <cell r="N2058" t="str">
            <v>NG43</v>
          </cell>
          <cell r="O2058">
            <v>59.02</v>
          </cell>
          <cell r="P2058">
            <v>2</v>
          </cell>
        </row>
        <row r="2059">
          <cell r="A2059" t="str">
            <v>ON</v>
          </cell>
          <cell r="B2059">
            <v>4</v>
          </cell>
          <cell r="C2059">
            <v>3</v>
          </cell>
          <cell r="D2059" t="str">
            <v>C</v>
          </cell>
          <cell r="E2059">
            <v>4.05</v>
          </cell>
          <cell r="F2059">
            <v>37706</v>
          </cell>
          <cell r="G2059">
            <v>0.39900000000000002</v>
          </cell>
          <cell r="H2059">
            <v>0.33</v>
          </cell>
          <cell r="I2059" t="str">
            <v>6          0</v>
          </cell>
          <cell r="J2059">
            <v>0</v>
          </cell>
          <cell r="K2059">
            <v>0</v>
          </cell>
          <cell r="L2059">
            <v>2003</v>
          </cell>
          <cell r="M2059" t="str">
            <v>No Trade</v>
          </cell>
          <cell r="N2059" t="str">
            <v>NG43</v>
          </cell>
          <cell r="O2059">
            <v>59.02</v>
          </cell>
          <cell r="P2059">
            <v>1</v>
          </cell>
        </row>
        <row r="2060">
          <cell r="A2060" t="str">
            <v>ON</v>
          </cell>
          <cell r="B2060">
            <v>4</v>
          </cell>
          <cell r="C2060">
            <v>3</v>
          </cell>
          <cell r="D2060" t="str">
            <v>P</v>
          </cell>
          <cell r="E2060">
            <v>4.05</v>
          </cell>
          <cell r="F2060">
            <v>37706</v>
          </cell>
          <cell r="G2060">
            <v>0.33400000000000002</v>
          </cell>
          <cell r="H2060">
            <v>0.38</v>
          </cell>
          <cell r="I2060" t="str">
            <v>7          0</v>
          </cell>
          <cell r="J2060">
            <v>0</v>
          </cell>
          <cell r="K2060">
            <v>0</v>
          </cell>
          <cell r="L2060">
            <v>2003</v>
          </cell>
          <cell r="M2060">
            <v>2.8229624825976263</v>
          </cell>
          <cell r="N2060" t="str">
            <v>NG43</v>
          </cell>
          <cell r="O2060">
            <v>59.02</v>
          </cell>
          <cell r="P2060">
            <v>2</v>
          </cell>
        </row>
        <row r="2061">
          <cell r="A2061" t="str">
            <v>ON</v>
          </cell>
          <cell r="B2061">
            <v>4</v>
          </cell>
          <cell r="C2061">
            <v>3</v>
          </cell>
          <cell r="D2061" t="str">
            <v>C</v>
          </cell>
          <cell r="E2061">
            <v>4.0999999999999996</v>
          </cell>
          <cell r="F2061">
            <v>37706</v>
          </cell>
          <cell r="G2061">
            <v>0.37</v>
          </cell>
          <cell r="H2061">
            <v>0.31</v>
          </cell>
          <cell r="I2061" t="str">
            <v>7          0</v>
          </cell>
          <cell r="J2061">
            <v>0</v>
          </cell>
          <cell r="K2061">
            <v>0</v>
          </cell>
          <cell r="L2061">
            <v>2003</v>
          </cell>
          <cell r="M2061" t="str">
            <v>No Trade</v>
          </cell>
          <cell r="N2061" t="str">
            <v>NG43</v>
          </cell>
          <cell r="O2061">
            <v>59.02</v>
          </cell>
          <cell r="P2061">
            <v>1</v>
          </cell>
        </row>
        <row r="2062">
          <cell r="A2062" t="str">
            <v>ON</v>
          </cell>
          <cell r="B2062">
            <v>4</v>
          </cell>
          <cell r="C2062">
            <v>3</v>
          </cell>
          <cell r="D2062" t="str">
            <v>P</v>
          </cell>
          <cell r="E2062">
            <v>4.0999999999999996</v>
          </cell>
          <cell r="F2062">
            <v>37706</v>
          </cell>
          <cell r="G2062">
            <v>0.35499999999999998</v>
          </cell>
          <cell r="H2062">
            <v>0.41</v>
          </cell>
          <cell r="I2062" t="str">
            <v>8          0</v>
          </cell>
          <cell r="J2062">
            <v>0</v>
          </cell>
          <cell r="K2062">
            <v>0</v>
          </cell>
          <cell r="L2062">
            <v>2003</v>
          </cell>
          <cell r="M2062">
            <v>2.843873625924783</v>
          </cell>
          <cell r="N2062" t="str">
            <v>NG43</v>
          </cell>
          <cell r="O2062">
            <v>59.02</v>
          </cell>
          <cell r="P2062">
            <v>2</v>
          </cell>
        </row>
        <row r="2063">
          <cell r="A2063" t="str">
            <v>ON</v>
          </cell>
          <cell r="B2063">
            <v>4</v>
          </cell>
          <cell r="C2063">
            <v>3</v>
          </cell>
          <cell r="D2063" t="str">
            <v>C</v>
          </cell>
          <cell r="E2063">
            <v>4.1500000000000004</v>
          </cell>
          <cell r="F2063">
            <v>37706</v>
          </cell>
          <cell r="G2063">
            <v>0.35499999999999998</v>
          </cell>
          <cell r="H2063">
            <v>0.28999999999999998</v>
          </cell>
          <cell r="I2063" t="str">
            <v>8          0</v>
          </cell>
          <cell r="J2063">
            <v>0</v>
          </cell>
          <cell r="K2063">
            <v>0</v>
          </cell>
          <cell r="L2063">
            <v>2003</v>
          </cell>
          <cell r="M2063" t="str">
            <v>No Trade</v>
          </cell>
          <cell r="N2063" t="str">
            <v>NG43</v>
          </cell>
          <cell r="O2063">
            <v>59.02</v>
          </cell>
          <cell r="P2063">
            <v>1</v>
          </cell>
        </row>
        <row r="2064">
          <cell r="A2064" t="str">
            <v>ON</v>
          </cell>
          <cell r="B2064">
            <v>4</v>
          </cell>
          <cell r="C2064">
            <v>3</v>
          </cell>
          <cell r="D2064" t="str">
            <v>C</v>
          </cell>
          <cell r="E2064">
            <v>4.2</v>
          </cell>
          <cell r="F2064">
            <v>37706</v>
          </cell>
          <cell r="G2064">
            <v>0.33600000000000002</v>
          </cell>
          <cell r="H2064">
            <v>0.28000000000000003</v>
          </cell>
          <cell r="I2064" t="str">
            <v>0          0</v>
          </cell>
          <cell r="J2064">
            <v>0</v>
          </cell>
          <cell r="K2064">
            <v>0</v>
          </cell>
          <cell r="L2064">
            <v>2003</v>
          </cell>
          <cell r="M2064" t="str">
            <v>No Trade</v>
          </cell>
          <cell r="N2064" t="str">
            <v>NG43</v>
          </cell>
          <cell r="O2064">
            <v>59.02</v>
          </cell>
          <cell r="P2064">
            <v>1</v>
          </cell>
        </row>
        <row r="2065">
          <cell r="A2065" t="str">
            <v>ON</v>
          </cell>
          <cell r="B2065">
            <v>4</v>
          </cell>
          <cell r="C2065">
            <v>3</v>
          </cell>
          <cell r="D2065" t="str">
            <v>C</v>
          </cell>
          <cell r="E2065">
            <v>4.25</v>
          </cell>
          <cell r="F2065">
            <v>37706</v>
          </cell>
          <cell r="G2065">
            <v>0.317</v>
          </cell>
          <cell r="H2065">
            <v>0.26</v>
          </cell>
          <cell r="I2065" t="str">
            <v>4          0</v>
          </cell>
          <cell r="J2065">
            <v>0</v>
          </cell>
          <cell r="K2065">
            <v>0</v>
          </cell>
          <cell r="L2065">
            <v>2003</v>
          </cell>
          <cell r="M2065" t="str">
            <v>No Trade</v>
          </cell>
          <cell r="N2065" t="str">
            <v>NG43</v>
          </cell>
          <cell r="O2065">
            <v>59.02</v>
          </cell>
          <cell r="P2065">
            <v>1</v>
          </cell>
        </row>
        <row r="2066">
          <cell r="A2066" t="str">
            <v>ON</v>
          </cell>
          <cell r="B2066">
            <v>4</v>
          </cell>
          <cell r="C2066">
            <v>3</v>
          </cell>
          <cell r="D2066" t="str">
            <v>C</v>
          </cell>
          <cell r="E2066">
            <v>4.3</v>
          </cell>
          <cell r="F2066">
            <v>37706</v>
          </cell>
          <cell r="G2066">
            <v>0.29899999999999999</v>
          </cell>
          <cell r="H2066">
            <v>0.24</v>
          </cell>
          <cell r="I2066" t="str">
            <v>8          0</v>
          </cell>
          <cell r="J2066">
            <v>0</v>
          </cell>
          <cell r="K2066">
            <v>0</v>
          </cell>
          <cell r="L2066">
            <v>2003</v>
          </cell>
          <cell r="M2066" t="str">
            <v>No Trade</v>
          </cell>
          <cell r="N2066" t="str">
            <v>NG43</v>
          </cell>
          <cell r="O2066">
            <v>59.02</v>
          </cell>
          <cell r="P2066">
            <v>1</v>
          </cell>
        </row>
        <row r="2067">
          <cell r="A2067" t="str">
            <v>ON</v>
          </cell>
          <cell r="B2067">
            <v>4</v>
          </cell>
          <cell r="C2067">
            <v>3</v>
          </cell>
          <cell r="D2067" t="str">
            <v>C</v>
          </cell>
          <cell r="E2067">
            <v>4.3499999999999996</v>
          </cell>
          <cell r="F2067">
            <v>37706</v>
          </cell>
          <cell r="G2067">
            <v>0.28100000000000003</v>
          </cell>
          <cell r="H2067">
            <v>0.23</v>
          </cell>
          <cell r="I2067" t="str">
            <v>3          0</v>
          </cell>
          <cell r="J2067">
            <v>0</v>
          </cell>
          <cell r="K2067">
            <v>0</v>
          </cell>
          <cell r="L2067">
            <v>2003</v>
          </cell>
          <cell r="M2067" t="str">
            <v>No Trade</v>
          </cell>
          <cell r="N2067" t="str">
            <v>NG43</v>
          </cell>
          <cell r="O2067">
            <v>59.02</v>
          </cell>
          <cell r="P2067">
            <v>1</v>
          </cell>
        </row>
        <row r="2068">
          <cell r="A2068" t="str">
            <v>ON</v>
          </cell>
          <cell r="B2068">
            <v>4</v>
          </cell>
          <cell r="C2068">
            <v>3</v>
          </cell>
          <cell r="D2068" t="str">
            <v>C</v>
          </cell>
          <cell r="E2068">
            <v>4.4000000000000004</v>
          </cell>
          <cell r="F2068">
            <v>37706</v>
          </cell>
          <cell r="G2068">
            <v>0</v>
          </cell>
          <cell r="H2068">
            <v>0</v>
          </cell>
          <cell r="I2068" t="str">
            <v>0          0</v>
          </cell>
          <cell r="J2068">
            <v>0</v>
          </cell>
          <cell r="K2068">
            <v>0</v>
          </cell>
          <cell r="L2068">
            <v>2003</v>
          </cell>
          <cell r="M2068" t="str">
            <v>No Trade</v>
          </cell>
          <cell r="N2068" t="str">
            <v/>
          </cell>
          <cell r="O2068" t="str">
            <v/>
          </cell>
          <cell r="P2068" t="str">
            <v/>
          </cell>
        </row>
        <row r="2069">
          <cell r="A2069" t="str">
            <v>ON</v>
          </cell>
          <cell r="B2069">
            <v>4</v>
          </cell>
          <cell r="C2069">
            <v>3</v>
          </cell>
          <cell r="D2069" t="str">
            <v>C</v>
          </cell>
          <cell r="E2069">
            <v>4.5</v>
          </cell>
          <cell r="F2069">
            <v>37706</v>
          </cell>
          <cell r="G2069">
            <v>0.23599999999999999</v>
          </cell>
          <cell r="H2069">
            <v>0.19</v>
          </cell>
          <cell r="I2069" t="str">
            <v>3          0</v>
          </cell>
          <cell r="J2069">
            <v>0</v>
          </cell>
          <cell r="K2069">
            <v>0</v>
          </cell>
          <cell r="L2069">
            <v>2003</v>
          </cell>
          <cell r="M2069" t="str">
            <v>No Trade</v>
          </cell>
          <cell r="N2069" t="str">
            <v>NG43</v>
          </cell>
          <cell r="O2069">
            <v>59.02</v>
          </cell>
          <cell r="P2069">
            <v>1</v>
          </cell>
        </row>
        <row r="2070">
          <cell r="A2070" t="str">
            <v>ON</v>
          </cell>
          <cell r="B2070">
            <v>4</v>
          </cell>
          <cell r="C2070">
            <v>3</v>
          </cell>
          <cell r="D2070" t="str">
            <v>P</v>
          </cell>
          <cell r="E2070">
            <v>4.5</v>
          </cell>
          <cell r="F2070">
            <v>37706</v>
          </cell>
          <cell r="G2070">
            <v>0</v>
          </cell>
          <cell r="H2070">
            <v>0</v>
          </cell>
          <cell r="I2070" t="str">
            <v>0          0</v>
          </cell>
          <cell r="J2070">
            <v>0</v>
          </cell>
          <cell r="K2070">
            <v>0</v>
          </cell>
          <cell r="L2070">
            <v>2003</v>
          </cell>
          <cell r="M2070" t="str">
            <v>No Trade</v>
          </cell>
          <cell r="N2070" t="str">
            <v/>
          </cell>
          <cell r="O2070" t="str">
            <v/>
          </cell>
          <cell r="P2070" t="str">
            <v/>
          </cell>
        </row>
        <row r="2071">
          <cell r="A2071" t="str">
            <v>ON</v>
          </cell>
          <cell r="B2071">
            <v>4</v>
          </cell>
          <cell r="C2071">
            <v>3</v>
          </cell>
          <cell r="D2071" t="str">
            <v>C</v>
          </cell>
          <cell r="E2071">
            <v>4.6500000000000004</v>
          </cell>
          <cell r="F2071">
            <v>37706</v>
          </cell>
          <cell r="G2071">
            <v>0.19700000000000001</v>
          </cell>
          <cell r="H2071">
            <v>0.16</v>
          </cell>
          <cell r="I2071" t="str">
            <v>1          0</v>
          </cell>
          <cell r="J2071">
            <v>0</v>
          </cell>
          <cell r="K2071">
            <v>0</v>
          </cell>
          <cell r="L2071">
            <v>2003</v>
          </cell>
          <cell r="M2071" t="str">
            <v>No Trade</v>
          </cell>
          <cell r="N2071" t="str">
            <v>NG43</v>
          </cell>
          <cell r="O2071">
            <v>59.02</v>
          </cell>
          <cell r="P2071">
            <v>1</v>
          </cell>
        </row>
        <row r="2072">
          <cell r="A2072" t="str">
            <v>ON</v>
          </cell>
          <cell r="B2072">
            <v>4</v>
          </cell>
          <cell r="C2072">
            <v>3</v>
          </cell>
          <cell r="D2072" t="str">
            <v>C</v>
          </cell>
          <cell r="E2072">
            <v>4.7</v>
          </cell>
          <cell r="F2072">
            <v>37706</v>
          </cell>
          <cell r="G2072">
            <v>0.186</v>
          </cell>
          <cell r="H2072">
            <v>0.15</v>
          </cell>
          <cell r="I2072" t="str">
            <v>2          0</v>
          </cell>
          <cell r="J2072">
            <v>0</v>
          </cell>
          <cell r="K2072">
            <v>0</v>
          </cell>
          <cell r="L2072">
            <v>2003</v>
          </cell>
          <cell r="M2072" t="str">
            <v>No Trade</v>
          </cell>
          <cell r="N2072" t="str">
            <v>NG43</v>
          </cell>
          <cell r="O2072">
            <v>59.02</v>
          </cell>
          <cell r="P2072">
            <v>1</v>
          </cell>
        </row>
        <row r="2073">
          <cell r="A2073" t="str">
            <v>ON</v>
          </cell>
          <cell r="B2073">
            <v>4</v>
          </cell>
          <cell r="C2073">
            <v>3</v>
          </cell>
          <cell r="D2073" t="str">
            <v>C</v>
          </cell>
          <cell r="E2073">
            <v>4.75</v>
          </cell>
          <cell r="F2073">
            <v>37706</v>
          </cell>
          <cell r="G2073">
            <v>0.17499999999999999</v>
          </cell>
          <cell r="H2073">
            <v>0.14000000000000001</v>
          </cell>
          <cell r="I2073" t="str">
            <v>3          0</v>
          </cell>
          <cell r="J2073">
            <v>0</v>
          </cell>
          <cell r="K2073">
            <v>0</v>
          </cell>
          <cell r="L2073">
            <v>2003</v>
          </cell>
          <cell r="M2073" t="str">
            <v>No Trade</v>
          </cell>
          <cell r="N2073" t="str">
            <v>NG43</v>
          </cell>
          <cell r="O2073">
            <v>59.02</v>
          </cell>
          <cell r="P2073">
            <v>1</v>
          </cell>
        </row>
        <row r="2074">
          <cell r="A2074" t="str">
            <v>ON</v>
          </cell>
          <cell r="B2074">
            <v>4</v>
          </cell>
          <cell r="C2074">
            <v>3</v>
          </cell>
          <cell r="D2074" t="str">
            <v>C</v>
          </cell>
          <cell r="E2074">
            <v>4.8</v>
          </cell>
          <cell r="F2074">
            <v>37706</v>
          </cell>
          <cell r="G2074">
            <v>0.16600000000000001</v>
          </cell>
          <cell r="H2074">
            <v>0.13</v>
          </cell>
          <cell r="I2074" t="str">
            <v>4          0</v>
          </cell>
          <cell r="J2074">
            <v>0</v>
          </cell>
          <cell r="K2074">
            <v>0</v>
          </cell>
          <cell r="L2074">
            <v>2003</v>
          </cell>
          <cell r="M2074" t="str">
            <v>No Trade</v>
          </cell>
          <cell r="N2074" t="str">
            <v>NG43</v>
          </cell>
          <cell r="O2074">
            <v>59.02</v>
          </cell>
          <cell r="P2074">
            <v>1</v>
          </cell>
        </row>
        <row r="2075">
          <cell r="A2075" t="str">
            <v>ON</v>
          </cell>
          <cell r="B2075">
            <v>4</v>
          </cell>
          <cell r="C2075">
            <v>3</v>
          </cell>
          <cell r="D2075" t="str">
            <v>C</v>
          </cell>
          <cell r="E2075">
            <v>4.8499999999999996</v>
          </cell>
          <cell r="F2075">
            <v>37706</v>
          </cell>
          <cell r="G2075">
            <v>0.156</v>
          </cell>
          <cell r="H2075">
            <v>0.12</v>
          </cell>
          <cell r="I2075" t="str">
            <v>6          0</v>
          </cell>
          <cell r="J2075">
            <v>0</v>
          </cell>
          <cell r="K2075">
            <v>0</v>
          </cell>
          <cell r="L2075">
            <v>2003</v>
          </cell>
          <cell r="M2075" t="str">
            <v>No Trade</v>
          </cell>
          <cell r="N2075" t="str">
            <v>NG43</v>
          </cell>
          <cell r="O2075">
            <v>59.02</v>
          </cell>
          <cell r="P2075">
            <v>1</v>
          </cell>
        </row>
        <row r="2076">
          <cell r="A2076" t="str">
            <v>ON</v>
          </cell>
          <cell r="B2076">
            <v>4</v>
          </cell>
          <cell r="C2076">
            <v>3</v>
          </cell>
          <cell r="D2076" t="str">
            <v>C</v>
          </cell>
          <cell r="E2076">
            <v>4.9000000000000004</v>
          </cell>
          <cell r="F2076">
            <v>37706</v>
          </cell>
          <cell r="G2076">
            <v>0.14699999999999999</v>
          </cell>
          <cell r="H2076">
            <v>0.11</v>
          </cell>
          <cell r="I2076" t="str">
            <v>9          0</v>
          </cell>
          <cell r="J2076">
            <v>0</v>
          </cell>
          <cell r="K2076">
            <v>0</v>
          </cell>
          <cell r="L2076">
            <v>2003</v>
          </cell>
          <cell r="M2076" t="str">
            <v>No Trade</v>
          </cell>
          <cell r="N2076" t="str">
            <v>NG43</v>
          </cell>
          <cell r="O2076">
            <v>59.02</v>
          </cell>
          <cell r="P2076">
            <v>1</v>
          </cell>
        </row>
        <row r="2077">
          <cell r="A2077" t="str">
            <v>ON</v>
          </cell>
          <cell r="B2077">
            <v>4</v>
          </cell>
          <cell r="C2077">
            <v>3</v>
          </cell>
          <cell r="D2077" t="str">
            <v>C</v>
          </cell>
          <cell r="E2077">
            <v>4.95</v>
          </cell>
          <cell r="F2077">
            <v>37706</v>
          </cell>
          <cell r="G2077">
            <v>0.13900000000000001</v>
          </cell>
          <cell r="H2077">
            <v>0.11</v>
          </cell>
          <cell r="I2077" t="str">
            <v>2          0</v>
          </cell>
          <cell r="J2077">
            <v>0</v>
          </cell>
          <cell r="K2077">
            <v>0</v>
          </cell>
          <cell r="L2077">
            <v>2003</v>
          </cell>
          <cell r="M2077" t="str">
            <v>No Trade</v>
          </cell>
          <cell r="N2077" t="str">
            <v>NG43</v>
          </cell>
          <cell r="O2077">
            <v>59.02</v>
          </cell>
          <cell r="P2077">
            <v>1</v>
          </cell>
        </row>
        <row r="2078">
          <cell r="A2078" t="str">
            <v>ON</v>
          </cell>
          <cell r="B2078">
            <v>4</v>
          </cell>
          <cell r="C2078">
            <v>3</v>
          </cell>
          <cell r="D2078" t="str">
            <v>C</v>
          </cell>
          <cell r="E2078">
            <v>5</v>
          </cell>
          <cell r="F2078">
            <v>37706</v>
          </cell>
          <cell r="G2078">
            <v>0.13100000000000001</v>
          </cell>
          <cell r="H2078">
            <v>0.1</v>
          </cell>
          <cell r="I2078" t="str">
            <v>6        100</v>
          </cell>
          <cell r="J2078">
            <v>0.115</v>
          </cell>
          <cell r="K2078">
            <v>0.11</v>
          </cell>
          <cell r="L2078">
            <v>2003</v>
          </cell>
          <cell r="M2078" t="str">
            <v>No Trade</v>
          </cell>
          <cell r="N2078" t="str">
            <v>NG43</v>
          </cell>
          <cell r="O2078">
            <v>59.02</v>
          </cell>
          <cell r="P2078">
            <v>1</v>
          </cell>
        </row>
        <row r="2079">
          <cell r="A2079" t="str">
            <v>ON</v>
          </cell>
          <cell r="B2079">
            <v>4</v>
          </cell>
          <cell r="C2079">
            <v>3</v>
          </cell>
          <cell r="D2079" t="str">
            <v>C</v>
          </cell>
          <cell r="E2079">
            <v>5.05</v>
          </cell>
          <cell r="F2079">
            <v>37706</v>
          </cell>
          <cell r="G2079">
            <v>0.124</v>
          </cell>
          <cell r="H2079">
            <v>0.1</v>
          </cell>
          <cell r="I2079" t="str">
            <v>0          0</v>
          </cell>
          <cell r="J2079">
            <v>0</v>
          </cell>
          <cell r="K2079">
            <v>0</v>
          </cell>
          <cell r="L2079">
            <v>2003</v>
          </cell>
          <cell r="M2079" t="str">
            <v>No Trade</v>
          </cell>
          <cell r="N2079" t="str">
            <v>NG43</v>
          </cell>
          <cell r="O2079">
            <v>59.02</v>
          </cell>
          <cell r="P2079">
            <v>1</v>
          </cell>
        </row>
        <row r="2080">
          <cell r="A2080" t="str">
            <v>ON</v>
          </cell>
          <cell r="B2080">
            <v>4</v>
          </cell>
          <cell r="C2080">
            <v>3</v>
          </cell>
          <cell r="D2080" t="str">
            <v>C</v>
          </cell>
          <cell r="E2080">
            <v>5.0999999999999996</v>
          </cell>
          <cell r="F2080">
            <v>37706</v>
          </cell>
          <cell r="G2080">
            <v>0.11700000000000001</v>
          </cell>
          <cell r="H2080">
            <v>0.09</v>
          </cell>
          <cell r="I2080" t="str">
            <v>4          0</v>
          </cell>
          <cell r="J2080">
            <v>0</v>
          </cell>
          <cell r="K2080">
            <v>0</v>
          </cell>
          <cell r="L2080">
            <v>2003</v>
          </cell>
          <cell r="M2080" t="str">
            <v>No Trade</v>
          </cell>
          <cell r="N2080" t="str">
            <v>NG43</v>
          </cell>
          <cell r="O2080">
            <v>59.02</v>
          </cell>
          <cell r="P2080">
            <v>1</v>
          </cell>
        </row>
        <row r="2081">
          <cell r="A2081" t="str">
            <v>ON</v>
          </cell>
          <cell r="B2081">
            <v>4</v>
          </cell>
          <cell r="C2081">
            <v>3</v>
          </cell>
          <cell r="D2081" t="str">
            <v>C</v>
          </cell>
          <cell r="E2081">
            <v>5.15</v>
          </cell>
          <cell r="F2081">
            <v>37706</v>
          </cell>
          <cell r="G2081">
            <v>0.111</v>
          </cell>
          <cell r="H2081">
            <v>0.08</v>
          </cell>
          <cell r="I2081" t="str">
            <v>8          0</v>
          </cell>
          <cell r="J2081">
            <v>0</v>
          </cell>
          <cell r="K2081">
            <v>0</v>
          </cell>
          <cell r="L2081">
            <v>2003</v>
          </cell>
          <cell r="M2081" t="str">
            <v>No Trade</v>
          </cell>
          <cell r="N2081" t="str">
            <v>NG43</v>
          </cell>
          <cell r="O2081">
            <v>59.02</v>
          </cell>
          <cell r="P2081">
            <v>1</v>
          </cell>
        </row>
        <row r="2082">
          <cell r="A2082" t="str">
            <v>ON</v>
          </cell>
          <cell r="B2082">
            <v>4</v>
          </cell>
          <cell r="C2082">
            <v>3</v>
          </cell>
          <cell r="D2082" t="str">
            <v>C</v>
          </cell>
          <cell r="E2082">
            <v>5.2</v>
          </cell>
          <cell r="F2082">
            <v>37706</v>
          </cell>
          <cell r="G2082">
            <v>0.104</v>
          </cell>
          <cell r="H2082">
            <v>0.08</v>
          </cell>
          <cell r="I2082" t="str">
            <v>3          0</v>
          </cell>
          <cell r="J2082">
            <v>0</v>
          </cell>
          <cell r="K2082">
            <v>0</v>
          </cell>
          <cell r="L2082">
            <v>2003</v>
          </cell>
          <cell r="M2082" t="str">
            <v>No Trade</v>
          </cell>
          <cell r="N2082" t="str">
            <v>NG43</v>
          </cell>
          <cell r="O2082">
            <v>59.02</v>
          </cell>
          <cell r="P2082">
            <v>1</v>
          </cell>
        </row>
        <row r="2083">
          <cell r="A2083" t="str">
            <v>ON</v>
          </cell>
          <cell r="B2083">
            <v>4</v>
          </cell>
          <cell r="C2083">
            <v>3</v>
          </cell>
          <cell r="D2083" t="str">
            <v>C</v>
          </cell>
          <cell r="E2083">
            <v>5.25</v>
          </cell>
          <cell r="F2083">
            <v>37706</v>
          </cell>
          <cell r="G2083">
            <v>9.9000000000000005E-2</v>
          </cell>
          <cell r="H2083">
            <v>7.0000000000000007E-2</v>
          </cell>
          <cell r="I2083" t="str">
            <v>9          0</v>
          </cell>
          <cell r="J2083">
            <v>0</v>
          </cell>
          <cell r="K2083">
            <v>0</v>
          </cell>
          <cell r="L2083">
            <v>2003</v>
          </cell>
          <cell r="M2083" t="str">
            <v>No Trade</v>
          </cell>
          <cell r="N2083" t="str">
            <v>NG43</v>
          </cell>
          <cell r="O2083">
            <v>59.02</v>
          </cell>
          <cell r="P2083">
            <v>1</v>
          </cell>
        </row>
        <row r="2084">
          <cell r="A2084" t="str">
            <v>ON</v>
          </cell>
          <cell r="B2084">
            <v>4</v>
          </cell>
          <cell r="C2084">
            <v>3</v>
          </cell>
          <cell r="D2084" t="str">
            <v>C</v>
          </cell>
          <cell r="E2084">
            <v>5.3</v>
          </cell>
          <cell r="F2084">
            <v>37706</v>
          </cell>
          <cell r="G2084">
            <v>9.2999999999999999E-2</v>
          </cell>
          <cell r="H2084">
            <v>7.0000000000000007E-2</v>
          </cell>
          <cell r="I2084" t="str">
            <v>4          0</v>
          </cell>
          <cell r="J2084">
            <v>0</v>
          </cell>
          <cell r="K2084">
            <v>0</v>
          </cell>
          <cell r="L2084">
            <v>2003</v>
          </cell>
          <cell r="M2084" t="str">
            <v>No Trade</v>
          </cell>
          <cell r="N2084" t="str">
            <v>NG43</v>
          </cell>
          <cell r="O2084">
            <v>59.02</v>
          </cell>
          <cell r="P2084">
            <v>1</v>
          </cell>
        </row>
        <row r="2085">
          <cell r="A2085" t="str">
            <v>ON</v>
          </cell>
          <cell r="B2085">
            <v>4</v>
          </cell>
          <cell r="C2085">
            <v>3</v>
          </cell>
          <cell r="D2085" t="str">
            <v>C</v>
          </cell>
          <cell r="E2085">
            <v>5.35</v>
          </cell>
          <cell r="F2085">
            <v>37706</v>
          </cell>
          <cell r="G2085">
            <v>8.7999999999999995E-2</v>
          </cell>
          <cell r="H2085">
            <v>7.0000000000000007E-2</v>
          </cell>
          <cell r="I2085" t="str">
            <v>0          0</v>
          </cell>
          <cell r="J2085">
            <v>0</v>
          </cell>
          <cell r="K2085">
            <v>0</v>
          </cell>
          <cell r="L2085">
            <v>2003</v>
          </cell>
          <cell r="M2085" t="str">
            <v>No Trade</v>
          </cell>
          <cell r="N2085" t="str">
            <v>NG43</v>
          </cell>
          <cell r="O2085">
            <v>59.02</v>
          </cell>
          <cell r="P2085">
            <v>1</v>
          </cell>
        </row>
        <row r="2086">
          <cell r="A2086" t="str">
            <v>ON</v>
          </cell>
          <cell r="B2086">
            <v>4</v>
          </cell>
          <cell r="C2086">
            <v>3</v>
          </cell>
          <cell r="D2086" t="str">
            <v>C</v>
          </cell>
          <cell r="E2086">
            <v>5.4</v>
          </cell>
          <cell r="F2086">
            <v>37706</v>
          </cell>
          <cell r="G2086">
            <v>8.3000000000000004E-2</v>
          </cell>
          <cell r="H2086">
            <v>0.06</v>
          </cell>
          <cell r="I2086" t="str">
            <v>6          0</v>
          </cell>
          <cell r="J2086">
            <v>0</v>
          </cell>
          <cell r="K2086">
            <v>0</v>
          </cell>
          <cell r="L2086">
            <v>2003</v>
          </cell>
          <cell r="M2086" t="str">
            <v>No Trade</v>
          </cell>
          <cell r="N2086" t="str">
            <v>NG43</v>
          </cell>
          <cell r="O2086">
            <v>59.02</v>
          </cell>
          <cell r="P2086">
            <v>1</v>
          </cell>
        </row>
        <row r="2087">
          <cell r="A2087" t="str">
            <v>ON</v>
          </cell>
          <cell r="B2087">
            <v>4</v>
          </cell>
          <cell r="C2087">
            <v>3</v>
          </cell>
          <cell r="D2087" t="str">
            <v>C</v>
          </cell>
          <cell r="E2087">
            <v>5.45</v>
          </cell>
          <cell r="F2087">
            <v>37706</v>
          </cell>
          <cell r="G2087">
            <v>7.9000000000000001E-2</v>
          </cell>
          <cell r="H2087">
            <v>0.06</v>
          </cell>
          <cell r="I2087" t="str">
            <v>3          0</v>
          </cell>
          <cell r="J2087">
            <v>0</v>
          </cell>
          <cell r="K2087">
            <v>0</v>
          </cell>
          <cell r="L2087">
            <v>2003</v>
          </cell>
          <cell r="M2087" t="str">
            <v>No Trade</v>
          </cell>
          <cell r="N2087" t="str">
            <v>NG43</v>
          </cell>
          <cell r="O2087">
            <v>59.02</v>
          </cell>
          <cell r="P2087">
            <v>1</v>
          </cell>
        </row>
        <row r="2088">
          <cell r="A2088" t="str">
            <v>ON</v>
          </cell>
          <cell r="B2088">
            <v>4</v>
          </cell>
          <cell r="C2088">
            <v>3</v>
          </cell>
          <cell r="D2088" t="str">
            <v>C</v>
          </cell>
          <cell r="E2088">
            <v>5.5</v>
          </cell>
          <cell r="F2088">
            <v>37706</v>
          </cell>
          <cell r="G2088">
            <v>7.4999999999999997E-2</v>
          </cell>
          <cell r="H2088">
            <v>0.05</v>
          </cell>
          <cell r="I2088" t="str">
            <v>9      1,450</v>
          </cell>
          <cell r="J2088">
            <v>0</v>
          </cell>
          <cell r="K2088">
            <v>0</v>
          </cell>
          <cell r="L2088">
            <v>2003</v>
          </cell>
          <cell r="M2088" t="str">
            <v>No Trade</v>
          </cell>
          <cell r="N2088" t="str">
            <v>NG43</v>
          </cell>
          <cell r="O2088">
            <v>59.02</v>
          </cell>
          <cell r="P2088">
            <v>1</v>
          </cell>
        </row>
        <row r="2089">
          <cell r="A2089" t="str">
            <v>ON</v>
          </cell>
          <cell r="B2089">
            <v>4</v>
          </cell>
          <cell r="C2089">
            <v>3</v>
          </cell>
          <cell r="D2089" t="str">
            <v>P</v>
          </cell>
          <cell r="E2089">
            <v>5.5</v>
          </cell>
          <cell r="F2089">
            <v>37706</v>
          </cell>
          <cell r="G2089">
            <v>0</v>
          </cell>
          <cell r="H2089">
            <v>0</v>
          </cell>
          <cell r="I2089" t="str">
            <v>0          0</v>
          </cell>
          <cell r="J2089">
            <v>0</v>
          </cell>
          <cell r="K2089">
            <v>0</v>
          </cell>
          <cell r="L2089">
            <v>2003</v>
          </cell>
          <cell r="M2089" t="str">
            <v>No Trade</v>
          </cell>
          <cell r="N2089" t="str">
            <v/>
          </cell>
          <cell r="O2089" t="str">
            <v/>
          </cell>
          <cell r="P2089" t="str">
            <v/>
          </cell>
        </row>
        <row r="2090">
          <cell r="A2090" t="str">
            <v>ON</v>
          </cell>
          <cell r="B2090">
            <v>4</v>
          </cell>
          <cell r="C2090">
            <v>3</v>
          </cell>
          <cell r="D2090" t="str">
            <v>C</v>
          </cell>
          <cell r="E2090">
            <v>5.6</v>
          </cell>
          <cell r="F2090">
            <v>37706</v>
          </cell>
          <cell r="G2090">
            <v>6.7000000000000004E-2</v>
          </cell>
          <cell r="H2090">
            <v>0.05</v>
          </cell>
          <cell r="I2090" t="str">
            <v>3          0</v>
          </cell>
          <cell r="J2090">
            <v>0</v>
          </cell>
          <cell r="K2090">
            <v>0</v>
          </cell>
          <cell r="L2090">
            <v>2003</v>
          </cell>
          <cell r="M2090" t="str">
            <v>No Trade</v>
          </cell>
          <cell r="N2090" t="str">
            <v>NG43</v>
          </cell>
          <cell r="O2090">
            <v>59.02</v>
          </cell>
          <cell r="P2090">
            <v>1</v>
          </cell>
        </row>
        <row r="2091">
          <cell r="A2091" t="str">
            <v>ON</v>
          </cell>
          <cell r="B2091">
            <v>4</v>
          </cell>
          <cell r="C2091">
            <v>3</v>
          </cell>
          <cell r="D2091" t="str">
            <v>P</v>
          </cell>
          <cell r="E2091">
            <v>5.6</v>
          </cell>
          <cell r="F2091">
            <v>37706</v>
          </cell>
          <cell r="G2091">
            <v>0</v>
          </cell>
          <cell r="H2091">
            <v>0</v>
          </cell>
          <cell r="I2091" t="str">
            <v>0          0</v>
          </cell>
          <cell r="J2091">
            <v>0</v>
          </cell>
          <cell r="K2091">
            <v>0</v>
          </cell>
          <cell r="L2091">
            <v>2003</v>
          </cell>
          <cell r="M2091" t="str">
            <v>No Trade</v>
          </cell>
          <cell r="N2091" t="str">
            <v/>
          </cell>
          <cell r="O2091" t="str">
            <v/>
          </cell>
          <cell r="P2091" t="str">
            <v/>
          </cell>
        </row>
        <row r="2092">
          <cell r="A2092" t="str">
            <v>ON</v>
          </cell>
          <cell r="B2092">
            <v>4</v>
          </cell>
          <cell r="C2092">
            <v>3</v>
          </cell>
          <cell r="D2092" t="str">
            <v>C</v>
          </cell>
          <cell r="E2092">
            <v>5.7</v>
          </cell>
          <cell r="F2092">
            <v>37706</v>
          </cell>
          <cell r="G2092">
            <v>0.06</v>
          </cell>
          <cell r="H2092">
            <v>0.04</v>
          </cell>
          <cell r="I2092" t="str">
            <v>8          0</v>
          </cell>
          <cell r="J2092">
            <v>0</v>
          </cell>
          <cell r="K2092">
            <v>0</v>
          </cell>
          <cell r="L2092">
            <v>2003</v>
          </cell>
          <cell r="M2092" t="str">
            <v>No Trade</v>
          </cell>
          <cell r="N2092" t="str">
            <v>NG43</v>
          </cell>
          <cell r="O2092">
            <v>59.02</v>
          </cell>
          <cell r="P2092">
            <v>1</v>
          </cell>
        </row>
        <row r="2093">
          <cell r="A2093" t="str">
            <v>ON</v>
          </cell>
          <cell r="B2093">
            <v>4</v>
          </cell>
          <cell r="C2093">
            <v>3</v>
          </cell>
          <cell r="D2093" t="str">
            <v>C</v>
          </cell>
          <cell r="E2093">
            <v>5.8</v>
          </cell>
          <cell r="F2093">
            <v>37706</v>
          </cell>
          <cell r="G2093">
            <v>5.3999999999999999E-2</v>
          </cell>
          <cell r="H2093">
            <v>0.04</v>
          </cell>
          <cell r="I2093" t="str">
            <v>3          0</v>
          </cell>
          <cell r="J2093">
            <v>0</v>
          </cell>
          <cell r="K2093">
            <v>0</v>
          </cell>
          <cell r="L2093">
            <v>2003</v>
          </cell>
          <cell r="M2093" t="str">
            <v>No Trade</v>
          </cell>
          <cell r="N2093" t="str">
            <v>NG43</v>
          </cell>
          <cell r="O2093">
            <v>59.02</v>
          </cell>
          <cell r="P2093">
            <v>1</v>
          </cell>
        </row>
        <row r="2094">
          <cell r="A2094" t="str">
            <v>ON</v>
          </cell>
          <cell r="B2094">
            <v>4</v>
          </cell>
          <cell r="C2094">
            <v>3</v>
          </cell>
          <cell r="D2094" t="str">
            <v>P</v>
          </cell>
          <cell r="E2094">
            <v>5.8</v>
          </cell>
          <cell r="F2094">
            <v>37706</v>
          </cell>
          <cell r="G2094">
            <v>5.2999999999999999E-2</v>
          </cell>
          <cell r="H2094">
            <v>0.05</v>
          </cell>
          <cell r="I2094" t="str">
            <v>3          0</v>
          </cell>
          <cell r="J2094">
            <v>0</v>
          </cell>
          <cell r="K2094">
            <v>0</v>
          </cell>
          <cell r="L2094">
            <v>2003</v>
          </cell>
          <cell r="M2094">
            <v>1.7929035675998215</v>
          </cell>
          <cell r="N2094" t="str">
            <v>NG43</v>
          </cell>
          <cell r="O2094">
            <v>59.02</v>
          </cell>
          <cell r="P2094">
            <v>2</v>
          </cell>
        </row>
        <row r="2095">
          <cell r="A2095" t="str">
            <v>ON</v>
          </cell>
          <cell r="B2095">
            <v>4</v>
          </cell>
          <cell r="C2095">
            <v>3</v>
          </cell>
          <cell r="D2095" t="str">
            <v>C</v>
          </cell>
          <cell r="E2095">
            <v>5.9</v>
          </cell>
          <cell r="F2095">
            <v>37706</v>
          </cell>
          <cell r="G2095">
            <v>4.9000000000000002E-2</v>
          </cell>
          <cell r="H2095">
            <v>0.03</v>
          </cell>
          <cell r="I2095" t="str">
            <v>8          0</v>
          </cell>
          <cell r="J2095">
            <v>0</v>
          </cell>
          <cell r="K2095">
            <v>0</v>
          </cell>
          <cell r="L2095">
            <v>2003</v>
          </cell>
          <cell r="M2095" t="str">
            <v>No Trade</v>
          </cell>
          <cell r="N2095" t="str">
            <v>NG43</v>
          </cell>
          <cell r="O2095">
            <v>59.02</v>
          </cell>
          <cell r="P2095">
            <v>1</v>
          </cell>
        </row>
        <row r="2096">
          <cell r="A2096" t="str">
            <v>ON</v>
          </cell>
          <cell r="B2096">
            <v>4</v>
          </cell>
          <cell r="C2096">
            <v>3</v>
          </cell>
          <cell r="D2096" t="str">
            <v>P</v>
          </cell>
          <cell r="E2096">
            <v>5.9</v>
          </cell>
          <cell r="F2096">
            <v>37706</v>
          </cell>
          <cell r="G2096">
            <v>0</v>
          </cell>
          <cell r="H2096">
            <v>0</v>
          </cell>
          <cell r="I2096" t="str">
            <v>0          0</v>
          </cell>
          <cell r="J2096">
            <v>0</v>
          </cell>
          <cell r="K2096">
            <v>0</v>
          </cell>
          <cell r="L2096">
            <v>2003</v>
          </cell>
          <cell r="M2096" t="str">
            <v>No Trade</v>
          </cell>
          <cell r="N2096" t="str">
            <v/>
          </cell>
          <cell r="O2096" t="str">
            <v/>
          </cell>
          <cell r="P2096" t="str">
            <v/>
          </cell>
        </row>
        <row r="2097">
          <cell r="A2097" t="str">
            <v>ON</v>
          </cell>
          <cell r="B2097">
            <v>4</v>
          </cell>
          <cell r="C2097">
            <v>3</v>
          </cell>
          <cell r="D2097" t="str">
            <v>C</v>
          </cell>
          <cell r="E2097">
            <v>5.95</v>
          </cell>
          <cell r="F2097">
            <v>37706</v>
          </cell>
          <cell r="G2097">
            <v>4.5999999999999999E-2</v>
          </cell>
          <cell r="H2097">
            <v>0.03</v>
          </cell>
          <cell r="I2097" t="str">
            <v>6          0</v>
          </cell>
          <cell r="J2097">
            <v>0</v>
          </cell>
          <cell r="K2097">
            <v>0</v>
          </cell>
          <cell r="L2097">
            <v>2003</v>
          </cell>
          <cell r="M2097" t="str">
            <v>No Trade</v>
          </cell>
          <cell r="N2097" t="str">
            <v>NG43</v>
          </cell>
          <cell r="O2097">
            <v>59.02</v>
          </cell>
          <cell r="P2097">
            <v>1</v>
          </cell>
        </row>
        <row r="2098">
          <cell r="A2098" t="str">
            <v>ON</v>
          </cell>
          <cell r="B2098">
            <v>4</v>
          </cell>
          <cell r="C2098">
            <v>3</v>
          </cell>
          <cell r="D2098" t="str">
            <v>P</v>
          </cell>
          <cell r="E2098">
            <v>5.95</v>
          </cell>
          <cell r="F2098">
            <v>37706</v>
          </cell>
          <cell r="G2098">
            <v>0</v>
          </cell>
          <cell r="H2098">
            <v>0</v>
          </cell>
          <cell r="I2098" t="str">
            <v>0          0</v>
          </cell>
          <cell r="J2098">
            <v>0</v>
          </cell>
          <cell r="K2098">
            <v>0</v>
          </cell>
          <cell r="L2098">
            <v>2003</v>
          </cell>
          <cell r="M2098" t="str">
            <v>No Trade</v>
          </cell>
          <cell r="N2098" t="str">
            <v/>
          </cell>
          <cell r="O2098" t="str">
            <v/>
          </cell>
          <cell r="P2098" t="str">
            <v/>
          </cell>
        </row>
        <row r="2099">
          <cell r="A2099" t="str">
            <v>ON</v>
          </cell>
          <cell r="B2099">
            <v>4</v>
          </cell>
          <cell r="C2099">
            <v>3</v>
          </cell>
          <cell r="D2099" t="str">
            <v>C</v>
          </cell>
          <cell r="E2099">
            <v>6</v>
          </cell>
          <cell r="F2099">
            <v>37706</v>
          </cell>
          <cell r="G2099">
            <v>4.4999999999999998E-2</v>
          </cell>
          <cell r="H2099">
            <v>0.03</v>
          </cell>
          <cell r="I2099" t="str">
            <v>5      2,108</v>
          </cell>
          <cell r="J2099">
            <v>3.5999999999999997E-2</v>
          </cell>
          <cell r="K2099">
            <v>3.5000000000000003E-2</v>
          </cell>
          <cell r="L2099">
            <v>2003</v>
          </cell>
          <cell r="M2099" t="str">
            <v>No Trade</v>
          </cell>
          <cell r="N2099" t="str">
            <v>NG43</v>
          </cell>
          <cell r="O2099">
            <v>59.02</v>
          </cell>
          <cell r="P2099">
            <v>1</v>
          </cell>
        </row>
        <row r="2100">
          <cell r="A2100" t="str">
            <v>ON</v>
          </cell>
          <cell r="B2100">
            <v>4</v>
          </cell>
          <cell r="C2100">
            <v>3</v>
          </cell>
          <cell r="D2100" t="str">
            <v>P</v>
          </cell>
          <cell r="E2100">
            <v>6</v>
          </cell>
          <cell r="F2100">
            <v>37706</v>
          </cell>
          <cell r="G2100">
            <v>0</v>
          </cell>
          <cell r="H2100">
            <v>0</v>
          </cell>
          <cell r="I2100" t="str">
            <v>0          0</v>
          </cell>
          <cell r="J2100">
            <v>0</v>
          </cell>
          <cell r="K2100">
            <v>0</v>
          </cell>
          <cell r="L2100">
            <v>2003</v>
          </cell>
          <cell r="M2100" t="str">
            <v>No Trade</v>
          </cell>
          <cell r="N2100" t="str">
            <v/>
          </cell>
          <cell r="O2100" t="str">
            <v/>
          </cell>
          <cell r="P2100" t="str">
            <v/>
          </cell>
        </row>
        <row r="2101">
          <cell r="A2101" t="str">
            <v>ON</v>
          </cell>
          <cell r="B2101">
            <v>4</v>
          </cell>
          <cell r="C2101">
            <v>3</v>
          </cell>
          <cell r="D2101" t="str">
            <v>C</v>
          </cell>
          <cell r="E2101">
            <v>6.1</v>
          </cell>
          <cell r="F2101">
            <v>37706</v>
          </cell>
          <cell r="G2101">
            <v>0.04</v>
          </cell>
          <cell r="H2101">
            <v>0.03</v>
          </cell>
          <cell r="I2101" t="str">
            <v>1          0</v>
          </cell>
          <cell r="J2101">
            <v>0</v>
          </cell>
          <cell r="K2101">
            <v>0</v>
          </cell>
          <cell r="L2101">
            <v>2003</v>
          </cell>
          <cell r="M2101" t="str">
            <v>No Trade</v>
          </cell>
          <cell r="N2101" t="str">
            <v>NG43</v>
          </cell>
          <cell r="O2101">
            <v>59.02</v>
          </cell>
          <cell r="P2101">
            <v>1</v>
          </cell>
        </row>
        <row r="2102">
          <cell r="A2102" t="str">
            <v>ON</v>
          </cell>
          <cell r="B2102">
            <v>4</v>
          </cell>
          <cell r="C2102">
            <v>3</v>
          </cell>
          <cell r="D2102" t="str">
            <v>P</v>
          </cell>
          <cell r="E2102">
            <v>6.1</v>
          </cell>
          <cell r="F2102">
            <v>37706</v>
          </cell>
          <cell r="G2102">
            <v>0</v>
          </cell>
          <cell r="H2102">
            <v>0</v>
          </cell>
          <cell r="I2102" t="str">
            <v>0          0</v>
          </cell>
          <cell r="J2102">
            <v>0</v>
          </cell>
          <cell r="K2102">
            <v>0</v>
          </cell>
          <cell r="L2102">
            <v>2003</v>
          </cell>
          <cell r="M2102" t="str">
            <v>No Trade</v>
          </cell>
          <cell r="N2102" t="str">
            <v/>
          </cell>
          <cell r="O2102" t="str">
            <v/>
          </cell>
          <cell r="P2102" t="str">
            <v/>
          </cell>
        </row>
        <row r="2103">
          <cell r="A2103" t="str">
            <v>ON</v>
          </cell>
          <cell r="B2103">
            <v>4</v>
          </cell>
          <cell r="C2103">
            <v>3</v>
          </cell>
          <cell r="D2103" t="str">
            <v>C</v>
          </cell>
          <cell r="E2103">
            <v>6.15</v>
          </cell>
          <cell r="F2103">
            <v>37706</v>
          </cell>
          <cell r="G2103">
            <v>3.7999999999999999E-2</v>
          </cell>
          <cell r="H2103">
            <v>0.03</v>
          </cell>
          <cell r="I2103" t="str">
            <v>0          0</v>
          </cell>
          <cell r="J2103">
            <v>0</v>
          </cell>
          <cell r="K2103">
            <v>0</v>
          </cell>
          <cell r="L2103">
            <v>2003</v>
          </cell>
          <cell r="M2103" t="str">
            <v>No Trade</v>
          </cell>
          <cell r="N2103" t="str">
            <v>NG43</v>
          </cell>
          <cell r="O2103">
            <v>59.02</v>
          </cell>
          <cell r="P2103">
            <v>1</v>
          </cell>
        </row>
        <row r="2104">
          <cell r="A2104" t="str">
            <v>ON</v>
          </cell>
          <cell r="B2104">
            <v>4</v>
          </cell>
          <cell r="C2104">
            <v>3</v>
          </cell>
          <cell r="D2104" t="str">
            <v>C</v>
          </cell>
          <cell r="E2104">
            <v>6.2</v>
          </cell>
          <cell r="F2104">
            <v>37706</v>
          </cell>
          <cell r="G2104">
            <v>3.5999999999999997E-2</v>
          </cell>
          <cell r="H2104">
            <v>0.02</v>
          </cell>
          <cell r="I2104" t="str">
            <v>8          0</v>
          </cell>
          <cell r="J2104">
            <v>0</v>
          </cell>
          <cell r="K2104">
            <v>0</v>
          </cell>
          <cell r="L2104">
            <v>2003</v>
          </cell>
          <cell r="M2104" t="str">
            <v>No Trade</v>
          </cell>
          <cell r="N2104" t="str">
            <v>NG43</v>
          </cell>
          <cell r="O2104">
            <v>59.02</v>
          </cell>
          <cell r="P2104">
            <v>1</v>
          </cell>
        </row>
        <row r="2105">
          <cell r="A2105" t="str">
            <v>ON</v>
          </cell>
          <cell r="B2105">
            <v>4</v>
          </cell>
          <cell r="C2105">
            <v>3</v>
          </cell>
          <cell r="D2105" t="str">
            <v>P</v>
          </cell>
          <cell r="E2105">
            <v>6.2</v>
          </cell>
          <cell r="F2105">
            <v>37706</v>
          </cell>
          <cell r="G2105">
            <v>0</v>
          </cell>
          <cell r="H2105">
            <v>0</v>
          </cell>
          <cell r="I2105" t="str">
            <v>0          0</v>
          </cell>
          <cell r="J2105">
            <v>0</v>
          </cell>
          <cell r="K2105">
            <v>0</v>
          </cell>
          <cell r="L2105">
            <v>2003</v>
          </cell>
          <cell r="M2105" t="str">
            <v>No Trade</v>
          </cell>
          <cell r="N2105" t="str">
            <v/>
          </cell>
          <cell r="O2105" t="str">
            <v/>
          </cell>
          <cell r="P2105" t="str">
            <v/>
          </cell>
        </row>
        <row r="2106">
          <cell r="A2106" t="str">
            <v>ON</v>
          </cell>
          <cell r="B2106">
            <v>4</v>
          </cell>
          <cell r="C2106">
            <v>3</v>
          </cell>
          <cell r="D2106" t="str">
            <v>C</v>
          </cell>
          <cell r="E2106">
            <v>6.25</v>
          </cell>
          <cell r="F2106">
            <v>37706</v>
          </cell>
          <cell r="G2106">
            <v>3.5000000000000003E-2</v>
          </cell>
          <cell r="H2106">
            <v>0.02</v>
          </cell>
          <cell r="I2106" t="str">
            <v>7          0</v>
          </cell>
          <cell r="J2106">
            <v>0</v>
          </cell>
          <cell r="K2106">
            <v>0</v>
          </cell>
          <cell r="L2106">
            <v>2003</v>
          </cell>
          <cell r="M2106" t="str">
            <v>No Trade</v>
          </cell>
          <cell r="N2106" t="str">
            <v>NG43</v>
          </cell>
          <cell r="O2106">
            <v>59.02</v>
          </cell>
          <cell r="P2106">
            <v>1</v>
          </cell>
        </row>
        <row r="2107">
          <cell r="A2107" t="str">
            <v>ON</v>
          </cell>
          <cell r="B2107">
            <v>4</v>
          </cell>
          <cell r="C2107">
            <v>3</v>
          </cell>
          <cell r="D2107" t="str">
            <v>P</v>
          </cell>
          <cell r="E2107">
            <v>6.25</v>
          </cell>
          <cell r="F2107">
            <v>37706</v>
          </cell>
          <cell r="G2107">
            <v>0</v>
          </cell>
          <cell r="H2107">
            <v>0</v>
          </cell>
          <cell r="I2107" t="str">
            <v>0          0</v>
          </cell>
          <cell r="J2107">
            <v>0</v>
          </cell>
          <cell r="K2107">
            <v>0</v>
          </cell>
          <cell r="L2107">
            <v>2003</v>
          </cell>
          <cell r="M2107" t="str">
            <v>No Trade</v>
          </cell>
          <cell r="N2107" t="str">
            <v/>
          </cell>
          <cell r="O2107" t="str">
            <v/>
          </cell>
          <cell r="P2107" t="str">
            <v/>
          </cell>
        </row>
        <row r="2108">
          <cell r="A2108" t="str">
            <v>ON</v>
          </cell>
          <cell r="B2108">
            <v>4</v>
          </cell>
          <cell r="C2108">
            <v>3</v>
          </cell>
          <cell r="D2108" t="str">
            <v>C</v>
          </cell>
          <cell r="E2108">
            <v>6.3</v>
          </cell>
          <cell r="F2108">
            <v>37706</v>
          </cell>
          <cell r="G2108">
            <v>3.3000000000000002E-2</v>
          </cell>
          <cell r="H2108">
            <v>0.02</v>
          </cell>
          <cell r="I2108" t="str">
            <v>6          0</v>
          </cell>
          <cell r="J2108">
            <v>0</v>
          </cell>
          <cell r="K2108">
            <v>0</v>
          </cell>
          <cell r="L2108">
            <v>2003</v>
          </cell>
          <cell r="M2108" t="str">
            <v>No Trade</v>
          </cell>
          <cell r="N2108" t="str">
            <v>NG43</v>
          </cell>
          <cell r="O2108">
            <v>59.02</v>
          </cell>
          <cell r="P2108">
            <v>1</v>
          </cell>
        </row>
        <row r="2109">
          <cell r="A2109" t="str">
            <v>ON</v>
          </cell>
          <cell r="B2109">
            <v>4</v>
          </cell>
          <cell r="C2109">
            <v>3</v>
          </cell>
          <cell r="D2109" t="str">
            <v>P</v>
          </cell>
          <cell r="E2109">
            <v>6.3</v>
          </cell>
          <cell r="F2109">
            <v>37706</v>
          </cell>
          <cell r="G2109">
            <v>0</v>
          </cell>
          <cell r="H2109">
            <v>0</v>
          </cell>
          <cell r="I2109" t="str">
            <v>0          0</v>
          </cell>
          <cell r="J2109">
            <v>0</v>
          </cell>
          <cell r="K2109">
            <v>0</v>
          </cell>
          <cell r="L2109">
            <v>2003</v>
          </cell>
          <cell r="M2109" t="str">
            <v>No Trade</v>
          </cell>
          <cell r="N2109" t="str">
            <v/>
          </cell>
          <cell r="O2109" t="str">
            <v/>
          </cell>
          <cell r="P2109" t="str">
            <v/>
          </cell>
        </row>
        <row r="2110">
          <cell r="A2110" t="str">
            <v>ON</v>
          </cell>
          <cell r="B2110">
            <v>4</v>
          </cell>
          <cell r="C2110">
            <v>3</v>
          </cell>
          <cell r="D2110" t="str">
            <v>C</v>
          </cell>
          <cell r="E2110">
            <v>6.35</v>
          </cell>
          <cell r="F2110">
            <v>37706</v>
          </cell>
          <cell r="G2110">
            <v>3.1E-2</v>
          </cell>
          <cell r="H2110">
            <v>0.02</v>
          </cell>
          <cell r="I2110" t="str">
            <v>4          0</v>
          </cell>
          <cell r="J2110">
            <v>0</v>
          </cell>
          <cell r="K2110">
            <v>0</v>
          </cell>
          <cell r="L2110">
            <v>2003</v>
          </cell>
          <cell r="M2110" t="str">
            <v>No Trade</v>
          </cell>
          <cell r="N2110" t="str">
            <v>NG43</v>
          </cell>
          <cell r="O2110">
            <v>59.02</v>
          </cell>
          <cell r="P2110">
            <v>1</v>
          </cell>
        </row>
        <row r="2111">
          <cell r="A2111" t="str">
            <v>ON</v>
          </cell>
          <cell r="B2111">
            <v>4</v>
          </cell>
          <cell r="C2111">
            <v>3</v>
          </cell>
          <cell r="D2111" t="str">
            <v>P</v>
          </cell>
          <cell r="E2111">
            <v>6.35</v>
          </cell>
          <cell r="F2111">
            <v>37706</v>
          </cell>
          <cell r="G2111">
            <v>0</v>
          </cell>
          <cell r="H2111">
            <v>0</v>
          </cell>
          <cell r="I2111" t="str">
            <v>0          0</v>
          </cell>
          <cell r="J2111">
            <v>0</v>
          </cell>
          <cell r="K2111">
            <v>0</v>
          </cell>
          <cell r="L2111">
            <v>2003</v>
          </cell>
          <cell r="M2111" t="str">
            <v>No Trade</v>
          </cell>
          <cell r="N2111" t="str">
            <v/>
          </cell>
          <cell r="O2111" t="str">
            <v/>
          </cell>
          <cell r="P2111" t="str">
            <v/>
          </cell>
        </row>
        <row r="2112">
          <cell r="A2112" t="str">
            <v>ON</v>
          </cell>
          <cell r="B2112">
            <v>4</v>
          </cell>
          <cell r="C2112">
            <v>3</v>
          </cell>
          <cell r="D2112" t="str">
            <v>C</v>
          </cell>
          <cell r="E2112">
            <v>6.4</v>
          </cell>
          <cell r="F2112">
            <v>37706</v>
          </cell>
          <cell r="G2112">
            <v>0.03</v>
          </cell>
          <cell r="H2112">
            <v>0.02</v>
          </cell>
          <cell r="I2112" t="str">
            <v>3          0</v>
          </cell>
          <cell r="J2112">
            <v>0</v>
          </cell>
          <cell r="K2112">
            <v>0</v>
          </cell>
          <cell r="L2112">
            <v>2003</v>
          </cell>
          <cell r="M2112" t="str">
            <v>No Trade</v>
          </cell>
          <cell r="N2112" t="str">
            <v>NG43</v>
          </cell>
          <cell r="O2112">
            <v>59.02</v>
          </cell>
          <cell r="P2112">
            <v>1</v>
          </cell>
        </row>
        <row r="2113">
          <cell r="A2113" t="str">
            <v>ON</v>
          </cell>
          <cell r="B2113">
            <v>4</v>
          </cell>
          <cell r="C2113">
            <v>3</v>
          </cell>
          <cell r="D2113" t="str">
            <v>P</v>
          </cell>
          <cell r="E2113">
            <v>6.4</v>
          </cell>
          <cell r="F2113">
            <v>37706</v>
          </cell>
          <cell r="G2113">
            <v>0</v>
          </cell>
          <cell r="H2113">
            <v>0</v>
          </cell>
          <cell r="I2113" t="str">
            <v>0          0</v>
          </cell>
          <cell r="J2113">
            <v>0</v>
          </cell>
          <cell r="K2113">
            <v>0</v>
          </cell>
          <cell r="L2113">
            <v>2003</v>
          </cell>
          <cell r="M2113" t="str">
            <v>No Trade</v>
          </cell>
          <cell r="N2113" t="str">
            <v/>
          </cell>
          <cell r="O2113" t="str">
            <v/>
          </cell>
          <cell r="P2113" t="str">
            <v/>
          </cell>
        </row>
        <row r="2114">
          <cell r="A2114" t="str">
            <v>ON</v>
          </cell>
          <cell r="B2114">
            <v>4</v>
          </cell>
          <cell r="C2114">
            <v>3</v>
          </cell>
          <cell r="D2114" t="str">
            <v>C</v>
          </cell>
          <cell r="E2114">
            <v>6.45</v>
          </cell>
          <cell r="F2114">
            <v>37706</v>
          </cell>
          <cell r="G2114">
            <v>2.9000000000000001E-2</v>
          </cell>
          <cell r="H2114">
            <v>0.02</v>
          </cell>
          <cell r="I2114" t="str">
            <v>2          0</v>
          </cell>
          <cell r="J2114">
            <v>0</v>
          </cell>
          <cell r="K2114">
            <v>0</v>
          </cell>
          <cell r="L2114">
            <v>2003</v>
          </cell>
          <cell r="M2114" t="str">
            <v>No Trade</v>
          </cell>
          <cell r="N2114" t="str">
            <v>NG43</v>
          </cell>
          <cell r="O2114">
            <v>59.02</v>
          </cell>
          <cell r="P2114">
            <v>1</v>
          </cell>
        </row>
        <row r="2115">
          <cell r="A2115" t="str">
            <v>ON</v>
          </cell>
          <cell r="B2115">
            <v>4</v>
          </cell>
          <cell r="C2115">
            <v>3</v>
          </cell>
          <cell r="D2115" t="str">
            <v>P</v>
          </cell>
          <cell r="E2115">
            <v>6.45</v>
          </cell>
          <cell r="F2115">
            <v>37706</v>
          </cell>
          <cell r="G2115">
            <v>0</v>
          </cell>
          <cell r="H2115">
            <v>0</v>
          </cell>
          <cell r="I2115" t="str">
            <v>0          0</v>
          </cell>
          <cell r="J2115">
            <v>0</v>
          </cell>
          <cell r="K2115">
            <v>0</v>
          </cell>
          <cell r="L2115">
            <v>2003</v>
          </cell>
          <cell r="M2115" t="str">
            <v>No Trade</v>
          </cell>
          <cell r="N2115" t="str">
            <v/>
          </cell>
          <cell r="O2115" t="str">
            <v/>
          </cell>
          <cell r="P2115" t="str">
            <v/>
          </cell>
        </row>
        <row r="2116">
          <cell r="A2116" t="str">
            <v>ON</v>
          </cell>
          <cell r="B2116">
            <v>4</v>
          </cell>
          <cell r="C2116">
            <v>3</v>
          </cell>
          <cell r="D2116" t="str">
            <v>C</v>
          </cell>
          <cell r="E2116">
            <v>6.5</v>
          </cell>
          <cell r="F2116">
            <v>37706</v>
          </cell>
          <cell r="G2116">
            <v>2.7E-2</v>
          </cell>
          <cell r="H2116">
            <v>0.02</v>
          </cell>
          <cell r="I2116" t="str">
            <v>1         16</v>
          </cell>
          <cell r="J2116">
            <v>2.1999999999999999E-2</v>
          </cell>
          <cell r="K2116">
            <v>2.1999999999999999E-2</v>
          </cell>
          <cell r="L2116">
            <v>2003</v>
          </cell>
          <cell r="M2116" t="str">
            <v>No Trade</v>
          </cell>
          <cell r="N2116" t="str">
            <v>NG43</v>
          </cell>
          <cell r="O2116">
            <v>59.02</v>
          </cell>
          <cell r="P2116">
            <v>1</v>
          </cell>
        </row>
        <row r="2117">
          <cell r="A2117" t="str">
            <v>ON</v>
          </cell>
          <cell r="B2117">
            <v>4</v>
          </cell>
          <cell r="C2117">
            <v>3</v>
          </cell>
          <cell r="D2117" t="str">
            <v>P</v>
          </cell>
          <cell r="E2117">
            <v>6.5</v>
          </cell>
          <cell r="F2117">
            <v>37706</v>
          </cell>
          <cell r="G2117">
            <v>0</v>
          </cell>
          <cell r="H2117">
            <v>0</v>
          </cell>
          <cell r="I2117" t="str">
            <v>0          0</v>
          </cell>
          <cell r="J2117">
            <v>0</v>
          </cell>
          <cell r="K2117">
            <v>0</v>
          </cell>
          <cell r="L2117">
            <v>2003</v>
          </cell>
          <cell r="M2117" t="str">
            <v>No Trade</v>
          </cell>
          <cell r="N2117" t="str">
            <v/>
          </cell>
          <cell r="O2117" t="str">
            <v/>
          </cell>
          <cell r="P2117" t="str">
            <v/>
          </cell>
        </row>
        <row r="2118">
          <cell r="A2118" t="str">
            <v>ON</v>
          </cell>
          <cell r="B2118">
            <v>4</v>
          </cell>
          <cell r="C2118">
            <v>3</v>
          </cell>
          <cell r="D2118" t="str">
            <v>C</v>
          </cell>
          <cell r="E2118">
            <v>6.6</v>
          </cell>
          <cell r="F2118">
            <v>37706</v>
          </cell>
          <cell r="G2118">
            <v>2.5000000000000001E-2</v>
          </cell>
          <cell r="H2118">
            <v>0.01</v>
          </cell>
          <cell r="I2118" t="str">
            <v>9          0</v>
          </cell>
          <cell r="J2118">
            <v>0</v>
          </cell>
          <cell r="K2118">
            <v>0</v>
          </cell>
          <cell r="L2118">
            <v>2003</v>
          </cell>
          <cell r="M2118" t="str">
            <v>No Trade</v>
          </cell>
          <cell r="N2118" t="str">
            <v>NG43</v>
          </cell>
          <cell r="O2118">
            <v>59.02</v>
          </cell>
          <cell r="P2118">
            <v>1</v>
          </cell>
        </row>
        <row r="2119">
          <cell r="A2119" t="str">
            <v>ON</v>
          </cell>
          <cell r="B2119">
            <v>4</v>
          </cell>
          <cell r="C2119">
            <v>3</v>
          </cell>
          <cell r="D2119" t="str">
            <v>C</v>
          </cell>
          <cell r="E2119">
            <v>6.7</v>
          </cell>
          <cell r="F2119">
            <v>37706</v>
          </cell>
          <cell r="G2119">
            <v>2.3E-2</v>
          </cell>
          <cell r="H2119">
            <v>0.01</v>
          </cell>
          <cell r="I2119" t="str">
            <v>8          0</v>
          </cell>
          <cell r="J2119">
            <v>0</v>
          </cell>
          <cell r="K2119">
            <v>0</v>
          </cell>
          <cell r="L2119">
            <v>2003</v>
          </cell>
          <cell r="M2119" t="str">
            <v>No Trade</v>
          </cell>
          <cell r="N2119" t="str">
            <v>NG43</v>
          </cell>
          <cell r="O2119">
            <v>59.02</v>
          </cell>
          <cell r="P2119">
            <v>1</v>
          </cell>
        </row>
        <row r="2120">
          <cell r="A2120" t="str">
            <v>ON</v>
          </cell>
          <cell r="B2120">
            <v>4</v>
          </cell>
          <cell r="C2120">
            <v>3</v>
          </cell>
          <cell r="D2120" t="str">
            <v>C</v>
          </cell>
          <cell r="E2120">
            <v>7</v>
          </cell>
          <cell r="F2120">
            <v>37706</v>
          </cell>
          <cell r="G2120">
            <v>1.7999999999999999E-2</v>
          </cell>
          <cell r="H2120">
            <v>0.01</v>
          </cell>
          <cell r="I2120" t="str">
            <v>4      1,293</v>
          </cell>
          <cell r="J2120">
            <v>1.6E-2</v>
          </cell>
          <cell r="K2120">
            <v>1.6E-2</v>
          </cell>
          <cell r="L2120">
            <v>2003</v>
          </cell>
          <cell r="M2120" t="str">
            <v>No Trade</v>
          </cell>
          <cell r="N2120" t="str">
            <v>NG43</v>
          </cell>
          <cell r="O2120">
            <v>59.02</v>
          </cell>
          <cell r="P2120">
            <v>1</v>
          </cell>
        </row>
        <row r="2121">
          <cell r="A2121" t="str">
            <v>ON</v>
          </cell>
          <cell r="B2121">
            <v>4</v>
          </cell>
          <cell r="C2121">
            <v>3</v>
          </cell>
          <cell r="D2121" t="str">
            <v>C</v>
          </cell>
          <cell r="E2121">
            <v>7.5</v>
          </cell>
          <cell r="F2121">
            <v>37706</v>
          </cell>
          <cell r="G2121">
            <v>1.2E-2</v>
          </cell>
          <cell r="H2121">
            <v>0</v>
          </cell>
          <cell r="I2121" t="str">
            <v>9          0</v>
          </cell>
          <cell r="J2121">
            <v>0</v>
          </cell>
          <cell r="K2121">
            <v>0</v>
          </cell>
          <cell r="L2121">
            <v>2003</v>
          </cell>
          <cell r="M2121" t="str">
            <v>No Trade</v>
          </cell>
          <cell r="N2121" t="str">
            <v>NG43</v>
          </cell>
          <cell r="O2121">
            <v>59.02</v>
          </cell>
          <cell r="P2121">
            <v>1</v>
          </cell>
        </row>
        <row r="2122">
          <cell r="A2122" t="str">
            <v>ON</v>
          </cell>
          <cell r="B2122">
            <v>4</v>
          </cell>
          <cell r="C2122">
            <v>3</v>
          </cell>
          <cell r="D2122" t="str">
            <v>C</v>
          </cell>
          <cell r="E2122">
            <v>8</v>
          </cell>
          <cell r="F2122">
            <v>37706</v>
          </cell>
          <cell r="G2122">
            <v>8.9999999999999993E-3</v>
          </cell>
          <cell r="H2122">
            <v>0</v>
          </cell>
          <cell r="I2122" t="str">
            <v>7          0</v>
          </cell>
          <cell r="J2122">
            <v>0</v>
          </cell>
          <cell r="K2122">
            <v>0</v>
          </cell>
          <cell r="L2122">
            <v>2003</v>
          </cell>
          <cell r="M2122" t="str">
            <v>No Trade</v>
          </cell>
          <cell r="N2122" t="str">
            <v>NG43</v>
          </cell>
          <cell r="O2122">
            <v>59.02</v>
          </cell>
          <cell r="P2122">
            <v>1</v>
          </cell>
        </row>
        <row r="2123">
          <cell r="A2123" t="str">
            <v>ON</v>
          </cell>
          <cell r="B2123">
            <v>4</v>
          </cell>
          <cell r="C2123">
            <v>3</v>
          </cell>
          <cell r="D2123" t="str">
            <v>C</v>
          </cell>
          <cell r="E2123">
            <v>10</v>
          </cell>
          <cell r="F2123">
            <v>37706</v>
          </cell>
          <cell r="G2123">
            <v>3.0000000000000001E-3</v>
          </cell>
          <cell r="H2123">
            <v>0</v>
          </cell>
          <cell r="I2123" t="str">
            <v>3          0</v>
          </cell>
          <cell r="J2123">
            <v>0</v>
          </cell>
          <cell r="K2123">
            <v>0</v>
          </cell>
          <cell r="L2123">
            <v>2003</v>
          </cell>
          <cell r="M2123" t="str">
            <v>No Trade</v>
          </cell>
          <cell r="N2123" t="str">
            <v>NG43</v>
          </cell>
          <cell r="O2123">
            <v>59.02</v>
          </cell>
          <cell r="P2123">
            <v>1</v>
          </cell>
        </row>
        <row r="2124">
          <cell r="A2124" t="str">
            <v>ON</v>
          </cell>
          <cell r="B2124">
            <v>5</v>
          </cell>
          <cell r="C2124">
            <v>3</v>
          </cell>
          <cell r="D2124" t="str">
            <v>C</v>
          </cell>
          <cell r="E2124">
            <v>1</v>
          </cell>
          <cell r="F2124">
            <v>37736</v>
          </cell>
          <cell r="G2124">
            <v>0</v>
          </cell>
          <cell r="H2124">
            <v>0</v>
          </cell>
          <cell r="I2124" t="str">
            <v>0          0</v>
          </cell>
          <cell r="J2124">
            <v>0</v>
          </cell>
          <cell r="K2124">
            <v>0</v>
          </cell>
          <cell r="L2124">
            <v>2003</v>
          </cell>
          <cell r="M2124" t="str">
            <v>No Trade</v>
          </cell>
          <cell r="N2124" t="str">
            <v/>
          </cell>
          <cell r="O2124" t="str">
            <v/>
          </cell>
          <cell r="P2124" t="str">
            <v/>
          </cell>
        </row>
        <row r="2125">
          <cell r="A2125" t="str">
            <v>ON</v>
          </cell>
          <cell r="B2125">
            <v>5</v>
          </cell>
          <cell r="C2125">
            <v>3</v>
          </cell>
          <cell r="D2125" t="str">
            <v>P</v>
          </cell>
          <cell r="E2125">
            <v>2</v>
          </cell>
          <cell r="F2125">
            <v>37736</v>
          </cell>
          <cell r="G2125">
            <v>1E-3</v>
          </cell>
          <cell r="H2125">
            <v>0</v>
          </cell>
          <cell r="I2125" t="str">
            <v>1          0</v>
          </cell>
          <cell r="J2125">
            <v>0</v>
          </cell>
          <cell r="K2125">
            <v>0</v>
          </cell>
          <cell r="L2125">
            <v>2003</v>
          </cell>
          <cell r="M2125">
            <v>1.6253561031787063</v>
          </cell>
          <cell r="N2125" t="str">
            <v>NG53</v>
          </cell>
          <cell r="O2125">
            <v>59.02</v>
          </cell>
          <cell r="P2125">
            <v>2</v>
          </cell>
        </row>
        <row r="2126">
          <cell r="A2126" t="str">
            <v>ON</v>
          </cell>
          <cell r="B2126">
            <v>5</v>
          </cell>
          <cell r="C2126">
            <v>3</v>
          </cell>
          <cell r="D2126" t="str">
            <v>P</v>
          </cell>
          <cell r="E2126">
            <v>2.1</v>
          </cell>
          <cell r="F2126">
            <v>37736</v>
          </cell>
          <cell r="G2126">
            <v>1E-3</v>
          </cell>
          <cell r="H2126">
            <v>0</v>
          </cell>
          <cell r="I2126" t="str">
            <v>1          0</v>
          </cell>
          <cell r="J2126">
            <v>0</v>
          </cell>
          <cell r="K2126">
            <v>0</v>
          </cell>
          <cell r="L2126">
            <v>2003</v>
          </cell>
          <cell r="M2126">
            <v>1.6004370442589988</v>
          </cell>
          <cell r="N2126" t="str">
            <v>NG53</v>
          </cell>
          <cell r="O2126">
            <v>59.02</v>
          </cell>
          <cell r="P2126">
            <v>2</v>
          </cell>
        </row>
        <row r="2127">
          <cell r="A2127" t="str">
            <v>ON</v>
          </cell>
          <cell r="B2127">
            <v>5</v>
          </cell>
          <cell r="C2127">
            <v>3</v>
          </cell>
          <cell r="D2127" t="str">
            <v>P</v>
          </cell>
          <cell r="E2127">
            <v>2.25</v>
          </cell>
          <cell r="F2127">
            <v>37736</v>
          </cell>
          <cell r="G2127">
            <v>1E-3</v>
          </cell>
          <cell r="H2127">
            <v>0</v>
          </cell>
          <cell r="I2127" t="str">
            <v>2          0</v>
          </cell>
          <cell r="J2127">
            <v>0</v>
          </cell>
          <cell r="K2127">
            <v>0</v>
          </cell>
          <cell r="L2127">
            <v>2003</v>
          </cell>
          <cell r="M2127">
            <v>1.5653352027097129</v>
          </cell>
          <cell r="N2127" t="str">
            <v>NG53</v>
          </cell>
          <cell r="O2127">
            <v>59.02</v>
          </cell>
          <cell r="P2127">
            <v>2</v>
          </cell>
        </row>
        <row r="2128">
          <cell r="A2128" t="str">
            <v>ON</v>
          </cell>
          <cell r="B2128">
            <v>5</v>
          </cell>
          <cell r="C2128">
            <v>3</v>
          </cell>
          <cell r="D2128" t="str">
            <v>P</v>
          </cell>
          <cell r="E2128">
            <v>2.5</v>
          </cell>
          <cell r="F2128">
            <v>37736</v>
          </cell>
          <cell r="G2128">
            <v>5.0000000000000001E-3</v>
          </cell>
          <cell r="H2128">
            <v>0</v>
          </cell>
          <cell r="I2128" t="str">
            <v>6          0</v>
          </cell>
          <cell r="J2128">
            <v>0</v>
          </cell>
          <cell r="K2128">
            <v>0</v>
          </cell>
          <cell r="L2128">
            <v>2003</v>
          </cell>
          <cell r="M2128">
            <v>1.7208332549251797</v>
          </cell>
          <cell r="N2128" t="str">
            <v>NG53</v>
          </cell>
          <cell r="O2128">
            <v>59.02</v>
          </cell>
          <cell r="P2128">
            <v>2</v>
          </cell>
        </row>
        <row r="2129">
          <cell r="A2129" t="str">
            <v>ON</v>
          </cell>
          <cell r="B2129">
            <v>5</v>
          </cell>
          <cell r="C2129">
            <v>3</v>
          </cell>
          <cell r="D2129" t="str">
            <v>P</v>
          </cell>
          <cell r="E2129">
            <v>2.5499999999999998</v>
          </cell>
          <cell r="F2129">
            <v>37736</v>
          </cell>
          <cell r="G2129">
            <v>0</v>
          </cell>
          <cell r="H2129">
            <v>0</v>
          </cell>
          <cell r="I2129" t="str">
            <v>0          0</v>
          </cell>
          <cell r="J2129">
            <v>0</v>
          </cell>
          <cell r="K2129">
            <v>0</v>
          </cell>
          <cell r="L2129">
            <v>2003</v>
          </cell>
          <cell r="M2129" t="str">
            <v>No Trade</v>
          </cell>
          <cell r="N2129" t="str">
            <v/>
          </cell>
          <cell r="O2129" t="str">
            <v/>
          </cell>
          <cell r="P2129" t="str">
            <v/>
          </cell>
        </row>
        <row r="2130">
          <cell r="A2130" t="str">
            <v>ON</v>
          </cell>
          <cell r="B2130">
            <v>5</v>
          </cell>
          <cell r="C2130">
            <v>3</v>
          </cell>
          <cell r="D2130" t="str">
            <v>P</v>
          </cell>
          <cell r="E2130">
            <v>2.7</v>
          </cell>
          <cell r="F2130">
            <v>37736</v>
          </cell>
          <cell r="G2130">
            <v>0</v>
          </cell>
          <cell r="H2130">
            <v>0</v>
          </cell>
          <cell r="I2130" t="str">
            <v>0          0</v>
          </cell>
          <cell r="J2130">
            <v>0</v>
          </cell>
          <cell r="K2130">
            <v>0</v>
          </cell>
          <cell r="L2130">
            <v>2003</v>
          </cell>
          <cell r="M2130" t="str">
            <v>No Trade</v>
          </cell>
          <cell r="N2130" t="str">
            <v/>
          </cell>
          <cell r="O2130" t="str">
            <v/>
          </cell>
          <cell r="P2130" t="str">
            <v/>
          </cell>
        </row>
        <row r="2131">
          <cell r="A2131" t="str">
            <v>ON</v>
          </cell>
          <cell r="B2131">
            <v>5</v>
          </cell>
          <cell r="C2131">
            <v>3</v>
          </cell>
          <cell r="D2131" t="str">
            <v>P</v>
          </cell>
          <cell r="E2131">
            <v>2.75</v>
          </cell>
          <cell r="F2131">
            <v>37736</v>
          </cell>
          <cell r="G2131">
            <v>1.4999999999999999E-2</v>
          </cell>
          <cell r="H2131">
            <v>0.01</v>
          </cell>
          <cell r="I2131" t="str">
            <v>8          0</v>
          </cell>
          <cell r="J2131">
            <v>0</v>
          </cell>
          <cell r="K2131">
            <v>0</v>
          </cell>
          <cell r="L2131">
            <v>2003</v>
          </cell>
          <cell r="M2131">
            <v>1.8534191633277242</v>
          </cell>
          <cell r="N2131" t="str">
            <v>NG53</v>
          </cell>
          <cell r="O2131">
            <v>59.02</v>
          </cell>
          <cell r="P2131">
            <v>2</v>
          </cell>
        </row>
        <row r="2132">
          <cell r="A2132" t="str">
            <v>ON</v>
          </cell>
          <cell r="B2132">
            <v>5</v>
          </cell>
          <cell r="C2132">
            <v>3</v>
          </cell>
          <cell r="D2132" t="str">
            <v>P</v>
          </cell>
          <cell r="E2132">
            <v>2.8</v>
          </cell>
          <cell r="F2132">
            <v>37736</v>
          </cell>
          <cell r="G2132">
            <v>1.7999999999999999E-2</v>
          </cell>
          <cell r="H2132">
            <v>0.02</v>
          </cell>
          <cell r="I2132" t="str">
            <v>2          0</v>
          </cell>
          <cell r="J2132">
            <v>0</v>
          </cell>
          <cell r="K2132">
            <v>0</v>
          </cell>
          <cell r="L2132">
            <v>2003</v>
          </cell>
          <cell r="M2132">
            <v>1.8782171552410283</v>
          </cell>
          <cell r="N2132" t="str">
            <v>NG53</v>
          </cell>
          <cell r="O2132">
            <v>59.02</v>
          </cell>
          <cell r="P2132">
            <v>2</v>
          </cell>
        </row>
        <row r="2133">
          <cell r="A2133" t="str">
            <v>ON</v>
          </cell>
          <cell r="B2133">
            <v>5</v>
          </cell>
          <cell r="C2133">
            <v>3</v>
          </cell>
          <cell r="D2133" t="str">
            <v>P</v>
          </cell>
          <cell r="E2133">
            <v>2.85</v>
          </cell>
          <cell r="F2133">
            <v>37736</v>
          </cell>
          <cell r="G2133">
            <v>2.1000000000000001E-2</v>
          </cell>
          <cell r="H2133">
            <v>0.02</v>
          </cell>
          <cell r="I2133" t="str">
            <v>6          0</v>
          </cell>
          <cell r="J2133">
            <v>0</v>
          </cell>
          <cell r="K2133">
            <v>0</v>
          </cell>
          <cell r="L2133">
            <v>2003</v>
          </cell>
          <cell r="M2133">
            <v>1.8986000378255627</v>
          </cell>
          <cell r="N2133" t="str">
            <v>NG53</v>
          </cell>
          <cell r="O2133">
            <v>59.02</v>
          </cell>
          <cell r="P2133">
            <v>2</v>
          </cell>
        </row>
        <row r="2134">
          <cell r="A2134" t="str">
            <v>ON</v>
          </cell>
          <cell r="B2134">
            <v>5</v>
          </cell>
          <cell r="C2134">
            <v>3</v>
          </cell>
          <cell r="D2134" t="str">
            <v>P</v>
          </cell>
          <cell r="E2134">
            <v>2.9</v>
          </cell>
          <cell r="F2134">
            <v>37736</v>
          </cell>
          <cell r="G2134">
            <v>0</v>
          </cell>
          <cell r="H2134">
            <v>0</v>
          </cell>
          <cell r="I2134" t="str">
            <v>0          0</v>
          </cell>
          <cell r="J2134">
            <v>0</v>
          </cell>
          <cell r="K2134">
            <v>0</v>
          </cell>
          <cell r="L2134">
            <v>2003</v>
          </cell>
          <cell r="M2134" t="str">
            <v>No Trade</v>
          </cell>
          <cell r="N2134" t="str">
            <v/>
          </cell>
          <cell r="O2134" t="str">
            <v/>
          </cell>
          <cell r="P2134" t="str">
            <v/>
          </cell>
        </row>
        <row r="2135">
          <cell r="A2135" t="str">
            <v>ON</v>
          </cell>
          <cell r="B2135">
            <v>5</v>
          </cell>
          <cell r="C2135">
            <v>3</v>
          </cell>
          <cell r="D2135" t="str">
            <v>P</v>
          </cell>
          <cell r="E2135">
            <v>2.95</v>
          </cell>
          <cell r="F2135">
            <v>37736</v>
          </cell>
          <cell r="G2135">
            <v>0.03</v>
          </cell>
          <cell r="H2135">
            <v>0.03</v>
          </cell>
          <cell r="I2135" t="str">
            <v>7          0</v>
          </cell>
          <cell r="J2135">
            <v>0</v>
          </cell>
          <cell r="K2135">
            <v>0</v>
          </cell>
          <cell r="L2135">
            <v>2003</v>
          </cell>
          <cell r="M2135">
            <v>1.9543976278748929</v>
          </cell>
          <cell r="N2135" t="str">
            <v>NG53</v>
          </cell>
          <cell r="O2135">
            <v>59.02</v>
          </cell>
          <cell r="P2135">
            <v>2</v>
          </cell>
        </row>
        <row r="2136">
          <cell r="A2136" t="str">
            <v>ON</v>
          </cell>
          <cell r="B2136">
            <v>5</v>
          </cell>
          <cell r="C2136">
            <v>3</v>
          </cell>
          <cell r="D2136" t="str">
            <v>C</v>
          </cell>
          <cell r="E2136">
            <v>3</v>
          </cell>
          <cell r="F2136">
            <v>37736</v>
          </cell>
          <cell r="G2136">
            <v>0.91</v>
          </cell>
          <cell r="H2136">
            <v>0.91</v>
          </cell>
          <cell r="I2136" t="str">
            <v>0          0</v>
          </cell>
          <cell r="J2136">
            <v>0</v>
          </cell>
          <cell r="K2136">
            <v>0</v>
          </cell>
          <cell r="L2136">
            <v>2003</v>
          </cell>
          <cell r="M2136" t="str">
            <v>No Trade</v>
          </cell>
          <cell r="N2136" t="str">
            <v>NG53</v>
          </cell>
          <cell r="O2136">
            <v>59.02</v>
          </cell>
          <cell r="P2136">
            <v>1</v>
          </cell>
        </row>
        <row r="2137">
          <cell r="A2137" t="str">
            <v>ON</v>
          </cell>
          <cell r="B2137">
            <v>5</v>
          </cell>
          <cell r="C2137">
            <v>3</v>
          </cell>
          <cell r="D2137" t="str">
            <v>P</v>
          </cell>
          <cell r="E2137">
            <v>3</v>
          </cell>
          <cell r="F2137">
            <v>37736</v>
          </cell>
          <cell r="G2137">
            <v>3.5999999999999997E-2</v>
          </cell>
          <cell r="H2137">
            <v>0.04</v>
          </cell>
          <cell r="I2137" t="str">
            <v>3          0</v>
          </cell>
          <cell r="J2137">
            <v>0</v>
          </cell>
          <cell r="K2137">
            <v>0</v>
          </cell>
          <cell r="L2137">
            <v>2003</v>
          </cell>
          <cell r="M2137">
            <v>1.9861010615366499</v>
          </cell>
          <cell r="N2137" t="str">
            <v>NG53</v>
          </cell>
          <cell r="O2137">
            <v>59.02</v>
          </cell>
          <cell r="P2137">
            <v>2</v>
          </cell>
        </row>
        <row r="2138">
          <cell r="A2138" t="str">
            <v>ON</v>
          </cell>
          <cell r="B2138">
            <v>5</v>
          </cell>
          <cell r="C2138">
            <v>3</v>
          </cell>
          <cell r="D2138" t="str">
            <v>P</v>
          </cell>
          <cell r="E2138">
            <v>3.1</v>
          </cell>
          <cell r="F2138">
            <v>37736</v>
          </cell>
          <cell r="G2138">
            <v>4.9000000000000002E-2</v>
          </cell>
          <cell r="H2138">
            <v>0.05</v>
          </cell>
          <cell r="I2138" t="str">
            <v>9          0</v>
          </cell>
          <cell r="J2138">
            <v>0</v>
          </cell>
          <cell r="K2138">
            <v>0</v>
          </cell>
          <cell r="L2138">
            <v>2003</v>
          </cell>
          <cell r="M2138">
            <v>2.0409838542429402</v>
          </cell>
          <cell r="N2138" t="str">
            <v>NG53</v>
          </cell>
          <cell r="O2138">
            <v>59.02</v>
          </cell>
          <cell r="P2138">
            <v>2</v>
          </cell>
        </row>
        <row r="2139">
          <cell r="A2139" t="str">
            <v>ON</v>
          </cell>
          <cell r="B2139">
            <v>5</v>
          </cell>
          <cell r="C2139">
            <v>3</v>
          </cell>
          <cell r="D2139" t="str">
            <v>P</v>
          </cell>
          <cell r="E2139">
            <v>3.15</v>
          </cell>
          <cell r="F2139">
            <v>37736</v>
          </cell>
          <cell r="G2139">
            <v>5.7000000000000002E-2</v>
          </cell>
          <cell r="H2139">
            <v>0.06</v>
          </cell>
          <cell r="I2139" t="str">
            <v>8          0</v>
          </cell>
          <cell r="J2139">
            <v>0</v>
          </cell>
          <cell r="K2139">
            <v>0</v>
          </cell>
          <cell r="L2139">
            <v>2003</v>
          </cell>
          <cell r="M2139">
            <v>2.0702138422753711</v>
          </cell>
          <cell r="N2139" t="str">
            <v>NG53</v>
          </cell>
          <cell r="O2139">
            <v>59.02</v>
          </cell>
          <cell r="P2139">
            <v>2</v>
          </cell>
        </row>
        <row r="2140">
          <cell r="A2140" t="str">
            <v>ON</v>
          </cell>
          <cell r="B2140">
            <v>5</v>
          </cell>
          <cell r="C2140">
            <v>3</v>
          </cell>
          <cell r="D2140" t="str">
            <v>P</v>
          </cell>
          <cell r="E2140">
            <v>3.2</v>
          </cell>
          <cell r="F2140">
            <v>37736</v>
          </cell>
          <cell r="G2140">
            <v>6.5000000000000002E-2</v>
          </cell>
          <cell r="H2140">
            <v>7.0000000000000007E-2</v>
          </cell>
          <cell r="I2140" t="str">
            <v>8          0</v>
          </cell>
          <cell r="J2140">
            <v>0</v>
          </cell>
          <cell r="K2140">
            <v>0</v>
          </cell>
          <cell r="L2140">
            <v>2003</v>
          </cell>
          <cell r="M2140">
            <v>2.0954459043089941</v>
          </cell>
          <cell r="N2140" t="str">
            <v>NG53</v>
          </cell>
          <cell r="O2140">
            <v>59.02</v>
          </cell>
          <cell r="P2140">
            <v>2</v>
          </cell>
        </row>
        <row r="2141">
          <cell r="A2141" t="str">
            <v>ON</v>
          </cell>
          <cell r="B2141">
            <v>5</v>
          </cell>
          <cell r="C2141">
            <v>3</v>
          </cell>
          <cell r="D2141" t="str">
            <v>C</v>
          </cell>
          <cell r="E2141">
            <v>3.25</v>
          </cell>
          <cell r="F2141">
            <v>37736</v>
          </cell>
          <cell r="G2141">
            <v>0.88300000000000001</v>
          </cell>
          <cell r="H2141">
            <v>0.88</v>
          </cell>
          <cell r="I2141" t="str">
            <v>3          0</v>
          </cell>
          <cell r="J2141">
            <v>0</v>
          </cell>
          <cell r="K2141">
            <v>0</v>
          </cell>
          <cell r="L2141">
            <v>2003</v>
          </cell>
          <cell r="M2141" t="str">
            <v>No Trade</v>
          </cell>
          <cell r="N2141" t="str">
            <v>NG53</v>
          </cell>
          <cell r="O2141">
            <v>59.02</v>
          </cell>
          <cell r="P2141">
            <v>1</v>
          </cell>
        </row>
        <row r="2142">
          <cell r="A2142" t="str">
            <v>ON</v>
          </cell>
          <cell r="B2142">
            <v>5</v>
          </cell>
          <cell r="C2142">
            <v>3</v>
          </cell>
          <cell r="D2142" t="str">
            <v>P</v>
          </cell>
          <cell r="E2142">
            <v>3.25</v>
          </cell>
          <cell r="F2142">
            <v>37736</v>
          </cell>
          <cell r="G2142">
            <v>7.4999999999999997E-2</v>
          </cell>
          <cell r="H2142">
            <v>0.08</v>
          </cell>
          <cell r="I2142" t="str">
            <v>9          0</v>
          </cell>
          <cell r="J2142">
            <v>0</v>
          </cell>
          <cell r="K2142">
            <v>0</v>
          </cell>
          <cell r="L2142">
            <v>2003</v>
          </cell>
          <cell r="M2142">
            <v>2.1257297592783684</v>
          </cell>
          <cell r="N2142" t="str">
            <v>NG53</v>
          </cell>
          <cell r="O2142">
            <v>59.02</v>
          </cell>
          <cell r="P2142">
            <v>2</v>
          </cell>
        </row>
        <row r="2143">
          <cell r="A2143" t="str">
            <v>ON</v>
          </cell>
          <cell r="B2143">
            <v>5</v>
          </cell>
          <cell r="C2143">
            <v>3</v>
          </cell>
          <cell r="D2143" t="str">
            <v>P</v>
          </cell>
          <cell r="E2143">
            <v>3.3</v>
          </cell>
          <cell r="F2143">
            <v>37736</v>
          </cell>
          <cell r="G2143">
            <v>8.5000000000000006E-2</v>
          </cell>
          <cell r="H2143">
            <v>0.1</v>
          </cell>
          <cell r="I2143" t="str">
            <v>0          0</v>
          </cell>
          <cell r="J2143">
            <v>0</v>
          </cell>
          <cell r="K2143">
            <v>0</v>
          </cell>
          <cell r="L2143">
            <v>2003</v>
          </cell>
          <cell r="M2143">
            <v>2.1521711956003973</v>
          </cell>
          <cell r="N2143" t="str">
            <v>NG53</v>
          </cell>
          <cell r="O2143">
            <v>59.02</v>
          </cell>
          <cell r="P2143">
            <v>2</v>
          </cell>
        </row>
        <row r="2144">
          <cell r="A2144" t="str">
            <v>ON</v>
          </cell>
          <cell r="B2144">
            <v>5</v>
          </cell>
          <cell r="C2144">
            <v>3</v>
          </cell>
          <cell r="D2144" t="str">
            <v>P</v>
          </cell>
          <cell r="E2144">
            <v>3.35</v>
          </cell>
          <cell r="F2144">
            <v>37736</v>
          </cell>
          <cell r="G2144">
            <v>9.6000000000000002E-2</v>
          </cell>
          <cell r="H2144">
            <v>0.11</v>
          </cell>
          <cell r="I2144" t="str">
            <v>3          0</v>
          </cell>
          <cell r="J2144">
            <v>0</v>
          </cell>
          <cell r="K2144">
            <v>0</v>
          </cell>
          <cell r="L2144">
            <v>2003</v>
          </cell>
          <cell r="M2144">
            <v>2.1789801662762942</v>
          </cell>
          <cell r="N2144" t="str">
            <v>NG53</v>
          </cell>
          <cell r="O2144">
            <v>59.02</v>
          </cell>
          <cell r="P2144">
            <v>2</v>
          </cell>
        </row>
        <row r="2145">
          <cell r="A2145" t="str">
            <v>ON</v>
          </cell>
          <cell r="B2145">
            <v>5</v>
          </cell>
          <cell r="C2145">
            <v>3</v>
          </cell>
          <cell r="D2145" t="str">
            <v>P</v>
          </cell>
          <cell r="E2145">
            <v>3.4</v>
          </cell>
          <cell r="F2145">
            <v>37736</v>
          </cell>
          <cell r="G2145">
            <v>0.109</v>
          </cell>
          <cell r="H2145">
            <v>0.12</v>
          </cell>
          <cell r="I2145" t="str">
            <v>7          0</v>
          </cell>
          <cell r="J2145">
            <v>0</v>
          </cell>
          <cell r="K2145">
            <v>0</v>
          </cell>
          <cell r="L2145">
            <v>2003</v>
          </cell>
          <cell r="M2145">
            <v>2.2091384874267983</v>
          </cell>
          <cell r="N2145" t="str">
            <v>NG53</v>
          </cell>
          <cell r="O2145">
            <v>59.02</v>
          </cell>
          <cell r="P2145">
            <v>2</v>
          </cell>
        </row>
        <row r="2146">
          <cell r="A2146" t="str">
            <v>ON</v>
          </cell>
          <cell r="B2146">
            <v>5</v>
          </cell>
          <cell r="C2146">
            <v>3</v>
          </cell>
          <cell r="D2146" t="str">
            <v>P</v>
          </cell>
          <cell r="E2146">
            <v>3.45</v>
          </cell>
          <cell r="F2146">
            <v>37736</v>
          </cell>
          <cell r="G2146">
            <v>0.122</v>
          </cell>
          <cell r="H2146">
            <v>0.14000000000000001</v>
          </cell>
          <cell r="I2146" t="str">
            <v>3          0</v>
          </cell>
          <cell r="J2146">
            <v>0</v>
          </cell>
          <cell r="K2146">
            <v>0</v>
          </cell>
          <cell r="L2146">
            <v>2003</v>
          </cell>
          <cell r="M2146">
            <v>2.2359330796959238</v>
          </cell>
          <cell r="N2146" t="str">
            <v>NG53</v>
          </cell>
          <cell r="O2146">
            <v>59.02</v>
          </cell>
          <cell r="P2146">
            <v>2</v>
          </cell>
        </row>
        <row r="2147">
          <cell r="A2147" t="str">
            <v>ON</v>
          </cell>
          <cell r="B2147">
            <v>5</v>
          </cell>
          <cell r="C2147">
            <v>3</v>
          </cell>
          <cell r="D2147" t="str">
            <v>C</v>
          </cell>
          <cell r="E2147">
            <v>3.5</v>
          </cell>
          <cell r="F2147">
            <v>37736</v>
          </cell>
          <cell r="G2147">
            <v>0.68300000000000005</v>
          </cell>
          <cell r="H2147">
            <v>0.6</v>
          </cell>
          <cell r="I2147" t="str">
            <v>3          0</v>
          </cell>
          <cell r="J2147">
            <v>0</v>
          </cell>
          <cell r="K2147">
            <v>0</v>
          </cell>
          <cell r="L2147">
            <v>2003</v>
          </cell>
          <cell r="M2147" t="str">
            <v>No Trade</v>
          </cell>
          <cell r="N2147" t="str">
            <v>NG53</v>
          </cell>
          <cell r="O2147">
            <v>59.02</v>
          </cell>
          <cell r="P2147">
            <v>1</v>
          </cell>
        </row>
        <row r="2148">
          <cell r="A2148" t="str">
            <v>ON</v>
          </cell>
          <cell r="B2148">
            <v>5</v>
          </cell>
          <cell r="C2148">
            <v>3</v>
          </cell>
          <cell r="D2148" t="str">
            <v>P</v>
          </cell>
          <cell r="E2148">
            <v>3.5</v>
          </cell>
          <cell r="F2148">
            <v>37736</v>
          </cell>
          <cell r="G2148">
            <v>0.13600000000000001</v>
          </cell>
          <cell r="H2148">
            <v>0.16</v>
          </cell>
          <cell r="I2148" t="str">
            <v>0          0</v>
          </cell>
          <cell r="J2148">
            <v>0</v>
          </cell>
          <cell r="K2148">
            <v>0</v>
          </cell>
          <cell r="L2148">
            <v>2003</v>
          </cell>
          <cell r="M2148">
            <v>2.2626993137921789</v>
          </cell>
          <cell r="N2148" t="str">
            <v>NG53</v>
          </cell>
          <cell r="O2148">
            <v>59.02</v>
          </cell>
          <cell r="P2148">
            <v>2</v>
          </cell>
        </row>
        <row r="2149">
          <cell r="A2149" t="str">
            <v>ON</v>
          </cell>
          <cell r="B2149">
            <v>5</v>
          </cell>
          <cell r="C2149">
            <v>3</v>
          </cell>
          <cell r="D2149" t="str">
            <v>C</v>
          </cell>
          <cell r="E2149">
            <v>3.55</v>
          </cell>
          <cell r="F2149">
            <v>37736</v>
          </cell>
          <cell r="G2149">
            <v>0.65</v>
          </cell>
          <cell r="H2149">
            <v>0.56999999999999995</v>
          </cell>
          <cell r="I2149" t="str">
            <v>2          0</v>
          </cell>
          <cell r="J2149">
            <v>0</v>
          </cell>
          <cell r="K2149">
            <v>0</v>
          </cell>
          <cell r="L2149">
            <v>2003</v>
          </cell>
          <cell r="M2149" t="str">
            <v>No Trade</v>
          </cell>
          <cell r="N2149" t="str">
            <v>NG53</v>
          </cell>
          <cell r="O2149">
            <v>59.02</v>
          </cell>
          <cell r="P2149">
            <v>1</v>
          </cell>
        </row>
        <row r="2150">
          <cell r="A2150" t="str">
            <v>ON</v>
          </cell>
          <cell r="B2150">
            <v>5</v>
          </cell>
          <cell r="C2150">
            <v>3</v>
          </cell>
          <cell r="D2150" t="str">
            <v>P</v>
          </cell>
          <cell r="E2150">
            <v>3.55</v>
          </cell>
          <cell r="F2150">
            <v>37736</v>
          </cell>
          <cell r="G2150">
            <v>0.152</v>
          </cell>
          <cell r="H2150">
            <v>0.17</v>
          </cell>
          <cell r="I2150" t="str">
            <v>8          0</v>
          </cell>
          <cell r="J2150">
            <v>0</v>
          </cell>
          <cell r="K2150">
            <v>0</v>
          </cell>
          <cell r="L2150">
            <v>2003</v>
          </cell>
          <cell r="M2150">
            <v>2.2919194855646263</v>
          </cell>
          <cell r="N2150" t="str">
            <v>NG53</v>
          </cell>
          <cell r="O2150">
            <v>59.02</v>
          </cell>
          <cell r="P2150">
            <v>2</v>
          </cell>
        </row>
        <row r="2151">
          <cell r="A2151" t="str">
            <v>ON</v>
          </cell>
          <cell r="B2151">
            <v>5</v>
          </cell>
          <cell r="C2151">
            <v>3</v>
          </cell>
          <cell r="D2151" t="str">
            <v>C</v>
          </cell>
          <cell r="E2151">
            <v>3.6</v>
          </cell>
          <cell r="F2151">
            <v>37736</v>
          </cell>
          <cell r="G2151">
            <v>0.61799999999999999</v>
          </cell>
          <cell r="H2151">
            <v>0.54</v>
          </cell>
          <cell r="I2151" t="str">
            <v>4          0</v>
          </cell>
          <cell r="J2151">
            <v>0</v>
          </cell>
          <cell r="K2151">
            <v>0</v>
          </cell>
          <cell r="L2151">
            <v>2003</v>
          </cell>
          <cell r="M2151" t="str">
            <v>No Trade</v>
          </cell>
          <cell r="N2151" t="str">
            <v>NG53</v>
          </cell>
          <cell r="O2151">
            <v>59.02</v>
          </cell>
          <cell r="P2151">
            <v>1</v>
          </cell>
        </row>
        <row r="2152">
          <cell r="A2152" t="str">
            <v>ON</v>
          </cell>
          <cell r="B2152">
            <v>5</v>
          </cell>
          <cell r="C2152">
            <v>3</v>
          </cell>
          <cell r="D2152" t="str">
            <v>P</v>
          </cell>
          <cell r="E2152">
            <v>3.6</v>
          </cell>
          <cell r="F2152">
            <v>37736</v>
          </cell>
          <cell r="G2152">
            <v>0.16900000000000001</v>
          </cell>
          <cell r="H2152">
            <v>0.19</v>
          </cell>
          <cell r="I2152" t="str">
            <v>7          0</v>
          </cell>
          <cell r="J2152">
            <v>0</v>
          </cell>
          <cell r="K2152">
            <v>0</v>
          </cell>
          <cell r="L2152">
            <v>2003</v>
          </cell>
          <cell r="M2152">
            <v>2.3206719066159427</v>
          </cell>
          <cell r="N2152" t="str">
            <v>NG53</v>
          </cell>
          <cell r="O2152">
            <v>59.02</v>
          </cell>
          <cell r="P2152">
            <v>2</v>
          </cell>
        </row>
        <row r="2153">
          <cell r="A2153" t="str">
            <v>ON</v>
          </cell>
          <cell r="B2153">
            <v>5</v>
          </cell>
          <cell r="C2153">
            <v>3</v>
          </cell>
          <cell r="D2153" t="str">
            <v>C</v>
          </cell>
          <cell r="E2153">
            <v>3.65</v>
          </cell>
          <cell r="F2153">
            <v>37736</v>
          </cell>
          <cell r="G2153">
            <v>0.58699999999999997</v>
          </cell>
          <cell r="H2153">
            <v>0.51</v>
          </cell>
          <cell r="I2153" t="str">
            <v>5          0</v>
          </cell>
          <cell r="J2153">
            <v>0</v>
          </cell>
          <cell r="K2153">
            <v>0</v>
          </cell>
          <cell r="L2153">
            <v>2003</v>
          </cell>
          <cell r="M2153" t="str">
            <v>No Trade</v>
          </cell>
          <cell r="N2153" t="str">
            <v>NG53</v>
          </cell>
          <cell r="O2153">
            <v>59.02</v>
          </cell>
          <cell r="P2153">
            <v>1</v>
          </cell>
        </row>
        <row r="2154">
          <cell r="A2154" t="str">
            <v>ON</v>
          </cell>
          <cell r="B2154">
            <v>5</v>
          </cell>
          <cell r="C2154">
            <v>3</v>
          </cell>
          <cell r="D2154" t="str">
            <v>P</v>
          </cell>
          <cell r="E2154">
            <v>3.65</v>
          </cell>
          <cell r="F2154">
            <v>37736</v>
          </cell>
          <cell r="G2154">
            <v>0.188</v>
          </cell>
          <cell r="H2154">
            <v>0.21</v>
          </cell>
          <cell r="I2154" t="str">
            <v>8          0</v>
          </cell>
          <cell r="J2154">
            <v>0</v>
          </cell>
          <cell r="K2154">
            <v>0</v>
          </cell>
          <cell r="L2154">
            <v>2003</v>
          </cell>
          <cell r="M2154">
            <v>2.3512093711621356</v>
          </cell>
          <cell r="N2154" t="str">
            <v>NG53</v>
          </cell>
          <cell r="O2154">
            <v>59.02</v>
          </cell>
          <cell r="P2154">
            <v>2</v>
          </cell>
        </row>
        <row r="2155">
          <cell r="A2155" t="str">
            <v>ON</v>
          </cell>
          <cell r="B2155">
            <v>5</v>
          </cell>
          <cell r="C2155">
            <v>3</v>
          </cell>
          <cell r="D2155" t="str">
            <v>C</v>
          </cell>
          <cell r="E2155">
            <v>3.7</v>
          </cell>
          <cell r="F2155">
            <v>37736</v>
          </cell>
          <cell r="G2155">
            <v>0.55000000000000004</v>
          </cell>
          <cell r="H2155">
            <v>0.47</v>
          </cell>
          <cell r="I2155" t="str">
            <v>7          4</v>
          </cell>
          <cell r="J2155">
            <v>0.48099999999999998</v>
          </cell>
          <cell r="K2155">
            <v>0.48</v>
          </cell>
          <cell r="L2155">
            <v>2003</v>
          </cell>
          <cell r="M2155" t="str">
            <v>No Trade</v>
          </cell>
          <cell r="N2155" t="str">
            <v>NG53</v>
          </cell>
          <cell r="O2155">
            <v>59.02</v>
          </cell>
          <cell r="P2155">
            <v>1</v>
          </cell>
        </row>
        <row r="2156">
          <cell r="A2156" t="str">
            <v>ON</v>
          </cell>
          <cell r="B2156">
            <v>5</v>
          </cell>
          <cell r="C2156">
            <v>3</v>
          </cell>
          <cell r="D2156" t="str">
            <v>P</v>
          </cell>
          <cell r="E2156">
            <v>3.7</v>
          </cell>
          <cell r="F2156">
            <v>37736</v>
          </cell>
          <cell r="G2156">
            <v>0.19700000000000001</v>
          </cell>
          <cell r="H2156">
            <v>0.23</v>
          </cell>
          <cell r="I2156" t="str">
            <v>0          2</v>
          </cell>
          <cell r="J2156">
            <v>0.23100000000000001</v>
          </cell>
          <cell r="K2156">
            <v>0.23</v>
          </cell>
          <cell r="L2156">
            <v>2003</v>
          </cell>
          <cell r="M2156">
            <v>2.3577370471336425</v>
          </cell>
          <cell r="N2156" t="str">
            <v>NG53</v>
          </cell>
          <cell r="O2156">
            <v>59.02</v>
          </cell>
          <cell r="P2156">
            <v>2</v>
          </cell>
        </row>
        <row r="2157">
          <cell r="A2157" t="str">
            <v>ON</v>
          </cell>
          <cell r="B2157">
            <v>5</v>
          </cell>
          <cell r="C2157">
            <v>3</v>
          </cell>
          <cell r="D2157" t="str">
            <v>C</v>
          </cell>
          <cell r="E2157">
            <v>3.75</v>
          </cell>
          <cell r="F2157">
            <v>37736</v>
          </cell>
          <cell r="G2157">
            <v>0.52100000000000002</v>
          </cell>
          <cell r="H2157">
            <v>0.45</v>
          </cell>
          <cell r="I2157" t="str">
            <v>0          0</v>
          </cell>
          <cell r="J2157">
            <v>0</v>
          </cell>
          <cell r="K2157">
            <v>0</v>
          </cell>
          <cell r="L2157">
            <v>2003</v>
          </cell>
          <cell r="M2157" t="str">
            <v>No Trade</v>
          </cell>
          <cell r="N2157" t="str">
            <v>NG53</v>
          </cell>
          <cell r="O2157">
            <v>59.02</v>
          </cell>
          <cell r="P2157">
            <v>1</v>
          </cell>
        </row>
        <row r="2158">
          <cell r="A2158" t="str">
            <v>ON</v>
          </cell>
          <cell r="B2158">
            <v>5</v>
          </cell>
          <cell r="C2158">
            <v>3</v>
          </cell>
          <cell r="D2158" t="str">
            <v>P</v>
          </cell>
          <cell r="E2158">
            <v>3.75</v>
          </cell>
          <cell r="F2158">
            <v>37736</v>
          </cell>
          <cell r="G2158">
            <v>0.218</v>
          </cell>
          <cell r="H2158">
            <v>0.25</v>
          </cell>
          <cell r="I2158" t="str">
            <v>3         50</v>
          </cell>
          <cell r="J2158">
            <v>0</v>
          </cell>
          <cell r="K2158">
            <v>0</v>
          </cell>
          <cell r="L2158">
            <v>2003</v>
          </cell>
          <cell r="M2158">
            <v>2.388354943184368</v>
          </cell>
          <cell r="N2158" t="str">
            <v>NG53</v>
          </cell>
          <cell r="O2158">
            <v>59.02</v>
          </cell>
          <cell r="P2158">
            <v>2</v>
          </cell>
        </row>
        <row r="2159">
          <cell r="A2159" t="str">
            <v>ON</v>
          </cell>
          <cell r="B2159">
            <v>5</v>
          </cell>
          <cell r="C2159">
            <v>3</v>
          </cell>
          <cell r="D2159" t="str">
            <v>C</v>
          </cell>
          <cell r="E2159">
            <v>3.8</v>
          </cell>
          <cell r="F2159">
            <v>37736</v>
          </cell>
          <cell r="G2159">
            <v>0.502</v>
          </cell>
          <cell r="H2159">
            <v>0.43</v>
          </cell>
          <cell r="I2159" t="str">
            <v>5          0</v>
          </cell>
          <cell r="J2159">
            <v>0</v>
          </cell>
          <cell r="K2159">
            <v>0</v>
          </cell>
          <cell r="L2159">
            <v>2003</v>
          </cell>
          <cell r="M2159" t="str">
            <v>No Trade</v>
          </cell>
          <cell r="N2159" t="str">
            <v>NG53</v>
          </cell>
          <cell r="O2159">
            <v>59.02</v>
          </cell>
          <cell r="P2159">
            <v>1</v>
          </cell>
        </row>
        <row r="2160">
          <cell r="A2160" t="str">
            <v>ON</v>
          </cell>
          <cell r="B2160">
            <v>5</v>
          </cell>
          <cell r="C2160">
            <v>3</v>
          </cell>
          <cell r="D2160" t="str">
            <v>P</v>
          </cell>
          <cell r="E2160">
            <v>3.8</v>
          </cell>
          <cell r="F2160">
            <v>37736</v>
          </cell>
          <cell r="G2160">
            <v>0.25</v>
          </cell>
          <cell r="H2160">
            <v>0.28000000000000003</v>
          </cell>
          <cell r="I2160" t="str">
            <v>7          0</v>
          </cell>
          <cell r="J2160">
            <v>0</v>
          </cell>
          <cell r="K2160">
            <v>0</v>
          </cell>
          <cell r="L2160">
            <v>2003</v>
          </cell>
          <cell r="M2160">
            <v>2.4371462445632526</v>
          </cell>
          <cell r="N2160" t="str">
            <v>NG53</v>
          </cell>
          <cell r="O2160">
            <v>59.02</v>
          </cell>
          <cell r="P2160">
            <v>2</v>
          </cell>
        </row>
        <row r="2161">
          <cell r="A2161" t="str">
            <v>ON</v>
          </cell>
          <cell r="B2161">
            <v>5</v>
          </cell>
          <cell r="C2161">
            <v>3</v>
          </cell>
          <cell r="D2161" t="str">
            <v>C</v>
          </cell>
          <cell r="E2161">
            <v>3.85</v>
          </cell>
          <cell r="F2161">
            <v>37736</v>
          </cell>
          <cell r="G2161">
            <v>0.47599999999999998</v>
          </cell>
          <cell r="H2161">
            <v>0.41</v>
          </cell>
          <cell r="I2161" t="str">
            <v>2          0</v>
          </cell>
          <cell r="J2161">
            <v>0</v>
          </cell>
          <cell r="K2161">
            <v>0</v>
          </cell>
          <cell r="L2161">
            <v>2003</v>
          </cell>
          <cell r="M2161" t="str">
            <v>No Trade</v>
          </cell>
          <cell r="N2161" t="str">
            <v>NG53</v>
          </cell>
          <cell r="O2161">
            <v>59.02</v>
          </cell>
          <cell r="P2161">
            <v>1</v>
          </cell>
        </row>
        <row r="2162">
          <cell r="A2162" t="str">
            <v>ON</v>
          </cell>
          <cell r="B2162">
            <v>5</v>
          </cell>
          <cell r="C2162">
            <v>3</v>
          </cell>
          <cell r="D2162" t="str">
            <v>P</v>
          </cell>
          <cell r="E2162">
            <v>3.85</v>
          </cell>
          <cell r="F2162">
            <v>37736</v>
          </cell>
          <cell r="G2162">
            <v>0.27300000000000002</v>
          </cell>
          <cell r="H2162">
            <v>0.31</v>
          </cell>
          <cell r="I2162" t="str">
            <v>3          0</v>
          </cell>
          <cell r="J2162">
            <v>0</v>
          </cell>
          <cell r="K2162">
            <v>0</v>
          </cell>
          <cell r="L2162">
            <v>2003</v>
          </cell>
          <cell r="M2162">
            <v>2.4654505713133439</v>
          </cell>
          <cell r="N2162" t="str">
            <v>NG53</v>
          </cell>
          <cell r="O2162">
            <v>59.02</v>
          </cell>
          <cell r="P2162">
            <v>2</v>
          </cell>
        </row>
        <row r="2163">
          <cell r="A2163" t="str">
            <v>ON</v>
          </cell>
          <cell r="B2163">
            <v>5</v>
          </cell>
          <cell r="C2163">
            <v>3</v>
          </cell>
          <cell r="D2163" t="str">
            <v>C</v>
          </cell>
          <cell r="E2163">
            <v>3.9</v>
          </cell>
          <cell r="F2163">
            <v>37736</v>
          </cell>
          <cell r="G2163">
            <v>0.45100000000000001</v>
          </cell>
          <cell r="H2163">
            <v>0.38</v>
          </cell>
          <cell r="I2163" t="str">
            <v>8          0</v>
          </cell>
          <cell r="J2163">
            <v>0</v>
          </cell>
          <cell r="K2163">
            <v>0</v>
          </cell>
          <cell r="L2163">
            <v>2003</v>
          </cell>
          <cell r="M2163" t="str">
            <v>No Trade</v>
          </cell>
          <cell r="N2163" t="str">
            <v>NG53</v>
          </cell>
          <cell r="O2163">
            <v>59.02</v>
          </cell>
          <cell r="P2163">
            <v>1</v>
          </cell>
        </row>
        <row r="2164">
          <cell r="A2164" t="str">
            <v>ON</v>
          </cell>
          <cell r="B2164">
            <v>5</v>
          </cell>
          <cell r="C2164">
            <v>3</v>
          </cell>
          <cell r="D2164" t="str">
            <v>P</v>
          </cell>
          <cell r="E2164">
            <v>3.9</v>
          </cell>
          <cell r="F2164">
            <v>37736</v>
          </cell>
          <cell r="G2164">
            <v>0.29699999999999999</v>
          </cell>
          <cell r="H2164">
            <v>0.33</v>
          </cell>
          <cell r="I2164" t="str">
            <v>9          0</v>
          </cell>
          <cell r="J2164">
            <v>0</v>
          </cell>
          <cell r="K2164">
            <v>0</v>
          </cell>
          <cell r="L2164">
            <v>2003</v>
          </cell>
          <cell r="M2164">
            <v>2.493303302090387</v>
          </cell>
          <cell r="N2164" t="str">
            <v>NG53</v>
          </cell>
          <cell r="O2164">
            <v>59.02</v>
          </cell>
          <cell r="P2164">
            <v>2</v>
          </cell>
        </row>
        <row r="2165">
          <cell r="A2165" t="str">
            <v>ON</v>
          </cell>
          <cell r="B2165">
            <v>5</v>
          </cell>
          <cell r="C2165">
            <v>3</v>
          </cell>
          <cell r="D2165" t="str">
            <v>C</v>
          </cell>
          <cell r="E2165">
            <v>3.95</v>
          </cell>
          <cell r="F2165">
            <v>37736</v>
          </cell>
          <cell r="G2165">
            <v>0.42799999999999999</v>
          </cell>
          <cell r="H2165">
            <v>0.36</v>
          </cell>
          <cell r="I2165" t="str">
            <v>6          0</v>
          </cell>
          <cell r="J2165">
            <v>0</v>
          </cell>
          <cell r="K2165">
            <v>0</v>
          </cell>
          <cell r="L2165">
            <v>2003</v>
          </cell>
          <cell r="M2165" t="str">
            <v>No Trade</v>
          </cell>
          <cell r="N2165" t="str">
            <v>NG53</v>
          </cell>
          <cell r="O2165">
            <v>59.02</v>
          </cell>
          <cell r="P2165">
            <v>1</v>
          </cell>
        </row>
        <row r="2166">
          <cell r="A2166" t="str">
            <v>ON</v>
          </cell>
          <cell r="B2166">
            <v>5</v>
          </cell>
          <cell r="C2166">
            <v>3</v>
          </cell>
          <cell r="D2166" t="str">
            <v>P</v>
          </cell>
          <cell r="E2166">
            <v>3.95</v>
          </cell>
          <cell r="F2166">
            <v>37736</v>
          </cell>
          <cell r="G2166">
            <v>0.32300000000000001</v>
          </cell>
          <cell r="H2166">
            <v>0.36</v>
          </cell>
          <cell r="I2166" t="str">
            <v>7          0</v>
          </cell>
          <cell r="J2166">
            <v>0</v>
          </cell>
          <cell r="K2166">
            <v>0</v>
          </cell>
          <cell r="L2166">
            <v>2003</v>
          </cell>
          <cell r="M2166">
            <v>2.5223562140823748</v>
          </cell>
          <cell r="N2166" t="str">
            <v>NG53</v>
          </cell>
          <cell r="O2166">
            <v>59.02</v>
          </cell>
          <cell r="P2166">
            <v>2</v>
          </cell>
        </row>
        <row r="2167">
          <cell r="A2167" t="str">
            <v>ON</v>
          </cell>
          <cell r="B2167">
            <v>5</v>
          </cell>
          <cell r="C2167">
            <v>3</v>
          </cell>
          <cell r="D2167" t="str">
            <v>C</v>
          </cell>
          <cell r="E2167">
            <v>4</v>
          </cell>
          <cell r="F2167">
            <v>37736</v>
          </cell>
          <cell r="G2167">
            <v>0.40400000000000003</v>
          </cell>
          <cell r="H2167">
            <v>0.34</v>
          </cell>
          <cell r="I2167" t="str">
            <v>5          8</v>
          </cell>
          <cell r="J2167">
            <v>0</v>
          </cell>
          <cell r="K2167">
            <v>0</v>
          </cell>
          <cell r="L2167">
            <v>2003</v>
          </cell>
          <cell r="M2167" t="str">
            <v>No Trade</v>
          </cell>
          <cell r="N2167" t="str">
            <v>NG53</v>
          </cell>
          <cell r="O2167">
            <v>59.02</v>
          </cell>
          <cell r="P2167">
            <v>1</v>
          </cell>
        </row>
        <row r="2168">
          <cell r="A2168" t="str">
            <v>ON</v>
          </cell>
          <cell r="B2168">
            <v>5</v>
          </cell>
          <cell r="C2168">
            <v>3</v>
          </cell>
          <cell r="D2168" t="str">
            <v>P</v>
          </cell>
          <cell r="E2168">
            <v>4</v>
          </cell>
          <cell r="F2168">
            <v>37736</v>
          </cell>
          <cell r="G2168">
            <v>0.34899999999999998</v>
          </cell>
          <cell r="H2168">
            <v>0.39</v>
          </cell>
          <cell r="I2168" t="str">
            <v>6         50</v>
          </cell>
          <cell r="J2168">
            <v>0.35699999999999998</v>
          </cell>
          <cell r="K2168">
            <v>0.35699999999999998</v>
          </cell>
          <cell r="L2168">
            <v>2003</v>
          </cell>
          <cell r="M2168">
            <v>2.5493665391720772</v>
          </cell>
          <cell r="N2168" t="str">
            <v>NG53</v>
          </cell>
          <cell r="O2168">
            <v>59.02</v>
          </cell>
          <cell r="P2168">
            <v>2</v>
          </cell>
        </row>
        <row r="2169">
          <cell r="A2169" t="str">
            <v>ON</v>
          </cell>
          <cell r="B2169">
            <v>5</v>
          </cell>
          <cell r="C2169">
            <v>3</v>
          </cell>
          <cell r="D2169" t="str">
            <v>C</v>
          </cell>
          <cell r="E2169">
            <v>4.0999999999999996</v>
          </cell>
          <cell r="F2169">
            <v>37736</v>
          </cell>
          <cell r="G2169">
            <v>0.36099999999999999</v>
          </cell>
          <cell r="H2169">
            <v>0.3</v>
          </cell>
          <cell r="I2169" t="str">
            <v>7          0</v>
          </cell>
          <cell r="J2169">
            <v>0</v>
          </cell>
          <cell r="K2169">
            <v>0</v>
          </cell>
          <cell r="L2169">
            <v>2003</v>
          </cell>
          <cell r="M2169" t="str">
            <v>No Trade</v>
          </cell>
          <cell r="N2169" t="str">
            <v>NG53</v>
          </cell>
          <cell r="O2169">
            <v>59.02</v>
          </cell>
          <cell r="P2169">
            <v>1</v>
          </cell>
        </row>
        <row r="2170">
          <cell r="A2170" t="str">
            <v>ON</v>
          </cell>
          <cell r="B2170">
            <v>5</v>
          </cell>
          <cell r="C2170">
            <v>3</v>
          </cell>
          <cell r="D2170" t="str">
            <v>P</v>
          </cell>
          <cell r="E2170">
            <v>4.0999999999999996</v>
          </cell>
          <cell r="F2170">
            <v>37736</v>
          </cell>
          <cell r="G2170">
            <v>0.40600000000000003</v>
          </cell>
          <cell r="H2170">
            <v>0.45</v>
          </cell>
          <cell r="I2170" t="str">
            <v>7          0</v>
          </cell>
          <cell r="J2170">
            <v>0</v>
          </cell>
          <cell r="K2170">
            <v>0</v>
          </cell>
          <cell r="L2170">
            <v>2003</v>
          </cell>
          <cell r="M2170">
            <v>2.6052735236055669</v>
          </cell>
          <cell r="N2170" t="str">
            <v>NG53</v>
          </cell>
          <cell r="O2170">
            <v>59.02</v>
          </cell>
          <cell r="P2170">
            <v>2</v>
          </cell>
        </row>
        <row r="2171">
          <cell r="A2171" t="str">
            <v>ON</v>
          </cell>
          <cell r="B2171">
            <v>5</v>
          </cell>
          <cell r="C2171">
            <v>3</v>
          </cell>
          <cell r="D2171" t="str">
            <v>C</v>
          </cell>
          <cell r="E2171">
            <v>4.25</v>
          </cell>
          <cell r="F2171">
            <v>37736</v>
          </cell>
          <cell r="G2171">
            <v>0.30499999999999999</v>
          </cell>
          <cell r="H2171">
            <v>0.25</v>
          </cell>
          <cell r="I2171" t="str">
            <v>7          0</v>
          </cell>
          <cell r="J2171">
            <v>0</v>
          </cell>
          <cell r="K2171">
            <v>0</v>
          </cell>
          <cell r="L2171">
            <v>2003</v>
          </cell>
          <cell r="M2171" t="str">
            <v>No Trade</v>
          </cell>
          <cell r="N2171" t="str">
            <v>NG53</v>
          </cell>
          <cell r="O2171">
            <v>59.02</v>
          </cell>
          <cell r="P2171">
            <v>1</v>
          </cell>
        </row>
        <row r="2172">
          <cell r="A2172" t="str">
            <v>ON</v>
          </cell>
          <cell r="B2172">
            <v>5</v>
          </cell>
          <cell r="C2172">
            <v>3</v>
          </cell>
          <cell r="D2172" t="str">
            <v>C</v>
          </cell>
          <cell r="E2172">
            <v>4.4000000000000004</v>
          </cell>
          <cell r="F2172">
            <v>37736</v>
          </cell>
          <cell r="G2172">
            <v>0.25700000000000001</v>
          </cell>
          <cell r="H2172">
            <v>0.21</v>
          </cell>
          <cell r="I2172" t="str">
            <v>5          0</v>
          </cell>
          <cell r="J2172">
            <v>0</v>
          </cell>
          <cell r="K2172">
            <v>0</v>
          </cell>
          <cell r="L2172">
            <v>2003</v>
          </cell>
          <cell r="M2172" t="str">
            <v>No Trade</v>
          </cell>
          <cell r="N2172" t="str">
            <v>NG53</v>
          </cell>
          <cell r="O2172">
            <v>59.02</v>
          </cell>
          <cell r="P2172">
            <v>1</v>
          </cell>
        </row>
        <row r="2173">
          <cell r="A2173" t="str">
            <v>ON</v>
          </cell>
          <cell r="B2173">
            <v>5</v>
          </cell>
          <cell r="C2173">
            <v>3</v>
          </cell>
          <cell r="D2173" t="str">
            <v>C</v>
          </cell>
          <cell r="E2173">
            <v>4.5</v>
          </cell>
          <cell r="F2173">
            <v>37736</v>
          </cell>
          <cell r="G2173">
            <v>0.22900000000000001</v>
          </cell>
          <cell r="H2173">
            <v>0.19</v>
          </cell>
          <cell r="I2173" t="str">
            <v>1          0</v>
          </cell>
          <cell r="J2173">
            <v>0</v>
          </cell>
          <cell r="K2173">
            <v>0</v>
          </cell>
          <cell r="L2173">
            <v>2003</v>
          </cell>
          <cell r="M2173" t="str">
            <v>No Trade</v>
          </cell>
          <cell r="N2173" t="str">
            <v>NG53</v>
          </cell>
          <cell r="O2173">
            <v>59.02</v>
          </cell>
          <cell r="P2173">
            <v>1</v>
          </cell>
        </row>
        <row r="2174">
          <cell r="A2174" t="str">
            <v>ON</v>
          </cell>
          <cell r="B2174">
            <v>5</v>
          </cell>
          <cell r="C2174">
            <v>3</v>
          </cell>
          <cell r="D2174" t="str">
            <v>C</v>
          </cell>
          <cell r="E2174">
            <v>4.6500000000000004</v>
          </cell>
          <cell r="F2174">
            <v>37736</v>
          </cell>
          <cell r="G2174">
            <v>0.19400000000000001</v>
          </cell>
          <cell r="H2174">
            <v>0.16</v>
          </cell>
          <cell r="I2174" t="str">
            <v>0          0</v>
          </cell>
          <cell r="J2174">
            <v>0</v>
          </cell>
          <cell r="K2174">
            <v>0</v>
          </cell>
          <cell r="L2174">
            <v>2003</v>
          </cell>
          <cell r="M2174" t="str">
            <v>No Trade</v>
          </cell>
          <cell r="N2174" t="str">
            <v>NG53</v>
          </cell>
          <cell r="O2174">
            <v>59.02</v>
          </cell>
          <cell r="P2174">
            <v>1</v>
          </cell>
        </row>
        <row r="2175">
          <cell r="A2175" t="str">
            <v>ON</v>
          </cell>
          <cell r="B2175">
            <v>5</v>
          </cell>
          <cell r="C2175">
            <v>3</v>
          </cell>
          <cell r="D2175" t="str">
            <v>C</v>
          </cell>
          <cell r="E2175">
            <v>4.7</v>
          </cell>
          <cell r="F2175">
            <v>37736</v>
          </cell>
          <cell r="G2175">
            <v>0.183</v>
          </cell>
          <cell r="H2175">
            <v>0.15</v>
          </cell>
          <cell r="I2175" t="str">
            <v>1          0</v>
          </cell>
          <cell r="J2175">
            <v>0</v>
          </cell>
          <cell r="K2175">
            <v>0</v>
          </cell>
          <cell r="L2175">
            <v>2003</v>
          </cell>
          <cell r="M2175" t="str">
            <v>No Trade</v>
          </cell>
          <cell r="N2175" t="str">
            <v>NG53</v>
          </cell>
          <cell r="O2175">
            <v>59.02</v>
          </cell>
          <cell r="P2175">
            <v>1</v>
          </cell>
        </row>
        <row r="2176">
          <cell r="A2176" t="str">
            <v>ON</v>
          </cell>
          <cell r="B2176">
            <v>5</v>
          </cell>
          <cell r="C2176">
            <v>3</v>
          </cell>
          <cell r="D2176" t="str">
            <v>C</v>
          </cell>
          <cell r="E2176">
            <v>4.75</v>
          </cell>
          <cell r="F2176">
            <v>37736</v>
          </cell>
          <cell r="G2176">
            <v>0.17299999999999999</v>
          </cell>
          <cell r="H2176">
            <v>0.14000000000000001</v>
          </cell>
          <cell r="I2176" t="str">
            <v>3          0</v>
          </cell>
          <cell r="J2176">
            <v>0</v>
          </cell>
          <cell r="K2176">
            <v>0</v>
          </cell>
          <cell r="L2176">
            <v>2003</v>
          </cell>
          <cell r="M2176" t="str">
            <v>No Trade</v>
          </cell>
          <cell r="N2176" t="str">
            <v>NG53</v>
          </cell>
          <cell r="O2176">
            <v>59.02</v>
          </cell>
          <cell r="P2176">
            <v>1</v>
          </cell>
        </row>
        <row r="2177">
          <cell r="A2177" t="str">
            <v>ON</v>
          </cell>
          <cell r="B2177">
            <v>5</v>
          </cell>
          <cell r="C2177">
            <v>3</v>
          </cell>
          <cell r="D2177" t="str">
            <v>C</v>
          </cell>
          <cell r="E2177">
            <v>4.8499999999999996</v>
          </cell>
          <cell r="F2177">
            <v>37736</v>
          </cell>
          <cell r="G2177">
            <v>0.155</v>
          </cell>
          <cell r="H2177">
            <v>0.12</v>
          </cell>
          <cell r="I2177" t="str">
            <v>7          0</v>
          </cell>
          <cell r="J2177">
            <v>0</v>
          </cell>
          <cell r="K2177">
            <v>0</v>
          </cell>
          <cell r="L2177">
            <v>2003</v>
          </cell>
          <cell r="M2177" t="str">
            <v>No Trade</v>
          </cell>
          <cell r="N2177" t="str">
            <v>NG53</v>
          </cell>
          <cell r="O2177">
            <v>59.02</v>
          </cell>
          <cell r="P2177">
            <v>1</v>
          </cell>
        </row>
        <row r="2178">
          <cell r="A2178" t="str">
            <v>ON</v>
          </cell>
          <cell r="B2178">
            <v>5</v>
          </cell>
          <cell r="C2178">
            <v>3</v>
          </cell>
          <cell r="D2178" t="str">
            <v>C</v>
          </cell>
          <cell r="E2178">
            <v>4.9000000000000004</v>
          </cell>
          <cell r="F2178">
            <v>37736</v>
          </cell>
          <cell r="G2178">
            <v>0.14699999999999999</v>
          </cell>
          <cell r="H2178">
            <v>0.12</v>
          </cell>
          <cell r="I2178" t="str">
            <v>0          0</v>
          </cell>
          <cell r="J2178">
            <v>0</v>
          </cell>
          <cell r="K2178">
            <v>0</v>
          </cell>
          <cell r="L2178">
            <v>2003</v>
          </cell>
          <cell r="M2178" t="str">
            <v>No Trade</v>
          </cell>
          <cell r="N2178" t="str">
            <v>NG53</v>
          </cell>
          <cell r="O2178">
            <v>59.02</v>
          </cell>
          <cell r="P2178">
            <v>1</v>
          </cell>
        </row>
        <row r="2179">
          <cell r="A2179" t="str">
            <v>ON</v>
          </cell>
          <cell r="B2179">
            <v>5</v>
          </cell>
          <cell r="C2179">
            <v>3</v>
          </cell>
          <cell r="D2179" t="str">
            <v>C</v>
          </cell>
          <cell r="E2179">
            <v>5</v>
          </cell>
          <cell r="F2179">
            <v>37736</v>
          </cell>
          <cell r="G2179">
            <v>0.13600000000000001</v>
          </cell>
          <cell r="H2179">
            <v>0.11</v>
          </cell>
          <cell r="I2179" t="str">
            <v>1         33</v>
          </cell>
          <cell r="J2179">
            <v>0.12</v>
          </cell>
          <cell r="K2179">
            <v>0.115</v>
          </cell>
          <cell r="L2179">
            <v>2003</v>
          </cell>
          <cell r="M2179" t="str">
            <v>No Trade</v>
          </cell>
          <cell r="N2179" t="str">
            <v>NG53</v>
          </cell>
          <cell r="O2179">
            <v>59.02</v>
          </cell>
          <cell r="P2179">
            <v>1</v>
          </cell>
        </row>
        <row r="2180">
          <cell r="A2180" t="str">
            <v>ON</v>
          </cell>
          <cell r="B2180">
            <v>5</v>
          </cell>
          <cell r="C2180">
            <v>3</v>
          </cell>
          <cell r="D2180" t="str">
            <v>C</v>
          </cell>
          <cell r="E2180">
            <v>5.2</v>
          </cell>
          <cell r="F2180">
            <v>37736</v>
          </cell>
          <cell r="G2180">
            <v>0.106</v>
          </cell>
          <cell r="H2180">
            <v>0.08</v>
          </cell>
          <cell r="I2180" t="str">
            <v>6          0</v>
          </cell>
          <cell r="J2180">
            <v>0</v>
          </cell>
          <cell r="K2180">
            <v>0</v>
          </cell>
          <cell r="L2180">
            <v>2003</v>
          </cell>
          <cell r="M2180" t="str">
            <v>No Trade</v>
          </cell>
          <cell r="N2180" t="str">
            <v>NG53</v>
          </cell>
          <cell r="O2180">
            <v>59.02</v>
          </cell>
          <cell r="P2180">
            <v>1</v>
          </cell>
        </row>
        <row r="2181">
          <cell r="A2181" t="str">
            <v>ON</v>
          </cell>
          <cell r="B2181">
            <v>5</v>
          </cell>
          <cell r="C2181">
            <v>3</v>
          </cell>
          <cell r="D2181" t="str">
            <v>C</v>
          </cell>
          <cell r="E2181">
            <v>5.35</v>
          </cell>
          <cell r="F2181">
            <v>37736</v>
          </cell>
          <cell r="G2181">
            <v>0.09</v>
          </cell>
          <cell r="H2181">
            <v>7.0000000000000007E-2</v>
          </cell>
          <cell r="I2181" t="str">
            <v>3          0</v>
          </cell>
          <cell r="J2181">
            <v>0</v>
          </cell>
          <cell r="K2181">
            <v>0</v>
          </cell>
          <cell r="L2181">
            <v>2003</v>
          </cell>
          <cell r="M2181" t="str">
            <v>No Trade</v>
          </cell>
          <cell r="N2181" t="str">
            <v>NG53</v>
          </cell>
          <cell r="O2181">
            <v>59.02</v>
          </cell>
          <cell r="P2181">
            <v>1</v>
          </cell>
        </row>
        <row r="2182">
          <cell r="A2182" t="str">
            <v>ON</v>
          </cell>
          <cell r="B2182">
            <v>5</v>
          </cell>
          <cell r="C2182">
            <v>3</v>
          </cell>
          <cell r="D2182" t="str">
            <v>C</v>
          </cell>
          <cell r="E2182">
            <v>5.4</v>
          </cell>
          <cell r="F2182">
            <v>37736</v>
          </cell>
          <cell r="G2182">
            <v>8.5999999999999993E-2</v>
          </cell>
          <cell r="H2182">
            <v>0.06</v>
          </cell>
          <cell r="I2182" t="str">
            <v>9          0</v>
          </cell>
          <cell r="J2182">
            <v>0</v>
          </cell>
          <cell r="K2182">
            <v>0</v>
          </cell>
          <cell r="L2182">
            <v>2003</v>
          </cell>
          <cell r="M2182" t="str">
            <v>No Trade</v>
          </cell>
          <cell r="N2182" t="str">
            <v>NG53</v>
          </cell>
          <cell r="O2182">
            <v>59.02</v>
          </cell>
          <cell r="P2182">
            <v>1</v>
          </cell>
        </row>
        <row r="2183">
          <cell r="A2183" t="str">
            <v>ON</v>
          </cell>
          <cell r="B2183">
            <v>5</v>
          </cell>
          <cell r="C2183">
            <v>3</v>
          </cell>
          <cell r="D2183" t="str">
            <v>C</v>
          </cell>
          <cell r="E2183">
            <v>5.45</v>
          </cell>
          <cell r="F2183">
            <v>37736</v>
          </cell>
          <cell r="G2183">
            <v>8.1000000000000003E-2</v>
          </cell>
          <cell r="H2183">
            <v>0.06</v>
          </cell>
          <cell r="I2183" t="str">
            <v>5          0</v>
          </cell>
          <cell r="J2183">
            <v>0</v>
          </cell>
          <cell r="K2183">
            <v>0</v>
          </cell>
          <cell r="L2183">
            <v>2003</v>
          </cell>
          <cell r="M2183" t="str">
            <v>No Trade</v>
          </cell>
          <cell r="N2183" t="str">
            <v>NG53</v>
          </cell>
          <cell r="O2183">
            <v>59.02</v>
          </cell>
          <cell r="P2183">
            <v>1</v>
          </cell>
        </row>
        <row r="2184">
          <cell r="A2184" t="str">
            <v>ON</v>
          </cell>
          <cell r="B2184">
            <v>5</v>
          </cell>
          <cell r="C2184">
            <v>3</v>
          </cell>
          <cell r="D2184" t="str">
            <v>C</v>
          </cell>
          <cell r="E2184">
            <v>5.5</v>
          </cell>
          <cell r="F2184">
            <v>37736</v>
          </cell>
          <cell r="G2184">
            <v>7.6999999999999999E-2</v>
          </cell>
          <cell r="H2184">
            <v>0.06</v>
          </cell>
          <cell r="I2184" t="str">
            <v>2          0</v>
          </cell>
          <cell r="J2184">
            <v>0</v>
          </cell>
          <cell r="K2184">
            <v>0</v>
          </cell>
          <cell r="L2184">
            <v>2003</v>
          </cell>
          <cell r="M2184" t="str">
            <v>No Trade</v>
          </cell>
          <cell r="N2184" t="str">
            <v>NG53</v>
          </cell>
          <cell r="O2184">
            <v>59.02</v>
          </cell>
          <cell r="P2184">
            <v>1</v>
          </cell>
        </row>
        <row r="2185">
          <cell r="A2185" t="str">
            <v>ON</v>
          </cell>
          <cell r="B2185">
            <v>5</v>
          </cell>
          <cell r="C2185">
            <v>3</v>
          </cell>
          <cell r="D2185" t="str">
            <v>C</v>
          </cell>
          <cell r="E2185">
            <v>5.55</v>
          </cell>
          <cell r="F2185">
            <v>37736</v>
          </cell>
          <cell r="G2185">
            <v>7.2999999999999995E-2</v>
          </cell>
          <cell r="H2185">
            <v>0.05</v>
          </cell>
          <cell r="I2185" t="str">
            <v>9          0</v>
          </cell>
          <cell r="J2185">
            <v>0</v>
          </cell>
          <cell r="K2185">
            <v>0</v>
          </cell>
          <cell r="L2185">
            <v>2003</v>
          </cell>
          <cell r="M2185" t="str">
            <v>No Trade</v>
          </cell>
          <cell r="N2185" t="str">
            <v>NG53</v>
          </cell>
          <cell r="O2185">
            <v>59.02</v>
          </cell>
          <cell r="P2185">
            <v>1</v>
          </cell>
        </row>
        <row r="2186">
          <cell r="A2186" t="str">
            <v>ON</v>
          </cell>
          <cell r="B2186">
            <v>5</v>
          </cell>
          <cell r="C2186">
            <v>3</v>
          </cell>
          <cell r="D2186" t="str">
            <v>C</v>
          </cell>
          <cell r="E2186">
            <v>5.6</v>
          </cell>
          <cell r="F2186">
            <v>37736</v>
          </cell>
          <cell r="G2186">
            <v>7.0000000000000007E-2</v>
          </cell>
          <cell r="H2186">
            <v>0.05</v>
          </cell>
          <cell r="I2186" t="str">
            <v>6          0</v>
          </cell>
          <cell r="J2186">
            <v>0</v>
          </cell>
          <cell r="K2186">
            <v>0</v>
          </cell>
          <cell r="L2186">
            <v>2003</v>
          </cell>
          <cell r="M2186" t="str">
            <v>No Trade</v>
          </cell>
          <cell r="N2186" t="str">
            <v>NG53</v>
          </cell>
          <cell r="O2186">
            <v>59.02</v>
          </cell>
          <cell r="P2186">
            <v>1</v>
          </cell>
        </row>
        <row r="2187">
          <cell r="A2187" t="str">
            <v>ON</v>
          </cell>
          <cell r="B2187">
            <v>5</v>
          </cell>
          <cell r="C2187">
            <v>3</v>
          </cell>
          <cell r="D2187" t="str">
            <v>C</v>
          </cell>
          <cell r="E2187">
            <v>5.65</v>
          </cell>
          <cell r="F2187">
            <v>37736</v>
          </cell>
          <cell r="G2187">
            <v>6.6000000000000003E-2</v>
          </cell>
          <cell r="H2187">
            <v>0.05</v>
          </cell>
          <cell r="I2187" t="str">
            <v>3          0</v>
          </cell>
          <cell r="J2187">
            <v>0</v>
          </cell>
          <cell r="K2187">
            <v>0</v>
          </cell>
          <cell r="L2187">
            <v>2003</v>
          </cell>
          <cell r="M2187" t="str">
            <v>No Trade</v>
          </cell>
          <cell r="N2187" t="str">
            <v>NG53</v>
          </cell>
          <cell r="O2187">
            <v>59.02</v>
          </cell>
          <cell r="P2187">
            <v>1</v>
          </cell>
        </row>
        <row r="2188">
          <cell r="A2188" t="str">
            <v>ON</v>
          </cell>
          <cell r="B2188">
            <v>5</v>
          </cell>
          <cell r="C2188">
            <v>3</v>
          </cell>
          <cell r="D2188" t="str">
            <v>C</v>
          </cell>
          <cell r="E2188">
            <v>5.75</v>
          </cell>
          <cell r="F2188">
            <v>37736</v>
          </cell>
          <cell r="G2188">
            <v>0.06</v>
          </cell>
          <cell r="H2188">
            <v>0.04</v>
          </cell>
          <cell r="I2188" t="str">
            <v>8          0</v>
          </cell>
          <cell r="J2188">
            <v>0</v>
          </cell>
          <cell r="K2188">
            <v>0</v>
          </cell>
          <cell r="L2188">
            <v>2003</v>
          </cell>
          <cell r="M2188" t="str">
            <v>No Trade</v>
          </cell>
          <cell r="N2188" t="str">
            <v>NG53</v>
          </cell>
          <cell r="O2188">
            <v>59.02</v>
          </cell>
          <cell r="P2188">
            <v>1</v>
          </cell>
        </row>
        <row r="2189">
          <cell r="A2189" t="str">
            <v>ON</v>
          </cell>
          <cell r="B2189">
            <v>5</v>
          </cell>
          <cell r="C2189">
            <v>3</v>
          </cell>
          <cell r="D2189" t="str">
            <v>C</v>
          </cell>
          <cell r="E2189">
            <v>6</v>
          </cell>
          <cell r="F2189">
            <v>37736</v>
          </cell>
          <cell r="G2189">
            <v>4.9000000000000002E-2</v>
          </cell>
          <cell r="H2189">
            <v>0.03</v>
          </cell>
          <cell r="I2189" t="str">
            <v>7        755</v>
          </cell>
          <cell r="J2189">
            <v>4.2999999999999997E-2</v>
          </cell>
          <cell r="K2189">
            <v>0.04</v>
          </cell>
          <cell r="L2189">
            <v>2003</v>
          </cell>
          <cell r="M2189" t="str">
            <v>No Trade</v>
          </cell>
          <cell r="N2189" t="str">
            <v>NG53</v>
          </cell>
          <cell r="O2189">
            <v>59.02</v>
          </cell>
          <cell r="P2189">
            <v>1</v>
          </cell>
        </row>
        <row r="2190">
          <cell r="A2190" t="str">
            <v>ON</v>
          </cell>
          <cell r="B2190">
            <v>5</v>
          </cell>
          <cell r="C2190">
            <v>3</v>
          </cell>
          <cell r="D2190" t="str">
            <v>C</v>
          </cell>
          <cell r="E2190">
            <v>6.5</v>
          </cell>
          <cell r="F2190">
            <v>37736</v>
          </cell>
          <cell r="G2190">
            <v>0.03</v>
          </cell>
          <cell r="H2190">
            <v>0.02</v>
          </cell>
          <cell r="I2190" t="str">
            <v>3          0</v>
          </cell>
          <cell r="J2190">
            <v>0</v>
          </cell>
          <cell r="K2190">
            <v>0</v>
          </cell>
          <cell r="L2190">
            <v>2003</v>
          </cell>
          <cell r="M2190" t="str">
            <v>No Trade</v>
          </cell>
          <cell r="N2190" t="str">
            <v>NG53</v>
          </cell>
          <cell r="O2190">
            <v>59.02</v>
          </cell>
          <cell r="P2190">
            <v>1</v>
          </cell>
        </row>
        <row r="2191">
          <cell r="A2191" t="str">
            <v>ON</v>
          </cell>
          <cell r="B2191">
            <v>5</v>
          </cell>
          <cell r="C2191">
            <v>3</v>
          </cell>
          <cell r="D2191" t="str">
            <v>C</v>
          </cell>
          <cell r="E2191">
            <v>7</v>
          </cell>
          <cell r="F2191">
            <v>37736</v>
          </cell>
          <cell r="G2191">
            <v>1.9E-2</v>
          </cell>
          <cell r="H2191">
            <v>0.01</v>
          </cell>
          <cell r="I2191" t="str">
            <v>9      1,450</v>
          </cell>
          <cell r="J2191">
            <v>1.7999999999999999E-2</v>
          </cell>
          <cell r="K2191">
            <v>1.7999999999999999E-2</v>
          </cell>
          <cell r="L2191">
            <v>2003</v>
          </cell>
          <cell r="M2191" t="str">
            <v>No Trade</v>
          </cell>
          <cell r="N2191" t="str">
            <v>NG53</v>
          </cell>
          <cell r="O2191">
            <v>59.02</v>
          </cell>
          <cell r="P2191">
            <v>1</v>
          </cell>
        </row>
        <row r="2192">
          <cell r="A2192" t="str">
            <v>ON</v>
          </cell>
          <cell r="B2192">
            <v>5</v>
          </cell>
          <cell r="C2192">
            <v>3</v>
          </cell>
          <cell r="D2192" t="str">
            <v>C</v>
          </cell>
          <cell r="E2192">
            <v>8</v>
          </cell>
          <cell r="F2192">
            <v>37736</v>
          </cell>
          <cell r="G2192">
            <v>0.01</v>
          </cell>
          <cell r="H2192">
            <v>0</v>
          </cell>
          <cell r="I2192" t="str">
            <v>8          0</v>
          </cell>
          <cell r="J2192">
            <v>0</v>
          </cell>
          <cell r="K2192">
            <v>0</v>
          </cell>
          <cell r="L2192">
            <v>2003</v>
          </cell>
          <cell r="M2192" t="str">
            <v>No Trade</v>
          </cell>
          <cell r="N2192" t="str">
            <v>NG53</v>
          </cell>
          <cell r="O2192">
            <v>59.02</v>
          </cell>
          <cell r="P2192">
            <v>1</v>
          </cell>
        </row>
        <row r="2193">
          <cell r="A2193" t="str">
            <v>ON</v>
          </cell>
          <cell r="B2193">
            <v>5</v>
          </cell>
          <cell r="C2193">
            <v>3</v>
          </cell>
          <cell r="D2193" t="str">
            <v>C</v>
          </cell>
          <cell r="E2193">
            <v>10</v>
          </cell>
          <cell r="F2193">
            <v>37736</v>
          </cell>
          <cell r="G2193">
            <v>4.0000000000000001E-3</v>
          </cell>
          <cell r="H2193">
            <v>0</v>
          </cell>
          <cell r="I2193" t="str">
            <v>3          0</v>
          </cell>
          <cell r="J2193">
            <v>0</v>
          </cell>
          <cell r="K2193">
            <v>0</v>
          </cell>
          <cell r="L2193">
            <v>2003</v>
          </cell>
          <cell r="M2193" t="str">
            <v>No Trade</v>
          </cell>
          <cell r="N2193" t="str">
            <v>NG53</v>
          </cell>
          <cell r="O2193">
            <v>59.02</v>
          </cell>
          <cell r="P2193">
            <v>1</v>
          </cell>
        </row>
        <row r="2194">
          <cell r="A2194" t="str">
            <v>ON</v>
          </cell>
          <cell r="B2194">
            <v>6</v>
          </cell>
          <cell r="C2194">
            <v>3</v>
          </cell>
          <cell r="D2194" t="str">
            <v>P</v>
          </cell>
          <cell r="E2194">
            <v>0.25</v>
          </cell>
          <cell r="F2194">
            <v>37768</v>
          </cell>
          <cell r="G2194">
            <v>0</v>
          </cell>
          <cell r="H2194">
            <v>0</v>
          </cell>
          <cell r="I2194" t="str">
            <v>0          0</v>
          </cell>
          <cell r="J2194">
            <v>0</v>
          </cell>
          <cell r="K2194">
            <v>0</v>
          </cell>
          <cell r="L2194">
            <v>2003</v>
          </cell>
          <cell r="M2194" t="str">
            <v>No Trade</v>
          </cell>
          <cell r="N2194" t="str">
            <v/>
          </cell>
          <cell r="O2194" t="str">
            <v/>
          </cell>
          <cell r="P2194" t="str">
            <v/>
          </cell>
        </row>
        <row r="2195">
          <cell r="A2195" t="str">
            <v>ON</v>
          </cell>
          <cell r="B2195">
            <v>6</v>
          </cell>
          <cell r="C2195">
            <v>3</v>
          </cell>
          <cell r="D2195" t="str">
            <v>C</v>
          </cell>
          <cell r="E2195">
            <v>1</v>
          </cell>
          <cell r="F2195">
            <v>37768</v>
          </cell>
          <cell r="G2195">
            <v>2.536</v>
          </cell>
          <cell r="H2195">
            <v>2.5299999999999998</v>
          </cell>
          <cell r="I2195" t="str">
            <v>6          0</v>
          </cell>
          <cell r="J2195">
            <v>0</v>
          </cell>
          <cell r="K2195">
            <v>0</v>
          </cell>
          <cell r="L2195">
            <v>2003</v>
          </cell>
          <cell r="M2195" t="str">
            <v>No Trade</v>
          </cell>
          <cell r="N2195" t="str">
            <v>NG63</v>
          </cell>
          <cell r="O2195">
            <v>38.49</v>
          </cell>
          <cell r="P2195">
            <v>1</v>
          </cell>
        </row>
        <row r="2196">
          <cell r="A2196" t="str">
            <v>ON</v>
          </cell>
          <cell r="B2196">
            <v>6</v>
          </cell>
          <cell r="C2196">
            <v>3</v>
          </cell>
          <cell r="D2196" t="str">
            <v>P</v>
          </cell>
          <cell r="E2196">
            <v>1</v>
          </cell>
          <cell r="F2196">
            <v>37768</v>
          </cell>
          <cell r="G2196">
            <v>1E-3</v>
          </cell>
          <cell r="H2196">
            <v>0</v>
          </cell>
          <cell r="I2196" t="str">
            <v>1          0</v>
          </cell>
          <cell r="J2196">
            <v>0</v>
          </cell>
          <cell r="K2196">
            <v>0</v>
          </cell>
          <cell r="L2196">
            <v>2003</v>
          </cell>
          <cell r="M2196">
            <v>1.6420061074044974</v>
          </cell>
          <cell r="N2196" t="str">
            <v>NG63</v>
          </cell>
          <cell r="O2196">
            <v>38.49</v>
          </cell>
          <cell r="P2196">
            <v>2</v>
          </cell>
        </row>
        <row r="2197">
          <cell r="A2197" t="str">
            <v>ON</v>
          </cell>
          <cell r="B2197">
            <v>6</v>
          </cell>
          <cell r="C2197">
            <v>3</v>
          </cell>
          <cell r="D2197" t="str">
            <v>C</v>
          </cell>
          <cell r="E2197">
            <v>1.5</v>
          </cell>
          <cell r="F2197">
            <v>37768</v>
          </cell>
          <cell r="G2197">
            <v>0</v>
          </cell>
          <cell r="H2197">
            <v>0</v>
          </cell>
          <cell r="I2197" t="str">
            <v>0          0</v>
          </cell>
          <cell r="J2197">
            <v>0</v>
          </cell>
          <cell r="K2197">
            <v>0</v>
          </cell>
          <cell r="L2197">
            <v>2003</v>
          </cell>
          <cell r="M2197" t="str">
            <v>No Trade</v>
          </cell>
          <cell r="N2197" t="str">
            <v/>
          </cell>
          <cell r="O2197" t="str">
            <v/>
          </cell>
          <cell r="P2197" t="str">
            <v/>
          </cell>
        </row>
        <row r="2198">
          <cell r="A2198" t="str">
            <v>ON</v>
          </cell>
          <cell r="B2198">
            <v>6</v>
          </cell>
          <cell r="C2198">
            <v>3</v>
          </cell>
          <cell r="D2198" t="str">
            <v>P</v>
          </cell>
          <cell r="E2198">
            <v>1.5</v>
          </cell>
          <cell r="F2198">
            <v>37768</v>
          </cell>
          <cell r="G2198">
            <v>0</v>
          </cell>
          <cell r="H2198">
            <v>0</v>
          </cell>
          <cell r="I2198" t="str">
            <v>0          0</v>
          </cell>
          <cell r="J2198">
            <v>0</v>
          </cell>
          <cell r="K2198">
            <v>0</v>
          </cell>
          <cell r="L2198">
            <v>2003</v>
          </cell>
          <cell r="M2198" t="str">
            <v>No Trade</v>
          </cell>
          <cell r="N2198" t="str">
            <v/>
          </cell>
          <cell r="O2198" t="str">
            <v/>
          </cell>
          <cell r="P2198" t="str">
            <v/>
          </cell>
        </row>
        <row r="2199">
          <cell r="A2199" t="str">
            <v>ON</v>
          </cell>
          <cell r="B2199">
            <v>6</v>
          </cell>
          <cell r="C2199">
            <v>3</v>
          </cell>
          <cell r="D2199" t="str">
            <v>P</v>
          </cell>
          <cell r="E2199">
            <v>2</v>
          </cell>
          <cell r="F2199">
            <v>37768</v>
          </cell>
          <cell r="G2199">
            <v>1E-3</v>
          </cell>
          <cell r="H2199">
            <v>0</v>
          </cell>
          <cell r="I2199" t="str">
            <v>1          0</v>
          </cell>
          <cell r="J2199">
            <v>0</v>
          </cell>
          <cell r="K2199">
            <v>0</v>
          </cell>
          <cell r="L2199">
            <v>2003</v>
          </cell>
          <cell r="M2199">
            <v>1.3121383848617132</v>
          </cell>
          <cell r="N2199" t="str">
            <v>NG63</v>
          </cell>
          <cell r="O2199">
            <v>38.49</v>
          </cell>
          <cell r="P2199">
            <v>2</v>
          </cell>
        </row>
        <row r="2200">
          <cell r="A2200" t="str">
            <v>ON</v>
          </cell>
          <cell r="B2200">
            <v>6</v>
          </cell>
          <cell r="C2200">
            <v>3</v>
          </cell>
          <cell r="D2200" t="str">
            <v>P</v>
          </cell>
          <cell r="E2200">
            <v>2.1</v>
          </cell>
          <cell r="F2200">
            <v>37768</v>
          </cell>
          <cell r="G2200">
            <v>1E-3</v>
          </cell>
          <cell r="H2200">
            <v>0</v>
          </cell>
          <cell r="I2200" t="str">
            <v>1          0</v>
          </cell>
          <cell r="J2200">
            <v>0</v>
          </cell>
          <cell r="K2200">
            <v>0</v>
          </cell>
          <cell r="L2200">
            <v>2003</v>
          </cell>
          <cell r="M2200">
            <v>1.2894945263224635</v>
          </cell>
          <cell r="N2200" t="str">
            <v>NG63</v>
          </cell>
          <cell r="O2200">
            <v>38.49</v>
          </cell>
          <cell r="P2200">
            <v>2</v>
          </cell>
        </row>
        <row r="2201">
          <cell r="A2201" t="str">
            <v>ON</v>
          </cell>
          <cell r="B2201">
            <v>6</v>
          </cell>
          <cell r="C2201">
            <v>3</v>
          </cell>
          <cell r="D2201" t="str">
            <v>P</v>
          </cell>
          <cell r="E2201">
            <v>2.25</v>
          </cell>
          <cell r="F2201">
            <v>37768</v>
          </cell>
          <cell r="G2201">
            <v>2E-3</v>
          </cell>
          <cell r="H2201">
            <v>0</v>
          </cell>
          <cell r="I2201" t="str">
            <v>3          0</v>
          </cell>
          <cell r="J2201">
            <v>0</v>
          </cell>
          <cell r="K2201">
            <v>0</v>
          </cell>
          <cell r="L2201">
            <v>2003</v>
          </cell>
          <cell r="M2201">
            <v>1.3281763940685032</v>
          </cell>
          <cell r="N2201" t="str">
            <v>NG63</v>
          </cell>
          <cell r="O2201">
            <v>38.49</v>
          </cell>
          <cell r="P2201">
            <v>2</v>
          </cell>
        </row>
        <row r="2202">
          <cell r="A2202" t="str">
            <v>ON</v>
          </cell>
          <cell r="B2202">
            <v>6</v>
          </cell>
          <cell r="C2202">
            <v>3</v>
          </cell>
          <cell r="D2202" t="str">
            <v>P</v>
          </cell>
          <cell r="E2202">
            <v>2.4500000000000002</v>
          </cell>
          <cell r="F2202">
            <v>37768</v>
          </cell>
          <cell r="G2202">
            <v>0</v>
          </cell>
          <cell r="H2202">
            <v>0</v>
          </cell>
          <cell r="I2202" t="str">
            <v>0          0</v>
          </cell>
          <cell r="J2202">
            <v>0</v>
          </cell>
          <cell r="K2202">
            <v>0</v>
          </cell>
          <cell r="L2202">
            <v>2003</v>
          </cell>
          <cell r="M2202" t="str">
            <v>No Trade</v>
          </cell>
          <cell r="N2202" t="str">
            <v/>
          </cell>
          <cell r="O2202" t="str">
            <v/>
          </cell>
          <cell r="P2202" t="str">
            <v/>
          </cell>
        </row>
        <row r="2203">
          <cell r="A2203" t="str">
            <v>ON</v>
          </cell>
          <cell r="B2203">
            <v>6</v>
          </cell>
          <cell r="C2203">
            <v>3</v>
          </cell>
          <cell r="D2203" t="str">
            <v>C</v>
          </cell>
          <cell r="E2203">
            <v>2.5</v>
          </cell>
          <cell r="F2203">
            <v>37768</v>
          </cell>
          <cell r="G2203">
            <v>1.56</v>
          </cell>
          <cell r="H2203">
            <v>1.45</v>
          </cell>
          <cell r="I2203" t="str">
            <v>7          0</v>
          </cell>
          <cell r="J2203">
            <v>0</v>
          </cell>
          <cell r="K2203">
            <v>0</v>
          </cell>
          <cell r="L2203">
            <v>2003</v>
          </cell>
          <cell r="M2203" t="str">
            <v>No Trade</v>
          </cell>
          <cell r="N2203" t="str">
            <v>NG63</v>
          </cell>
          <cell r="O2203">
            <v>38.49</v>
          </cell>
          <cell r="P2203">
            <v>1</v>
          </cell>
        </row>
        <row r="2204">
          <cell r="A2204" t="str">
            <v>ON</v>
          </cell>
          <cell r="B2204">
            <v>6</v>
          </cell>
          <cell r="C2204">
            <v>3</v>
          </cell>
          <cell r="D2204" t="str">
            <v>P</v>
          </cell>
          <cell r="E2204">
            <v>2.5</v>
          </cell>
          <cell r="F2204">
            <v>37768</v>
          </cell>
          <cell r="G2204">
            <v>8.0000000000000002E-3</v>
          </cell>
          <cell r="H2204">
            <v>0.01</v>
          </cell>
          <cell r="I2204" t="str">
            <v>0          0</v>
          </cell>
          <cell r="J2204">
            <v>0</v>
          </cell>
          <cell r="K2204">
            <v>0</v>
          </cell>
          <cell r="L2204">
            <v>2003</v>
          </cell>
          <cell r="M2204">
            <v>1.4483388767306569</v>
          </cell>
          <cell r="N2204" t="str">
            <v>NG63</v>
          </cell>
          <cell r="O2204">
            <v>38.49</v>
          </cell>
          <cell r="P2204">
            <v>2</v>
          </cell>
        </row>
        <row r="2205">
          <cell r="A2205" t="str">
            <v>ON</v>
          </cell>
          <cell r="B2205">
            <v>6</v>
          </cell>
          <cell r="C2205">
            <v>3</v>
          </cell>
          <cell r="D2205" t="str">
            <v>P</v>
          </cell>
          <cell r="E2205">
            <v>2.7</v>
          </cell>
          <cell r="F2205">
            <v>37768</v>
          </cell>
          <cell r="G2205">
            <v>1.7999999999999999E-2</v>
          </cell>
          <cell r="H2205">
            <v>0.02</v>
          </cell>
          <cell r="I2205" t="str">
            <v>2          0</v>
          </cell>
          <cell r="J2205">
            <v>0</v>
          </cell>
          <cell r="K2205">
            <v>0</v>
          </cell>
          <cell r="L2205">
            <v>2003</v>
          </cell>
          <cell r="M2205">
            <v>1.5338147585183655</v>
          </cell>
          <cell r="N2205" t="str">
            <v>NG63</v>
          </cell>
          <cell r="O2205">
            <v>38.49</v>
          </cell>
          <cell r="P2205">
            <v>2</v>
          </cell>
        </row>
        <row r="2206">
          <cell r="A2206" t="str">
            <v>ON</v>
          </cell>
          <cell r="B2206">
            <v>6</v>
          </cell>
          <cell r="C2206">
            <v>3</v>
          </cell>
          <cell r="D2206" t="str">
            <v>C</v>
          </cell>
          <cell r="E2206">
            <v>2.75</v>
          </cell>
          <cell r="F2206">
            <v>37768</v>
          </cell>
          <cell r="G2206">
            <v>1.0580000000000001</v>
          </cell>
          <cell r="H2206">
            <v>1.05</v>
          </cell>
          <cell r="I2206" t="str">
            <v>8          0</v>
          </cell>
          <cell r="J2206">
            <v>0</v>
          </cell>
          <cell r="K2206">
            <v>0</v>
          </cell>
          <cell r="L2206">
            <v>2003</v>
          </cell>
          <cell r="M2206" t="str">
            <v>No Trade</v>
          </cell>
          <cell r="N2206" t="str">
            <v>NG63</v>
          </cell>
          <cell r="O2206">
            <v>38.49</v>
          </cell>
          <cell r="P2206">
            <v>1</v>
          </cell>
        </row>
        <row r="2207">
          <cell r="A2207" t="str">
            <v>ON</v>
          </cell>
          <cell r="B2207">
            <v>6</v>
          </cell>
          <cell r="C2207">
            <v>3</v>
          </cell>
          <cell r="D2207" t="str">
            <v>P</v>
          </cell>
          <cell r="E2207">
            <v>2.75</v>
          </cell>
          <cell r="F2207">
            <v>37768</v>
          </cell>
          <cell r="G2207">
            <v>2.1999999999999999E-2</v>
          </cell>
          <cell r="H2207">
            <v>0.02</v>
          </cell>
          <cell r="I2207" t="str">
            <v>6          0</v>
          </cell>
          <cell r="J2207">
            <v>0</v>
          </cell>
          <cell r="K2207">
            <v>0</v>
          </cell>
          <cell r="L2207">
            <v>2003</v>
          </cell>
          <cell r="M2207">
            <v>1.5589524869311466</v>
          </cell>
          <cell r="N2207" t="str">
            <v>NG63</v>
          </cell>
          <cell r="O2207">
            <v>38.49</v>
          </cell>
          <cell r="P2207">
            <v>2</v>
          </cell>
        </row>
        <row r="2208">
          <cell r="A2208" t="str">
            <v>ON</v>
          </cell>
          <cell r="B2208">
            <v>6</v>
          </cell>
          <cell r="C2208">
            <v>3</v>
          </cell>
          <cell r="D2208" t="str">
            <v>C</v>
          </cell>
          <cell r="E2208">
            <v>2.8</v>
          </cell>
          <cell r="F2208">
            <v>37768</v>
          </cell>
          <cell r="G2208">
            <v>1.2709999999999999</v>
          </cell>
          <cell r="H2208">
            <v>1.17</v>
          </cell>
          <cell r="I2208" t="str">
            <v>6          0</v>
          </cell>
          <cell r="J2208">
            <v>0</v>
          </cell>
          <cell r="K2208">
            <v>0</v>
          </cell>
          <cell r="L2208">
            <v>2003</v>
          </cell>
          <cell r="M2208" t="str">
            <v>No Trade</v>
          </cell>
          <cell r="N2208" t="str">
            <v>NG63</v>
          </cell>
          <cell r="O2208">
            <v>38.49</v>
          </cell>
          <cell r="P2208">
            <v>1</v>
          </cell>
        </row>
        <row r="2209">
          <cell r="A2209" t="str">
            <v>ON</v>
          </cell>
          <cell r="B2209">
            <v>6</v>
          </cell>
          <cell r="C2209">
            <v>3</v>
          </cell>
          <cell r="D2209" t="str">
            <v>P</v>
          </cell>
          <cell r="E2209">
            <v>2.8</v>
          </cell>
          <cell r="F2209">
            <v>37768</v>
          </cell>
          <cell r="G2209">
            <v>2.5999999999999999E-2</v>
          </cell>
          <cell r="H2209">
            <v>0.03</v>
          </cell>
          <cell r="I2209" t="str">
            <v>1          0</v>
          </cell>
          <cell r="J2209">
            <v>0</v>
          </cell>
          <cell r="K2209">
            <v>0</v>
          </cell>
          <cell r="L2209">
            <v>2003</v>
          </cell>
          <cell r="M2209">
            <v>1.5794088748232802</v>
          </cell>
          <cell r="N2209" t="str">
            <v>NG63</v>
          </cell>
          <cell r="O2209">
            <v>38.49</v>
          </cell>
          <cell r="P2209">
            <v>2</v>
          </cell>
        </row>
        <row r="2210">
          <cell r="A2210" t="str">
            <v>ON</v>
          </cell>
          <cell r="B2210">
            <v>6</v>
          </cell>
          <cell r="C2210">
            <v>3</v>
          </cell>
          <cell r="D2210" t="str">
            <v>P</v>
          </cell>
          <cell r="E2210">
            <v>2.85</v>
          </cell>
          <cell r="F2210">
            <v>37768</v>
          </cell>
          <cell r="G2210">
            <v>0</v>
          </cell>
          <cell r="H2210">
            <v>0</v>
          </cell>
          <cell r="I2210" t="str">
            <v>0          0</v>
          </cell>
          <cell r="J2210">
            <v>0</v>
          </cell>
          <cell r="K2210">
            <v>0</v>
          </cell>
          <cell r="L2210">
            <v>2003</v>
          </cell>
          <cell r="M2210" t="str">
            <v>No Trade</v>
          </cell>
          <cell r="N2210" t="str">
            <v/>
          </cell>
          <cell r="O2210" t="str">
            <v/>
          </cell>
          <cell r="P2210" t="str">
            <v/>
          </cell>
        </row>
        <row r="2211">
          <cell r="A2211" t="str">
            <v>ON</v>
          </cell>
          <cell r="B2211">
            <v>6</v>
          </cell>
          <cell r="C2211">
            <v>3</v>
          </cell>
          <cell r="D2211" t="str">
            <v>C</v>
          </cell>
          <cell r="E2211">
            <v>2.9</v>
          </cell>
          <cell r="F2211">
            <v>37768</v>
          </cell>
          <cell r="G2211">
            <v>1.1879999999999999</v>
          </cell>
          <cell r="H2211">
            <v>1.08</v>
          </cell>
          <cell r="I2211" t="str">
            <v>8          0</v>
          </cell>
          <cell r="J2211">
            <v>0</v>
          </cell>
          <cell r="K2211">
            <v>0</v>
          </cell>
          <cell r="L2211">
            <v>2003</v>
          </cell>
          <cell r="M2211" t="str">
            <v>No Trade</v>
          </cell>
          <cell r="N2211" t="str">
            <v>NG63</v>
          </cell>
          <cell r="O2211">
            <v>38.49</v>
          </cell>
          <cell r="P2211">
            <v>1</v>
          </cell>
        </row>
        <row r="2212">
          <cell r="A2212" t="str">
            <v>ON</v>
          </cell>
          <cell r="B2212">
            <v>6</v>
          </cell>
          <cell r="C2212">
            <v>3</v>
          </cell>
          <cell r="D2212" t="str">
            <v>P</v>
          </cell>
          <cell r="E2212">
            <v>2.9</v>
          </cell>
          <cell r="F2212">
            <v>37768</v>
          </cell>
          <cell r="G2212">
            <v>3.5999999999999997E-2</v>
          </cell>
          <cell r="H2212">
            <v>0.04</v>
          </cell>
          <cell r="I2212" t="str">
            <v>2          0</v>
          </cell>
          <cell r="J2212">
            <v>0</v>
          </cell>
          <cell r="K2212">
            <v>0</v>
          </cell>
          <cell r="L2212">
            <v>2003</v>
          </cell>
          <cell r="M2212">
            <v>1.6227940011243731</v>
          </cell>
          <cell r="N2212" t="str">
            <v>NG63</v>
          </cell>
          <cell r="O2212">
            <v>38.49</v>
          </cell>
          <cell r="P2212">
            <v>2</v>
          </cell>
        </row>
        <row r="2213">
          <cell r="A2213" t="str">
            <v>ON</v>
          </cell>
          <cell r="B2213">
            <v>6</v>
          </cell>
          <cell r="C2213">
            <v>3</v>
          </cell>
          <cell r="D2213" t="str">
            <v>C</v>
          </cell>
          <cell r="E2213">
            <v>2.95</v>
          </cell>
          <cell r="F2213">
            <v>37768</v>
          </cell>
          <cell r="G2213">
            <v>1.1439999999999999</v>
          </cell>
          <cell r="H2213">
            <v>1.04</v>
          </cell>
          <cell r="I2213" t="str">
            <v>5          0</v>
          </cell>
          <cell r="J2213">
            <v>0</v>
          </cell>
          <cell r="K2213">
            <v>0</v>
          </cell>
          <cell r="L2213">
            <v>2003</v>
          </cell>
          <cell r="M2213" t="str">
            <v>No Trade</v>
          </cell>
          <cell r="N2213" t="str">
            <v>NG63</v>
          </cell>
          <cell r="O2213">
            <v>38.49</v>
          </cell>
          <cell r="P2213">
            <v>1</v>
          </cell>
        </row>
        <row r="2214">
          <cell r="A2214" t="str">
            <v>ON</v>
          </cell>
          <cell r="B2214">
            <v>6</v>
          </cell>
          <cell r="C2214">
            <v>3</v>
          </cell>
          <cell r="D2214" t="str">
            <v>P</v>
          </cell>
          <cell r="E2214">
            <v>2.95</v>
          </cell>
          <cell r="F2214">
            <v>37768</v>
          </cell>
          <cell r="G2214">
            <v>4.2000000000000003E-2</v>
          </cell>
          <cell r="H2214">
            <v>0.04</v>
          </cell>
          <cell r="I2214" t="str">
            <v>9          0</v>
          </cell>
          <cell r="J2214">
            <v>0</v>
          </cell>
          <cell r="K2214">
            <v>0</v>
          </cell>
          <cell r="L2214">
            <v>2003</v>
          </cell>
          <cell r="M2214">
            <v>1.6448282385806685</v>
          </cell>
          <cell r="N2214" t="str">
            <v>NG63</v>
          </cell>
          <cell r="O2214">
            <v>38.49</v>
          </cell>
          <cell r="P2214">
            <v>2</v>
          </cell>
        </row>
        <row r="2215">
          <cell r="A2215" t="str">
            <v>ON</v>
          </cell>
          <cell r="B2215">
            <v>6</v>
          </cell>
          <cell r="C2215">
            <v>3</v>
          </cell>
          <cell r="D2215" t="str">
            <v>C</v>
          </cell>
          <cell r="E2215">
            <v>3</v>
          </cell>
          <cell r="F2215">
            <v>37768</v>
          </cell>
          <cell r="G2215">
            <v>0.74299999999999999</v>
          </cell>
          <cell r="H2215">
            <v>0.74</v>
          </cell>
          <cell r="I2215" t="str">
            <v>3          0</v>
          </cell>
          <cell r="J2215">
            <v>0</v>
          </cell>
          <cell r="K2215">
            <v>0</v>
          </cell>
          <cell r="L2215">
            <v>2003</v>
          </cell>
          <cell r="M2215" t="str">
            <v>No Trade</v>
          </cell>
          <cell r="N2215" t="str">
            <v>NG63</v>
          </cell>
          <cell r="O2215">
            <v>38.49</v>
          </cell>
          <cell r="P2215">
            <v>1</v>
          </cell>
        </row>
        <row r="2216">
          <cell r="A2216" t="str">
            <v>ON</v>
          </cell>
          <cell r="B2216">
            <v>6</v>
          </cell>
          <cell r="C2216">
            <v>3</v>
          </cell>
          <cell r="D2216" t="str">
            <v>P</v>
          </cell>
          <cell r="E2216">
            <v>3</v>
          </cell>
          <cell r="F2216">
            <v>37768</v>
          </cell>
          <cell r="G2216">
            <v>4.9000000000000002E-2</v>
          </cell>
          <cell r="H2216">
            <v>0.05</v>
          </cell>
          <cell r="I2216" t="str">
            <v>6          0</v>
          </cell>
          <cell r="J2216">
            <v>0</v>
          </cell>
          <cell r="K2216">
            <v>0</v>
          </cell>
          <cell r="L2216">
            <v>2003</v>
          </cell>
          <cell r="M2216">
            <v>1.66834125334848</v>
          </cell>
          <cell r="N2216" t="str">
            <v>NG63</v>
          </cell>
          <cell r="O2216">
            <v>38.49</v>
          </cell>
          <cell r="P2216">
            <v>2</v>
          </cell>
        </row>
        <row r="2217">
          <cell r="A2217" t="str">
            <v>ON</v>
          </cell>
          <cell r="B2217">
            <v>6</v>
          </cell>
          <cell r="C2217">
            <v>3</v>
          </cell>
          <cell r="D2217" t="str">
            <v>P</v>
          </cell>
          <cell r="E2217">
            <v>3.05</v>
          </cell>
          <cell r="F2217">
            <v>37768</v>
          </cell>
          <cell r="G2217">
            <v>0</v>
          </cell>
          <cell r="H2217">
            <v>0</v>
          </cell>
          <cell r="I2217" t="str">
            <v>0          0</v>
          </cell>
          <cell r="J2217">
            <v>0</v>
          </cell>
          <cell r="K2217">
            <v>0</v>
          </cell>
          <cell r="L2217">
            <v>2003</v>
          </cell>
          <cell r="M2217" t="str">
            <v>No Trade</v>
          </cell>
          <cell r="N2217" t="str">
            <v/>
          </cell>
          <cell r="O2217" t="str">
            <v/>
          </cell>
          <cell r="P2217" t="str">
            <v/>
          </cell>
        </row>
        <row r="2218">
          <cell r="A2218" t="str">
            <v>ON</v>
          </cell>
          <cell r="B2218">
            <v>6</v>
          </cell>
          <cell r="C2218">
            <v>3</v>
          </cell>
          <cell r="D2218" t="str">
            <v>C</v>
          </cell>
          <cell r="E2218">
            <v>3.1</v>
          </cell>
          <cell r="F2218">
            <v>37768</v>
          </cell>
          <cell r="G2218">
            <v>1.0089999999999999</v>
          </cell>
          <cell r="H2218">
            <v>0.92</v>
          </cell>
          <cell r="I2218" t="str">
            <v>1          0</v>
          </cell>
          <cell r="J2218">
            <v>0</v>
          </cell>
          <cell r="K2218">
            <v>0</v>
          </cell>
          <cell r="L2218">
            <v>2003</v>
          </cell>
          <cell r="M2218" t="str">
            <v>No Trade</v>
          </cell>
          <cell r="N2218" t="str">
            <v>NG63</v>
          </cell>
          <cell r="O2218">
            <v>38.49</v>
          </cell>
          <cell r="P2218">
            <v>1</v>
          </cell>
        </row>
        <row r="2219">
          <cell r="A2219" t="str">
            <v>ON</v>
          </cell>
          <cell r="B2219">
            <v>6</v>
          </cell>
          <cell r="C2219">
            <v>3</v>
          </cell>
          <cell r="D2219" t="str">
            <v>P</v>
          </cell>
          <cell r="E2219">
            <v>3.1</v>
          </cell>
          <cell r="F2219">
            <v>37768</v>
          </cell>
          <cell r="G2219">
            <v>6.4000000000000001E-2</v>
          </cell>
          <cell r="H2219">
            <v>7.0000000000000007E-2</v>
          </cell>
          <cell r="I2219" t="str">
            <v>4          0</v>
          </cell>
          <cell r="J2219">
            <v>0</v>
          </cell>
          <cell r="K2219">
            <v>0</v>
          </cell>
          <cell r="L2219">
            <v>2003</v>
          </cell>
          <cell r="M2219">
            <v>1.7097568679382058</v>
          </cell>
          <cell r="N2219" t="str">
            <v>NG63</v>
          </cell>
          <cell r="O2219">
            <v>38.49</v>
          </cell>
          <cell r="P2219">
            <v>2</v>
          </cell>
        </row>
        <row r="2220">
          <cell r="A2220" t="str">
            <v>ON</v>
          </cell>
          <cell r="B2220">
            <v>6</v>
          </cell>
          <cell r="C2220">
            <v>3</v>
          </cell>
          <cell r="D2220" t="str">
            <v>C</v>
          </cell>
          <cell r="E2220">
            <v>3.15</v>
          </cell>
          <cell r="F2220">
            <v>37768</v>
          </cell>
          <cell r="G2220">
            <v>0.96799999999999997</v>
          </cell>
          <cell r="H2220">
            <v>0.88</v>
          </cell>
          <cell r="I2220" t="str">
            <v>2          0</v>
          </cell>
          <cell r="J2220">
            <v>0</v>
          </cell>
          <cell r="K2220">
            <v>0</v>
          </cell>
          <cell r="L2220">
            <v>2003</v>
          </cell>
          <cell r="M2220" t="str">
            <v>No Trade</v>
          </cell>
          <cell r="N2220" t="str">
            <v>NG63</v>
          </cell>
          <cell r="O2220">
            <v>38.49</v>
          </cell>
          <cell r="P2220">
            <v>1</v>
          </cell>
        </row>
        <row r="2221">
          <cell r="A2221" t="str">
            <v>ON</v>
          </cell>
          <cell r="B2221">
            <v>6</v>
          </cell>
          <cell r="C2221">
            <v>3</v>
          </cell>
          <cell r="D2221" t="str">
            <v>P</v>
          </cell>
          <cell r="E2221">
            <v>3.15</v>
          </cell>
          <cell r="F2221">
            <v>37768</v>
          </cell>
          <cell r="G2221">
            <v>7.2999999999999995E-2</v>
          </cell>
          <cell r="H2221">
            <v>0.08</v>
          </cell>
          <cell r="I2221" t="str">
            <v>4          0</v>
          </cell>
          <cell r="J2221">
            <v>0</v>
          </cell>
          <cell r="K2221">
            <v>0</v>
          </cell>
          <cell r="L2221">
            <v>2003</v>
          </cell>
          <cell r="M2221">
            <v>1.7319229007306844</v>
          </cell>
          <cell r="N2221" t="str">
            <v>NG63</v>
          </cell>
          <cell r="O2221">
            <v>38.49</v>
          </cell>
          <cell r="P2221">
            <v>2</v>
          </cell>
        </row>
        <row r="2222">
          <cell r="A2222" t="str">
            <v>ON</v>
          </cell>
          <cell r="B2222">
            <v>6</v>
          </cell>
          <cell r="C2222">
            <v>3</v>
          </cell>
          <cell r="D2222" t="str">
            <v>C</v>
          </cell>
          <cell r="E2222">
            <v>3.2</v>
          </cell>
          <cell r="F2222">
            <v>37768</v>
          </cell>
          <cell r="G2222">
            <v>0.61</v>
          </cell>
          <cell r="H2222">
            <v>0.61</v>
          </cell>
          <cell r="I2222" t="str">
            <v>0          0</v>
          </cell>
          <cell r="J2222">
            <v>0</v>
          </cell>
          <cell r="K2222">
            <v>0</v>
          </cell>
          <cell r="L2222">
            <v>2003</v>
          </cell>
          <cell r="M2222" t="str">
            <v>No Trade</v>
          </cell>
          <cell r="N2222" t="str">
            <v>NG63</v>
          </cell>
          <cell r="O2222">
            <v>38.49</v>
          </cell>
          <cell r="P2222">
            <v>1</v>
          </cell>
        </row>
        <row r="2223">
          <cell r="A2223" t="str">
            <v>ON</v>
          </cell>
          <cell r="B2223">
            <v>6</v>
          </cell>
          <cell r="C2223">
            <v>3</v>
          </cell>
          <cell r="D2223" t="str">
            <v>P</v>
          </cell>
          <cell r="E2223">
            <v>3.2</v>
          </cell>
          <cell r="F2223">
            <v>37768</v>
          </cell>
          <cell r="G2223">
            <v>8.3000000000000004E-2</v>
          </cell>
          <cell r="H2223">
            <v>0.09</v>
          </cell>
          <cell r="I2223" t="str">
            <v>5          0</v>
          </cell>
          <cell r="J2223">
            <v>0</v>
          </cell>
          <cell r="K2223">
            <v>0</v>
          </cell>
          <cell r="L2223">
            <v>2003</v>
          </cell>
          <cell r="M2223">
            <v>1.7546044743959555</v>
          </cell>
          <cell r="N2223" t="str">
            <v>NG63</v>
          </cell>
          <cell r="O2223">
            <v>38.49</v>
          </cell>
          <cell r="P2223">
            <v>2</v>
          </cell>
        </row>
        <row r="2224">
          <cell r="A2224" t="str">
            <v>ON</v>
          </cell>
          <cell r="B2224">
            <v>6</v>
          </cell>
          <cell r="C2224">
            <v>3</v>
          </cell>
          <cell r="D2224" t="str">
            <v>C</v>
          </cell>
          <cell r="E2224">
            <v>3.25</v>
          </cell>
          <cell r="F2224">
            <v>37768</v>
          </cell>
          <cell r="G2224">
            <v>0.57199999999999995</v>
          </cell>
          <cell r="H2224">
            <v>0.56999999999999995</v>
          </cell>
          <cell r="I2224" t="str">
            <v>2          0</v>
          </cell>
          <cell r="J2224">
            <v>0</v>
          </cell>
          <cell r="K2224">
            <v>0</v>
          </cell>
          <cell r="L2224">
            <v>2003</v>
          </cell>
          <cell r="M2224" t="str">
            <v>No Trade</v>
          </cell>
          <cell r="N2224" t="str">
            <v>NG63</v>
          </cell>
          <cell r="O2224">
            <v>38.49</v>
          </cell>
          <cell r="P2224">
            <v>1</v>
          </cell>
        </row>
        <row r="2225">
          <cell r="A2225" t="str">
            <v>ON</v>
          </cell>
          <cell r="B2225">
            <v>6</v>
          </cell>
          <cell r="C2225">
            <v>3</v>
          </cell>
          <cell r="D2225" t="str">
            <v>P</v>
          </cell>
          <cell r="E2225">
            <v>3.25</v>
          </cell>
          <cell r="F2225">
            <v>37768</v>
          </cell>
          <cell r="G2225">
            <v>9.4E-2</v>
          </cell>
          <cell r="H2225">
            <v>0.1</v>
          </cell>
          <cell r="I2225" t="str">
            <v>7          0</v>
          </cell>
          <cell r="J2225">
            <v>0</v>
          </cell>
          <cell r="K2225">
            <v>0</v>
          </cell>
          <cell r="L2225">
            <v>2003</v>
          </cell>
          <cell r="M2225">
            <v>1.7775769426096624</v>
          </cell>
          <cell r="N2225" t="str">
            <v>NG63</v>
          </cell>
          <cell r="O2225">
            <v>38.49</v>
          </cell>
          <cell r="P2225">
            <v>2</v>
          </cell>
        </row>
        <row r="2226">
          <cell r="A2226" t="str">
            <v>ON</v>
          </cell>
          <cell r="B2226">
            <v>6</v>
          </cell>
          <cell r="C2226">
            <v>3</v>
          </cell>
          <cell r="D2226" t="str">
            <v>C</v>
          </cell>
          <cell r="E2226">
            <v>3.3</v>
          </cell>
          <cell r="F2226">
            <v>37768</v>
          </cell>
          <cell r="G2226">
            <v>0.85199999999999998</v>
          </cell>
          <cell r="H2226">
            <v>0.76</v>
          </cell>
          <cell r="I2226" t="str">
            <v>9          0</v>
          </cell>
          <cell r="J2226">
            <v>0</v>
          </cell>
          <cell r="K2226">
            <v>0</v>
          </cell>
          <cell r="L2226">
            <v>2003</v>
          </cell>
          <cell r="M2226" t="str">
            <v>No Trade</v>
          </cell>
          <cell r="N2226" t="str">
            <v>NG63</v>
          </cell>
          <cell r="O2226">
            <v>38.49</v>
          </cell>
          <cell r="P2226">
            <v>1</v>
          </cell>
        </row>
        <row r="2227">
          <cell r="A2227" t="str">
            <v>ON</v>
          </cell>
          <cell r="B2227">
            <v>6</v>
          </cell>
          <cell r="C2227">
            <v>3</v>
          </cell>
          <cell r="D2227" t="str">
            <v>P</v>
          </cell>
          <cell r="E2227">
            <v>3.3</v>
          </cell>
          <cell r="F2227">
            <v>37768</v>
          </cell>
          <cell r="G2227">
            <v>0.105</v>
          </cell>
          <cell r="H2227">
            <v>0.12</v>
          </cell>
          <cell r="I2227" t="str">
            <v>0          0</v>
          </cell>
          <cell r="J2227">
            <v>0</v>
          </cell>
          <cell r="K2227">
            <v>0</v>
          </cell>
          <cell r="L2227">
            <v>2003</v>
          </cell>
          <cell r="M2227">
            <v>1.797859040492666</v>
          </cell>
          <cell r="N2227" t="str">
            <v>NG63</v>
          </cell>
          <cell r="O2227">
            <v>38.49</v>
          </cell>
          <cell r="P2227">
            <v>2</v>
          </cell>
        </row>
        <row r="2228">
          <cell r="A2228" t="str">
            <v>ON</v>
          </cell>
          <cell r="B2228">
            <v>6</v>
          </cell>
          <cell r="C2228">
            <v>3</v>
          </cell>
          <cell r="D2228" t="str">
            <v>C</v>
          </cell>
          <cell r="E2228">
            <v>3.35</v>
          </cell>
          <cell r="F2228">
            <v>37768</v>
          </cell>
          <cell r="G2228">
            <v>0.81599999999999995</v>
          </cell>
          <cell r="H2228">
            <v>0.73</v>
          </cell>
          <cell r="I2228" t="str">
            <v>3          0</v>
          </cell>
          <cell r="J2228">
            <v>0</v>
          </cell>
          <cell r="K2228">
            <v>0</v>
          </cell>
          <cell r="L2228">
            <v>2003</v>
          </cell>
          <cell r="M2228" t="str">
            <v>No Trade</v>
          </cell>
          <cell r="N2228" t="str">
            <v>NG63</v>
          </cell>
          <cell r="O2228">
            <v>38.49</v>
          </cell>
          <cell r="P2228">
            <v>1</v>
          </cell>
        </row>
        <row r="2229">
          <cell r="A2229" t="str">
            <v>ON</v>
          </cell>
          <cell r="B2229">
            <v>6</v>
          </cell>
          <cell r="C2229">
            <v>3</v>
          </cell>
          <cell r="D2229" t="str">
            <v>P</v>
          </cell>
          <cell r="E2229">
            <v>3.35</v>
          </cell>
          <cell r="F2229">
            <v>37768</v>
          </cell>
          <cell r="G2229">
            <v>0.11799999999999999</v>
          </cell>
          <cell r="H2229">
            <v>0.13</v>
          </cell>
          <cell r="I2229" t="str">
            <v>4          0</v>
          </cell>
          <cell r="J2229">
            <v>0</v>
          </cell>
          <cell r="K2229">
            <v>0</v>
          </cell>
          <cell r="L2229">
            <v>2003</v>
          </cell>
          <cell r="M2229">
            <v>1.8211913288270005</v>
          </cell>
          <cell r="N2229" t="str">
            <v>NG63</v>
          </cell>
          <cell r="O2229">
            <v>38.49</v>
          </cell>
          <cell r="P2229">
            <v>2</v>
          </cell>
        </row>
        <row r="2230">
          <cell r="A2230" t="str">
            <v>ON</v>
          </cell>
          <cell r="B2230">
            <v>6</v>
          </cell>
          <cell r="C2230">
            <v>3</v>
          </cell>
          <cell r="D2230" t="str">
            <v>C</v>
          </cell>
          <cell r="E2230">
            <v>3.4</v>
          </cell>
          <cell r="F2230">
            <v>37768</v>
          </cell>
          <cell r="G2230">
            <v>0.78</v>
          </cell>
          <cell r="H2230">
            <v>0.69</v>
          </cell>
          <cell r="I2230" t="str">
            <v>9          0</v>
          </cell>
          <cell r="J2230">
            <v>0</v>
          </cell>
          <cell r="K2230">
            <v>0</v>
          </cell>
          <cell r="L2230">
            <v>2003</v>
          </cell>
          <cell r="M2230" t="str">
            <v>No Trade</v>
          </cell>
          <cell r="N2230" t="str">
            <v>NG63</v>
          </cell>
          <cell r="O2230">
            <v>38.49</v>
          </cell>
          <cell r="P2230">
            <v>1</v>
          </cell>
        </row>
        <row r="2231">
          <cell r="A2231" t="str">
            <v>ON</v>
          </cell>
          <cell r="B2231">
            <v>6</v>
          </cell>
          <cell r="C2231">
            <v>3</v>
          </cell>
          <cell r="D2231" t="str">
            <v>P</v>
          </cell>
          <cell r="E2231">
            <v>3.4</v>
          </cell>
          <cell r="F2231">
            <v>37768</v>
          </cell>
          <cell r="G2231">
            <v>0.13100000000000001</v>
          </cell>
          <cell r="H2231">
            <v>0.14000000000000001</v>
          </cell>
          <cell r="I2231" t="str">
            <v>9          0</v>
          </cell>
          <cell r="J2231">
            <v>0</v>
          </cell>
          <cell r="K2231">
            <v>0</v>
          </cell>
          <cell r="L2231">
            <v>2003</v>
          </cell>
          <cell r="M2231">
            <v>1.8420002905025861</v>
          </cell>
          <cell r="N2231" t="str">
            <v>NG63</v>
          </cell>
          <cell r="O2231">
            <v>38.49</v>
          </cell>
          <cell r="P2231">
            <v>2</v>
          </cell>
        </row>
        <row r="2232">
          <cell r="A2232" t="str">
            <v>ON</v>
          </cell>
          <cell r="B2232">
            <v>6</v>
          </cell>
          <cell r="C2232">
            <v>3</v>
          </cell>
          <cell r="D2232" t="str">
            <v>C</v>
          </cell>
          <cell r="E2232">
            <v>3.45</v>
          </cell>
          <cell r="F2232">
            <v>37768</v>
          </cell>
          <cell r="G2232">
            <v>0.745</v>
          </cell>
          <cell r="H2232">
            <v>0.66</v>
          </cell>
          <cell r="I2232" t="str">
            <v>5          0</v>
          </cell>
          <cell r="J2232">
            <v>0</v>
          </cell>
          <cell r="K2232">
            <v>0</v>
          </cell>
          <cell r="L2232">
            <v>2003</v>
          </cell>
          <cell r="M2232" t="str">
            <v>No Trade</v>
          </cell>
          <cell r="N2232" t="str">
            <v>NG63</v>
          </cell>
          <cell r="O2232">
            <v>38.49</v>
          </cell>
          <cell r="P2232">
            <v>1</v>
          </cell>
        </row>
        <row r="2233">
          <cell r="A2233" t="str">
            <v>ON</v>
          </cell>
          <cell r="B2233">
            <v>6</v>
          </cell>
          <cell r="C2233">
            <v>3</v>
          </cell>
          <cell r="D2233" t="str">
            <v>P</v>
          </cell>
          <cell r="E2233">
            <v>3.45</v>
          </cell>
          <cell r="F2233">
            <v>37768</v>
          </cell>
          <cell r="G2233">
            <v>0.14499999999999999</v>
          </cell>
          <cell r="H2233">
            <v>0.16</v>
          </cell>
          <cell r="I2233" t="str">
            <v>6          0</v>
          </cell>
          <cell r="J2233">
            <v>0</v>
          </cell>
          <cell r="K2233">
            <v>0</v>
          </cell>
          <cell r="L2233">
            <v>2003</v>
          </cell>
          <cell r="M2233">
            <v>1.8630009574893236</v>
          </cell>
          <cell r="N2233" t="str">
            <v>NG63</v>
          </cell>
          <cell r="O2233">
            <v>38.49</v>
          </cell>
          <cell r="P2233">
            <v>2</v>
          </cell>
        </row>
        <row r="2234">
          <cell r="A2234" t="str">
            <v>ON</v>
          </cell>
          <cell r="B2234">
            <v>6</v>
          </cell>
          <cell r="C2234">
            <v>3</v>
          </cell>
          <cell r="D2234" t="str">
            <v>C</v>
          </cell>
          <cell r="E2234">
            <v>3.5</v>
          </cell>
          <cell r="F2234">
            <v>37768</v>
          </cell>
          <cell r="G2234">
            <v>0.71199999999999997</v>
          </cell>
          <cell r="H2234">
            <v>0.63</v>
          </cell>
          <cell r="I2234" t="str">
            <v>3          0</v>
          </cell>
          <cell r="J2234">
            <v>0</v>
          </cell>
          <cell r="K2234">
            <v>0</v>
          </cell>
          <cell r="L2234">
            <v>2003</v>
          </cell>
          <cell r="M2234" t="str">
            <v>No Trade</v>
          </cell>
          <cell r="N2234" t="str">
            <v>NG63</v>
          </cell>
          <cell r="O2234">
            <v>38.49</v>
          </cell>
          <cell r="P2234">
            <v>1</v>
          </cell>
        </row>
        <row r="2235">
          <cell r="A2235" t="str">
            <v>ON</v>
          </cell>
          <cell r="B2235">
            <v>6</v>
          </cell>
          <cell r="C2235">
            <v>3</v>
          </cell>
          <cell r="D2235" t="str">
            <v>P</v>
          </cell>
          <cell r="E2235">
            <v>3.5</v>
          </cell>
          <cell r="F2235">
            <v>37768</v>
          </cell>
          <cell r="G2235">
            <v>0.161</v>
          </cell>
          <cell r="H2235">
            <v>0.18</v>
          </cell>
          <cell r="I2235" t="str">
            <v>4          0</v>
          </cell>
          <cell r="J2235">
            <v>0</v>
          </cell>
          <cell r="K2235">
            <v>0</v>
          </cell>
          <cell r="L2235">
            <v>2003</v>
          </cell>
          <cell r="M2235">
            <v>1.8862638328586794</v>
          </cell>
          <cell r="N2235" t="str">
            <v>NG63</v>
          </cell>
          <cell r="O2235">
            <v>38.49</v>
          </cell>
          <cell r="P2235">
            <v>2</v>
          </cell>
        </row>
        <row r="2236">
          <cell r="A2236" t="str">
            <v>ON</v>
          </cell>
          <cell r="B2236">
            <v>6</v>
          </cell>
          <cell r="C2236">
            <v>3</v>
          </cell>
          <cell r="D2236" t="str">
            <v>C</v>
          </cell>
          <cell r="E2236">
            <v>3.55</v>
          </cell>
          <cell r="F2236">
            <v>37768</v>
          </cell>
          <cell r="G2236">
            <v>0.67900000000000005</v>
          </cell>
          <cell r="H2236">
            <v>0.6</v>
          </cell>
          <cell r="I2236" t="str">
            <v>3          0</v>
          </cell>
          <cell r="J2236">
            <v>0</v>
          </cell>
          <cell r="K2236">
            <v>0</v>
          </cell>
          <cell r="L2236">
            <v>2003</v>
          </cell>
          <cell r="M2236" t="str">
            <v>No Trade</v>
          </cell>
          <cell r="N2236" t="str">
            <v>NG63</v>
          </cell>
          <cell r="O2236">
            <v>38.49</v>
          </cell>
          <cell r="P2236">
            <v>1</v>
          </cell>
        </row>
        <row r="2237">
          <cell r="A2237" t="str">
            <v>ON</v>
          </cell>
          <cell r="B2237">
            <v>6</v>
          </cell>
          <cell r="C2237">
            <v>3</v>
          </cell>
          <cell r="D2237" t="str">
            <v>P</v>
          </cell>
          <cell r="E2237">
            <v>3.55</v>
          </cell>
          <cell r="F2237">
            <v>37768</v>
          </cell>
          <cell r="G2237">
            <v>0.17699999999999999</v>
          </cell>
          <cell r="H2237">
            <v>0.2</v>
          </cell>
          <cell r="I2237" t="str">
            <v>3          0</v>
          </cell>
          <cell r="J2237">
            <v>0</v>
          </cell>
          <cell r="K2237">
            <v>0</v>
          </cell>
          <cell r="L2237">
            <v>2003</v>
          </cell>
          <cell r="M2237">
            <v>1.9073018756204507</v>
          </cell>
          <cell r="N2237" t="str">
            <v>NG63</v>
          </cell>
          <cell r="O2237">
            <v>38.49</v>
          </cell>
          <cell r="P2237">
            <v>2</v>
          </cell>
        </row>
        <row r="2238">
          <cell r="A2238" t="str">
            <v>ON</v>
          </cell>
          <cell r="B2238">
            <v>6</v>
          </cell>
          <cell r="C2238">
            <v>3</v>
          </cell>
          <cell r="D2238" t="str">
            <v>C</v>
          </cell>
          <cell r="E2238">
            <v>3.6</v>
          </cell>
          <cell r="F2238">
            <v>37768</v>
          </cell>
          <cell r="G2238">
            <v>0.64900000000000002</v>
          </cell>
          <cell r="H2238">
            <v>0.56999999999999995</v>
          </cell>
          <cell r="I2238" t="str">
            <v>4          0</v>
          </cell>
          <cell r="J2238">
            <v>0</v>
          </cell>
          <cell r="K2238">
            <v>0</v>
          </cell>
          <cell r="L2238">
            <v>2003</v>
          </cell>
          <cell r="M2238" t="str">
            <v>No Trade</v>
          </cell>
          <cell r="N2238" t="str">
            <v>NG63</v>
          </cell>
          <cell r="O2238">
            <v>38.49</v>
          </cell>
          <cell r="P2238">
            <v>1</v>
          </cell>
        </row>
        <row r="2239">
          <cell r="A2239" t="str">
            <v>ON</v>
          </cell>
          <cell r="B2239">
            <v>6</v>
          </cell>
          <cell r="C2239">
            <v>3</v>
          </cell>
          <cell r="D2239" t="str">
            <v>P</v>
          </cell>
          <cell r="E2239">
            <v>3.6</v>
          </cell>
          <cell r="F2239">
            <v>37768</v>
          </cell>
          <cell r="G2239">
            <v>0.19600000000000001</v>
          </cell>
          <cell r="H2239">
            <v>0.22</v>
          </cell>
          <cell r="I2239" t="str">
            <v>3          0</v>
          </cell>
          <cell r="J2239">
            <v>0</v>
          </cell>
          <cell r="K2239">
            <v>0</v>
          </cell>
          <cell r="L2239">
            <v>2003</v>
          </cell>
          <cell r="M2239">
            <v>1.9321747896405428</v>
          </cell>
          <cell r="N2239" t="str">
            <v>NG63</v>
          </cell>
          <cell r="O2239">
            <v>38.49</v>
          </cell>
          <cell r="P2239">
            <v>2</v>
          </cell>
        </row>
        <row r="2240">
          <cell r="A2240" t="str">
            <v>ON</v>
          </cell>
          <cell r="B2240">
            <v>6</v>
          </cell>
          <cell r="C2240">
            <v>3</v>
          </cell>
          <cell r="D2240" t="str">
            <v>C</v>
          </cell>
          <cell r="E2240">
            <v>3.65</v>
          </cell>
          <cell r="F2240">
            <v>37768</v>
          </cell>
          <cell r="G2240">
            <v>0.61899999999999999</v>
          </cell>
          <cell r="H2240">
            <v>0.54</v>
          </cell>
          <cell r="I2240" t="str">
            <v>6          0</v>
          </cell>
          <cell r="J2240">
            <v>0</v>
          </cell>
          <cell r="K2240">
            <v>0</v>
          </cell>
          <cell r="L2240">
            <v>2003</v>
          </cell>
          <cell r="M2240" t="str">
            <v>No Trade</v>
          </cell>
          <cell r="N2240" t="str">
            <v>NG63</v>
          </cell>
          <cell r="O2240">
            <v>38.49</v>
          </cell>
          <cell r="P2240">
            <v>1</v>
          </cell>
        </row>
        <row r="2241">
          <cell r="A2241" t="str">
            <v>ON</v>
          </cell>
          <cell r="B2241">
            <v>6</v>
          </cell>
          <cell r="C2241">
            <v>3</v>
          </cell>
          <cell r="D2241" t="str">
            <v>P</v>
          </cell>
          <cell r="E2241">
            <v>3.65</v>
          </cell>
          <cell r="F2241">
            <v>37768</v>
          </cell>
          <cell r="G2241">
            <v>0.215</v>
          </cell>
          <cell r="H2241">
            <v>0.24</v>
          </cell>
          <cell r="I2241" t="str">
            <v>4          0</v>
          </cell>
          <cell r="J2241">
            <v>0</v>
          </cell>
          <cell r="K2241">
            <v>0</v>
          </cell>
          <cell r="L2241">
            <v>2003</v>
          </cell>
          <cell r="M2241">
            <v>1.9548216668241039</v>
          </cell>
          <cell r="N2241" t="str">
            <v>NG63</v>
          </cell>
          <cell r="O2241">
            <v>38.49</v>
          </cell>
          <cell r="P2241">
            <v>2</v>
          </cell>
        </row>
        <row r="2242">
          <cell r="A2242" t="str">
            <v>ON</v>
          </cell>
          <cell r="B2242">
            <v>6</v>
          </cell>
          <cell r="C2242">
            <v>3</v>
          </cell>
          <cell r="D2242" t="str">
            <v>C</v>
          </cell>
          <cell r="E2242">
            <v>3.7</v>
          </cell>
          <cell r="F2242">
            <v>37768</v>
          </cell>
          <cell r="G2242">
            <v>0.59099999999999997</v>
          </cell>
          <cell r="H2242">
            <v>0.51</v>
          </cell>
          <cell r="I2242" t="str">
            <v>9          0</v>
          </cell>
          <cell r="J2242">
            <v>0</v>
          </cell>
          <cell r="K2242">
            <v>0</v>
          </cell>
          <cell r="L2242">
            <v>2003</v>
          </cell>
          <cell r="M2242" t="str">
            <v>No Trade</v>
          </cell>
          <cell r="N2242" t="str">
            <v>NG63</v>
          </cell>
          <cell r="O2242">
            <v>38.49</v>
          </cell>
          <cell r="P2242">
            <v>1</v>
          </cell>
        </row>
        <row r="2243">
          <cell r="A2243" t="str">
            <v>ON</v>
          </cell>
          <cell r="B2243">
            <v>6</v>
          </cell>
          <cell r="C2243">
            <v>3</v>
          </cell>
          <cell r="D2243" t="str">
            <v>P</v>
          </cell>
          <cell r="E2243">
            <v>3.7</v>
          </cell>
          <cell r="F2243">
            <v>37768</v>
          </cell>
          <cell r="G2243">
            <v>0.23599999999999999</v>
          </cell>
          <cell r="H2243">
            <v>0.26</v>
          </cell>
          <cell r="I2243" t="str">
            <v>7          0</v>
          </cell>
          <cell r="J2243">
            <v>0</v>
          </cell>
          <cell r="K2243">
            <v>0</v>
          </cell>
          <cell r="L2243">
            <v>2003</v>
          </cell>
          <cell r="M2243">
            <v>1.9789716875405685</v>
          </cell>
          <cell r="N2243" t="str">
            <v>NG63</v>
          </cell>
          <cell r="O2243">
            <v>38.49</v>
          </cell>
          <cell r="P2243">
            <v>2</v>
          </cell>
        </row>
        <row r="2244">
          <cell r="A2244" t="str">
            <v>ON</v>
          </cell>
          <cell r="B2244">
            <v>6</v>
          </cell>
          <cell r="C2244">
            <v>3</v>
          </cell>
          <cell r="D2244" t="str">
            <v>C</v>
          </cell>
          <cell r="E2244">
            <v>3.75</v>
          </cell>
          <cell r="F2244">
            <v>37768</v>
          </cell>
          <cell r="G2244">
            <v>0.56299999999999994</v>
          </cell>
          <cell r="H2244">
            <v>0.49</v>
          </cell>
          <cell r="I2244" t="str">
            <v>3          0</v>
          </cell>
          <cell r="J2244">
            <v>0</v>
          </cell>
          <cell r="K2244">
            <v>0</v>
          </cell>
          <cell r="L2244">
            <v>2003</v>
          </cell>
          <cell r="M2244" t="str">
            <v>No Trade</v>
          </cell>
          <cell r="N2244" t="str">
            <v>NG63</v>
          </cell>
          <cell r="O2244">
            <v>38.49</v>
          </cell>
          <cell r="P2244">
            <v>1</v>
          </cell>
        </row>
        <row r="2245">
          <cell r="A2245" t="str">
            <v>ON</v>
          </cell>
          <cell r="B2245">
            <v>6</v>
          </cell>
          <cell r="C2245">
            <v>3</v>
          </cell>
          <cell r="D2245" t="str">
            <v>P</v>
          </cell>
          <cell r="E2245">
            <v>3.75</v>
          </cell>
          <cell r="F2245">
            <v>37768</v>
          </cell>
          <cell r="G2245">
            <v>0.25700000000000001</v>
          </cell>
          <cell r="H2245">
            <v>0.28999999999999998</v>
          </cell>
          <cell r="I2245" t="str">
            <v>0         50</v>
          </cell>
          <cell r="J2245">
            <v>0</v>
          </cell>
          <cell r="K2245">
            <v>0</v>
          </cell>
          <cell r="L2245">
            <v>2003</v>
          </cell>
          <cell r="M2245">
            <v>2.0011454941887714</v>
          </cell>
          <cell r="N2245" t="str">
            <v>NG63</v>
          </cell>
          <cell r="O2245">
            <v>38.49</v>
          </cell>
          <cell r="P2245">
            <v>2</v>
          </cell>
        </row>
        <row r="2246">
          <cell r="A2246" t="str">
            <v>ON</v>
          </cell>
          <cell r="B2246">
            <v>6</v>
          </cell>
          <cell r="C2246">
            <v>3</v>
          </cell>
          <cell r="D2246" t="str">
            <v>C</v>
          </cell>
          <cell r="E2246">
            <v>3.8</v>
          </cell>
          <cell r="F2246">
            <v>37768</v>
          </cell>
          <cell r="G2246">
            <v>0.53700000000000003</v>
          </cell>
          <cell r="H2246">
            <v>0.46</v>
          </cell>
          <cell r="I2246" t="str">
            <v>8          0</v>
          </cell>
          <cell r="J2246">
            <v>0</v>
          </cell>
          <cell r="K2246">
            <v>0</v>
          </cell>
          <cell r="L2246">
            <v>2003</v>
          </cell>
          <cell r="M2246" t="str">
            <v>No Trade</v>
          </cell>
          <cell r="N2246" t="str">
            <v>NG63</v>
          </cell>
          <cell r="O2246">
            <v>38.49</v>
          </cell>
          <cell r="P2246">
            <v>1</v>
          </cell>
        </row>
        <row r="2247">
          <cell r="A2247" t="str">
            <v>ON</v>
          </cell>
          <cell r="B2247">
            <v>6</v>
          </cell>
          <cell r="C2247">
            <v>3</v>
          </cell>
          <cell r="D2247" t="str">
            <v>P</v>
          </cell>
          <cell r="E2247">
            <v>3.8</v>
          </cell>
          <cell r="F2247">
            <v>37768</v>
          </cell>
          <cell r="G2247">
            <v>0.28000000000000003</v>
          </cell>
          <cell r="H2247">
            <v>0.31</v>
          </cell>
          <cell r="I2247" t="str">
            <v>5          0</v>
          </cell>
          <cell r="J2247">
            <v>0</v>
          </cell>
          <cell r="K2247">
            <v>0</v>
          </cell>
          <cell r="L2247">
            <v>2003</v>
          </cell>
          <cell r="M2247">
            <v>2.024686454160785</v>
          </cell>
          <cell r="N2247" t="str">
            <v>NG63</v>
          </cell>
          <cell r="O2247">
            <v>38.49</v>
          </cell>
          <cell r="P2247">
            <v>2</v>
          </cell>
        </row>
        <row r="2248">
          <cell r="A2248" t="str">
            <v>ON</v>
          </cell>
          <cell r="B2248">
            <v>6</v>
          </cell>
          <cell r="C2248">
            <v>3</v>
          </cell>
          <cell r="D2248" t="str">
            <v>C</v>
          </cell>
          <cell r="E2248">
            <v>3.85</v>
          </cell>
          <cell r="F2248">
            <v>37768</v>
          </cell>
          <cell r="G2248">
            <v>0.51200000000000001</v>
          </cell>
          <cell r="H2248">
            <v>0.44</v>
          </cell>
          <cell r="I2248" t="str">
            <v>5          0</v>
          </cell>
          <cell r="J2248">
            <v>0</v>
          </cell>
          <cell r="K2248">
            <v>0</v>
          </cell>
          <cell r="L2248">
            <v>2003</v>
          </cell>
          <cell r="M2248" t="str">
            <v>No Trade</v>
          </cell>
          <cell r="N2248" t="str">
            <v>NG63</v>
          </cell>
          <cell r="O2248">
            <v>38.49</v>
          </cell>
          <cell r="P2248">
            <v>1</v>
          </cell>
        </row>
        <row r="2249">
          <cell r="A2249" t="str">
            <v>ON</v>
          </cell>
          <cell r="B2249">
            <v>6</v>
          </cell>
          <cell r="C2249">
            <v>3</v>
          </cell>
          <cell r="D2249" t="str">
            <v>P</v>
          </cell>
          <cell r="E2249">
            <v>3.85</v>
          </cell>
          <cell r="F2249">
            <v>37768</v>
          </cell>
          <cell r="G2249">
            <v>0.30399999999999999</v>
          </cell>
          <cell r="H2249">
            <v>0.34</v>
          </cell>
          <cell r="I2249" t="str">
            <v>1          0</v>
          </cell>
          <cell r="J2249">
            <v>0</v>
          </cell>
          <cell r="K2249">
            <v>0</v>
          </cell>
          <cell r="L2249">
            <v>2003</v>
          </cell>
          <cell r="M2249">
            <v>2.0479262907346554</v>
          </cell>
          <cell r="N2249" t="str">
            <v>NG63</v>
          </cell>
          <cell r="O2249">
            <v>38.49</v>
          </cell>
          <cell r="P2249">
            <v>2</v>
          </cell>
        </row>
        <row r="2250">
          <cell r="A2250" t="str">
            <v>ON</v>
          </cell>
          <cell r="B2250">
            <v>6</v>
          </cell>
          <cell r="C2250">
            <v>3</v>
          </cell>
          <cell r="D2250" t="str">
            <v>C</v>
          </cell>
          <cell r="E2250">
            <v>3.9</v>
          </cell>
          <cell r="F2250">
            <v>37768</v>
          </cell>
          <cell r="G2250">
            <v>0.48699999999999999</v>
          </cell>
          <cell r="H2250">
            <v>0.42</v>
          </cell>
          <cell r="I2250" t="str">
            <v>2          0</v>
          </cell>
          <cell r="J2250">
            <v>0</v>
          </cell>
          <cell r="K2250">
            <v>0</v>
          </cell>
          <cell r="L2250">
            <v>2003</v>
          </cell>
          <cell r="M2250" t="str">
            <v>No Trade</v>
          </cell>
          <cell r="N2250" t="str">
            <v>NG63</v>
          </cell>
          <cell r="O2250">
            <v>38.49</v>
          </cell>
          <cell r="P2250">
            <v>1</v>
          </cell>
        </row>
        <row r="2251">
          <cell r="A2251" t="str">
            <v>ON</v>
          </cell>
          <cell r="B2251">
            <v>6</v>
          </cell>
          <cell r="C2251">
            <v>3</v>
          </cell>
          <cell r="D2251" t="str">
            <v>P</v>
          </cell>
          <cell r="E2251">
            <v>3.9</v>
          </cell>
          <cell r="F2251">
            <v>37768</v>
          </cell>
          <cell r="G2251">
            <v>0.32800000000000001</v>
          </cell>
          <cell r="H2251">
            <v>0.36</v>
          </cell>
          <cell r="I2251" t="str">
            <v>8          0</v>
          </cell>
          <cell r="J2251">
            <v>0</v>
          </cell>
          <cell r="K2251">
            <v>0</v>
          </cell>
          <cell r="L2251">
            <v>2003</v>
          </cell>
          <cell r="M2251">
            <v>2.0694928763358611</v>
          </cell>
          <cell r="N2251" t="str">
            <v>NG63</v>
          </cell>
          <cell r="O2251">
            <v>38.49</v>
          </cell>
          <cell r="P2251">
            <v>2</v>
          </cell>
        </row>
        <row r="2252">
          <cell r="A2252" t="str">
            <v>ON</v>
          </cell>
          <cell r="B2252">
            <v>6</v>
          </cell>
          <cell r="C2252">
            <v>3</v>
          </cell>
          <cell r="D2252" t="str">
            <v>C</v>
          </cell>
          <cell r="E2252">
            <v>3.95</v>
          </cell>
          <cell r="F2252">
            <v>37768</v>
          </cell>
          <cell r="G2252">
            <v>0.46400000000000002</v>
          </cell>
          <cell r="H2252">
            <v>0.39</v>
          </cell>
          <cell r="I2252" t="str">
            <v>9          0</v>
          </cell>
          <cell r="J2252">
            <v>0</v>
          </cell>
          <cell r="K2252">
            <v>0</v>
          </cell>
          <cell r="L2252">
            <v>2003</v>
          </cell>
          <cell r="M2252" t="str">
            <v>No Trade</v>
          </cell>
          <cell r="N2252" t="str">
            <v>NG63</v>
          </cell>
          <cell r="O2252">
            <v>38.49</v>
          </cell>
          <cell r="P2252">
            <v>1</v>
          </cell>
        </row>
        <row r="2253">
          <cell r="A2253" t="str">
            <v>ON</v>
          </cell>
          <cell r="B2253">
            <v>6</v>
          </cell>
          <cell r="C2253">
            <v>3</v>
          </cell>
          <cell r="D2253" t="str">
            <v>P</v>
          </cell>
          <cell r="E2253">
            <v>3.95</v>
          </cell>
          <cell r="F2253">
            <v>37768</v>
          </cell>
          <cell r="G2253">
            <v>0.35399999999999998</v>
          </cell>
          <cell r="H2253">
            <v>0.39</v>
          </cell>
          <cell r="I2253" t="str">
            <v>5          0</v>
          </cell>
          <cell r="J2253">
            <v>0</v>
          </cell>
          <cell r="K2253">
            <v>0</v>
          </cell>
          <cell r="L2253">
            <v>2003</v>
          </cell>
          <cell r="M2253">
            <v>2.0922784008228756</v>
          </cell>
          <cell r="N2253" t="str">
            <v>NG63</v>
          </cell>
          <cell r="O2253">
            <v>38.49</v>
          </cell>
          <cell r="P2253">
            <v>2</v>
          </cell>
        </row>
        <row r="2254">
          <cell r="A2254" t="str">
            <v>ON</v>
          </cell>
          <cell r="B2254">
            <v>6</v>
          </cell>
          <cell r="C2254">
            <v>3</v>
          </cell>
          <cell r="D2254" t="str">
            <v>C</v>
          </cell>
          <cell r="E2254">
            <v>4</v>
          </cell>
          <cell r="F2254">
            <v>37768</v>
          </cell>
          <cell r="G2254">
            <v>0.441</v>
          </cell>
          <cell r="H2254">
            <v>0.37</v>
          </cell>
          <cell r="I2254" t="str">
            <v>9          0</v>
          </cell>
          <cell r="J2254">
            <v>0</v>
          </cell>
          <cell r="K2254">
            <v>0</v>
          </cell>
          <cell r="L2254">
            <v>2003</v>
          </cell>
          <cell r="M2254" t="str">
            <v>No Trade</v>
          </cell>
          <cell r="N2254" t="str">
            <v>NG63</v>
          </cell>
          <cell r="O2254">
            <v>38.49</v>
          </cell>
          <cell r="P2254">
            <v>1</v>
          </cell>
        </row>
        <row r="2255">
          <cell r="A2255" t="str">
            <v>ON</v>
          </cell>
          <cell r="B2255">
            <v>6</v>
          </cell>
          <cell r="C2255">
            <v>3</v>
          </cell>
          <cell r="D2255" t="str">
            <v>P</v>
          </cell>
          <cell r="E2255">
            <v>4</v>
          </cell>
          <cell r="F2255">
            <v>37768</v>
          </cell>
          <cell r="G2255">
            <v>0.38100000000000001</v>
          </cell>
          <cell r="H2255">
            <v>0.42</v>
          </cell>
          <cell r="I2255" t="str">
            <v>5          0</v>
          </cell>
          <cell r="J2255">
            <v>0</v>
          </cell>
          <cell r="K2255">
            <v>0</v>
          </cell>
          <cell r="L2255">
            <v>2003</v>
          </cell>
          <cell r="M2255">
            <v>2.1148418586479552</v>
          </cell>
          <cell r="N2255" t="str">
            <v>NG63</v>
          </cell>
          <cell r="O2255">
            <v>38.49</v>
          </cell>
          <cell r="P2255">
            <v>2</v>
          </cell>
        </row>
        <row r="2256">
          <cell r="A2256" t="str">
            <v>ON</v>
          </cell>
          <cell r="B2256">
            <v>6</v>
          </cell>
          <cell r="C2256">
            <v>3</v>
          </cell>
          <cell r="D2256" t="str">
            <v>C</v>
          </cell>
          <cell r="E2256">
            <v>4.05</v>
          </cell>
          <cell r="F2256">
            <v>37768</v>
          </cell>
          <cell r="G2256">
            <v>0.41199999999999998</v>
          </cell>
          <cell r="I2256">
            <v>0</v>
          </cell>
          <cell r="J2256">
            <v>0</v>
          </cell>
          <cell r="K2256">
            <v>0</v>
          </cell>
          <cell r="L2256">
            <v>2003</v>
          </cell>
          <cell r="M2256" t="str">
            <v>No Trade</v>
          </cell>
          <cell r="N2256" t="str">
            <v>NG63</v>
          </cell>
          <cell r="O2256">
            <v>38.49</v>
          </cell>
          <cell r="P2256">
            <v>1</v>
          </cell>
        </row>
        <row r="2257">
          <cell r="A2257" t="str">
            <v>ON</v>
          </cell>
          <cell r="B2257">
            <v>6</v>
          </cell>
          <cell r="C2257">
            <v>3</v>
          </cell>
          <cell r="D2257" t="str">
            <v>P</v>
          </cell>
          <cell r="E2257">
            <v>4.05</v>
          </cell>
          <cell r="F2257">
            <v>37768</v>
          </cell>
          <cell r="G2257">
            <v>0.40300000000000002</v>
          </cell>
          <cell r="I2257">
            <v>0</v>
          </cell>
          <cell r="J2257">
            <v>0</v>
          </cell>
          <cell r="K2257">
            <v>0</v>
          </cell>
          <cell r="L2257">
            <v>2003</v>
          </cell>
          <cell r="M2257">
            <v>2.1297315315978946</v>
          </cell>
          <cell r="N2257" t="str">
            <v>NG63</v>
          </cell>
          <cell r="O2257">
            <v>38.49</v>
          </cell>
          <cell r="P2257">
            <v>2</v>
          </cell>
        </row>
        <row r="2258">
          <cell r="A2258" t="str">
            <v>ON</v>
          </cell>
          <cell r="B2258">
            <v>6</v>
          </cell>
          <cell r="C2258">
            <v>3</v>
          </cell>
          <cell r="D2258" t="str">
            <v>C</v>
          </cell>
          <cell r="E2258">
            <v>4.0999999999999996</v>
          </cell>
          <cell r="F2258">
            <v>37768</v>
          </cell>
          <cell r="G2258">
            <v>0.39800000000000002</v>
          </cell>
          <cell r="H2258">
            <v>0.34</v>
          </cell>
          <cell r="I2258" t="str">
            <v>1          0</v>
          </cell>
          <cell r="J2258">
            <v>0</v>
          </cell>
          <cell r="K2258">
            <v>0</v>
          </cell>
          <cell r="L2258">
            <v>2003</v>
          </cell>
          <cell r="M2258" t="str">
            <v>No Trade</v>
          </cell>
          <cell r="N2258" t="str">
            <v>NG63</v>
          </cell>
          <cell r="O2258">
            <v>38.49</v>
          </cell>
          <cell r="P2258">
            <v>1</v>
          </cell>
        </row>
        <row r="2259">
          <cell r="A2259" t="str">
            <v>ON</v>
          </cell>
          <cell r="B2259">
            <v>6</v>
          </cell>
          <cell r="C2259">
            <v>3</v>
          </cell>
          <cell r="D2259" t="str">
            <v>P</v>
          </cell>
          <cell r="E2259">
            <v>4.0999999999999996</v>
          </cell>
          <cell r="F2259">
            <v>37768</v>
          </cell>
          <cell r="G2259">
            <v>0.438</v>
          </cell>
          <cell r="H2259">
            <v>0.48</v>
          </cell>
          <cell r="I2259" t="str">
            <v>7          0</v>
          </cell>
          <cell r="J2259">
            <v>0</v>
          </cell>
          <cell r="K2259">
            <v>0</v>
          </cell>
          <cell r="L2259">
            <v>2003</v>
          </cell>
          <cell r="M2259">
            <v>2.1593973840692766</v>
          </cell>
          <cell r="N2259" t="str">
            <v>NG63</v>
          </cell>
          <cell r="O2259">
            <v>38.49</v>
          </cell>
          <cell r="P2259">
            <v>2</v>
          </cell>
        </row>
        <row r="2260">
          <cell r="A2260" t="str">
            <v>ON</v>
          </cell>
          <cell r="B2260">
            <v>6</v>
          </cell>
          <cell r="C2260">
            <v>3</v>
          </cell>
          <cell r="D2260" t="str">
            <v>C</v>
          </cell>
          <cell r="E2260">
            <v>4.25</v>
          </cell>
          <cell r="F2260">
            <v>37768</v>
          </cell>
          <cell r="G2260">
            <v>0.34200000000000003</v>
          </cell>
          <cell r="H2260">
            <v>0.28999999999999998</v>
          </cell>
          <cell r="I2260" t="str">
            <v>1          0</v>
          </cell>
          <cell r="J2260">
            <v>0</v>
          </cell>
          <cell r="K2260">
            <v>0</v>
          </cell>
          <cell r="L2260">
            <v>2003</v>
          </cell>
          <cell r="M2260" t="str">
            <v>No Trade</v>
          </cell>
          <cell r="N2260" t="str">
            <v>NG63</v>
          </cell>
          <cell r="O2260">
            <v>38.49</v>
          </cell>
          <cell r="P2260">
            <v>1</v>
          </cell>
        </row>
        <row r="2261">
          <cell r="A2261" t="str">
            <v>ON</v>
          </cell>
          <cell r="B2261">
            <v>6</v>
          </cell>
          <cell r="C2261">
            <v>3</v>
          </cell>
          <cell r="D2261" t="str">
            <v>C</v>
          </cell>
          <cell r="E2261">
            <v>4.3</v>
          </cell>
          <cell r="F2261">
            <v>37768</v>
          </cell>
          <cell r="G2261">
            <v>0</v>
          </cell>
          <cell r="H2261">
            <v>0</v>
          </cell>
          <cell r="I2261" t="str">
            <v>0          0</v>
          </cell>
          <cell r="J2261">
            <v>0</v>
          </cell>
          <cell r="K2261">
            <v>0</v>
          </cell>
          <cell r="L2261">
            <v>2003</v>
          </cell>
          <cell r="M2261" t="str">
            <v>No Trade</v>
          </cell>
          <cell r="N2261" t="str">
            <v/>
          </cell>
          <cell r="O2261" t="str">
            <v/>
          </cell>
          <cell r="P2261" t="str">
            <v/>
          </cell>
        </row>
        <row r="2262">
          <cell r="A2262" t="str">
            <v>ON</v>
          </cell>
          <cell r="B2262">
            <v>6</v>
          </cell>
          <cell r="C2262">
            <v>3</v>
          </cell>
          <cell r="D2262" t="str">
            <v>C</v>
          </cell>
          <cell r="E2262">
            <v>4.5</v>
          </cell>
          <cell r="F2262">
            <v>37768</v>
          </cell>
          <cell r="G2262">
            <v>0.26500000000000001</v>
          </cell>
          <cell r="H2262">
            <v>0.22</v>
          </cell>
          <cell r="I2262" t="str">
            <v>2          0</v>
          </cell>
          <cell r="J2262">
            <v>0</v>
          </cell>
          <cell r="K2262">
            <v>0</v>
          </cell>
          <cell r="L2262">
            <v>2003</v>
          </cell>
          <cell r="M2262" t="str">
            <v>No Trade</v>
          </cell>
          <cell r="N2262" t="str">
            <v>NG63</v>
          </cell>
          <cell r="O2262">
            <v>38.49</v>
          </cell>
          <cell r="P2262">
            <v>1</v>
          </cell>
        </row>
        <row r="2263">
          <cell r="A2263" t="str">
            <v>ON</v>
          </cell>
          <cell r="B2263">
            <v>6</v>
          </cell>
          <cell r="C2263">
            <v>3</v>
          </cell>
          <cell r="D2263" t="str">
            <v>P</v>
          </cell>
          <cell r="E2263">
            <v>4.5</v>
          </cell>
          <cell r="F2263">
            <v>37768</v>
          </cell>
          <cell r="G2263">
            <v>0</v>
          </cell>
          <cell r="H2263">
            <v>0</v>
          </cell>
          <cell r="I2263" t="str">
            <v>0          0</v>
          </cell>
          <cell r="J2263">
            <v>0</v>
          </cell>
          <cell r="K2263">
            <v>0</v>
          </cell>
          <cell r="L2263">
            <v>2003</v>
          </cell>
          <cell r="M2263" t="str">
            <v>No Trade</v>
          </cell>
          <cell r="N2263" t="str">
            <v/>
          </cell>
          <cell r="O2263" t="str">
            <v/>
          </cell>
          <cell r="P2263" t="str">
            <v/>
          </cell>
        </row>
        <row r="2264">
          <cell r="A2264" t="str">
            <v>ON</v>
          </cell>
          <cell r="B2264">
            <v>6</v>
          </cell>
          <cell r="C2264">
            <v>3</v>
          </cell>
          <cell r="D2264" t="str">
            <v>C</v>
          </cell>
          <cell r="E2264">
            <v>4.55</v>
          </cell>
          <cell r="F2264">
            <v>37768</v>
          </cell>
          <cell r="G2264">
            <v>0</v>
          </cell>
          <cell r="H2264">
            <v>0</v>
          </cell>
          <cell r="I2264" t="str">
            <v>0          0</v>
          </cell>
          <cell r="J2264">
            <v>0</v>
          </cell>
          <cell r="K2264">
            <v>0</v>
          </cell>
          <cell r="L2264">
            <v>2003</v>
          </cell>
          <cell r="M2264" t="str">
            <v>No Trade</v>
          </cell>
          <cell r="N2264" t="str">
            <v/>
          </cell>
          <cell r="O2264" t="str">
            <v/>
          </cell>
          <cell r="P2264" t="str">
            <v/>
          </cell>
        </row>
        <row r="2265">
          <cell r="A2265" t="str">
            <v>ON</v>
          </cell>
          <cell r="B2265">
            <v>6</v>
          </cell>
          <cell r="C2265">
            <v>3</v>
          </cell>
          <cell r="D2265" t="str">
            <v>C</v>
          </cell>
          <cell r="E2265">
            <v>4.75</v>
          </cell>
          <cell r="F2265">
            <v>37768</v>
          </cell>
          <cell r="G2265">
            <v>0.20599999999999999</v>
          </cell>
          <cell r="H2265">
            <v>0.17</v>
          </cell>
          <cell r="I2265" t="str">
            <v>1          0</v>
          </cell>
          <cell r="J2265">
            <v>0</v>
          </cell>
          <cell r="K2265">
            <v>0</v>
          </cell>
          <cell r="L2265">
            <v>2003</v>
          </cell>
          <cell r="M2265" t="str">
            <v>No Trade</v>
          </cell>
          <cell r="N2265" t="str">
            <v>NG63</v>
          </cell>
          <cell r="O2265">
            <v>38.49</v>
          </cell>
          <cell r="P2265">
            <v>1</v>
          </cell>
        </row>
        <row r="2266">
          <cell r="A2266" t="str">
            <v>ON</v>
          </cell>
          <cell r="B2266">
            <v>6</v>
          </cell>
          <cell r="C2266">
            <v>3</v>
          </cell>
          <cell r="D2266" t="str">
            <v>C</v>
          </cell>
          <cell r="E2266">
            <v>4.8</v>
          </cell>
          <cell r="F2266">
            <v>37768</v>
          </cell>
          <cell r="G2266">
            <v>0.19600000000000001</v>
          </cell>
          <cell r="H2266">
            <v>0.16</v>
          </cell>
          <cell r="I2266" t="str">
            <v>2          0</v>
          </cell>
          <cell r="J2266">
            <v>0</v>
          </cell>
          <cell r="K2266">
            <v>0</v>
          </cell>
          <cell r="L2266">
            <v>2003</v>
          </cell>
          <cell r="M2266" t="str">
            <v>No Trade</v>
          </cell>
          <cell r="N2266" t="str">
            <v>NG63</v>
          </cell>
          <cell r="O2266">
            <v>38.49</v>
          </cell>
          <cell r="P2266">
            <v>1</v>
          </cell>
        </row>
        <row r="2267">
          <cell r="A2267" t="str">
            <v>ON</v>
          </cell>
          <cell r="B2267">
            <v>6</v>
          </cell>
          <cell r="C2267">
            <v>3</v>
          </cell>
          <cell r="D2267" t="str">
            <v>C</v>
          </cell>
          <cell r="E2267">
            <v>4.8499999999999996</v>
          </cell>
          <cell r="F2267">
            <v>37768</v>
          </cell>
          <cell r="G2267">
            <v>0.186</v>
          </cell>
          <cell r="H2267">
            <v>0.15</v>
          </cell>
          <cell r="I2267" t="str">
            <v>4          0</v>
          </cell>
          <cell r="J2267">
            <v>0</v>
          </cell>
          <cell r="K2267">
            <v>0</v>
          </cell>
          <cell r="L2267">
            <v>2003</v>
          </cell>
          <cell r="M2267" t="str">
            <v>No Trade</v>
          </cell>
          <cell r="N2267" t="str">
            <v>NG63</v>
          </cell>
          <cell r="O2267">
            <v>38.49</v>
          </cell>
          <cell r="P2267">
            <v>1</v>
          </cell>
        </row>
        <row r="2268">
          <cell r="A2268" t="str">
            <v>ON</v>
          </cell>
          <cell r="B2268">
            <v>6</v>
          </cell>
          <cell r="C2268">
            <v>3</v>
          </cell>
          <cell r="D2268" t="str">
            <v>C</v>
          </cell>
          <cell r="E2268">
            <v>4.9000000000000004</v>
          </cell>
          <cell r="F2268">
            <v>37768</v>
          </cell>
          <cell r="G2268">
            <v>0</v>
          </cell>
          <cell r="H2268">
            <v>0</v>
          </cell>
          <cell r="I2268" t="str">
            <v>0          0</v>
          </cell>
          <cell r="J2268">
            <v>0</v>
          </cell>
          <cell r="K2268">
            <v>0</v>
          </cell>
          <cell r="L2268">
            <v>2003</v>
          </cell>
          <cell r="M2268" t="str">
            <v>No Trade</v>
          </cell>
          <cell r="N2268" t="str">
            <v/>
          </cell>
          <cell r="O2268" t="str">
            <v/>
          </cell>
          <cell r="P2268" t="str">
            <v/>
          </cell>
        </row>
        <row r="2269">
          <cell r="A2269" t="str">
            <v>ON</v>
          </cell>
          <cell r="B2269">
            <v>6</v>
          </cell>
          <cell r="C2269">
            <v>3</v>
          </cell>
          <cell r="D2269" t="str">
            <v>C</v>
          </cell>
          <cell r="E2269">
            <v>4.95</v>
          </cell>
          <cell r="F2269">
            <v>37768</v>
          </cell>
          <cell r="G2269">
            <v>0.16800000000000001</v>
          </cell>
          <cell r="H2269">
            <v>0.13</v>
          </cell>
          <cell r="I2269" t="str">
            <v>8          0</v>
          </cell>
          <cell r="J2269">
            <v>0</v>
          </cell>
          <cell r="K2269">
            <v>0</v>
          </cell>
          <cell r="L2269">
            <v>2003</v>
          </cell>
          <cell r="M2269" t="str">
            <v>No Trade</v>
          </cell>
          <cell r="N2269" t="str">
            <v>NG63</v>
          </cell>
          <cell r="O2269">
            <v>38.49</v>
          </cell>
          <cell r="P2269">
            <v>1</v>
          </cell>
        </row>
        <row r="2270">
          <cell r="A2270" t="str">
            <v>ON</v>
          </cell>
          <cell r="B2270">
            <v>6</v>
          </cell>
          <cell r="C2270">
            <v>3</v>
          </cell>
          <cell r="D2270" t="str">
            <v>C</v>
          </cell>
          <cell r="E2270">
            <v>5</v>
          </cell>
          <cell r="F2270">
            <v>37768</v>
          </cell>
          <cell r="G2270">
            <v>0.16</v>
          </cell>
          <cell r="H2270">
            <v>0.13</v>
          </cell>
          <cell r="I2270" t="str">
            <v>1          0</v>
          </cell>
          <cell r="J2270">
            <v>0</v>
          </cell>
          <cell r="K2270">
            <v>0</v>
          </cell>
          <cell r="L2270">
            <v>2003</v>
          </cell>
          <cell r="M2270" t="str">
            <v>No Trade</v>
          </cell>
          <cell r="N2270" t="str">
            <v>NG63</v>
          </cell>
          <cell r="O2270">
            <v>38.49</v>
          </cell>
          <cell r="P2270">
            <v>1</v>
          </cell>
        </row>
        <row r="2271">
          <cell r="A2271" t="str">
            <v>ON</v>
          </cell>
          <cell r="B2271">
            <v>6</v>
          </cell>
          <cell r="C2271">
            <v>3</v>
          </cell>
          <cell r="D2271" t="str">
            <v>C</v>
          </cell>
          <cell r="E2271">
            <v>5.3</v>
          </cell>
          <cell r="F2271">
            <v>37768</v>
          </cell>
          <cell r="G2271">
            <v>0.11899999999999999</v>
          </cell>
          <cell r="H2271">
            <v>0.09</v>
          </cell>
          <cell r="I2271" t="str">
            <v>7          0</v>
          </cell>
          <cell r="J2271">
            <v>0</v>
          </cell>
          <cell r="K2271">
            <v>0</v>
          </cell>
          <cell r="L2271">
            <v>2003</v>
          </cell>
          <cell r="M2271" t="str">
            <v>No Trade</v>
          </cell>
          <cell r="N2271" t="str">
            <v>NG63</v>
          </cell>
          <cell r="O2271">
            <v>38.49</v>
          </cell>
          <cell r="P2271">
            <v>1</v>
          </cell>
        </row>
        <row r="2272">
          <cell r="A2272" t="str">
            <v>ON</v>
          </cell>
          <cell r="B2272">
            <v>6</v>
          </cell>
          <cell r="C2272">
            <v>3</v>
          </cell>
          <cell r="D2272" t="str">
            <v>C</v>
          </cell>
          <cell r="E2272">
            <v>5.4</v>
          </cell>
          <cell r="F2272">
            <v>37768</v>
          </cell>
          <cell r="G2272">
            <v>0.109</v>
          </cell>
          <cell r="H2272">
            <v>0.08</v>
          </cell>
          <cell r="I2272" t="str">
            <v>8          0</v>
          </cell>
          <cell r="J2272">
            <v>0</v>
          </cell>
          <cell r="K2272">
            <v>0</v>
          </cell>
          <cell r="L2272">
            <v>2003</v>
          </cell>
          <cell r="M2272" t="str">
            <v>No Trade</v>
          </cell>
          <cell r="N2272" t="str">
            <v>NG63</v>
          </cell>
          <cell r="O2272">
            <v>38.49</v>
          </cell>
          <cell r="P2272">
            <v>1</v>
          </cell>
        </row>
        <row r="2273">
          <cell r="A2273" t="str">
            <v>ON</v>
          </cell>
          <cell r="B2273">
            <v>6</v>
          </cell>
          <cell r="C2273">
            <v>3</v>
          </cell>
          <cell r="D2273" t="str">
            <v>C</v>
          </cell>
          <cell r="E2273">
            <v>5.5</v>
          </cell>
          <cell r="F2273">
            <v>37768</v>
          </cell>
          <cell r="G2273">
            <v>9.9000000000000005E-2</v>
          </cell>
          <cell r="H2273">
            <v>0.08</v>
          </cell>
          <cell r="I2273" t="str">
            <v>0          0</v>
          </cell>
          <cell r="J2273">
            <v>0</v>
          </cell>
          <cell r="K2273">
            <v>0</v>
          </cell>
          <cell r="L2273">
            <v>2003</v>
          </cell>
          <cell r="M2273" t="str">
            <v>No Trade</v>
          </cell>
          <cell r="N2273" t="str">
            <v>NG63</v>
          </cell>
          <cell r="O2273">
            <v>38.49</v>
          </cell>
          <cell r="P2273">
            <v>1</v>
          </cell>
        </row>
        <row r="2274">
          <cell r="A2274" t="str">
            <v>ON</v>
          </cell>
          <cell r="B2274">
            <v>6</v>
          </cell>
          <cell r="C2274">
            <v>3</v>
          </cell>
          <cell r="D2274" t="str">
            <v>C</v>
          </cell>
          <cell r="E2274">
            <v>5.55</v>
          </cell>
          <cell r="F2274">
            <v>37768</v>
          </cell>
          <cell r="G2274">
            <v>9.5000000000000001E-2</v>
          </cell>
          <cell r="H2274">
            <v>7.0000000000000007E-2</v>
          </cell>
          <cell r="I2274" t="str">
            <v>6          0</v>
          </cell>
          <cell r="J2274">
            <v>0</v>
          </cell>
          <cell r="K2274">
            <v>0</v>
          </cell>
          <cell r="L2274">
            <v>2003</v>
          </cell>
          <cell r="M2274" t="str">
            <v>No Trade</v>
          </cell>
          <cell r="N2274" t="str">
            <v>NG63</v>
          </cell>
          <cell r="O2274">
            <v>38.49</v>
          </cell>
          <cell r="P2274">
            <v>1</v>
          </cell>
        </row>
        <row r="2275">
          <cell r="A2275" t="str">
            <v>ON</v>
          </cell>
          <cell r="B2275">
            <v>6</v>
          </cell>
          <cell r="C2275">
            <v>3</v>
          </cell>
          <cell r="D2275" t="str">
            <v>C</v>
          </cell>
          <cell r="E2275">
            <v>5.75</v>
          </cell>
          <cell r="F2275">
            <v>37768</v>
          </cell>
          <cell r="G2275">
            <v>7.9000000000000001E-2</v>
          </cell>
          <cell r="H2275">
            <v>0.06</v>
          </cell>
          <cell r="I2275" t="str">
            <v>3          0</v>
          </cell>
          <cell r="J2275">
            <v>0</v>
          </cell>
          <cell r="K2275">
            <v>0</v>
          </cell>
          <cell r="L2275">
            <v>2003</v>
          </cell>
          <cell r="M2275" t="str">
            <v>No Trade</v>
          </cell>
          <cell r="N2275" t="str">
            <v>NG63</v>
          </cell>
          <cell r="O2275">
            <v>38.49</v>
          </cell>
          <cell r="P2275">
            <v>1</v>
          </cell>
        </row>
        <row r="2276">
          <cell r="A2276" t="str">
            <v>ON</v>
          </cell>
          <cell r="B2276">
            <v>6</v>
          </cell>
          <cell r="C2276">
            <v>3</v>
          </cell>
          <cell r="D2276" t="str">
            <v>C</v>
          </cell>
          <cell r="E2276">
            <v>6</v>
          </cell>
          <cell r="F2276">
            <v>37768</v>
          </cell>
          <cell r="G2276">
            <v>6.4000000000000001E-2</v>
          </cell>
          <cell r="H2276">
            <v>0.05</v>
          </cell>
          <cell r="I2276" t="str">
            <v>1          5</v>
          </cell>
          <cell r="J2276">
            <v>0.05</v>
          </cell>
          <cell r="K2276">
            <v>0.05</v>
          </cell>
          <cell r="L2276">
            <v>2003</v>
          </cell>
          <cell r="M2276" t="str">
            <v>No Trade</v>
          </cell>
          <cell r="N2276" t="str">
            <v>NG63</v>
          </cell>
          <cell r="O2276">
            <v>38.49</v>
          </cell>
          <cell r="P2276">
            <v>1</v>
          </cell>
        </row>
        <row r="2277">
          <cell r="A2277" t="str">
            <v>ON</v>
          </cell>
          <cell r="B2277">
            <v>6</v>
          </cell>
          <cell r="C2277">
            <v>3</v>
          </cell>
          <cell r="D2277" t="str">
            <v>C</v>
          </cell>
          <cell r="E2277">
            <v>6.75</v>
          </cell>
          <cell r="F2277">
            <v>37768</v>
          </cell>
          <cell r="G2277">
            <v>0</v>
          </cell>
          <cell r="H2277">
            <v>0</v>
          </cell>
          <cell r="I2277" t="str">
            <v>0          0</v>
          </cell>
          <cell r="J2277">
            <v>0</v>
          </cell>
          <cell r="K2277">
            <v>0</v>
          </cell>
          <cell r="L2277">
            <v>2003</v>
          </cell>
          <cell r="M2277" t="str">
            <v>No Trade</v>
          </cell>
          <cell r="N2277" t="str">
            <v/>
          </cell>
          <cell r="O2277" t="str">
            <v/>
          </cell>
          <cell r="P2277" t="str">
            <v/>
          </cell>
        </row>
        <row r="2278">
          <cell r="A2278" t="str">
            <v>ON</v>
          </cell>
          <cell r="B2278">
            <v>6</v>
          </cell>
          <cell r="C2278">
            <v>3</v>
          </cell>
          <cell r="D2278" t="str">
            <v>C</v>
          </cell>
          <cell r="E2278">
            <v>7</v>
          </cell>
          <cell r="F2278">
            <v>37768</v>
          </cell>
          <cell r="G2278">
            <v>2.9000000000000001E-2</v>
          </cell>
          <cell r="H2278">
            <v>0.02</v>
          </cell>
          <cell r="I2278" t="str">
            <v>3          0</v>
          </cell>
          <cell r="J2278">
            <v>0</v>
          </cell>
          <cell r="K2278">
            <v>0</v>
          </cell>
          <cell r="L2278">
            <v>2003</v>
          </cell>
          <cell r="M2278" t="str">
            <v>No Trade</v>
          </cell>
          <cell r="N2278" t="str">
            <v>NG63</v>
          </cell>
          <cell r="O2278">
            <v>38.49</v>
          </cell>
          <cell r="P2278">
            <v>1</v>
          </cell>
        </row>
        <row r="2279">
          <cell r="A2279" t="str">
            <v>ON</v>
          </cell>
          <cell r="B2279">
            <v>6</v>
          </cell>
          <cell r="C2279">
            <v>3</v>
          </cell>
          <cell r="D2279" t="str">
            <v>C</v>
          </cell>
          <cell r="E2279">
            <v>8</v>
          </cell>
          <cell r="F2279">
            <v>37768</v>
          </cell>
          <cell r="G2279">
            <v>1.6E-2</v>
          </cell>
          <cell r="H2279">
            <v>0.01</v>
          </cell>
          <cell r="I2279" t="str">
            <v>2          0</v>
          </cell>
          <cell r="J2279">
            <v>0</v>
          </cell>
          <cell r="K2279">
            <v>0</v>
          </cell>
          <cell r="L2279">
            <v>2003</v>
          </cell>
          <cell r="M2279" t="str">
            <v>No Trade</v>
          </cell>
          <cell r="N2279" t="str">
            <v>NG63</v>
          </cell>
          <cell r="O2279">
            <v>38.49</v>
          </cell>
          <cell r="P2279">
            <v>1</v>
          </cell>
        </row>
        <row r="2280">
          <cell r="A2280" t="str">
            <v>ON</v>
          </cell>
          <cell r="B2280">
            <v>6</v>
          </cell>
          <cell r="C2280">
            <v>3</v>
          </cell>
          <cell r="D2280" t="str">
            <v>C</v>
          </cell>
          <cell r="E2280">
            <v>10</v>
          </cell>
          <cell r="F2280">
            <v>37768</v>
          </cell>
          <cell r="G2280">
            <v>7.0000000000000001E-3</v>
          </cell>
          <cell r="H2280">
            <v>0</v>
          </cell>
          <cell r="I2280" t="str">
            <v>5          0</v>
          </cell>
          <cell r="J2280">
            <v>0</v>
          </cell>
          <cell r="K2280">
            <v>0</v>
          </cell>
          <cell r="L2280">
            <v>2003</v>
          </cell>
          <cell r="M2280" t="str">
            <v>No Trade</v>
          </cell>
          <cell r="N2280" t="str">
            <v>NG63</v>
          </cell>
          <cell r="O2280">
            <v>38.49</v>
          </cell>
          <cell r="P2280">
            <v>1</v>
          </cell>
        </row>
        <row r="2281">
          <cell r="A2281" t="str">
            <v>ON</v>
          </cell>
          <cell r="B2281">
            <v>6</v>
          </cell>
          <cell r="C2281">
            <v>3</v>
          </cell>
          <cell r="D2281" t="str">
            <v>P</v>
          </cell>
          <cell r="E2281">
            <v>10</v>
          </cell>
          <cell r="F2281">
            <v>37768</v>
          </cell>
          <cell r="G2281">
            <v>6.157</v>
          </cell>
          <cell r="H2281">
            <v>6.15</v>
          </cell>
          <cell r="I2281" t="str">
            <v>7          0</v>
          </cell>
          <cell r="J2281">
            <v>0</v>
          </cell>
          <cell r="K2281">
            <v>0</v>
          </cell>
          <cell r="L2281">
            <v>2003</v>
          </cell>
          <cell r="M2281">
            <v>3.6325666575895137</v>
          </cell>
          <cell r="N2281" t="str">
            <v>NG63</v>
          </cell>
          <cell r="O2281">
            <v>38.49</v>
          </cell>
          <cell r="P2281">
            <v>2</v>
          </cell>
        </row>
        <row r="2282">
          <cell r="A2282" t="str">
            <v>ON</v>
          </cell>
          <cell r="B2282">
            <v>7</v>
          </cell>
          <cell r="C2282">
            <v>3</v>
          </cell>
          <cell r="D2282" t="str">
            <v>P</v>
          </cell>
          <cell r="E2282">
            <v>0.25</v>
          </cell>
          <cell r="F2282">
            <v>37797</v>
          </cell>
          <cell r="G2282">
            <v>0</v>
          </cell>
          <cell r="H2282">
            <v>0</v>
          </cell>
          <cell r="I2282" t="str">
            <v>0          0</v>
          </cell>
          <cell r="J2282">
            <v>0</v>
          </cell>
          <cell r="K2282">
            <v>0</v>
          </cell>
          <cell r="L2282">
            <v>2003</v>
          </cell>
          <cell r="M2282" t="str">
            <v>No Trade</v>
          </cell>
          <cell r="N2282" t="str">
            <v/>
          </cell>
          <cell r="O2282" t="str">
            <v/>
          </cell>
          <cell r="P2282" t="str">
            <v/>
          </cell>
        </row>
        <row r="2283">
          <cell r="A2283" t="str">
            <v>ON</v>
          </cell>
          <cell r="B2283">
            <v>7</v>
          </cell>
          <cell r="C2283">
            <v>3</v>
          </cell>
          <cell r="D2283" t="str">
            <v>P</v>
          </cell>
          <cell r="E2283">
            <v>0.5</v>
          </cell>
          <cell r="F2283">
            <v>37797</v>
          </cell>
          <cell r="G2283">
            <v>0</v>
          </cell>
          <cell r="H2283">
            <v>0</v>
          </cell>
          <cell r="I2283" t="str">
            <v>0          0</v>
          </cell>
          <cell r="J2283">
            <v>0</v>
          </cell>
          <cell r="K2283">
            <v>0</v>
          </cell>
          <cell r="L2283">
            <v>2003</v>
          </cell>
          <cell r="M2283" t="str">
            <v>No Trade</v>
          </cell>
          <cell r="N2283" t="str">
            <v/>
          </cell>
          <cell r="O2283" t="str">
            <v/>
          </cell>
          <cell r="P2283" t="str">
            <v/>
          </cell>
        </row>
        <row r="2284">
          <cell r="A2284" t="str">
            <v>ON</v>
          </cell>
          <cell r="B2284">
            <v>7</v>
          </cell>
          <cell r="C2284">
            <v>3</v>
          </cell>
          <cell r="D2284" t="str">
            <v>C</v>
          </cell>
          <cell r="E2284">
            <v>1</v>
          </cell>
          <cell r="F2284">
            <v>37797</v>
          </cell>
          <cell r="G2284">
            <v>0</v>
          </cell>
          <cell r="H2284">
            <v>0</v>
          </cell>
          <cell r="I2284" t="str">
            <v>0          0</v>
          </cell>
          <cell r="J2284">
            <v>0</v>
          </cell>
          <cell r="K2284">
            <v>0</v>
          </cell>
          <cell r="L2284">
            <v>2003</v>
          </cell>
          <cell r="M2284" t="str">
            <v>No Trade</v>
          </cell>
          <cell r="N2284" t="str">
            <v/>
          </cell>
          <cell r="O2284" t="str">
            <v/>
          </cell>
          <cell r="P2284" t="str">
            <v/>
          </cell>
        </row>
        <row r="2285">
          <cell r="A2285" t="str">
            <v>ON</v>
          </cell>
          <cell r="B2285">
            <v>7</v>
          </cell>
          <cell r="C2285">
            <v>3</v>
          </cell>
          <cell r="D2285" t="str">
            <v>C</v>
          </cell>
          <cell r="E2285">
            <v>1.75</v>
          </cell>
          <cell r="F2285">
            <v>37797</v>
          </cell>
          <cell r="G2285">
            <v>0.19700000000000001</v>
          </cell>
          <cell r="H2285">
            <v>0.19</v>
          </cell>
          <cell r="I2285" t="str">
            <v>7          0</v>
          </cell>
          <cell r="J2285">
            <v>0</v>
          </cell>
          <cell r="K2285">
            <v>0</v>
          </cell>
          <cell r="L2285">
            <v>2003</v>
          </cell>
          <cell r="M2285" t="str">
            <v>No Trade</v>
          </cell>
          <cell r="N2285" t="str">
            <v>NG73</v>
          </cell>
          <cell r="O2285">
            <v>38.49</v>
          </cell>
          <cell r="P2285">
            <v>1</v>
          </cell>
        </row>
        <row r="2286">
          <cell r="A2286" t="str">
            <v>ON</v>
          </cell>
          <cell r="B2286">
            <v>7</v>
          </cell>
          <cell r="C2286">
            <v>3</v>
          </cell>
          <cell r="D2286" t="str">
            <v>P</v>
          </cell>
          <cell r="E2286">
            <v>2</v>
          </cell>
          <cell r="F2286">
            <v>37797</v>
          </cell>
          <cell r="G2286">
            <v>1E-3</v>
          </cell>
          <cell r="H2286">
            <v>0</v>
          </cell>
          <cell r="I2286" t="str">
            <v>1          0</v>
          </cell>
          <cell r="J2286">
            <v>0</v>
          </cell>
          <cell r="K2286">
            <v>0</v>
          </cell>
          <cell r="L2286">
            <v>2003</v>
          </cell>
          <cell r="M2286">
            <v>1.2168118783283901</v>
          </cell>
          <cell r="N2286" t="str">
            <v>NG73</v>
          </cell>
          <cell r="O2286">
            <v>38.49</v>
          </cell>
          <cell r="P2286">
            <v>2</v>
          </cell>
        </row>
        <row r="2287">
          <cell r="A2287" t="str">
            <v>ON</v>
          </cell>
          <cell r="B2287">
            <v>7</v>
          </cell>
          <cell r="C2287">
            <v>3</v>
          </cell>
          <cell r="D2287" t="str">
            <v>P</v>
          </cell>
          <cell r="E2287">
            <v>2.1</v>
          </cell>
          <cell r="F2287">
            <v>37797</v>
          </cell>
          <cell r="G2287">
            <v>1E-3</v>
          </cell>
          <cell r="H2287">
            <v>0</v>
          </cell>
          <cell r="I2287" t="str">
            <v>1          0</v>
          </cell>
          <cell r="J2287">
            <v>0</v>
          </cell>
          <cell r="K2287">
            <v>0</v>
          </cell>
          <cell r="L2287">
            <v>2003</v>
          </cell>
          <cell r="M2287">
            <v>1.1958199283945428</v>
          </cell>
          <cell r="N2287" t="str">
            <v>NG73</v>
          </cell>
          <cell r="O2287">
            <v>38.49</v>
          </cell>
          <cell r="P2287">
            <v>2</v>
          </cell>
        </row>
        <row r="2288">
          <cell r="A2288" t="str">
            <v>ON</v>
          </cell>
          <cell r="B2288">
            <v>7</v>
          </cell>
          <cell r="C2288">
            <v>3</v>
          </cell>
          <cell r="D2288" t="str">
            <v>P</v>
          </cell>
          <cell r="E2288">
            <v>2.5</v>
          </cell>
          <cell r="F2288">
            <v>37797</v>
          </cell>
          <cell r="G2288">
            <v>0.01</v>
          </cell>
          <cell r="H2288">
            <v>0.01</v>
          </cell>
          <cell r="I2288" t="str">
            <v>1          0</v>
          </cell>
          <cell r="J2288">
            <v>0</v>
          </cell>
          <cell r="K2288">
            <v>0</v>
          </cell>
          <cell r="L2288">
            <v>2003</v>
          </cell>
          <cell r="M2288">
            <v>1.3743505328437162</v>
          </cell>
          <cell r="N2288" t="str">
            <v>NG73</v>
          </cell>
          <cell r="O2288">
            <v>38.49</v>
          </cell>
          <cell r="P2288">
            <v>2</v>
          </cell>
        </row>
        <row r="2289">
          <cell r="A2289" t="str">
            <v>ON</v>
          </cell>
          <cell r="B2289">
            <v>7</v>
          </cell>
          <cell r="C2289">
            <v>3</v>
          </cell>
          <cell r="D2289" t="str">
            <v>C</v>
          </cell>
          <cell r="E2289">
            <v>2.75</v>
          </cell>
          <cell r="F2289">
            <v>37797</v>
          </cell>
          <cell r="G2289">
            <v>1.286</v>
          </cell>
          <cell r="H2289">
            <v>1.28</v>
          </cell>
          <cell r="I2289" t="str">
            <v>6          0</v>
          </cell>
          <cell r="J2289">
            <v>0</v>
          </cell>
          <cell r="K2289">
            <v>0</v>
          </cell>
          <cell r="L2289">
            <v>2003</v>
          </cell>
          <cell r="M2289" t="str">
            <v>No Trade</v>
          </cell>
          <cell r="N2289" t="str">
            <v>NG73</v>
          </cell>
          <cell r="O2289">
            <v>38.49</v>
          </cell>
          <cell r="P2289">
            <v>1</v>
          </cell>
        </row>
        <row r="2290">
          <cell r="A2290" t="str">
            <v>ON</v>
          </cell>
          <cell r="B2290">
            <v>7</v>
          </cell>
          <cell r="C2290">
            <v>3</v>
          </cell>
          <cell r="D2290" t="str">
            <v>P</v>
          </cell>
          <cell r="E2290">
            <v>2.75</v>
          </cell>
          <cell r="F2290">
            <v>37797</v>
          </cell>
          <cell r="G2290">
            <v>2.5000000000000001E-2</v>
          </cell>
          <cell r="H2290">
            <v>0.02</v>
          </cell>
          <cell r="I2290" t="str">
            <v>9          0</v>
          </cell>
          <cell r="J2290">
            <v>0</v>
          </cell>
          <cell r="K2290">
            <v>0</v>
          </cell>
          <cell r="L2290">
            <v>2003</v>
          </cell>
          <cell r="M2290">
            <v>1.468377148056297</v>
          </cell>
          <cell r="N2290" t="str">
            <v>NG73</v>
          </cell>
          <cell r="O2290">
            <v>38.49</v>
          </cell>
          <cell r="P2290">
            <v>2</v>
          </cell>
        </row>
        <row r="2291">
          <cell r="A2291" t="str">
            <v>ON</v>
          </cell>
          <cell r="B2291">
            <v>7</v>
          </cell>
          <cell r="C2291">
            <v>3</v>
          </cell>
          <cell r="D2291" t="str">
            <v>C</v>
          </cell>
          <cell r="E2291">
            <v>2.9</v>
          </cell>
          <cell r="F2291">
            <v>37797</v>
          </cell>
          <cell r="G2291">
            <v>0.91800000000000004</v>
          </cell>
          <cell r="H2291">
            <v>0.91</v>
          </cell>
          <cell r="I2291" t="str">
            <v>8          0</v>
          </cell>
          <cell r="J2291">
            <v>0</v>
          </cell>
          <cell r="K2291">
            <v>0</v>
          </cell>
          <cell r="L2291">
            <v>2003</v>
          </cell>
          <cell r="M2291" t="str">
            <v>No Trade</v>
          </cell>
          <cell r="N2291" t="str">
            <v>NG73</v>
          </cell>
          <cell r="O2291">
            <v>38.49</v>
          </cell>
          <cell r="P2291">
            <v>1</v>
          </cell>
        </row>
        <row r="2292">
          <cell r="A2292" t="str">
            <v>ON</v>
          </cell>
          <cell r="B2292">
            <v>7</v>
          </cell>
          <cell r="C2292">
            <v>3</v>
          </cell>
          <cell r="D2292" t="str">
            <v>P</v>
          </cell>
          <cell r="E2292">
            <v>2.9</v>
          </cell>
          <cell r="F2292">
            <v>37797</v>
          </cell>
          <cell r="G2292">
            <v>4.1000000000000002E-2</v>
          </cell>
          <cell r="H2292">
            <v>0.04</v>
          </cell>
          <cell r="I2292" t="str">
            <v>6          0</v>
          </cell>
          <cell r="J2292">
            <v>0</v>
          </cell>
          <cell r="K2292">
            <v>0</v>
          </cell>
          <cell r="L2292">
            <v>2003</v>
          </cell>
          <cell r="M2292">
            <v>1.5313185411206149</v>
          </cell>
          <cell r="N2292" t="str">
            <v>NG73</v>
          </cell>
          <cell r="O2292">
            <v>38.49</v>
          </cell>
          <cell r="P2292">
            <v>2</v>
          </cell>
        </row>
        <row r="2293">
          <cell r="A2293" t="str">
            <v>ON</v>
          </cell>
          <cell r="B2293">
            <v>7</v>
          </cell>
          <cell r="C2293">
            <v>3</v>
          </cell>
          <cell r="D2293" t="str">
            <v>P</v>
          </cell>
          <cell r="E2293">
            <v>3</v>
          </cell>
          <cell r="F2293">
            <v>37797</v>
          </cell>
          <cell r="G2293">
            <v>5.5E-2</v>
          </cell>
          <cell r="H2293">
            <v>0.06</v>
          </cell>
          <cell r="I2293" t="str">
            <v>2          0</v>
          </cell>
          <cell r="J2293">
            <v>0</v>
          </cell>
          <cell r="K2293">
            <v>0</v>
          </cell>
          <cell r="L2293">
            <v>2003</v>
          </cell>
          <cell r="M2293">
            <v>1.5727842777705898</v>
          </cell>
          <cell r="N2293" t="str">
            <v>NG73</v>
          </cell>
          <cell r="O2293">
            <v>38.49</v>
          </cell>
          <cell r="P2293">
            <v>2</v>
          </cell>
        </row>
        <row r="2294">
          <cell r="A2294" t="str">
            <v>ON</v>
          </cell>
          <cell r="B2294">
            <v>7</v>
          </cell>
          <cell r="C2294">
            <v>3</v>
          </cell>
          <cell r="D2294" t="str">
            <v>P</v>
          </cell>
          <cell r="E2294">
            <v>3.1</v>
          </cell>
          <cell r="F2294">
            <v>37797</v>
          </cell>
          <cell r="G2294">
            <v>7.1999999999999995E-2</v>
          </cell>
          <cell r="H2294">
            <v>0.08</v>
          </cell>
          <cell r="I2294" t="str">
            <v>1          0</v>
          </cell>
          <cell r="J2294">
            <v>0</v>
          </cell>
          <cell r="K2294">
            <v>0</v>
          </cell>
          <cell r="L2294">
            <v>2003</v>
          </cell>
          <cell r="M2294">
            <v>1.6139317240917102</v>
          </cell>
          <cell r="N2294" t="str">
            <v>NG73</v>
          </cell>
          <cell r="O2294">
            <v>38.49</v>
          </cell>
          <cell r="P2294">
            <v>2</v>
          </cell>
        </row>
        <row r="2295">
          <cell r="A2295" t="str">
            <v>ON</v>
          </cell>
          <cell r="B2295">
            <v>7</v>
          </cell>
          <cell r="C2295">
            <v>3</v>
          </cell>
          <cell r="D2295" t="str">
            <v>P</v>
          </cell>
          <cell r="E2295">
            <v>3.15</v>
          </cell>
          <cell r="F2295">
            <v>37797</v>
          </cell>
          <cell r="G2295">
            <v>8.2000000000000003E-2</v>
          </cell>
          <cell r="H2295">
            <v>0.09</v>
          </cell>
          <cell r="I2295" t="str">
            <v>2          0</v>
          </cell>
          <cell r="J2295">
            <v>0</v>
          </cell>
          <cell r="K2295">
            <v>0</v>
          </cell>
          <cell r="L2295">
            <v>2003</v>
          </cell>
          <cell r="M2295">
            <v>1.6353174550476453</v>
          </cell>
          <cell r="N2295" t="str">
            <v>NG73</v>
          </cell>
          <cell r="O2295">
            <v>38.49</v>
          </cell>
          <cell r="P2295">
            <v>2</v>
          </cell>
        </row>
        <row r="2296">
          <cell r="A2296" t="str">
            <v>ON</v>
          </cell>
          <cell r="B2296">
            <v>7</v>
          </cell>
          <cell r="C2296">
            <v>3</v>
          </cell>
          <cell r="D2296" t="str">
            <v>P</v>
          </cell>
          <cell r="E2296">
            <v>3.2</v>
          </cell>
          <cell r="F2296">
            <v>37797</v>
          </cell>
          <cell r="G2296">
            <v>9.1999999999999998E-2</v>
          </cell>
          <cell r="H2296">
            <v>0.1</v>
          </cell>
          <cell r="I2296" t="str">
            <v>4          0</v>
          </cell>
          <cell r="J2296">
            <v>0</v>
          </cell>
          <cell r="K2296">
            <v>0</v>
          </cell>
          <cell r="L2296">
            <v>2003</v>
          </cell>
          <cell r="M2296">
            <v>1.6540647809205704</v>
          </cell>
          <cell r="N2296" t="str">
            <v>NG73</v>
          </cell>
          <cell r="O2296">
            <v>38.49</v>
          </cell>
          <cell r="P2296">
            <v>2</v>
          </cell>
        </row>
        <row r="2297">
          <cell r="A2297" t="str">
            <v>ON</v>
          </cell>
          <cell r="B2297">
            <v>7</v>
          </cell>
          <cell r="C2297">
            <v>3</v>
          </cell>
          <cell r="D2297" t="str">
            <v>P</v>
          </cell>
          <cell r="E2297">
            <v>3.25</v>
          </cell>
          <cell r="F2297">
            <v>37797</v>
          </cell>
          <cell r="G2297">
            <v>0.104</v>
          </cell>
          <cell r="H2297">
            <v>0.11</v>
          </cell>
          <cell r="I2297" t="str">
            <v>7          0</v>
          </cell>
          <cell r="J2297">
            <v>0</v>
          </cell>
          <cell r="K2297">
            <v>0</v>
          </cell>
          <cell r="L2297">
            <v>2003</v>
          </cell>
          <cell r="M2297">
            <v>1.6760061172041651</v>
          </cell>
          <cell r="N2297" t="str">
            <v>NG73</v>
          </cell>
          <cell r="O2297">
            <v>38.49</v>
          </cell>
          <cell r="P2297">
            <v>2</v>
          </cell>
        </row>
        <row r="2298">
          <cell r="A2298" t="str">
            <v>ON</v>
          </cell>
          <cell r="B2298">
            <v>7</v>
          </cell>
          <cell r="C2298">
            <v>3</v>
          </cell>
          <cell r="D2298" t="str">
            <v>P</v>
          </cell>
          <cell r="E2298">
            <v>3.3</v>
          </cell>
          <cell r="F2298">
            <v>37797</v>
          </cell>
          <cell r="G2298">
            <v>0.11600000000000001</v>
          </cell>
          <cell r="H2298">
            <v>0.13</v>
          </cell>
          <cell r="I2298" t="str">
            <v>0          0</v>
          </cell>
          <cell r="J2298">
            <v>0</v>
          </cell>
          <cell r="K2298">
            <v>0</v>
          </cell>
          <cell r="L2298">
            <v>2003</v>
          </cell>
          <cell r="M2298">
            <v>1.6954445385269468</v>
          </cell>
          <cell r="N2298" t="str">
            <v>NG73</v>
          </cell>
          <cell r="O2298">
            <v>38.49</v>
          </cell>
          <cell r="P2298">
            <v>2</v>
          </cell>
        </row>
        <row r="2299">
          <cell r="A2299" t="str">
            <v>ON</v>
          </cell>
          <cell r="B2299">
            <v>7</v>
          </cell>
          <cell r="C2299">
            <v>3</v>
          </cell>
          <cell r="D2299" t="str">
            <v>P</v>
          </cell>
          <cell r="E2299">
            <v>3.35</v>
          </cell>
          <cell r="F2299">
            <v>37797</v>
          </cell>
          <cell r="G2299">
            <v>0.13</v>
          </cell>
          <cell r="H2299">
            <v>0.14000000000000001</v>
          </cell>
          <cell r="I2299" t="str">
            <v>5          0</v>
          </cell>
          <cell r="J2299">
            <v>0</v>
          </cell>
          <cell r="K2299">
            <v>0</v>
          </cell>
          <cell r="L2299">
            <v>2003</v>
          </cell>
          <cell r="M2299">
            <v>1.7174330646985687</v>
          </cell>
          <cell r="N2299" t="str">
            <v>NG73</v>
          </cell>
          <cell r="O2299">
            <v>38.49</v>
          </cell>
          <cell r="P2299">
            <v>2</v>
          </cell>
        </row>
        <row r="2300">
          <cell r="A2300" t="str">
            <v>ON</v>
          </cell>
          <cell r="B2300">
            <v>7</v>
          </cell>
          <cell r="C2300">
            <v>3</v>
          </cell>
          <cell r="D2300" t="str">
            <v>P</v>
          </cell>
          <cell r="E2300">
            <v>3.4</v>
          </cell>
          <cell r="F2300">
            <v>37797</v>
          </cell>
          <cell r="G2300">
            <v>0.14399999999999999</v>
          </cell>
          <cell r="H2300">
            <v>0.16</v>
          </cell>
          <cell r="I2300" t="str">
            <v>1          0</v>
          </cell>
          <cell r="J2300">
            <v>0</v>
          </cell>
          <cell r="K2300">
            <v>0</v>
          </cell>
          <cell r="L2300">
            <v>2003</v>
          </cell>
          <cell r="M2300">
            <v>1.7371129501860436</v>
          </cell>
          <cell r="N2300" t="str">
            <v>NG73</v>
          </cell>
          <cell r="O2300">
            <v>38.49</v>
          </cell>
          <cell r="P2300">
            <v>2</v>
          </cell>
        </row>
        <row r="2301">
          <cell r="A2301" t="str">
            <v>ON</v>
          </cell>
          <cell r="B2301">
            <v>7</v>
          </cell>
          <cell r="C2301">
            <v>3</v>
          </cell>
          <cell r="D2301" t="str">
            <v>C</v>
          </cell>
          <cell r="E2301">
            <v>3.45</v>
          </cell>
          <cell r="F2301">
            <v>37797</v>
          </cell>
          <cell r="G2301">
            <v>0.77</v>
          </cell>
          <cell r="H2301">
            <v>0.77</v>
          </cell>
          <cell r="I2301" t="str">
            <v>0          0</v>
          </cell>
          <cell r="J2301">
            <v>0</v>
          </cell>
          <cell r="K2301">
            <v>0</v>
          </cell>
          <cell r="L2301">
            <v>2003</v>
          </cell>
          <cell r="M2301" t="str">
            <v>No Trade</v>
          </cell>
          <cell r="N2301" t="str">
            <v>NG73</v>
          </cell>
          <cell r="O2301">
            <v>38.49</v>
          </cell>
          <cell r="P2301">
            <v>1</v>
          </cell>
        </row>
        <row r="2302">
          <cell r="A2302" t="str">
            <v>ON</v>
          </cell>
          <cell r="B2302">
            <v>7</v>
          </cell>
          <cell r="C2302">
            <v>3</v>
          </cell>
          <cell r="D2302" t="str">
            <v>P</v>
          </cell>
          <cell r="E2302">
            <v>3.45</v>
          </cell>
          <cell r="F2302">
            <v>37797</v>
          </cell>
          <cell r="G2302">
            <v>0.159</v>
          </cell>
          <cell r="H2302">
            <v>0.17</v>
          </cell>
          <cell r="I2302" t="str">
            <v>8          0</v>
          </cell>
          <cell r="J2302">
            <v>0</v>
          </cell>
          <cell r="K2302">
            <v>0</v>
          </cell>
          <cell r="L2302">
            <v>2003</v>
          </cell>
          <cell r="M2302">
            <v>1.7568830662015762</v>
          </cell>
          <cell r="N2302" t="str">
            <v>NG73</v>
          </cell>
          <cell r="O2302">
            <v>38.49</v>
          </cell>
          <cell r="P2302">
            <v>2</v>
          </cell>
        </row>
        <row r="2303">
          <cell r="A2303" t="str">
            <v>ON</v>
          </cell>
          <cell r="B2303">
            <v>7</v>
          </cell>
          <cell r="C2303">
            <v>3</v>
          </cell>
          <cell r="D2303" t="str">
            <v>C</v>
          </cell>
          <cell r="E2303">
            <v>3.5</v>
          </cell>
          <cell r="F2303">
            <v>37797</v>
          </cell>
          <cell r="G2303">
            <v>0.748</v>
          </cell>
          <cell r="H2303">
            <v>0.66</v>
          </cell>
          <cell r="I2303" t="str">
            <v>8          0</v>
          </cell>
          <cell r="J2303">
            <v>0</v>
          </cell>
          <cell r="K2303">
            <v>0</v>
          </cell>
          <cell r="L2303">
            <v>2003</v>
          </cell>
          <cell r="M2303" t="str">
            <v>No Trade</v>
          </cell>
          <cell r="N2303" t="str">
            <v>NG73</v>
          </cell>
          <cell r="O2303">
            <v>38.49</v>
          </cell>
          <cell r="P2303">
            <v>1</v>
          </cell>
        </row>
        <row r="2304">
          <cell r="A2304" t="str">
            <v>ON</v>
          </cell>
          <cell r="B2304">
            <v>7</v>
          </cell>
          <cell r="C2304">
            <v>3</v>
          </cell>
          <cell r="D2304" t="str">
            <v>P</v>
          </cell>
          <cell r="E2304">
            <v>3.5</v>
          </cell>
          <cell r="F2304">
            <v>37797</v>
          </cell>
          <cell r="G2304">
            <v>0.17899999999999999</v>
          </cell>
          <cell r="H2304">
            <v>0.19</v>
          </cell>
          <cell r="I2304" t="str">
            <v>6          0</v>
          </cell>
          <cell r="J2304">
            <v>0</v>
          </cell>
          <cell r="K2304">
            <v>0</v>
          </cell>
          <cell r="L2304">
            <v>2003</v>
          </cell>
          <cell r="M2304">
            <v>1.7842600520699772</v>
          </cell>
          <cell r="N2304" t="str">
            <v>NG73</v>
          </cell>
          <cell r="O2304">
            <v>38.49</v>
          </cell>
          <cell r="P2304">
            <v>2</v>
          </cell>
        </row>
        <row r="2305">
          <cell r="A2305" t="str">
            <v>ON</v>
          </cell>
          <cell r="B2305">
            <v>7</v>
          </cell>
          <cell r="C2305">
            <v>3</v>
          </cell>
          <cell r="D2305" t="str">
            <v>C</v>
          </cell>
          <cell r="E2305">
            <v>3.55</v>
          </cell>
          <cell r="F2305">
            <v>37797</v>
          </cell>
          <cell r="G2305">
            <v>0.71299999999999997</v>
          </cell>
          <cell r="H2305">
            <v>0.63</v>
          </cell>
          <cell r="I2305" t="str">
            <v>8          0</v>
          </cell>
          <cell r="J2305">
            <v>0</v>
          </cell>
          <cell r="K2305">
            <v>0</v>
          </cell>
          <cell r="L2305">
            <v>2003</v>
          </cell>
          <cell r="M2305" t="str">
            <v>No Trade</v>
          </cell>
          <cell r="N2305" t="str">
            <v>NG73</v>
          </cell>
          <cell r="O2305">
            <v>38.49</v>
          </cell>
          <cell r="P2305">
            <v>1</v>
          </cell>
        </row>
        <row r="2306">
          <cell r="A2306" t="str">
            <v>ON</v>
          </cell>
          <cell r="B2306">
            <v>7</v>
          </cell>
          <cell r="C2306">
            <v>3</v>
          </cell>
          <cell r="D2306" t="str">
            <v>P</v>
          </cell>
          <cell r="E2306">
            <v>3.55</v>
          </cell>
          <cell r="F2306">
            <v>37797</v>
          </cell>
          <cell r="G2306">
            <v>0.193</v>
          </cell>
          <cell r="H2306">
            <v>0.21</v>
          </cell>
          <cell r="I2306" t="str">
            <v>5          0</v>
          </cell>
          <cell r="J2306">
            <v>0</v>
          </cell>
          <cell r="K2306">
            <v>0</v>
          </cell>
          <cell r="L2306">
            <v>2003</v>
          </cell>
          <cell r="M2306">
            <v>1.7982892139639339</v>
          </cell>
          <cell r="N2306" t="str">
            <v>NG73</v>
          </cell>
          <cell r="O2306">
            <v>38.49</v>
          </cell>
          <cell r="P2306">
            <v>2</v>
          </cell>
        </row>
        <row r="2307">
          <cell r="A2307" t="str">
            <v>ON</v>
          </cell>
          <cell r="B2307">
            <v>7</v>
          </cell>
          <cell r="C2307">
            <v>3</v>
          </cell>
          <cell r="D2307" t="str">
            <v>C</v>
          </cell>
          <cell r="E2307">
            <v>3.6</v>
          </cell>
          <cell r="F2307">
            <v>37797</v>
          </cell>
          <cell r="G2307">
            <v>0.68200000000000005</v>
          </cell>
          <cell r="H2307">
            <v>0.6</v>
          </cell>
          <cell r="I2307" t="str">
            <v>9          0</v>
          </cell>
          <cell r="J2307">
            <v>0</v>
          </cell>
          <cell r="K2307">
            <v>0</v>
          </cell>
          <cell r="L2307">
            <v>2003</v>
          </cell>
          <cell r="M2307" t="str">
            <v>No Trade</v>
          </cell>
          <cell r="N2307" t="str">
            <v>NG73</v>
          </cell>
          <cell r="O2307">
            <v>38.49</v>
          </cell>
          <cell r="P2307">
            <v>1</v>
          </cell>
        </row>
        <row r="2308">
          <cell r="A2308" t="str">
            <v>ON</v>
          </cell>
          <cell r="B2308">
            <v>7</v>
          </cell>
          <cell r="C2308">
            <v>3</v>
          </cell>
          <cell r="D2308" t="str">
            <v>P</v>
          </cell>
          <cell r="E2308">
            <v>3.6</v>
          </cell>
          <cell r="F2308">
            <v>37797</v>
          </cell>
          <cell r="G2308">
            <v>0.21099999999999999</v>
          </cell>
          <cell r="H2308">
            <v>0.23</v>
          </cell>
          <cell r="I2308" t="str">
            <v>5          0</v>
          </cell>
          <cell r="J2308">
            <v>0</v>
          </cell>
          <cell r="K2308">
            <v>0</v>
          </cell>
          <cell r="L2308">
            <v>2003</v>
          </cell>
          <cell r="M2308">
            <v>1.8179683376920974</v>
          </cell>
          <cell r="N2308" t="str">
            <v>NG73</v>
          </cell>
          <cell r="O2308">
            <v>38.49</v>
          </cell>
          <cell r="P2308">
            <v>2</v>
          </cell>
        </row>
        <row r="2309">
          <cell r="A2309" t="str">
            <v>ON</v>
          </cell>
          <cell r="B2309">
            <v>7</v>
          </cell>
          <cell r="C2309">
            <v>3</v>
          </cell>
          <cell r="D2309" t="str">
            <v>P</v>
          </cell>
          <cell r="E2309">
            <v>3.65</v>
          </cell>
          <cell r="F2309">
            <v>37797</v>
          </cell>
          <cell r="G2309">
            <v>0.23100000000000001</v>
          </cell>
          <cell r="H2309">
            <v>0.25</v>
          </cell>
          <cell r="I2309" t="str">
            <v>7          0</v>
          </cell>
          <cell r="J2309">
            <v>0</v>
          </cell>
          <cell r="K2309">
            <v>0</v>
          </cell>
          <cell r="L2309">
            <v>2003</v>
          </cell>
          <cell r="M2309">
            <v>1.8392172974145546</v>
          </cell>
          <cell r="N2309" t="str">
            <v>NG73</v>
          </cell>
          <cell r="O2309">
            <v>38.49</v>
          </cell>
          <cell r="P2309">
            <v>2</v>
          </cell>
        </row>
        <row r="2310">
          <cell r="A2310" t="str">
            <v>ON</v>
          </cell>
          <cell r="B2310">
            <v>7</v>
          </cell>
          <cell r="C2310">
            <v>3</v>
          </cell>
          <cell r="D2310" t="str">
            <v>C</v>
          </cell>
          <cell r="E2310">
            <v>3.7</v>
          </cell>
          <cell r="F2310">
            <v>37797</v>
          </cell>
          <cell r="G2310">
            <v>0.626</v>
          </cell>
          <cell r="H2310">
            <v>0.55000000000000004</v>
          </cell>
          <cell r="I2310" t="str">
            <v>4          0</v>
          </cell>
          <cell r="J2310">
            <v>0</v>
          </cell>
          <cell r="K2310">
            <v>0</v>
          </cell>
          <cell r="L2310">
            <v>2003</v>
          </cell>
          <cell r="M2310" t="str">
            <v>No Trade</v>
          </cell>
          <cell r="N2310" t="str">
            <v>NG73</v>
          </cell>
          <cell r="O2310">
            <v>38.49</v>
          </cell>
          <cell r="P2310">
            <v>1</v>
          </cell>
        </row>
        <row r="2311">
          <cell r="A2311" t="str">
            <v>ON</v>
          </cell>
          <cell r="B2311">
            <v>7</v>
          </cell>
          <cell r="C2311">
            <v>3</v>
          </cell>
          <cell r="D2311" t="str">
            <v>P</v>
          </cell>
          <cell r="E2311">
            <v>3.7</v>
          </cell>
          <cell r="F2311">
            <v>37797</v>
          </cell>
          <cell r="G2311">
            <v>0.252</v>
          </cell>
          <cell r="H2311">
            <v>0.28000000000000003</v>
          </cell>
          <cell r="I2311" t="str">
            <v>0          0</v>
          </cell>
          <cell r="J2311">
            <v>0</v>
          </cell>
          <cell r="K2311">
            <v>0</v>
          </cell>
          <cell r="L2311">
            <v>2003</v>
          </cell>
          <cell r="M2311">
            <v>1.8602545940125099</v>
          </cell>
          <cell r="N2311" t="str">
            <v>NG73</v>
          </cell>
          <cell r="O2311">
            <v>38.49</v>
          </cell>
          <cell r="P2311">
            <v>2</v>
          </cell>
        </row>
        <row r="2312">
          <cell r="A2312" t="str">
            <v>ON</v>
          </cell>
          <cell r="B2312">
            <v>7</v>
          </cell>
          <cell r="C2312">
            <v>3</v>
          </cell>
          <cell r="D2312" t="str">
            <v>C</v>
          </cell>
          <cell r="E2312">
            <v>3.75</v>
          </cell>
          <cell r="F2312">
            <v>37797</v>
          </cell>
          <cell r="G2312">
            <v>0.59899999999999998</v>
          </cell>
          <cell r="H2312">
            <v>0.52</v>
          </cell>
          <cell r="I2312" t="str">
            <v>8          0</v>
          </cell>
          <cell r="J2312">
            <v>0</v>
          </cell>
          <cell r="K2312">
            <v>0</v>
          </cell>
          <cell r="L2312">
            <v>2003</v>
          </cell>
          <cell r="M2312" t="str">
            <v>No Trade</v>
          </cell>
          <cell r="N2312" t="str">
            <v>NG73</v>
          </cell>
          <cell r="O2312">
            <v>38.49</v>
          </cell>
          <cell r="P2312">
            <v>1</v>
          </cell>
        </row>
        <row r="2313">
          <cell r="A2313" t="str">
            <v>ON</v>
          </cell>
          <cell r="B2313">
            <v>7</v>
          </cell>
          <cell r="C2313">
            <v>3</v>
          </cell>
          <cell r="D2313" t="str">
            <v>P</v>
          </cell>
          <cell r="E2313">
            <v>3.75</v>
          </cell>
          <cell r="F2313">
            <v>37797</v>
          </cell>
          <cell r="G2313">
            <v>0.27400000000000002</v>
          </cell>
          <cell r="H2313">
            <v>0.3</v>
          </cell>
          <cell r="I2313" t="str">
            <v>3         50</v>
          </cell>
          <cell r="J2313">
            <v>0</v>
          </cell>
          <cell r="K2313">
            <v>0</v>
          </cell>
          <cell r="L2313">
            <v>2003</v>
          </cell>
          <cell r="M2313">
            <v>1.8810945948400499</v>
          </cell>
          <cell r="N2313" t="str">
            <v>NG73</v>
          </cell>
          <cell r="O2313">
            <v>38.49</v>
          </cell>
          <cell r="P2313">
            <v>2</v>
          </cell>
        </row>
        <row r="2314">
          <cell r="A2314" t="str">
            <v>ON</v>
          </cell>
          <cell r="B2314">
            <v>7</v>
          </cell>
          <cell r="C2314">
            <v>3</v>
          </cell>
          <cell r="D2314" t="str">
            <v>C</v>
          </cell>
          <cell r="E2314">
            <v>3.8</v>
          </cell>
          <cell r="F2314">
            <v>37797</v>
          </cell>
          <cell r="G2314">
            <v>0.57299999999999995</v>
          </cell>
          <cell r="H2314">
            <v>0.5</v>
          </cell>
          <cell r="I2314" t="str">
            <v>4          0</v>
          </cell>
          <cell r="J2314">
            <v>0</v>
          </cell>
          <cell r="K2314">
            <v>0</v>
          </cell>
          <cell r="L2314">
            <v>2003</v>
          </cell>
          <cell r="M2314" t="str">
            <v>No Trade</v>
          </cell>
          <cell r="N2314" t="str">
            <v>NG73</v>
          </cell>
          <cell r="O2314">
            <v>38.49</v>
          </cell>
          <cell r="P2314">
            <v>1</v>
          </cell>
        </row>
        <row r="2315">
          <cell r="A2315" t="str">
            <v>ON</v>
          </cell>
          <cell r="B2315">
            <v>7</v>
          </cell>
          <cell r="C2315">
            <v>3</v>
          </cell>
          <cell r="D2315" t="str">
            <v>P</v>
          </cell>
          <cell r="E2315">
            <v>3.8</v>
          </cell>
          <cell r="F2315">
            <v>37797</v>
          </cell>
          <cell r="G2315">
            <v>0.29699999999999999</v>
          </cell>
          <cell r="H2315">
            <v>0.32</v>
          </cell>
          <cell r="I2315" t="str">
            <v>8          0</v>
          </cell>
          <cell r="J2315">
            <v>0</v>
          </cell>
          <cell r="K2315">
            <v>0</v>
          </cell>
          <cell r="L2315">
            <v>2003</v>
          </cell>
          <cell r="M2315">
            <v>1.9017519926663626</v>
          </cell>
          <cell r="N2315" t="str">
            <v>NG73</v>
          </cell>
          <cell r="O2315">
            <v>38.49</v>
          </cell>
          <cell r="P2315">
            <v>2</v>
          </cell>
        </row>
        <row r="2316">
          <cell r="A2316" t="str">
            <v>ON</v>
          </cell>
          <cell r="B2316">
            <v>7</v>
          </cell>
          <cell r="C2316">
            <v>3</v>
          </cell>
          <cell r="D2316" t="str">
            <v>C</v>
          </cell>
          <cell r="E2316">
            <v>3.85</v>
          </cell>
          <cell r="F2316">
            <v>37797</v>
          </cell>
          <cell r="G2316">
            <v>0.54800000000000004</v>
          </cell>
          <cell r="H2316">
            <v>0.48</v>
          </cell>
          <cell r="I2316" t="str">
            <v>0          0</v>
          </cell>
          <cell r="J2316">
            <v>0</v>
          </cell>
          <cell r="K2316">
            <v>0</v>
          </cell>
          <cell r="L2316">
            <v>2003</v>
          </cell>
          <cell r="M2316" t="str">
            <v>No Trade</v>
          </cell>
          <cell r="N2316" t="str">
            <v>NG73</v>
          </cell>
          <cell r="O2316">
            <v>38.49</v>
          </cell>
          <cell r="P2316">
            <v>1</v>
          </cell>
        </row>
        <row r="2317">
          <cell r="A2317" t="str">
            <v>ON</v>
          </cell>
          <cell r="B2317">
            <v>7</v>
          </cell>
          <cell r="C2317">
            <v>3</v>
          </cell>
          <cell r="D2317" t="str">
            <v>P</v>
          </cell>
          <cell r="E2317">
            <v>3.85</v>
          </cell>
          <cell r="F2317">
            <v>37797</v>
          </cell>
          <cell r="G2317">
            <v>0.32</v>
          </cell>
          <cell r="H2317">
            <v>0.35</v>
          </cell>
          <cell r="I2317" t="str">
            <v>3          0</v>
          </cell>
          <cell r="J2317">
            <v>0</v>
          </cell>
          <cell r="K2317">
            <v>0</v>
          </cell>
          <cell r="L2317">
            <v>2003</v>
          </cell>
          <cell r="M2317">
            <v>1.9209147938147764</v>
          </cell>
          <cell r="N2317" t="str">
            <v>NG73</v>
          </cell>
          <cell r="O2317">
            <v>38.49</v>
          </cell>
          <cell r="P2317">
            <v>2</v>
          </cell>
        </row>
        <row r="2318">
          <cell r="A2318" t="str">
            <v>ON</v>
          </cell>
          <cell r="B2318">
            <v>7</v>
          </cell>
          <cell r="C2318">
            <v>3</v>
          </cell>
          <cell r="D2318" t="str">
            <v>C</v>
          </cell>
          <cell r="E2318">
            <v>3.9</v>
          </cell>
          <cell r="F2318">
            <v>37797</v>
          </cell>
          <cell r="G2318">
            <v>0.52400000000000002</v>
          </cell>
          <cell r="H2318">
            <v>0.45</v>
          </cell>
          <cell r="I2318" t="str">
            <v>7          0</v>
          </cell>
          <cell r="J2318">
            <v>0</v>
          </cell>
          <cell r="K2318">
            <v>0</v>
          </cell>
          <cell r="L2318">
            <v>2003</v>
          </cell>
          <cell r="M2318" t="str">
            <v>No Trade</v>
          </cell>
          <cell r="N2318" t="str">
            <v>NG73</v>
          </cell>
          <cell r="O2318">
            <v>38.49</v>
          </cell>
          <cell r="P2318">
            <v>1</v>
          </cell>
        </row>
        <row r="2319">
          <cell r="A2319" t="str">
            <v>ON</v>
          </cell>
          <cell r="B2319">
            <v>7</v>
          </cell>
          <cell r="C2319">
            <v>3</v>
          </cell>
          <cell r="D2319" t="str">
            <v>P</v>
          </cell>
          <cell r="E2319">
            <v>3.9</v>
          </cell>
          <cell r="F2319">
            <v>37797</v>
          </cell>
          <cell r="G2319">
            <v>0.34499999999999997</v>
          </cell>
          <cell r="H2319">
            <v>0.38</v>
          </cell>
          <cell r="I2319" t="str">
            <v>0          0</v>
          </cell>
          <cell r="J2319">
            <v>0</v>
          </cell>
          <cell r="K2319">
            <v>0</v>
          </cell>
          <cell r="L2319">
            <v>2003</v>
          </cell>
          <cell r="M2319">
            <v>1.9413061956822313</v>
          </cell>
          <cell r="N2319" t="str">
            <v>NG73</v>
          </cell>
          <cell r="O2319">
            <v>38.49</v>
          </cell>
          <cell r="P2319">
            <v>2</v>
          </cell>
        </row>
        <row r="2320">
          <cell r="A2320" t="str">
            <v>ON</v>
          </cell>
          <cell r="B2320">
            <v>7</v>
          </cell>
          <cell r="C2320">
            <v>3</v>
          </cell>
          <cell r="D2320" t="str">
            <v>C</v>
          </cell>
          <cell r="E2320">
            <v>3.95</v>
          </cell>
          <cell r="F2320">
            <v>37797</v>
          </cell>
          <cell r="G2320">
            <v>0.501</v>
          </cell>
          <cell r="H2320">
            <v>0.43</v>
          </cell>
          <cell r="I2320" t="str">
            <v>5          0</v>
          </cell>
          <cell r="J2320">
            <v>0</v>
          </cell>
          <cell r="K2320">
            <v>0</v>
          </cell>
          <cell r="L2320">
            <v>2003</v>
          </cell>
          <cell r="M2320" t="str">
            <v>No Trade</v>
          </cell>
          <cell r="N2320" t="str">
            <v>NG73</v>
          </cell>
          <cell r="O2320">
            <v>38.49</v>
          </cell>
          <cell r="P2320">
            <v>1</v>
          </cell>
        </row>
        <row r="2321">
          <cell r="A2321" t="str">
            <v>ON</v>
          </cell>
          <cell r="B2321">
            <v>7</v>
          </cell>
          <cell r="C2321">
            <v>3</v>
          </cell>
          <cell r="D2321" t="str">
            <v>P</v>
          </cell>
          <cell r="E2321">
            <v>3.95</v>
          </cell>
          <cell r="F2321">
            <v>37797</v>
          </cell>
          <cell r="G2321">
            <v>0.371</v>
          </cell>
          <cell r="H2321">
            <v>0.4</v>
          </cell>
          <cell r="I2321" t="str">
            <v>8          0</v>
          </cell>
          <cell r="J2321">
            <v>0</v>
          </cell>
          <cell r="K2321">
            <v>0</v>
          </cell>
          <cell r="L2321">
            <v>2003</v>
          </cell>
          <cell r="M2321">
            <v>1.9615537216356709</v>
          </cell>
          <cell r="N2321" t="str">
            <v>NG73</v>
          </cell>
          <cell r="O2321">
            <v>38.49</v>
          </cell>
          <cell r="P2321">
            <v>2</v>
          </cell>
        </row>
        <row r="2322">
          <cell r="A2322" t="str">
            <v>ON</v>
          </cell>
          <cell r="B2322">
            <v>7</v>
          </cell>
          <cell r="C2322">
            <v>3</v>
          </cell>
          <cell r="D2322" t="str">
            <v>C</v>
          </cell>
          <cell r="E2322">
            <v>4</v>
          </cell>
          <cell r="F2322">
            <v>37797</v>
          </cell>
          <cell r="G2322">
            <v>0.47799999999999998</v>
          </cell>
          <cell r="H2322">
            <v>0.41</v>
          </cell>
          <cell r="I2322" t="str">
            <v>3          0</v>
          </cell>
          <cell r="J2322">
            <v>0</v>
          </cell>
          <cell r="K2322">
            <v>0</v>
          </cell>
          <cell r="L2322">
            <v>2003</v>
          </cell>
          <cell r="M2322" t="str">
            <v>No Trade</v>
          </cell>
          <cell r="N2322" t="str">
            <v>NG73</v>
          </cell>
          <cell r="O2322">
            <v>38.49</v>
          </cell>
          <cell r="P2322">
            <v>1</v>
          </cell>
        </row>
        <row r="2323">
          <cell r="A2323" t="str">
            <v>ON</v>
          </cell>
          <cell r="B2323">
            <v>7</v>
          </cell>
          <cell r="C2323">
            <v>3</v>
          </cell>
          <cell r="D2323" t="str">
            <v>P</v>
          </cell>
          <cell r="E2323">
            <v>4</v>
          </cell>
          <cell r="F2323">
            <v>37797</v>
          </cell>
          <cell r="G2323">
            <v>0.39800000000000002</v>
          </cell>
          <cell r="H2323">
            <v>0.43</v>
          </cell>
          <cell r="I2323" t="str">
            <v>6        100</v>
          </cell>
          <cell r="J2323">
            <v>0.40200000000000002</v>
          </cell>
          <cell r="K2323">
            <v>0.39500000000000002</v>
          </cell>
          <cell r="L2323">
            <v>2003</v>
          </cell>
          <cell r="M2323">
            <v>1.98167169074837</v>
          </cell>
          <cell r="N2323" t="str">
            <v>NG73</v>
          </cell>
          <cell r="O2323">
            <v>38.49</v>
          </cell>
          <cell r="P2323">
            <v>2</v>
          </cell>
        </row>
        <row r="2324">
          <cell r="A2324" t="str">
            <v>ON</v>
          </cell>
          <cell r="B2324">
            <v>7</v>
          </cell>
          <cell r="C2324">
            <v>3</v>
          </cell>
          <cell r="D2324" t="str">
            <v>C</v>
          </cell>
          <cell r="E2324">
            <v>4.05</v>
          </cell>
          <cell r="F2324">
            <v>37797</v>
          </cell>
          <cell r="G2324">
            <v>0.45500000000000002</v>
          </cell>
          <cell r="H2324">
            <v>0.39</v>
          </cell>
          <cell r="I2324" t="str">
            <v>4          0</v>
          </cell>
          <cell r="J2324">
            <v>0</v>
          </cell>
          <cell r="K2324">
            <v>0</v>
          </cell>
          <cell r="L2324">
            <v>2003</v>
          </cell>
          <cell r="M2324" t="str">
            <v>No Trade</v>
          </cell>
          <cell r="N2324" t="str">
            <v>NG73</v>
          </cell>
          <cell r="O2324">
            <v>38.49</v>
          </cell>
          <cell r="P2324">
            <v>1</v>
          </cell>
        </row>
        <row r="2325">
          <cell r="A2325" t="str">
            <v>ON</v>
          </cell>
          <cell r="B2325">
            <v>7</v>
          </cell>
          <cell r="C2325">
            <v>3</v>
          </cell>
          <cell r="D2325" t="str">
            <v>P</v>
          </cell>
          <cell r="E2325">
            <v>4.05</v>
          </cell>
          <cell r="F2325">
            <v>37797</v>
          </cell>
          <cell r="G2325">
            <v>0.42499999999999999</v>
          </cell>
          <cell r="H2325">
            <v>0.46</v>
          </cell>
          <cell r="I2325" t="str">
            <v>7          0</v>
          </cell>
          <cell r="J2325">
            <v>0</v>
          </cell>
          <cell r="K2325">
            <v>0</v>
          </cell>
          <cell r="L2325">
            <v>2003</v>
          </cell>
          <cell r="M2325">
            <v>2.0005409823872369</v>
          </cell>
          <cell r="N2325" t="str">
            <v>NG73</v>
          </cell>
          <cell r="O2325">
            <v>38.49</v>
          </cell>
          <cell r="P2325">
            <v>2</v>
          </cell>
        </row>
        <row r="2326">
          <cell r="A2326" t="str">
            <v>ON</v>
          </cell>
          <cell r="B2326">
            <v>7</v>
          </cell>
          <cell r="C2326">
            <v>3</v>
          </cell>
          <cell r="D2326" t="str">
            <v>C</v>
          </cell>
          <cell r="E2326">
            <v>4.0999999999999996</v>
          </cell>
          <cell r="F2326">
            <v>37797</v>
          </cell>
          <cell r="G2326">
            <v>0.434</v>
          </cell>
          <cell r="H2326">
            <v>0.37</v>
          </cell>
          <cell r="I2326" t="str">
            <v>5          0</v>
          </cell>
          <cell r="J2326">
            <v>0</v>
          </cell>
          <cell r="K2326">
            <v>0</v>
          </cell>
          <cell r="L2326">
            <v>2003</v>
          </cell>
          <cell r="M2326" t="str">
            <v>No Trade</v>
          </cell>
          <cell r="N2326" t="str">
            <v>NG73</v>
          </cell>
          <cell r="O2326">
            <v>38.49</v>
          </cell>
          <cell r="P2326">
            <v>1</v>
          </cell>
        </row>
        <row r="2327">
          <cell r="A2327" t="str">
            <v>ON</v>
          </cell>
          <cell r="B2327">
            <v>7</v>
          </cell>
          <cell r="C2327">
            <v>3</v>
          </cell>
          <cell r="D2327" t="str">
            <v>P</v>
          </cell>
          <cell r="E2327">
            <v>4.0999999999999996</v>
          </cell>
          <cell r="F2327">
            <v>37797</v>
          </cell>
          <cell r="G2327">
            <v>0.45400000000000001</v>
          </cell>
          <cell r="H2327">
            <v>0.49</v>
          </cell>
          <cell r="I2327" t="str">
            <v>8          0</v>
          </cell>
          <cell r="J2327">
            <v>0</v>
          </cell>
          <cell r="K2327">
            <v>0</v>
          </cell>
          <cell r="L2327">
            <v>2003</v>
          </cell>
          <cell r="M2327">
            <v>2.0204801643615697</v>
          </cell>
          <cell r="N2327" t="str">
            <v>NG73</v>
          </cell>
          <cell r="O2327">
            <v>38.49</v>
          </cell>
          <cell r="P2327">
            <v>2</v>
          </cell>
        </row>
        <row r="2328">
          <cell r="A2328" t="str">
            <v>ON</v>
          </cell>
          <cell r="B2328">
            <v>7</v>
          </cell>
          <cell r="C2328">
            <v>3</v>
          </cell>
          <cell r="D2328" t="str">
            <v>C</v>
          </cell>
          <cell r="E2328">
            <v>4.25</v>
          </cell>
          <cell r="F2328">
            <v>37797</v>
          </cell>
          <cell r="G2328">
            <v>0.377</v>
          </cell>
          <cell r="H2328">
            <v>0.32</v>
          </cell>
          <cell r="I2328" t="str">
            <v>3          0</v>
          </cell>
          <cell r="J2328">
            <v>0</v>
          </cell>
          <cell r="K2328">
            <v>0</v>
          </cell>
          <cell r="L2328">
            <v>2003</v>
          </cell>
          <cell r="M2328" t="str">
            <v>No Trade</v>
          </cell>
          <cell r="N2328" t="str">
            <v>NG73</v>
          </cell>
          <cell r="O2328">
            <v>38.49</v>
          </cell>
          <cell r="P2328">
            <v>1</v>
          </cell>
        </row>
        <row r="2329">
          <cell r="A2329" t="str">
            <v>ON</v>
          </cell>
          <cell r="B2329">
            <v>7</v>
          </cell>
          <cell r="C2329">
            <v>3</v>
          </cell>
          <cell r="D2329" t="str">
            <v>C</v>
          </cell>
          <cell r="E2329">
            <v>4.4000000000000004</v>
          </cell>
          <cell r="F2329">
            <v>37797</v>
          </cell>
          <cell r="G2329">
            <v>0.32700000000000001</v>
          </cell>
          <cell r="H2329">
            <v>0.27</v>
          </cell>
          <cell r="I2329" t="str">
            <v>8          0</v>
          </cell>
          <cell r="J2329">
            <v>0</v>
          </cell>
          <cell r="K2329">
            <v>0</v>
          </cell>
          <cell r="L2329">
            <v>2003</v>
          </cell>
          <cell r="M2329" t="str">
            <v>No Trade</v>
          </cell>
          <cell r="N2329" t="str">
            <v>NG73</v>
          </cell>
          <cell r="O2329">
            <v>38.49</v>
          </cell>
          <cell r="P2329">
            <v>1</v>
          </cell>
        </row>
        <row r="2330">
          <cell r="A2330" t="str">
            <v>ON</v>
          </cell>
          <cell r="B2330">
            <v>7</v>
          </cell>
          <cell r="C2330">
            <v>3</v>
          </cell>
          <cell r="D2330" t="str">
            <v>C</v>
          </cell>
          <cell r="E2330">
            <v>4.45</v>
          </cell>
          <cell r="F2330">
            <v>37797</v>
          </cell>
          <cell r="G2330">
            <v>0.312</v>
          </cell>
          <cell r="H2330">
            <v>0.26</v>
          </cell>
          <cell r="I2330" t="str">
            <v>5          0</v>
          </cell>
          <cell r="J2330">
            <v>0</v>
          </cell>
          <cell r="K2330">
            <v>0</v>
          </cell>
          <cell r="L2330">
            <v>2003</v>
          </cell>
          <cell r="M2330" t="str">
            <v>No Trade</v>
          </cell>
          <cell r="N2330" t="str">
            <v>NG73</v>
          </cell>
          <cell r="O2330">
            <v>38.49</v>
          </cell>
          <cell r="P2330">
            <v>1</v>
          </cell>
        </row>
        <row r="2331">
          <cell r="A2331" t="str">
            <v>ON</v>
          </cell>
          <cell r="B2331">
            <v>7</v>
          </cell>
          <cell r="C2331">
            <v>3</v>
          </cell>
          <cell r="D2331" t="str">
            <v>C</v>
          </cell>
          <cell r="E2331">
            <v>4.5</v>
          </cell>
          <cell r="F2331">
            <v>37797</v>
          </cell>
          <cell r="G2331">
            <v>0.29799999999999999</v>
          </cell>
          <cell r="H2331">
            <v>0.25</v>
          </cell>
          <cell r="I2331" t="str">
            <v>2          0</v>
          </cell>
          <cell r="J2331">
            <v>0</v>
          </cell>
          <cell r="K2331">
            <v>0</v>
          </cell>
          <cell r="L2331">
            <v>2003</v>
          </cell>
          <cell r="M2331" t="str">
            <v>No Trade</v>
          </cell>
          <cell r="N2331" t="str">
            <v>NG73</v>
          </cell>
          <cell r="O2331">
            <v>38.49</v>
          </cell>
          <cell r="P2331">
            <v>1</v>
          </cell>
        </row>
        <row r="2332">
          <cell r="A2332" t="str">
            <v>ON</v>
          </cell>
          <cell r="B2332">
            <v>7</v>
          </cell>
          <cell r="C2332">
            <v>3</v>
          </cell>
          <cell r="D2332" t="str">
            <v>C</v>
          </cell>
          <cell r="E2332">
            <v>4.55</v>
          </cell>
          <cell r="F2332">
            <v>37797</v>
          </cell>
          <cell r="G2332">
            <v>0.28399999999999997</v>
          </cell>
          <cell r="H2332">
            <v>0.24</v>
          </cell>
          <cell r="I2332" t="str">
            <v>0          0</v>
          </cell>
          <cell r="J2332">
            <v>0</v>
          </cell>
          <cell r="K2332">
            <v>0</v>
          </cell>
          <cell r="L2332">
            <v>2003</v>
          </cell>
          <cell r="M2332" t="str">
            <v>No Trade</v>
          </cell>
          <cell r="N2332" t="str">
            <v>NG73</v>
          </cell>
          <cell r="O2332">
            <v>38.49</v>
          </cell>
          <cell r="P2332">
            <v>1</v>
          </cell>
        </row>
        <row r="2333">
          <cell r="A2333" t="str">
            <v>ON</v>
          </cell>
          <cell r="B2333">
            <v>7</v>
          </cell>
          <cell r="C2333">
            <v>3</v>
          </cell>
          <cell r="D2333" t="str">
            <v>C</v>
          </cell>
          <cell r="E2333">
            <v>4.75</v>
          </cell>
          <cell r="F2333">
            <v>37797</v>
          </cell>
          <cell r="G2333">
            <v>0.23499999999999999</v>
          </cell>
          <cell r="H2333">
            <v>0.19</v>
          </cell>
          <cell r="I2333" t="str">
            <v>7          0</v>
          </cell>
          <cell r="J2333">
            <v>0</v>
          </cell>
          <cell r="K2333">
            <v>0</v>
          </cell>
          <cell r="L2333">
            <v>2003</v>
          </cell>
          <cell r="M2333" t="str">
            <v>No Trade</v>
          </cell>
          <cell r="N2333" t="str">
            <v>NG73</v>
          </cell>
          <cell r="O2333">
            <v>38.49</v>
          </cell>
          <cell r="P2333">
            <v>1</v>
          </cell>
        </row>
        <row r="2334">
          <cell r="A2334" t="str">
            <v>ON</v>
          </cell>
          <cell r="B2334">
            <v>7</v>
          </cell>
          <cell r="C2334">
            <v>3</v>
          </cell>
          <cell r="D2334" t="str">
            <v>C</v>
          </cell>
          <cell r="E2334">
            <v>4.8499999999999996</v>
          </cell>
          <cell r="F2334">
            <v>37797</v>
          </cell>
          <cell r="G2334">
            <v>0.214</v>
          </cell>
          <cell r="H2334">
            <v>0.17</v>
          </cell>
          <cell r="I2334" t="str">
            <v>8          0</v>
          </cell>
          <cell r="J2334">
            <v>0</v>
          </cell>
          <cell r="K2334">
            <v>0</v>
          </cell>
          <cell r="L2334">
            <v>2003</v>
          </cell>
          <cell r="M2334" t="str">
            <v>No Trade</v>
          </cell>
          <cell r="N2334" t="str">
            <v>NG73</v>
          </cell>
          <cell r="O2334">
            <v>38.49</v>
          </cell>
          <cell r="P2334">
            <v>1</v>
          </cell>
        </row>
        <row r="2335">
          <cell r="A2335" t="str">
            <v>ON</v>
          </cell>
          <cell r="B2335">
            <v>7</v>
          </cell>
          <cell r="C2335">
            <v>3</v>
          </cell>
          <cell r="D2335" t="str">
            <v>C</v>
          </cell>
          <cell r="E2335">
            <v>4.95</v>
          </cell>
          <cell r="F2335">
            <v>37797</v>
          </cell>
          <cell r="G2335">
            <v>0.19500000000000001</v>
          </cell>
          <cell r="H2335">
            <v>0.16</v>
          </cell>
          <cell r="I2335" t="str">
            <v>2          0</v>
          </cell>
          <cell r="J2335">
            <v>0</v>
          </cell>
          <cell r="K2335">
            <v>0</v>
          </cell>
          <cell r="L2335">
            <v>2003</v>
          </cell>
          <cell r="M2335" t="str">
            <v>No Trade</v>
          </cell>
          <cell r="N2335" t="str">
            <v>NG73</v>
          </cell>
          <cell r="O2335">
            <v>38.49</v>
          </cell>
          <cell r="P2335">
            <v>1</v>
          </cell>
        </row>
        <row r="2336">
          <cell r="A2336" t="str">
            <v>ON</v>
          </cell>
          <cell r="B2336">
            <v>7</v>
          </cell>
          <cell r="C2336">
            <v>3</v>
          </cell>
          <cell r="D2336" t="str">
            <v>C</v>
          </cell>
          <cell r="E2336">
            <v>5</v>
          </cell>
          <cell r="F2336">
            <v>37797</v>
          </cell>
          <cell r="G2336">
            <v>0.186</v>
          </cell>
          <cell r="H2336">
            <v>0.15</v>
          </cell>
          <cell r="I2336" t="str">
            <v>4          4</v>
          </cell>
          <cell r="J2336">
            <v>0.17</v>
          </cell>
          <cell r="K2336">
            <v>0.17</v>
          </cell>
          <cell r="L2336">
            <v>2003</v>
          </cell>
          <cell r="M2336" t="str">
            <v>No Trade</v>
          </cell>
          <cell r="N2336" t="str">
            <v>NG73</v>
          </cell>
          <cell r="O2336">
            <v>38.49</v>
          </cell>
          <cell r="P2336">
            <v>1</v>
          </cell>
        </row>
        <row r="2337">
          <cell r="A2337" t="str">
            <v>ON</v>
          </cell>
          <cell r="B2337">
            <v>7</v>
          </cell>
          <cell r="C2337">
            <v>3</v>
          </cell>
          <cell r="D2337" t="str">
            <v>P</v>
          </cell>
          <cell r="E2337">
            <v>5</v>
          </cell>
          <cell r="F2337">
            <v>37797</v>
          </cell>
          <cell r="G2337">
            <v>0</v>
          </cell>
          <cell r="H2337">
            <v>0</v>
          </cell>
          <cell r="I2337" t="str">
            <v>0          0</v>
          </cell>
          <cell r="J2337">
            <v>0</v>
          </cell>
          <cell r="K2337">
            <v>0</v>
          </cell>
          <cell r="L2337">
            <v>2003</v>
          </cell>
          <cell r="M2337" t="str">
            <v>No Trade</v>
          </cell>
          <cell r="N2337" t="str">
            <v/>
          </cell>
          <cell r="O2337" t="str">
            <v/>
          </cell>
          <cell r="P2337" t="str">
            <v/>
          </cell>
        </row>
        <row r="2338">
          <cell r="A2338" t="str">
            <v>ON</v>
          </cell>
          <cell r="B2338">
            <v>7</v>
          </cell>
          <cell r="C2338">
            <v>3</v>
          </cell>
          <cell r="D2338" t="str">
            <v>C</v>
          </cell>
          <cell r="E2338">
            <v>5.05</v>
          </cell>
          <cell r="F2338">
            <v>37797</v>
          </cell>
          <cell r="G2338">
            <v>0.17799999999999999</v>
          </cell>
          <cell r="H2338">
            <v>0.14000000000000001</v>
          </cell>
          <cell r="I2338" t="str">
            <v>7          0</v>
          </cell>
          <cell r="J2338">
            <v>0</v>
          </cell>
          <cell r="K2338">
            <v>0</v>
          </cell>
          <cell r="L2338">
            <v>2003</v>
          </cell>
          <cell r="M2338" t="str">
            <v>No Trade</v>
          </cell>
          <cell r="N2338" t="str">
            <v>NG73</v>
          </cell>
          <cell r="O2338">
            <v>38.49</v>
          </cell>
          <cell r="P2338">
            <v>1</v>
          </cell>
        </row>
        <row r="2339">
          <cell r="A2339" t="str">
            <v>ON</v>
          </cell>
          <cell r="B2339">
            <v>7</v>
          </cell>
          <cell r="C2339">
            <v>3</v>
          </cell>
          <cell r="D2339" t="str">
            <v>C</v>
          </cell>
          <cell r="E2339">
            <v>5.35</v>
          </cell>
          <cell r="F2339">
            <v>37797</v>
          </cell>
          <cell r="G2339">
            <v>0.13500000000000001</v>
          </cell>
          <cell r="H2339">
            <v>0.11</v>
          </cell>
          <cell r="I2339" t="str">
            <v>0          0</v>
          </cell>
          <cell r="J2339">
            <v>0</v>
          </cell>
          <cell r="K2339">
            <v>0</v>
          </cell>
          <cell r="L2339">
            <v>2003</v>
          </cell>
          <cell r="M2339" t="str">
            <v>No Trade</v>
          </cell>
          <cell r="N2339" t="str">
            <v>NG73</v>
          </cell>
          <cell r="O2339">
            <v>38.49</v>
          </cell>
          <cell r="P2339">
            <v>1</v>
          </cell>
        </row>
        <row r="2340">
          <cell r="A2340" t="str">
            <v>ON</v>
          </cell>
          <cell r="B2340">
            <v>7</v>
          </cell>
          <cell r="C2340">
            <v>3</v>
          </cell>
          <cell r="D2340" t="str">
            <v>C</v>
          </cell>
          <cell r="E2340">
            <v>5.5</v>
          </cell>
          <cell r="F2340">
            <v>37797</v>
          </cell>
          <cell r="G2340">
            <v>0.11799999999999999</v>
          </cell>
          <cell r="H2340">
            <v>0.09</v>
          </cell>
          <cell r="I2340" t="str">
            <v>6          0</v>
          </cell>
          <cell r="J2340">
            <v>0</v>
          </cell>
          <cell r="K2340">
            <v>0</v>
          </cell>
          <cell r="L2340">
            <v>2003</v>
          </cell>
          <cell r="M2340" t="str">
            <v>No Trade</v>
          </cell>
          <cell r="N2340" t="str">
            <v>NG73</v>
          </cell>
          <cell r="O2340">
            <v>38.49</v>
          </cell>
          <cell r="P2340">
            <v>1</v>
          </cell>
        </row>
        <row r="2341">
          <cell r="A2341" t="str">
            <v>ON</v>
          </cell>
          <cell r="B2341">
            <v>7</v>
          </cell>
          <cell r="C2341">
            <v>3</v>
          </cell>
          <cell r="D2341" t="str">
            <v>C</v>
          </cell>
          <cell r="E2341">
            <v>5.55</v>
          </cell>
          <cell r="F2341">
            <v>37797</v>
          </cell>
          <cell r="G2341">
            <v>0.113</v>
          </cell>
          <cell r="H2341">
            <v>0.09</v>
          </cell>
          <cell r="I2341" t="str">
            <v>1          0</v>
          </cell>
          <cell r="J2341">
            <v>0</v>
          </cell>
          <cell r="K2341">
            <v>0</v>
          </cell>
          <cell r="L2341">
            <v>2003</v>
          </cell>
          <cell r="M2341" t="str">
            <v>No Trade</v>
          </cell>
          <cell r="N2341" t="str">
            <v>NG73</v>
          </cell>
          <cell r="O2341">
            <v>38.49</v>
          </cell>
          <cell r="P2341">
            <v>1</v>
          </cell>
        </row>
        <row r="2342">
          <cell r="A2342" t="str">
            <v>ON</v>
          </cell>
          <cell r="B2342">
            <v>7</v>
          </cell>
          <cell r="C2342">
            <v>3</v>
          </cell>
          <cell r="D2342" t="str">
            <v>P</v>
          </cell>
          <cell r="E2342">
            <v>5.55</v>
          </cell>
          <cell r="F2342">
            <v>37797</v>
          </cell>
          <cell r="G2342">
            <v>0</v>
          </cell>
          <cell r="H2342">
            <v>0</v>
          </cell>
          <cell r="I2342" t="str">
            <v>0          0</v>
          </cell>
          <cell r="J2342">
            <v>0</v>
          </cell>
          <cell r="K2342">
            <v>0</v>
          </cell>
          <cell r="L2342">
            <v>2003</v>
          </cell>
          <cell r="M2342" t="str">
            <v>No Trade</v>
          </cell>
          <cell r="N2342" t="str">
            <v/>
          </cell>
          <cell r="O2342" t="str">
            <v/>
          </cell>
          <cell r="P2342" t="str">
            <v/>
          </cell>
        </row>
        <row r="2343">
          <cell r="A2343" t="str">
            <v>ON</v>
          </cell>
          <cell r="B2343">
            <v>7</v>
          </cell>
          <cell r="C2343">
            <v>3</v>
          </cell>
          <cell r="D2343" t="str">
            <v>C</v>
          </cell>
          <cell r="E2343">
            <v>6</v>
          </cell>
          <cell r="F2343">
            <v>37797</v>
          </cell>
          <cell r="G2343">
            <v>7.6999999999999999E-2</v>
          </cell>
          <cell r="H2343">
            <v>0.06</v>
          </cell>
          <cell r="I2343" t="str">
            <v>1          0</v>
          </cell>
          <cell r="J2343">
            <v>0</v>
          </cell>
          <cell r="K2343">
            <v>0</v>
          </cell>
          <cell r="L2343">
            <v>2003</v>
          </cell>
          <cell r="M2343" t="str">
            <v>No Trade</v>
          </cell>
          <cell r="N2343" t="str">
            <v>NG73</v>
          </cell>
          <cell r="O2343">
            <v>38.49</v>
          </cell>
          <cell r="P2343">
            <v>1</v>
          </cell>
        </row>
        <row r="2344">
          <cell r="A2344" t="str">
            <v>ON</v>
          </cell>
          <cell r="B2344">
            <v>7</v>
          </cell>
          <cell r="C2344">
            <v>3</v>
          </cell>
          <cell r="D2344" t="str">
            <v>C</v>
          </cell>
          <cell r="E2344">
            <v>7</v>
          </cell>
          <cell r="F2344">
            <v>37797</v>
          </cell>
          <cell r="G2344">
            <v>3.5999999999999997E-2</v>
          </cell>
          <cell r="H2344">
            <v>0.02</v>
          </cell>
          <cell r="I2344" t="str">
            <v>8        150</v>
          </cell>
          <cell r="J2344">
            <v>3.3000000000000002E-2</v>
          </cell>
          <cell r="K2344">
            <v>3.3000000000000002E-2</v>
          </cell>
          <cell r="L2344">
            <v>2003</v>
          </cell>
          <cell r="M2344" t="str">
            <v>No Trade</v>
          </cell>
          <cell r="N2344" t="str">
            <v>NG73</v>
          </cell>
          <cell r="O2344">
            <v>38.49</v>
          </cell>
          <cell r="P2344">
            <v>1</v>
          </cell>
        </row>
        <row r="2345">
          <cell r="A2345" t="str">
            <v>ON</v>
          </cell>
          <cell r="B2345">
            <v>7</v>
          </cell>
          <cell r="C2345">
            <v>3</v>
          </cell>
          <cell r="D2345" t="str">
            <v>C</v>
          </cell>
          <cell r="E2345">
            <v>8</v>
          </cell>
          <cell r="F2345">
            <v>37797</v>
          </cell>
          <cell r="G2345">
            <v>1.9E-2</v>
          </cell>
          <cell r="H2345">
            <v>0.01</v>
          </cell>
          <cell r="I2345" t="str">
            <v>4          0</v>
          </cell>
          <cell r="J2345">
            <v>0</v>
          </cell>
          <cell r="K2345">
            <v>0</v>
          </cell>
          <cell r="L2345">
            <v>2003</v>
          </cell>
          <cell r="M2345" t="str">
            <v>No Trade</v>
          </cell>
          <cell r="N2345" t="str">
            <v>NG73</v>
          </cell>
          <cell r="O2345">
            <v>38.49</v>
          </cell>
          <cell r="P2345">
            <v>1</v>
          </cell>
        </row>
        <row r="2346">
          <cell r="A2346" t="str">
            <v>ON</v>
          </cell>
          <cell r="B2346">
            <v>7</v>
          </cell>
          <cell r="C2346">
            <v>3</v>
          </cell>
          <cell r="D2346" t="str">
            <v>C</v>
          </cell>
          <cell r="E2346">
            <v>10</v>
          </cell>
          <cell r="F2346">
            <v>37797</v>
          </cell>
          <cell r="G2346">
            <v>8.0000000000000002E-3</v>
          </cell>
          <cell r="H2346">
            <v>0</v>
          </cell>
          <cell r="I2346" t="str">
            <v>6          0</v>
          </cell>
          <cell r="J2346">
            <v>0</v>
          </cell>
          <cell r="K2346">
            <v>0</v>
          </cell>
          <cell r="L2346">
            <v>2003</v>
          </cell>
          <cell r="M2346" t="str">
            <v>No Trade</v>
          </cell>
          <cell r="N2346" t="str">
            <v>NG73</v>
          </cell>
          <cell r="O2346">
            <v>38.49</v>
          </cell>
          <cell r="P2346">
            <v>1</v>
          </cell>
        </row>
        <row r="2347">
          <cell r="A2347" t="str">
            <v>ON</v>
          </cell>
          <cell r="B2347">
            <v>8</v>
          </cell>
          <cell r="C2347">
            <v>3</v>
          </cell>
          <cell r="D2347" t="str">
            <v>P</v>
          </cell>
          <cell r="E2347">
            <v>1.75</v>
          </cell>
          <cell r="F2347">
            <v>37830</v>
          </cell>
          <cell r="G2347">
            <v>0</v>
          </cell>
          <cell r="H2347">
            <v>0</v>
          </cell>
          <cell r="I2347" t="str">
            <v>0          0</v>
          </cell>
          <cell r="J2347">
            <v>0</v>
          </cell>
          <cell r="K2347">
            <v>0</v>
          </cell>
          <cell r="L2347">
            <v>2003</v>
          </cell>
          <cell r="M2347" t="str">
            <v>No Trade</v>
          </cell>
          <cell r="N2347" t="str">
            <v/>
          </cell>
          <cell r="O2347" t="str">
            <v/>
          </cell>
          <cell r="P2347" t="str">
            <v/>
          </cell>
        </row>
        <row r="2348">
          <cell r="A2348" t="str">
            <v>ON</v>
          </cell>
          <cell r="B2348">
            <v>8</v>
          </cell>
          <cell r="C2348">
            <v>3</v>
          </cell>
          <cell r="D2348" t="str">
            <v>P</v>
          </cell>
          <cell r="E2348">
            <v>2</v>
          </cell>
          <cell r="F2348">
            <v>37830</v>
          </cell>
          <cell r="G2348">
            <v>1E-3</v>
          </cell>
          <cell r="H2348">
            <v>0</v>
          </cell>
          <cell r="I2348" t="str">
            <v>1          0</v>
          </cell>
          <cell r="J2348">
            <v>0</v>
          </cell>
          <cell r="K2348">
            <v>0</v>
          </cell>
          <cell r="L2348">
            <v>2003</v>
          </cell>
          <cell r="M2348">
            <v>1.1274803003388718</v>
          </cell>
          <cell r="N2348" t="str">
            <v>NG83</v>
          </cell>
          <cell r="O2348">
            <v>38.49</v>
          </cell>
          <cell r="P2348">
            <v>2</v>
          </cell>
        </row>
        <row r="2349">
          <cell r="A2349" t="str">
            <v>ON</v>
          </cell>
          <cell r="B2349">
            <v>8</v>
          </cell>
          <cell r="C2349">
            <v>3</v>
          </cell>
          <cell r="D2349" t="str">
            <v>P</v>
          </cell>
          <cell r="E2349">
            <v>2.1</v>
          </cell>
          <cell r="F2349">
            <v>37830</v>
          </cell>
          <cell r="G2349">
            <v>1E-3</v>
          </cell>
          <cell r="H2349">
            <v>0</v>
          </cell>
          <cell r="I2349" t="str">
            <v>2          0</v>
          </cell>
          <cell r="J2349">
            <v>0</v>
          </cell>
          <cell r="K2349">
            <v>0</v>
          </cell>
          <cell r="L2349">
            <v>2003</v>
          </cell>
          <cell r="M2349">
            <v>1.1080369242430377</v>
          </cell>
          <cell r="N2349" t="str">
            <v>NG83</v>
          </cell>
          <cell r="O2349">
            <v>38.49</v>
          </cell>
          <cell r="P2349">
            <v>2</v>
          </cell>
        </row>
        <row r="2350">
          <cell r="A2350" t="str">
            <v>ON</v>
          </cell>
          <cell r="B2350">
            <v>8</v>
          </cell>
          <cell r="C2350">
            <v>3</v>
          </cell>
          <cell r="D2350" t="str">
            <v>P</v>
          </cell>
          <cell r="E2350">
            <v>2.25</v>
          </cell>
          <cell r="F2350">
            <v>37830</v>
          </cell>
          <cell r="G2350">
            <v>0</v>
          </cell>
          <cell r="H2350">
            <v>0</v>
          </cell>
          <cell r="I2350" t="str">
            <v>0          0</v>
          </cell>
          <cell r="J2350">
            <v>0</v>
          </cell>
          <cell r="K2350">
            <v>0</v>
          </cell>
          <cell r="L2350">
            <v>2003</v>
          </cell>
          <cell r="M2350" t="str">
            <v>No Trade</v>
          </cell>
          <cell r="N2350" t="str">
            <v/>
          </cell>
          <cell r="O2350" t="str">
            <v/>
          </cell>
          <cell r="P2350" t="str">
            <v/>
          </cell>
        </row>
        <row r="2351">
          <cell r="A2351" t="str">
            <v>ON</v>
          </cell>
          <cell r="B2351">
            <v>8</v>
          </cell>
          <cell r="C2351">
            <v>3</v>
          </cell>
          <cell r="D2351" t="str">
            <v>P</v>
          </cell>
          <cell r="E2351">
            <v>2.5</v>
          </cell>
          <cell r="F2351">
            <v>37830</v>
          </cell>
          <cell r="G2351">
            <v>1.0999999999999999E-2</v>
          </cell>
          <cell r="H2351">
            <v>0.01</v>
          </cell>
          <cell r="I2351" t="str">
            <v>3          0</v>
          </cell>
          <cell r="J2351">
            <v>0</v>
          </cell>
          <cell r="K2351">
            <v>0</v>
          </cell>
          <cell r="L2351">
            <v>2003</v>
          </cell>
          <cell r="M2351">
            <v>1.286394218673423</v>
          </cell>
          <cell r="N2351" t="str">
            <v>NG83</v>
          </cell>
          <cell r="O2351">
            <v>38.49</v>
          </cell>
          <cell r="P2351">
            <v>2</v>
          </cell>
        </row>
        <row r="2352">
          <cell r="A2352" t="str">
            <v>ON</v>
          </cell>
          <cell r="B2352">
            <v>8</v>
          </cell>
          <cell r="C2352">
            <v>3</v>
          </cell>
          <cell r="D2352" t="str">
            <v>C</v>
          </cell>
          <cell r="E2352">
            <v>2.75</v>
          </cell>
          <cell r="F2352">
            <v>37830</v>
          </cell>
          <cell r="G2352">
            <v>0</v>
          </cell>
          <cell r="H2352">
            <v>0</v>
          </cell>
          <cell r="I2352" t="str">
            <v>0          0</v>
          </cell>
          <cell r="J2352">
            <v>0</v>
          </cell>
          <cell r="K2352">
            <v>0</v>
          </cell>
          <cell r="L2352">
            <v>2003</v>
          </cell>
          <cell r="M2352" t="str">
            <v>No Trade</v>
          </cell>
          <cell r="N2352" t="str">
            <v/>
          </cell>
          <cell r="O2352" t="str">
            <v/>
          </cell>
          <cell r="P2352" t="str">
            <v/>
          </cell>
        </row>
        <row r="2353">
          <cell r="A2353" t="str">
            <v>ON</v>
          </cell>
          <cell r="B2353">
            <v>8</v>
          </cell>
          <cell r="C2353">
            <v>3</v>
          </cell>
          <cell r="D2353" t="str">
            <v>P</v>
          </cell>
          <cell r="E2353">
            <v>2.75</v>
          </cell>
          <cell r="F2353">
            <v>37830</v>
          </cell>
          <cell r="G2353">
            <v>2.8000000000000001E-2</v>
          </cell>
          <cell r="H2353">
            <v>0.03</v>
          </cell>
          <cell r="I2353" t="str">
            <v>3          0</v>
          </cell>
          <cell r="J2353">
            <v>0</v>
          </cell>
          <cell r="K2353">
            <v>0</v>
          </cell>
          <cell r="L2353">
            <v>2003</v>
          </cell>
          <cell r="M2353">
            <v>1.3799537567224323</v>
          </cell>
          <cell r="N2353" t="str">
            <v>NG83</v>
          </cell>
          <cell r="O2353">
            <v>38.49</v>
          </cell>
          <cell r="P2353">
            <v>2</v>
          </cell>
        </row>
        <row r="2354">
          <cell r="A2354" t="str">
            <v>ON</v>
          </cell>
          <cell r="B2354">
            <v>8</v>
          </cell>
          <cell r="C2354">
            <v>3</v>
          </cell>
          <cell r="D2354" t="str">
            <v>P</v>
          </cell>
          <cell r="E2354">
            <v>2.8</v>
          </cell>
          <cell r="F2354">
            <v>37830</v>
          </cell>
          <cell r="G2354">
            <v>0</v>
          </cell>
          <cell r="H2354">
            <v>0</v>
          </cell>
          <cell r="I2354" t="str">
            <v>0          0</v>
          </cell>
          <cell r="J2354">
            <v>0</v>
          </cell>
          <cell r="K2354">
            <v>0</v>
          </cell>
          <cell r="L2354">
            <v>2003</v>
          </cell>
          <cell r="M2354" t="str">
            <v>No Trade</v>
          </cell>
          <cell r="N2354" t="str">
            <v/>
          </cell>
          <cell r="O2354" t="str">
            <v/>
          </cell>
          <cell r="P2354" t="str">
            <v/>
          </cell>
        </row>
        <row r="2355">
          <cell r="A2355" t="str">
            <v>ON</v>
          </cell>
          <cell r="B2355">
            <v>8</v>
          </cell>
          <cell r="C2355">
            <v>3</v>
          </cell>
          <cell r="D2355" t="str">
            <v>P</v>
          </cell>
          <cell r="E2355">
            <v>2.85</v>
          </cell>
          <cell r="F2355">
            <v>37830</v>
          </cell>
          <cell r="G2355">
            <v>0.04</v>
          </cell>
          <cell r="H2355">
            <v>0.04</v>
          </cell>
          <cell r="I2355" t="str">
            <v>5          0</v>
          </cell>
          <cell r="J2355">
            <v>0</v>
          </cell>
          <cell r="K2355">
            <v>0</v>
          </cell>
          <cell r="L2355">
            <v>2003</v>
          </cell>
          <cell r="M2355">
            <v>1.4244984249364903</v>
          </cell>
          <cell r="N2355" t="str">
            <v>NG83</v>
          </cell>
          <cell r="O2355">
            <v>38.49</v>
          </cell>
          <cell r="P2355">
            <v>2</v>
          </cell>
        </row>
        <row r="2356">
          <cell r="A2356" t="str">
            <v>ON</v>
          </cell>
          <cell r="B2356">
            <v>8</v>
          </cell>
          <cell r="C2356">
            <v>3</v>
          </cell>
          <cell r="D2356" t="str">
            <v>P</v>
          </cell>
          <cell r="E2356">
            <v>3</v>
          </cell>
          <cell r="F2356">
            <v>37830</v>
          </cell>
          <cell r="G2356">
            <v>6.2E-2</v>
          </cell>
          <cell r="H2356">
            <v>7.0000000000000007E-2</v>
          </cell>
          <cell r="I2356" t="str">
            <v>0          0</v>
          </cell>
          <cell r="J2356">
            <v>0</v>
          </cell>
          <cell r="K2356">
            <v>0</v>
          </cell>
          <cell r="L2356">
            <v>2003</v>
          </cell>
          <cell r="M2356">
            <v>1.4830573074208675</v>
          </cell>
          <cell r="N2356" t="str">
            <v>NG83</v>
          </cell>
          <cell r="O2356">
            <v>38.49</v>
          </cell>
          <cell r="P2356">
            <v>2</v>
          </cell>
        </row>
        <row r="2357">
          <cell r="A2357" t="str">
            <v>ON</v>
          </cell>
          <cell r="B2357">
            <v>8</v>
          </cell>
          <cell r="C2357">
            <v>3</v>
          </cell>
          <cell r="D2357" t="str">
            <v>P</v>
          </cell>
          <cell r="E2357">
            <v>3.1</v>
          </cell>
          <cell r="F2357">
            <v>37830</v>
          </cell>
          <cell r="G2357">
            <v>0.08</v>
          </cell>
          <cell r="H2357">
            <v>0.09</v>
          </cell>
          <cell r="I2357" t="str">
            <v>1          0</v>
          </cell>
          <cell r="J2357">
            <v>0</v>
          </cell>
          <cell r="K2357">
            <v>0</v>
          </cell>
          <cell r="L2357">
            <v>2003</v>
          </cell>
          <cell r="M2357">
            <v>1.5200353029186411</v>
          </cell>
          <cell r="N2357" t="str">
            <v>NG83</v>
          </cell>
          <cell r="O2357">
            <v>38.49</v>
          </cell>
          <cell r="P2357">
            <v>2</v>
          </cell>
        </row>
        <row r="2358">
          <cell r="A2358" t="str">
            <v>ON</v>
          </cell>
          <cell r="B2358">
            <v>8</v>
          </cell>
          <cell r="C2358">
            <v>3</v>
          </cell>
          <cell r="D2358" t="str">
            <v>P</v>
          </cell>
          <cell r="E2358">
            <v>3.2</v>
          </cell>
          <cell r="F2358">
            <v>37830</v>
          </cell>
          <cell r="G2358">
            <v>0.10299999999999999</v>
          </cell>
          <cell r="H2358">
            <v>0.11</v>
          </cell>
          <cell r="I2358" t="str">
            <v>5          0</v>
          </cell>
          <cell r="J2358">
            <v>0</v>
          </cell>
          <cell r="K2358">
            <v>0</v>
          </cell>
          <cell r="L2358">
            <v>2003</v>
          </cell>
          <cell r="M2358">
            <v>1.5612345064602928</v>
          </cell>
          <cell r="N2358" t="str">
            <v>NG83</v>
          </cell>
          <cell r="O2358">
            <v>38.49</v>
          </cell>
          <cell r="P2358">
            <v>2</v>
          </cell>
        </row>
        <row r="2359">
          <cell r="A2359" t="str">
            <v>ON</v>
          </cell>
          <cell r="B2359">
            <v>8</v>
          </cell>
          <cell r="C2359">
            <v>3</v>
          </cell>
          <cell r="D2359" t="str">
            <v>P</v>
          </cell>
          <cell r="E2359">
            <v>3.25</v>
          </cell>
          <cell r="F2359">
            <v>37830</v>
          </cell>
          <cell r="G2359">
            <v>0.115</v>
          </cell>
          <cell r="H2359">
            <v>0.12</v>
          </cell>
          <cell r="I2359" t="str">
            <v>9          0</v>
          </cell>
          <cell r="J2359">
            <v>0</v>
          </cell>
          <cell r="K2359">
            <v>0</v>
          </cell>
          <cell r="L2359">
            <v>2003</v>
          </cell>
          <cell r="M2359">
            <v>1.5794733003696573</v>
          </cell>
          <cell r="N2359" t="str">
            <v>NG83</v>
          </cell>
          <cell r="O2359">
            <v>38.49</v>
          </cell>
          <cell r="P2359">
            <v>2</v>
          </cell>
        </row>
        <row r="2360">
          <cell r="A2360" t="str">
            <v>ON</v>
          </cell>
          <cell r="B2360">
            <v>8</v>
          </cell>
          <cell r="C2360">
            <v>3</v>
          </cell>
          <cell r="D2360" t="str">
            <v>P</v>
          </cell>
          <cell r="E2360">
            <v>3.3</v>
          </cell>
          <cell r="F2360">
            <v>37830</v>
          </cell>
          <cell r="G2360">
            <v>0.129</v>
          </cell>
          <cell r="H2360">
            <v>0.14000000000000001</v>
          </cell>
          <cell r="I2360" t="str">
            <v>4          0</v>
          </cell>
          <cell r="J2360">
            <v>0</v>
          </cell>
          <cell r="K2360">
            <v>0</v>
          </cell>
          <cell r="L2360">
            <v>2003</v>
          </cell>
          <cell r="M2360">
            <v>1.6000871505156091</v>
          </cell>
          <cell r="N2360" t="str">
            <v>NG83</v>
          </cell>
          <cell r="O2360">
            <v>38.49</v>
          </cell>
          <cell r="P2360">
            <v>2</v>
          </cell>
        </row>
        <row r="2361">
          <cell r="A2361" t="str">
            <v>ON</v>
          </cell>
          <cell r="B2361">
            <v>8</v>
          </cell>
          <cell r="C2361">
            <v>3</v>
          </cell>
          <cell r="D2361" t="str">
            <v>P</v>
          </cell>
          <cell r="E2361">
            <v>3.35</v>
          </cell>
          <cell r="F2361">
            <v>37830</v>
          </cell>
          <cell r="G2361">
            <v>0.14299999999999999</v>
          </cell>
          <cell r="H2361">
            <v>0.16</v>
          </cell>
          <cell r="I2361" t="str">
            <v>0          0</v>
          </cell>
          <cell r="J2361">
            <v>0</v>
          </cell>
          <cell r="K2361">
            <v>0</v>
          </cell>
          <cell r="L2361">
            <v>2003</v>
          </cell>
          <cell r="M2361">
            <v>1.6185174853797331</v>
          </cell>
          <cell r="N2361" t="str">
            <v>NG83</v>
          </cell>
          <cell r="O2361">
            <v>38.49</v>
          </cell>
          <cell r="P2361">
            <v>2</v>
          </cell>
        </row>
        <row r="2362">
          <cell r="A2362" t="str">
            <v>ON</v>
          </cell>
          <cell r="B2362">
            <v>8</v>
          </cell>
          <cell r="C2362">
            <v>3</v>
          </cell>
          <cell r="D2362" t="str">
            <v>P</v>
          </cell>
          <cell r="E2362">
            <v>3.4</v>
          </cell>
          <cell r="F2362">
            <v>37830</v>
          </cell>
          <cell r="G2362">
            <v>0.158</v>
          </cell>
          <cell r="H2362">
            <v>0.17</v>
          </cell>
          <cell r="I2362" t="str">
            <v>7          0</v>
          </cell>
          <cell r="J2362">
            <v>0</v>
          </cell>
          <cell r="K2362">
            <v>0</v>
          </cell>
          <cell r="L2362">
            <v>2003</v>
          </cell>
          <cell r="M2362">
            <v>1.6370190211433377</v>
          </cell>
          <cell r="N2362" t="str">
            <v>NG83</v>
          </cell>
          <cell r="O2362">
            <v>38.49</v>
          </cell>
          <cell r="P2362">
            <v>2</v>
          </cell>
        </row>
        <row r="2363">
          <cell r="A2363" t="str">
            <v>ON</v>
          </cell>
          <cell r="B2363">
            <v>8</v>
          </cell>
          <cell r="C2363">
            <v>3</v>
          </cell>
          <cell r="D2363" t="str">
            <v>P</v>
          </cell>
          <cell r="E2363">
            <v>3.45</v>
          </cell>
          <cell r="F2363">
            <v>37830</v>
          </cell>
          <cell r="G2363">
            <v>0.17499999999999999</v>
          </cell>
          <cell r="H2363">
            <v>0.19</v>
          </cell>
          <cell r="I2363" t="str">
            <v>4          0</v>
          </cell>
          <cell r="J2363">
            <v>0</v>
          </cell>
          <cell r="K2363">
            <v>0</v>
          </cell>
          <cell r="L2363">
            <v>2003</v>
          </cell>
          <cell r="M2363">
            <v>1.6573251239923399</v>
          </cell>
          <cell r="N2363" t="str">
            <v>NG83</v>
          </cell>
          <cell r="O2363">
            <v>38.49</v>
          </cell>
          <cell r="P2363">
            <v>2</v>
          </cell>
        </row>
        <row r="2364">
          <cell r="A2364" t="str">
            <v>ON</v>
          </cell>
          <cell r="B2364">
            <v>8</v>
          </cell>
          <cell r="C2364">
            <v>3</v>
          </cell>
          <cell r="D2364" t="str">
            <v>P</v>
          </cell>
          <cell r="E2364">
            <v>3.5</v>
          </cell>
          <cell r="F2364">
            <v>37830</v>
          </cell>
          <cell r="G2364">
            <v>0.192</v>
          </cell>
          <cell r="H2364">
            <v>0.21</v>
          </cell>
          <cell r="I2364" t="str">
            <v>3          0</v>
          </cell>
          <cell r="J2364">
            <v>0</v>
          </cell>
          <cell r="K2364">
            <v>0</v>
          </cell>
          <cell r="L2364">
            <v>2003</v>
          </cell>
          <cell r="M2364">
            <v>1.6757371865473081</v>
          </cell>
          <cell r="N2364" t="str">
            <v>NG83</v>
          </cell>
          <cell r="O2364">
            <v>38.49</v>
          </cell>
          <cell r="P2364">
            <v>2</v>
          </cell>
        </row>
        <row r="2365">
          <cell r="A2365" t="str">
            <v>ON</v>
          </cell>
          <cell r="B2365">
            <v>8</v>
          </cell>
          <cell r="C2365">
            <v>3</v>
          </cell>
          <cell r="D2365" t="str">
            <v>C</v>
          </cell>
          <cell r="E2365">
            <v>3.55</v>
          </cell>
          <cell r="F2365">
            <v>37830</v>
          </cell>
          <cell r="G2365">
            <v>0.74399999999999999</v>
          </cell>
          <cell r="H2365">
            <v>0.67</v>
          </cell>
          <cell r="I2365" t="str">
            <v>2          0</v>
          </cell>
          <cell r="J2365">
            <v>0</v>
          </cell>
          <cell r="K2365">
            <v>0</v>
          </cell>
          <cell r="L2365">
            <v>2003</v>
          </cell>
          <cell r="M2365" t="str">
            <v>No Trade</v>
          </cell>
          <cell r="N2365" t="str">
            <v>NG83</v>
          </cell>
          <cell r="O2365">
            <v>38.49</v>
          </cell>
          <cell r="P2365">
            <v>1</v>
          </cell>
        </row>
        <row r="2366">
          <cell r="A2366" t="str">
            <v>ON</v>
          </cell>
          <cell r="B2366">
            <v>8</v>
          </cell>
          <cell r="C2366">
            <v>3</v>
          </cell>
          <cell r="D2366" t="str">
            <v>P</v>
          </cell>
          <cell r="E2366">
            <v>3.55</v>
          </cell>
          <cell r="F2366">
            <v>37830</v>
          </cell>
          <cell r="G2366">
            <v>0.21</v>
          </cell>
          <cell r="H2366">
            <v>0.23</v>
          </cell>
          <cell r="I2366" t="str">
            <v>3          0</v>
          </cell>
          <cell r="J2366">
            <v>0</v>
          </cell>
          <cell r="K2366">
            <v>0</v>
          </cell>
          <cell r="L2366">
            <v>2003</v>
          </cell>
          <cell r="M2366">
            <v>1.6941228223954856</v>
          </cell>
          <cell r="N2366" t="str">
            <v>NG83</v>
          </cell>
          <cell r="O2366">
            <v>38.49</v>
          </cell>
          <cell r="P2366">
            <v>2</v>
          </cell>
        </row>
        <row r="2367">
          <cell r="A2367" t="str">
            <v>ON</v>
          </cell>
          <cell r="B2367">
            <v>8</v>
          </cell>
          <cell r="C2367">
            <v>3</v>
          </cell>
          <cell r="D2367" t="str">
            <v>C</v>
          </cell>
          <cell r="E2367">
            <v>3.6</v>
          </cell>
          <cell r="F2367">
            <v>37830</v>
          </cell>
          <cell r="G2367">
            <v>0.71499999999999997</v>
          </cell>
          <cell r="H2367">
            <v>0.64</v>
          </cell>
          <cell r="I2367" t="str">
            <v>3          0</v>
          </cell>
          <cell r="J2367">
            <v>0</v>
          </cell>
          <cell r="K2367">
            <v>0</v>
          </cell>
          <cell r="L2367">
            <v>2003</v>
          </cell>
          <cell r="M2367" t="str">
            <v>No Trade</v>
          </cell>
          <cell r="N2367" t="str">
            <v>NG83</v>
          </cell>
          <cell r="O2367">
            <v>38.49</v>
          </cell>
          <cell r="P2367">
            <v>1</v>
          </cell>
        </row>
        <row r="2368">
          <cell r="A2368" t="str">
            <v>ON</v>
          </cell>
          <cell r="B2368">
            <v>8</v>
          </cell>
          <cell r="C2368">
            <v>3</v>
          </cell>
          <cell r="D2368" t="str">
            <v>P</v>
          </cell>
          <cell r="E2368">
            <v>3.6</v>
          </cell>
          <cell r="F2368">
            <v>37830</v>
          </cell>
          <cell r="G2368">
            <v>0.23</v>
          </cell>
          <cell r="H2368">
            <v>0.25</v>
          </cell>
          <cell r="I2368" t="str">
            <v>4          0</v>
          </cell>
          <cell r="J2368">
            <v>0</v>
          </cell>
          <cell r="K2368">
            <v>0</v>
          </cell>
          <cell r="L2368">
            <v>2003</v>
          </cell>
          <cell r="M2368">
            <v>1.7139711404700508</v>
          </cell>
          <cell r="N2368" t="str">
            <v>NG83</v>
          </cell>
          <cell r="O2368">
            <v>38.49</v>
          </cell>
          <cell r="P2368">
            <v>2</v>
          </cell>
        </row>
        <row r="2369">
          <cell r="A2369" t="str">
            <v>ON</v>
          </cell>
          <cell r="B2369">
            <v>8</v>
          </cell>
          <cell r="C2369">
            <v>3</v>
          </cell>
          <cell r="D2369" t="str">
            <v>C</v>
          </cell>
          <cell r="E2369">
            <v>3.65</v>
          </cell>
          <cell r="F2369">
            <v>37830</v>
          </cell>
          <cell r="G2369">
            <v>0</v>
          </cell>
          <cell r="H2369">
            <v>0</v>
          </cell>
          <cell r="I2369" t="str">
            <v>0          0</v>
          </cell>
          <cell r="J2369">
            <v>0</v>
          </cell>
          <cell r="K2369">
            <v>0</v>
          </cell>
          <cell r="L2369">
            <v>2003</v>
          </cell>
          <cell r="M2369" t="str">
            <v>No Trade</v>
          </cell>
          <cell r="N2369" t="str">
            <v/>
          </cell>
          <cell r="O2369" t="str">
            <v/>
          </cell>
          <cell r="P2369" t="str">
            <v/>
          </cell>
        </row>
        <row r="2370">
          <cell r="A2370" t="str">
            <v>ON</v>
          </cell>
          <cell r="B2370">
            <v>8</v>
          </cell>
          <cell r="C2370">
            <v>3</v>
          </cell>
          <cell r="D2370" t="str">
            <v>P</v>
          </cell>
          <cell r="E2370">
            <v>3.65</v>
          </cell>
          <cell r="F2370">
            <v>37830</v>
          </cell>
          <cell r="G2370">
            <v>0.25</v>
          </cell>
          <cell r="H2370">
            <v>0.27</v>
          </cell>
          <cell r="I2370" t="str">
            <v>6          0</v>
          </cell>
          <cell r="J2370">
            <v>0</v>
          </cell>
          <cell r="K2370">
            <v>0</v>
          </cell>
          <cell r="L2370">
            <v>2003</v>
          </cell>
          <cell r="M2370">
            <v>1.7321843306686178</v>
          </cell>
          <cell r="N2370" t="str">
            <v>NG83</v>
          </cell>
          <cell r="O2370">
            <v>38.49</v>
          </cell>
          <cell r="P2370">
            <v>2</v>
          </cell>
        </row>
        <row r="2371">
          <cell r="A2371" t="str">
            <v>ON</v>
          </cell>
          <cell r="B2371">
            <v>8</v>
          </cell>
          <cell r="C2371">
            <v>3</v>
          </cell>
          <cell r="D2371" t="str">
            <v>C</v>
          </cell>
          <cell r="E2371">
            <v>3.7</v>
          </cell>
          <cell r="F2371">
            <v>37830</v>
          </cell>
          <cell r="G2371">
            <v>0</v>
          </cell>
          <cell r="H2371">
            <v>0</v>
          </cell>
          <cell r="I2371" t="str">
            <v>0          0</v>
          </cell>
          <cell r="J2371">
            <v>0</v>
          </cell>
          <cell r="K2371">
            <v>0</v>
          </cell>
          <cell r="L2371">
            <v>2003</v>
          </cell>
          <cell r="M2371" t="str">
            <v>No Trade</v>
          </cell>
          <cell r="N2371" t="str">
            <v/>
          </cell>
          <cell r="O2371" t="str">
            <v/>
          </cell>
          <cell r="P2371" t="str">
            <v/>
          </cell>
        </row>
        <row r="2372">
          <cell r="A2372" t="str">
            <v>ON</v>
          </cell>
          <cell r="B2372">
            <v>8</v>
          </cell>
          <cell r="C2372">
            <v>3</v>
          </cell>
          <cell r="D2372" t="str">
            <v>C</v>
          </cell>
          <cell r="E2372">
            <v>3.75</v>
          </cell>
          <cell r="F2372">
            <v>37830</v>
          </cell>
          <cell r="G2372">
            <v>0.63200000000000001</v>
          </cell>
          <cell r="H2372">
            <v>0.56000000000000005</v>
          </cell>
          <cell r="I2372" t="str">
            <v>3          0</v>
          </cell>
          <cell r="J2372">
            <v>0</v>
          </cell>
          <cell r="K2372">
            <v>0</v>
          </cell>
          <cell r="L2372">
            <v>2003</v>
          </cell>
          <cell r="M2372" t="str">
            <v>No Trade</v>
          </cell>
          <cell r="N2372" t="str">
            <v>NG83</v>
          </cell>
          <cell r="O2372">
            <v>38.49</v>
          </cell>
          <cell r="P2372">
            <v>1</v>
          </cell>
        </row>
        <row r="2373">
          <cell r="A2373" t="str">
            <v>ON</v>
          </cell>
          <cell r="B2373">
            <v>8</v>
          </cell>
          <cell r="C2373">
            <v>3</v>
          </cell>
          <cell r="D2373" t="str">
            <v>P</v>
          </cell>
          <cell r="E2373">
            <v>3.75</v>
          </cell>
          <cell r="F2373">
            <v>37830</v>
          </cell>
          <cell r="G2373">
            <v>0.29299999999999998</v>
          </cell>
          <cell r="H2373">
            <v>0.32</v>
          </cell>
          <cell r="I2373" t="str">
            <v>2         50</v>
          </cell>
          <cell r="J2373">
            <v>0</v>
          </cell>
          <cell r="K2373">
            <v>0</v>
          </cell>
          <cell r="L2373">
            <v>2003</v>
          </cell>
          <cell r="M2373">
            <v>1.7684420741848665</v>
          </cell>
          <cell r="N2373" t="str">
            <v>NG83</v>
          </cell>
          <cell r="O2373">
            <v>38.49</v>
          </cell>
          <cell r="P2373">
            <v>2</v>
          </cell>
        </row>
        <row r="2374">
          <cell r="A2374" t="str">
            <v>ON</v>
          </cell>
          <cell r="B2374">
            <v>8</v>
          </cell>
          <cell r="C2374">
            <v>3</v>
          </cell>
          <cell r="D2374" t="str">
            <v>C</v>
          </cell>
          <cell r="E2374">
            <v>3.8</v>
          </cell>
          <cell r="F2374">
            <v>37830</v>
          </cell>
          <cell r="G2374">
            <v>0.60699999999999998</v>
          </cell>
          <cell r="H2374">
            <v>0.54</v>
          </cell>
          <cell r="I2374" t="str">
            <v>0          0</v>
          </cell>
          <cell r="J2374">
            <v>0</v>
          </cell>
          <cell r="K2374">
            <v>0</v>
          </cell>
          <cell r="L2374">
            <v>2003</v>
          </cell>
          <cell r="M2374" t="str">
            <v>No Trade</v>
          </cell>
          <cell r="N2374" t="str">
            <v>NG83</v>
          </cell>
          <cell r="O2374">
            <v>38.49</v>
          </cell>
          <cell r="P2374">
            <v>1</v>
          </cell>
        </row>
        <row r="2375">
          <cell r="A2375" t="str">
            <v>ON</v>
          </cell>
          <cell r="B2375">
            <v>8</v>
          </cell>
          <cell r="C2375">
            <v>3</v>
          </cell>
          <cell r="D2375" t="str">
            <v>P</v>
          </cell>
          <cell r="E2375">
            <v>3.8</v>
          </cell>
          <cell r="F2375">
            <v>37830</v>
          </cell>
          <cell r="G2375">
            <v>0.316</v>
          </cell>
          <cell r="H2375">
            <v>0.34</v>
          </cell>
          <cell r="I2375" t="str">
            <v>7          0</v>
          </cell>
          <cell r="J2375">
            <v>0</v>
          </cell>
          <cell r="K2375">
            <v>0</v>
          </cell>
          <cell r="L2375">
            <v>2003</v>
          </cell>
          <cell r="M2375">
            <v>1.7864817692505208</v>
          </cell>
          <cell r="N2375" t="str">
            <v>NG83</v>
          </cell>
          <cell r="O2375">
            <v>38.49</v>
          </cell>
          <cell r="P2375">
            <v>2</v>
          </cell>
        </row>
        <row r="2376">
          <cell r="A2376" t="str">
            <v>ON</v>
          </cell>
          <cell r="B2376">
            <v>8</v>
          </cell>
          <cell r="C2376">
            <v>3</v>
          </cell>
          <cell r="D2376" t="str">
            <v>C</v>
          </cell>
          <cell r="E2376">
            <v>3.85</v>
          </cell>
          <cell r="F2376">
            <v>37830</v>
          </cell>
          <cell r="G2376">
            <v>0.441</v>
          </cell>
          <cell r="H2376">
            <v>0.44</v>
          </cell>
          <cell r="I2376" t="str">
            <v>1          0</v>
          </cell>
          <cell r="J2376">
            <v>0</v>
          </cell>
          <cell r="K2376">
            <v>0</v>
          </cell>
          <cell r="L2376">
            <v>2003</v>
          </cell>
          <cell r="M2376" t="str">
            <v>No Trade</v>
          </cell>
          <cell r="N2376" t="str">
            <v>NG83</v>
          </cell>
          <cell r="O2376">
            <v>38.49</v>
          </cell>
          <cell r="P2376">
            <v>1</v>
          </cell>
        </row>
        <row r="2377">
          <cell r="A2377" t="str">
            <v>ON</v>
          </cell>
          <cell r="B2377">
            <v>8</v>
          </cell>
          <cell r="C2377">
            <v>3</v>
          </cell>
          <cell r="D2377" t="str">
            <v>P</v>
          </cell>
          <cell r="E2377">
            <v>3.85</v>
          </cell>
          <cell r="F2377">
            <v>37830</v>
          </cell>
          <cell r="G2377">
            <v>0.34100000000000003</v>
          </cell>
          <cell r="H2377">
            <v>0.37</v>
          </cell>
          <cell r="I2377" t="str">
            <v>3          0</v>
          </cell>
          <cell r="J2377">
            <v>0</v>
          </cell>
          <cell r="K2377">
            <v>0</v>
          </cell>
          <cell r="L2377">
            <v>2003</v>
          </cell>
          <cell r="M2377">
            <v>1.8056586000560648</v>
          </cell>
          <cell r="N2377" t="str">
            <v>NG83</v>
          </cell>
          <cell r="O2377">
            <v>38.49</v>
          </cell>
          <cell r="P2377">
            <v>2</v>
          </cell>
        </row>
        <row r="2378">
          <cell r="A2378" t="str">
            <v>ON</v>
          </cell>
          <cell r="B2378">
            <v>8</v>
          </cell>
          <cell r="C2378">
            <v>3</v>
          </cell>
          <cell r="D2378" t="str">
            <v>C</v>
          </cell>
          <cell r="E2378">
            <v>3.9</v>
          </cell>
          <cell r="F2378">
            <v>37830</v>
          </cell>
          <cell r="G2378">
            <v>0.56000000000000005</v>
          </cell>
          <cell r="H2378">
            <v>0.49</v>
          </cell>
          <cell r="I2378" t="str">
            <v>4          0</v>
          </cell>
          <cell r="J2378">
            <v>0</v>
          </cell>
          <cell r="K2378">
            <v>0</v>
          </cell>
          <cell r="L2378">
            <v>2003</v>
          </cell>
          <cell r="M2378" t="str">
            <v>No Trade</v>
          </cell>
          <cell r="N2378" t="str">
            <v>NG83</v>
          </cell>
          <cell r="O2378">
            <v>38.49</v>
          </cell>
          <cell r="P2378">
            <v>1</v>
          </cell>
        </row>
        <row r="2379">
          <cell r="A2379" t="str">
            <v>ON</v>
          </cell>
          <cell r="B2379">
            <v>8</v>
          </cell>
          <cell r="C2379">
            <v>3</v>
          </cell>
          <cell r="D2379" t="str">
            <v>P</v>
          </cell>
          <cell r="E2379">
            <v>3.9</v>
          </cell>
          <cell r="F2379">
            <v>37830</v>
          </cell>
          <cell r="G2379">
            <v>0.36599999999999999</v>
          </cell>
          <cell r="H2379">
            <v>0.4</v>
          </cell>
          <cell r="I2379" t="str">
            <v>0          0</v>
          </cell>
          <cell r="J2379">
            <v>0</v>
          </cell>
          <cell r="K2379">
            <v>0</v>
          </cell>
          <cell r="L2379">
            <v>2003</v>
          </cell>
          <cell r="M2379">
            <v>1.8235364822672895</v>
          </cell>
          <cell r="N2379" t="str">
            <v>NG83</v>
          </cell>
          <cell r="O2379">
            <v>38.49</v>
          </cell>
          <cell r="P2379">
            <v>2</v>
          </cell>
        </row>
        <row r="2380">
          <cell r="A2380" t="str">
            <v>ON</v>
          </cell>
          <cell r="B2380">
            <v>8</v>
          </cell>
          <cell r="C2380">
            <v>3</v>
          </cell>
          <cell r="D2380" t="str">
            <v>C</v>
          </cell>
          <cell r="E2380">
            <v>3.95</v>
          </cell>
          <cell r="F2380">
            <v>37830</v>
          </cell>
          <cell r="G2380">
            <v>0.53700000000000003</v>
          </cell>
          <cell r="H2380">
            <v>0.47</v>
          </cell>
          <cell r="I2380" t="str">
            <v>1          0</v>
          </cell>
          <cell r="J2380">
            <v>0</v>
          </cell>
          <cell r="K2380">
            <v>0</v>
          </cell>
          <cell r="L2380">
            <v>2003</v>
          </cell>
          <cell r="M2380" t="str">
            <v>No Trade</v>
          </cell>
          <cell r="N2380" t="str">
            <v>NG83</v>
          </cell>
          <cell r="O2380">
            <v>38.49</v>
          </cell>
          <cell r="P2380">
            <v>1</v>
          </cell>
        </row>
        <row r="2381">
          <cell r="A2381" t="str">
            <v>ON</v>
          </cell>
          <cell r="B2381">
            <v>8</v>
          </cell>
          <cell r="C2381">
            <v>3</v>
          </cell>
          <cell r="D2381" t="str">
            <v>P</v>
          </cell>
          <cell r="E2381">
            <v>3.95</v>
          </cell>
          <cell r="F2381">
            <v>37830</v>
          </cell>
          <cell r="G2381">
            <v>0.39200000000000002</v>
          </cell>
          <cell r="H2381">
            <v>0.42</v>
          </cell>
          <cell r="I2381" t="str">
            <v>7          0</v>
          </cell>
          <cell r="J2381">
            <v>0</v>
          </cell>
          <cell r="K2381">
            <v>0</v>
          </cell>
          <cell r="L2381">
            <v>2003</v>
          </cell>
          <cell r="M2381">
            <v>1.8413656697244813</v>
          </cell>
          <cell r="N2381" t="str">
            <v>NG83</v>
          </cell>
          <cell r="O2381">
            <v>38.49</v>
          </cell>
          <cell r="P2381">
            <v>2</v>
          </cell>
        </row>
        <row r="2382">
          <cell r="A2382" t="str">
            <v>ON</v>
          </cell>
          <cell r="B2382">
            <v>8</v>
          </cell>
          <cell r="C2382">
            <v>3</v>
          </cell>
          <cell r="D2382" t="str">
            <v>C</v>
          </cell>
          <cell r="E2382">
            <v>4</v>
          </cell>
          <cell r="F2382">
            <v>37830</v>
          </cell>
          <cell r="G2382">
            <v>0.51300000000000001</v>
          </cell>
          <cell r="H2382">
            <v>0.45</v>
          </cell>
          <cell r="I2382" t="str">
            <v>0          0</v>
          </cell>
          <cell r="J2382">
            <v>0</v>
          </cell>
          <cell r="K2382">
            <v>0</v>
          </cell>
          <cell r="L2382">
            <v>2003</v>
          </cell>
          <cell r="M2382" t="str">
            <v>No Trade</v>
          </cell>
          <cell r="N2382" t="str">
            <v>NG83</v>
          </cell>
          <cell r="O2382">
            <v>38.49</v>
          </cell>
          <cell r="P2382">
            <v>1</v>
          </cell>
        </row>
        <row r="2383">
          <cell r="A2383" t="str">
            <v>ON</v>
          </cell>
          <cell r="B2383">
            <v>8</v>
          </cell>
          <cell r="C2383">
            <v>3</v>
          </cell>
          <cell r="D2383" t="str">
            <v>P</v>
          </cell>
          <cell r="E2383">
            <v>4</v>
          </cell>
          <cell r="F2383">
            <v>37830</v>
          </cell>
          <cell r="G2383">
            <v>0.41799999999999998</v>
          </cell>
          <cell r="H2383">
            <v>0.45</v>
          </cell>
          <cell r="I2383" t="str">
            <v>6          0</v>
          </cell>
          <cell r="J2383">
            <v>0</v>
          </cell>
          <cell r="K2383">
            <v>0</v>
          </cell>
          <cell r="L2383">
            <v>2003</v>
          </cell>
          <cell r="M2383">
            <v>1.858084375063614</v>
          </cell>
          <cell r="N2383" t="str">
            <v>NG83</v>
          </cell>
          <cell r="O2383">
            <v>38.49</v>
          </cell>
          <cell r="P2383">
            <v>2</v>
          </cell>
        </row>
        <row r="2384">
          <cell r="A2384" t="str">
            <v>ON</v>
          </cell>
          <cell r="B2384">
            <v>8</v>
          </cell>
          <cell r="C2384">
            <v>3</v>
          </cell>
          <cell r="D2384" t="str">
            <v>C</v>
          </cell>
          <cell r="E2384">
            <v>4.05</v>
          </cell>
          <cell r="F2384">
            <v>37830</v>
          </cell>
          <cell r="G2384">
            <v>0</v>
          </cell>
          <cell r="H2384">
            <v>0</v>
          </cell>
          <cell r="I2384" t="str">
            <v>0          0</v>
          </cell>
          <cell r="J2384">
            <v>0</v>
          </cell>
          <cell r="K2384">
            <v>0</v>
          </cell>
          <cell r="L2384">
            <v>2003</v>
          </cell>
          <cell r="M2384" t="str">
            <v>No Trade</v>
          </cell>
          <cell r="N2384" t="str">
            <v/>
          </cell>
          <cell r="O2384" t="str">
            <v/>
          </cell>
          <cell r="P2384" t="str">
            <v/>
          </cell>
        </row>
        <row r="2385">
          <cell r="A2385" t="str">
            <v>ON</v>
          </cell>
          <cell r="B2385">
            <v>8</v>
          </cell>
          <cell r="C2385">
            <v>3</v>
          </cell>
          <cell r="D2385" t="str">
            <v>C</v>
          </cell>
          <cell r="E2385">
            <v>4.0999999999999996</v>
          </cell>
          <cell r="F2385">
            <v>37830</v>
          </cell>
          <cell r="G2385">
            <v>0.47</v>
          </cell>
          <cell r="H2385">
            <v>0.41</v>
          </cell>
          <cell r="I2385" t="str">
            <v>1          0</v>
          </cell>
          <cell r="J2385">
            <v>0</v>
          </cell>
          <cell r="K2385">
            <v>0</v>
          </cell>
          <cell r="L2385">
            <v>2003</v>
          </cell>
          <cell r="M2385" t="str">
            <v>No Trade</v>
          </cell>
          <cell r="N2385" t="str">
            <v>NG83</v>
          </cell>
          <cell r="O2385">
            <v>38.49</v>
          </cell>
          <cell r="P2385">
            <v>1</v>
          </cell>
        </row>
        <row r="2386">
          <cell r="A2386" t="str">
            <v>ON</v>
          </cell>
          <cell r="B2386">
            <v>8</v>
          </cell>
          <cell r="C2386">
            <v>3</v>
          </cell>
          <cell r="D2386" t="str">
            <v>P</v>
          </cell>
          <cell r="E2386">
            <v>4.0999999999999996</v>
          </cell>
          <cell r="F2386">
            <v>37830</v>
          </cell>
          <cell r="G2386">
            <v>0.47499999999999998</v>
          </cell>
          <cell r="H2386">
            <v>0.51</v>
          </cell>
          <cell r="I2386" t="str">
            <v>7          0</v>
          </cell>
          <cell r="J2386">
            <v>0</v>
          </cell>
          <cell r="K2386">
            <v>0</v>
          </cell>
          <cell r="L2386">
            <v>2003</v>
          </cell>
          <cell r="M2386">
            <v>1.8936119153147637</v>
          </cell>
          <cell r="N2386" t="str">
            <v>NG83</v>
          </cell>
          <cell r="O2386">
            <v>38.49</v>
          </cell>
          <cell r="P2386">
            <v>2</v>
          </cell>
        </row>
        <row r="2387">
          <cell r="A2387" t="str">
            <v>ON</v>
          </cell>
          <cell r="B2387">
            <v>8</v>
          </cell>
          <cell r="C2387">
            <v>3</v>
          </cell>
          <cell r="D2387" t="str">
            <v>C</v>
          </cell>
          <cell r="E2387">
            <v>4.2</v>
          </cell>
          <cell r="F2387">
            <v>37830</v>
          </cell>
          <cell r="G2387">
            <v>0</v>
          </cell>
          <cell r="H2387">
            <v>0</v>
          </cell>
          <cell r="I2387" t="str">
            <v>0          0</v>
          </cell>
          <cell r="J2387">
            <v>0</v>
          </cell>
          <cell r="K2387">
            <v>0</v>
          </cell>
          <cell r="L2387">
            <v>2003</v>
          </cell>
          <cell r="M2387" t="str">
            <v>No Trade</v>
          </cell>
          <cell r="N2387" t="str">
            <v/>
          </cell>
          <cell r="O2387" t="str">
            <v/>
          </cell>
          <cell r="P2387" t="str">
            <v/>
          </cell>
        </row>
        <row r="2388">
          <cell r="A2388" t="str">
            <v>ON</v>
          </cell>
          <cell r="B2388">
            <v>8</v>
          </cell>
          <cell r="C2388">
            <v>3</v>
          </cell>
          <cell r="D2388" t="str">
            <v>C</v>
          </cell>
          <cell r="E2388">
            <v>4.25</v>
          </cell>
          <cell r="F2388">
            <v>37830</v>
          </cell>
          <cell r="G2388">
            <v>0.41199999999999998</v>
          </cell>
          <cell r="H2388">
            <v>0.35</v>
          </cell>
          <cell r="I2388" t="str">
            <v>8          0</v>
          </cell>
          <cell r="J2388">
            <v>0</v>
          </cell>
          <cell r="K2388">
            <v>0</v>
          </cell>
          <cell r="L2388">
            <v>2003</v>
          </cell>
          <cell r="M2388" t="str">
            <v>No Trade</v>
          </cell>
          <cell r="N2388" t="str">
            <v>NG83</v>
          </cell>
          <cell r="O2388">
            <v>38.49</v>
          </cell>
          <cell r="P2388">
            <v>1</v>
          </cell>
        </row>
        <row r="2389">
          <cell r="A2389" t="str">
            <v>ON</v>
          </cell>
          <cell r="B2389">
            <v>8</v>
          </cell>
          <cell r="C2389">
            <v>3</v>
          </cell>
          <cell r="D2389" t="str">
            <v>C</v>
          </cell>
          <cell r="E2389">
            <v>4.3</v>
          </cell>
          <cell r="F2389">
            <v>37830</v>
          </cell>
          <cell r="G2389">
            <v>0</v>
          </cell>
          <cell r="H2389">
            <v>0</v>
          </cell>
          <cell r="I2389" t="str">
            <v>0          0</v>
          </cell>
          <cell r="J2389">
            <v>0</v>
          </cell>
          <cell r="K2389">
            <v>0</v>
          </cell>
          <cell r="L2389">
            <v>2003</v>
          </cell>
          <cell r="M2389" t="str">
            <v>No Trade</v>
          </cell>
          <cell r="N2389" t="str">
            <v/>
          </cell>
          <cell r="O2389" t="str">
            <v/>
          </cell>
          <cell r="P2389" t="str">
            <v/>
          </cell>
        </row>
        <row r="2390">
          <cell r="A2390" t="str">
            <v>ON</v>
          </cell>
          <cell r="B2390">
            <v>8</v>
          </cell>
          <cell r="C2390">
            <v>3</v>
          </cell>
          <cell r="D2390" t="str">
            <v>C</v>
          </cell>
          <cell r="E2390">
            <v>4.4000000000000004</v>
          </cell>
          <cell r="F2390">
            <v>37830</v>
          </cell>
          <cell r="G2390">
            <v>0.36199999999999999</v>
          </cell>
          <cell r="H2390">
            <v>0.31</v>
          </cell>
          <cell r="I2390" t="str">
            <v>2          0</v>
          </cell>
          <cell r="J2390">
            <v>0</v>
          </cell>
          <cell r="K2390">
            <v>0</v>
          </cell>
          <cell r="L2390">
            <v>2003</v>
          </cell>
          <cell r="M2390" t="str">
            <v>No Trade</v>
          </cell>
          <cell r="N2390" t="str">
            <v>NG83</v>
          </cell>
          <cell r="O2390">
            <v>38.49</v>
          </cell>
          <cell r="P2390">
            <v>1</v>
          </cell>
        </row>
        <row r="2391">
          <cell r="A2391" t="str">
            <v>ON</v>
          </cell>
          <cell r="B2391">
            <v>8</v>
          </cell>
          <cell r="C2391">
            <v>3</v>
          </cell>
          <cell r="D2391" t="str">
            <v>C</v>
          </cell>
          <cell r="E2391">
            <v>4.5</v>
          </cell>
          <cell r="F2391">
            <v>37830</v>
          </cell>
          <cell r="G2391">
            <v>0.33200000000000002</v>
          </cell>
          <cell r="H2391">
            <v>0.28000000000000003</v>
          </cell>
          <cell r="I2391" t="str">
            <v>5          0</v>
          </cell>
          <cell r="J2391">
            <v>0</v>
          </cell>
          <cell r="K2391">
            <v>0</v>
          </cell>
          <cell r="L2391">
            <v>2003</v>
          </cell>
          <cell r="M2391" t="str">
            <v>No Trade</v>
          </cell>
          <cell r="N2391" t="str">
            <v>NG83</v>
          </cell>
          <cell r="O2391">
            <v>38.49</v>
          </cell>
          <cell r="P2391">
            <v>1</v>
          </cell>
        </row>
        <row r="2392">
          <cell r="A2392" t="str">
            <v>ON</v>
          </cell>
          <cell r="B2392">
            <v>8</v>
          </cell>
          <cell r="C2392">
            <v>3</v>
          </cell>
          <cell r="D2392" t="str">
            <v>C</v>
          </cell>
          <cell r="E2392">
            <v>4.55</v>
          </cell>
          <cell r="F2392">
            <v>37830</v>
          </cell>
          <cell r="G2392">
            <v>0.317</v>
          </cell>
          <cell r="H2392">
            <v>0.27</v>
          </cell>
          <cell r="I2392" t="str">
            <v>2          0</v>
          </cell>
          <cell r="J2392">
            <v>0</v>
          </cell>
          <cell r="K2392">
            <v>0</v>
          </cell>
          <cell r="L2392">
            <v>2003</v>
          </cell>
          <cell r="M2392" t="str">
            <v>No Trade</v>
          </cell>
          <cell r="N2392" t="str">
            <v>NG83</v>
          </cell>
          <cell r="O2392">
            <v>38.49</v>
          </cell>
          <cell r="P2392">
            <v>1</v>
          </cell>
        </row>
        <row r="2393">
          <cell r="A2393" t="str">
            <v>ON</v>
          </cell>
          <cell r="B2393">
            <v>8</v>
          </cell>
          <cell r="C2393">
            <v>3</v>
          </cell>
          <cell r="D2393" t="str">
            <v>C</v>
          </cell>
          <cell r="E2393">
            <v>4.75</v>
          </cell>
          <cell r="F2393">
            <v>37830</v>
          </cell>
          <cell r="G2393">
            <v>0.26600000000000001</v>
          </cell>
          <cell r="H2393">
            <v>0.22</v>
          </cell>
          <cell r="I2393" t="str">
            <v>6          0</v>
          </cell>
          <cell r="J2393">
            <v>0</v>
          </cell>
          <cell r="K2393">
            <v>0</v>
          </cell>
          <cell r="L2393">
            <v>2003</v>
          </cell>
          <cell r="M2393" t="str">
            <v>No Trade</v>
          </cell>
          <cell r="N2393" t="str">
            <v>NG83</v>
          </cell>
          <cell r="O2393">
            <v>38.49</v>
          </cell>
          <cell r="P2393">
            <v>1</v>
          </cell>
        </row>
        <row r="2394">
          <cell r="A2394" t="str">
            <v>ON</v>
          </cell>
          <cell r="B2394">
            <v>8</v>
          </cell>
          <cell r="C2394">
            <v>3</v>
          </cell>
          <cell r="D2394" t="str">
            <v>C</v>
          </cell>
          <cell r="E2394">
            <v>4.8</v>
          </cell>
          <cell r="F2394">
            <v>37830</v>
          </cell>
          <cell r="G2394">
            <v>0.255</v>
          </cell>
          <cell r="H2394">
            <v>0.21</v>
          </cell>
          <cell r="I2394" t="str">
            <v>6          0</v>
          </cell>
          <cell r="J2394">
            <v>0</v>
          </cell>
          <cell r="K2394">
            <v>0</v>
          </cell>
          <cell r="L2394">
            <v>2003</v>
          </cell>
          <cell r="M2394" t="str">
            <v>No Trade</v>
          </cell>
          <cell r="N2394" t="str">
            <v>NG83</v>
          </cell>
          <cell r="O2394">
            <v>38.49</v>
          </cell>
          <cell r="P2394">
            <v>1</v>
          </cell>
        </row>
        <row r="2395">
          <cell r="A2395" t="str">
            <v>ON</v>
          </cell>
          <cell r="B2395">
            <v>8</v>
          </cell>
          <cell r="C2395">
            <v>3</v>
          </cell>
          <cell r="D2395" t="str">
            <v>C</v>
          </cell>
          <cell r="E2395">
            <v>4.8499999999999996</v>
          </cell>
          <cell r="F2395">
            <v>37830</v>
          </cell>
          <cell r="G2395">
            <v>0.24399999999999999</v>
          </cell>
          <cell r="H2395">
            <v>0.2</v>
          </cell>
          <cell r="I2395" t="str">
            <v>6          0</v>
          </cell>
          <cell r="J2395">
            <v>0</v>
          </cell>
          <cell r="K2395">
            <v>0</v>
          </cell>
          <cell r="L2395">
            <v>2003</v>
          </cell>
          <cell r="M2395" t="str">
            <v>No Trade</v>
          </cell>
          <cell r="N2395" t="str">
            <v>NG83</v>
          </cell>
          <cell r="O2395">
            <v>38.49</v>
          </cell>
          <cell r="P2395">
            <v>1</v>
          </cell>
        </row>
        <row r="2396">
          <cell r="A2396" t="str">
            <v>ON</v>
          </cell>
          <cell r="B2396">
            <v>8</v>
          </cell>
          <cell r="C2396">
            <v>3</v>
          </cell>
          <cell r="D2396" t="str">
            <v>C</v>
          </cell>
          <cell r="E2396">
            <v>5</v>
          </cell>
          <cell r="F2396">
            <v>37830</v>
          </cell>
          <cell r="G2396">
            <v>0.214</v>
          </cell>
          <cell r="H2396">
            <v>0.18</v>
          </cell>
          <cell r="I2396" t="str">
            <v>0          0</v>
          </cell>
          <cell r="J2396">
            <v>0</v>
          </cell>
          <cell r="K2396">
            <v>0</v>
          </cell>
          <cell r="L2396">
            <v>2003</v>
          </cell>
          <cell r="M2396" t="str">
            <v>No Trade</v>
          </cell>
          <cell r="N2396" t="str">
            <v>NG83</v>
          </cell>
          <cell r="O2396">
            <v>38.49</v>
          </cell>
          <cell r="P2396">
            <v>1</v>
          </cell>
        </row>
        <row r="2397">
          <cell r="A2397" t="str">
            <v>ON</v>
          </cell>
          <cell r="B2397">
            <v>8</v>
          </cell>
          <cell r="C2397">
            <v>3</v>
          </cell>
          <cell r="D2397" t="str">
            <v>C</v>
          </cell>
          <cell r="E2397">
            <v>5.0999999999999996</v>
          </cell>
          <cell r="F2397">
            <v>37830</v>
          </cell>
          <cell r="G2397">
            <v>0.19600000000000001</v>
          </cell>
          <cell r="H2397">
            <v>0.16</v>
          </cell>
          <cell r="I2397" t="str">
            <v>4          0</v>
          </cell>
          <cell r="J2397">
            <v>0</v>
          </cell>
          <cell r="K2397">
            <v>0</v>
          </cell>
          <cell r="L2397">
            <v>2003</v>
          </cell>
          <cell r="M2397" t="str">
            <v>No Trade</v>
          </cell>
          <cell r="N2397" t="str">
            <v>NG83</v>
          </cell>
          <cell r="O2397">
            <v>38.49</v>
          </cell>
          <cell r="P2397">
            <v>1</v>
          </cell>
        </row>
        <row r="2398">
          <cell r="A2398" t="str">
            <v>ON</v>
          </cell>
          <cell r="B2398">
            <v>8</v>
          </cell>
          <cell r="C2398">
            <v>3</v>
          </cell>
          <cell r="D2398" t="str">
            <v>C</v>
          </cell>
          <cell r="E2398">
            <v>5.2</v>
          </cell>
          <cell r="F2398">
            <v>37830</v>
          </cell>
          <cell r="G2398">
            <v>0.18</v>
          </cell>
          <cell r="H2398">
            <v>0.15</v>
          </cell>
          <cell r="I2398" t="str">
            <v>0          0</v>
          </cell>
          <cell r="J2398">
            <v>0</v>
          </cell>
          <cell r="K2398">
            <v>0</v>
          </cell>
          <cell r="L2398">
            <v>2003</v>
          </cell>
          <cell r="M2398" t="str">
            <v>No Trade</v>
          </cell>
          <cell r="N2398" t="str">
            <v>NG83</v>
          </cell>
          <cell r="O2398">
            <v>38.49</v>
          </cell>
          <cell r="P2398">
            <v>1</v>
          </cell>
        </row>
        <row r="2399">
          <cell r="A2399" t="str">
            <v>ON</v>
          </cell>
          <cell r="B2399">
            <v>8</v>
          </cell>
          <cell r="C2399">
            <v>3</v>
          </cell>
          <cell r="D2399" t="str">
            <v>C</v>
          </cell>
          <cell r="E2399">
            <v>5.5</v>
          </cell>
          <cell r="F2399">
            <v>37830</v>
          </cell>
          <cell r="G2399">
            <v>0.14000000000000001</v>
          </cell>
          <cell r="H2399">
            <v>0.11</v>
          </cell>
          <cell r="I2399" t="str">
            <v>5          0</v>
          </cell>
          <cell r="J2399">
            <v>0</v>
          </cell>
          <cell r="K2399">
            <v>0</v>
          </cell>
          <cell r="L2399">
            <v>2003</v>
          </cell>
          <cell r="M2399" t="str">
            <v>No Trade</v>
          </cell>
          <cell r="N2399" t="str">
            <v>NG83</v>
          </cell>
          <cell r="O2399">
            <v>38.49</v>
          </cell>
          <cell r="P2399">
            <v>1</v>
          </cell>
        </row>
        <row r="2400">
          <cell r="A2400" t="str">
            <v>ON</v>
          </cell>
          <cell r="B2400">
            <v>8</v>
          </cell>
          <cell r="C2400">
            <v>3</v>
          </cell>
          <cell r="D2400" t="str">
            <v>C</v>
          </cell>
          <cell r="E2400">
            <v>5.55</v>
          </cell>
          <cell r="F2400">
            <v>37830</v>
          </cell>
          <cell r="G2400">
            <v>0.13400000000000001</v>
          </cell>
          <cell r="H2400">
            <v>0.11</v>
          </cell>
          <cell r="I2400" t="str">
            <v>0          0</v>
          </cell>
          <cell r="J2400">
            <v>0</v>
          </cell>
          <cell r="K2400">
            <v>0</v>
          </cell>
          <cell r="L2400">
            <v>2003</v>
          </cell>
          <cell r="M2400" t="str">
            <v>No Trade</v>
          </cell>
          <cell r="N2400" t="str">
            <v>NG83</v>
          </cell>
          <cell r="O2400">
            <v>38.49</v>
          </cell>
          <cell r="P2400">
            <v>1</v>
          </cell>
        </row>
        <row r="2401">
          <cell r="A2401" t="str">
            <v>ON</v>
          </cell>
          <cell r="B2401">
            <v>8</v>
          </cell>
          <cell r="C2401">
            <v>3</v>
          </cell>
          <cell r="D2401" t="str">
            <v>C</v>
          </cell>
          <cell r="E2401">
            <v>5.7</v>
          </cell>
          <cell r="F2401">
            <v>37830</v>
          </cell>
          <cell r="G2401">
            <v>0.11799999999999999</v>
          </cell>
          <cell r="H2401">
            <v>0.09</v>
          </cell>
          <cell r="I2401" t="str">
            <v>7          0</v>
          </cell>
          <cell r="J2401">
            <v>0</v>
          </cell>
          <cell r="K2401">
            <v>0</v>
          </cell>
          <cell r="L2401">
            <v>2003</v>
          </cell>
          <cell r="M2401" t="str">
            <v>No Trade</v>
          </cell>
          <cell r="N2401" t="str">
            <v>NG83</v>
          </cell>
          <cell r="O2401">
            <v>38.49</v>
          </cell>
          <cell r="P2401">
            <v>1</v>
          </cell>
        </row>
        <row r="2402">
          <cell r="A2402" t="str">
            <v>ON</v>
          </cell>
          <cell r="B2402">
            <v>8</v>
          </cell>
          <cell r="C2402">
            <v>3</v>
          </cell>
          <cell r="D2402" t="str">
            <v>C</v>
          </cell>
          <cell r="E2402">
            <v>6</v>
          </cell>
          <cell r="F2402">
            <v>37830</v>
          </cell>
          <cell r="G2402">
            <v>9.2999999999999999E-2</v>
          </cell>
          <cell r="H2402">
            <v>7.0000000000000007E-2</v>
          </cell>
          <cell r="I2402" t="str">
            <v>5          0</v>
          </cell>
          <cell r="J2402">
            <v>0</v>
          </cell>
          <cell r="K2402">
            <v>0</v>
          </cell>
          <cell r="L2402">
            <v>2003</v>
          </cell>
          <cell r="M2402" t="str">
            <v>No Trade</v>
          </cell>
          <cell r="N2402" t="str">
            <v>NG83</v>
          </cell>
          <cell r="O2402">
            <v>38.49</v>
          </cell>
          <cell r="P2402">
            <v>1</v>
          </cell>
        </row>
        <row r="2403">
          <cell r="A2403" t="str">
            <v>ON</v>
          </cell>
          <cell r="B2403">
            <v>8</v>
          </cell>
          <cell r="C2403">
            <v>3</v>
          </cell>
          <cell r="D2403" t="str">
            <v>C</v>
          </cell>
          <cell r="E2403">
            <v>7</v>
          </cell>
          <cell r="F2403">
            <v>37830</v>
          </cell>
          <cell r="G2403">
            <v>4.3999999999999997E-2</v>
          </cell>
          <cell r="H2403">
            <v>0.03</v>
          </cell>
          <cell r="I2403" t="str">
            <v>5          0</v>
          </cell>
          <cell r="J2403">
            <v>0</v>
          </cell>
          <cell r="K2403">
            <v>0</v>
          </cell>
          <cell r="L2403">
            <v>2003</v>
          </cell>
          <cell r="M2403" t="str">
            <v>No Trade</v>
          </cell>
          <cell r="N2403" t="str">
            <v>NG83</v>
          </cell>
          <cell r="O2403">
            <v>38.49</v>
          </cell>
          <cell r="P2403">
            <v>1</v>
          </cell>
        </row>
        <row r="2404">
          <cell r="A2404" t="str">
            <v>ON</v>
          </cell>
          <cell r="B2404">
            <v>8</v>
          </cell>
          <cell r="C2404">
            <v>3</v>
          </cell>
          <cell r="D2404" t="str">
            <v>C</v>
          </cell>
          <cell r="E2404">
            <v>8</v>
          </cell>
          <cell r="F2404">
            <v>37830</v>
          </cell>
          <cell r="G2404">
            <v>2.4E-2</v>
          </cell>
          <cell r="H2404">
            <v>0.01</v>
          </cell>
          <cell r="I2404" t="str">
            <v>8          0</v>
          </cell>
          <cell r="J2404">
            <v>0</v>
          </cell>
          <cell r="K2404">
            <v>0</v>
          </cell>
          <cell r="L2404">
            <v>2003</v>
          </cell>
          <cell r="M2404" t="str">
            <v>No Trade</v>
          </cell>
          <cell r="N2404" t="str">
            <v>NG83</v>
          </cell>
          <cell r="O2404">
            <v>38.49</v>
          </cell>
          <cell r="P2404">
            <v>1</v>
          </cell>
        </row>
        <row r="2405">
          <cell r="A2405" t="str">
            <v>ON</v>
          </cell>
          <cell r="B2405">
            <v>8</v>
          </cell>
          <cell r="C2405">
            <v>3</v>
          </cell>
          <cell r="D2405" t="str">
            <v>C</v>
          </cell>
          <cell r="E2405">
            <v>10</v>
          </cell>
          <cell r="F2405">
            <v>37830</v>
          </cell>
          <cell r="G2405">
            <v>8.9999999999999993E-3</v>
          </cell>
          <cell r="H2405">
            <v>0</v>
          </cell>
          <cell r="I2405" t="str">
            <v>7          0</v>
          </cell>
          <cell r="J2405">
            <v>0</v>
          </cell>
          <cell r="K2405">
            <v>0</v>
          </cell>
          <cell r="L2405">
            <v>2003</v>
          </cell>
          <cell r="M2405" t="str">
            <v>No Trade</v>
          </cell>
          <cell r="N2405" t="str">
            <v>NG83</v>
          </cell>
          <cell r="O2405">
            <v>38.49</v>
          </cell>
          <cell r="P2405">
            <v>1</v>
          </cell>
        </row>
        <row r="2406">
          <cell r="A2406" t="str">
            <v>ON</v>
          </cell>
          <cell r="B2406">
            <v>9</v>
          </cell>
          <cell r="C2406">
            <v>3</v>
          </cell>
          <cell r="D2406" t="str">
            <v>P</v>
          </cell>
          <cell r="E2406">
            <v>0.25</v>
          </cell>
          <cell r="F2406">
            <v>37859</v>
          </cell>
          <cell r="G2406">
            <v>0</v>
          </cell>
          <cell r="H2406">
            <v>0</v>
          </cell>
          <cell r="I2406" t="str">
            <v>0          0</v>
          </cell>
          <cell r="J2406">
            <v>0</v>
          </cell>
          <cell r="K2406">
            <v>0</v>
          </cell>
          <cell r="L2406">
            <v>2003</v>
          </cell>
          <cell r="M2406" t="str">
            <v>No Trade</v>
          </cell>
          <cell r="N2406" t="str">
            <v/>
          </cell>
          <cell r="O2406" t="str">
            <v/>
          </cell>
          <cell r="P2406" t="str">
            <v/>
          </cell>
        </row>
        <row r="2407">
          <cell r="A2407" t="str">
            <v>ON</v>
          </cell>
          <cell r="B2407">
            <v>9</v>
          </cell>
          <cell r="C2407">
            <v>3</v>
          </cell>
          <cell r="D2407" t="str">
            <v>P</v>
          </cell>
          <cell r="E2407">
            <v>2</v>
          </cell>
          <cell r="F2407">
            <v>37859</v>
          </cell>
          <cell r="G2407">
            <v>1E-3</v>
          </cell>
          <cell r="H2407">
            <v>0</v>
          </cell>
          <cell r="I2407" t="str">
            <v>1          0</v>
          </cell>
          <cell r="J2407">
            <v>0</v>
          </cell>
          <cell r="K2407">
            <v>0</v>
          </cell>
          <cell r="L2407">
            <v>2003</v>
          </cell>
          <cell r="M2407">
            <v>1.1466079249216363</v>
          </cell>
          <cell r="N2407" t="str">
            <v>NG93</v>
          </cell>
          <cell r="O2407">
            <v>50.75</v>
          </cell>
          <cell r="P2407">
            <v>2</v>
          </cell>
        </row>
        <row r="2408">
          <cell r="A2408" t="str">
            <v>ON</v>
          </cell>
          <cell r="B2408">
            <v>9</v>
          </cell>
          <cell r="C2408">
            <v>3</v>
          </cell>
          <cell r="D2408" t="str">
            <v>P</v>
          </cell>
          <cell r="E2408">
            <v>2.1</v>
          </cell>
          <cell r="F2408">
            <v>37859</v>
          </cell>
          <cell r="G2408">
            <v>2E-3</v>
          </cell>
          <cell r="H2408">
            <v>0</v>
          </cell>
          <cell r="I2408" t="str">
            <v>2          0</v>
          </cell>
          <cell r="J2408">
            <v>0</v>
          </cell>
          <cell r="K2408">
            <v>0</v>
          </cell>
          <cell r="L2408">
            <v>2003</v>
          </cell>
          <cell r="M2408">
            <v>1.1902212209151628</v>
          </cell>
          <cell r="N2408" t="str">
            <v>NG93</v>
          </cell>
          <cell r="O2408">
            <v>50.75</v>
          </cell>
          <cell r="P2408">
            <v>2</v>
          </cell>
        </row>
        <row r="2409">
          <cell r="A2409" t="str">
            <v>ON</v>
          </cell>
          <cell r="B2409">
            <v>9</v>
          </cell>
          <cell r="C2409">
            <v>3</v>
          </cell>
          <cell r="D2409" t="str">
            <v>P</v>
          </cell>
          <cell r="E2409">
            <v>2.25</v>
          </cell>
          <cell r="F2409">
            <v>37859</v>
          </cell>
          <cell r="G2409">
            <v>5.0000000000000001E-3</v>
          </cell>
          <cell r="H2409">
            <v>0</v>
          </cell>
          <cell r="I2409" t="str">
            <v>6          0</v>
          </cell>
          <cell r="J2409">
            <v>0</v>
          </cell>
          <cell r="K2409">
            <v>0</v>
          </cell>
          <cell r="L2409">
            <v>2003</v>
          </cell>
          <cell r="M2409">
            <v>1.2579360831193505</v>
          </cell>
          <cell r="N2409" t="str">
            <v>NG93</v>
          </cell>
          <cell r="O2409">
            <v>50.75</v>
          </cell>
          <cell r="P2409">
            <v>2</v>
          </cell>
        </row>
        <row r="2410">
          <cell r="A2410" t="str">
            <v>ON</v>
          </cell>
          <cell r="B2410">
            <v>9</v>
          </cell>
          <cell r="C2410">
            <v>3</v>
          </cell>
          <cell r="D2410" t="str">
            <v>P</v>
          </cell>
          <cell r="E2410">
            <v>2.5</v>
          </cell>
          <cell r="F2410">
            <v>37859</v>
          </cell>
          <cell r="G2410">
            <v>1.4E-2</v>
          </cell>
          <cell r="H2410">
            <v>0.01</v>
          </cell>
          <cell r="I2410" t="str">
            <v>7          0</v>
          </cell>
          <cell r="J2410">
            <v>0</v>
          </cell>
          <cell r="K2410">
            <v>0</v>
          </cell>
          <cell r="L2410">
            <v>2003</v>
          </cell>
          <cell r="M2410">
            <v>1.342573259504507</v>
          </cell>
          <cell r="N2410" t="str">
            <v>NG93</v>
          </cell>
          <cell r="O2410">
            <v>50.75</v>
          </cell>
          <cell r="P2410">
            <v>2</v>
          </cell>
        </row>
        <row r="2411">
          <cell r="A2411" t="str">
            <v>ON</v>
          </cell>
          <cell r="B2411">
            <v>9</v>
          </cell>
          <cell r="C2411">
            <v>3</v>
          </cell>
          <cell r="D2411" t="str">
            <v>P</v>
          </cell>
          <cell r="E2411">
            <v>2.5499999999999998</v>
          </cell>
          <cell r="F2411">
            <v>37859</v>
          </cell>
          <cell r="G2411">
            <v>0</v>
          </cell>
          <cell r="H2411">
            <v>0</v>
          </cell>
          <cell r="I2411" t="str">
            <v>0          0</v>
          </cell>
          <cell r="J2411">
            <v>0</v>
          </cell>
          <cell r="K2411">
            <v>0</v>
          </cell>
          <cell r="L2411">
            <v>2003</v>
          </cell>
          <cell r="M2411" t="str">
            <v>No Trade</v>
          </cell>
          <cell r="N2411" t="str">
            <v/>
          </cell>
          <cell r="O2411" t="str">
            <v/>
          </cell>
          <cell r="P2411" t="str">
            <v/>
          </cell>
        </row>
        <row r="2412">
          <cell r="A2412" t="str">
            <v>ON</v>
          </cell>
          <cell r="B2412">
            <v>9</v>
          </cell>
          <cell r="C2412">
            <v>3</v>
          </cell>
          <cell r="D2412" t="str">
            <v>P</v>
          </cell>
          <cell r="E2412">
            <v>2.75</v>
          </cell>
          <cell r="F2412">
            <v>37859</v>
          </cell>
          <cell r="G2412">
            <v>3.5999999999999997E-2</v>
          </cell>
          <cell r="H2412">
            <v>0.04</v>
          </cell>
          <cell r="I2412" t="str">
            <v>1          0</v>
          </cell>
          <cell r="J2412">
            <v>0</v>
          </cell>
          <cell r="K2412">
            <v>0</v>
          </cell>
          <cell r="L2412">
            <v>2003</v>
          </cell>
          <cell r="M2412">
            <v>1.4478353211291985</v>
          </cell>
          <cell r="N2412" t="str">
            <v>NG93</v>
          </cell>
          <cell r="O2412">
            <v>50.75</v>
          </cell>
          <cell r="P2412">
            <v>2</v>
          </cell>
        </row>
        <row r="2413">
          <cell r="A2413" t="str">
            <v>ON</v>
          </cell>
          <cell r="B2413">
            <v>9</v>
          </cell>
          <cell r="C2413">
            <v>3</v>
          </cell>
          <cell r="D2413" t="str">
            <v>C</v>
          </cell>
          <cell r="E2413">
            <v>2.9</v>
          </cell>
          <cell r="F2413">
            <v>37859</v>
          </cell>
          <cell r="G2413">
            <v>1.2070000000000001</v>
          </cell>
          <cell r="H2413">
            <v>1.1200000000000001</v>
          </cell>
          <cell r="I2413" t="str">
            <v>6          0</v>
          </cell>
          <cell r="J2413">
            <v>0</v>
          </cell>
          <cell r="K2413">
            <v>0</v>
          </cell>
          <cell r="L2413">
            <v>2003</v>
          </cell>
          <cell r="M2413" t="str">
            <v>No Trade</v>
          </cell>
          <cell r="N2413" t="str">
            <v>NG93</v>
          </cell>
          <cell r="O2413">
            <v>50.75</v>
          </cell>
          <cell r="P2413">
            <v>1</v>
          </cell>
        </row>
        <row r="2414">
          <cell r="A2414" t="str">
            <v>ON</v>
          </cell>
          <cell r="B2414">
            <v>9</v>
          </cell>
          <cell r="C2414">
            <v>3</v>
          </cell>
          <cell r="D2414" t="str">
            <v>P</v>
          </cell>
          <cell r="E2414">
            <v>2.9</v>
          </cell>
          <cell r="F2414">
            <v>37859</v>
          </cell>
          <cell r="G2414">
            <v>5.6000000000000001E-2</v>
          </cell>
          <cell r="H2414">
            <v>0.06</v>
          </cell>
          <cell r="I2414" t="str">
            <v>4          0</v>
          </cell>
          <cell r="J2414">
            <v>0</v>
          </cell>
          <cell r="K2414">
            <v>0</v>
          </cell>
          <cell r="L2414">
            <v>2003</v>
          </cell>
          <cell r="M2414">
            <v>1.5048147335537272</v>
          </cell>
          <cell r="N2414" t="str">
            <v>NG93</v>
          </cell>
          <cell r="O2414">
            <v>50.75</v>
          </cell>
          <cell r="P2414">
            <v>2</v>
          </cell>
        </row>
        <row r="2415">
          <cell r="A2415" t="str">
            <v>ON</v>
          </cell>
          <cell r="B2415">
            <v>9</v>
          </cell>
          <cell r="C2415">
            <v>3</v>
          </cell>
          <cell r="D2415" t="str">
            <v>C</v>
          </cell>
          <cell r="E2415">
            <v>3</v>
          </cell>
          <cell r="F2415">
            <v>37859</v>
          </cell>
          <cell r="G2415">
            <v>1.1359999999999999</v>
          </cell>
          <cell r="H2415">
            <v>1.05</v>
          </cell>
          <cell r="I2415" t="str">
            <v>4          0</v>
          </cell>
          <cell r="J2415">
            <v>0</v>
          </cell>
          <cell r="K2415">
            <v>0</v>
          </cell>
          <cell r="L2415">
            <v>2003</v>
          </cell>
          <cell r="M2415" t="str">
            <v>No Trade</v>
          </cell>
          <cell r="N2415" t="str">
            <v>NG93</v>
          </cell>
          <cell r="O2415">
            <v>50.75</v>
          </cell>
          <cell r="P2415">
            <v>1</v>
          </cell>
        </row>
        <row r="2416">
          <cell r="A2416" t="str">
            <v>ON</v>
          </cell>
          <cell r="B2416">
            <v>9</v>
          </cell>
          <cell r="C2416">
            <v>3</v>
          </cell>
          <cell r="D2416" t="str">
            <v>P</v>
          </cell>
          <cell r="E2416">
            <v>3</v>
          </cell>
          <cell r="F2416">
            <v>37859</v>
          </cell>
          <cell r="G2416">
            <v>0.08</v>
          </cell>
          <cell r="H2416">
            <v>0.09</v>
          </cell>
          <cell r="I2416" t="str">
            <v>1          0</v>
          </cell>
          <cell r="J2416">
            <v>0</v>
          </cell>
          <cell r="K2416">
            <v>0</v>
          </cell>
          <cell r="L2416">
            <v>2003</v>
          </cell>
          <cell r="M2416">
            <v>1.5636300054381729</v>
          </cell>
          <cell r="N2416" t="str">
            <v>NG93</v>
          </cell>
          <cell r="O2416">
            <v>50.75</v>
          </cell>
          <cell r="P2416">
            <v>2</v>
          </cell>
        </row>
        <row r="2417">
          <cell r="A2417" t="str">
            <v>ON</v>
          </cell>
          <cell r="B2417">
            <v>9</v>
          </cell>
          <cell r="C2417">
            <v>3</v>
          </cell>
          <cell r="D2417" t="str">
            <v>C</v>
          </cell>
          <cell r="E2417">
            <v>3.05</v>
          </cell>
          <cell r="F2417">
            <v>37859</v>
          </cell>
          <cell r="G2417">
            <v>1.0960000000000001</v>
          </cell>
          <cell r="H2417">
            <v>1</v>
          </cell>
          <cell r="I2417" t="str">
            <v>8          0</v>
          </cell>
          <cell r="J2417">
            <v>0</v>
          </cell>
          <cell r="K2417">
            <v>0</v>
          </cell>
          <cell r="L2417">
            <v>2003</v>
          </cell>
          <cell r="M2417" t="str">
            <v>No Trade</v>
          </cell>
          <cell r="N2417" t="str">
            <v>NG93</v>
          </cell>
          <cell r="O2417">
            <v>50.75</v>
          </cell>
          <cell r="P2417">
            <v>1</v>
          </cell>
        </row>
        <row r="2418">
          <cell r="A2418" t="str">
            <v>ON</v>
          </cell>
          <cell r="B2418">
            <v>9</v>
          </cell>
          <cell r="C2418">
            <v>3</v>
          </cell>
          <cell r="D2418" t="str">
            <v>P</v>
          </cell>
          <cell r="E2418">
            <v>3.05</v>
          </cell>
          <cell r="F2418">
            <v>37859</v>
          </cell>
          <cell r="G2418">
            <v>8.3000000000000004E-2</v>
          </cell>
          <cell r="H2418">
            <v>0.09</v>
          </cell>
          <cell r="I2418" t="str">
            <v>5          0</v>
          </cell>
          <cell r="J2418">
            <v>0</v>
          </cell>
          <cell r="K2418">
            <v>0</v>
          </cell>
          <cell r="L2418">
            <v>2003</v>
          </cell>
          <cell r="M2418">
            <v>1.5621185609131525</v>
          </cell>
          <cell r="N2418" t="str">
            <v>NG93</v>
          </cell>
          <cell r="O2418">
            <v>50.75</v>
          </cell>
          <cell r="P2418">
            <v>2</v>
          </cell>
        </row>
        <row r="2419">
          <cell r="A2419" t="str">
            <v>ON</v>
          </cell>
          <cell r="B2419">
            <v>9</v>
          </cell>
          <cell r="C2419">
            <v>3</v>
          </cell>
          <cell r="D2419" t="str">
            <v>C</v>
          </cell>
          <cell r="E2419">
            <v>3.1</v>
          </cell>
          <cell r="F2419">
            <v>37859</v>
          </cell>
          <cell r="G2419">
            <v>1.0580000000000001</v>
          </cell>
          <cell r="H2419">
            <v>0.97</v>
          </cell>
          <cell r="I2419" t="str">
            <v>0          0</v>
          </cell>
          <cell r="J2419">
            <v>0</v>
          </cell>
          <cell r="K2419">
            <v>0</v>
          </cell>
          <cell r="L2419">
            <v>2003</v>
          </cell>
          <cell r="M2419" t="str">
            <v>No Trade</v>
          </cell>
          <cell r="N2419" t="str">
            <v>NG93</v>
          </cell>
          <cell r="O2419">
            <v>50.75</v>
          </cell>
          <cell r="P2419">
            <v>1</v>
          </cell>
        </row>
        <row r="2420">
          <cell r="A2420" t="str">
            <v>ON</v>
          </cell>
          <cell r="B2420">
            <v>9</v>
          </cell>
          <cell r="C2420">
            <v>3</v>
          </cell>
          <cell r="D2420" t="str">
            <v>P</v>
          </cell>
          <cell r="E2420">
            <v>3.1</v>
          </cell>
          <cell r="F2420">
            <v>37859</v>
          </cell>
          <cell r="G2420">
            <v>9.4E-2</v>
          </cell>
          <cell r="H2420">
            <v>0.1</v>
          </cell>
          <cell r="I2420" t="str">
            <v>7          0</v>
          </cell>
          <cell r="J2420">
            <v>0</v>
          </cell>
          <cell r="K2420">
            <v>0</v>
          </cell>
          <cell r="L2420">
            <v>2003</v>
          </cell>
          <cell r="M2420">
            <v>1.5819666681981321</v>
          </cell>
          <cell r="N2420" t="str">
            <v>NG93</v>
          </cell>
          <cell r="O2420">
            <v>50.75</v>
          </cell>
          <cell r="P2420">
            <v>2</v>
          </cell>
        </row>
        <row r="2421">
          <cell r="A2421" t="str">
            <v>ON</v>
          </cell>
          <cell r="B2421">
            <v>9</v>
          </cell>
          <cell r="C2421">
            <v>3</v>
          </cell>
          <cell r="D2421" t="str">
            <v>C</v>
          </cell>
          <cell r="E2421">
            <v>3.15</v>
          </cell>
          <cell r="F2421">
            <v>37859</v>
          </cell>
          <cell r="G2421">
            <v>1.02</v>
          </cell>
          <cell r="H2421">
            <v>0.93</v>
          </cell>
          <cell r="I2421" t="str">
            <v>4          0</v>
          </cell>
          <cell r="J2421">
            <v>0</v>
          </cell>
          <cell r="K2421">
            <v>0</v>
          </cell>
          <cell r="L2421">
            <v>2003</v>
          </cell>
          <cell r="M2421" t="str">
            <v>No Trade</v>
          </cell>
          <cell r="N2421" t="str">
            <v>NG93</v>
          </cell>
          <cell r="O2421">
            <v>50.75</v>
          </cell>
          <cell r="P2421">
            <v>1</v>
          </cell>
        </row>
        <row r="2422">
          <cell r="A2422" t="str">
            <v>ON</v>
          </cell>
          <cell r="B2422">
            <v>9</v>
          </cell>
          <cell r="C2422">
            <v>3</v>
          </cell>
          <cell r="D2422" t="str">
            <v>P</v>
          </cell>
          <cell r="E2422">
            <v>3.15</v>
          </cell>
          <cell r="F2422">
            <v>37859</v>
          </cell>
          <cell r="G2422">
            <v>0.106</v>
          </cell>
          <cell r="H2422">
            <v>0.12</v>
          </cell>
          <cell r="I2422" t="str">
            <v>0          0</v>
          </cell>
          <cell r="J2422">
            <v>0</v>
          </cell>
          <cell r="K2422">
            <v>0</v>
          </cell>
          <cell r="L2422">
            <v>2003</v>
          </cell>
          <cell r="M2422">
            <v>1.6019092108211763</v>
          </cell>
          <cell r="N2422" t="str">
            <v>NG93</v>
          </cell>
          <cell r="O2422">
            <v>50.75</v>
          </cell>
          <cell r="P2422">
            <v>2</v>
          </cell>
        </row>
        <row r="2423">
          <cell r="A2423" t="str">
            <v>ON</v>
          </cell>
          <cell r="B2423">
            <v>9</v>
          </cell>
          <cell r="C2423">
            <v>3</v>
          </cell>
          <cell r="D2423" t="str">
            <v>C</v>
          </cell>
          <cell r="E2423">
            <v>3.2</v>
          </cell>
          <cell r="F2423">
            <v>37859</v>
          </cell>
          <cell r="G2423">
            <v>0.97399999999999998</v>
          </cell>
          <cell r="H2423">
            <v>0.89</v>
          </cell>
          <cell r="I2423" t="str">
            <v>8          0</v>
          </cell>
          <cell r="J2423">
            <v>0</v>
          </cell>
          <cell r="K2423">
            <v>0</v>
          </cell>
          <cell r="L2423">
            <v>2003</v>
          </cell>
          <cell r="M2423" t="str">
            <v>No Trade</v>
          </cell>
          <cell r="N2423" t="str">
            <v>NG93</v>
          </cell>
          <cell r="O2423">
            <v>50.75</v>
          </cell>
          <cell r="P2423">
            <v>1</v>
          </cell>
        </row>
        <row r="2424">
          <cell r="A2424" t="str">
            <v>ON</v>
          </cell>
          <cell r="B2424">
            <v>9</v>
          </cell>
          <cell r="C2424">
            <v>3</v>
          </cell>
          <cell r="D2424" t="str">
            <v>P</v>
          </cell>
          <cell r="E2424">
            <v>3.2</v>
          </cell>
          <cell r="F2424">
            <v>37859</v>
          </cell>
          <cell r="G2424">
            <v>0.11899999999999999</v>
          </cell>
          <cell r="H2424">
            <v>0.13</v>
          </cell>
          <cell r="I2424" t="str">
            <v>4          0</v>
          </cell>
          <cell r="J2424">
            <v>0</v>
          </cell>
          <cell r="K2424">
            <v>0</v>
          </cell>
          <cell r="L2424">
            <v>2003</v>
          </cell>
          <cell r="M2424">
            <v>1.6218511954121018</v>
          </cell>
          <cell r="N2424" t="str">
            <v>NG93</v>
          </cell>
          <cell r="O2424">
            <v>50.75</v>
          </cell>
          <cell r="P2424">
            <v>2</v>
          </cell>
        </row>
        <row r="2425">
          <cell r="A2425" t="str">
            <v>ON</v>
          </cell>
          <cell r="B2425">
            <v>9</v>
          </cell>
          <cell r="C2425">
            <v>3</v>
          </cell>
          <cell r="D2425" t="str">
            <v>P</v>
          </cell>
          <cell r="E2425">
            <v>3.25</v>
          </cell>
          <cell r="F2425">
            <v>37859</v>
          </cell>
          <cell r="G2425">
            <v>0.13200000000000001</v>
          </cell>
          <cell r="H2425">
            <v>0.14000000000000001</v>
          </cell>
          <cell r="I2425" t="str">
            <v>9          0</v>
          </cell>
          <cell r="J2425">
            <v>0</v>
          </cell>
          <cell r="K2425">
            <v>0</v>
          </cell>
          <cell r="L2425">
            <v>2003</v>
          </cell>
          <cell r="M2425">
            <v>1.6396447227685897</v>
          </cell>
          <cell r="N2425" t="str">
            <v>NG93</v>
          </cell>
          <cell r="O2425">
            <v>50.75</v>
          </cell>
          <cell r="P2425">
            <v>2</v>
          </cell>
        </row>
        <row r="2426">
          <cell r="A2426" t="str">
            <v>ON</v>
          </cell>
          <cell r="B2426">
            <v>9</v>
          </cell>
          <cell r="C2426">
            <v>3</v>
          </cell>
          <cell r="D2426" t="str">
            <v>P</v>
          </cell>
          <cell r="E2426">
            <v>3.3</v>
          </cell>
          <cell r="F2426">
            <v>37859</v>
          </cell>
          <cell r="G2426">
            <v>0</v>
          </cell>
          <cell r="H2426">
            <v>0</v>
          </cell>
          <cell r="I2426" t="str">
            <v>0          0</v>
          </cell>
          <cell r="J2426">
            <v>0</v>
          </cell>
          <cell r="K2426">
            <v>0</v>
          </cell>
          <cell r="L2426">
            <v>2003</v>
          </cell>
          <cell r="M2426" t="str">
            <v>No Trade</v>
          </cell>
          <cell r="N2426" t="str">
            <v/>
          </cell>
          <cell r="O2426" t="str">
            <v/>
          </cell>
          <cell r="P2426" t="str">
            <v/>
          </cell>
        </row>
        <row r="2427">
          <cell r="A2427" t="str">
            <v>ON</v>
          </cell>
          <cell r="B2427">
            <v>9</v>
          </cell>
          <cell r="C2427">
            <v>3</v>
          </cell>
          <cell r="D2427" t="str">
            <v>C</v>
          </cell>
          <cell r="E2427">
            <v>3.35</v>
          </cell>
          <cell r="F2427">
            <v>37859</v>
          </cell>
          <cell r="G2427">
            <v>0.87</v>
          </cell>
          <cell r="H2427">
            <v>0.79</v>
          </cell>
          <cell r="I2427" t="str">
            <v>7          0</v>
          </cell>
          <cell r="J2427">
            <v>0</v>
          </cell>
          <cell r="K2427">
            <v>0</v>
          </cell>
          <cell r="L2427">
            <v>2003</v>
          </cell>
          <cell r="M2427" t="str">
            <v>No Trade</v>
          </cell>
          <cell r="N2427" t="str">
            <v>NG93</v>
          </cell>
          <cell r="O2427">
            <v>50.75</v>
          </cell>
          <cell r="P2427">
            <v>1</v>
          </cell>
        </row>
        <row r="2428">
          <cell r="A2428" t="str">
            <v>ON</v>
          </cell>
          <cell r="B2428">
            <v>9</v>
          </cell>
          <cell r="C2428">
            <v>3</v>
          </cell>
          <cell r="D2428" t="str">
            <v>P</v>
          </cell>
          <cell r="E2428">
            <v>3.35</v>
          </cell>
          <cell r="F2428">
            <v>37859</v>
          </cell>
          <cell r="G2428">
            <v>0.16200000000000001</v>
          </cell>
          <cell r="H2428">
            <v>0.18</v>
          </cell>
          <cell r="I2428" t="str">
            <v>2          0</v>
          </cell>
          <cell r="J2428">
            <v>0</v>
          </cell>
          <cell r="K2428">
            <v>0</v>
          </cell>
          <cell r="L2428">
            <v>2003</v>
          </cell>
          <cell r="M2428">
            <v>1.6774821602317871</v>
          </cell>
          <cell r="N2428" t="str">
            <v>NG93</v>
          </cell>
          <cell r="O2428">
            <v>50.75</v>
          </cell>
          <cell r="P2428">
            <v>2</v>
          </cell>
        </row>
        <row r="2429">
          <cell r="A2429" t="str">
            <v>ON</v>
          </cell>
          <cell r="B2429">
            <v>9</v>
          </cell>
          <cell r="C2429">
            <v>3</v>
          </cell>
          <cell r="D2429" t="str">
            <v>C</v>
          </cell>
          <cell r="E2429">
            <v>3.4</v>
          </cell>
          <cell r="F2429">
            <v>37859</v>
          </cell>
          <cell r="G2429">
            <v>0.83699999999999997</v>
          </cell>
          <cell r="H2429">
            <v>0.76</v>
          </cell>
          <cell r="I2429" t="str">
            <v>6          0</v>
          </cell>
          <cell r="J2429">
            <v>0</v>
          </cell>
          <cell r="K2429">
            <v>0</v>
          </cell>
          <cell r="L2429">
            <v>2003</v>
          </cell>
          <cell r="M2429" t="str">
            <v>No Trade</v>
          </cell>
          <cell r="N2429" t="str">
            <v>NG93</v>
          </cell>
          <cell r="O2429">
            <v>50.75</v>
          </cell>
          <cell r="P2429">
            <v>1</v>
          </cell>
        </row>
        <row r="2430">
          <cell r="A2430" t="str">
            <v>ON</v>
          </cell>
          <cell r="B2430">
            <v>9</v>
          </cell>
          <cell r="C2430">
            <v>3</v>
          </cell>
          <cell r="D2430" t="str">
            <v>P</v>
          </cell>
          <cell r="E2430">
            <v>3.4</v>
          </cell>
          <cell r="F2430">
            <v>37859</v>
          </cell>
          <cell r="G2430">
            <v>0.17799999999999999</v>
          </cell>
          <cell r="H2430">
            <v>0.19</v>
          </cell>
          <cell r="I2430" t="str">
            <v>9          0</v>
          </cell>
          <cell r="J2430">
            <v>0</v>
          </cell>
          <cell r="K2430">
            <v>0</v>
          </cell>
          <cell r="L2430">
            <v>2003</v>
          </cell>
          <cell r="M2430">
            <v>1.6954646082362799</v>
          </cell>
          <cell r="N2430" t="str">
            <v>NG93</v>
          </cell>
          <cell r="O2430">
            <v>50.75</v>
          </cell>
          <cell r="P2430">
            <v>2</v>
          </cell>
        </row>
        <row r="2431">
          <cell r="A2431" t="str">
            <v>ON</v>
          </cell>
          <cell r="B2431">
            <v>9</v>
          </cell>
          <cell r="C2431">
            <v>3</v>
          </cell>
          <cell r="D2431" t="str">
            <v>C</v>
          </cell>
          <cell r="E2431">
            <v>3.45</v>
          </cell>
          <cell r="F2431">
            <v>37859</v>
          </cell>
          <cell r="G2431">
            <v>0.80700000000000005</v>
          </cell>
          <cell r="H2431">
            <v>0.73</v>
          </cell>
          <cell r="I2431" t="str">
            <v>5          0</v>
          </cell>
          <cell r="J2431">
            <v>0</v>
          </cell>
          <cell r="K2431">
            <v>0</v>
          </cell>
          <cell r="L2431">
            <v>2003</v>
          </cell>
          <cell r="M2431" t="str">
            <v>No Trade</v>
          </cell>
          <cell r="N2431" t="str">
            <v>NG93</v>
          </cell>
          <cell r="O2431">
            <v>50.75</v>
          </cell>
          <cell r="P2431">
            <v>1</v>
          </cell>
        </row>
        <row r="2432">
          <cell r="A2432" t="str">
            <v>ON</v>
          </cell>
          <cell r="B2432">
            <v>9</v>
          </cell>
          <cell r="C2432">
            <v>3</v>
          </cell>
          <cell r="D2432" t="str">
            <v>P</v>
          </cell>
          <cell r="E2432">
            <v>3.45</v>
          </cell>
          <cell r="F2432">
            <v>37859</v>
          </cell>
          <cell r="G2432">
            <v>0.19600000000000001</v>
          </cell>
          <cell r="H2432">
            <v>0.21</v>
          </cell>
          <cell r="I2432" t="str">
            <v>8          0</v>
          </cell>
          <cell r="J2432">
            <v>0</v>
          </cell>
          <cell r="K2432">
            <v>0</v>
          </cell>
          <cell r="L2432">
            <v>2003</v>
          </cell>
          <cell r="M2432">
            <v>1.7150853332554918</v>
          </cell>
          <cell r="N2432" t="str">
            <v>NG93</v>
          </cell>
          <cell r="O2432">
            <v>50.75</v>
          </cell>
          <cell r="P2432">
            <v>2</v>
          </cell>
        </row>
        <row r="2433">
          <cell r="A2433" t="str">
            <v>ON</v>
          </cell>
          <cell r="B2433">
            <v>9</v>
          </cell>
          <cell r="C2433">
            <v>3</v>
          </cell>
          <cell r="D2433" t="str">
            <v>C</v>
          </cell>
          <cell r="E2433">
            <v>3.5</v>
          </cell>
          <cell r="F2433">
            <v>37859</v>
          </cell>
          <cell r="G2433">
            <v>0.77600000000000002</v>
          </cell>
          <cell r="H2433">
            <v>0.7</v>
          </cell>
          <cell r="I2433" t="str">
            <v>6          0</v>
          </cell>
          <cell r="J2433">
            <v>0</v>
          </cell>
          <cell r="K2433">
            <v>0</v>
          </cell>
          <cell r="L2433">
            <v>2003</v>
          </cell>
          <cell r="M2433" t="str">
            <v>No Trade</v>
          </cell>
          <cell r="N2433" t="str">
            <v>NG93</v>
          </cell>
          <cell r="O2433">
            <v>50.75</v>
          </cell>
          <cell r="P2433">
            <v>1</v>
          </cell>
        </row>
        <row r="2434">
          <cell r="A2434" t="str">
            <v>ON</v>
          </cell>
          <cell r="B2434">
            <v>9</v>
          </cell>
          <cell r="C2434">
            <v>3</v>
          </cell>
          <cell r="D2434" t="str">
            <v>P</v>
          </cell>
          <cell r="E2434">
            <v>3.5</v>
          </cell>
          <cell r="F2434">
            <v>37859</v>
          </cell>
          <cell r="G2434">
            <v>0.214</v>
          </cell>
          <cell r="H2434">
            <v>0.23</v>
          </cell>
          <cell r="I2434" t="str">
            <v>8          0</v>
          </cell>
          <cell r="J2434">
            <v>0</v>
          </cell>
          <cell r="K2434">
            <v>0</v>
          </cell>
          <cell r="L2434">
            <v>2003</v>
          </cell>
          <cell r="M2434">
            <v>1.7329791681528117</v>
          </cell>
          <cell r="N2434" t="str">
            <v>NG93</v>
          </cell>
          <cell r="O2434">
            <v>50.75</v>
          </cell>
          <cell r="P2434">
            <v>2</v>
          </cell>
        </row>
        <row r="2435">
          <cell r="A2435" t="str">
            <v>ON</v>
          </cell>
          <cell r="B2435">
            <v>9</v>
          </cell>
          <cell r="C2435">
            <v>3</v>
          </cell>
          <cell r="D2435" t="str">
            <v>C</v>
          </cell>
          <cell r="E2435">
            <v>3.55</v>
          </cell>
          <cell r="F2435">
            <v>37859</v>
          </cell>
          <cell r="G2435">
            <v>0.746</v>
          </cell>
          <cell r="H2435">
            <v>0.67</v>
          </cell>
          <cell r="I2435" t="str">
            <v>7          0</v>
          </cell>
          <cell r="J2435">
            <v>0</v>
          </cell>
          <cell r="K2435">
            <v>0</v>
          </cell>
          <cell r="L2435">
            <v>2003</v>
          </cell>
          <cell r="M2435" t="str">
            <v>No Trade</v>
          </cell>
          <cell r="N2435" t="str">
            <v>NG93</v>
          </cell>
          <cell r="O2435">
            <v>50.75</v>
          </cell>
          <cell r="P2435">
            <v>1</v>
          </cell>
        </row>
        <row r="2436">
          <cell r="A2436" t="str">
            <v>ON</v>
          </cell>
          <cell r="B2436">
            <v>9</v>
          </cell>
          <cell r="C2436">
            <v>3</v>
          </cell>
          <cell r="D2436" t="str">
            <v>P</v>
          </cell>
          <cell r="E2436">
            <v>3.55</v>
          </cell>
          <cell r="F2436">
            <v>37859</v>
          </cell>
          <cell r="G2436">
            <v>0.23300000000000001</v>
          </cell>
          <cell r="H2436">
            <v>0.25</v>
          </cell>
          <cell r="I2436" t="str">
            <v>9          0</v>
          </cell>
          <cell r="J2436">
            <v>0</v>
          </cell>
          <cell r="K2436">
            <v>0</v>
          </cell>
          <cell r="L2436">
            <v>2003</v>
          </cell>
          <cell r="M2436">
            <v>1.7508459585461116</v>
          </cell>
          <cell r="N2436" t="str">
            <v>NG93</v>
          </cell>
          <cell r="O2436">
            <v>50.75</v>
          </cell>
          <cell r="P2436">
            <v>2</v>
          </cell>
        </row>
        <row r="2437">
          <cell r="A2437" t="str">
            <v>ON</v>
          </cell>
          <cell r="B2437">
            <v>9</v>
          </cell>
          <cell r="C2437">
            <v>3</v>
          </cell>
          <cell r="D2437" t="str">
            <v>C</v>
          </cell>
          <cell r="E2437">
            <v>3.6</v>
          </cell>
          <cell r="F2437">
            <v>37859</v>
          </cell>
          <cell r="G2437">
            <v>0.71799999999999997</v>
          </cell>
          <cell r="H2437">
            <v>0.65</v>
          </cell>
          <cell r="I2437" t="str">
            <v>0          0</v>
          </cell>
          <cell r="J2437">
            <v>0</v>
          </cell>
          <cell r="K2437">
            <v>0</v>
          </cell>
          <cell r="L2437">
            <v>2003</v>
          </cell>
          <cell r="M2437" t="str">
            <v>No Trade</v>
          </cell>
          <cell r="N2437" t="str">
            <v>NG93</v>
          </cell>
          <cell r="O2437">
            <v>50.75</v>
          </cell>
          <cell r="P2437">
            <v>1</v>
          </cell>
        </row>
        <row r="2438">
          <cell r="A2438" t="str">
            <v>ON</v>
          </cell>
          <cell r="B2438">
            <v>9</v>
          </cell>
          <cell r="C2438">
            <v>3</v>
          </cell>
          <cell r="D2438" t="str">
            <v>P</v>
          </cell>
          <cell r="E2438">
            <v>3.6</v>
          </cell>
          <cell r="F2438">
            <v>37859</v>
          </cell>
          <cell r="G2438">
            <v>0.253</v>
          </cell>
          <cell r="H2438">
            <v>0.28000000000000003</v>
          </cell>
          <cell r="I2438" t="str">
            <v>1          0</v>
          </cell>
          <cell r="J2438">
            <v>0</v>
          </cell>
          <cell r="K2438">
            <v>0</v>
          </cell>
          <cell r="L2438">
            <v>2003</v>
          </cell>
          <cell r="M2438">
            <v>1.7686712546940517</v>
          </cell>
          <cell r="N2438" t="str">
            <v>NG93</v>
          </cell>
          <cell r="O2438">
            <v>50.75</v>
          </cell>
          <cell r="P2438">
            <v>2</v>
          </cell>
        </row>
        <row r="2439">
          <cell r="A2439" t="str">
            <v>ON</v>
          </cell>
          <cell r="B2439">
            <v>9</v>
          </cell>
          <cell r="C2439">
            <v>3</v>
          </cell>
          <cell r="D2439" t="str">
            <v>C</v>
          </cell>
          <cell r="E2439">
            <v>3.65</v>
          </cell>
          <cell r="F2439">
            <v>37859</v>
          </cell>
          <cell r="G2439">
            <v>0.69099999999999995</v>
          </cell>
          <cell r="H2439">
            <v>0.62</v>
          </cell>
          <cell r="I2439" t="str">
            <v>2          0</v>
          </cell>
          <cell r="J2439">
            <v>0</v>
          </cell>
          <cell r="K2439">
            <v>0</v>
          </cell>
          <cell r="L2439">
            <v>2003</v>
          </cell>
          <cell r="M2439" t="str">
            <v>No Trade</v>
          </cell>
          <cell r="N2439" t="str">
            <v>NG93</v>
          </cell>
          <cell r="O2439">
            <v>50.75</v>
          </cell>
          <cell r="P2439">
            <v>1</v>
          </cell>
        </row>
        <row r="2440">
          <cell r="A2440" t="str">
            <v>ON</v>
          </cell>
          <cell r="B2440">
            <v>9</v>
          </cell>
          <cell r="C2440">
            <v>3</v>
          </cell>
          <cell r="D2440" t="str">
            <v>P</v>
          </cell>
          <cell r="E2440">
            <v>3.65</v>
          </cell>
          <cell r="F2440">
            <v>37859</v>
          </cell>
          <cell r="G2440">
            <v>0.27400000000000002</v>
          </cell>
          <cell r="H2440">
            <v>0.3</v>
          </cell>
          <cell r="I2440" t="str">
            <v>3          0</v>
          </cell>
          <cell r="J2440">
            <v>0</v>
          </cell>
          <cell r="K2440">
            <v>0</v>
          </cell>
          <cell r="L2440">
            <v>2003</v>
          </cell>
          <cell r="M2440">
            <v>1.7864456372768727</v>
          </cell>
          <cell r="N2440" t="str">
            <v>NG93</v>
          </cell>
          <cell r="O2440">
            <v>50.75</v>
          </cell>
          <cell r="P2440">
            <v>2</v>
          </cell>
        </row>
        <row r="2441">
          <cell r="A2441" t="str">
            <v>ON</v>
          </cell>
          <cell r="B2441">
            <v>9</v>
          </cell>
          <cell r="C2441">
            <v>3</v>
          </cell>
          <cell r="D2441" t="str">
            <v>C</v>
          </cell>
          <cell r="E2441">
            <v>3.7</v>
          </cell>
          <cell r="F2441">
            <v>37859</v>
          </cell>
          <cell r="G2441">
            <v>0.66500000000000004</v>
          </cell>
          <cell r="H2441">
            <v>0.59</v>
          </cell>
          <cell r="I2441" t="str">
            <v>7          0</v>
          </cell>
          <cell r="J2441">
            <v>0</v>
          </cell>
          <cell r="K2441">
            <v>0</v>
          </cell>
          <cell r="L2441">
            <v>2003</v>
          </cell>
          <cell r="M2441" t="str">
            <v>No Trade</v>
          </cell>
          <cell r="N2441" t="str">
            <v>NG93</v>
          </cell>
          <cell r="O2441">
            <v>50.75</v>
          </cell>
          <cell r="P2441">
            <v>1</v>
          </cell>
        </row>
        <row r="2442">
          <cell r="A2442" t="str">
            <v>ON</v>
          </cell>
          <cell r="B2442">
            <v>9</v>
          </cell>
          <cell r="C2442">
            <v>3</v>
          </cell>
          <cell r="D2442" t="str">
            <v>P</v>
          </cell>
          <cell r="E2442">
            <v>3.7</v>
          </cell>
          <cell r="F2442">
            <v>37859</v>
          </cell>
          <cell r="G2442">
            <v>0.29699999999999999</v>
          </cell>
          <cell r="H2442">
            <v>0.32</v>
          </cell>
          <cell r="I2442" t="str">
            <v>7          0</v>
          </cell>
          <cell r="J2442">
            <v>0</v>
          </cell>
          <cell r="K2442">
            <v>0</v>
          </cell>
          <cell r="L2442">
            <v>2003</v>
          </cell>
          <cell r="M2442">
            <v>1.8054250074739866</v>
          </cell>
          <cell r="N2442" t="str">
            <v>NG93</v>
          </cell>
          <cell r="O2442">
            <v>50.75</v>
          </cell>
          <cell r="P2442">
            <v>2</v>
          </cell>
        </row>
        <row r="2443">
          <cell r="A2443" t="str">
            <v>ON</v>
          </cell>
          <cell r="B2443">
            <v>9</v>
          </cell>
          <cell r="C2443">
            <v>3</v>
          </cell>
          <cell r="D2443" t="str">
            <v>C</v>
          </cell>
          <cell r="E2443">
            <v>3.75</v>
          </cell>
          <cell r="F2443">
            <v>37859</v>
          </cell>
          <cell r="G2443">
            <v>0.64</v>
          </cell>
          <cell r="H2443">
            <v>0.56999999999999995</v>
          </cell>
          <cell r="I2443" t="str">
            <v>3          0</v>
          </cell>
          <cell r="J2443">
            <v>0</v>
          </cell>
          <cell r="K2443">
            <v>0</v>
          </cell>
          <cell r="L2443">
            <v>2003</v>
          </cell>
          <cell r="M2443" t="str">
            <v>No Trade</v>
          </cell>
          <cell r="N2443" t="str">
            <v>NG93</v>
          </cell>
          <cell r="O2443">
            <v>50.75</v>
          </cell>
          <cell r="P2443">
            <v>1</v>
          </cell>
        </row>
        <row r="2444">
          <cell r="A2444" t="str">
            <v>ON</v>
          </cell>
          <cell r="B2444">
            <v>9</v>
          </cell>
          <cell r="C2444">
            <v>3</v>
          </cell>
          <cell r="D2444" t="str">
            <v>P</v>
          </cell>
          <cell r="E2444">
            <v>3.75</v>
          </cell>
          <cell r="F2444">
            <v>37859</v>
          </cell>
          <cell r="G2444">
            <v>0.32</v>
          </cell>
          <cell r="H2444">
            <v>0.35</v>
          </cell>
          <cell r="I2444" t="str">
            <v>1         50</v>
          </cell>
          <cell r="J2444">
            <v>0</v>
          </cell>
          <cell r="K2444">
            <v>0</v>
          </cell>
          <cell r="L2444">
            <v>2003</v>
          </cell>
          <cell r="M2444">
            <v>1.8230296651945008</v>
          </cell>
          <cell r="N2444" t="str">
            <v>NG93</v>
          </cell>
          <cell r="O2444">
            <v>50.75</v>
          </cell>
          <cell r="P2444">
            <v>2</v>
          </cell>
        </row>
        <row r="2445">
          <cell r="A2445" t="str">
            <v>ON</v>
          </cell>
          <cell r="B2445">
            <v>9</v>
          </cell>
          <cell r="C2445">
            <v>3</v>
          </cell>
          <cell r="D2445" t="str">
            <v>C</v>
          </cell>
          <cell r="E2445">
            <v>3.8</v>
          </cell>
          <cell r="F2445">
            <v>37859</v>
          </cell>
          <cell r="G2445">
            <v>0.61399999999999999</v>
          </cell>
          <cell r="H2445">
            <v>0.54</v>
          </cell>
          <cell r="I2445" t="str">
            <v>9          0</v>
          </cell>
          <cell r="J2445">
            <v>0</v>
          </cell>
          <cell r="K2445">
            <v>0</v>
          </cell>
          <cell r="L2445">
            <v>2003</v>
          </cell>
          <cell r="M2445" t="str">
            <v>No Trade</v>
          </cell>
          <cell r="N2445" t="str">
            <v>NG93</v>
          </cell>
          <cell r="O2445">
            <v>50.75</v>
          </cell>
          <cell r="P2445">
            <v>1</v>
          </cell>
        </row>
        <row r="2446">
          <cell r="A2446" t="str">
            <v>ON</v>
          </cell>
          <cell r="B2446">
            <v>9</v>
          </cell>
          <cell r="C2446">
            <v>3</v>
          </cell>
          <cell r="D2446" t="str">
            <v>P</v>
          </cell>
          <cell r="E2446">
            <v>3.8</v>
          </cell>
          <cell r="F2446">
            <v>37859</v>
          </cell>
          <cell r="G2446">
            <v>0.34300000000000003</v>
          </cell>
          <cell r="H2446">
            <v>0.37</v>
          </cell>
          <cell r="I2446" t="str">
            <v>7          0</v>
          </cell>
          <cell r="J2446">
            <v>0</v>
          </cell>
          <cell r="K2446">
            <v>0</v>
          </cell>
          <cell r="L2446">
            <v>2003</v>
          </cell>
          <cell r="M2446">
            <v>1.8394218102467625</v>
          </cell>
          <cell r="N2446" t="str">
            <v>NG93</v>
          </cell>
          <cell r="O2446">
            <v>50.75</v>
          </cell>
          <cell r="P2446">
            <v>2</v>
          </cell>
        </row>
        <row r="2447">
          <cell r="A2447" t="str">
            <v>ON</v>
          </cell>
          <cell r="B2447">
            <v>9</v>
          </cell>
          <cell r="C2447">
            <v>3</v>
          </cell>
          <cell r="D2447" t="str">
            <v>C</v>
          </cell>
          <cell r="E2447">
            <v>3.85</v>
          </cell>
          <cell r="F2447">
            <v>37859</v>
          </cell>
          <cell r="G2447">
            <v>0.59099999999999997</v>
          </cell>
          <cell r="H2447">
            <v>0.52</v>
          </cell>
          <cell r="I2447" t="str">
            <v>7          0</v>
          </cell>
          <cell r="J2447">
            <v>0</v>
          </cell>
          <cell r="K2447">
            <v>0</v>
          </cell>
          <cell r="L2447">
            <v>2003</v>
          </cell>
          <cell r="M2447" t="str">
            <v>No Trade</v>
          </cell>
          <cell r="N2447" t="str">
            <v>NG93</v>
          </cell>
          <cell r="O2447">
            <v>50.75</v>
          </cell>
          <cell r="P2447">
            <v>1</v>
          </cell>
        </row>
        <row r="2448">
          <cell r="A2448" t="str">
            <v>ON</v>
          </cell>
          <cell r="B2448">
            <v>9</v>
          </cell>
          <cell r="C2448">
            <v>3</v>
          </cell>
          <cell r="D2448" t="str">
            <v>P</v>
          </cell>
          <cell r="E2448">
            <v>3.85</v>
          </cell>
          <cell r="F2448">
            <v>37859</v>
          </cell>
          <cell r="G2448">
            <v>0.36799999999999999</v>
          </cell>
          <cell r="H2448">
            <v>0.4</v>
          </cell>
          <cell r="I2448" t="str">
            <v>3          0</v>
          </cell>
          <cell r="J2448">
            <v>0</v>
          </cell>
          <cell r="K2448">
            <v>0</v>
          </cell>
          <cell r="L2448">
            <v>2003</v>
          </cell>
          <cell r="M2448">
            <v>1.8569632179898166</v>
          </cell>
          <cell r="N2448" t="str">
            <v>NG93</v>
          </cell>
          <cell r="O2448">
            <v>50.75</v>
          </cell>
          <cell r="P2448">
            <v>2</v>
          </cell>
        </row>
        <row r="2449">
          <cell r="A2449" t="str">
            <v>ON</v>
          </cell>
          <cell r="B2449">
            <v>9</v>
          </cell>
          <cell r="C2449">
            <v>3</v>
          </cell>
          <cell r="D2449" t="str">
            <v>C</v>
          </cell>
          <cell r="E2449">
            <v>3.9</v>
          </cell>
          <cell r="F2449">
            <v>37859</v>
          </cell>
          <cell r="G2449">
            <v>0.56899999999999995</v>
          </cell>
          <cell r="H2449">
            <v>0.5</v>
          </cell>
          <cell r="I2449" t="str">
            <v>5          0</v>
          </cell>
          <cell r="J2449">
            <v>0</v>
          </cell>
          <cell r="K2449">
            <v>0</v>
          </cell>
          <cell r="L2449">
            <v>2003</v>
          </cell>
          <cell r="M2449" t="str">
            <v>No Trade</v>
          </cell>
          <cell r="N2449" t="str">
            <v>NG93</v>
          </cell>
          <cell r="O2449">
            <v>50.75</v>
          </cell>
          <cell r="P2449">
            <v>1</v>
          </cell>
        </row>
        <row r="2450">
          <cell r="A2450" t="str">
            <v>ON</v>
          </cell>
          <cell r="B2450">
            <v>9</v>
          </cell>
          <cell r="C2450">
            <v>3</v>
          </cell>
          <cell r="D2450" t="str">
            <v>P</v>
          </cell>
          <cell r="E2450">
            <v>3.9</v>
          </cell>
          <cell r="F2450">
            <v>37859</v>
          </cell>
          <cell r="G2450">
            <v>0.39400000000000002</v>
          </cell>
          <cell r="H2450">
            <v>0.43</v>
          </cell>
          <cell r="I2450" t="str">
            <v>1          0</v>
          </cell>
          <cell r="J2450">
            <v>0</v>
          </cell>
          <cell r="K2450">
            <v>0</v>
          </cell>
          <cell r="L2450">
            <v>2003</v>
          </cell>
          <cell r="M2450">
            <v>1.8744493102702229</v>
          </cell>
          <cell r="N2450" t="str">
            <v>NG93</v>
          </cell>
          <cell r="O2450">
            <v>50.75</v>
          </cell>
          <cell r="P2450">
            <v>2</v>
          </cell>
        </row>
        <row r="2451">
          <cell r="A2451" t="str">
            <v>ON</v>
          </cell>
          <cell r="B2451">
            <v>9</v>
          </cell>
          <cell r="C2451">
            <v>3</v>
          </cell>
          <cell r="D2451" t="str">
            <v>C</v>
          </cell>
          <cell r="E2451">
            <v>3.95</v>
          </cell>
          <cell r="F2451">
            <v>37859</v>
          </cell>
          <cell r="G2451">
            <v>0.54500000000000004</v>
          </cell>
          <cell r="H2451">
            <v>0.48</v>
          </cell>
          <cell r="I2451" t="str">
            <v>3          0</v>
          </cell>
          <cell r="J2451">
            <v>0</v>
          </cell>
          <cell r="K2451">
            <v>0</v>
          </cell>
          <cell r="L2451">
            <v>2003</v>
          </cell>
          <cell r="M2451" t="str">
            <v>No Trade</v>
          </cell>
          <cell r="N2451" t="str">
            <v>NG93</v>
          </cell>
          <cell r="O2451">
            <v>50.75</v>
          </cell>
          <cell r="P2451">
            <v>1</v>
          </cell>
        </row>
        <row r="2452">
          <cell r="A2452" t="str">
            <v>ON</v>
          </cell>
          <cell r="B2452">
            <v>9</v>
          </cell>
          <cell r="C2452">
            <v>3</v>
          </cell>
          <cell r="D2452" t="str">
            <v>P</v>
          </cell>
          <cell r="E2452">
            <v>3.95</v>
          </cell>
          <cell r="F2452">
            <v>37859</v>
          </cell>
          <cell r="G2452">
            <v>0.42</v>
          </cell>
          <cell r="H2452">
            <v>0.45</v>
          </cell>
          <cell r="I2452" t="str">
            <v>9          0</v>
          </cell>
          <cell r="J2452">
            <v>0</v>
          </cell>
          <cell r="K2452">
            <v>0</v>
          </cell>
          <cell r="L2452">
            <v>2003</v>
          </cell>
          <cell r="M2452">
            <v>1.8908519241947259</v>
          </cell>
          <cell r="N2452" t="str">
            <v>NG93</v>
          </cell>
          <cell r="O2452">
            <v>50.75</v>
          </cell>
          <cell r="P2452">
            <v>2</v>
          </cell>
        </row>
        <row r="2453">
          <cell r="A2453" t="str">
            <v>ON</v>
          </cell>
          <cell r="B2453">
            <v>9</v>
          </cell>
          <cell r="C2453">
            <v>3</v>
          </cell>
          <cell r="D2453" t="str">
            <v>C</v>
          </cell>
          <cell r="E2453">
            <v>4</v>
          </cell>
          <cell r="F2453">
            <v>37859</v>
          </cell>
          <cell r="G2453">
            <v>0.52300000000000002</v>
          </cell>
          <cell r="H2453">
            <v>0.46</v>
          </cell>
          <cell r="I2453" t="str">
            <v>2          0</v>
          </cell>
          <cell r="J2453">
            <v>0</v>
          </cell>
          <cell r="K2453">
            <v>0</v>
          </cell>
          <cell r="L2453">
            <v>2003</v>
          </cell>
          <cell r="M2453" t="str">
            <v>No Trade</v>
          </cell>
          <cell r="N2453" t="str">
            <v>NG93</v>
          </cell>
          <cell r="O2453">
            <v>50.75</v>
          </cell>
          <cell r="P2453">
            <v>1</v>
          </cell>
        </row>
        <row r="2454">
          <cell r="A2454" t="str">
            <v>ON</v>
          </cell>
          <cell r="B2454">
            <v>9</v>
          </cell>
          <cell r="C2454">
            <v>3</v>
          </cell>
          <cell r="D2454" t="str">
            <v>P</v>
          </cell>
          <cell r="E2454">
            <v>4</v>
          </cell>
          <cell r="F2454">
            <v>37859</v>
          </cell>
          <cell r="G2454">
            <v>0.44800000000000001</v>
          </cell>
          <cell r="H2454">
            <v>0.48</v>
          </cell>
          <cell r="I2454" t="str">
            <v>8          0</v>
          </cell>
          <cell r="J2454">
            <v>0</v>
          </cell>
          <cell r="K2454">
            <v>0</v>
          </cell>
          <cell r="L2454">
            <v>2003</v>
          </cell>
          <cell r="M2454">
            <v>1.9082753350101245</v>
          </cell>
          <cell r="N2454" t="str">
            <v>NG93</v>
          </cell>
          <cell r="O2454">
            <v>50.75</v>
          </cell>
          <cell r="P2454">
            <v>2</v>
          </cell>
        </row>
        <row r="2455">
          <cell r="A2455" t="str">
            <v>ON</v>
          </cell>
          <cell r="B2455">
            <v>9</v>
          </cell>
          <cell r="C2455">
            <v>3</v>
          </cell>
          <cell r="D2455" t="str">
            <v>C</v>
          </cell>
          <cell r="E2455">
            <v>4.05</v>
          </cell>
          <cell r="F2455">
            <v>37859</v>
          </cell>
          <cell r="G2455">
            <v>0.501</v>
          </cell>
          <cell r="H2455">
            <v>0.44</v>
          </cell>
          <cell r="I2455" t="str">
            <v>3          0</v>
          </cell>
          <cell r="J2455">
            <v>0</v>
          </cell>
          <cell r="K2455">
            <v>0</v>
          </cell>
          <cell r="L2455">
            <v>2003</v>
          </cell>
          <cell r="M2455" t="str">
            <v>No Trade</v>
          </cell>
          <cell r="N2455" t="str">
            <v>NG93</v>
          </cell>
          <cell r="O2455">
            <v>50.75</v>
          </cell>
          <cell r="P2455">
            <v>1</v>
          </cell>
        </row>
        <row r="2456">
          <cell r="A2456" t="str">
            <v>ON</v>
          </cell>
          <cell r="B2456">
            <v>9</v>
          </cell>
          <cell r="C2456">
            <v>3</v>
          </cell>
          <cell r="D2456" t="str">
            <v>C</v>
          </cell>
          <cell r="E2456">
            <v>4.0999999999999996</v>
          </cell>
          <cell r="F2456">
            <v>37859</v>
          </cell>
          <cell r="G2456">
            <v>0.48</v>
          </cell>
          <cell r="H2456">
            <v>0.42</v>
          </cell>
          <cell r="I2456" t="str">
            <v>4          0</v>
          </cell>
          <cell r="J2456">
            <v>0</v>
          </cell>
          <cell r="K2456">
            <v>0</v>
          </cell>
          <cell r="L2456">
            <v>2003</v>
          </cell>
          <cell r="M2456" t="str">
            <v>No Trade</v>
          </cell>
          <cell r="N2456" t="str">
            <v>NG93</v>
          </cell>
          <cell r="O2456">
            <v>50.75</v>
          </cell>
          <cell r="P2456">
            <v>1</v>
          </cell>
        </row>
        <row r="2457">
          <cell r="A2457" t="str">
            <v>ON</v>
          </cell>
          <cell r="B2457">
            <v>9</v>
          </cell>
          <cell r="C2457">
            <v>3</v>
          </cell>
          <cell r="D2457" t="str">
            <v>P</v>
          </cell>
          <cell r="E2457">
            <v>4.0999999999999996</v>
          </cell>
          <cell r="F2457">
            <v>37859</v>
          </cell>
          <cell r="G2457">
            <v>0.505</v>
          </cell>
          <cell r="H2457">
            <v>0.55000000000000004</v>
          </cell>
          <cell r="I2457" t="str">
            <v>0          0</v>
          </cell>
          <cell r="J2457">
            <v>0</v>
          </cell>
          <cell r="K2457">
            <v>0</v>
          </cell>
          <cell r="L2457">
            <v>2003</v>
          </cell>
          <cell r="M2457">
            <v>1.941129034574395</v>
          </cell>
          <cell r="N2457" t="str">
            <v>NG93</v>
          </cell>
          <cell r="O2457">
            <v>50.75</v>
          </cell>
          <cell r="P2457">
            <v>2</v>
          </cell>
        </row>
        <row r="2458">
          <cell r="A2458" t="str">
            <v>ON</v>
          </cell>
          <cell r="B2458">
            <v>9</v>
          </cell>
          <cell r="C2458">
            <v>3</v>
          </cell>
          <cell r="D2458" t="str">
            <v>C</v>
          </cell>
          <cell r="E2458">
            <v>4.2</v>
          </cell>
          <cell r="F2458">
            <v>37859</v>
          </cell>
          <cell r="G2458">
            <v>0.442</v>
          </cell>
          <cell r="H2458">
            <v>0.38</v>
          </cell>
          <cell r="I2458" t="str">
            <v>9          0</v>
          </cell>
          <cell r="J2458">
            <v>0</v>
          </cell>
          <cell r="K2458">
            <v>0</v>
          </cell>
          <cell r="L2458">
            <v>2003</v>
          </cell>
          <cell r="M2458" t="str">
            <v>No Trade</v>
          </cell>
          <cell r="N2458" t="str">
            <v>NG93</v>
          </cell>
          <cell r="O2458">
            <v>50.75</v>
          </cell>
          <cell r="P2458">
            <v>1</v>
          </cell>
        </row>
        <row r="2459">
          <cell r="A2459" t="str">
            <v>ON</v>
          </cell>
          <cell r="B2459">
            <v>9</v>
          </cell>
          <cell r="C2459">
            <v>3</v>
          </cell>
          <cell r="D2459" t="str">
            <v>C</v>
          </cell>
          <cell r="E2459">
            <v>4.25</v>
          </cell>
          <cell r="F2459">
            <v>37859</v>
          </cell>
          <cell r="G2459">
            <v>0.42399999999999999</v>
          </cell>
          <cell r="H2459">
            <v>0.37</v>
          </cell>
          <cell r="I2459" t="str">
            <v>2          0</v>
          </cell>
          <cell r="J2459">
            <v>0</v>
          </cell>
          <cell r="K2459">
            <v>0</v>
          </cell>
          <cell r="L2459">
            <v>2003</v>
          </cell>
          <cell r="M2459" t="str">
            <v>No Trade</v>
          </cell>
          <cell r="N2459" t="str">
            <v>NG93</v>
          </cell>
          <cell r="O2459">
            <v>50.75</v>
          </cell>
          <cell r="P2459">
            <v>1</v>
          </cell>
        </row>
        <row r="2460">
          <cell r="A2460" t="str">
            <v>ON</v>
          </cell>
          <cell r="B2460">
            <v>9</v>
          </cell>
          <cell r="C2460">
            <v>3</v>
          </cell>
          <cell r="D2460" t="str">
            <v>C</v>
          </cell>
          <cell r="E2460">
            <v>4.4000000000000004</v>
          </cell>
          <cell r="F2460">
            <v>37859</v>
          </cell>
          <cell r="G2460">
            <v>0</v>
          </cell>
          <cell r="H2460">
            <v>0</v>
          </cell>
          <cell r="I2460" t="str">
            <v>0          0</v>
          </cell>
          <cell r="J2460">
            <v>0</v>
          </cell>
          <cell r="K2460">
            <v>0</v>
          </cell>
          <cell r="L2460">
            <v>2003</v>
          </cell>
          <cell r="M2460" t="str">
            <v>No Trade</v>
          </cell>
          <cell r="N2460" t="str">
            <v/>
          </cell>
          <cell r="O2460" t="str">
            <v/>
          </cell>
          <cell r="P2460" t="str">
            <v/>
          </cell>
        </row>
        <row r="2461">
          <cell r="A2461" t="str">
            <v>ON</v>
          </cell>
          <cell r="B2461">
            <v>9</v>
          </cell>
          <cell r="C2461">
            <v>3</v>
          </cell>
          <cell r="D2461" t="str">
            <v>C</v>
          </cell>
          <cell r="E2461">
            <v>4.5</v>
          </cell>
          <cell r="F2461">
            <v>37859</v>
          </cell>
          <cell r="G2461">
            <v>0.34399999999999997</v>
          </cell>
          <cell r="H2461">
            <v>0.28999999999999998</v>
          </cell>
          <cell r="I2461" t="str">
            <v>9          0</v>
          </cell>
          <cell r="J2461">
            <v>0</v>
          </cell>
          <cell r="K2461">
            <v>0</v>
          </cell>
          <cell r="L2461">
            <v>2003</v>
          </cell>
          <cell r="M2461" t="str">
            <v>No Trade</v>
          </cell>
          <cell r="N2461" t="str">
            <v>NG93</v>
          </cell>
          <cell r="O2461">
            <v>50.75</v>
          </cell>
          <cell r="P2461">
            <v>1</v>
          </cell>
        </row>
        <row r="2462">
          <cell r="A2462" t="str">
            <v>ON</v>
          </cell>
          <cell r="B2462">
            <v>9</v>
          </cell>
          <cell r="C2462">
            <v>3</v>
          </cell>
          <cell r="D2462" t="str">
            <v>C</v>
          </cell>
          <cell r="E2462">
            <v>4.8499999999999996</v>
          </cell>
          <cell r="F2462">
            <v>37859</v>
          </cell>
          <cell r="G2462">
            <v>0.25800000000000001</v>
          </cell>
          <cell r="H2462">
            <v>0.22</v>
          </cell>
          <cell r="I2462" t="str">
            <v>1          0</v>
          </cell>
          <cell r="J2462">
            <v>0</v>
          </cell>
          <cell r="K2462">
            <v>0</v>
          </cell>
          <cell r="L2462">
            <v>2003</v>
          </cell>
          <cell r="M2462" t="str">
            <v>No Trade</v>
          </cell>
          <cell r="N2462" t="str">
            <v>NG93</v>
          </cell>
          <cell r="O2462">
            <v>50.75</v>
          </cell>
          <cell r="P2462">
            <v>1</v>
          </cell>
        </row>
        <row r="2463">
          <cell r="A2463" t="str">
            <v>ON</v>
          </cell>
          <cell r="B2463">
            <v>9</v>
          </cell>
          <cell r="C2463">
            <v>3</v>
          </cell>
          <cell r="D2463" t="str">
            <v>C</v>
          </cell>
          <cell r="E2463">
            <v>5</v>
          </cell>
          <cell r="F2463">
            <v>37859</v>
          </cell>
          <cell r="G2463">
            <v>0.22800000000000001</v>
          </cell>
          <cell r="H2463">
            <v>0.19</v>
          </cell>
          <cell r="I2463" t="str">
            <v>5         15</v>
          </cell>
          <cell r="J2463">
            <v>0.22</v>
          </cell>
          <cell r="K2463">
            <v>0.22</v>
          </cell>
          <cell r="L2463">
            <v>2003</v>
          </cell>
          <cell r="M2463" t="str">
            <v>No Trade</v>
          </cell>
          <cell r="N2463" t="str">
            <v>NG93</v>
          </cell>
          <cell r="O2463">
            <v>50.75</v>
          </cell>
          <cell r="P2463">
            <v>1</v>
          </cell>
        </row>
        <row r="2464">
          <cell r="A2464" t="str">
            <v>ON</v>
          </cell>
          <cell r="B2464">
            <v>9</v>
          </cell>
          <cell r="C2464">
            <v>3</v>
          </cell>
          <cell r="D2464" t="str">
            <v>C</v>
          </cell>
          <cell r="E2464">
            <v>5.2</v>
          </cell>
          <cell r="F2464">
            <v>37859</v>
          </cell>
          <cell r="G2464">
            <v>0.19400000000000001</v>
          </cell>
          <cell r="H2464">
            <v>0.16</v>
          </cell>
          <cell r="I2464" t="str">
            <v>5          0</v>
          </cell>
          <cell r="J2464">
            <v>0</v>
          </cell>
          <cell r="K2464">
            <v>0</v>
          </cell>
          <cell r="L2464">
            <v>2003</v>
          </cell>
          <cell r="M2464" t="str">
            <v>No Trade</v>
          </cell>
          <cell r="N2464" t="str">
            <v>NG93</v>
          </cell>
          <cell r="O2464">
            <v>50.75</v>
          </cell>
          <cell r="P2464">
            <v>1</v>
          </cell>
        </row>
        <row r="2465">
          <cell r="A2465" t="str">
            <v>ON</v>
          </cell>
          <cell r="B2465">
            <v>9</v>
          </cell>
          <cell r="C2465">
            <v>3</v>
          </cell>
          <cell r="D2465" t="str">
            <v>C</v>
          </cell>
          <cell r="E2465">
            <v>5.25</v>
          </cell>
          <cell r="F2465">
            <v>37859</v>
          </cell>
          <cell r="G2465">
            <v>0.186</v>
          </cell>
          <cell r="H2465">
            <v>0.15</v>
          </cell>
          <cell r="I2465" t="str">
            <v>8          0</v>
          </cell>
          <cell r="J2465">
            <v>0</v>
          </cell>
          <cell r="K2465">
            <v>0</v>
          </cell>
          <cell r="L2465">
            <v>2003</v>
          </cell>
          <cell r="M2465" t="str">
            <v>No Trade</v>
          </cell>
          <cell r="N2465" t="str">
            <v>NG93</v>
          </cell>
          <cell r="O2465">
            <v>50.75</v>
          </cell>
          <cell r="P2465">
            <v>1</v>
          </cell>
        </row>
        <row r="2466">
          <cell r="A2466" t="str">
            <v>ON</v>
          </cell>
          <cell r="B2466">
            <v>9</v>
          </cell>
          <cell r="C2466">
            <v>3</v>
          </cell>
          <cell r="D2466" t="str">
            <v>C</v>
          </cell>
          <cell r="E2466">
            <v>5.3</v>
          </cell>
          <cell r="F2466">
            <v>37859</v>
          </cell>
          <cell r="G2466">
            <v>0.17899999999999999</v>
          </cell>
          <cell r="H2466">
            <v>0.15</v>
          </cell>
          <cell r="I2466" t="str">
            <v>2          0</v>
          </cell>
          <cell r="J2466">
            <v>0</v>
          </cell>
          <cell r="K2466">
            <v>0</v>
          </cell>
          <cell r="L2466">
            <v>2003</v>
          </cell>
          <cell r="M2466" t="str">
            <v>No Trade</v>
          </cell>
          <cell r="N2466" t="str">
            <v>NG93</v>
          </cell>
          <cell r="O2466">
            <v>50.75</v>
          </cell>
          <cell r="P2466">
            <v>1</v>
          </cell>
        </row>
        <row r="2467">
          <cell r="A2467" t="str">
            <v>ON</v>
          </cell>
          <cell r="B2467">
            <v>9</v>
          </cell>
          <cell r="C2467">
            <v>3</v>
          </cell>
          <cell r="D2467" t="str">
            <v>C</v>
          </cell>
          <cell r="E2467">
            <v>5.4</v>
          </cell>
          <cell r="F2467">
            <v>37859</v>
          </cell>
          <cell r="G2467">
            <v>0.16500000000000001</v>
          </cell>
          <cell r="H2467">
            <v>0.14000000000000001</v>
          </cell>
          <cell r="I2467" t="str">
            <v>0          0</v>
          </cell>
          <cell r="J2467">
            <v>0</v>
          </cell>
          <cell r="K2467">
            <v>0</v>
          </cell>
          <cell r="L2467">
            <v>2003</v>
          </cell>
          <cell r="M2467" t="str">
            <v>No Trade</v>
          </cell>
          <cell r="N2467" t="str">
            <v>NG93</v>
          </cell>
          <cell r="O2467">
            <v>50.75</v>
          </cell>
          <cell r="P2467">
            <v>1</v>
          </cell>
        </row>
        <row r="2468">
          <cell r="A2468" t="str">
            <v>ON</v>
          </cell>
          <cell r="B2468">
            <v>9</v>
          </cell>
          <cell r="C2468">
            <v>3</v>
          </cell>
          <cell r="D2468" t="str">
            <v>C</v>
          </cell>
          <cell r="E2468">
            <v>5.5</v>
          </cell>
          <cell r="F2468">
            <v>37859</v>
          </cell>
          <cell r="G2468">
            <v>0.153</v>
          </cell>
          <cell r="H2468">
            <v>0.12</v>
          </cell>
          <cell r="I2468" t="str">
            <v>9          0</v>
          </cell>
          <cell r="J2468">
            <v>0</v>
          </cell>
          <cell r="K2468">
            <v>0</v>
          </cell>
          <cell r="L2468">
            <v>2003</v>
          </cell>
          <cell r="M2468" t="str">
            <v>No Trade</v>
          </cell>
          <cell r="N2468" t="str">
            <v>NG93</v>
          </cell>
          <cell r="O2468">
            <v>50.75</v>
          </cell>
          <cell r="P2468">
            <v>1</v>
          </cell>
        </row>
        <row r="2469">
          <cell r="A2469" t="str">
            <v>ON</v>
          </cell>
          <cell r="B2469">
            <v>9</v>
          </cell>
          <cell r="C2469">
            <v>3</v>
          </cell>
          <cell r="D2469" t="str">
            <v>C</v>
          </cell>
          <cell r="E2469">
            <v>5.6</v>
          </cell>
          <cell r="F2469">
            <v>37859</v>
          </cell>
          <cell r="G2469">
            <v>0.14099999999999999</v>
          </cell>
          <cell r="H2469">
            <v>0.11</v>
          </cell>
          <cell r="I2469" t="str">
            <v>9          0</v>
          </cell>
          <cell r="J2469">
            <v>0</v>
          </cell>
          <cell r="K2469">
            <v>0</v>
          </cell>
          <cell r="L2469">
            <v>2003</v>
          </cell>
          <cell r="M2469" t="str">
            <v>No Trade</v>
          </cell>
          <cell r="N2469" t="str">
            <v>NG93</v>
          </cell>
          <cell r="O2469">
            <v>50.75</v>
          </cell>
          <cell r="P2469">
            <v>1</v>
          </cell>
        </row>
        <row r="2470">
          <cell r="A2470" t="str">
            <v>ON</v>
          </cell>
          <cell r="B2470">
            <v>9</v>
          </cell>
          <cell r="C2470">
            <v>3</v>
          </cell>
          <cell r="D2470" t="str">
            <v>C</v>
          </cell>
          <cell r="E2470">
            <v>5.65</v>
          </cell>
          <cell r="F2470">
            <v>37859</v>
          </cell>
          <cell r="G2470">
            <v>0.13600000000000001</v>
          </cell>
          <cell r="H2470">
            <v>0.11</v>
          </cell>
          <cell r="I2470" t="str">
            <v>4          0</v>
          </cell>
          <cell r="J2470">
            <v>0</v>
          </cell>
          <cell r="K2470">
            <v>0</v>
          </cell>
          <cell r="L2470">
            <v>2003</v>
          </cell>
          <cell r="M2470" t="str">
            <v>No Trade</v>
          </cell>
          <cell r="N2470" t="str">
            <v>NG93</v>
          </cell>
          <cell r="O2470">
            <v>50.75</v>
          </cell>
          <cell r="P2470">
            <v>1</v>
          </cell>
        </row>
        <row r="2471">
          <cell r="A2471" t="str">
            <v>ON</v>
          </cell>
          <cell r="B2471">
            <v>9</v>
          </cell>
          <cell r="C2471">
            <v>3</v>
          </cell>
          <cell r="D2471" t="str">
            <v>C</v>
          </cell>
          <cell r="E2471">
            <v>5.9</v>
          </cell>
          <cell r="F2471">
            <v>37859</v>
          </cell>
          <cell r="G2471">
            <v>0.113</v>
          </cell>
          <cell r="H2471">
            <v>0.09</v>
          </cell>
          <cell r="I2471" t="str">
            <v>4          0</v>
          </cell>
          <cell r="J2471">
            <v>0</v>
          </cell>
          <cell r="K2471">
            <v>0</v>
          </cell>
          <cell r="L2471">
            <v>2003</v>
          </cell>
          <cell r="M2471" t="str">
            <v>No Trade</v>
          </cell>
          <cell r="N2471" t="str">
            <v>NG93</v>
          </cell>
          <cell r="O2471">
            <v>50.75</v>
          </cell>
          <cell r="P2471">
            <v>1</v>
          </cell>
        </row>
        <row r="2472">
          <cell r="A2472" t="str">
            <v>ON</v>
          </cell>
          <cell r="B2472">
            <v>9</v>
          </cell>
          <cell r="C2472">
            <v>3</v>
          </cell>
          <cell r="D2472" t="str">
            <v>C</v>
          </cell>
          <cell r="E2472">
            <v>6</v>
          </cell>
          <cell r="F2472">
            <v>37859</v>
          </cell>
          <cell r="G2472">
            <v>0.105</v>
          </cell>
          <cell r="H2472">
            <v>0.08</v>
          </cell>
          <cell r="I2472" t="str">
            <v>7          0</v>
          </cell>
          <cell r="J2472">
            <v>0</v>
          </cell>
          <cell r="K2472">
            <v>0</v>
          </cell>
          <cell r="L2472">
            <v>2003</v>
          </cell>
          <cell r="M2472" t="str">
            <v>No Trade</v>
          </cell>
          <cell r="N2472" t="str">
            <v>NG93</v>
          </cell>
          <cell r="O2472">
            <v>50.75</v>
          </cell>
          <cell r="P2472">
            <v>1</v>
          </cell>
        </row>
        <row r="2473">
          <cell r="A2473" t="str">
            <v>ON</v>
          </cell>
          <cell r="B2473">
            <v>9</v>
          </cell>
          <cell r="C2473">
            <v>3</v>
          </cell>
          <cell r="D2473" t="str">
            <v>C</v>
          </cell>
          <cell r="E2473">
            <v>7</v>
          </cell>
          <cell r="F2473">
            <v>37859</v>
          </cell>
          <cell r="G2473">
            <v>5.2999999999999999E-2</v>
          </cell>
          <cell r="H2473">
            <v>0.04</v>
          </cell>
          <cell r="I2473" t="str">
            <v>3          0</v>
          </cell>
          <cell r="J2473">
            <v>0</v>
          </cell>
          <cell r="K2473">
            <v>0</v>
          </cell>
          <cell r="L2473">
            <v>2003</v>
          </cell>
          <cell r="M2473" t="str">
            <v>No Trade</v>
          </cell>
          <cell r="N2473" t="str">
            <v>NG93</v>
          </cell>
          <cell r="O2473">
            <v>50.75</v>
          </cell>
          <cell r="P2473">
            <v>1</v>
          </cell>
        </row>
        <row r="2474">
          <cell r="A2474" t="str">
            <v>ON</v>
          </cell>
          <cell r="B2474">
            <v>9</v>
          </cell>
          <cell r="C2474">
            <v>3</v>
          </cell>
          <cell r="D2474" t="str">
            <v>C</v>
          </cell>
          <cell r="E2474">
            <v>8</v>
          </cell>
          <cell r="F2474">
            <v>37859</v>
          </cell>
          <cell r="G2474">
            <v>0.03</v>
          </cell>
          <cell r="H2474">
            <v>0.02</v>
          </cell>
          <cell r="I2474" t="str">
            <v>4          0</v>
          </cell>
          <cell r="J2474">
            <v>0</v>
          </cell>
          <cell r="K2474">
            <v>0</v>
          </cell>
          <cell r="L2474">
            <v>2003</v>
          </cell>
          <cell r="M2474" t="str">
            <v>No Trade</v>
          </cell>
          <cell r="N2474" t="str">
            <v>NG93</v>
          </cell>
          <cell r="O2474">
            <v>50.75</v>
          </cell>
          <cell r="P2474">
            <v>1</v>
          </cell>
        </row>
        <row r="2475">
          <cell r="A2475" t="str">
            <v>ON</v>
          </cell>
          <cell r="B2475">
            <v>9</v>
          </cell>
          <cell r="C2475">
            <v>3</v>
          </cell>
          <cell r="D2475" t="str">
            <v>C</v>
          </cell>
          <cell r="E2475">
            <v>10</v>
          </cell>
          <cell r="F2475">
            <v>37859</v>
          </cell>
          <cell r="G2475">
            <v>1.2E-2</v>
          </cell>
          <cell r="H2475">
            <v>0.01</v>
          </cell>
          <cell r="I2475" t="str">
            <v>0          0</v>
          </cell>
          <cell r="J2475">
            <v>0</v>
          </cell>
          <cell r="K2475">
            <v>0</v>
          </cell>
          <cell r="L2475">
            <v>2003</v>
          </cell>
          <cell r="M2475" t="str">
            <v>No Trade</v>
          </cell>
          <cell r="N2475" t="str">
            <v>NG93</v>
          </cell>
          <cell r="O2475">
            <v>50.75</v>
          </cell>
          <cell r="P2475">
            <v>1</v>
          </cell>
        </row>
        <row r="2476">
          <cell r="A2476" t="str">
            <v>ON</v>
          </cell>
          <cell r="B2476">
            <v>10</v>
          </cell>
          <cell r="C2476">
            <v>3</v>
          </cell>
          <cell r="D2476" t="str">
            <v>P</v>
          </cell>
          <cell r="E2476">
            <v>0.75</v>
          </cell>
          <cell r="F2476">
            <v>37889</v>
          </cell>
          <cell r="G2476">
            <v>0</v>
          </cell>
          <cell r="H2476">
            <v>0</v>
          </cell>
          <cell r="I2476" t="str">
            <v>0          0</v>
          </cell>
          <cell r="J2476">
            <v>0</v>
          </cell>
          <cell r="K2476">
            <v>0</v>
          </cell>
          <cell r="L2476">
            <v>2003</v>
          </cell>
          <cell r="M2476" t="str">
            <v>No Trade</v>
          </cell>
          <cell r="N2476" t="str">
            <v/>
          </cell>
          <cell r="O2476" t="str">
            <v/>
          </cell>
          <cell r="P2476" t="str">
            <v/>
          </cell>
        </row>
        <row r="2477">
          <cell r="A2477" t="str">
            <v>ON</v>
          </cell>
          <cell r="B2477">
            <v>10</v>
          </cell>
          <cell r="C2477">
            <v>3</v>
          </cell>
          <cell r="D2477" t="str">
            <v>C</v>
          </cell>
          <cell r="E2477">
            <v>1</v>
          </cell>
          <cell r="F2477">
            <v>37889</v>
          </cell>
          <cell r="G2477">
            <v>0</v>
          </cell>
          <cell r="H2477">
            <v>0</v>
          </cell>
          <cell r="I2477" t="str">
            <v>0          0</v>
          </cell>
          <cell r="J2477">
            <v>0</v>
          </cell>
          <cell r="K2477">
            <v>0</v>
          </cell>
          <cell r="L2477">
            <v>2003</v>
          </cell>
          <cell r="M2477" t="str">
            <v>No Trade</v>
          </cell>
          <cell r="N2477" t="str">
            <v/>
          </cell>
          <cell r="O2477" t="str">
            <v/>
          </cell>
          <cell r="P2477" t="str">
            <v/>
          </cell>
        </row>
        <row r="2478">
          <cell r="A2478" t="str">
            <v>ON</v>
          </cell>
          <cell r="B2478">
            <v>10</v>
          </cell>
          <cell r="C2478">
            <v>3</v>
          </cell>
          <cell r="D2478" t="str">
            <v>P</v>
          </cell>
          <cell r="E2478">
            <v>2</v>
          </cell>
          <cell r="F2478">
            <v>37889</v>
          </cell>
          <cell r="G2478">
            <v>3.0000000000000001E-3</v>
          </cell>
          <cell r="H2478">
            <v>0</v>
          </cell>
          <cell r="I2478" t="str">
            <v>4          0</v>
          </cell>
          <cell r="J2478">
            <v>0</v>
          </cell>
          <cell r="K2478">
            <v>0</v>
          </cell>
          <cell r="L2478">
            <v>2003</v>
          </cell>
          <cell r="M2478">
            <v>1.1871046375656622</v>
          </cell>
          <cell r="N2478" t="str">
            <v>NG103</v>
          </cell>
          <cell r="O2478">
            <v>50.75</v>
          </cell>
          <cell r="P2478">
            <v>2</v>
          </cell>
        </row>
        <row r="2479">
          <cell r="A2479" t="str">
            <v>ON</v>
          </cell>
          <cell r="B2479">
            <v>10</v>
          </cell>
          <cell r="C2479">
            <v>3</v>
          </cell>
          <cell r="D2479" t="str">
            <v>P</v>
          </cell>
          <cell r="E2479">
            <v>2.1</v>
          </cell>
          <cell r="F2479">
            <v>37889</v>
          </cell>
          <cell r="G2479">
            <v>5.0000000000000001E-3</v>
          </cell>
          <cell r="H2479">
            <v>0</v>
          </cell>
          <cell r="I2479" t="str">
            <v>7          0</v>
          </cell>
          <cell r="J2479">
            <v>0</v>
          </cell>
          <cell r="K2479">
            <v>0</v>
          </cell>
          <cell r="L2479">
            <v>2003</v>
          </cell>
          <cell r="M2479">
            <v>1.221995327504646</v>
          </cell>
          <cell r="N2479" t="str">
            <v>NG103</v>
          </cell>
          <cell r="O2479">
            <v>50.75</v>
          </cell>
          <cell r="P2479">
            <v>2</v>
          </cell>
        </row>
        <row r="2480">
          <cell r="A2480" t="str">
            <v>ON</v>
          </cell>
          <cell r="B2480">
            <v>10</v>
          </cell>
          <cell r="C2480">
            <v>3</v>
          </cell>
          <cell r="D2480" t="str">
            <v>P</v>
          </cell>
          <cell r="E2480">
            <v>2.5</v>
          </cell>
          <cell r="F2480">
            <v>37889</v>
          </cell>
          <cell r="G2480">
            <v>2.5999999999999999E-2</v>
          </cell>
          <cell r="H2480">
            <v>0.03</v>
          </cell>
          <cell r="I2480" t="str">
            <v>1          0</v>
          </cell>
          <cell r="J2480">
            <v>0</v>
          </cell>
          <cell r="K2480">
            <v>0</v>
          </cell>
          <cell r="L2480">
            <v>2003</v>
          </cell>
          <cell r="M2480">
            <v>1.3668937145412048</v>
          </cell>
          <cell r="N2480" t="str">
            <v>NG103</v>
          </cell>
          <cell r="O2480">
            <v>50.75</v>
          </cell>
          <cell r="P2480">
            <v>2</v>
          </cell>
        </row>
        <row r="2481">
          <cell r="A2481" t="str">
            <v>ON</v>
          </cell>
          <cell r="B2481">
            <v>10</v>
          </cell>
          <cell r="C2481">
            <v>3</v>
          </cell>
          <cell r="D2481" t="str">
            <v>P</v>
          </cell>
          <cell r="E2481">
            <v>2.6</v>
          </cell>
          <cell r="F2481">
            <v>37889</v>
          </cell>
          <cell r="G2481">
            <v>3.5000000000000003E-2</v>
          </cell>
          <cell r="H2481">
            <v>0.04</v>
          </cell>
          <cell r="I2481" t="str">
            <v>2          0</v>
          </cell>
          <cell r="J2481">
            <v>0</v>
          </cell>
          <cell r="K2481">
            <v>0</v>
          </cell>
          <cell r="L2481">
            <v>2003</v>
          </cell>
          <cell r="M2481">
            <v>1.3978629893228152</v>
          </cell>
          <cell r="N2481" t="str">
            <v>NG103</v>
          </cell>
          <cell r="O2481">
            <v>50.75</v>
          </cell>
          <cell r="P2481">
            <v>2</v>
          </cell>
        </row>
        <row r="2482">
          <cell r="A2482" t="str">
            <v>ON</v>
          </cell>
          <cell r="B2482">
            <v>10</v>
          </cell>
          <cell r="C2482">
            <v>3</v>
          </cell>
          <cell r="D2482" t="str">
            <v>P</v>
          </cell>
          <cell r="E2482">
            <v>2.7</v>
          </cell>
          <cell r="F2482">
            <v>37889</v>
          </cell>
          <cell r="G2482">
            <v>0</v>
          </cell>
          <cell r="H2482">
            <v>0</v>
          </cell>
          <cell r="I2482" t="str">
            <v>0          0</v>
          </cell>
          <cell r="J2482">
            <v>0</v>
          </cell>
          <cell r="K2482">
            <v>0</v>
          </cell>
          <cell r="L2482">
            <v>2003</v>
          </cell>
          <cell r="M2482" t="str">
            <v>No Trade</v>
          </cell>
          <cell r="N2482" t="str">
            <v/>
          </cell>
          <cell r="O2482" t="str">
            <v/>
          </cell>
          <cell r="P2482" t="str">
            <v/>
          </cell>
        </row>
        <row r="2483">
          <cell r="A2483" t="str">
            <v>ON</v>
          </cell>
          <cell r="B2483">
            <v>10</v>
          </cell>
          <cell r="C2483">
            <v>3</v>
          </cell>
          <cell r="D2483" t="str">
            <v>P</v>
          </cell>
          <cell r="E2483">
            <v>2.75</v>
          </cell>
          <cell r="F2483">
            <v>37889</v>
          </cell>
          <cell r="G2483">
            <v>5.3999999999999999E-2</v>
          </cell>
          <cell r="H2483">
            <v>0.06</v>
          </cell>
          <cell r="I2483" t="str">
            <v>3          0</v>
          </cell>
          <cell r="J2483">
            <v>0</v>
          </cell>
          <cell r="K2483">
            <v>0</v>
          </cell>
          <cell r="L2483">
            <v>2003</v>
          </cell>
          <cell r="M2483">
            <v>1.4499129806085567</v>
          </cell>
          <cell r="N2483" t="str">
            <v>NG103</v>
          </cell>
          <cell r="O2483">
            <v>50.75</v>
          </cell>
          <cell r="P2483">
            <v>2</v>
          </cell>
        </row>
        <row r="2484">
          <cell r="A2484" t="str">
            <v>ON</v>
          </cell>
          <cell r="B2484">
            <v>10</v>
          </cell>
          <cell r="C2484">
            <v>3</v>
          </cell>
          <cell r="D2484" t="str">
            <v>P</v>
          </cell>
          <cell r="E2484">
            <v>2.8</v>
          </cell>
          <cell r="F2484">
            <v>37889</v>
          </cell>
          <cell r="G2484">
            <v>0</v>
          </cell>
          <cell r="H2484">
            <v>0</v>
          </cell>
          <cell r="I2484" t="str">
            <v>0          0</v>
          </cell>
          <cell r="J2484">
            <v>0</v>
          </cell>
          <cell r="K2484">
            <v>0</v>
          </cell>
          <cell r="L2484">
            <v>2003</v>
          </cell>
          <cell r="M2484" t="str">
            <v>No Trade</v>
          </cell>
          <cell r="N2484" t="str">
            <v/>
          </cell>
          <cell r="O2484" t="str">
            <v/>
          </cell>
          <cell r="P2484" t="str">
            <v/>
          </cell>
        </row>
        <row r="2485">
          <cell r="A2485" t="str">
            <v>ON</v>
          </cell>
          <cell r="B2485">
            <v>10</v>
          </cell>
          <cell r="C2485">
            <v>3</v>
          </cell>
          <cell r="D2485" t="str">
            <v>P</v>
          </cell>
          <cell r="E2485">
            <v>3</v>
          </cell>
          <cell r="F2485">
            <v>37889</v>
          </cell>
          <cell r="G2485">
            <v>9.8000000000000004E-2</v>
          </cell>
          <cell r="H2485">
            <v>0.11</v>
          </cell>
          <cell r="I2485" t="str">
            <v>3          0</v>
          </cell>
          <cell r="J2485">
            <v>0</v>
          </cell>
          <cell r="K2485">
            <v>0</v>
          </cell>
          <cell r="L2485">
            <v>2003</v>
          </cell>
          <cell r="M2485">
            <v>1.5308186338393701</v>
          </cell>
          <cell r="N2485" t="str">
            <v>NG103</v>
          </cell>
          <cell r="O2485">
            <v>50.75</v>
          </cell>
          <cell r="P2485">
            <v>2</v>
          </cell>
        </row>
        <row r="2486">
          <cell r="A2486" t="str">
            <v>ON</v>
          </cell>
          <cell r="B2486">
            <v>10</v>
          </cell>
          <cell r="C2486">
            <v>3</v>
          </cell>
          <cell r="D2486" t="str">
            <v>P</v>
          </cell>
          <cell r="E2486">
            <v>3.1</v>
          </cell>
          <cell r="F2486">
            <v>37889</v>
          </cell>
          <cell r="G2486">
            <v>0.122</v>
          </cell>
          <cell r="H2486">
            <v>0.13</v>
          </cell>
          <cell r="I2486" t="str">
            <v>9          0</v>
          </cell>
          <cell r="J2486">
            <v>0</v>
          </cell>
          <cell r="K2486">
            <v>0</v>
          </cell>
          <cell r="L2486">
            <v>2003</v>
          </cell>
          <cell r="M2486">
            <v>1.5653295382821197</v>
          </cell>
          <cell r="N2486" t="str">
            <v>NG103</v>
          </cell>
          <cell r="O2486">
            <v>50.75</v>
          </cell>
          <cell r="P2486">
            <v>2</v>
          </cell>
        </row>
        <row r="2487">
          <cell r="A2487" t="str">
            <v>ON</v>
          </cell>
          <cell r="B2487">
            <v>10</v>
          </cell>
          <cell r="C2487">
            <v>3</v>
          </cell>
          <cell r="D2487" t="str">
            <v>P</v>
          </cell>
          <cell r="E2487">
            <v>3.15</v>
          </cell>
          <cell r="F2487">
            <v>37889</v>
          </cell>
          <cell r="G2487">
            <v>0.13500000000000001</v>
          </cell>
          <cell r="H2487">
            <v>0.15</v>
          </cell>
          <cell r="I2487" t="str">
            <v>3          0</v>
          </cell>
          <cell r="J2487">
            <v>0</v>
          </cell>
          <cell r="K2487">
            <v>0</v>
          </cell>
          <cell r="L2487">
            <v>2003</v>
          </cell>
          <cell r="M2487">
            <v>1.5818671994063969</v>
          </cell>
          <cell r="N2487" t="str">
            <v>NG103</v>
          </cell>
          <cell r="O2487">
            <v>50.75</v>
          </cell>
          <cell r="P2487">
            <v>2</v>
          </cell>
        </row>
        <row r="2488">
          <cell r="A2488" t="str">
            <v>ON</v>
          </cell>
          <cell r="B2488">
            <v>10</v>
          </cell>
          <cell r="C2488">
            <v>3</v>
          </cell>
          <cell r="D2488" t="str">
            <v>P</v>
          </cell>
          <cell r="E2488">
            <v>3.2</v>
          </cell>
          <cell r="F2488">
            <v>37889</v>
          </cell>
          <cell r="G2488">
            <v>0.14799999999999999</v>
          </cell>
          <cell r="H2488">
            <v>0.16</v>
          </cell>
          <cell r="I2488" t="str">
            <v>8          0</v>
          </cell>
          <cell r="J2488">
            <v>0</v>
          </cell>
          <cell r="K2488">
            <v>0</v>
          </cell>
          <cell r="L2488">
            <v>2003</v>
          </cell>
          <cell r="M2488">
            <v>1.5967373497067985</v>
          </cell>
          <cell r="N2488" t="str">
            <v>NG103</v>
          </cell>
          <cell r="O2488">
            <v>50.75</v>
          </cell>
          <cell r="P2488">
            <v>2</v>
          </cell>
        </row>
        <row r="2489">
          <cell r="A2489" t="str">
            <v>ON</v>
          </cell>
          <cell r="B2489">
            <v>10</v>
          </cell>
          <cell r="C2489">
            <v>3</v>
          </cell>
          <cell r="D2489" t="str">
            <v>P</v>
          </cell>
          <cell r="E2489">
            <v>3.25</v>
          </cell>
          <cell r="F2489">
            <v>37889</v>
          </cell>
          <cell r="G2489">
            <v>0.16300000000000001</v>
          </cell>
          <cell r="H2489">
            <v>0.18</v>
          </cell>
          <cell r="I2489" t="str">
            <v>4          0</v>
          </cell>
          <cell r="J2489">
            <v>0</v>
          </cell>
          <cell r="K2489">
            <v>0</v>
          </cell>
          <cell r="L2489">
            <v>2003</v>
          </cell>
          <cell r="M2489">
            <v>1.6137176993402509</v>
          </cell>
          <cell r="N2489" t="str">
            <v>NG103</v>
          </cell>
          <cell r="O2489">
            <v>50.75</v>
          </cell>
          <cell r="P2489">
            <v>2</v>
          </cell>
        </row>
        <row r="2490">
          <cell r="A2490" t="str">
            <v>ON</v>
          </cell>
          <cell r="B2490">
            <v>10</v>
          </cell>
          <cell r="C2490">
            <v>3</v>
          </cell>
          <cell r="D2490" t="str">
            <v>P</v>
          </cell>
          <cell r="E2490">
            <v>3.35</v>
          </cell>
          <cell r="F2490">
            <v>37889</v>
          </cell>
          <cell r="G2490">
            <v>0.19400000000000001</v>
          </cell>
          <cell r="H2490">
            <v>0.21</v>
          </cell>
          <cell r="I2490" t="str">
            <v>8          0</v>
          </cell>
          <cell r="J2490">
            <v>0</v>
          </cell>
          <cell r="K2490">
            <v>0</v>
          </cell>
          <cell r="L2490">
            <v>2003</v>
          </cell>
          <cell r="M2490">
            <v>1.6446927842329018</v>
          </cell>
          <cell r="N2490" t="str">
            <v>NG103</v>
          </cell>
          <cell r="O2490">
            <v>50.75</v>
          </cell>
          <cell r="P2490">
            <v>2</v>
          </cell>
        </row>
        <row r="2491">
          <cell r="A2491" t="str">
            <v>ON</v>
          </cell>
          <cell r="B2491">
            <v>10</v>
          </cell>
          <cell r="C2491">
            <v>3</v>
          </cell>
          <cell r="D2491" t="str">
            <v>C</v>
          </cell>
          <cell r="E2491">
            <v>3.4</v>
          </cell>
          <cell r="F2491">
            <v>37889</v>
          </cell>
          <cell r="G2491">
            <v>0.64100000000000001</v>
          </cell>
          <cell r="H2491">
            <v>0.64</v>
          </cell>
          <cell r="I2491" t="str">
            <v>1          0</v>
          </cell>
          <cell r="J2491">
            <v>0</v>
          </cell>
          <cell r="K2491">
            <v>0</v>
          </cell>
          <cell r="L2491">
            <v>2003</v>
          </cell>
          <cell r="M2491" t="str">
            <v>No Trade</v>
          </cell>
          <cell r="N2491" t="str">
            <v>NG103</v>
          </cell>
          <cell r="O2491">
            <v>50.75</v>
          </cell>
          <cell r="P2491">
            <v>1</v>
          </cell>
        </row>
        <row r="2492">
          <cell r="A2492" t="str">
            <v>ON</v>
          </cell>
          <cell r="B2492">
            <v>10</v>
          </cell>
          <cell r="C2492">
            <v>3</v>
          </cell>
          <cell r="D2492" t="str">
            <v>P</v>
          </cell>
          <cell r="E2492">
            <v>3.4</v>
          </cell>
          <cell r="F2492">
            <v>37889</v>
          </cell>
          <cell r="G2492">
            <v>0.21199999999999999</v>
          </cell>
          <cell r="H2492">
            <v>0.23</v>
          </cell>
          <cell r="I2492" t="str">
            <v>7          0</v>
          </cell>
          <cell r="J2492">
            <v>0</v>
          </cell>
          <cell r="K2492">
            <v>0</v>
          </cell>
          <cell r="L2492">
            <v>2003</v>
          </cell>
          <cell r="M2492">
            <v>1.6619267045557229</v>
          </cell>
          <cell r="N2492" t="str">
            <v>NG103</v>
          </cell>
          <cell r="O2492">
            <v>50.75</v>
          </cell>
          <cell r="P2492">
            <v>2</v>
          </cell>
        </row>
        <row r="2493">
          <cell r="A2493" t="str">
            <v>ON</v>
          </cell>
          <cell r="B2493">
            <v>10</v>
          </cell>
          <cell r="C2493">
            <v>3</v>
          </cell>
          <cell r="D2493" t="str">
            <v>C</v>
          </cell>
          <cell r="E2493">
            <v>3.45</v>
          </cell>
          <cell r="F2493">
            <v>37889</v>
          </cell>
          <cell r="G2493">
            <v>0.63300000000000001</v>
          </cell>
          <cell r="H2493">
            <v>0.63</v>
          </cell>
          <cell r="I2493" t="str">
            <v>3          0</v>
          </cell>
          <cell r="J2493">
            <v>0</v>
          </cell>
          <cell r="K2493">
            <v>0</v>
          </cell>
          <cell r="L2493">
            <v>2003</v>
          </cell>
          <cell r="M2493" t="str">
            <v>No Trade</v>
          </cell>
          <cell r="N2493" t="str">
            <v>NG103</v>
          </cell>
          <cell r="O2493">
            <v>50.75</v>
          </cell>
          <cell r="P2493">
            <v>1</v>
          </cell>
        </row>
        <row r="2494">
          <cell r="A2494" t="str">
            <v>ON</v>
          </cell>
          <cell r="B2494">
            <v>10</v>
          </cell>
          <cell r="C2494">
            <v>3</v>
          </cell>
          <cell r="D2494" t="str">
            <v>P</v>
          </cell>
          <cell r="E2494">
            <v>3.45</v>
          </cell>
          <cell r="F2494">
            <v>37889</v>
          </cell>
          <cell r="G2494">
            <v>0.23</v>
          </cell>
          <cell r="H2494">
            <v>0.25</v>
          </cell>
          <cell r="I2494" t="str">
            <v>6          0</v>
          </cell>
          <cell r="J2494">
            <v>0</v>
          </cell>
          <cell r="K2494">
            <v>0</v>
          </cell>
          <cell r="L2494">
            <v>2003</v>
          </cell>
          <cell r="M2494">
            <v>1.6777070496735553</v>
          </cell>
          <cell r="N2494" t="str">
            <v>NG103</v>
          </cell>
          <cell r="O2494">
            <v>50.75</v>
          </cell>
          <cell r="P2494">
            <v>2</v>
          </cell>
        </row>
        <row r="2495">
          <cell r="A2495" t="str">
            <v>ON</v>
          </cell>
          <cell r="B2495">
            <v>10</v>
          </cell>
          <cell r="C2495">
            <v>3</v>
          </cell>
          <cell r="D2495" t="str">
            <v>P</v>
          </cell>
          <cell r="E2495">
            <v>3.5</v>
          </cell>
          <cell r="F2495">
            <v>37889</v>
          </cell>
          <cell r="G2495">
            <v>0.248</v>
          </cell>
          <cell r="H2495">
            <v>0.27</v>
          </cell>
          <cell r="I2495" t="str">
            <v>6          0</v>
          </cell>
          <cell r="J2495">
            <v>0</v>
          </cell>
          <cell r="K2495">
            <v>0</v>
          </cell>
          <cell r="L2495">
            <v>2003</v>
          </cell>
          <cell r="M2495">
            <v>1.6922230067740471</v>
          </cell>
          <cell r="N2495" t="str">
            <v>NG103</v>
          </cell>
          <cell r="O2495">
            <v>50.75</v>
          </cell>
          <cell r="P2495">
            <v>2</v>
          </cell>
        </row>
        <row r="2496">
          <cell r="A2496" t="str">
            <v>ON</v>
          </cell>
          <cell r="B2496">
            <v>10</v>
          </cell>
          <cell r="C2496">
            <v>3</v>
          </cell>
          <cell r="D2496" t="str">
            <v>C</v>
          </cell>
          <cell r="E2496">
            <v>3.6</v>
          </cell>
          <cell r="F2496">
            <v>37889</v>
          </cell>
          <cell r="G2496">
            <v>0.751</v>
          </cell>
          <cell r="H2496">
            <v>0.68</v>
          </cell>
          <cell r="I2496" t="str">
            <v>5          0</v>
          </cell>
          <cell r="J2496">
            <v>0</v>
          </cell>
          <cell r="K2496">
            <v>0</v>
          </cell>
          <cell r="L2496">
            <v>2003</v>
          </cell>
          <cell r="M2496" t="str">
            <v>No Trade</v>
          </cell>
          <cell r="N2496" t="str">
            <v>NG103</v>
          </cell>
          <cell r="O2496">
            <v>50.75</v>
          </cell>
          <cell r="P2496">
            <v>1</v>
          </cell>
        </row>
        <row r="2497">
          <cell r="A2497" t="str">
            <v>ON</v>
          </cell>
          <cell r="B2497">
            <v>10</v>
          </cell>
          <cell r="C2497">
            <v>3</v>
          </cell>
          <cell r="D2497" t="str">
            <v>P</v>
          </cell>
          <cell r="E2497">
            <v>3.6</v>
          </cell>
          <cell r="F2497">
            <v>37889</v>
          </cell>
          <cell r="G2497">
            <v>0.28799999999999998</v>
          </cell>
          <cell r="H2497">
            <v>0.31</v>
          </cell>
          <cell r="I2497" t="str">
            <v>8          0</v>
          </cell>
          <cell r="J2497">
            <v>0</v>
          </cell>
          <cell r="K2497">
            <v>0</v>
          </cell>
          <cell r="L2497">
            <v>2003</v>
          </cell>
          <cell r="M2497">
            <v>1.7230011394892499</v>
          </cell>
          <cell r="N2497" t="str">
            <v>NG103</v>
          </cell>
          <cell r="O2497">
            <v>50.75</v>
          </cell>
          <cell r="P2497">
            <v>2</v>
          </cell>
        </row>
        <row r="2498">
          <cell r="A2498" t="str">
            <v>ON</v>
          </cell>
          <cell r="B2498">
            <v>10</v>
          </cell>
          <cell r="C2498">
            <v>3</v>
          </cell>
          <cell r="D2498" t="str">
            <v>P</v>
          </cell>
          <cell r="E2498">
            <v>3.65</v>
          </cell>
          <cell r="F2498">
            <v>37889</v>
          </cell>
          <cell r="G2498">
            <v>0.309</v>
          </cell>
          <cell r="H2498">
            <v>0.34</v>
          </cell>
          <cell r="I2498" t="str">
            <v>0          0</v>
          </cell>
          <cell r="J2498">
            <v>0</v>
          </cell>
          <cell r="K2498">
            <v>0</v>
          </cell>
          <cell r="L2498">
            <v>2003</v>
          </cell>
          <cell r="M2498">
            <v>1.7379167119934327</v>
          </cell>
          <cell r="N2498" t="str">
            <v>NG103</v>
          </cell>
          <cell r="O2498">
            <v>50.75</v>
          </cell>
          <cell r="P2498">
            <v>2</v>
          </cell>
        </row>
        <row r="2499">
          <cell r="A2499" t="str">
            <v>ON</v>
          </cell>
          <cell r="B2499">
            <v>10</v>
          </cell>
          <cell r="C2499">
            <v>3</v>
          </cell>
          <cell r="D2499" t="str">
            <v>C</v>
          </cell>
          <cell r="E2499">
            <v>3.7</v>
          </cell>
          <cell r="F2499">
            <v>37889</v>
          </cell>
          <cell r="G2499">
            <v>0.69399999999999995</v>
          </cell>
          <cell r="H2499">
            <v>0.63</v>
          </cell>
          <cell r="I2499" t="str">
            <v>4          0</v>
          </cell>
          <cell r="J2499">
            <v>0</v>
          </cell>
          <cell r="K2499">
            <v>0</v>
          </cell>
          <cell r="L2499">
            <v>2003</v>
          </cell>
          <cell r="M2499" t="str">
            <v>No Trade</v>
          </cell>
          <cell r="N2499" t="str">
            <v>NG103</v>
          </cell>
          <cell r="O2499">
            <v>50.75</v>
          </cell>
          <cell r="P2499">
            <v>1</v>
          </cell>
        </row>
        <row r="2500">
          <cell r="A2500" t="str">
            <v>ON</v>
          </cell>
          <cell r="B2500">
            <v>10</v>
          </cell>
          <cell r="C2500">
            <v>3</v>
          </cell>
          <cell r="D2500" t="str">
            <v>P</v>
          </cell>
          <cell r="E2500">
            <v>3.7</v>
          </cell>
          <cell r="F2500">
            <v>37889</v>
          </cell>
          <cell r="G2500">
            <v>0.33100000000000002</v>
          </cell>
          <cell r="H2500">
            <v>0.36</v>
          </cell>
          <cell r="I2500" t="str">
            <v>3          0</v>
          </cell>
          <cell r="J2500">
            <v>0</v>
          </cell>
          <cell r="K2500">
            <v>0</v>
          </cell>
          <cell r="L2500">
            <v>2003</v>
          </cell>
          <cell r="M2500">
            <v>1.7529354026946418</v>
          </cell>
          <cell r="N2500" t="str">
            <v>NG103</v>
          </cell>
          <cell r="O2500">
            <v>50.75</v>
          </cell>
          <cell r="P2500">
            <v>2</v>
          </cell>
        </row>
        <row r="2501">
          <cell r="A2501" t="str">
            <v>ON</v>
          </cell>
          <cell r="B2501">
            <v>10</v>
          </cell>
          <cell r="C2501">
            <v>3</v>
          </cell>
          <cell r="D2501" t="str">
            <v>C</v>
          </cell>
          <cell r="E2501">
            <v>3.75</v>
          </cell>
          <cell r="F2501">
            <v>37889</v>
          </cell>
          <cell r="G2501">
            <v>0.66800000000000004</v>
          </cell>
          <cell r="H2501">
            <v>0.61</v>
          </cell>
          <cell r="I2501" t="str">
            <v>0          0</v>
          </cell>
          <cell r="J2501">
            <v>0</v>
          </cell>
          <cell r="K2501">
            <v>0</v>
          </cell>
          <cell r="L2501">
            <v>2003</v>
          </cell>
          <cell r="M2501" t="str">
            <v>No Trade</v>
          </cell>
          <cell r="N2501" t="str">
            <v>NG103</v>
          </cell>
          <cell r="O2501">
            <v>50.75</v>
          </cell>
          <cell r="P2501">
            <v>1</v>
          </cell>
        </row>
        <row r="2502">
          <cell r="A2502" t="str">
            <v>ON</v>
          </cell>
          <cell r="B2502">
            <v>10</v>
          </cell>
          <cell r="C2502">
            <v>3</v>
          </cell>
          <cell r="D2502" t="str">
            <v>P</v>
          </cell>
          <cell r="E2502">
            <v>3.75</v>
          </cell>
          <cell r="F2502">
            <v>37889</v>
          </cell>
          <cell r="G2502">
            <v>0.35299999999999998</v>
          </cell>
          <cell r="H2502">
            <v>0.38</v>
          </cell>
          <cell r="I2502" t="str">
            <v>7         50</v>
          </cell>
          <cell r="J2502">
            <v>0</v>
          </cell>
          <cell r="K2502">
            <v>0</v>
          </cell>
          <cell r="L2502">
            <v>2003</v>
          </cell>
          <cell r="M2502">
            <v>1.7669467859736581</v>
          </cell>
          <cell r="N2502" t="str">
            <v>NG103</v>
          </cell>
          <cell r="O2502">
            <v>50.75</v>
          </cell>
          <cell r="P2502">
            <v>2</v>
          </cell>
        </row>
        <row r="2503">
          <cell r="A2503" t="str">
            <v>ON</v>
          </cell>
          <cell r="B2503">
            <v>10</v>
          </cell>
          <cell r="C2503">
            <v>3</v>
          </cell>
          <cell r="D2503" t="str">
            <v>C</v>
          </cell>
          <cell r="E2503">
            <v>3.8</v>
          </cell>
          <cell r="F2503">
            <v>37889</v>
          </cell>
          <cell r="G2503">
            <v>0.64300000000000002</v>
          </cell>
          <cell r="H2503">
            <v>0.57999999999999996</v>
          </cell>
          <cell r="I2503" t="str">
            <v>3          0</v>
          </cell>
          <cell r="J2503">
            <v>0</v>
          </cell>
          <cell r="K2503">
            <v>0</v>
          </cell>
          <cell r="L2503">
            <v>2003</v>
          </cell>
          <cell r="M2503" t="str">
            <v>No Trade</v>
          </cell>
          <cell r="N2503" t="str">
            <v>NG103</v>
          </cell>
          <cell r="O2503">
            <v>50.75</v>
          </cell>
          <cell r="P2503">
            <v>1</v>
          </cell>
        </row>
        <row r="2504">
          <cell r="A2504" t="str">
            <v>ON</v>
          </cell>
          <cell r="B2504">
            <v>10</v>
          </cell>
          <cell r="C2504">
            <v>3</v>
          </cell>
          <cell r="D2504" t="str">
            <v>P</v>
          </cell>
          <cell r="E2504">
            <v>3.8</v>
          </cell>
          <cell r="F2504">
            <v>37889</v>
          </cell>
          <cell r="G2504">
            <v>0.376</v>
          </cell>
          <cell r="H2504">
            <v>0.41</v>
          </cell>
          <cell r="I2504" t="str">
            <v>2          0</v>
          </cell>
          <cell r="J2504">
            <v>0</v>
          </cell>
          <cell r="K2504">
            <v>0</v>
          </cell>
          <cell r="L2504">
            <v>2003</v>
          </cell>
          <cell r="M2504">
            <v>1.7811100283119006</v>
          </cell>
          <cell r="N2504" t="str">
            <v>NG103</v>
          </cell>
          <cell r="O2504">
            <v>50.75</v>
          </cell>
          <cell r="P2504">
            <v>2</v>
          </cell>
        </row>
        <row r="2505">
          <cell r="A2505" t="str">
            <v>ON</v>
          </cell>
          <cell r="B2505">
            <v>10</v>
          </cell>
          <cell r="C2505">
            <v>3</v>
          </cell>
          <cell r="D2505" t="str">
            <v>C</v>
          </cell>
          <cell r="E2505">
            <v>3.85</v>
          </cell>
          <cell r="F2505">
            <v>37889</v>
          </cell>
          <cell r="G2505">
            <v>0.61899999999999999</v>
          </cell>
          <cell r="H2505">
            <v>0.55000000000000004</v>
          </cell>
          <cell r="I2505" t="str">
            <v>9          0</v>
          </cell>
          <cell r="J2505">
            <v>0</v>
          </cell>
          <cell r="K2505">
            <v>0</v>
          </cell>
          <cell r="L2505">
            <v>2003</v>
          </cell>
          <cell r="M2505" t="str">
            <v>No Trade</v>
          </cell>
          <cell r="N2505" t="str">
            <v>NG103</v>
          </cell>
          <cell r="O2505">
            <v>50.75</v>
          </cell>
          <cell r="P2505">
            <v>1</v>
          </cell>
        </row>
        <row r="2506">
          <cell r="A2506" t="str">
            <v>ON</v>
          </cell>
          <cell r="B2506">
            <v>10</v>
          </cell>
          <cell r="C2506">
            <v>3</v>
          </cell>
          <cell r="D2506" t="str">
            <v>P</v>
          </cell>
          <cell r="E2506">
            <v>3.85</v>
          </cell>
          <cell r="F2506">
            <v>37889</v>
          </cell>
          <cell r="G2506">
            <v>0.4</v>
          </cell>
          <cell r="H2506">
            <v>0.43</v>
          </cell>
          <cell r="I2506" t="str">
            <v>7          0</v>
          </cell>
          <cell r="J2506">
            <v>0</v>
          </cell>
          <cell r="K2506">
            <v>0</v>
          </cell>
          <cell r="L2506">
            <v>2003</v>
          </cell>
          <cell r="M2506">
            <v>1.7954061284437153</v>
          </cell>
          <cell r="N2506" t="str">
            <v>NG103</v>
          </cell>
          <cell r="O2506">
            <v>50.75</v>
          </cell>
          <cell r="P2506">
            <v>2</v>
          </cell>
        </row>
        <row r="2507">
          <cell r="A2507" t="str">
            <v>ON</v>
          </cell>
          <cell r="B2507">
            <v>10</v>
          </cell>
          <cell r="C2507">
            <v>3</v>
          </cell>
          <cell r="D2507" t="str">
            <v>C</v>
          </cell>
          <cell r="E2507">
            <v>3.9</v>
          </cell>
          <cell r="F2507">
            <v>37889</v>
          </cell>
          <cell r="G2507">
            <v>0.59499999999999997</v>
          </cell>
          <cell r="H2507">
            <v>0.53</v>
          </cell>
          <cell r="I2507" t="str">
            <v>8          0</v>
          </cell>
          <cell r="J2507">
            <v>0</v>
          </cell>
          <cell r="K2507">
            <v>0</v>
          </cell>
          <cell r="L2507">
            <v>2003</v>
          </cell>
          <cell r="M2507" t="str">
            <v>No Trade</v>
          </cell>
          <cell r="N2507" t="str">
            <v>NG103</v>
          </cell>
          <cell r="O2507">
            <v>50.75</v>
          </cell>
          <cell r="P2507">
            <v>1</v>
          </cell>
        </row>
        <row r="2508">
          <cell r="A2508" t="str">
            <v>ON</v>
          </cell>
          <cell r="B2508">
            <v>10</v>
          </cell>
          <cell r="C2508">
            <v>3</v>
          </cell>
          <cell r="D2508" t="str">
            <v>P</v>
          </cell>
          <cell r="E2508">
            <v>3.9</v>
          </cell>
          <cell r="F2508">
            <v>37889</v>
          </cell>
          <cell r="G2508">
            <v>0.42499999999999999</v>
          </cell>
          <cell r="H2508">
            <v>0.46</v>
          </cell>
          <cell r="I2508" t="str">
            <v>4          0</v>
          </cell>
          <cell r="J2508">
            <v>0</v>
          </cell>
          <cell r="K2508">
            <v>0</v>
          </cell>
          <cell r="L2508">
            <v>2003</v>
          </cell>
          <cell r="M2508">
            <v>1.8098194747672633</v>
          </cell>
          <cell r="N2508" t="str">
            <v>NG103</v>
          </cell>
          <cell r="O2508">
            <v>50.75</v>
          </cell>
          <cell r="P2508">
            <v>2</v>
          </cell>
        </row>
        <row r="2509">
          <cell r="A2509" t="str">
            <v>ON</v>
          </cell>
          <cell r="B2509">
            <v>10</v>
          </cell>
          <cell r="C2509">
            <v>3</v>
          </cell>
          <cell r="D2509" t="str">
            <v>C</v>
          </cell>
          <cell r="E2509">
            <v>3.95</v>
          </cell>
          <cell r="F2509">
            <v>37889</v>
          </cell>
          <cell r="G2509">
            <v>0.57099999999999995</v>
          </cell>
          <cell r="H2509">
            <v>0.51</v>
          </cell>
          <cell r="I2509" t="str">
            <v>5          0</v>
          </cell>
          <cell r="J2509">
            <v>0</v>
          </cell>
          <cell r="K2509">
            <v>0</v>
          </cell>
          <cell r="L2509">
            <v>2003</v>
          </cell>
          <cell r="M2509" t="str">
            <v>No Trade</v>
          </cell>
          <cell r="N2509" t="str">
            <v>NG103</v>
          </cell>
          <cell r="O2509">
            <v>50.75</v>
          </cell>
          <cell r="P2509">
            <v>1</v>
          </cell>
        </row>
        <row r="2510">
          <cell r="A2510" t="str">
            <v>ON</v>
          </cell>
          <cell r="B2510">
            <v>10</v>
          </cell>
          <cell r="C2510">
            <v>3</v>
          </cell>
          <cell r="D2510" t="str">
            <v>P</v>
          </cell>
          <cell r="E2510">
            <v>3.95</v>
          </cell>
          <cell r="F2510">
            <v>37889</v>
          </cell>
          <cell r="G2510">
            <v>0.45100000000000001</v>
          </cell>
          <cell r="H2510">
            <v>0.49</v>
          </cell>
          <cell r="I2510" t="str">
            <v>1          0</v>
          </cell>
          <cell r="J2510">
            <v>0</v>
          </cell>
          <cell r="K2510">
            <v>0</v>
          </cell>
          <cell r="L2510">
            <v>2003</v>
          </cell>
          <cell r="M2510">
            <v>1.8243373286102016</v>
          </cell>
          <cell r="N2510" t="str">
            <v>NG103</v>
          </cell>
          <cell r="O2510">
            <v>50.75</v>
          </cell>
          <cell r="P2510">
            <v>2</v>
          </cell>
        </row>
        <row r="2511">
          <cell r="A2511" t="str">
            <v>ON</v>
          </cell>
          <cell r="B2511">
            <v>10</v>
          </cell>
          <cell r="C2511">
            <v>3</v>
          </cell>
          <cell r="D2511" t="str">
            <v>C</v>
          </cell>
          <cell r="E2511">
            <v>4</v>
          </cell>
          <cell r="F2511">
            <v>37889</v>
          </cell>
          <cell r="G2511">
            <v>0.54700000000000004</v>
          </cell>
          <cell r="H2511">
            <v>0.49</v>
          </cell>
          <cell r="I2511" t="str">
            <v>5          0</v>
          </cell>
          <cell r="J2511">
            <v>0</v>
          </cell>
          <cell r="K2511">
            <v>0</v>
          </cell>
          <cell r="L2511">
            <v>2003</v>
          </cell>
          <cell r="M2511" t="str">
            <v>No Trade</v>
          </cell>
          <cell r="N2511" t="str">
            <v>NG103</v>
          </cell>
          <cell r="O2511">
            <v>50.75</v>
          </cell>
          <cell r="P2511">
            <v>1</v>
          </cell>
        </row>
        <row r="2512">
          <cell r="A2512" t="str">
            <v>ON</v>
          </cell>
          <cell r="B2512">
            <v>10</v>
          </cell>
          <cell r="C2512">
            <v>3</v>
          </cell>
          <cell r="D2512" t="str">
            <v>P</v>
          </cell>
          <cell r="E2512">
            <v>4</v>
          </cell>
          <cell r="F2512">
            <v>37889</v>
          </cell>
          <cell r="G2512">
            <v>0.47699999999999998</v>
          </cell>
          <cell r="H2512">
            <v>0.52</v>
          </cell>
          <cell r="I2512" t="str">
            <v>1          0</v>
          </cell>
          <cell r="J2512">
            <v>0</v>
          </cell>
          <cell r="K2512">
            <v>0</v>
          </cell>
          <cell r="L2512">
            <v>2003</v>
          </cell>
          <cell r="M2512">
            <v>1.8380286810039406</v>
          </cell>
          <cell r="N2512" t="str">
            <v>NG103</v>
          </cell>
          <cell r="O2512">
            <v>50.75</v>
          </cell>
          <cell r="P2512">
            <v>2</v>
          </cell>
        </row>
        <row r="2513">
          <cell r="A2513" t="str">
            <v>ON</v>
          </cell>
          <cell r="B2513">
            <v>10</v>
          </cell>
          <cell r="C2513">
            <v>3</v>
          </cell>
          <cell r="D2513" t="str">
            <v>C</v>
          </cell>
          <cell r="E2513">
            <v>4.05</v>
          </cell>
          <cell r="F2513">
            <v>37889</v>
          </cell>
          <cell r="G2513">
            <v>0.52400000000000002</v>
          </cell>
          <cell r="H2513">
            <v>0.47</v>
          </cell>
          <cell r="I2513" t="str">
            <v>5          0</v>
          </cell>
          <cell r="J2513">
            <v>0</v>
          </cell>
          <cell r="K2513">
            <v>0</v>
          </cell>
          <cell r="L2513">
            <v>2003</v>
          </cell>
          <cell r="M2513" t="str">
            <v>No Trade</v>
          </cell>
          <cell r="N2513" t="str">
            <v>NG103</v>
          </cell>
          <cell r="O2513">
            <v>50.75</v>
          </cell>
          <cell r="P2513">
            <v>1</v>
          </cell>
        </row>
        <row r="2514">
          <cell r="A2514" t="str">
            <v>ON</v>
          </cell>
          <cell r="B2514">
            <v>10</v>
          </cell>
          <cell r="C2514">
            <v>3</v>
          </cell>
          <cell r="D2514" t="str">
            <v>P</v>
          </cell>
          <cell r="E2514">
            <v>4.05</v>
          </cell>
          <cell r="F2514">
            <v>37889</v>
          </cell>
          <cell r="G2514">
            <v>0.504</v>
          </cell>
          <cell r="H2514">
            <v>0.55000000000000004</v>
          </cell>
          <cell r="I2514" t="str">
            <v>1          0</v>
          </cell>
          <cell r="J2514">
            <v>0</v>
          </cell>
          <cell r="K2514">
            <v>0</v>
          </cell>
          <cell r="L2514">
            <v>2003</v>
          </cell>
          <cell r="M2514">
            <v>1.8518622157290554</v>
          </cell>
          <cell r="N2514" t="str">
            <v>NG103</v>
          </cell>
          <cell r="O2514">
            <v>50.75</v>
          </cell>
          <cell r="P2514">
            <v>2</v>
          </cell>
        </row>
        <row r="2515">
          <cell r="A2515" t="str">
            <v>ON</v>
          </cell>
          <cell r="B2515">
            <v>10</v>
          </cell>
          <cell r="C2515">
            <v>3</v>
          </cell>
          <cell r="D2515" t="str">
            <v>C</v>
          </cell>
          <cell r="E2515">
            <v>4.0999999999999996</v>
          </cell>
          <cell r="F2515">
            <v>37889</v>
          </cell>
          <cell r="G2515">
            <v>0.504</v>
          </cell>
          <cell r="H2515">
            <v>0.45</v>
          </cell>
          <cell r="I2515" t="str">
            <v>6          0</v>
          </cell>
          <cell r="J2515">
            <v>0</v>
          </cell>
          <cell r="K2515">
            <v>0</v>
          </cell>
          <cell r="L2515">
            <v>2003</v>
          </cell>
          <cell r="M2515" t="str">
            <v>No Trade</v>
          </cell>
          <cell r="N2515" t="str">
            <v>NG103</v>
          </cell>
          <cell r="O2515">
            <v>50.75</v>
          </cell>
          <cell r="P2515">
            <v>1</v>
          </cell>
        </row>
        <row r="2516">
          <cell r="A2516" t="str">
            <v>ON</v>
          </cell>
          <cell r="B2516">
            <v>10</v>
          </cell>
          <cell r="C2516">
            <v>3</v>
          </cell>
          <cell r="D2516" t="str">
            <v>P</v>
          </cell>
          <cell r="E2516">
            <v>4.0999999999999996</v>
          </cell>
          <cell r="F2516">
            <v>37889</v>
          </cell>
          <cell r="G2516">
            <v>0.53400000000000003</v>
          </cell>
          <cell r="H2516">
            <v>0.57999999999999996</v>
          </cell>
          <cell r="I2516" t="str">
            <v>2          0</v>
          </cell>
          <cell r="J2516">
            <v>0</v>
          </cell>
          <cell r="K2516">
            <v>0</v>
          </cell>
          <cell r="L2516">
            <v>2003</v>
          </cell>
          <cell r="M2516">
            <v>1.867559213291667</v>
          </cell>
          <cell r="N2516" t="str">
            <v>NG103</v>
          </cell>
          <cell r="O2516">
            <v>50.75</v>
          </cell>
          <cell r="P2516">
            <v>2</v>
          </cell>
        </row>
        <row r="2517">
          <cell r="A2517" t="str">
            <v>ON</v>
          </cell>
          <cell r="B2517">
            <v>10</v>
          </cell>
          <cell r="C2517">
            <v>3</v>
          </cell>
          <cell r="D2517" t="str">
            <v>C</v>
          </cell>
          <cell r="E2517">
            <v>4.25</v>
          </cell>
          <cell r="F2517">
            <v>37889</v>
          </cell>
          <cell r="G2517">
            <v>0.44800000000000001</v>
          </cell>
          <cell r="H2517">
            <v>0.4</v>
          </cell>
          <cell r="I2517" t="str">
            <v>5          0</v>
          </cell>
          <cell r="J2517">
            <v>0</v>
          </cell>
          <cell r="K2517">
            <v>0</v>
          </cell>
          <cell r="L2517">
            <v>2003</v>
          </cell>
          <cell r="M2517" t="str">
            <v>No Trade</v>
          </cell>
          <cell r="N2517" t="str">
            <v>NG103</v>
          </cell>
          <cell r="O2517">
            <v>50.75</v>
          </cell>
          <cell r="P2517">
            <v>1</v>
          </cell>
        </row>
        <row r="2518">
          <cell r="A2518" t="str">
            <v>ON</v>
          </cell>
          <cell r="B2518">
            <v>10</v>
          </cell>
          <cell r="C2518">
            <v>3</v>
          </cell>
          <cell r="D2518" t="str">
            <v>C</v>
          </cell>
          <cell r="E2518">
            <v>4.4000000000000004</v>
          </cell>
          <cell r="F2518">
            <v>37889</v>
          </cell>
          <cell r="G2518">
            <v>0.39900000000000002</v>
          </cell>
          <cell r="H2518">
            <v>0.35</v>
          </cell>
          <cell r="I2518" t="str">
            <v>9          0</v>
          </cell>
          <cell r="J2518">
            <v>0</v>
          </cell>
          <cell r="K2518">
            <v>0</v>
          </cell>
          <cell r="L2518">
            <v>2003</v>
          </cell>
          <cell r="M2518" t="str">
            <v>No Trade</v>
          </cell>
          <cell r="N2518" t="str">
            <v>NG103</v>
          </cell>
          <cell r="O2518">
            <v>50.75</v>
          </cell>
          <cell r="P2518">
            <v>1</v>
          </cell>
        </row>
        <row r="2519">
          <cell r="A2519" t="str">
            <v>ON</v>
          </cell>
          <cell r="B2519">
            <v>10</v>
          </cell>
          <cell r="C2519">
            <v>3</v>
          </cell>
          <cell r="D2519" t="str">
            <v>C</v>
          </cell>
          <cell r="E2519">
            <v>4.5</v>
          </cell>
          <cell r="F2519">
            <v>37889</v>
          </cell>
          <cell r="G2519">
            <v>0.36899999999999999</v>
          </cell>
          <cell r="H2519">
            <v>0.33</v>
          </cell>
          <cell r="I2519" t="str">
            <v>2         10</v>
          </cell>
          <cell r="J2519">
            <v>0.34</v>
          </cell>
          <cell r="K2519">
            <v>0.34</v>
          </cell>
          <cell r="L2519">
            <v>2003</v>
          </cell>
          <cell r="M2519" t="str">
            <v>No Trade</v>
          </cell>
          <cell r="N2519" t="str">
            <v>NG103</v>
          </cell>
          <cell r="O2519">
            <v>50.75</v>
          </cell>
          <cell r="P2519">
            <v>1</v>
          </cell>
        </row>
        <row r="2520">
          <cell r="A2520" t="str">
            <v>ON</v>
          </cell>
          <cell r="B2520">
            <v>10</v>
          </cell>
          <cell r="C2520">
            <v>3</v>
          </cell>
          <cell r="D2520" t="str">
            <v>C</v>
          </cell>
          <cell r="E2520">
            <v>4.55</v>
          </cell>
          <cell r="F2520">
            <v>37889</v>
          </cell>
          <cell r="G2520">
            <v>0</v>
          </cell>
          <cell r="H2520">
            <v>0</v>
          </cell>
          <cell r="I2520" t="str">
            <v>0          0</v>
          </cell>
          <cell r="J2520">
            <v>0</v>
          </cell>
          <cell r="K2520">
            <v>0</v>
          </cell>
          <cell r="L2520">
            <v>2003</v>
          </cell>
          <cell r="M2520" t="str">
            <v>No Trade</v>
          </cell>
          <cell r="N2520" t="str">
            <v/>
          </cell>
          <cell r="O2520" t="str">
            <v/>
          </cell>
          <cell r="P2520" t="str">
            <v/>
          </cell>
        </row>
        <row r="2521">
          <cell r="A2521" t="str">
            <v>ON</v>
          </cell>
          <cell r="B2521">
            <v>10</v>
          </cell>
          <cell r="C2521">
            <v>3</v>
          </cell>
          <cell r="D2521" t="str">
            <v>C</v>
          </cell>
          <cell r="E2521">
            <v>4.5999999999999996</v>
          </cell>
          <cell r="F2521">
            <v>37889</v>
          </cell>
          <cell r="G2521">
            <v>0</v>
          </cell>
          <cell r="H2521">
            <v>0</v>
          </cell>
          <cell r="I2521" t="str">
            <v>0          0</v>
          </cell>
          <cell r="J2521">
            <v>0</v>
          </cell>
          <cell r="K2521">
            <v>0</v>
          </cell>
          <cell r="L2521">
            <v>2003</v>
          </cell>
          <cell r="M2521" t="str">
            <v>No Trade</v>
          </cell>
          <cell r="N2521" t="str">
            <v/>
          </cell>
          <cell r="O2521" t="str">
            <v/>
          </cell>
          <cell r="P2521" t="str">
            <v/>
          </cell>
        </row>
        <row r="2522">
          <cell r="A2522" t="str">
            <v>ON</v>
          </cell>
          <cell r="B2522">
            <v>10</v>
          </cell>
          <cell r="C2522">
            <v>3</v>
          </cell>
          <cell r="D2522" t="str">
            <v>C</v>
          </cell>
          <cell r="E2522">
            <v>4.6500000000000004</v>
          </cell>
          <cell r="F2522">
            <v>37889</v>
          </cell>
          <cell r="G2522">
            <v>0</v>
          </cell>
          <cell r="H2522">
            <v>0</v>
          </cell>
          <cell r="I2522" t="str">
            <v>0          0</v>
          </cell>
          <cell r="J2522">
            <v>0</v>
          </cell>
          <cell r="K2522">
            <v>0</v>
          </cell>
          <cell r="L2522">
            <v>2003</v>
          </cell>
          <cell r="M2522" t="str">
            <v>No Trade</v>
          </cell>
          <cell r="N2522" t="str">
            <v/>
          </cell>
          <cell r="O2522" t="str">
            <v/>
          </cell>
          <cell r="P2522" t="str">
            <v/>
          </cell>
        </row>
        <row r="2523">
          <cell r="A2523" t="str">
            <v>ON</v>
          </cell>
          <cell r="B2523">
            <v>10</v>
          </cell>
          <cell r="C2523">
            <v>3</v>
          </cell>
          <cell r="D2523" t="str">
            <v>C</v>
          </cell>
          <cell r="E2523">
            <v>4.7</v>
          </cell>
          <cell r="F2523">
            <v>37889</v>
          </cell>
          <cell r="G2523">
            <v>0</v>
          </cell>
          <cell r="H2523">
            <v>0</v>
          </cell>
          <cell r="I2523" t="str">
            <v>0          0</v>
          </cell>
          <cell r="J2523">
            <v>0</v>
          </cell>
          <cell r="K2523">
            <v>0</v>
          </cell>
          <cell r="L2523">
            <v>2003</v>
          </cell>
          <cell r="M2523" t="str">
            <v>No Trade</v>
          </cell>
          <cell r="N2523" t="str">
            <v/>
          </cell>
          <cell r="O2523" t="str">
            <v/>
          </cell>
          <cell r="P2523" t="str">
            <v/>
          </cell>
        </row>
        <row r="2524">
          <cell r="A2524" t="str">
            <v>ON</v>
          </cell>
          <cell r="B2524">
            <v>10</v>
          </cell>
          <cell r="C2524">
            <v>3</v>
          </cell>
          <cell r="D2524" t="str">
            <v>C</v>
          </cell>
          <cell r="E2524">
            <v>4.75</v>
          </cell>
          <cell r="F2524">
            <v>37889</v>
          </cell>
          <cell r="G2524">
            <v>0.30399999999999999</v>
          </cell>
          <cell r="H2524">
            <v>0.27</v>
          </cell>
          <cell r="I2524" t="str">
            <v>3          0</v>
          </cell>
          <cell r="J2524">
            <v>0</v>
          </cell>
          <cell r="K2524">
            <v>0</v>
          </cell>
          <cell r="L2524">
            <v>2003</v>
          </cell>
          <cell r="M2524" t="str">
            <v>No Trade</v>
          </cell>
          <cell r="N2524" t="str">
            <v>NG103</v>
          </cell>
          <cell r="O2524">
            <v>50.75</v>
          </cell>
          <cell r="P2524">
            <v>1</v>
          </cell>
        </row>
        <row r="2525">
          <cell r="A2525" t="str">
            <v>ON</v>
          </cell>
          <cell r="B2525">
            <v>10</v>
          </cell>
          <cell r="C2525">
            <v>3</v>
          </cell>
          <cell r="D2525" t="str">
            <v>C</v>
          </cell>
          <cell r="E2525">
            <v>4.8499999999999996</v>
          </cell>
          <cell r="F2525">
            <v>37889</v>
          </cell>
          <cell r="G2525">
            <v>0.28199999999999997</v>
          </cell>
          <cell r="H2525">
            <v>0.25</v>
          </cell>
          <cell r="I2525" t="str">
            <v>3          0</v>
          </cell>
          <cell r="J2525">
            <v>0</v>
          </cell>
          <cell r="K2525">
            <v>0</v>
          </cell>
          <cell r="L2525">
            <v>2003</v>
          </cell>
          <cell r="M2525" t="str">
            <v>No Trade</v>
          </cell>
          <cell r="N2525" t="str">
            <v>NG103</v>
          </cell>
          <cell r="O2525">
            <v>50.75</v>
          </cell>
          <cell r="P2525">
            <v>1</v>
          </cell>
        </row>
        <row r="2526">
          <cell r="A2526" t="str">
            <v>ON</v>
          </cell>
          <cell r="B2526">
            <v>10</v>
          </cell>
          <cell r="C2526">
            <v>3</v>
          </cell>
          <cell r="D2526" t="str">
            <v>C</v>
          </cell>
          <cell r="E2526">
            <v>5</v>
          </cell>
          <cell r="F2526">
            <v>37889</v>
          </cell>
          <cell r="G2526">
            <v>0.253</v>
          </cell>
          <cell r="H2526">
            <v>0.22</v>
          </cell>
          <cell r="I2526" t="str">
            <v>6          0</v>
          </cell>
          <cell r="J2526">
            <v>0</v>
          </cell>
          <cell r="K2526">
            <v>0</v>
          </cell>
          <cell r="L2526">
            <v>2003</v>
          </cell>
          <cell r="M2526" t="str">
            <v>No Trade</v>
          </cell>
          <cell r="N2526" t="str">
            <v>NG103</v>
          </cell>
          <cell r="O2526">
            <v>50.75</v>
          </cell>
          <cell r="P2526">
            <v>1</v>
          </cell>
        </row>
        <row r="2527">
          <cell r="A2527" t="str">
            <v>ON</v>
          </cell>
          <cell r="B2527">
            <v>10</v>
          </cell>
          <cell r="C2527">
            <v>3</v>
          </cell>
          <cell r="D2527" t="str">
            <v>C</v>
          </cell>
          <cell r="E2527">
            <v>5.0999999999999996</v>
          </cell>
          <cell r="F2527">
            <v>37889</v>
          </cell>
          <cell r="G2527">
            <v>0.23499999999999999</v>
          </cell>
          <cell r="H2527">
            <v>0.21</v>
          </cell>
          <cell r="I2527" t="str">
            <v>0          0</v>
          </cell>
          <cell r="J2527">
            <v>0</v>
          </cell>
          <cell r="K2527">
            <v>0</v>
          </cell>
          <cell r="L2527">
            <v>2003</v>
          </cell>
          <cell r="M2527" t="str">
            <v>No Trade</v>
          </cell>
          <cell r="N2527" t="str">
            <v>NG103</v>
          </cell>
          <cell r="O2527">
            <v>50.75</v>
          </cell>
          <cell r="P2527">
            <v>1</v>
          </cell>
        </row>
        <row r="2528">
          <cell r="A2528" t="str">
            <v>ON</v>
          </cell>
          <cell r="B2528">
            <v>10</v>
          </cell>
          <cell r="C2528">
            <v>3</v>
          </cell>
          <cell r="D2528" t="str">
            <v>C</v>
          </cell>
          <cell r="E2528">
            <v>5.3</v>
          </cell>
          <cell r="F2528">
            <v>37889</v>
          </cell>
          <cell r="G2528">
            <v>0.20399999999999999</v>
          </cell>
          <cell r="H2528">
            <v>0.18</v>
          </cell>
          <cell r="I2528" t="str">
            <v>2          0</v>
          </cell>
          <cell r="J2528">
            <v>0</v>
          </cell>
          <cell r="K2528">
            <v>0</v>
          </cell>
          <cell r="L2528">
            <v>2003</v>
          </cell>
          <cell r="M2528" t="str">
            <v>No Trade</v>
          </cell>
          <cell r="N2528" t="str">
            <v>NG103</v>
          </cell>
          <cell r="O2528">
            <v>50.75</v>
          </cell>
          <cell r="P2528">
            <v>1</v>
          </cell>
        </row>
        <row r="2529">
          <cell r="A2529" t="str">
            <v>ON</v>
          </cell>
          <cell r="B2529">
            <v>10</v>
          </cell>
          <cell r="C2529">
            <v>3</v>
          </cell>
          <cell r="D2529" t="str">
            <v>C</v>
          </cell>
          <cell r="E2529">
            <v>5.4</v>
          </cell>
          <cell r="F2529">
            <v>37889</v>
          </cell>
          <cell r="G2529">
            <v>0.19</v>
          </cell>
          <cell r="H2529">
            <v>0.16</v>
          </cell>
          <cell r="I2529" t="str">
            <v>9          0</v>
          </cell>
          <cell r="J2529">
            <v>0</v>
          </cell>
          <cell r="K2529">
            <v>0</v>
          </cell>
          <cell r="L2529">
            <v>2003</v>
          </cell>
          <cell r="M2529" t="str">
            <v>No Trade</v>
          </cell>
          <cell r="N2529" t="str">
            <v>NG103</v>
          </cell>
          <cell r="O2529">
            <v>50.75</v>
          </cell>
          <cell r="P2529">
            <v>1</v>
          </cell>
        </row>
        <row r="2530">
          <cell r="A2530" t="str">
            <v>ON</v>
          </cell>
          <cell r="B2530">
            <v>10</v>
          </cell>
          <cell r="C2530">
            <v>3</v>
          </cell>
          <cell r="D2530" t="str">
            <v>C</v>
          </cell>
          <cell r="E2530">
            <v>5.45</v>
          </cell>
          <cell r="F2530">
            <v>37889</v>
          </cell>
          <cell r="G2530">
            <v>0.184</v>
          </cell>
          <cell r="H2530">
            <v>0.16</v>
          </cell>
          <cell r="I2530" t="str">
            <v>4          0</v>
          </cell>
          <cell r="J2530">
            <v>0</v>
          </cell>
          <cell r="K2530">
            <v>0</v>
          </cell>
          <cell r="L2530">
            <v>2003</v>
          </cell>
          <cell r="M2530" t="str">
            <v>No Trade</v>
          </cell>
          <cell r="N2530" t="str">
            <v>NG103</v>
          </cell>
          <cell r="O2530">
            <v>50.75</v>
          </cell>
          <cell r="P2530">
            <v>1</v>
          </cell>
        </row>
        <row r="2531">
          <cell r="A2531" t="str">
            <v>ON</v>
          </cell>
          <cell r="B2531">
            <v>10</v>
          </cell>
          <cell r="C2531">
            <v>3</v>
          </cell>
          <cell r="D2531" t="str">
            <v>C</v>
          </cell>
          <cell r="E2531">
            <v>5.5</v>
          </cell>
          <cell r="F2531">
            <v>37889</v>
          </cell>
          <cell r="G2531">
            <v>0.17699999999999999</v>
          </cell>
          <cell r="H2531">
            <v>0.15</v>
          </cell>
          <cell r="I2531" t="str">
            <v>8          0</v>
          </cell>
          <cell r="J2531">
            <v>0</v>
          </cell>
          <cell r="K2531">
            <v>0</v>
          </cell>
          <cell r="L2531">
            <v>2003</v>
          </cell>
          <cell r="M2531" t="str">
            <v>No Trade</v>
          </cell>
          <cell r="N2531" t="str">
            <v>NG103</v>
          </cell>
          <cell r="O2531">
            <v>50.75</v>
          </cell>
          <cell r="P2531">
            <v>1</v>
          </cell>
        </row>
        <row r="2532">
          <cell r="A2532" t="str">
            <v>ON</v>
          </cell>
          <cell r="B2532">
            <v>10</v>
          </cell>
          <cell r="C2532">
            <v>3</v>
          </cell>
          <cell r="D2532" t="str">
            <v>C</v>
          </cell>
          <cell r="E2532">
            <v>5.6</v>
          </cell>
          <cell r="F2532">
            <v>37889</v>
          </cell>
          <cell r="G2532">
            <v>0.16600000000000001</v>
          </cell>
          <cell r="H2532">
            <v>0.14000000000000001</v>
          </cell>
          <cell r="I2532" t="str">
            <v>8          0</v>
          </cell>
          <cell r="J2532">
            <v>0</v>
          </cell>
          <cell r="K2532">
            <v>0</v>
          </cell>
          <cell r="L2532">
            <v>2003</v>
          </cell>
          <cell r="M2532" t="str">
            <v>No Trade</v>
          </cell>
          <cell r="N2532" t="str">
            <v>NG103</v>
          </cell>
          <cell r="O2532">
            <v>50.75</v>
          </cell>
          <cell r="P2532">
            <v>1</v>
          </cell>
        </row>
        <row r="2533">
          <cell r="A2533" t="str">
            <v>ON</v>
          </cell>
          <cell r="B2533">
            <v>10</v>
          </cell>
          <cell r="C2533">
            <v>3</v>
          </cell>
          <cell r="D2533" t="str">
            <v>C</v>
          </cell>
          <cell r="E2533">
            <v>5.65</v>
          </cell>
          <cell r="F2533">
            <v>37889</v>
          </cell>
          <cell r="G2533">
            <v>0.16</v>
          </cell>
          <cell r="H2533">
            <v>0.14000000000000001</v>
          </cell>
          <cell r="I2533" t="str">
            <v>3          0</v>
          </cell>
          <cell r="J2533">
            <v>0</v>
          </cell>
          <cell r="K2533">
            <v>0</v>
          </cell>
          <cell r="L2533">
            <v>2003</v>
          </cell>
          <cell r="M2533" t="str">
            <v>No Trade</v>
          </cell>
          <cell r="N2533" t="str">
            <v>NG103</v>
          </cell>
          <cell r="O2533">
            <v>50.75</v>
          </cell>
          <cell r="P2533">
            <v>1</v>
          </cell>
        </row>
        <row r="2534">
          <cell r="A2534" t="str">
            <v>ON</v>
          </cell>
          <cell r="B2534">
            <v>10</v>
          </cell>
          <cell r="C2534">
            <v>3</v>
          </cell>
          <cell r="D2534" t="str">
            <v>C</v>
          </cell>
          <cell r="E2534">
            <v>5.7</v>
          </cell>
          <cell r="F2534">
            <v>37889</v>
          </cell>
          <cell r="G2534">
            <v>0.155</v>
          </cell>
          <cell r="H2534">
            <v>0.13</v>
          </cell>
          <cell r="I2534" t="str">
            <v>8          0</v>
          </cell>
          <cell r="J2534">
            <v>0</v>
          </cell>
          <cell r="K2534">
            <v>0</v>
          </cell>
          <cell r="L2534">
            <v>2003</v>
          </cell>
          <cell r="M2534" t="str">
            <v>No Trade</v>
          </cell>
          <cell r="N2534" t="str">
            <v>NG103</v>
          </cell>
          <cell r="O2534">
            <v>50.75</v>
          </cell>
          <cell r="P2534">
            <v>1</v>
          </cell>
        </row>
        <row r="2535">
          <cell r="A2535" t="str">
            <v>ON</v>
          </cell>
          <cell r="B2535">
            <v>10</v>
          </cell>
          <cell r="C2535">
            <v>3</v>
          </cell>
          <cell r="D2535" t="str">
            <v>C</v>
          </cell>
          <cell r="E2535">
            <v>5.75</v>
          </cell>
          <cell r="F2535">
            <v>37889</v>
          </cell>
          <cell r="G2535">
            <v>0.15</v>
          </cell>
          <cell r="H2535">
            <v>0.13</v>
          </cell>
          <cell r="I2535" t="str">
            <v>3          0</v>
          </cell>
          <cell r="J2535">
            <v>0</v>
          </cell>
          <cell r="K2535">
            <v>0</v>
          </cell>
          <cell r="L2535">
            <v>2003</v>
          </cell>
          <cell r="M2535" t="str">
            <v>No Trade</v>
          </cell>
          <cell r="N2535" t="str">
            <v>NG103</v>
          </cell>
          <cell r="O2535">
            <v>50.75</v>
          </cell>
          <cell r="P2535">
            <v>1</v>
          </cell>
        </row>
        <row r="2536">
          <cell r="A2536" t="str">
            <v>ON</v>
          </cell>
          <cell r="B2536">
            <v>10</v>
          </cell>
          <cell r="C2536">
            <v>3</v>
          </cell>
          <cell r="D2536" t="str">
            <v>C</v>
          </cell>
          <cell r="E2536">
            <v>5.8</v>
          </cell>
          <cell r="F2536">
            <v>37889</v>
          </cell>
          <cell r="G2536">
            <v>0.14499999999999999</v>
          </cell>
          <cell r="H2536">
            <v>0.12</v>
          </cell>
          <cell r="I2536" t="str">
            <v>9          0</v>
          </cell>
          <cell r="J2536">
            <v>0</v>
          </cell>
          <cell r="K2536">
            <v>0</v>
          </cell>
          <cell r="L2536">
            <v>2003</v>
          </cell>
          <cell r="M2536" t="str">
            <v>No Trade</v>
          </cell>
          <cell r="N2536" t="str">
            <v>NG103</v>
          </cell>
          <cell r="O2536">
            <v>50.75</v>
          </cell>
          <cell r="P2536">
            <v>1</v>
          </cell>
        </row>
        <row r="2537">
          <cell r="A2537" t="str">
            <v>ON</v>
          </cell>
          <cell r="B2537">
            <v>10</v>
          </cell>
          <cell r="C2537">
            <v>3</v>
          </cell>
          <cell r="D2537" t="str">
            <v>C</v>
          </cell>
          <cell r="E2537">
            <v>6</v>
          </cell>
          <cell r="F2537">
            <v>37889</v>
          </cell>
          <cell r="G2537">
            <v>0.128</v>
          </cell>
          <cell r="H2537">
            <v>0.11</v>
          </cell>
          <cell r="I2537" t="str">
            <v>3          0</v>
          </cell>
          <cell r="J2537">
            <v>0</v>
          </cell>
          <cell r="K2537">
            <v>0</v>
          </cell>
          <cell r="L2537">
            <v>2003</v>
          </cell>
          <cell r="M2537" t="str">
            <v>No Trade</v>
          </cell>
          <cell r="N2537" t="str">
            <v>NG103</v>
          </cell>
          <cell r="O2537">
            <v>50.75</v>
          </cell>
          <cell r="P2537">
            <v>1</v>
          </cell>
        </row>
        <row r="2538">
          <cell r="A2538" t="str">
            <v>ON</v>
          </cell>
          <cell r="B2538">
            <v>10</v>
          </cell>
          <cell r="C2538">
            <v>3</v>
          </cell>
          <cell r="D2538" t="str">
            <v>C</v>
          </cell>
          <cell r="E2538">
            <v>6.5</v>
          </cell>
          <cell r="F2538">
            <v>37889</v>
          </cell>
          <cell r="G2538">
            <v>9.4E-2</v>
          </cell>
          <cell r="H2538">
            <v>0.08</v>
          </cell>
          <cell r="I2538" t="str">
            <v>4          0</v>
          </cell>
          <cell r="J2538">
            <v>0</v>
          </cell>
          <cell r="K2538">
            <v>0</v>
          </cell>
          <cell r="L2538">
            <v>2003</v>
          </cell>
          <cell r="M2538" t="str">
            <v>No Trade</v>
          </cell>
          <cell r="N2538" t="str">
            <v>NG103</v>
          </cell>
          <cell r="O2538">
            <v>50.75</v>
          </cell>
          <cell r="P2538">
            <v>1</v>
          </cell>
        </row>
        <row r="2539">
          <cell r="A2539" t="str">
            <v>ON</v>
          </cell>
          <cell r="B2539">
            <v>10</v>
          </cell>
          <cell r="C2539">
            <v>3</v>
          </cell>
          <cell r="D2539" t="str">
            <v>C</v>
          </cell>
          <cell r="E2539">
            <v>7</v>
          </cell>
          <cell r="F2539">
            <v>37889</v>
          </cell>
          <cell r="G2539">
            <v>7.1999999999999995E-2</v>
          </cell>
          <cell r="H2539">
            <v>0.06</v>
          </cell>
          <cell r="I2539" t="str">
            <v>4          0</v>
          </cell>
          <cell r="J2539">
            <v>0</v>
          </cell>
          <cell r="K2539">
            <v>0</v>
          </cell>
          <cell r="L2539">
            <v>2003</v>
          </cell>
          <cell r="M2539" t="str">
            <v>No Trade</v>
          </cell>
          <cell r="N2539" t="str">
            <v>NG103</v>
          </cell>
          <cell r="O2539">
            <v>50.75</v>
          </cell>
          <cell r="P2539">
            <v>1</v>
          </cell>
        </row>
        <row r="2540">
          <cell r="A2540" t="str">
            <v>ON</v>
          </cell>
          <cell r="B2540">
            <v>10</v>
          </cell>
          <cell r="C2540">
            <v>3</v>
          </cell>
          <cell r="D2540" t="str">
            <v>C</v>
          </cell>
          <cell r="E2540">
            <v>8</v>
          </cell>
          <cell r="F2540">
            <v>37889</v>
          </cell>
          <cell r="G2540">
            <v>4.4999999999999998E-2</v>
          </cell>
          <cell r="H2540">
            <v>0.04</v>
          </cell>
          <cell r="I2540" t="str">
            <v>0          0</v>
          </cell>
          <cell r="J2540">
            <v>0</v>
          </cell>
          <cell r="K2540">
            <v>0</v>
          </cell>
          <cell r="L2540">
            <v>2003</v>
          </cell>
          <cell r="M2540" t="str">
            <v>No Trade</v>
          </cell>
          <cell r="N2540" t="str">
            <v>NG103</v>
          </cell>
          <cell r="O2540">
            <v>50.75</v>
          </cell>
          <cell r="P2540">
            <v>1</v>
          </cell>
        </row>
        <row r="2541">
          <cell r="A2541" t="str">
            <v>ON</v>
          </cell>
          <cell r="B2541">
            <v>10</v>
          </cell>
          <cell r="C2541">
            <v>3</v>
          </cell>
          <cell r="D2541" t="str">
            <v>C</v>
          </cell>
          <cell r="E2541">
            <v>10</v>
          </cell>
          <cell r="F2541">
            <v>37889</v>
          </cell>
          <cell r="G2541">
            <v>2.4E-2</v>
          </cell>
          <cell r="H2541">
            <v>0.02</v>
          </cell>
          <cell r="I2541" t="str">
            <v>1          0</v>
          </cell>
          <cell r="J2541">
            <v>0</v>
          </cell>
          <cell r="K2541">
            <v>0</v>
          </cell>
          <cell r="L2541">
            <v>2003</v>
          </cell>
          <cell r="M2541" t="str">
            <v>No Trade</v>
          </cell>
          <cell r="N2541" t="str">
            <v>NG103</v>
          </cell>
          <cell r="O2541">
            <v>50.75</v>
          </cell>
          <cell r="P2541">
            <v>1</v>
          </cell>
        </row>
        <row r="2542">
          <cell r="A2542" t="str">
            <v>ON</v>
          </cell>
          <cell r="B2542">
            <v>11</v>
          </cell>
          <cell r="C2542">
            <v>3</v>
          </cell>
          <cell r="D2542" t="str">
            <v>P</v>
          </cell>
          <cell r="E2542">
            <v>2</v>
          </cell>
          <cell r="F2542">
            <v>37922</v>
          </cell>
          <cell r="G2542">
            <v>3.0000000000000001E-3</v>
          </cell>
          <cell r="H2542">
            <v>0</v>
          </cell>
          <cell r="I2542" t="str">
            <v>4          0</v>
          </cell>
          <cell r="J2542">
            <v>0</v>
          </cell>
          <cell r="K2542">
            <v>0</v>
          </cell>
          <cell r="L2542">
            <v>2003</v>
          </cell>
          <cell r="M2542">
            <v>1.1038621796301014</v>
          </cell>
          <cell r="N2542" t="str">
            <v>NG113</v>
          </cell>
          <cell r="O2542">
            <v>47</v>
          </cell>
          <cell r="P2542">
            <v>2</v>
          </cell>
        </row>
        <row r="2543">
          <cell r="A2543" t="str">
            <v>ON</v>
          </cell>
          <cell r="B2543">
            <v>11</v>
          </cell>
          <cell r="C2543">
            <v>3</v>
          </cell>
          <cell r="D2543" t="str">
            <v>P</v>
          </cell>
          <cell r="E2543">
            <v>2.5</v>
          </cell>
          <cell r="F2543">
            <v>37922</v>
          </cell>
          <cell r="G2543">
            <v>2.1999999999999999E-2</v>
          </cell>
          <cell r="H2543">
            <v>0.02</v>
          </cell>
          <cell r="I2543" t="str">
            <v>6          0</v>
          </cell>
          <cell r="J2543">
            <v>0</v>
          </cell>
          <cell r="K2543">
            <v>0</v>
          </cell>
          <cell r="L2543">
            <v>2003</v>
          </cell>
          <cell r="M2543">
            <v>1.2461637769791269</v>
          </cell>
          <cell r="N2543" t="str">
            <v>NG113</v>
          </cell>
          <cell r="O2543">
            <v>47</v>
          </cell>
          <cell r="P2543">
            <v>2</v>
          </cell>
        </row>
        <row r="2544">
          <cell r="A2544" t="str">
            <v>ON</v>
          </cell>
          <cell r="B2544">
            <v>11</v>
          </cell>
          <cell r="C2544">
            <v>3</v>
          </cell>
          <cell r="D2544" t="str">
            <v>C</v>
          </cell>
          <cell r="E2544">
            <v>2.75</v>
          </cell>
          <cell r="F2544">
            <v>37922</v>
          </cell>
          <cell r="G2544">
            <v>0</v>
          </cell>
          <cell r="H2544">
            <v>0</v>
          </cell>
          <cell r="I2544" t="str">
            <v>0          0</v>
          </cell>
          <cell r="J2544">
            <v>0</v>
          </cell>
          <cell r="K2544">
            <v>0</v>
          </cell>
          <cell r="L2544">
            <v>2003</v>
          </cell>
          <cell r="M2544" t="str">
            <v>No Trade</v>
          </cell>
          <cell r="N2544" t="str">
            <v/>
          </cell>
          <cell r="O2544" t="str">
            <v/>
          </cell>
          <cell r="P2544" t="str">
            <v/>
          </cell>
        </row>
        <row r="2545">
          <cell r="A2545" t="str">
            <v>ON</v>
          </cell>
          <cell r="B2545">
            <v>11</v>
          </cell>
          <cell r="C2545">
            <v>3</v>
          </cell>
          <cell r="D2545" t="str">
            <v>P</v>
          </cell>
          <cell r="E2545">
            <v>2.75</v>
          </cell>
          <cell r="F2545">
            <v>37922</v>
          </cell>
          <cell r="G2545">
            <v>4.5999999999999999E-2</v>
          </cell>
          <cell r="H2545">
            <v>0.05</v>
          </cell>
          <cell r="I2545" t="str">
            <v>4          0</v>
          </cell>
          <cell r="J2545">
            <v>0</v>
          </cell>
          <cell r="K2545">
            <v>0</v>
          </cell>
          <cell r="L2545">
            <v>2003</v>
          </cell>
          <cell r="M2545">
            <v>1.3193226921036085</v>
          </cell>
          <cell r="N2545" t="str">
            <v>NG113</v>
          </cell>
          <cell r="O2545">
            <v>47</v>
          </cell>
          <cell r="P2545">
            <v>2</v>
          </cell>
        </row>
        <row r="2546">
          <cell r="A2546" t="str">
            <v>ON</v>
          </cell>
          <cell r="B2546">
            <v>11</v>
          </cell>
          <cell r="C2546">
            <v>3</v>
          </cell>
          <cell r="D2546" t="str">
            <v>P</v>
          </cell>
          <cell r="E2546">
            <v>2.8</v>
          </cell>
          <cell r="F2546">
            <v>37922</v>
          </cell>
          <cell r="G2546">
            <v>0</v>
          </cell>
          <cell r="H2546">
            <v>0</v>
          </cell>
          <cell r="I2546" t="str">
            <v>0          0</v>
          </cell>
          <cell r="J2546">
            <v>0</v>
          </cell>
          <cell r="K2546">
            <v>0</v>
          </cell>
          <cell r="L2546">
            <v>2003</v>
          </cell>
          <cell r="M2546" t="str">
            <v>No Trade</v>
          </cell>
          <cell r="N2546" t="str">
            <v/>
          </cell>
          <cell r="O2546" t="str">
            <v/>
          </cell>
          <cell r="P2546" t="str">
            <v/>
          </cell>
        </row>
        <row r="2547">
          <cell r="A2547" t="str">
            <v>ON</v>
          </cell>
          <cell r="B2547">
            <v>11</v>
          </cell>
          <cell r="C2547">
            <v>3</v>
          </cell>
          <cell r="D2547" t="str">
            <v>P</v>
          </cell>
          <cell r="E2547">
            <v>3</v>
          </cell>
          <cell r="F2547">
            <v>37922</v>
          </cell>
          <cell r="G2547">
            <v>8.5999999999999993E-2</v>
          </cell>
          <cell r="H2547">
            <v>0.09</v>
          </cell>
          <cell r="I2547" t="str">
            <v>8          0</v>
          </cell>
          <cell r="J2547">
            <v>0</v>
          </cell>
          <cell r="K2547">
            <v>0</v>
          </cell>
          <cell r="L2547">
            <v>2003</v>
          </cell>
          <cell r="M2547">
            <v>1.3954720574015806</v>
          </cell>
          <cell r="N2547" t="str">
            <v>NG113</v>
          </cell>
          <cell r="O2547">
            <v>47</v>
          </cell>
          <cell r="P2547">
            <v>2</v>
          </cell>
        </row>
        <row r="2548">
          <cell r="A2548" t="str">
            <v>ON</v>
          </cell>
          <cell r="B2548">
            <v>11</v>
          </cell>
          <cell r="C2548">
            <v>3</v>
          </cell>
          <cell r="D2548" t="str">
            <v>P</v>
          </cell>
          <cell r="E2548">
            <v>3.25</v>
          </cell>
          <cell r="F2548">
            <v>37922</v>
          </cell>
          <cell r="G2548">
            <v>0.14299999999999999</v>
          </cell>
          <cell r="H2548">
            <v>0.16</v>
          </cell>
          <cell r="I2548" t="str">
            <v>1          0</v>
          </cell>
          <cell r="J2548">
            <v>0</v>
          </cell>
          <cell r="K2548">
            <v>0</v>
          </cell>
          <cell r="L2548">
            <v>2003</v>
          </cell>
          <cell r="M2548">
            <v>1.4675732651601281</v>
          </cell>
          <cell r="N2548" t="str">
            <v>NG113</v>
          </cell>
          <cell r="O2548">
            <v>47</v>
          </cell>
          <cell r="P2548">
            <v>2</v>
          </cell>
        </row>
        <row r="2549">
          <cell r="A2549" t="str">
            <v>ON</v>
          </cell>
          <cell r="B2549">
            <v>11</v>
          </cell>
          <cell r="C2549">
            <v>3</v>
          </cell>
          <cell r="D2549" t="str">
            <v>P</v>
          </cell>
          <cell r="E2549">
            <v>3.3</v>
          </cell>
          <cell r="F2549">
            <v>37922</v>
          </cell>
          <cell r="G2549">
            <v>0.156</v>
          </cell>
          <cell r="H2549">
            <v>0.17</v>
          </cell>
          <cell r="I2549" t="str">
            <v>6          0</v>
          </cell>
          <cell r="J2549">
            <v>0</v>
          </cell>
          <cell r="K2549">
            <v>0</v>
          </cell>
          <cell r="L2549">
            <v>2003</v>
          </cell>
          <cell r="M2549">
            <v>1.4806225517337175</v>
          </cell>
          <cell r="N2549" t="str">
            <v>NG113</v>
          </cell>
          <cell r="O2549">
            <v>47</v>
          </cell>
          <cell r="P2549">
            <v>2</v>
          </cell>
        </row>
        <row r="2550">
          <cell r="A2550" t="str">
            <v>ON</v>
          </cell>
          <cell r="B2550">
            <v>11</v>
          </cell>
          <cell r="C2550">
            <v>3</v>
          </cell>
          <cell r="D2550" t="str">
            <v>P</v>
          </cell>
          <cell r="E2550">
            <v>3.4</v>
          </cell>
          <cell r="F2550">
            <v>37922</v>
          </cell>
          <cell r="G2550">
            <v>0.186</v>
          </cell>
          <cell r="H2550">
            <v>0.2</v>
          </cell>
          <cell r="I2550" t="str">
            <v>8          0</v>
          </cell>
          <cell r="J2550">
            <v>0</v>
          </cell>
          <cell r="K2550">
            <v>0</v>
          </cell>
          <cell r="L2550">
            <v>2003</v>
          </cell>
          <cell r="M2550">
            <v>1.5093173548403445</v>
          </cell>
          <cell r="N2550" t="str">
            <v>NG113</v>
          </cell>
          <cell r="O2550">
            <v>47</v>
          </cell>
          <cell r="P2550">
            <v>2</v>
          </cell>
        </row>
        <row r="2551">
          <cell r="A2551" t="str">
            <v>ON</v>
          </cell>
          <cell r="B2551">
            <v>11</v>
          </cell>
          <cell r="C2551">
            <v>3</v>
          </cell>
          <cell r="D2551" t="str">
            <v>P</v>
          </cell>
          <cell r="E2551">
            <v>3.45</v>
          </cell>
          <cell r="F2551">
            <v>37922</v>
          </cell>
          <cell r="G2551">
            <v>0.20300000000000001</v>
          </cell>
          <cell r="H2551">
            <v>0.22</v>
          </cell>
          <cell r="I2551" t="str">
            <v>6          0</v>
          </cell>
          <cell r="J2551">
            <v>0</v>
          </cell>
          <cell r="K2551">
            <v>0</v>
          </cell>
          <cell r="L2551">
            <v>2003</v>
          </cell>
          <cell r="M2551">
            <v>1.5246575009069099</v>
          </cell>
          <cell r="N2551" t="str">
            <v>NG113</v>
          </cell>
          <cell r="O2551">
            <v>47</v>
          </cell>
          <cell r="P2551">
            <v>2</v>
          </cell>
        </row>
        <row r="2552">
          <cell r="A2552" t="str">
            <v>ON</v>
          </cell>
          <cell r="B2552">
            <v>11</v>
          </cell>
          <cell r="C2552">
            <v>3</v>
          </cell>
          <cell r="D2552" t="str">
            <v>P</v>
          </cell>
          <cell r="E2552">
            <v>3.5</v>
          </cell>
          <cell r="F2552">
            <v>37922</v>
          </cell>
          <cell r="G2552">
            <v>0.22</v>
          </cell>
          <cell r="H2552">
            <v>0.24</v>
          </cell>
          <cell r="I2552" t="str">
            <v>4          0</v>
          </cell>
          <cell r="J2552">
            <v>0</v>
          </cell>
          <cell r="K2552">
            <v>0</v>
          </cell>
          <cell r="L2552">
            <v>2003</v>
          </cell>
          <cell r="M2552">
            <v>1.5386976626864504</v>
          </cell>
          <cell r="N2552" t="str">
            <v>NG113</v>
          </cell>
          <cell r="O2552">
            <v>47</v>
          </cell>
          <cell r="P2552">
            <v>2</v>
          </cell>
        </row>
        <row r="2553">
          <cell r="A2553" t="str">
            <v>ON</v>
          </cell>
          <cell r="B2553">
            <v>11</v>
          </cell>
          <cell r="C2553">
            <v>3</v>
          </cell>
          <cell r="D2553" t="str">
            <v>P</v>
          </cell>
          <cell r="E2553">
            <v>3.6</v>
          </cell>
          <cell r="F2553">
            <v>37922</v>
          </cell>
          <cell r="G2553">
            <v>0.25600000000000001</v>
          </cell>
          <cell r="H2553">
            <v>0.28000000000000003</v>
          </cell>
          <cell r="I2553" t="str">
            <v>3          0</v>
          </cell>
          <cell r="J2553">
            <v>0</v>
          </cell>
          <cell r="K2553">
            <v>0</v>
          </cell>
          <cell r="L2553">
            <v>2003</v>
          </cell>
          <cell r="M2553">
            <v>1.5659875790098163</v>
          </cell>
          <cell r="N2553" t="str">
            <v>NG113</v>
          </cell>
          <cell r="O2553">
            <v>47</v>
          </cell>
          <cell r="P2553">
            <v>2</v>
          </cell>
        </row>
        <row r="2554">
          <cell r="A2554" t="str">
            <v>ON</v>
          </cell>
          <cell r="B2554">
            <v>11</v>
          </cell>
          <cell r="C2554">
            <v>3</v>
          </cell>
          <cell r="D2554" t="str">
            <v>P</v>
          </cell>
          <cell r="E2554">
            <v>3.65</v>
          </cell>
          <cell r="F2554">
            <v>37922</v>
          </cell>
          <cell r="G2554">
            <v>0.27500000000000002</v>
          </cell>
          <cell r="H2554">
            <v>0.3</v>
          </cell>
          <cell r="I2554" t="str">
            <v>4          0</v>
          </cell>
          <cell r="J2554">
            <v>0</v>
          </cell>
          <cell r="K2554">
            <v>0</v>
          </cell>
          <cell r="L2554">
            <v>2003</v>
          </cell>
          <cell r="M2554">
            <v>1.5792826367722783</v>
          </cell>
          <cell r="N2554" t="str">
            <v>NG113</v>
          </cell>
          <cell r="O2554">
            <v>47</v>
          </cell>
          <cell r="P2554">
            <v>2</v>
          </cell>
        </row>
        <row r="2555">
          <cell r="A2555" t="str">
            <v>ON</v>
          </cell>
          <cell r="B2555">
            <v>11</v>
          </cell>
          <cell r="C2555">
            <v>3</v>
          </cell>
          <cell r="D2555" t="str">
            <v>P</v>
          </cell>
          <cell r="E2555">
            <v>3.7</v>
          </cell>
          <cell r="F2555">
            <v>37922</v>
          </cell>
          <cell r="G2555">
            <v>0.29599999999999999</v>
          </cell>
          <cell r="H2555">
            <v>0.32</v>
          </cell>
          <cell r="I2555" t="str">
            <v>6          0</v>
          </cell>
          <cell r="J2555">
            <v>0</v>
          </cell>
          <cell r="K2555">
            <v>0</v>
          </cell>
          <cell r="L2555">
            <v>2003</v>
          </cell>
          <cell r="M2555">
            <v>1.5938788965188979</v>
          </cell>
          <cell r="N2555" t="str">
            <v>NG113</v>
          </cell>
          <cell r="O2555">
            <v>47</v>
          </cell>
          <cell r="P2555">
            <v>2</v>
          </cell>
        </row>
        <row r="2556">
          <cell r="A2556" t="str">
            <v>ON</v>
          </cell>
          <cell r="B2556">
            <v>11</v>
          </cell>
          <cell r="C2556">
            <v>3</v>
          </cell>
          <cell r="D2556" t="str">
            <v>P</v>
          </cell>
          <cell r="E2556">
            <v>3.75</v>
          </cell>
          <cell r="F2556">
            <v>37922</v>
          </cell>
          <cell r="G2556">
            <v>0.317</v>
          </cell>
          <cell r="H2556">
            <v>0.34</v>
          </cell>
          <cell r="I2556" t="str">
            <v>9         50</v>
          </cell>
          <cell r="J2556">
            <v>0</v>
          </cell>
          <cell r="K2556">
            <v>0</v>
          </cell>
          <cell r="L2556">
            <v>2003</v>
          </cell>
          <cell r="M2556">
            <v>1.6074422033617817</v>
          </cell>
          <cell r="N2556" t="str">
            <v>NG113</v>
          </cell>
          <cell r="O2556">
            <v>47</v>
          </cell>
          <cell r="P2556">
            <v>2</v>
          </cell>
        </row>
        <row r="2557">
          <cell r="A2557" t="str">
            <v>ON</v>
          </cell>
          <cell r="B2557">
            <v>11</v>
          </cell>
          <cell r="C2557">
            <v>3</v>
          </cell>
          <cell r="D2557" t="str">
            <v>C</v>
          </cell>
          <cell r="E2557">
            <v>3.8</v>
          </cell>
          <cell r="F2557">
            <v>37922</v>
          </cell>
          <cell r="G2557">
            <v>0.76300000000000001</v>
          </cell>
          <cell r="H2557">
            <v>0.7</v>
          </cell>
          <cell r="I2557" t="str">
            <v>5          0</v>
          </cell>
          <cell r="J2557">
            <v>0</v>
          </cell>
          <cell r="K2557">
            <v>0</v>
          </cell>
          <cell r="L2557">
            <v>2003</v>
          </cell>
          <cell r="M2557" t="str">
            <v>No Trade</v>
          </cell>
          <cell r="N2557" t="str">
            <v>NG113</v>
          </cell>
          <cell r="O2557">
            <v>47</v>
          </cell>
          <cell r="P2557">
            <v>1</v>
          </cell>
        </row>
        <row r="2558">
          <cell r="A2558" t="str">
            <v>ON</v>
          </cell>
          <cell r="B2558">
            <v>11</v>
          </cell>
          <cell r="C2558">
            <v>3</v>
          </cell>
          <cell r="D2558" t="str">
            <v>P</v>
          </cell>
          <cell r="E2558">
            <v>3.8</v>
          </cell>
          <cell r="F2558">
            <v>37922</v>
          </cell>
          <cell r="G2558">
            <v>0.33900000000000002</v>
          </cell>
          <cell r="H2558">
            <v>0.37</v>
          </cell>
          <cell r="I2558" t="str">
            <v>3          0</v>
          </cell>
          <cell r="J2558">
            <v>0</v>
          </cell>
          <cell r="K2558">
            <v>0</v>
          </cell>
          <cell r="L2558">
            <v>2003</v>
          </cell>
          <cell r="M2558">
            <v>1.6211294114496326</v>
          </cell>
          <cell r="N2558" t="str">
            <v>NG113</v>
          </cell>
          <cell r="O2558">
            <v>47</v>
          </cell>
          <cell r="P2558">
            <v>2</v>
          </cell>
        </row>
        <row r="2559">
          <cell r="A2559" t="str">
            <v>ON</v>
          </cell>
          <cell r="B2559">
            <v>11</v>
          </cell>
          <cell r="C2559">
            <v>3</v>
          </cell>
          <cell r="D2559" t="str">
            <v>C</v>
          </cell>
          <cell r="E2559">
            <v>3.85</v>
          </cell>
          <cell r="F2559">
            <v>37922</v>
          </cell>
          <cell r="G2559">
            <v>0.73899999999999999</v>
          </cell>
          <cell r="H2559">
            <v>0.68</v>
          </cell>
          <cell r="I2559" t="str">
            <v>1          0</v>
          </cell>
          <cell r="J2559">
            <v>0</v>
          </cell>
          <cell r="K2559">
            <v>0</v>
          </cell>
          <cell r="L2559">
            <v>2003</v>
          </cell>
          <cell r="M2559" t="str">
            <v>No Trade</v>
          </cell>
          <cell r="N2559" t="str">
            <v>NG113</v>
          </cell>
          <cell r="O2559">
            <v>47</v>
          </cell>
          <cell r="P2559">
            <v>1</v>
          </cell>
        </row>
        <row r="2560">
          <cell r="A2560" t="str">
            <v>ON</v>
          </cell>
          <cell r="B2560">
            <v>11</v>
          </cell>
          <cell r="C2560">
            <v>3</v>
          </cell>
          <cell r="D2560" t="str">
            <v>P</v>
          </cell>
          <cell r="E2560">
            <v>3.85</v>
          </cell>
          <cell r="F2560">
            <v>37922</v>
          </cell>
          <cell r="G2560">
            <v>0.36299999999999999</v>
          </cell>
          <cell r="H2560">
            <v>0.39</v>
          </cell>
          <cell r="I2560" t="str">
            <v>8          0</v>
          </cell>
          <cell r="J2560">
            <v>0</v>
          </cell>
          <cell r="K2560">
            <v>0</v>
          </cell>
          <cell r="L2560">
            <v>2003</v>
          </cell>
          <cell r="M2560">
            <v>1.6359252005130298</v>
          </cell>
          <cell r="N2560" t="str">
            <v>NG113</v>
          </cell>
          <cell r="O2560">
            <v>47</v>
          </cell>
          <cell r="P2560">
            <v>2</v>
          </cell>
        </row>
        <row r="2561">
          <cell r="A2561" t="str">
            <v>ON</v>
          </cell>
          <cell r="B2561">
            <v>11</v>
          </cell>
          <cell r="C2561">
            <v>3</v>
          </cell>
          <cell r="D2561" t="str">
            <v>C</v>
          </cell>
          <cell r="E2561">
            <v>3.9</v>
          </cell>
          <cell r="F2561">
            <v>37922</v>
          </cell>
          <cell r="G2561">
            <v>0.71499999999999997</v>
          </cell>
          <cell r="H2561">
            <v>0.65</v>
          </cell>
          <cell r="I2561" t="str">
            <v>7          0</v>
          </cell>
          <cell r="J2561">
            <v>0</v>
          </cell>
          <cell r="K2561">
            <v>0</v>
          </cell>
          <cell r="L2561">
            <v>2003</v>
          </cell>
          <cell r="M2561" t="str">
            <v>No Trade</v>
          </cell>
          <cell r="N2561" t="str">
            <v>NG113</v>
          </cell>
          <cell r="O2561">
            <v>47</v>
          </cell>
          <cell r="P2561">
            <v>1</v>
          </cell>
        </row>
        <row r="2562">
          <cell r="A2562" t="str">
            <v>ON</v>
          </cell>
          <cell r="B2562">
            <v>11</v>
          </cell>
          <cell r="C2562">
            <v>3</v>
          </cell>
          <cell r="D2562" t="str">
            <v>P</v>
          </cell>
          <cell r="E2562">
            <v>3.9</v>
          </cell>
          <cell r="F2562">
            <v>37922</v>
          </cell>
          <cell r="G2562">
            <v>0.38700000000000001</v>
          </cell>
          <cell r="H2562">
            <v>0.42</v>
          </cell>
          <cell r="I2562" t="str">
            <v>4          0</v>
          </cell>
          <cell r="J2562">
            <v>0</v>
          </cell>
          <cell r="K2562">
            <v>0</v>
          </cell>
          <cell r="L2562">
            <v>2003</v>
          </cell>
          <cell r="M2562">
            <v>1.6497724648799905</v>
          </cell>
          <cell r="N2562" t="str">
            <v>NG113</v>
          </cell>
          <cell r="O2562">
            <v>47</v>
          </cell>
          <cell r="P2562">
            <v>2</v>
          </cell>
        </row>
        <row r="2563">
          <cell r="A2563" t="str">
            <v>ON</v>
          </cell>
          <cell r="B2563">
            <v>11</v>
          </cell>
          <cell r="C2563">
            <v>3</v>
          </cell>
          <cell r="D2563" t="str">
            <v>C</v>
          </cell>
          <cell r="E2563">
            <v>4</v>
          </cell>
          <cell r="F2563">
            <v>37922</v>
          </cell>
          <cell r="G2563">
            <v>0.66900000000000004</v>
          </cell>
          <cell r="H2563">
            <v>0.61</v>
          </cell>
          <cell r="I2563" t="str">
            <v>2          0</v>
          </cell>
          <cell r="J2563">
            <v>0</v>
          </cell>
          <cell r="K2563">
            <v>0</v>
          </cell>
          <cell r="L2563">
            <v>2003</v>
          </cell>
          <cell r="M2563" t="str">
            <v>No Trade</v>
          </cell>
          <cell r="N2563" t="str">
            <v>NG113</v>
          </cell>
          <cell r="O2563">
            <v>47</v>
          </cell>
          <cell r="P2563">
            <v>1</v>
          </cell>
        </row>
        <row r="2564">
          <cell r="A2564" t="str">
            <v>ON</v>
          </cell>
          <cell r="B2564">
            <v>11</v>
          </cell>
          <cell r="C2564">
            <v>3</v>
          </cell>
          <cell r="D2564" t="str">
            <v>P</v>
          </cell>
          <cell r="E2564">
            <v>4</v>
          </cell>
          <cell r="F2564">
            <v>37922</v>
          </cell>
          <cell r="G2564">
            <v>0.437</v>
          </cell>
          <cell r="H2564">
            <v>0.47</v>
          </cell>
          <cell r="I2564" t="str">
            <v>7          0</v>
          </cell>
          <cell r="J2564">
            <v>0</v>
          </cell>
          <cell r="K2564">
            <v>0</v>
          </cell>
          <cell r="L2564">
            <v>2003</v>
          </cell>
          <cell r="M2564">
            <v>1.6768001149157432</v>
          </cell>
          <cell r="N2564" t="str">
            <v>NG113</v>
          </cell>
          <cell r="O2564">
            <v>47</v>
          </cell>
          <cell r="P2564">
            <v>2</v>
          </cell>
        </row>
        <row r="2565">
          <cell r="A2565" t="str">
            <v>ON</v>
          </cell>
          <cell r="B2565">
            <v>11</v>
          </cell>
          <cell r="C2565">
            <v>3</v>
          </cell>
          <cell r="D2565" t="str">
            <v>C</v>
          </cell>
          <cell r="E2565">
            <v>4.05</v>
          </cell>
          <cell r="F2565">
            <v>37922</v>
          </cell>
          <cell r="G2565">
            <v>0.64400000000000002</v>
          </cell>
          <cell r="H2565">
            <v>0.59</v>
          </cell>
          <cell r="I2565" t="str">
            <v>1          0</v>
          </cell>
          <cell r="J2565">
            <v>0</v>
          </cell>
          <cell r="K2565">
            <v>0</v>
          </cell>
          <cell r="L2565">
            <v>2003</v>
          </cell>
          <cell r="M2565" t="str">
            <v>No Trade</v>
          </cell>
          <cell r="N2565" t="str">
            <v>NG113</v>
          </cell>
          <cell r="O2565">
            <v>47</v>
          </cell>
          <cell r="P2565">
            <v>1</v>
          </cell>
        </row>
        <row r="2566">
          <cell r="A2566" t="str">
            <v>ON</v>
          </cell>
          <cell r="B2566">
            <v>11</v>
          </cell>
          <cell r="C2566">
            <v>3</v>
          </cell>
          <cell r="D2566" t="str">
            <v>P</v>
          </cell>
          <cell r="E2566">
            <v>4.05</v>
          </cell>
          <cell r="F2566">
            <v>37922</v>
          </cell>
          <cell r="G2566">
            <v>0.46400000000000002</v>
          </cell>
          <cell r="H2566">
            <v>0.5</v>
          </cell>
          <cell r="I2566" t="str">
            <v>5          0</v>
          </cell>
          <cell r="J2566">
            <v>0</v>
          </cell>
          <cell r="K2566">
            <v>0</v>
          </cell>
          <cell r="L2566">
            <v>2003</v>
          </cell>
          <cell r="M2566">
            <v>1.690894467881578</v>
          </cell>
          <cell r="N2566" t="str">
            <v>NG113</v>
          </cell>
          <cell r="O2566">
            <v>47</v>
          </cell>
          <cell r="P2566">
            <v>2</v>
          </cell>
        </row>
        <row r="2567">
          <cell r="A2567" t="str">
            <v>ON</v>
          </cell>
          <cell r="B2567">
            <v>11</v>
          </cell>
          <cell r="C2567">
            <v>3</v>
          </cell>
          <cell r="D2567" t="str">
            <v>C</v>
          </cell>
          <cell r="E2567">
            <v>4.0999999999999996</v>
          </cell>
          <cell r="F2567">
            <v>37922</v>
          </cell>
          <cell r="G2567">
            <v>0.624</v>
          </cell>
          <cell r="H2567">
            <v>0.56999999999999995</v>
          </cell>
          <cell r="I2567" t="str">
            <v>0          0</v>
          </cell>
          <cell r="J2567">
            <v>0</v>
          </cell>
          <cell r="K2567">
            <v>0</v>
          </cell>
          <cell r="L2567">
            <v>2003</v>
          </cell>
          <cell r="M2567" t="str">
            <v>No Trade</v>
          </cell>
          <cell r="N2567" t="str">
            <v>NG113</v>
          </cell>
          <cell r="O2567">
            <v>47</v>
          </cell>
          <cell r="P2567">
            <v>1</v>
          </cell>
        </row>
        <row r="2568">
          <cell r="A2568" t="str">
            <v>ON</v>
          </cell>
          <cell r="B2568">
            <v>11</v>
          </cell>
          <cell r="C2568">
            <v>3</v>
          </cell>
          <cell r="D2568" t="str">
            <v>P</v>
          </cell>
          <cell r="E2568">
            <v>4.0999999999999996</v>
          </cell>
          <cell r="F2568">
            <v>37922</v>
          </cell>
          <cell r="G2568">
            <v>0.49099999999999999</v>
          </cell>
          <cell r="H2568">
            <v>0.53</v>
          </cell>
          <cell r="I2568" t="str">
            <v>4          0</v>
          </cell>
          <cell r="J2568">
            <v>0</v>
          </cell>
          <cell r="K2568">
            <v>0</v>
          </cell>
          <cell r="L2568">
            <v>2003</v>
          </cell>
          <cell r="M2568">
            <v>1.7042005843470245</v>
          </cell>
          <cell r="N2568" t="str">
            <v>NG113</v>
          </cell>
          <cell r="O2568">
            <v>47</v>
          </cell>
          <cell r="P2568">
            <v>2</v>
          </cell>
        </row>
        <row r="2569">
          <cell r="A2569" t="str">
            <v>ON</v>
          </cell>
          <cell r="B2569">
            <v>11</v>
          </cell>
          <cell r="C2569">
            <v>3</v>
          </cell>
          <cell r="D2569" t="str">
            <v>C</v>
          </cell>
          <cell r="E2569">
            <v>4.1500000000000004</v>
          </cell>
          <cell r="F2569">
            <v>37922</v>
          </cell>
          <cell r="G2569">
            <v>0.60099999999999998</v>
          </cell>
          <cell r="H2569">
            <v>0.55000000000000004</v>
          </cell>
          <cell r="I2569" t="str">
            <v>0          0</v>
          </cell>
          <cell r="J2569">
            <v>0</v>
          </cell>
          <cell r="K2569">
            <v>0</v>
          </cell>
          <cell r="L2569">
            <v>2003</v>
          </cell>
          <cell r="M2569" t="str">
            <v>No Trade</v>
          </cell>
          <cell r="N2569" t="str">
            <v>NG113</v>
          </cell>
          <cell r="O2569">
            <v>47</v>
          </cell>
          <cell r="P2569">
            <v>1</v>
          </cell>
        </row>
        <row r="2570">
          <cell r="A2570" t="str">
            <v>ON</v>
          </cell>
          <cell r="B2570">
            <v>11</v>
          </cell>
          <cell r="C2570">
            <v>3</v>
          </cell>
          <cell r="D2570" t="str">
            <v>C</v>
          </cell>
          <cell r="E2570">
            <v>4.25</v>
          </cell>
          <cell r="F2570">
            <v>37922</v>
          </cell>
          <cell r="G2570">
            <v>0.56100000000000005</v>
          </cell>
          <cell r="H2570">
            <v>0.51</v>
          </cell>
          <cell r="I2570" t="str">
            <v>2          0</v>
          </cell>
          <cell r="J2570">
            <v>0</v>
          </cell>
          <cell r="K2570">
            <v>0</v>
          </cell>
          <cell r="L2570">
            <v>2003</v>
          </cell>
          <cell r="M2570" t="str">
            <v>No Trade</v>
          </cell>
          <cell r="N2570" t="str">
            <v>NG113</v>
          </cell>
          <cell r="O2570">
            <v>47</v>
          </cell>
          <cell r="P2570">
            <v>1</v>
          </cell>
        </row>
        <row r="2571">
          <cell r="A2571" t="str">
            <v>ON</v>
          </cell>
          <cell r="B2571">
            <v>11</v>
          </cell>
          <cell r="C2571">
            <v>3</v>
          </cell>
          <cell r="D2571" t="str">
            <v>C</v>
          </cell>
          <cell r="E2571">
            <v>4.5</v>
          </cell>
          <cell r="F2571">
            <v>37922</v>
          </cell>
          <cell r="G2571">
            <v>0.47099999999999997</v>
          </cell>
          <cell r="H2571">
            <v>0.42</v>
          </cell>
          <cell r="I2571" t="str">
            <v>9          0</v>
          </cell>
          <cell r="J2571">
            <v>0</v>
          </cell>
          <cell r="K2571">
            <v>0</v>
          </cell>
          <cell r="L2571">
            <v>2003</v>
          </cell>
          <cell r="M2571" t="str">
            <v>No Trade</v>
          </cell>
          <cell r="N2571" t="str">
            <v>NG113</v>
          </cell>
          <cell r="O2571">
            <v>47</v>
          </cell>
          <cell r="P2571">
            <v>1</v>
          </cell>
        </row>
        <row r="2572">
          <cell r="A2572" t="str">
            <v>ON</v>
          </cell>
          <cell r="B2572">
            <v>11</v>
          </cell>
          <cell r="C2572">
            <v>3</v>
          </cell>
          <cell r="D2572" t="str">
            <v>C</v>
          </cell>
          <cell r="E2572">
            <v>4.75</v>
          </cell>
          <cell r="F2572">
            <v>37922</v>
          </cell>
          <cell r="G2572">
            <v>0.39700000000000002</v>
          </cell>
          <cell r="H2572">
            <v>0.36</v>
          </cell>
          <cell r="I2572" t="str">
            <v>0          0</v>
          </cell>
          <cell r="J2572">
            <v>0</v>
          </cell>
          <cell r="K2572">
            <v>0</v>
          </cell>
          <cell r="L2572">
            <v>2003</v>
          </cell>
          <cell r="M2572" t="str">
            <v>No Trade</v>
          </cell>
          <cell r="N2572" t="str">
            <v>NG113</v>
          </cell>
          <cell r="O2572">
            <v>47</v>
          </cell>
          <cell r="P2572">
            <v>1</v>
          </cell>
        </row>
        <row r="2573">
          <cell r="A2573" t="str">
            <v>ON</v>
          </cell>
          <cell r="B2573">
            <v>11</v>
          </cell>
          <cell r="C2573">
            <v>3</v>
          </cell>
          <cell r="D2573" t="str">
            <v>C</v>
          </cell>
          <cell r="E2573">
            <v>4.8</v>
          </cell>
          <cell r="F2573">
            <v>37922</v>
          </cell>
          <cell r="G2573">
            <v>0.38400000000000001</v>
          </cell>
          <cell r="H2573">
            <v>0.34</v>
          </cell>
          <cell r="I2573" t="str">
            <v>8          0</v>
          </cell>
          <cell r="J2573">
            <v>0</v>
          </cell>
          <cell r="K2573">
            <v>0</v>
          </cell>
          <cell r="L2573">
            <v>2003</v>
          </cell>
          <cell r="M2573" t="str">
            <v>No Trade</v>
          </cell>
          <cell r="N2573" t="str">
            <v>NG113</v>
          </cell>
          <cell r="O2573">
            <v>47</v>
          </cell>
          <cell r="P2573">
            <v>1</v>
          </cell>
        </row>
        <row r="2574">
          <cell r="A2574" t="str">
            <v>ON</v>
          </cell>
          <cell r="B2574">
            <v>11</v>
          </cell>
          <cell r="C2574">
            <v>3</v>
          </cell>
          <cell r="D2574" t="str">
            <v>C</v>
          </cell>
          <cell r="E2574">
            <v>4.8499999999999996</v>
          </cell>
          <cell r="F2574">
            <v>37922</v>
          </cell>
          <cell r="G2574">
            <v>0.371</v>
          </cell>
          <cell r="H2574">
            <v>0.33</v>
          </cell>
          <cell r="I2574" t="str">
            <v>6          0</v>
          </cell>
          <cell r="J2574">
            <v>0</v>
          </cell>
          <cell r="K2574">
            <v>0</v>
          </cell>
          <cell r="L2574">
            <v>2003</v>
          </cell>
          <cell r="M2574" t="str">
            <v>No Trade</v>
          </cell>
          <cell r="N2574" t="str">
            <v>NG113</v>
          </cell>
          <cell r="O2574">
            <v>47</v>
          </cell>
          <cell r="P2574">
            <v>1</v>
          </cell>
        </row>
        <row r="2575">
          <cell r="A2575" t="str">
            <v>ON</v>
          </cell>
          <cell r="B2575">
            <v>11</v>
          </cell>
          <cell r="C2575">
            <v>3</v>
          </cell>
          <cell r="D2575" t="str">
            <v>C</v>
          </cell>
          <cell r="E2575">
            <v>4.9000000000000004</v>
          </cell>
          <cell r="F2575">
            <v>37922</v>
          </cell>
          <cell r="G2575">
            <v>0.35799999999999998</v>
          </cell>
          <cell r="H2575">
            <v>0.32</v>
          </cell>
          <cell r="I2575" t="str">
            <v>5          0</v>
          </cell>
          <cell r="J2575">
            <v>0</v>
          </cell>
          <cell r="K2575">
            <v>0</v>
          </cell>
          <cell r="L2575">
            <v>2003</v>
          </cell>
          <cell r="M2575" t="str">
            <v>No Trade</v>
          </cell>
          <cell r="N2575" t="str">
            <v>NG113</v>
          </cell>
          <cell r="O2575">
            <v>47</v>
          </cell>
          <cell r="P2575">
            <v>1</v>
          </cell>
        </row>
        <row r="2576">
          <cell r="A2576" t="str">
            <v>ON</v>
          </cell>
          <cell r="B2576">
            <v>11</v>
          </cell>
          <cell r="C2576">
            <v>3</v>
          </cell>
          <cell r="D2576" t="str">
            <v>C</v>
          </cell>
          <cell r="E2576">
            <v>5</v>
          </cell>
          <cell r="F2576">
            <v>37922</v>
          </cell>
          <cell r="G2576">
            <v>0.33500000000000002</v>
          </cell>
          <cell r="H2576">
            <v>0.3</v>
          </cell>
          <cell r="I2576" t="str">
            <v>4          0</v>
          </cell>
          <cell r="J2576">
            <v>0</v>
          </cell>
          <cell r="K2576">
            <v>0</v>
          </cell>
          <cell r="L2576">
            <v>2003</v>
          </cell>
          <cell r="M2576" t="str">
            <v>No Trade</v>
          </cell>
          <cell r="N2576" t="str">
            <v>NG113</v>
          </cell>
          <cell r="O2576">
            <v>47</v>
          </cell>
          <cell r="P2576">
            <v>1</v>
          </cell>
        </row>
        <row r="2577">
          <cell r="A2577" t="str">
            <v>ON</v>
          </cell>
          <cell r="B2577">
            <v>11</v>
          </cell>
          <cell r="C2577">
            <v>3</v>
          </cell>
          <cell r="D2577" t="str">
            <v>C</v>
          </cell>
          <cell r="E2577">
            <v>5.5</v>
          </cell>
          <cell r="F2577">
            <v>37922</v>
          </cell>
          <cell r="G2577">
            <v>0.24399999999999999</v>
          </cell>
          <cell r="H2577">
            <v>0.22</v>
          </cell>
          <cell r="I2577" t="str">
            <v>1          0</v>
          </cell>
          <cell r="J2577">
            <v>0</v>
          </cell>
          <cell r="K2577">
            <v>0</v>
          </cell>
          <cell r="L2577">
            <v>2003</v>
          </cell>
          <cell r="M2577" t="str">
            <v>No Trade</v>
          </cell>
          <cell r="N2577" t="str">
            <v>NG113</v>
          </cell>
          <cell r="O2577">
            <v>47</v>
          </cell>
          <cell r="P2577">
            <v>1</v>
          </cell>
        </row>
        <row r="2578">
          <cell r="A2578" t="str">
            <v>ON</v>
          </cell>
          <cell r="B2578">
            <v>11</v>
          </cell>
          <cell r="C2578">
            <v>3</v>
          </cell>
          <cell r="D2578" t="str">
            <v>C</v>
          </cell>
          <cell r="E2578">
            <v>6</v>
          </cell>
          <cell r="F2578">
            <v>37922</v>
          </cell>
          <cell r="G2578">
            <v>0.182</v>
          </cell>
          <cell r="H2578">
            <v>0.16</v>
          </cell>
          <cell r="I2578" t="str">
            <v>4          0</v>
          </cell>
          <cell r="J2578">
            <v>0</v>
          </cell>
          <cell r="K2578">
            <v>0</v>
          </cell>
          <cell r="L2578">
            <v>2003</v>
          </cell>
          <cell r="M2578" t="str">
            <v>No Trade</v>
          </cell>
          <cell r="N2578" t="str">
            <v>NG113</v>
          </cell>
          <cell r="O2578">
            <v>47</v>
          </cell>
          <cell r="P2578">
            <v>1</v>
          </cell>
        </row>
        <row r="2579">
          <cell r="A2579" t="str">
            <v>ON</v>
          </cell>
          <cell r="B2579">
            <v>11</v>
          </cell>
          <cell r="C2579">
            <v>3</v>
          </cell>
          <cell r="D2579" t="str">
            <v>C</v>
          </cell>
          <cell r="E2579">
            <v>6.05</v>
          </cell>
          <cell r="F2579">
            <v>37922</v>
          </cell>
          <cell r="G2579">
            <v>0.17699999999999999</v>
          </cell>
          <cell r="H2579">
            <v>0.15</v>
          </cell>
          <cell r="I2579" t="str">
            <v>9          0</v>
          </cell>
          <cell r="J2579">
            <v>0</v>
          </cell>
          <cell r="K2579">
            <v>0</v>
          </cell>
          <cell r="L2579">
            <v>2003</v>
          </cell>
          <cell r="M2579" t="str">
            <v>No Trade</v>
          </cell>
          <cell r="N2579" t="str">
            <v>NG113</v>
          </cell>
          <cell r="O2579">
            <v>47</v>
          </cell>
          <cell r="P2579">
            <v>1</v>
          </cell>
        </row>
        <row r="2580">
          <cell r="A2580" t="str">
            <v>ON</v>
          </cell>
          <cell r="B2580">
            <v>11</v>
          </cell>
          <cell r="C2580">
            <v>3</v>
          </cell>
          <cell r="D2580" t="str">
            <v>C</v>
          </cell>
          <cell r="E2580">
            <v>7</v>
          </cell>
          <cell r="F2580">
            <v>37922</v>
          </cell>
          <cell r="G2580">
            <v>0.109</v>
          </cell>
          <cell r="H2580">
            <v>0.09</v>
          </cell>
          <cell r="I2580" t="str">
            <v>8          0</v>
          </cell>
          <cell r="J2580">
            <v>0</v>
          </cell>
          <cell r="K2580">
            <v>0</v>
          </cell>
          <cell r="L2580">
            <v>2003</v>
          </cell>
          <cell r="M2580" t="str">
            <v>No Trade</v>
          </cell>
          <cell r="N2580" t="str">
            <v>NG113</v>
          </cell>
          <cell r="O2580">
            <v>47</v>
          </cell>
          <cell r="P2580">
            <v>1</v>
          </cell>
        </row>
        <row r="2581">
          <cell r="A2581" t="str">
            <v>ON</v>
          </cell>
          <cell r="B2581">
            <v>12</v>
          </cell>
          <cell r="C2581">
            <v>3</v>
          </cell>
          <cell r="D2581" t="str">
            <v>P</v>
          </cell>
          <cell r="E2581">
            <v>0.5</v>
          </cell>
          <cell r="F2581">
            <v>37949</v>
          </cell>
          <cell r="G2581">
            <v>0</v>
          </cell>
          <cell r="H2581">
            <v>0</v>
          </cell>
          <cell r="I2581" t="str">
            <v>0          0</v>
          </cell>
          <cell r="J2581">
            <v>0</v>
          </cell>
          <cell r="K2581">
            <v>0</v>
          </cell>
          <cell r="L2581">
            <v>2003</v>
          </cell>
          <cell r="M2581" t="str">
            <v>No Trade</v>
          </cell>
          <cell r="N2581" t="str">
            <v/>
          </cell>
          <cell r="O2581" t="str">
            <v/>
          </cell>
          <cell r="P2581" t="str">
            <v/>
          </cell>
        </row>
        <row r="2582">
          <cell r="A2582" t="str">
            <v>ON</v>
          </cell>
          <cell r="B2582">
            <v>12</v>
          </cell>
          <cell r="C2582">
            <v>3</v>
          </cell>
          <cell r="D2582" t="str">
            <v>P</v>
          </cell>
          <cell r="E2582">
            <v>2</v>
          </cell>
          <cell r="F2582">
            <v>37949</v>
          </cell>
          <cell r="G2582">
            <v>3.0000000000000001E-3</v>
          </cell>
          <cell r="H2582">
            <v>0</v>
          </cell>
          <cell r="I2582" t="str">
            <v>4          0</v>
          </cell>
          <cell r="J2582">
            <v>0</v>
          </cell>
          <cell r="K2582">
            <v>0</v>
          </cell>
          <cell r="L2582">
            <v>2003</v>
          </cell>
          <cell r="M2582">
            <v>1.062198551412165</v>
          </cell>
          <cell r="N2582" t="str">
            <v>NG123</v>
          </cell>
          <cell r="O2582">
            <v>47</v>
          </cell>
          <cell r="P2582">
            <v>2</v>
          </cell>
        </row>
        <row r="2583">
          <cell r="A2583" t="str">
            <v>ON</v>
          </cell>
          <cell r="B2583">
            <v>12</v>
          </cell>
          <cell r="C2583">
            <v>3</v>
          </cell>
          <cell r="D2583" t="str">
            <v>P</v>
          </cell>
          <cell r="E2583">
            <v>2.1</v>
          </cell>
          <cell r="F2583">
            <v>37949</v>
          </cell>
          <cell r="G2583">
            <v>5.0000000000000001E-3</v>
          </cell>
          <cell r="H2583">
            <v>0</v>
          </cell>
          <cell r="I2583" t="str">
            <v>6          0</v>
          </cell>
          <cell r="J2583">
            <v>0</v>
          </cell>
          <cell r="K2583">
            <v>0</v>
          </cell>
          <cell r="L2583">
            <v>2003</v>
          </cell>
          <cell r="M2583">
            <v>1.0934307710073863</v>
          </cell>
          <cell r="N2583" t="str">
            <v>NG123</v>
          </cell>
          <cell r="O2583">
            <v>47</v>
          </cell>
          <cell r="P2583">
            <v>2</v>
          </cell>
        </row>
        <row r="2584">
          <cell r="A2584" t="str">
            <v>ON</v>
          </cell>
          <cell r="B2584">
            <v>12</v>
          </cell>
          <cell r="C2584">
            <v>3</v>
          </cell>
          <cell r="D2584" t="str">
            <v>C</v>
          </cell>
          <cell r="E2584">
            <v>2.5</v>
          </cell>
          <cell r="F2584">
            <v>37949</v>
          </cell>
          <cell r="G2584">
            <v>0</v>
          </cell>
          <cell r="H2584">
            <v>0</v>
          </cell>
          <cell r="I2584" t="str">
            <v>0          0</v>
          </cell>
          <cell r="J2584">
            <v>0</v>
          </cell>
          <cell r="K2584">
            <v>0</v>
          </cell>
          <cell r="L2584">
            <v>2003</v>
          </cell>
          <cell r="M2584" t="str">
            <v>No Trade</v>
          </cell>
          <cell r="N2584" t="str">
            <v/>
          </cell>
          <cell r="O2584" t="str">
            <v/>
          </cell>
          <cell r="P2584" t="str">
            <v/>
          </cell>
        </row>
        <row r="2585">
          <cell r="A2585" t="str">
            <v>ON</v>
          </cell>
          <cell r="B2585">
            <v>12</v>
          </cell>
          <cell r="C2585">
            <v>3</v>
          </cell>
          <cell r="D2585" t="str">
            <v>P</v>
          </cell>
          <cell r="E2585">
            <v>2.5</v>
          </cell>
          <cell r="F2585">
            <v>37949</v>
          </cell>
          <cell r="G2585">
            <v>2.1999999999999999E-2</v>
          </cell>
          <cell r="H2585">
            <v>0.02</v>
          </cell>
          <cell r="I2585" t="str">
            <v>6          0</v>
          </cell>
          <cell r="J2585">
            <v>0</v>
          </cell>
          <cell r="K2585">
            <v>0</v>
          </cell>
          <cell r="L2585">
            <v>2003</v>
          </cell>
          <cell r="M2585">
            <v>1.1991690965729793</v>
          </cell>
          <cell r="N2585" t="str">
            <v>NG123</v>
          </cell>
          <cell r="O2585">
            <v>47</v>
          </cell>
          <cell r="P2585">
            <v>2</v>
          </cell>
        </row>
        <row r="2586">
          <cell r="A2586" t="str">
            <v>ON</v>
          </cell>
          <cell r="B2586">
            <v>12</v>
          </cell>
          <cell r="C2586">
            <v>3</v>
          </cell>
          <cell r="D2586" t="str">
            <v>P</v>
          </cell>
          <cell r="E2586">
            <v>2.65</v>
          </cell>
          <cell r="F2586">
            <v>37949</v>
          </cell>
          <cell r="G2586">
            <v>0.24</v>
          </cell>
          <cell r="H2586">
            <v>0.24</v>
          </cell>
          <cell r="I2586" t="str">
            <v>0          0</v>
          </cell>
          <cell r="J2586">
            <v>0</v>
          </cell>
          <cell r="K2586">
            <v>0</v>
          </cell>
          <cell r="L2586">
            <v>2003</v>
          </cell>
          <cell r="M2586">
            <v>1.6955764126916688</v>
          </cell>
          <cell r="N2586" t="str">
            <v>NG123</v>
          </cell>
          <cell r="O2586">
            <v>47</v>
          </cell>
          <cell r="P2586">
            <v>2</v>
          </cell>
        </row>
        <row r="2587">
          <cell r="A2587" t="str">
            <v>ON</v>
          </cell>
          <cell r="B2587">
            <v>12</v>
          </cell>
          <cell r="C2587">
            <v>3</v>
          </cell>
          <cell r="D2587" t="str">
            <v>P</v>
          </cell>
          <cell r="E2587">
            <v>2.75</v>
          </cell>
          <cell r="F2587">
            <v>37949</v>
          </cell>
          <cell r="G2587">
            <v>4.4999999999999998E-2</v>
          </cell>
          <cell r="H2587">
            <v>0.05</v>
          </cell>
          <cell r="I2587" t="str">
            <v>2          0</v>
          </cell>
          <cell r="J2587">
            <v>0</v>
          </cell>
          <cell r="K2587">
            <v>0</v>
          </cell>
          <cell r="L2587">
            <v>2003</v>
          </cell>
          <cell r="M2587">
            <v>1.2658285367605828</v>
          </cell>
          <cell r="N2587" t="str">
            <v>NG123</v>
          </cell>
          <cell r="O2587">
            <v>47</v>
          </cell>
          <cell r="P2587">
            <v>2</v>
          </cell>
        </row>
        <row r="2588">
          <cell r="A2588" t="str">
            <v>ON</v>
          </cell>
          <cell r="B2588">
            <v>12</v>
          </cell>
          <cell r="C2588">
            <v>3</v>
          </cell>
          <cell r="D2588" t="str">
            <v>P</v>
          </cell>
          <cell r="E2588">
            <v>2.95</v>
          </cell>
          <cell r="F2588">
            <v>37949</v>
          </cell>
          <cell r="G2588">
            <v>0</v>
          </cell>
          <cell r="H2588">
            <v>0</v>
          </cell>
          <cell r="I2588" t="str">
            <v>0          0</v>
          </cell>
          <cell r="J2588">
            <v>0</v>
          </cell>
          <cell r="K2588">
            <v>0</v>
          </cell>
          <cell r="L2588">
            <v>2003</v>
          </cell>
          <cell r="M2588" t="str">
            <v>No Trade</v>
          </cell>
          <cell r="N2588" t="str">
            <v/>
          </cell>
          <cell r="O2588" t="str">
            <v/>
          </cell>
          <cell r="P2588" t="str">
            <v/>
          </cell>
        </row>
        <row r="2589">
          <cell r="A2589" t="str">
            <v>ON</v>
          </cell>
          <cell r="B2589">
            <v>12</v>
          </cell>
          <cell r="C2589">
            <v>3</v>
          </cell>
          <cell r="D2589" t="str">
            <v>C</v>
          </cell>
          <cell r="E2589">
            <v>3</v>
          </cell>
          <cell r="F2589">
            <v>37949</v>
          </cell>
          <cell r="G2589">
            <v>0</v>
          </cell>
          <cell r="H2589">
            <v>0</v>
          </cell>
          <cell r="I2589" t="str">
            <v>0          0</v>
          </cell>
          <cell r="J2589">
            <v>0</v>
          </cell>
          <cell r="K2589">
            <v>0</v>
          </cell>
          <cell r="L2589">
            <v>2003</v>
          </cell>
          <cell r="M2589" t="str">
            <v>No Trade</v>
          </cell>
          <cell r="N2589" t="str">
            <v/>
          </cell>
          <cell r="O2589" t="str">
            <v/>
          </cell>
          <cell r="P2589" t="str">
            <v/>
          </cell>
        </row>
        <row r="2590">
          <cell r="A2590" t="str">
            <v>ON</v>
          </cell>
          <cell r="B2590">
            <v>12</v>
          </cell>
          <cell r="C2590">
            <v>3</v>
          </cell>
          <cell r="D2590" t="str">
            <v>P</v>
          </cell>
          <cell r="E2590">
            <v>3</v>
          </cell>
          <cell r="F2590">
            <v>37949</v>
          </cell>
          <cell r="G2590">
            <v>8.2000000000000003E-2</v>
          </cell>
          <cell r="H2590">
            <v>0.09</v>
          </cell>
          <cell r="I2590" t="str">
            <v>3          0</v>
          </cell>
          <cell r="J2590">
            <v>0</v>
          </cell>
          <cell r="K2590">
            <v>0</v>
          </cell>
          <cell r="L2590">
            <v>2003</v>
          </cell>
          <cell r="M2590">
            <v>1.3331090139971471</v>
          </cell>
          <cell r="N2590" t="str">
            <v>NG123</v>
          </cell>
          <cell r="O2590">
            <v>47</v>
          </cell>
          <cell r="P2590">
            <v>2</v>
          </cell>
        </row>
        <row r="2591">
          <cell r="A2591" t="str">
            <v>ON</v>
          </cell>
          <cell r="B2591">
            <v>12</v>
          </cell>
          <cell r="C2591">
            <v>3</v>
          </cell>
          <cell r="D2591" t="str">
            <v>P</v>
          </cell>
          <cell r="E2591">
            <v>3.1</v>
          </cell>
          <cell r="F2591">
            <v>37949</v>
          </cell>
          <cell r="G2591">
            <v>0.10199999999999999</v>
          </cell>
          <cell r="H2591">
            <v>0.11</v>
          </cell>
          <cell r="I2591" t="str">
            <v>4          0</v>
          </cell>
          <cell r="J2591">
            <v>0</v>
          </cell>
          <cell r="K2591">
            <v>0</v>
          </cell>
          <cell r="L2591">
            <v>2003</v>
          </cell>
          <cell r="M2591">
            <v>1.3612217058473439</v>
          </cell>
          <cell r="N2591" t="str">
            <v>NG123</v>
          </cell>
          <cell r="O2591">
            <v>47</v>
          </cell>
          <cell r="P2591">
            <v>2</v>
          </cell>
        </row>
        <row r="2592">
          <cell r="A2592" t="str">
            <v>ON</v>
          </cell>
          <cell r="B2592">
            <v>12</v>
          </cell>
          <cell r="C2592">
            <v>3</v>
          </cell>
          <cell r="D2592" t="str">
            <v>C</v>
          </cell>
          <cell r="E2592">
            <v>3.2</v>
          </cell>
          <cell r="F2592">
            <v>37949</v>
          </cell>
          <cell r="G2592">
            <v>0.98799999999999999</v>
          </cell>
          <cell r="H2592">
            <v>0.98</v>
          </cell>
          <cell r="I2592" t="str">
            <v>8          0</v>
          </cell>
          <cell r="J2592">
            <v>0</v>
          </cell>
          <cell r="K2592">
            <v>0</v>
          </cell>
          <cell r="L2592">
            <v>2003</v>
          </cell>
          <cell r="M2592" t="str">
            <v>No Trade</v>
          </cell>
          <cell r="N2592" t="str">
            <v>NG123</v>
          </cell>
          <cell r="O2592">
            <v>47</v>
          </cell>
          <cell r="P2592">
            <v>1</v>
          </cell>
        </row>
        <row r="2593">
          <cell r="A2593" t="str">
            <v>ON</v>
          </cell>
          <cell r="B2593">
            <v>12</v>
          </cell>
          <cell r="C2593">
            <v>3</v>
          </cell>
          <cell r="D2593" t="str">
            <v>P</v>
          </cell>
          <cell r="E2593">
            <v>3.2</v>
          </cell>
          <cell r="F2593">
            <v>37949</v>
          </cell>
          <cell r="G2593">
            <v>0.124</v>
          </cell>
          <cell r="H2593">
            <v>0.13</v>
          </cell>
          <cell r="I2593" t="str">
            <v>9          0</v>
          </cell>
          <cell r="J2593">
            <v>0</v>
          </cell>
          <cell r="K2593">
            <v>0</v>
          </cell>
          <cell r="L2593">
            <v>2003</v>
          </cell>
          <cell r="M2593">
            <v>1.3872857400383791</v>
          </cell>
          <cell r="N2593" t="str">
            <v>NG123</v>
          </cell>
          <cell r="O2593">
            <v>47</v>
          </cell>
          <cell r="P2593">
            <v>2</v>
          </cell>
        </row>
        <row r="2594">
          <cell r="A2594" t="str">
            <v>ON</v>
          </cell>
          <cell r="B2594">
            <v>12</v>
          </cell>
          <cell r="C2594">
            <v>3</v>
          </cell>
          <cell r="D2594" t="str">
            <v>C</v>
          </cell>
          <cell r="E2594">
            <v>3.25</v>
          </cell>
          <cell r="F2594">
            <v>37949</v>
          </cell>
          <cell r="G2594">
            <v>1.242</v>
          </cell>
          <cell r="H2594">
            <v>1.1599999999999999</v>
          </cell>
          <cell r="I2594" t="str">
            <v>3          0</v>
          </cell>
          <cell r="J2594">
            <v>0</v>
          </cell>
          <cell r="K2594">
            <v>0</v>
          </cell>
          <cell r="L2594">
            <v>2003</v>
          </cell>
          <cell r="M2594" t="str">
            <v>No Trade</v>
          </cell>
          <cell r="N2594" t="str">
            <v>NG123</v>
          </cell>
          <cell r="O2594">
            <v>47</v>
          </cell>
          <cell r="P2594">
            <v>1</v>
          </cell>
        </row>
        <row r="2595">
          <cell r="A2595" t="str">
            <v>ON</v>
          </cell>
          <cell r="B2595">
            <v>12</v>
          </cell>
          <cell r="C2595">
            <v>3</v>
          </cell>
          <cell r="D2595" t="str">
            <v>P</v>
          </cell>
          <cell r="E2595">
            <v>3.25</v>
          </cell>
          <cell r="F2595">
            <v>37949</v>
          </cell>
          <cell r="G2595">
            <v>0.13600000000000001</v>
          </cell>
          <cell r="H2595">
            <v>0.15</v>
          </cell>
          <cell r="I2595" t="str">
            <v>2          0</v>
          </cell>
          <cell r="J2595">
            <v>0</v>
          </cell>
          <cell r="K2595">
            <v>0</v>
          </cell>
          <cell r="L2595">
            <v>2003</v>
          </cell>
          <cell r="M2595">
            <v>1.4001233499607684</v>
          </cell>
          <cell r="N2595" t="str">
            <v>NG123</v>
          </cell>
          <cell r="O2595">
            <v>47</v>
          </cell>
          <cell r="P2595">
            <v>2</v>
          </cell>
        </row>
        <row r="2596">
          <cell r="A2596" t="str">
            <v>ON</v>
          </cell>
          <cell r="B2596">
            <v>12</v>
          </cell>
          <cell r="C2596">
            <v>3</v>
          </cell>
          <cell r="D2596" t="str">
            <v>P</v>
          </cell>
          <cell r="E2596">
            <v>3.3</v>
          </cell>
          <cell r="F2596">
            <v>37949</v>
          </cell>
          <cell r="G2596">
            <v>0</v>
          </cell>
          <cell r="H2596">
            <v>0</v>
          </cell>
          <cell r="I2596" t="str">
            <v>0          0</v>
          </cell>
          <cell r="J2596">
            <v>0</v>
          </cell>
          <cell r="K2596">
            <v>0</v>
          </cell>
          <cell r="L2596">
            <v>2003</v>
          </cell>
          <cell r="M2596" t="str">
            <v>No Trade</v>
          </cell>
          <cell r="N2596" t="str">
            <v/>
          </cell>
          <cell r="O2596" t="str">
            <v/>
          </cell>
          <cell r="P2596" t="str">
            <v/>
          </cell>
        </row>
        <row r="2597">
          <cell r="A2597" t="str">
            <v>ON</v>
          </cell>
          <cell r="B2597">
            <v>12</v>
          </cell>
          <cell r="C2597">
            <v>3</v>
          </cell>
          <cell r="D2597" t="str">
            <v>C</v>
          </cell>
          <cell r="E2597">
            <v>3.4</v>
          </cell>
          <cell r="F2597">
            <v>37949</v>
          </cell>
          <cell r="G2597">
            <v>0</v>
          </cell>
          <cell r="H2597">
            <v>0</v>
          </cell>
          <cell r="I2597" t="str">
            <v>0          0</v>
          </cell>
          <cell r="J2597">
            <v>0</v>
          </cell>
          <cell r="K2597">
            <v>0</v>
          </cell>
          <cell r="L2597">
            <v>2003</v>
          </cell>
          <cell r="M2597" t="str">
            <v>No Trade</v>
          </cell>
          <cell r="N2597" t="str">
            <v/>
          </cell>
          <cell r="O2597" t="str">
            <v/>
          </cell>
          <cell r="P2597" t="str">
            <v/>
          </cell>
        </row>
        <row r="2598">
          <cell r="A2598" t="str">
            <v>ON</v>
          </cell>
          <cell r="B2598">
            <v>12</v>
          </cell>
          <cell r="C2598">
            <v>3</v>
          </cell>
          <cell r="D2598" t="str">
            <v>P</v>
          </cell>
          <cell r="E2598">
            <v>3.4</v>
          </cell>
          <cell r="F2598">
            <v>37949</v>
          </cell>
          <cell r="G2598">
            <v>0.44500000000000001</v>
          </cell>
          <cell r="H2598">
            <v>0.44</v>
          </cell>
          <cell r="I2598" t="str">
            <v>5          0</v>
          </cell>
          <cell r="J2598">
            <v>0</v>
          </cell>
          <cell r="K2598">
            <v>0</v>
          </cell>
          <cell r="L2598">
            <v>2003</v>
          </cell>
          <cell r="M2598">
            <v>1.7473700839264086</v>
          </cell>
          <cell r="N2598" t="str">
            <v>NG123</v>
          </cell>
          <cell r="O2598">
            <v>47</v>
          </cell>
          <cell r="P2598">
            <v>2</v>
          </cell>
        </row>
        <row r="2599">
          <cell r="A2599" t="str">
            <v>ON</v>
          </cell>
          <cell r="B2599">
            <v>12</v>
          </cell>
          <cell r="C2599">
            <v>3</v>
          </cell>
          <cell r="D2599" t="str">
            <v>P</v>
          </cell>
          <cell r="E2599">
            <v>3.45</v>
          </cell>
          <cell r="F2599">
            <v>37949</v>
          </cell>
          <cell r="G2599">
            <v>0.192</v>
          </cell>
          <cell r="H2599">
            <v>0.21</v>
          </cell>
          <cell r="I2599" t="str">
            <v>2          0</v>
          </cell>
          <cell r="J2599">
            <v>0</v>
          </cell>
          <cell r="K2599">
            <v>0</v>
          </cell>
          <cell r="L2599">
            <v>2003</v>
          </cell>
          <cell r="M2599">
            <v>1.4519571469530057</v>
          </cell>
          <cell r="N2599" t="str">
            <v>NG123</v>
          </cell>
          <cell r="O2599">
            <v>47</v>
          </cell>
          <cell r="P2599">
            <v>2</v>
          </cell>
        </row>
        <row r="2600">
          <cell r="A2600" t="str">
            <v>ON</v>
          </cell>
          <cell r="B2600">
            <v>12</v>
          </cell>
          <cell r="C2600">
            <v>3</v>
          </cell>
          <cell r="D2600" t="str">
            <v>C</v>
          </cell>
          <cell r="E2600">
            <v>3.5</v>
          </cell>
          <cell r="F2600">
            <v>37949</v>
          </cell>
          <cell r="G2600">
            <v>1.0669999999999999</v>
          </cell>
          <cell r="H2600">
            <v>0.99</v>
          </cell>
          <cell r="I2600" t="str">
            <v>4          0</v>
          </cell>
          <cell r="J2600">
            <v>0</v>
          </cell>
          <cell r="K2600">
            <v>0</v>
          </cell>
          <cell r="L2600">
            <v>2003</v>
          </cell>
          <cell r="M2600" t="str">
            <v>No Trade</v>
          </cell>
          <cell r="N2600" t="str">
            <v>NG123</v>
          </cell>
          <cell r="O2600">
            <v>47</v>
          </cell>
          <cell r="P2600">
            <v>1</v>
          </cell>
        </row>
        <row r="2601">
          <cell r="A2601" t="str">
            <v>ON</v>
          </cell>
          <cell r="B2601">
            <v>12</v>
          </cell>
          <cell r="C2601">
            <v>3</v>
          </cell>
          <cell r="D2601" t="str">
            <v>P</v>
          </cell>
          <cell r="E2601">
            <v>3.5</v>
          </cell>
          <cell r="F2601">
            <v>37949</v>
          </cell>
          <cell r="G2601">
            <v>0.20799999999999999</v>
          </cell>
          <cell r="H2601">
            <v>0.22</v>
          </cell>
          <cell r="I2601" t="str">
            <v>9          0</v>
          </cell>
          <cell r="J2601">
            <v>0</v>
          </cell>
          <cell r="K2601">
            <v>0</v>
          </cell>
          <cell r="L2601">
            <v>2003</v>
          </cell>
          <cell r="M2601">
            <v>1.4649035305772022</v>
          </cell>
          <cell r="N2601" t="str">
            <v>NG123</v>
          </cell>
          <cell r="O2601">
            <v>47</v>
          </cell>
          <cell r="P2601">
            <v>2</v>
          </cell>
        </row>
        <row r="2602">
          <cell r="A2602" t="str">
            <v>ON</v>
          </cell>
          <cell r="B2602">
            <v>12</v>
          </cell>
          <cell r="C2602">
            <v>3</v>
          </cell>
          <cell r="D2602" t="str">
            <v>P</v>
          </cell>
          <cell r="E2602">
            <v>3.6</v>
          </cell>
          <cell r="F2602">
            <v>37949</v>
          </cell>
          <cell r="G2602">
            <v>0.24199999999999999</v>
          </cell>
          <cell r="H2602">
            <v>0.26</v>
          </cell>
          <cell r="I2602" t="str">
            <v>6          0</v>
          </cell>
          <cell r="J2602">
            <v>0</v>
          </cell>
          <cell r="K2602">
            <v>0</v>
          </cell>
          <cell r="L2602">
            <v>2003</v>
          </cell>
          <cell r="M2602">
            <v>1.4901924831594897</v>
          </cell>
          <cell r="N2602" t="str">
            <v>NG123</v>
          </cell>
          <cell r="O2602">
            <v>47</v>
          </cell>
          <cell r="P2602">
            <v>2</v>
          </cell>
        </row>
        <row r="2603">
          <cell r="A2603" t="str">
            <v>ON</v>
          </cell>
          <cell r="B2603">
            <v>12</v>
          </cell>
          <cell r="C2603">
            <v>3</v>
          </cell>
          <cell r="D2603" t="str">
            <v>C</v>
          </cell>
          <cell r="E2603">
            <v>3.65</v>
          </cell>
          <cell r="F2603">
            <v>37949</v>
          </cell>
          <cell r="G2603">
            <v>0.84799999999999998</v>
          </cell>
          <cell r="H2603">
            <v>0.84</v>
          </cell>
          <cell r="I2603" t="str">
            <v>8          0</v>
          </cell>
          <cell r="J2603">
            <v>0</v>
          </cell>
          <cell r="K2603">
            <v>0</v>
          </cell>
          <cell r="L2603">
            <v>2003</v>
          </cell>
          <cell r="M2603" t="str">
            <v>No Trade</v>
          </cell>
          <cell r="N2603" t="str">
            <v>NG123</v>
          </cell>
          <cell r="O2603">
            <v>47</v>
          </cell>
          <cell r="P2603">
            <v>1</v>
          </cell>
        </row>
        <row r="2604">
          <cell r="A2604" t="str">
            <v>ON</v>
          </cell>
          <cell r="B2604">
            <v>12</v>
          </cell>
          <cell r="C2604">
            <v>3</v>
          </cell>
          <cell r="D2604" t="str">
            <v>P</v>
          </cell>
          <cell r="E2604">
            <v>3.65</v>
          </cell>
          <cell r="F2604">
            <v>37949</v>
          </cell>
          <cell r="G2604">
            <v>0.26</v>
          </cell>
          <cell r="H2604">
            <v>0.28000000000000003</v>
          </cell>
          <cell r="I2604" t="str">
            <v>5          0</v>
          </cell>
          <cell r="J2604">
            <v>0</v>
          </cell>
          <cell r="K2604">
            <v>0</v>
          </cell>
          <cell r="L2604">
            <v>2003</v>
          </cell>
          <cell r="M2604">
            <v>1.5025642109828319</v>
          </cell>
          <cell r="N2604" t="str">
            <v>NG123</v>
          </cell>
          <cell r="O2604">
            <v>47</v>
          </cell>
          <cell r="P2604">
            <v>2</v>
          </cell>
        </row>
        <row r="2605">
          <cell r="A2605" t="str">
            <v>ON</v>
          </cell>
          <cell r="B2605">
            <v>12</v>
          </cell>
          <cell r="C2605">
            <v>3</v>
          </cell>
          <cell r="D2605" t="str">
            <v>P</v>
          </cell>
          <cell r="E2605">
            <v>3.7</v>
          </cell>
          <cell r="F2605">
            <v>37949</v>
          </cell>
          <cell r="G2605">
            <v>0</v>
          </cell>
          <cell r="H2605">
            <v>0</v>
          </cell>
          <cell r="I2605" t="str">
            <v>0          0</v>
          </cell>
          <cell r="J2605">
            <v>0</v>
          </cell>
          <cell r="K2605">
            <v>0</v>
          </cell>
          <cell r="L2605">
            <v>2003</v>
          </cell>
          <cell r="M2605" t="str">
            <v>No Trade</v>
          </cell>
          <cell r="N2605" t="str">
            <v/>
          </cell>
          <cell r="O2605" t="str">
            <v/>
          </cell>
          <cell r="P2605" t="str">
            <v/>
          </cell>
        </row>
        <row r="2606">
          <cell r="A2606" t="str">
            <v>ON</v>
          </cell>
          <cell r="B2606">
            <v>12</v>
          </cell>
          <cell r="C2606">
            <v>3</v>
          </cell>
          <cell r="D2606" t="str">
            <v>C</v>
          </cell>
          <cell r="E2606">
            <v>3.75</v>
          </cell>
          <cell r="F2606">
            <v>37949</v>
          </cell>
          <cell r="G2606">
            <v>0</v>
          </cell>
          <cell r="H2606">
            <v>0</v>
          </cell>
          <cell r="I2606" t="str">
            <v>0          0</v>
          </cell>
          <cell r="J2606">
            <v>0</v>
          </cell>
          <cell r="K2606">
            <v>0</v>
          </cell>
          <cell r="L2606">
            <v>2003</v>
          </cell>
          <cell r="M2606" t="str">
            <v>No Trade</v>
          </cell>
          <cell r="N2606" t="str">
            <v/>
          </cell>
          <cell r="O2606" t="str">
            <v/>
          </cell>
          <cell r="P2606" t="str">
            <v/>
          </cell>
        </row>
        <row r="2607">
          <cell r="A2607" t="str">
            <v>ON</v>
          </cell>
          <cell r="B2607">
            <v>12</v>
          </cell>
          <cell r="C2607">
            <v>3</v>
          </cell>
          <cell r="D2607" t="str">
            <v>P</v>
          </cell>
          <cell r="E2607">
            <v>3.75</v>
          </cell>
          <cell r="F2607">
            <v>37949</v>
          </cell>
          <cell r="G2607">
            <v>0.29899999999999999</v>
          </cell>
          <cell r="H2607">
            <v>0.32</v>
          </cell>
          <cell r="I2607" t="str">
            <v>7         50</v>
          </cell>
          <cell r="J2607">
            <v>0</v>
          </cell>
          <cell r="K2607">
            <v>0</v>
          </cell>
          <cell r="L2607">
            <v>2003</v>
          </cell>
          <cell r="M2607">
            <v>1.5279019675769943</v>
          </cell>
          <cell r="N2607" t="str">
            <v>NG123</v>
          </cell>
          <cell r="O2607">
            <v>47</v>
          </cell>
          <cell r="P2607">
            <v>2</v>
          </cell>
        </row>
        <row r="2608">
          <cell r="A2608" t="str">
            <v>ON</v>
          </cell>
          <cell r="B2608">
            <v>12</v>
          </cell>
          <cell r="C2608">
            <v>3</v>
          </cell>
          <cell r="D2608" t="str">
            <v>C</v>
          </cell>
          <cell r="E2608">
            <v>3.8</v>
          </cell>
          <cell r="F2608">
            <v>37949</v>
          </cell>
          <cell r="G2608">
            <v>0.88300000000000001</v>
          </cell>
          <cell r="H2608">
            <v>0.81</v>
          </cell>
          <cell r="I2608" t="str">
            <v>7          0</v>
          </cell>
          <cell r="J2608">
            <v>0</v>
          </cell>
          <cell r="K2608">
            <v>0</v>
          </cell>
          <cell r="L2608">
            <v>2003</v>
          </cell>
          <cell r="M2608" t="str">
            <v>No Trade</v>
          </cell>
          <cell r="N2608" t="str">
            <v>NG123</v>
          </cell>
          <cell r="O2608">
            <v>47</v>
          </cell>
          <cell r="P2608">
            <v>1</v>
          </cell>
        </row>
        <row r="2609">
          <cell r="A2609" t="str">
            <v>ON</v>
          </cell>
          <cell r="B2609">
            <v>12</v>
          </cell>
          <cell r="C2609">
            <v>3</v>
          </cell>
          <cell r="D2609" t="str">
            <v>P</v>
          </cell>
          <cell r="E2609">
            <v>3.8</v>
          </cell>
          <cell r="F2609">
            <v>37949</v>
          </cell>
          <cell r="G2609">
            <v>0.31900000000000001</v>
          </cell>
          <cell r="H2609">
            <v>0.34</v>
          </cell>
          <cell r="I2609" t="str">
            <v>8          0</v>
          </cell>
          <cell r="J2609">
            <v>0</v>
          </cell>
          <cell r="K2609">
            <v>0</v>
          </cell>
          <cell r="L2609">
            <v>2003</v>
          </cell>
          <cell r="M2609">
            <v>1.5397759077596926</v>
          </cell>
          <cell r="N2609" t="str">
            <v>NG123</v>
          </cell>
          <cell r="O2609">
            <v>47</v>
          </cell>
          <cell r="P2609">
            <v>2</v>
          </cell>
        </row>
        <row r="2610">
          <cell r="A2610" t="str">
            <v>ON</v>
          </cell>
          <cell r="B2610">
            <v>12</v>
          </cell>
          <cell r="C2610">
            <v>3</v>
          </cell>
          <cell r="D2610" t="str">
            <v>C</v>
          </cell>
          <cell r="E2610">
            <v>3.9</v>
          </cell>
          <cell r="F2610">
            <v>37949</v>
          </cell>
          <cell r="G2610">
            <v>0.82799999999999996</v>
          </cell>
          <cell r="H2610">
            <v>0.76</v>
          </cell>
          <cell r="I2610" t="str">
            <v>6          0</v>
          </cell>
          <cell r="J2610">
            <v>0</v>
          </cell>
          <cell r="K2610">
            <v>0</v>
          </cell>
          <cell r="L2610">
            <v>2003</v>
          </cell>
          <cell r="M2610" t="str">
            <v>No Trade</v>
          </cell>
          <cell r="N2610" t="str">
            <v>NG123</v>
          </cell>
          <cell r="O2610">
            <v>47</v>
          </cell>
          <cell r="P2610">
            <v>1</v>
          </cell>
        </row>
        <row r="2611">
          <cell r="A2611" t="str">
            <v>ON</v>
          </cell>
          <cell r="B2611">
            <v>12</v>
          </cell>
          <cell r="C2611">
            <v>3</v>
          </cell>
          <cell r="D2611" t="str">
            <v>P</v>
          </cell>
          <cell r="E2611">
            <v>3.9</v>
          </cell>
          <cell r="F2611">
            <v>37949</v>
          </cell>
          <cell r="G2611">
            <v>0.36299999999999999</v>
          </cell>
          <cell r="H2611">
            <v>0.39</v>
          </cell>
          <cell r="I2611" t="str">
            <v>6          0</v>
          </cell>
          <cell r="J2611">
            <v>0</v>
          </cell>
          <cell r="K2611">
            <v>0</v>
          </cell>
          <cell r="L2611">
            <v>2003</v>
          </cell>
          <cell r="M2611">
            <v>1.5650690599619783</v>
          </cell>
          <cell r="N2611" t="str">
            <v>NG123</v>
          </cell>
          <cell r="O2611">
            <v>47</v>
          </cell>
          <cell r="P2611">
            <v>2</v>
          </cell>
        </row>
        <row r="2612">
          <cell r="A2612" t="str">
            <v>ON</v>
          </cell>
          <cell r="B2612">
            <v>12</v>
          </cell>
          <cell r="C2612">
            <v>3</v>
          </cell>
          <cell r="D2612" t="str">
            <v>C</v>
          </cell>
          <cell r="E2612">
            <v>3.95</v>
          </cell>
          <cell r="F2612">
            <v>37949</v>
          </cell>
          <cell r="G2612">
            <v>0.80200000000000005</v>
          </cell>
          <cell r="H2612">
            <v>0.74</v>
          </cell>
          <cell r="I2612" t="str">
            <v>2          0</v>
          </cell>
          <cell r="J2612">
            <v>0</v>
          </cell>
          <cell r="K2612">
            <v>0</v>
          </cell>
          <cell r="L2612">
            <v>2003</v>
          </cell>
          <cell r="M2612" t="str">
            <v>No Trade</v>
          </cell>
          <cell r="N2612" t="str">
            <v>NG123</v>
          </cell>
          <cell r="O2612">
            <v>47</v>
          </cell>
          <cell r="P2612">
            <v>1</v>
          </cell>
        </row>
        <row r="2613">
          <cell r="A2613" t="str">
            <v>ON</v>
          </cell>
          <cell r="B2613">
            <v>12</v>
          </cell>
          <cell r="C2613">
            <v>3</v>
          </cell>
          <cell r="D2613" t="str">
            <v>P</v>
          </cell>
          <cell r="E2613">
            <v>3.95</v>
          </cell>
          <cell r="F2613">
            <v>37949</v>
          </cell>
          <cell r="G2613">
            <v>0.38700000000000001</v>
          </cell>
          <cell r="H2613">
            <v>0.42</v>
          </cell>
          <cell r="I2613" t="str">
            <v>0          0</v>
          </cell>
          <cell r="J2613">
            <v>0</v>
          </cell>
          <cell r="K2613">
            <v>0</v>
          </cell>
          <cell r="L2613">
            <v>2003</v>
          </cell>
          <cell r="M2613">
            <v>1.5783723741007882</v>
          </cell>
          <cell r="N2613" t="str">
            <v>NG123</v>
          </cell>
          <cell r="O2613">
            <v>47</v>
          </cell>
          <cell r="P2613">
            <v>2</v>
          </cell>
        </row>
        <row r="2614">
          <cell r="A2614" t="str">
            <v>ON</v>
          </cell>
          <cell r="B2614">
            <v>12</v>
          </cell>
          <cell r="C2614">
            <v>3</v>
          </cell>
          <cell r="D2614" t="str">
            <v>C</v>
          </cell>
          <cell r="E2614">
            <v>4</v>
          </cell>
          <cell r="F2614">
            <v>37949</v>
          </cell>
          <cell r="G2614">
            <v>0.77700000000000002</v>
          </cell>
          <cell r="H2614">
            <v>0.71</v>
          </cell>
          <cell r="I2614" t="str">
            <v>8          0</v>
          </cell>
          <cell r="J2614">
            <v>0</v>
          </cell>
          <cell r="K2614">
            <v>0</v>
          </cell>
          <cell r="L2614">
            <v>2003</v>
          </cell>
          <cell r="M2614" t="str">
            <v>No Trade</v>
          </cell>
          <cell r="N2614" t="str">
            <v>NG123</v>
          </cell>
          <cell r="O2614">
            <v>47</v>
          </cell>
          <cell r="P2614">
            <v>1</v>
          </cell>
        </row>
        <row r="2615">
          <cell r="A2615" t="str">
            <v>ON</v>
          </cell>
          <cell r="B2615">
            <v>12</v>
          </cell>
          <cell r="C2615">
            <v>3</v>
          </cell>
          <cell r="D2615" t="str">
            <v>P</v>
          </cell>
          <cell r="E2615">
            <v>4</v>
          </cell>
          <cell r="F2615">
            <v>37949</v>
          </cell>
          <cell r="G2615">
            <v>0.41099999999999998</v>
          </cell>
          <cell r="H2615">
            <v>0.44</v>
          </cell>
          <cell r="I2615" t="str">
            <v>6          0</v>
          </cell>
          <cell r="J2615">
            <v>0</v>
          </cell>
          <cell r="K2615">
            <v>0</v>
          </cell>
          <cell r="L2615">
            <v>2003</v>
          </cell>
          <cell r="M2615">
            <v>1.5908617305710131</v>
          </cell>
          <cell r="N2615" t="str">
            <v>NG123</v>
          </cell>
          <cell r="O2615">
            <v>47</v>
          </cell>
          <cell r="P2615">
            <v>2</v>
          </cell>
        </row>
        <row r="2616">
          <cell r="A2616" t="str">
            <v>ON</v>
          </cell>
          <cell r="B2616">
            <v>12</v>
          </cell>
          <cell r="C2616">
            <v>3</v>
          </cell>
          <cell r="D2616" t="str">
            <v>C</v>
          </cell>
          <cell r="E2616">
            <v>4.05</v>
          </cell>
          <cell r="F2616">
            <v>37949</v>
          </cell>
          <cell r="G2616">
            <v>0.753</v>
          </cell>
          <cell r="H2616">
            <v>0.69</v>
          </cell>
          <cell r="I2616" t="str">
            <v>5          0</v>
          </cell>
          <cell r="J2616">
            <v>0</v>
          </cell>
          <cell r="K2616">
            <v>0</v>
          </cell>
          <cell r="L2616">
            <v>2003</v>
          </cell>
          <cell r="M2616" t="str">
            <v>No Trade</v>
          </cell>
          <cell r="N2616" t="str">
            <v>NG123</v>
          </cell>
          <cell r="O2616">
            <v>47</v>
          </cell>
          <cell r="P2616">
            <v>1</v>
          </cell>
        </row>
        <row r="2617">
          <cell r="A2617" t="str">
            <v>ON</v>
          </cell>
          <cell r="B2617">
            <v>12</v>
          </cell>
          <cell r="C2617">
            <v>3</v>
          </cell>
          <cell r="D2617" t="str">
            <v>P</v>
          </cell>
          <cell r="E2617">
            <v>4.05</v>
          </cell>
          <cell r="F2617">
            <v>37949</v>
          </cell>
          <cell r="G2617">
            <v>0.436</v>
          </cell>
          <cell r="H2617">
            <v>0.47</v>
          </cell>
          <cell r="I2617" t="str">
            <v>2          0</v>
          </cell>
          <cell r="J2617">
            <v>0</v>
          </cell>
          <cell r="K2617">
            <v>0</v>
          </cell>
          <cell r="L2617">
            <v>2003</v>
          </cell>
          <cell r="M2617">
            <v>1.6034783247433375</v>
          </cell>
          <cell r="N2617" t="str">
            <v>NG123</v>
          </cell>
          <cell r="O2617">
            <v>47</v>
          </cell>
          <cell r="P2617">
            <v>2</v>
          </cell>
        </row>
        <row r="2618">
          <cell r="A2618" t="str">
            <v>ON</v>
          </cell>
          <cell r="B2618">
            <v>12</v>
          </cell>
          <cell r="C2618">
            <v>3</v>
          </cell>
          <cell r="D2618" t="str">
            <v>C</v>
          </cell>
          <cell r="E2618">
            <v>4.0999999999999996</v>
          </cell>
          <cell r="F2618">
            <v>37949</v>
          </cell>
          <cell r="G2618">
            <v>0.73</v>
          </cell>
          <cell r="H2618">
            <v>0.67</v>
          </cell>
          <cell r="I2618" t="str">
            <v>3          0</v>
          </cell>
          <cell r="J2618">
            <v>0</v>
          </cell>
          <cell r="K2618">
            <v>0</v>
          </cell>
          <cell r="L2618">
            <v>2003</v>
          </cell>
          <cell r="M2618" t="str">
            <v>No Trade</v>
          </cell>
          <cell r="N2618" t="str">
            <v>NG123</v>
          </cell>
          <cell r="O2618">
            <v>47</v>
          </cell>
          <cell r="P2618">
            <v>1</v>
          </cell>
        </row>
        <row r="2619">
          <cell r="A2619" t="str">
            <v>ON</v>
          </cell>
          <cell r="B2619">
            <v>12</v>
          </cell>
          <cell r="C2619">
            <v>3</v>
          </cell>
          <cell r="D2619" t="str">
            <v>P</v>
          </cell>
          <cell r="E2619">
            <v>4.0999999999999996</v>
          </cell>
          <cell r="F2619">
            <v>37949</v>
          </cell>
          <cell r="G2619">
            <v>0.46200000000000002</v>
          </cell>
          <cell r="H2619">
            <v>0.49</v>
          </cell>
          <cell r="I2619" t="str">
            <v>9          0</v>
          </cell>
          <cell r="J2619">
            <v>0</v>
          </cell>
          <cell r="K2619">
            <v>0</v>
          </cell>
          <cell r="L2619">
            <v>2003</v>
          </cell>
          <cell r="M2619">
            <v>1.6162093195294722</v>
          </cell>
          <cell r="N2619" t="str">
            <v>NG123</v>
          </cell>
          <cell r="O2619">
            <v>47</v>
          </cell>
          <cell r="P2619">
            <v>2</v>
          </cell>
        </row>
        <row r="2620">
          <cell r="A2620" t="str">
            <v>ON</v>
          </cell>
          <cell r="B2620">
            <v>12</v>
          </cell>
          <cell r="C2620">
            <v>3</v>
          </cell>
          <cell r="D2620" t="str">
            <v>C</v>
          </cell>
          <cell r="E2620">
            <v>4.1500000000000004</v>
          </cell>
          <cell r="F2620">
            <v>37949</v>
          </cell>
          <cell r="G2620">
            <v>0.70699999999999996</v>
          </cell>
          <cell r="H2620">
            <v>0.65</v>
          </cell>
          <cell r="I2620" t="str">
            <v>1          0</v>
          </cell>
          <cell r="J2620">
            <v>0</v>
          </cell>
          <cell r="K2620">
            <v>0</v>
          </cell>
          <cell r="L2620">
            <v>2003</v>
          </cell>
          <cell r="M2620" t="str">
            <v>No Trade</v>
          </cell>
          <cell r="N2620" t="str">
            <v>NG123</v>
          </cell>
          <cell r="O2620">
            <v>47</v>
          </cell>
          <cell r="P2620">
            <v>1</v>
          </cell>
        </row>
        <row r="2621">
          <cell r="A2621" t="str">
            <v>ON</v>
          </cell>
          <cell r="B2621">
            <v>12</v>
          </cell>
          <cell r="C2621">
            <v>3</v>
          </cell>
          <cell r="D2621" t="str">
            <v>P</v>
          </cell>
          <cell r="E2621">
            <v>4.1500000000000004</v>
          </cell>
          <cell r="F2621">
            <v>37949</v>
          </cell>
          <cell r="G2621">
            <v>0.48799999999999999</v>
          </cell>
          <cell r="H2621">
            <v>0.52</v>
          </cell>
          <cell r="I2621" t="str">
            <v>7          0</v>
          </cell>
          <cell r="J2621">
            <v>0</v>
          </cell>
          <cell r="K2621">
            <v>0</v>
          </cell>
          <cell r="L2621">
            <v>2003</v>
          </cell>
          <cell r="M2621">
            <v>1.6282351495938501</v>
          </cell>
          <cell r="N2621" t="str">
            <v>NG123</v>
          </cell>
          <cell r="O2621">
            <v>47</v>
          </cell>
          <cell r="P2621">
            <v>2</v>
          </cell>
        </row>
        <row r="2622">
          <cell r="A2622" t="str">
            <v>ON</v>
          </cell>
          <cell r="B2622">
            <v>12</v>
          </cell>
          <cell r="C2622">
            <v>3</v>
          </cell>
          <cell r="D2622" t="str">
            <v>C</v>
          </cell>
          <cell r="E2622">
            <v>4.2</v>
          </cell>
          <cell r="F2622">
            <v>37949</v>
          </cell>
          <cell r="G2622">
            <v>0.68500000000000005</v>
          </cell>
          <cell r="H2622">
            <v>0.63</v>
          </cell>
          <cell r="I2622" t="str">
            <v>1          0</v>
          </cell>
          <cell r="J2622">
            <v>0</v>
          </cell>
          <cell r="K2622">
            <v>0</v>
          </cell>
          <cell r="L2622">
            <v>2003</v>
          </cell>
          <cell r="M2622" t="str">
            <v>No Trade</v>
          </cell>
          <cell r="N2622" t="str">
            <v>NG123</v>
          </cell>
          <cell r="O2622">
            <v>47</v>
          </cell>
          <cell r="P2622">
            <v>1</v>
          </cell>
        </row>
        <row r="2623">
          <cell r="A2623" t="str">
            <v>ON</v>
          </cell>
          <cell r="B2623">
            <v>12</v>
          </cell>
          <cell r="C2623">
            <v>3</v>
          </cell>
          <cell r="D2623" t="str">
            <v>P</v>
          </cell>
          <cell r="E2623">
            <v>4.2</v>
          </cell>
          <cell r="F2623">
            <v>37949</v>
          </cell>
          <cell r="G2623">
            <v>0.51500000000000001</v>
          </cell>
          <cell r="H2623">
            <v>0.55000000000000004</v>
          </cell>
          <cell r="I2623" t="str">
            <v>5          0</v>
          </cell>
          <cell r="J2623">
            <v>0</v>
          </cell>
          <cell r="K2623">
            <v>0</v>
          </cell>
          <cell r="L2623">
            <v>2003</v>
          </cell>
          <cell r="M2623">
            <v>1.6404031855315853</v>
          </cell>
          <cell r="N2623" t="str">
            <v>NG123</v>
          </cell>
          <cell r="O2623">
            <v>47</v>
          </cell>
          <cell r="P2623">
            <v>2</v>
          </cell>
        </row>
        <row r="2624">
          <cell r="A2624" t="str">
            <v>ON</v>
          </cell>
          <cell r="B2624">
            <v>12</v>
          </cell>
          <cell r="C2624">
            <v>3</v>
          </cell>
          <cell r="D2624" t="str">
            <v>C</v>
          </cell>
          <cell r="E2624">
            <v>4.25</v>
          </cell>
          <cell r="F2624">
            <v>37949</v>
          </cell>
          <cell r="G2624">
            <v>0.66400000000000003</v>
          </cell>
          <cell r="H2624">
            <v>0.61</v>
          </cell>
          <cell r="I2624" t="str">
            <v>0          0</v>
          </cell>
          <cell r="J2624">
            <v>0</v>
          </cell>
          <cell r="K2624">
            <v>0</v>
          </cell>
          <cell r="L2624">
            <v>2003</v>
          </cell>
          <cell r="M2624" t="str">
            <v>No Trade</v>
          </cell>
          <cell r="N2624" t="str">
            <v>NG123</v>
          </cell>
          <cell r="O2624">
            <v>47</v>
          </cell>
          <cell r="P2624">
            <v>1</v>
          </cell>
        </row>
        <row r="2625">
          <cell r="A2625" t="str">
            <v>ON</v>
          </cell>
          <cell r="B2625">
            <v>12</v>
          </cell>
          <cell r="C2625">
            <v>3</v>
          </cell>
          <cell r="D2625" t="str">
            <v>P</v>
          </cell>
          <cell r="E2625">
            <v>4.25</v>
          </cell>
          <cell r="F2625">
            <v>37949</v>
          </cell>
          <cell r="G2625">
            <v>0.54300000000000004</v>
          </cell>
          <cell r="H2625">
            <v>0.57999999999999996</v>
          </cell>
          <cell r="I2625" t="str">
            <v>5          0</v>
          </cell>
          <cell r="J2625">
            <v>0</v>
          </cell>
          <cell r="K2625">
            <v>0</v>
          </cell>
          <cell r="L2625">
            <v>2003</v>
          </cell>
          <cell r="M2625">
            <v>1.6527029099624446</v>
          </cell>
          <cell r="N2625" t="str">
            <v>NG123</v>
          </cell>
          <cell r="O2625">
            <v>47</v>
          </cell>
          <cell r="P2625">
            <v>2</v>
          </cell>
        </row>
        <row r="2626">
          <cell r="A2626" t="str">
            <v>ON</v>
          </cell>
          <cell r="B2626">
            <v>12</v>
          </cell>
          <cell r="C2626">
            <v>3</v>
          </cell>
          <cell r="D2626" t="str">
            <v>C</v>
          </cell>
          <cell r="E2626">
            <v>4.3</v>
          </cell>
          <cell r="F2626">
            <v>37949</v>
          </cell>
          <cell r="G2626">
            <v>0.64300000000000002</v>
          </cell>
          <cell r="H2626">
            <v>0.59</v>
          </cell>
          <cell r="I2626" t="str">
            <v>1          0</v>
          </cell>
          <cell r="J2626">
            <v>0</v>
          </cell>
          <cell r="K2626">
            <v>0</v>
          </cell>
          <cell r="L2626">
            <v>2003</v>
          </cell>
          <cell r="M2626" t="str">
            <v>No Trade</v>
          </cell>
          <cell r="N2626" t="str">
            <v>NG123</v>
          </cell>
          <cell r="O2626">
            <v>47</v>
          </cell>
          <cell r="P2626">
            <v>1</v>
          </cell>
        </row>
        <row r="2627">
          <cell r="A2627" t="str">
            <v>ON</v>
          </cell>
          <cell r="B2627">
            <v>12</v>
          </cell>
          <cell r="C2627">
            <v>3</v>
          </cell>
          <cell r="D2627" t="str">
            <v>P</v>
          </cell>
          <cell r="E2627">
            <v>4.3</v>
          </cell>
          <cell r="F2627">
            <v>37949</v>
          </cell>
          <cell r="G2627">
            <v>0.57099999999999995</v>
          </cell>
          <cell r="H2627">
            <v>0.61</v>
          </cell>
          <cell r="I2627" t="str">
            <v>4          0</v>
          </cell>
          <cell r="J2627">
            <v>0</v>
          </cell>
          <cell r="K2627">
            <v>0</v>
          </cell>
          <cell r="L2627">
            <v>2003</v>
          </cell>
          <cell r="M2627">
            <v>1.6643815962230761</v>
          </cell>
          <cell r="N2627" t="str">
            <v>NG123</v>
          </cell>
          <cell r="O2627">
            <v>47</v>
          </cell>
          <cell r="P2627">
            <v>2</v>
          </cell>
        </row>
        <row r="2628">
          <cell r="A2628" t="str">
            <v>ON</v>
          </cell>
          <cell r="B2628">
            <v>12</v>
          </cell>
          <cell r="C2628">
            <v>3</v>
          </cell>
          <cell r="D2628" t="str">
            <v>C</v>
          </cell>
          <cell r="E2628">
            <v>4.3499999999999996</v>
          </cell>
          <cell r="F2628">
            <v>37949</v>
          </cell>
          <cell r="G2628">
            <v>0.623</v>
          </cell>
          <cell r="H2628">
            <v>0.56999999999999995</v>
          </cell>
          <cell r="I2628" t="str">
            <v>2          0</v>
          </cell>
          <cell r="J2628">
            <v>0</v>
          </cell>
          <cell r="K2628">
            <v>0</v>
          </cell>
          <cell r="L2628">
            <v>2003</v>
          </cell>
          <cell r="M2628" t="str">
            <v>No Trade</v>
          </cell>
          <cell r="N2628" t="str">
            <v>NG123</v>
          </cell>
          <cell r="O2628">
            <v>47</v>
          </cell>
          <cell r="P2628">
            <v>1</v>
          </cell>
        </row>
        <row r="2629">
          <cell r="A2629" t="str">
            <v>ON</v>
          </cell>
          <cell r="B2629">
            <v>12</v>
          </cell>
          <cell r="C2629">
            <v>3</v>
          </cell>
          <cell r="D2629" t="str">
            <v>P</v>
          </cell>
          <cell r="E2629">
            <v>4.3499999999999996</v>
          </cell>
          <cell r="F2629">
            <v>37949</v>
          </cell>
          <cell r="G2629">
            <v>0.6</v>
          </cell>
          <cell r="H2629">
            <v>0.64</v>
          </cell>
          <cell r="I2629" t="str">
            <v>4          0</v>
          </cell>
          <cell r="J2629">
            <v>0</v>
          </cell>
          <cell r="K2629">
            <v>0</v>
          </cell>
          <cell r="L2629">
            <v>2003</v>
          </cell>
          <cell r="M2629">
            <v>1.6762137022019659</v>
          </cell>
          <cell r="N2629" t="str">
            <v>NG123</v>
          </cell>
          <cell r="O2629">
            <v>47</v>
          </cell>
          <cell r="P2629">
            <v>2</v>
          </cell>
        </row>
        <row r="2630">
          <cell r="A2630" t="str">
            <v>ON</v>
          </cell>
          <cell r="B2630">
            <v>12</v>
          </cell>
          <cell r="C2630">
            <v>3</v>
          </cell>
          <cell r="D2630" t="str">
            <v>C</v>
          </cell>
          <cell r="E2630">
            <v>4.45</v>
          </cell>
          <cell r="F2630">
            <v>37949</v>
          </cell>
          <cell r="G2630">
            <v>0.58499999999999996</v>
          </cell>
          <cell r="H2630">
            <v>0.53</v>
          </cell>
          <cell r="I2630" t="str">
            <v>6          0</v>
          </cell>
          <cell r="J2630">
            <v>0</v>
          </cell>
          <cell r="K2630">
            <v>0</v>
          </cell>
          <cell r="L2630">
            <v>2003</v>
          </cell>
          <cell r="M2630" t="str">
            <v>No Trade</v>
          </cell>
          <cell r="N2630" t="str">
            <v>NG123</v>
          </cell>
          <cell r="O2630">
            <v>47</v>
          </cell>
          <cell r="P2630">
            <v>1</v>
          </cell>
        </row>
        <row r="2631">
          <cell r="A2631" t="str">
            <v>ON</v>
          </cell>
          <cell r="B2631">
            <v>12</v>
          </cell>
          <cell r="C2631">
            <v>3</v>
          </cell>
          <cell r="D2631" t="str">
            <v>P</v>
          </cell>
          <cell r="E2631">
            <v>4.45</v>
          </cell>
          <cell r="F2631">
            <v>37949</v>
          </cell>
          <cell r="G2631">
            <v>0.73299999999999998</v>
          </cell>
          <cell r="H2631">
            <v>0.73</v>
          </cell>
          <cell r="I2631" t="str">
            <v>3          0</v>
          </cell>
          <cell r="J2631">
            <v>0</v>
          </cell>
          <cell r="K2631">
            <v>0</v>
          </cell>
          <cell r="L2631">
            <v>2003</v>
          </cell>
          <cell r="M2631">
            <v>1.7489813988332279</v>
          </cell>
          <cell r="N2631" t="str">
            <v>NG123</v>
          </cell>
          <cell r="O2631">
            <v>47</v>
          </cell>
          <cell r="P2631">
            <v>2</v>
          </cell>
        </row>
        <row r="2632">
          <cell r="A2632" t="str">
            <v>ON</v>
          </cell>
          <cell r="B2632">
            <v>12</v>
          </cell>
          <cell r="C2632">
            <v>3</v>
          </cell>
          <cell r="D2632" t="str">
            <v>C</v>
          </cell>
          <cell r="E2632">
            <v>4.5</v>
          </cell>
          <cell r="F2632">
            <v>37949</v>
          </cell>
          <cell r="G2632">
            <v>0.56699999999999995</v>
          </cell>
          <cell r="H2632">
            <v>0.51</v>
          </cell>
          <cell r="I2632" t="str">
            <v>9          0</v>
          </cell>
          <cell r="J2632">
            <v>0</v>
          </cell>
          <cell r="K2632">
            <v>0</v>
          </cell>
          <cell r="L2632">
            <v>2003</v>
          </cell>
          <cell r="M2632" t="str">
            <v>No Trade</v>
          </cell>
          <cell r="N2632" t="str">
            <v>NG123</v>
          </cell>
          <cell r="O2632">
            <v>47</v>
          </cell>
          <cell r="P2632">
            <v>1</v>
          </cell>
        </row>
        <row r="2633">
          <cell r="A2633" t="str">
            <v>ON</v>
          </cell>
          <cell r="B2633">
            <v>12</v>
          </cell>
          <cell r="C2633">
            <v>3</v>
          </cell>
          <cell r="D2633" t="str">
            <v>P</v>
          </cell>
          <cell r="E2633">
            <v>4.5</v>
          </cell>
          <cell r="F2633">
            <v>37949</v>
          </cell>
          <cell r="G2633">
            <v>0.69199999999999995</v>
          </cell>
          <cell r="H2633">
            <v>0.73</v>
          </cell>
          <cell r="I2633" t="str">
            <v>9          0</v>
          </cell>
          <cell r="J2633">
            <v>0</v>
          </cell>
          <cell r="K2633">
            <v>0</v>
          </cell>
          <cell r="L2633">
            <v>2003</v>
          </cell>
          <cell r="M2633">
            <v>1.711867532174687</v>
          </cell>
          <cell r="N2633" t="str">
            <v>NG123</v>
          </cell>
          <cell r="O2633">
            <v>47</v>
          </cell>
          <cell r="P2633">
            <v>2</v>
          </cell>
        </row>
        <row r="2634">
          <cell r="A2634" t="str">
            <v>ON</v>
          </cell>
          <cell r="B2634">
            <v>12</v>
          </cell>
          <cell r="C2634">
            <v>3</v>
          </cell>
          <cell r="D2634" t="str">
            <v>C</v>
          </cell>
          <cell r="E2634">
            <v>4.8499999999999996</v>
          </cell>
          <cell r="F2634">
            <v>37949</v>
          </cell>
          <cell r="G2634">
            <v>0.45600000000000002</v>
          </cell>
          <cell r="H2634">
            <v>0.41</v>
          </cell>
          <cell r="I2634" t="str">
            <v>6          0</v>
          </cell>
          <cell r="J2634">
            <v>0</v>
          </cell>
          <cell r="K2634">
            <v>0</v>
          </cell>
          <cell r="L2634">
            <v>2003</v>
          </cell>
          <cell r="M2634" t="str">
            <v>No Trade</v>
          </cell>
          <cell r="N2634" t="str">
            <v>NG123</v>
          </cell>
          <cell r="O2634">
            <v>47</v>
          </cell>
          <cell r="P2634">
            <v>1</v>
          </cell>
        </row>
        <row r="2635">
          <cell r="A2635" t="str">
            <v>ON</v>
          </cell>
          <cell r="B2635">
            <v>12</v>
          </cell>
          <cell r="C2635">
            <v>3</v>
          </cell>
          <cell r="D2635" t="str">
            <v>C</v>
          </cell>
          <cell r="E2635">
            <v>5</v>
          </cell>
          <cell r="F2635">
            <v>37949</v>
          </cell>
          <cell r="G2635">
            <v>0.41499999999999998</v>
          </cell>
          <cell r="H2635">
            <v>0.37</v>
          </cell>
          <cell r="I2635" t="str">
            <v>8          0</v>
          </cell>
          <cell r="J2635">
            <v>0</v>
          </cell>
          <cell r="K2635">
            <v>0</v>
          </cell>
          <cell r="L2635">
            <v>2003</v>
          </cell>
          <cell r="M2635" t="str">
            <v>No Trade</v>
          </cell>
          <cell r="N2635" t="str">
            <v>NG123</v>
          </cell>
          <cell r="O2635">
            <v>47</v>
          </cell>
          <cell r="P2635">
            <v>1</v>
          </cell>
        </row>
        <row r="2636">
          <cell r="A2636" t="str">
            <v>ON</v>
          </cell>
          <cell r="B2636">
            <v>12</v>
          </cell>
          <cell r="C2636">
            <v>3</v>
          </cell>
          <cell r="D2636" t="str">
            <v>C</v>
          </cell>
          <cell r="E2636">
            <v>5.05</v>
          </cell>
          <cell r="F2636">
            <v>37949</v>
          </cell>
          <cell r="G2636">
            <v>0.40300000000000002</v>
          </cell>
          <cell r="H2636">
            <v>0.36</v>
          </cell>
          <cell r="I2636" t="str">
            <v>7          0</v>
          </cell>
          <cell r="J2636">
            <v>0</v>
          </cell>
          <cell r="K2636">
            <v>0</v>
          </cell>
          <cell r="L2636">
            <v>2003</v>
          </cell>
          <cell r="M2636" t="str">
            <v>No Trade</v>
          </cell>
          <cell r="N2636" t="str">
            <v>NG123</v>
          </cell>
          <cell r="O2636">
            <v>47</v>
          </cell>
          <cell r="P2636">
            <v>1</v>
          </cell>
        </row>
        <row r="2637">
          <cell r="A2637" t="str">
            <v>ON</v>
          </cell>
          <cell r="B2637">
            <v>12</v>
          </cell>
          <cell r="C2637">
            <v>3</v>
          </cell>
          <cell r="D2637" t="str">
            <v>C</v>
          </cell>
          <cell r="E2637">
            <v>5.0999999999999996</v>
          </cell>
          <cell r="F2637">
            <v>37949</v>
          </cell>
          <cell r="G2637">
            <v>0.39100000000000001</v>
          </cell>
          <cell r="H2637">
            <v>0.35</v>
          </cell>
          <cell r="I2637" t="str">
            <v>6          0</v>
          </cell>
          <cell r="J2637">
            <v>0</v>
          </cell>
          <cell r="K2637">
            <v>0</v>
          </cell>
          <cell r="L2637">
            <v>2003</v>
          </cell>
          <cell r="M2637" t="str">
            <v>No Trade</v>
          </cell>
          <cell r="N2637" t="str">
            <v>NG123</v>
          </cell>
          <cell r="O2637">
            <v>47</v>
          </cell>
          <cell r="P2637">
            <v>1</v>
          </cell>
        </row>
        <row r="2638">
          <cell r="A2638" t="str">
            <v>ON</v>
          </cell>
          <cell r="B2638">
            <v>12</v>
          </cell>
          <cell r="C2638">
            <v>3</v>
          </cell>
          <cell r="D2638" t="str">
            <v>C</v>
          </cell>
          <cell r="E2638">
            <v>5.15</v>
          </cell>
          <cell r="F2638">
            <v>37949</v>
          </cell>
          <cell r="G2638">
            <v>0.38</v>
          </cell>
          <cell r="H2638">
            <v>0.34</v>
          </cell>
          <cell r="I2638" t="str">
            <v>5          0</v>
          </cell>
          <cell r="J2638">
            <v>0</v>
          </cell>
          <cell r="K2638">
            <v>0</v>
          </cell>
          <cell r="L2638">
            <v>2003</v>
          </cell>
          <cell r="M2638" t="str">
            <v>No Trade</v>
          </cell>
          <cell r="N2638" t="str">
            <v>NG123</v>
          </cell>
          <cell r="O2638">
            <v>47</v>
          </cell>
          <cell r="P2638">
            <v>1</v>
          </cell>
        </row>
        <row r="2639">
          <cell r="A2639" t="str">
            <v>ON</v>
          </cell>
          <cell r="B2639">
            <v>12</v>
          </cell>
          <cell r="C2639">
            <v>3</v>
          </cell>
          <cell r="D2639" t="str">
            <v>C</v>
          </cell>
          <cell r="E2639">
            <v>5.5</v>
          </cell>
          <cell r="F2639">
            <v>37949</v>
          </cell>
          <cell r="G2639">
            <v>0.311</v>
          </cell>
          <cell r="H2639">
            <v>0.28000000000000003</v>
          </cell>
          <cell r="I2639" t="str">
            <v>2          0</v>
          </cell>
          <cell r="J2639">
            <v>0</v>
          </cell>
          <cell r="K2639">
            <v>0</v>
          </cell>
          <cell r="L2639">
            <v>2003</v>
          </cell>
          <cell r="M2639" t="str">
            <v>No Trade</v>
          </cell>
          <cell r="N2639" t="str">
            <v>NG123</v>
          </cell>
          <cell r="O2639">
            <v>47</v>
          </cell>
          <cell r="P2639">
            <v>1</v>
          </cell>
        </row>
        <row r="2640">
          <cell r="A2640" t="str">
            <v>ON</v>
          </cell>
          <cell r="B2640">
            <v>12</v>
          </cell>
          <cell r="C2640">
            <v>3</v>
          </cell>
          <cell r="D2640" t="str">
            <v>C</v>
          </cell>
          <cell r="E2640">
            <v>6</v>
          </cell>
          <cell r="F2640">
            <v>37949</v>
          </cell>
          <cell r="G2640">
            <v>0.23699999999999999</v>
          </cell>
          <cell r="H2640">
            <v>0.21</v>
          </cell>
          <cell r="I2640" t="str">
            <v>5          0</v>
          </cell>
          <cell r="J2640">
            <v>0</v>
          </cell>
          <cell r="K2640">
            <v>0</v>
          </cell>
          <cell r="L2640">
            <v>2003</v>
          </cell>
          <cell r="M2640" t="str">
            <v>No Trade</v>
          </cell>
          <cell r="N2640" t="str">
            <v>NG123</v>
          </cell>
          <cell r="O2640">
            <v>47</v>
          </cell>
          <cell r="P2640">
            <v>1</v>
          </cell>
        </row>
        <row r="2641">
          <cell r="A2641" t="str">
            <v>ON</v>
          </cell>
          <cell r="B2641">
            <v>12</v>
          </cell>
          <cell r="C2641">
            <v>3</v>
          </cell>
          <cell r="D2641" t="str">
            <v>C</v>
          </cell>
          <cell r="E2641">
            <v>6.5</v>
          </cell>
          <cell r="F2641">
            <v>37949</v>
          </cell>
          <cell r="G2641">
            <v>0.185</v>
          </cell>
          <cell r="H2641">
            <v>0.16</v>
          </cell>
          <cell r="I2641" t="str">
            <v>7          0</v>
          </cell>
          <cell r="J2641">
            <v>0</v>
          </cell>
          <cell r="K2641">
            <v>0</v>
          </cell>
          <cell r="L2641">
            <v>2003</v>
          </cell>
          <cell r="M2641" t="str">
            <v>No Trade</v>
          </cell>
          <cell r="N2641" t="str">
            <v>NG123</v>
          </cell>
          <cell r="O2641">
            <v>47</v>
          </cell>
          <cell r="P2641">
            <v>1</v>
          </cell>
        </row>
        <row r="2642">
          <cell r="A2642" t="str">
            <v>ON</v>
          </cell>
          <cell r="B2642">
            <v>12</v>
          </cell>
          <cell r="C2642">
            <v>3</v>
          </cell>
          <cell r="D2642" t="str">
            <v>P</v>
          </cell>
          <cell r="E2642">
            <v>6.5</v>
          </cell>
          <cell r="F2642">
            <v>37949</v>
          </cell>
          <cell r="G2642">
            <v>0</v>
          </cell>
          <cell r="H2642">
            <v>0</v>
          </cell>
          <cell r="I2642" t="str">
            <v>0          0</v>
          </cell>
          <cell r="J2642">
            <v>0</v>
          </cell>
          <cell r="K2642">
            <v>0</v>
          </cell>
          <cell r="L2642">
            <v>2003</v>
          </cell>
          <cell r="M2642" t="str">
            <v>No Trade</v>
          </cell>
          <cell r="N2642" t="str">
            <v/>
          </cell>
          <cell r="O2642" t="str">
            <v/>
          </cell>
          <cell r="P2642" t="str">
            <v/>
          </cell>
        </row>
        <row r="2643">
          <cell r="A2643" t="str">
            <v>ON</v>
          </cell>
          <cell r="B2643">
            <v>12</v>
          </cell>
          <cell r="C2643">
            <v>3</v>
          </cell>
          <cell r="D2643" t="str">
            <v>P</v>
          </cell>
          <cell r="E2643">
            <v>6.75</v>
          </cell>
          <cell r="F2643">
            <v>37949</v>
          </cell>
          <cell r="G2643">
            <v>0.45300000000000001</v>
          </cell>
          <cell r="H2643">
            <v>0.45</v>
          </cell>
          <cell r="I2643" t="str">
            <v>3          0</v>
          </cell>
          <cell r="J2643">
            <v>0</v>
          </cell>
          <cell r="K2643">
            <v>0</v>
          </cell>
          <cell r="L2643">
            <v>2003</v>
          </cell>
          <cell r="M2643">
            <v>1.2518130223884858</v>
          </cell>
          <cell r="N2643" t="str">
            <v>NG123</v>
          </cell>
          <cell r="O2643">
            <v>47</v>
          </cell>
          <cell r="P2643">
            <v>2</v>
          </cell>
        </row>
        <row r="2644">
          <cell r="A2644" t="str">
            <v>ON</v>
          </cell>
          <cell r="B2644">
            <v>12</v>
          </cell>
          <cell r="C2644">
            <v>3</v>
          </cell>
          <cell r="D2644" t="str">
            <v>C</v>
          </cell>
          <cell r="E2644">
            <v>7</v>
          </cell>
          <cell r="F2644">
            <v>37949</v>
          </cell>
          <cell r="G2644">
            <v>0.14799999999999999</v>
          </cell>
          <cell r="H2644">
            <v>0.13</v>
          </cell>
          <cell r="I2644" t="str">
            <v>4          0</v>
          </cell>
          <cell r="J2644">
            <v>0</v>
          </cell>
          <cell r="K2644">
            <v>0</v>
          </cell>
          <cell r="L2644">
            <v>2003</v>
          </cell>
          <cell r="M2644" t="str">
            <v>No Trade</v>
          </cell>
          <cell r="N2644" t="str">
            <v>NG123</v>
          </cell>
          <cell r="O2644">
            <v>47</v>
          </cell>
          <cell r="P2644">
            <v>1</v>
          </cell>
        </row>
        <row r="2645">
          <cell r="A2645" t="str">
            <v>ON</v>
          </cell>
          <cell r="B2645">
            <v>1</v>
          </cell>
          <cell r="C2645">
            <v>4</v>
          </cell>
          <cell r="D2645" t="str">
            <v>P</v>
          </cell>
          <cell r="E2645">
            <v>2.5</v>
          </cell>
          <cell r="F2645">
            <v>37979</v>
          </cell>
          <cell r="G2645">
            <v>2.8000000000000001E-2</v>
          </cell>
          <cell r="H2645">
            <v>0.03</v>
          </cell>
          <cell r="I2645" t="str">
            <v>2          0</v>
          </cell>
          <cell r="J2645">
            <v>0</v>
          </cell>
          <cell r="K2645">
            <v>0</v>
          </cell>
          <cell r="L2645">
            <v>2004</v>
          </cell>
          <cell r="M2645">
            <v>1.1981757524572751</v>
          </cell>
          <cell r="N2645" t="str">
            <v>NG14</v>
          </cell>
          <cell r="O2645">
            <v>49.15</v>
          </cell>
          <cell r="P2645">
            <v>2</v>
          </cell>
        </row>
        <row r="2646">
          <cell r="A2646" t="str">
            <v>ON</v>
          </cell>
          <cell r="B2646">
            <v>1</v>
          </cell>
          <cell r="C2646">
            <v>4</v>
          </cell>
          <cell r="D2646" t="str">
            <v>C</v>
          </cell>
          <cell r="E2646">
            <v>3</v>
          </cell>
          <cell r="F2646">
            <v>37979</v>
          </cell>
          <cell r="G2646">
            <v>1.214</v>
          </cell>
          <cell r="H2646">
            <v>1.21</v>
          </cell>
          <cell r="I2646" t="str">
            <v>4          0</v>
          </cell>
          <cell r="J2646">
            <v>0</v>
          </cell>
          <cell r="K2646">
            <v>0</v>
          </cell>
          <cell r="L2646">
            <v>2004</v>
          </cell>
          <cell r="M2646" t="str">
            <v>No Trade</v>
          </cell>
          <cell r="N2646" t="str">
            <v>NG14</v>
          </cell>
          <cell r="O2646">
            <v>49.15</v>
          </cell>
          <cell r="P2646">
            <v>1</v>
          </cell>
        </row>
        <row r="2647">
          <cell r="A2647" t="str">
            <v>ON</v>
          </cell>
          <cell r="B2647">
            <v>1</v>
          </cell>
          <cell r="C2647">
            <v>4</v>
          </cell>
          <cell r="D2647" t="str">
            <v>P</v>
          </cell>
          <cell r="E2647">
            <v>3</v>
          </cell>
          <cell r="F2647">
            <v>37979</v>
          </cell>
          <cell r="G2647">
            <v>9.4E-2</v>
          </cell>
          <cell r="H2647">
            <v>0.1</v>
          </cell>
          <cell r="I2647" t="str">
            <v>5          0</v>
          </cell>
          <cell r="J2647">
            <v>0</v>
          </cell>
          <cell r="K2647">
            <v>0</v>
          </cell>
          <cell r="L2647">
            <v>2004</v>
          </cell>
          <cell r="M2647">
            <v>1.3214687791316264</v>
          </cell>
          <cell r="N2647" t="str">
            <v>NG14</v>
          </cell>
          <cell r="O2647">
            <v>49.15</v>
          </cell>
          <cell r="P2647">
            <v>2</v>
          </cell>
        </row>
        <row r="2648">
          <cell r="A2648" t="str">
            <v>ON</v>
          </cell>
          <cell r="B2648">
            <v>1</v>
          </cell>
          <cell r="C2648">
            <v>4</v>
          </cell>
          <cell r="D2648" t="str">
            <v>P</v>
          </cell>
          <cell r="E2648">
            <v>3.25</v>
          </cell>
          <cell r="F2648">
            <v>37979</v>
          </cell>
          <cell r="G2648">
            <v>0.151</v>
          </cell>
          <cell r="H2648">
            <v>0.16</v>
          </cell>
          <cell r="I2648" t="str">
            <v>6          0</v>
          </cell>
          <cell r="J2648">
            <v>0</v>
          </cell>
          <cell r="K2648">
            <v>0</v>
          </cell>
          <cell r="L2648">
            <v>2004</v>
          </cell>
          <cell r="M2648">
            <v>1.3836098761907516</v>
          </cell>
          <cell r="N2648" t="str">
            <v>NG14</v>
          </cell>
          <cell r="O2648">
            <v>49.15</v>
          </cell>
          <cell r="P2648">
            <v>2</v>
          </cell>
        </row>
        <row r="2649">
          <cell r="A2649" t="str">
            <v>ON</v>
          </cell>
          <cell r="B2649">
            <v>1</v>
          </cell>
          <cell r="C2649">
            <v>4</v>
          </cell>
          <cell r="D2649" t="str">
            <v>P</v>
          </cell>
          <cell r="E2649">
            <v>3.5</v>
          </cell>
          <cell r="F2649">
            <v>37979</v>
          </cell>
          <cell r="G2649">
            <v>0.22500000000000001</v>
          </cell>
          <cell r="H2649">
            <v>0.24</v>
          </cell>
          <cell r="I2649" t="str">
            <v>5          0</v>
          </cell>
          <cell r="J2649">
            <v>0</v>
          </cell>
          <cell r="K2649">
            <v>0</v>
          </cell>
          <cell r="L2649">
            <v>2004</v>
          </cell>
          <cell r="M2649">
            <v>1.4430909588425338</v>
          </cell>
          <cell r="N2649" t="str">
            <v>NG14</v>
          </cell>
          <cell r="O2649">
            <v>49.15</v>
          </cell>
          <cell r="P2649">
            <v>2</v>
          </cell>
        </row>
        <row r="2650">
          <cell r="A2650" t="str">
            <v>ON</v>
          </cell>
          <cell r="B2650">
            <v>1</v>
          </cell>
          <cell r="C2650">
            <v>4</v>
          </cell>
          <cell r="D2650" t="str">
            <v>P</v>
          </cell>
          <cell r="E2650">
            <v>3.65</v>
          </cell>
          <cell r="F2650">
            <v>37979</v>
          </cell>
          <cell r="G2650">
            <v>0.27800000000000002</v>
          </cell>
          <cell r="H2650">
            <v>0.3</v>
          </cell>
          <cell r="I2650" t="str">
            <v>2          0</v>
          </cell>
          <cell r="J2650">
            <v>0</v>
          </cell>
          <cell r="K2650">
            <v>0</v>
          </cell>
          <cell r="L2650">
            <v>2004</v>
          </cell>
          <cell r="M2650">
            <v>1.477923653537891</v>
          </cell>
          <cell r="N2650" t="str">
            <v>NG14</v>
          </cell>
          <cell r="O2650">
            <v>49.15</v>
          </cell>
          <cell r="P2650">
            <v>2</v>
          </cell>
        </row>
        <row r="2651">
          <cell r="A2651" t="str">
            <v>ON</v>
          </cell>
          <cell r="B2651">
            <v>1</v>
          </cell>
          <cell r="C2651">
            <v>4</v>
          </cell>
          <cell r="D2651" t="str">
            <v>P</v>
          </cell>
          <cell r="E2651">
            <v>3.7</v>
          </cell>
          <cell r="F2651">
            <v>37979</v>
          </cell>
          <cell r="G2651">
            <v>0.29699999999999999</v>
          </cell>
          <cell r="H2651">
            <v>0.32</v>
          </cell>
          <cell r="I2651" t="str">
            <v>2          0</v>
          </cell>
          <cell r="J2651">
            <v>0</v>
          </cell>
          <cell r="K2651">
            <v>0</v>
          </cell>
          <cell r="L2651">
            <v>2004</v>
          </cell>
          <cell r="M2651">
            <v>1.4892823173987484</v>
          </cell>
          <cell r="N2651" t="str">
            <v>NG14</v>
          </cell>
          <cell r="O2651">
            <v>49.15</v>
          </cell>
          <cell r="P2651">
            <v>2</v>
          </cell>
        </row>
        <row r="2652">
          <cell r="A2652" t="str">
            <v>ON</v>
          </cell>
          <cell r="B2652">
            <v>1</v>
          </cell>
          <cell r="C2652">
            <v>4</v>
          </cell>
          <cell r="D2652" t="str">
            <v>P</v>
          </cell>
          <cell r="E2652">
            <v>3.75</v>
          </cell>
          <cell r="F2652">
            <v>37979</v>
          </cell>
          <cell r="G2652">
            <v>0.316</v>
          </cell>
          <cell r="H2652">
            <v>0.34</v>
          </cell>
          <cell r="I2652" t="str">
            <v>3          0</v>
          </cell>
          <cell r="J2652">
            <v>0</v>
          </cell>
          <cell r="K2652">
            <v>0</v>
          </cell>
          <cell r="L2652">
            <v>2004</v>
          </cell>
          <cell r="M2652">
            <v>1.4998570963618276</v>
          </cell>
          <cell r="N2652" t="str">
            <v>NG14</v>
          </cell>
          <cell r="O2652">
            <v>49.15</v>
          </cell>
          <cell r="P2652">
            <v>2</v>
          </cell>
        </row>
        <row r="2653">
          <cell r="A2653" t="str">
            <v>ON</v>
          </cell>
          <cell r="B2653">
            <v>1</v>
          </cell>
          <cell r="C2653">
            <v>4</v>
          </cell>
          <cell r="D2653" t="str">
            <v>C</v>
          </cell>
          <cell r="E2653">
            <v>3.8</v>
          </cell>
          <cell r="F2653">
            <v>37979</v>
          </cell>
          <cell r="G2653">
            <v>0.96</v>
          </cell>
          <cell r="H2653">
            <v>0.89</v>
          </cell>
          <cell r="I2653" t="str">
            <v>8          0</v>
          </cell>
          <cell r="J2653">
            <v>0</v>
          </cell>
          <cell r="K2653">
            <v>0</v>
          </cell>
          <cell r="L2653">
            <v>2004</v>
          </cell>
          <cell r="M2653" t="str">
            <v>No Trade</v>
          </cell>
          <cell r="N2653" t="str">
            <v>NG14</v>
          </cell>
          <cell r="O2653">
            <v>49.15</v>
          </cell>
          <cell r="P2653">
            <v>1</v>
          </cell>
        </row>
        <row r="2654">
          <cell r="A2654" t="str">
            <v>ON</v>
          </cell>
          <cell r="B2654">
            <v>1</v>
          </cell>
          <cell r="C2654">
            <v>4</v>
          </cell>
          <cell r="D2654" t="str">
            <v>P</v>
          </cell>
          <cell r="E2654">
            <v>3.8</v>
          </cell>
          <cell r="F2654">
            <v>37979</v>
          </cell>
          <cell r="G2654">
            <v>0.33700000000000002</v>
          </cell>
          <cell r="H2654">
            <v>0.36</v>
          </cell>
          <cell r="I2654" t="str">
            <v>4          0</v>
          </cell>
          <cell r="J2654">
            <v>0</v>
          </cell>
          <cell r="K2654">
            <v>0</v>
          </cell>
          <cell r="L2654">
            <v>2004</v>
          </cell>
          <cell r="M2654">
            <v>1.5116687258555126</v>
          </cell>
          <cell r="N2654" t="str">
            <v>NG14</v>
          </cell>
          <cell r="O2654">
            <v>49.15</v>
          </cell>
          <cell r="P2654">
            <v>2</v>
          </cell>
        </row>
        <row r="2655">
          <cell r="A2655" t="str">
            <v>ON</v>
          </cell>
          <cell r="B2655">
            <v>1</v>
          </cell>
          <cell r="C2655">
            <v>4</v>
          </cell>
          <cell r="D2655" t="str">
            <v>P</v>
          </cell>
          <cell r="E2655">
            <v>3.9</v>
          </cell>
          <cell r="F2655">
            <v>37979</v>
          </cell>
          <cell r="G2655">
            <v>0.38</v>
          </cell>
          <cell r="H2655">
            <v>0.41</v>
          </cell>
          <cell r="I2655" t="str">
            <v>0          0</v>
          </cell>
          <cell r="J2655">
            <v>0</v>
          </cell>
          <cell r="K2655">
            <v>0</v>
          </cell>
          <cell r="L2655">
            <v>2004</v>
          </cell>
          <cell r="M2655">
            <v>1.5339635459554541</v>
          </cell>
          <cell r="N2655" t="str">
            <v>NG14</v>
          </cell>
          <cell r="O2655">
            <v>49.15</v>
          </cell>
          <cell r="P2655">
            <v>2</v>
          </cell>
        </row>
        <row r="2656">
          <cell r="A2656" t="str">
            <v>ON</v>
          </cell>
          <cell r="B2656">
            <v>1</v>
          </cell>
          <cell r="C2656">
            <v>4</v>
          </cell>
          <cell r="D2656" t="str">
            <v>C</v>
          </cell>
          <cell r="E2656">
            <v>4</v>
          </cell>
          <cell r="F2656">
            <v>37979</v>
          </cell>
          <cell r="G2656">
            <v>0</v>
          </cell>
          <cell r="H2656">
            <v>0</v>
          </cell>
          <cell r="I2656" t="str">
            <v>0          0</v>
          </cell>
          <cell r="J2656">
            <v>0</v>
          </cell>
          <cell r="K2656">
            <v>0</v>
          </cell>
          <cell r="L2656">
            <v>2004</v>
          </cell>
          <cell r="M2656" t="str">
            <v>No Trade</v>
          </cell>
          <cell r="N2656" t="str">
            <v/>
          </cell>
          <cell r="O2656" t="str">
            <v/>
          </cell>
          <cell r="P2656" t="str">
            <v/>
          </cell>
        </row>
        <row r="2657">
          <cell r="A2657" t="str">
            <v>ON</v>
          </cell>
          <cell r="B2657">
            <v>1</v>
          </cell>
          <cell r="C2657">
            <v>4</v>
          </cell>
          <cell r="D2657" t="str">
            <v>P</v>
          </cell>
          <cell r="E2657">
            <v>4</v>
          </cell>
          <cell r="F2657">
            <v>37979</v>
          </cell>
          <cell r="G2657">
            <v>0.42699999999999999</v>
          </cell>
          <cell r="H2657">
            <v>0.46</v>
          </cell>
          <cell r="I2657" t="str">
            <v>0          0</v>
          </cell>
          <cell r="J2657">
            <v>0</v>
          </cell>
          <cell r="K2657">
            <v>0</v>
          </cell>
          <cell r="L2657">
            <v>2004</v>
          </cell>
          <cell r="M2657">
            <v>1.5570078951974904</v>
          </cell>
          <cell r="N2657" t="str">
            <v>NG14</v>
          </cell>
          <cell r="O2657">
            <v>49.15</v>
          </cell>
          <cell r="P2657">
            <v>2</v>
          </cell>
        </row>
        <row r="2658">
          <cell r="A2658" t="str">
            <v>ON</v>
          </cell>
          <cell r="B2658">
            <v>1</v>
          </cell>
          <cell r="C2658">
            <v>4</v>
          </cell>
          <cell r="D2658" t="str">
            <v>C</v>
          </cell>
          <cell r="E2658">
            <v>4.05</v>
          </cell>
          <cell r="F2658">
            <v>37979</v>
          </cell>
          <cell r="G2658">
            <v>0</v>
          </cell>
          <cell r="H2658">
            <v>0</v>
          </cell>
          <cell r="I2658" t="str">
            <v>0          0</v>
          </cell>
          <cell r="J2658">
            <v>0</v>
          </cell>
          <cell r="K2658">
            <v>0</v>
          </cell>
          <cell r="L2658">
            <v>2004</v>
          </cell>
          <cell r="M2658" t="str">
            <v>No Trade</v>
          </cell>
          <cell r="N2658" t="str">
            <v/>
          </cell>
          <cell r="O2658" t="str">
            <v/>
          </cell>
          <cell r="P2658" t="str">
            <v/>
          </cell>
        </row>
        <row r="2659">
          <cell r="A2659" t="str">
            <v>ON</v>
          </cell>
          <cell r="B2659">
            <v>1</v>
          </cell>
          <cell r="C2659">
            <v>4</v>
          </cell>
          <cell r="D2659" t="str">
            <v>C</v>
          </cell>
          <cell r="E2659">
            <v>4.0999999999999996</v>
          </cell>
          <cell r="F2659">
            <v>37979</v>
          </cell>
          <cell r="G2659">
            <v>0</v>
          </cell>
          <cell r="H2659">
            <v>0</v>
          </cell>
          <cell r="I2659" t="str">
            <v>0          0</v>
          </cell>
          <cell r="J2659">
            <v>0</v>
          </cell>
          <cell r="K2659">
            <v>0</v>
          </cell>
          <cell r="L2659">
            <v>2004</v>
          </cell>
          <cell r="M2659" t="str">
            <v>No Trade</v>
          </cell>
          <cell r="N2659" t="str">
            <v/>
          </cell>
          <cell r="O2659" t="str">
            <v/>
          </cell>
          <cell r="P2659" t="str">
            <v/>
          </cell>
        </row>
        <row r="2660">
          <cell r="A2660" t="str">
            <v>ON</v>
          </cell>
          <cell r="B2660">
            <v>1</v>
          </cell>
          <cell r="C2660">
            <v>4</v>
          </cell>
          <cell r="D2660" t="str">
            <v>C</v>
          </cell>
          <cell r="E2660">
            <v>4.1500000000000004</v>
          </cell>
          <cell r="F2660">
            <v>37979</v>
          </cell>
          <cell r="G2660">
            <v>0</v>
          </cell>
          <cell r="H2660">
            <v>0</v>
          </cell>
          <cell r="I2660" t="str">
            <v>0          0</v>
          </cell>
          <cell r="J2660">
            <v>0</v>
          </cell>
          <cell r="K2660">
            <v>0</v>
          </cell>
          <cell r="L2660">
            <v>2004</v>
          </cell>
          <cell r="M2660" t="str">
            <v>No Trade</v>
          </cell>
          <cell r="N2660" t="str">
            <v/>
          </cell>
          <cell r="O2660" t="str">
            <v/>
          </cell>
          <cell r="P2660" t="str">
            <v/>
          </cell>
        </row>
        <row r="2661">
          <cell r="A2661" t="str">
            <v>ON</v>
          </cell>
          <cell r="B2661">
            <v>1</v>
          </cell>
          <cell r="C2661">
            <v>4</v>
          </cell>
          <cell r="D2661" t="str">
            <v>C</v>
          </cell>
          <cell r="E2661">
            <v>4.2</v>
          </cell>
          <cell r="F2661">
            <v>37979</v>
          </cell>
          <cell r="G2661">
            <v>0</v>
          </cell>
          <cell r="H2661">
            <v>0</v>
          </cell>
          <cell r="I2661" t="str">
            <v>0          0</v>
          </cell>
          <cell r="J2661">
            <v>0</v>
          </cell>
          <cell r="K2661">
            <v>0</v>
          </cell>
          <cell r="L2661">
            <v>2004</v>
          </cell>
          <cell r="M2661" t="str">
            <v>No Trade</v>
          </cell>
          <cell r="N2661" t="str">
            <v/>
          </cell>
          <cell r="O2661" t="str">
            <v/>
          </cell>
          <cell r="P2661" t="str">
            <v/>
          </cell>
        </row>
        <row r="2662">
          <cell r="A2662" t="str">
            <v>ON</v>
          </cell>
          <cell r="B2662">
            <v>1</v>
          </cell>
          <cell r="C2662">
            <v>4</v>
          </cell>
          <cell r="D2662" t="str">
            <v>C</v>
          </cell>
          <cell r="E2662">
            <v>4.25</v>
          </cell>
          <cell r="F2662">
            <v>37979</v>
          </cell>
          <cell r="G2662">
            <v>0</v>
          </cell>
          <cell r="H2662">
            <v>0</v>
          </cell>
          <cell r="I2662" t="str">
            <v>0          0</v>
          </cell>
          <cell r="J2662">
            <v>0</v>
          </cell>
          <cell r="K2662">
            <v>0</v>
          </cell>
          <cell r="L2662">
            <v>2004</v>
          </cell>
          <cell r="M2662" t="str">
            <v>No Trade</v>
          </cell>
          <cell r="N2662" t="str">
            <v/>
          </cell>
          <cell r="O2662" t="str">
            <v/>
          </cell>
          <cell r="P2662" t="str">
            <v/>
          </cell>
        </row>
        <row r="2663">
          <cell r="A2663" t="str">
            <v>ON</v>
          </cell>
          <cell r="B2663">
            <v>1</v>
          </cell>
          <cell r="C2663">
            <v>4</v>
          </cell>
          <cell r="D2663" t="str">
            <v>C</v>
          </cell>
          <cell r="E2663">
            <v>4.3</v>
          </cell>
          <cell r="F2663">
            <v>37979</v>
          </cell>
          <cell r="G2663">
            <v>0.71799999999999997</v>
          </cell>
          <cell r="H2663">
            <v>0.67</v>
          </cell>
          <cell r="I2663" t="str">
            <v>0          0</v>
          </cell>
          <cell r="J2663">
            <v>0</v>
          </cell>
          <cell r="K2663">
            <v>0</v>
          </cell>
          <cell r="L2663">
            <v>2004</v>
          </cell>
          <cell r="M2663" t="str">
            <v>No Trade</v>
          </cell>
          <cell r="N2663" t="str">
            <v>NG14</v>
          </cell>
          <cell r="O2663">
            <v>49.15</v>
          </cell>
          <cell r="P2663">
            <v>1</v>
          </cell>
        </row>
        <row r="2664">
          <cell r="A2664" t="str">
            <v>ON</v>
          </cell>
          <cell r="B2664">
            <v>1</v>
          </cell>
          <cell r="C2664">
            <v>4</v>
          </cell>
          <cell r="D2664" t="str">
            <v>P</v>
          </cell>
          <cell r="E2664">
            <v>4.3</v>
          </cell>
          <cell r="F2664">
            <v>37979</v>
          </cell>
          <cell r="G2664">
            <v>0.58499999999999996</v>
          </cell>
          <cell r="H2664">
            <v>0.62</v>
          </cell>
          <cell r="I2664" t="str">
            <v>6          0</v>
          </cell>
          <cell r="J2664">
            <v>0</v>
          </cell>
          <cell r="K2664">
            <v>0</v>
          </cell>
          <cell r="L2664">
            <v>2004</v>
          </cell>
          <cell r="M2664">
            <v>1.6244082654996272</v>
          </cell>
          <cell r="N2664" t="str">
            <v>NG14</v>
          </cell>
          <cell r="O2664">
            <v>49.15</v>
          </cell>
          <cell r="P2664">
            <v>2</v>
          </cell>
        </row>
        <row r="2665">
          <cell r="A2665" t="str">
            <v>ON</v>
          </cell>
          <cell r="B2665">
            <v>1</v>
          </cell>
          <cell r="C2665">
            <v>4</v>
          </cell>
          <cell r="D2665" t="str">
            <v>C</v>
          </cell>
          <cell r="E2665">
            <v>4.3499999999999996</v>
          </cell>
          <cell r="F2665">
            <v>37979</v>
          </cell>
          <cell r="G2665">
            <v>0.69799999999999995</v>
          </cell>
          <cell r="H2665">
            <v>0.65</v>
          </cell>
          <cell r="I2665" t="str">
            <v>0          0</v>
          </cell>
          <cell r="J2665">
            <v>0</v>
          </cell>
          <cell r="K2665">
            <v>0</v>
          </cell>
          <cell r="L2665">
            <v>2004</v>
          </cell>
          <cell r="M2665" t="str">
            <v>No Trade</v>
          </cell>
          <cell r="N2665" t="str">
            <v>NG14</v>
          </cell>
          <cell r="O2665">
            <v>49.15</v>
          </cell>
          <cell r="P2665">
            <v>1</v>
          </cell>
        </row>
        <row r="2666">
          <cell r="A2666" t="str">
            <v>ON</v>
          </cell>
          <cell r="B2666">
            <v>1</v>
          </cell>
          <cell r="C2666">
            <v>4</v>
          </cell>
          <cell r="D2666" t="str">
            <v>P</v>
          </cell>
          <cell r="E2666">
            <v>4.3499999999999996</v>
          </cell>
          <cell r="F2666">
            <v>37979</v>
          </cell>
          <cell r="G2666">
            <v>0</v>
          </cell>
          <cell r="I2666">
            <v>0</v>
          </cell>
          <cell r="J2666">
            <v>0</v>
          </cell>
          <cell r="K2666">
            <v>0</v>
          </cell>
          <cell r="L2666">
            <v>2004</v>
          </cell>
          <cell r="M2666" t="str">
            <v>No Trade</v>
          </cell>
          <cell r="N2666" t="str">
            <v/>
          </cell>
          <cell r="O2666" t="str">
            <v/>
          </cell>
          <cell r="P2666" t="str">
            <v/>
          </cell>
        </row>
        <row r="2667">
          <cell r="A2667" t="str">
            <v>ON</v>
          </cell>
          <cell r="B2667">
            <v>1</v>
          </cell>
          <cell r="C2667">
            <v>4</v>
          </cell>
          <cell r="D2667" t="str">
            <v>C</v>
          </cell>
          <cell r="E2667">
            <v>4.4000000000000004</v>
          </cell>
          <cell r="F2667">
            <v>37979</v>
          </cell>
          <cell r="G2667">
            <v>0.67800000000000005</v>
          </cell>
          <cell r="H2667">
            <v>0.63</v>
          </cell>
          <cell r="I2667" t="str">
            <v>1          0</v>
          </cell>
          <cell r="J2667">
            <v>0</v>
          </cell>
          <cell r="K2667">
            <v>0</v>
          </cell>
          <cell r="L2667">
            <v>2004</v>
          </cell>
          <cell r="M2667" t="str">
            <v>No Trade</v>
          </cell>
          <cell r="N2667" t="str">
            <v>NG14</v>
          </cell>
          <cell r="O2667">
            <v>49.15</v>
          </cell>
          <cell r="P2667">
            <v>1</v>
          </cell>
        </row>
        <row r="2668">
          <cell r="A2668" t="str">
            <v>ON</v>
          </cell>
          <cell r="B2668">
            <v>1</v>
          </cell>
          <cell r="C2668">
            <v>4</v>
          </cell>
          <cell r="D2668" t="str">
            <v>P</v>
          </cell>
          <cell r="E2668">
            <v>4.4000000000000004</v>
          </cell>
          <cell r="F2668">
            <v>37979</v>
          </cell>
          <cell r="G2668">
            <v>0.64300000000000002</v>
          </cell>
          <cell r="H2668">
            <v>0.68</v>
          </cell>
          <cell r="I2668" t="str">
            <v>7          0</v>
          </cell>
          <cell r="J2668">
            <v>0</v>
          </cell>
          <cell r="K2668">
            <v>0</v>
          </cell>
          <cell r="L2668">
            <v>2004</v>
          </cell>
          <cell r="M2668">
            <v>1.6462327667422831</v>
          </cell>
          <cell r="N2668" t="str">
            <v>NG14</v>
          </cell>
          <cell r="O2668">
            <v>49.15</v>
          </cell>
          <cell r="P2668">
            <v>2</v>
          </cell>
        </row>
        <row r="2669">
          <cell r="A2669" t="str">
            <v>ON</v>
          </cell>
          <cell r="B2669">
            <v>1</v>
          </cell>
          <cell r="C2669">
            <v>4</v>
          </cell>
          <cell r="D2669" t="str">
            <v>C</v>
          </cell>
          <cell r="E2669">
            <v>4.5</v>
          </cell>
          <cell r="F2669">
            <v>37979</v>
          </cell>
          <cell r="G2669">
            <v>0.64</v>
          </cell>
          <cell r="H2669">
            <v>0.59</v>
          </cell>
          <cell r="I2669" t="str">
            <v>5          0</v>
          </cell>
          <cell r="J2669">
            <v>0</v>
          </cell>
          <cell r="K2669">
            <v>0</v>
          </cell>
          <cell r="L2669">
            <v>2004</v>
          </cell>
          <cell r="M2669" t="str">
            <v>No Trade</v>
          </cell>
          <cell r="N2669" t="str">
            <v>NG14</v>
          </cell>
          <cell r="O2669">
            <v>49.15</v>
          </cell>
          <cell r="P2669">
            <v>1</v>
          </cell>
        </row>
        <row r="2670">
          <cell r="A2670" t="str">
            <v>ON</v>
          </cell>
          <cell r="B2670">
            <v>1</v>
          </cell>
          <cell r="C2670">
            <v>4</v>
          </cell>
          <cell r="D2670" t="str">
            <v>P</v>
          </cell>
          <cell r="E2670">
            <v>4.5</v>
          </cell>
          <cell r="F2670">
            <v>37979</v>
          </cell>
          <cell r="G2670">
            <v>0.87</v>
          </cell>
          <cell r="H2670">
            <v>0.87</v>
          </cell>
          <cell r="I2670" t="str">
            <v>0          0</v>
          </cell>
          <cell r="J2670">
            <v>0</v>
          </cell>
          <cell r="K2670">
            <v>0</v>
          </cell>
          <cell r="L2670">
            <v>2004</v>
          </cell>
          <cell r="M2670">
            <v>1.771141055424869</v>
          </cell>
          <cell r="N2670" t="str">
            <v>NG14</v>
          </cell>
          <cell r="O2670">
            <v>49.15</v>
          </cell>
          <cell r="P2670">
            <v>2</v>
          </cell>
        </row>
        <row r="2671">
          <cell r="A2671" t="str">
            <v>ON</v>
          </cell>
          <cell r="B2671">
            <v>1</v>
          </cell>
          <cell r="C2671">
            <v>4</v>
          </cell>
          <cell r="D2671" t="str">
            <v>C</v>
          </cell>
          <cell r="E2671">
            <v>4.75</v>
          </cell>
          <cell r="F2671">
            <v>37979</v>
          </cell>
          <cell r="G2671">
            <v>0.55500000000000005</v>
          </cell>
          <cell r="H2671">
            <v>0.51</v>
          </cell>
          <cell r="I2671" t="str">
            <v>5          0</v>
          </cell>
          <cell r="J2671">
            <v>0</v>
          </cell>
          <cell r="K2671">
            <v>0</v>
          </cell>
          <cell r="L2671">
            <v>2004</v>
          </cell>
          <cell r="M2671" t="str">
            <v>No Trade</v>
          </cell>
          <cell r="N2671" t="str">
            <v>NG14</v>
          </cell>
          <cell r="O2671">
            <v>49.15</v>
          </cell>
          <cell r="P2671">
            <v>1</v>
          </cell>
        </row>
        <row r="2672">
          <cell r="A2672" t="str">
            <v>ON</v>
          </cell>
          <cell r="B2672">
            <v>1</v>
          </cell>
          <cell r="C2672">
            <v>4</v>
          </cell>
          <cell r="D2672" t="str">
            <v>C</v>
          </cell>
          <cell r="E2672">
            <v>5</v>
          </cell>
          <cell r="F2672">
            <v>37979</v>
          </cell>
          <cell r="G2672">
            <v>0.48299999999999998</v>
          </cell>
          <cell r="H2672">
            <v>0.44</v>
          </cell>
          <cell r="I2672" t="str">
            <v>7          0</v>
          </cell>
          <cell r="J2672">
            <v>0</v>
          </cell>
          <cell r="K2672">
            <v>0</v>
          </cell>
          <cell r="L2672">
            <v>2004</v>
          </cell>
          <cell r="M2672" t="str">
            <v>No Trade</v>
          </cell>
          <cell r="N2672" t="str">
            <v>NG14</v>
          </cell>
          <cell r="O2672">
            <v>49.15</v>
          </cell>
          <cell r="P2672">
            <v>1</v>
          </cell>
        </row>
        <row r="2673">
          <cell r="A2673" t="str">
            <v>ON</v>
          </cell>
          <cell r="B2673">
            <v>1</v>
          </cell>
          <cell r="C2673">
            <v>4</v>
          </cell>
          <cell r="D2673" t="str">
            <v>C</v>
          </cell>
          <cell r="E2673">
            <v>5.25</v>
          </cell>
          <cell r="F2673">
            <v>37979</v>
          </cell>
          <cell r="G2673">
            <v>0.42199999999999999</v>
          </cell>
          <cell r="H2673">
            <v>0.39</v>
          </cell>
          <cell r="I2673" t="str">
            <v>1          0</v>
          </cell>
          <cell r="J2673">
            <v>0</v>
          </cell>
          <cell r="K2673">
            <v>0</v>
          </cell>
          <cell r="L2673">
            <v>2004</v>
          </cell>
          <cell r="M2673" t="str">
            <v>No Trade</v>
          </cell>
          <cell r="N2673" t="str">
            <v>NG14</v>
          </cell>
          <cell r="O2673">
            <v>49.15</v>
          </cell>
          <cell r="P2673">
            <v>1</v>
          </cell>
        </row>
        <row r="2674">
          <cell r="A2674" t="str">
            <v>ON</v>
          </cell>
          <cell r="B2674">
            <v>1</v>
          </cell>
          <cell r="C2674">
            <v>4</v>
          </cell>
          <cell r="D2674" t="str">
            <v>C</v>
          </cell>
          <cell r="E2674">
            <v>6</v>
          </cell>
          <cell r="F2674">
            <v>37979</v>
          </cell>
          <cell r="G2674">
            <v>0.29099999999999998</v>
          </cell>
          <cell r="H2674">
            <v>0.26</v>
          </cell>
          <cell r="I2674" t="str">
            <v>9          0</v>
          </cell>
          <cell r="J2674">
            <v>0</v>
          </cell>
          <cell r="K2674">
            <v>0</v>
          </cell>
          <cell r="L2674">
            <v>2004</v>
          </cell>
          <cell r="M2674" t="str">
            <v>No Trade</v>
          </cell>
          <cell r="N2674" t="str">
            <v>NG14</v>
          </cell>
          <cell r="O2674">
            <v>49.15</v>
          </cell>
          <cell r="P2674">
            <v>1</v>
          </cell>
        </row>
        <row r="2675">
          <cell r="A2675" t="str">
            <v>ON</v>
          </cell>
          <cell r="B2675">
            <v>1</v>
          </cell>
          <cell r="C2675">
            <v>4</v>
          </cell>
          <cell r="D2675" t="str">
            <v>C</v>
          </cell>
          <cell r="E2675">
            <v>6.25</v>
          </cell>
          <cell r="F2675">
            <v>37979</v>
          </cell>
          <cell r="G2675">
            <v>0.26</v>
          </cell>
          <cell r="H2675">
            <v>0.24</v>
          </cell>
          <cell r="I2675" t="str">
            <v>0          0</v>
          </cell>
          <cell r="J2675">
            <v>0</v>
          </cell>
          <cell r="K2675">
            <v>0</v>
          </cell>
          <cell r="L2675">
            <v>2004</v>
          </cell>
          <cell r="M2675" t="str">
            <v>No Trade</v>
          </cell>
          <cell r="N2675" t="str">
            <v>NG14</v>
          </cell>
          <cell r="O2675">
            <v>49.15</v>
          </cell>
          <cell r="P2675">
            <v>1</v>
          </cell>
        </row>
        <row r="2676">
          <cell r="A2676" t="str">
            <v>ON</v>
          </cell>
          <cell r="B2676">
            <v>1</v>
          </cell>
          <cell r="C2676">
            <v>4</v>
          </cell>
          <cell r="D2676" t="str">
            <v>C</v>
          </cell>
          <cell r="E2676">
            <v>6.5</v>
          </cell>
          <cell r="F2676">
            <v>37979</v>
          </cell>
          <cell r="G2676">
            <v>0.23300000000000001</v>
          </cell>
          <cell r="H2676">
            <v>0.21</v>
          </cell>
          <cell r="I2676" t="str">
            <v>5          0</v>
          </cell>
          <cell r="J2676">
            <v>0</v>
          </cell>
          <cell r="K2676">
            <v>0</v>
          </cell>
          <cell r="L2676">
            <v>2004</v>
          </cell>
          <cell r="M2676" t="str">
            <v>No Trade</v>
          </cell>
          <cell r="N2676" t="str">
            <v>NG14</v>
          </cell>
          <cell r="O2676">
            <v>49.15</v>
          </cell>
          <cell r="P2676">
            <v>1</v>
          </cell>
        </row>
        <row r="2677">
          <cell r="A2677" t="str">
            <v>ON</v>
          </cell>
          <cell r="B2677">
            <v>1</v>
          </cell>
          <cell r="C2677">
            <v>4</v>
          </cell>
          <cell r="D2677" t="str">
            <v>C</v>
          </cell>
          <cell r="E2677">
            <v>7</v>
          </cell>
          <cell r="F2677">
            <v>37979</v>
          </cell>
          <cell r="G2677">
            <v>0.191</v>
          </cell>
          <cell r="H2677">
            <v>0.17</v>
          </cell>
          <cell r="I2677" t="str">
            <v>6          0</v>
          </cell>
          <cell r="J2677">
            <v>0</v>
          </cell>
          <cell r="K2677">
            <v>0</v>
          </cell>
          <cell r="L2677">
            <v>2004</v>
          </cell>
          <cell r="M2677" t="str">
            <v>No Trade</v>
          </cell>
          <cell r="N2677" t="str">
            <v>NG14</v>
          </cell>
          <cell r="O2677">
            <v>49.15</v>
          </cell>
          <cell r="P2677">
            <v>1</v>
          </cell>
        </row>
        <row r="2678">
          <cell r="A2678" t="str">
            <v>ON</v>
          </cell>
          <cell r="B2678">
            <v>2</v>
          </cell>
          <cell r="C2678">
            <v>4</v>
          </cell>
          <cell r="D2678" t="str">
            <v>P</v>
          </cell>
          <cell r="E2678">
            <v>2.5</v>
          </cell>
          <cell r="F2678">
            <v>38013</v>
          </cell>
          <cell r="G2678">
            <v>2.9000000000000001E-2</v>
          </cell>
          <cell r="H2678">
            <v>0.03</v>
          </cell>
          <cell r="I2678" t="str">
            <v>4          0</v>
          </cell>
          <cell r="J2678">
            <v>0</v>
          </cell>
          <cell r="K2678">
            <v>0</v>
          </cell>
          <cell r="L2678">
            <v>2004</v>
          </cell>
          <cell r="M2678">
            <v>1.1860795736152234</v>
          </cell>
          <cell r="N2678" t="str">
            <v>NG24</v>
          </cell>
          <cell r="O2678">
            <v>55</v>
          </cell>
          <cell r="P2678">
            <v>2</v>
          </cell>
        </row>
        <row r="2679">
          <cell r="A2679" t="str">
            <v>ON</v>
          </cell>
          <cell r="B2679">
            <v>2</v>
          </cell>
          <cell r="C2679">
            <v>4</v>
          </cell>
          <cell r="D2679" t="str">
            <v>P</v>
          </cell>
          <cell r="E2679">
            <v>3.25</v>
          </cell>
          <cell r="F2679">
            <v>38013</v>
          </cell>
          <cell r="G2679">
            <v>0.161</v>
          </cell>
          <cell r="H2679">
            <v>0.17</v>
          </cell>
          <cell r="I2679" t="str">
            <v>7          0</v>
          </cell>
          <cell r="J2679">
            <v>0</v>
          </cell>
          <cell r="K2679">
            <v>0</v>
          </cell>
          <cell r="L2679">
            <v>2004</v>
          </cell>
          <cell r="M2679">
            <v>1.3783544171218745</v>
          </cell>
          <cell r="N2679" t="str">
            <v>NG24</v>
          </cell>
          <cell r="O2679">
            <v>55</v>
          </cell>
          <cell r="P2679">
            <v>2</v>
          </cell>
        </row>
        <row r="2680">
          <cell r="A2680" t="str">
            <v>ON</v>
          </cell>
          <cell r="B2680">
            <v>2</v>
          </cell>
          <cell r="C2680">
            <v>4</v>
          </cell>
          <cell r="D2680" t="str">
            <v>P</v>
          </cell>
          <cell r="E2680">
            <v>3.5</v>
          </cell>
          <cell r="F2680">
            <v>38013</v>
          </cell>
          <cell r="G2680">
            <v>0.24</v>
          </cell>
          <cell r="H2680">
            <v>0.26</v>
          </cell>
          <cell r="I2680" t="str">
            <v>2          0</v>
          </cell>
          <cell r="J2680">
            <v>0</v>
          </cell>
          <cell r="K2680">
            <v>0</v>
          </cell>
          <cell r="L2680">
            <v>2004</v>
          </cell>
          <cell r="M2680">
            <v>1.4390285227808444</v>
          </cell>
          <cell r="N2680" t="str">
            <v>NG24</v>
          </cell>
          <cell r="O2680">
            <v>55</v>
          </cell>
          <cell r="P2680">
            <v>2</v>
          </cell>
        </row>
        <row r="2681">
          <cell r="A2681" t="str">
            <v>ON</v>
          </cell>
          <cell r="B2681">
            <v>2</v>
          </cell>
          <cell r="C2681">
            <v>4</v>
          </cell>
          <cell r="D2681" t="str">
            <v>P</v>
          </cell>
          <cell r="E2681">
            <v>3.65</v>
          </cell>
          <cell r="F2681">
            <v>38013</v>
          </cell>
          <cell r="G2681">
            <v>0.29599999999999999</v>
          </cell>
          <cell r="H2681">
            <v>0.32</v>
          </cell>
          <cell r="I2681" t="str">
            <v>1          0</v>
          </cell>
          <cell r="J2681">
            <v>0</v>
          </cell>
          <cell r="K2681">
            <v>0</v>
          </cell>
          <cell r="L2681">
            <v>2004</v>
          </cell>
          <cell r="M2681">
            <v>1.4740257734216489</v>
          </cell>
          <cell r="N2681" t="str">
            <v>NG24</v>
          </cell>
          <cell r="O2681">
            <v>55</v>
          </cell>
          <cell r="P2681">
            <v>2</v>
          </cell>
        </row>
        <row r="2682">
          <cell r="A2682" t="str">
            <v>ON</v>
          </cell>
          <cell r="B2682">
            <v>2</v>
          </cell>
          <cell r="C2682">
            <v>4</v>
          </cell>
          <cell r="D2682" t="str">
            <v>P</v>
          </cell>
          <cell r="E2682">
            <v>3.7</v>
          </cell>
          <cell r="F2682">
            <v>38013</v>
          </cell>
          <cell r="G2682">
            <v>0.316</v>
          </cell>
          <cell r="H2682">
            <v>0.34</v>
          </cell>
          <cell r="I2682" t="str">
            <v>3          0</v>
          </cell>
          <cell r="J2682">
            <v>0</v>
          </cell>
          <cell r="K2682">
            <v>0</v>
          </cell>
          <cell r="L2682">
            <v>2004</v>
          </cell>
          <cell r="M2682">
            <v>1.485389358518038</v>
          </cell>
          <cell r="N2682" t="str">
            <v>NG24</v>
          </cell>
          <cell r="O2682">
            <v>55</v>
          </cell>
          <cell r="P2682">
            <v>2</v>
          </cell>
        </row>
        <row r="2683">
          <cell r="A2683" t="str">
            <v>ON</v>
          </cell>
          <cell r="B2683">
            <v>2</v>
          </cell>
          <cell r="C2683">
            <v>4</v>
          </cell>
          <cell r="D2683" t="str">
            <v>P</v>
          </cell>
          <cell r="E2683">
            <v>3.75</v>
          </cell>
          <cell r="F2683">
            <v>38013</v>
          </cell>
          <cell r="G2683">
            <v>0.33700000000000002</v>
          </cell>
          <cell r="H2683">
            <v>0.36</v>
          </cell>
          <cell r="I2683" t="str">
            <v>6          0</v>
          </cell>
          <cell r="J2683">
            <v>0</v>
          </cell>
          <cell r="K2683">
            <v>0</v>
          </cell>
          <cell r="L2683">
            <v>2004</v>
          </cell>
          <cell r="M2683">
            <v>1.4969355547211709</v>
          </cell>
          <cell r="N2683" t="str">
            <v>NG24</v>
          </cell>
          <cell r="O2683">
            <v>55</v>
          </cell>
          <cell r="P2683">
            <v>2</v>
          </cell>
        </row>
        <row r="2684">
          <cell r="A2684" t="str">
            <v>ON</v>
          </cell>
          <cell r="B2684">
            <v>2</v>
          </cell>
          <cell r="C2684">
            <v>4</v>
          </cell>
          <cell r="D2684" t="str">
            <v>C</v>
          </cell>
          <cell r="E2684">
            <v>3.8</v>
          </cell>
          <cell r="F2684">
            <v>38013</v>
          </cell>
          <cell r="G2684">
            <v>0.85399999999999998</v>
          </cell>
          <cell r="H2684">
            <v>0.79</v>
          </cell>
          <cell r="I2684" t="str">
            <v>9          0</v>
          </cell>
          <cell r="J2684">
            <v>0</v>
          </cell>
          <cell r="K2684">
            <v>0</v>
          </cell>
          <cell r="L2684">
            <v>2004</v>
          </cell>
          <cell r="M2684" t="str">
            <v>No Trade</v>
          </cell>
          <cell r="N2684" t="str">
            <v>NG24</v>
          </cell>
          <cell r="O2684">
            <v>55</v>
          </cell>
          <cell r="P2684">
            <v>1</v>
          </cell>
        </row>
        <row r="2685">
          <cell r="A2685" t="str">
            <v>ON</v>
          </cell>
          <cell r="B2685">
            <v>2</v>
          </cell>
          <cell r="C2685">
            <v>4</v>
          </cell>
          <cell r="D2685" t="str">
            <v>P</v>
          </cell>
          <cell r="E2685">
            <v>3.8</v>
          </cell>
          <cell r="F2685">
            <v>38013</v>
          </cell>
          <cell r="G2685">
            <v>0.35899999999999999</v>
          </cell>
          <cell r="H2685">
            <v>0.39</v>
          </cell>
          <cell r="I2685" t="str">
            <v>0          0</v>
          </cell>
          <cell r="J2685">
            <v>0</v>
          </cell>
          <cell r="K2685">
            <v>0</v>
          </cell>
          <cell r="L2685">
            <v>2004</v>
          </cell>
          <cell r="M2685">
            <v>1.5086400938273454</v>
          </cell>
          <cell r="N2685" t="str">
            <v>NG24</v>
          </cell>
          <cell r="O2685">
            <v>55</v>
          </cell>
          <cell r="P2685">
            <v>2</v>
          </cell>
        </row>
        <row r="2686">
          <cell r="A2686" t="str">
            <v>ON</v>
          </cell>
          <cell r="B2686">
            <v>2</v>
          </cell>
          <cell r="C2686">
            <v>4</v>
          </cell>
          <cell r="D2686" t="str">
            <v>C</v>
          </cell>
          <cell r="E2686">
            <v>4.1500000000000004</v>
          </cell>
          <cell r="F2686">
            <v>38013</v>
          </cell>
          <cell r="G2686">
            <v>0.68899999999999995</v>
          </cell>
          <cell r="H2686">
            <v>0.64</v>
          </cell>
          <cell r="I2686" t="str">
            <v>3          0</v>
          </cell>
          <cell r="J2686">
            <v>0</v>
          </cell>
          <cell r="K2686">
            <v>0</v>
          </cell>
          <cell r="L2686">
            <v>2004</v>
          </cell>
          <cell r="M2686" t="str">
            <v>No Trade</v>
          </cell>
          <cell r="N2686" t="str">
            <v>NG24</v>
          </cell>
          <cell r="O2686">
            <v>55</v>
          </cell>
          <cell r="P2686">
            <v>1</v>
          </cell>
        </row>
        <row r="2687">
          <cell r="A2687" t="str">
            <v>ON</v>
          </cell>
          <cell r="B2687">
            <v>2</v>
          </cell>
          <cell r="C2687">
            <v>4</v>
          </cell>
          <cell r="D2687" t="str">
            <v>P</v>
          </cell>
          <cell r="E2687">
            <v>4.1500000000000004</v>
          </cell>
          <cell r="F2687">
            <v>38013</v>
          </cell>
          <cell r="G2687">
            <v>0.53700000000000003</v>
          </cell>
          <cell r="H2687">
            <v>0.56999999999999995</v>
          </cell>
          <cell r="I2687" t="str">
            <v>6          0</v>
          </cell>
          <cell r="J2687">
            <v>0</v>
          </cell>
          <cell r="K2687">
            <v>0</v>
          </cell>
          <cell r="L2687">
            <v>2004</v>
          </cell>
          <cell r="M2687">
            <v>1.5907794309135415</v>
          </cell>
          <cell r="N2687" t="str">
            <v>NG24</v>
          </cell>
          <cell r="O2687">
            <v>55</v>
          </cell>
          <cell r="P2687">
            <v>2</v>
          </cell>
        </row>
        <row r="2688">
          <cell r="A2688" t="str">
            <v>ON</v>
          </cell>
          <cell r="B2688">
            <v>2</v>
          </cell>
          <cell r="C2688">
            <v>4</v>
          </cell>
          <cell r="D2688" t="str">
            <v>C</v>
          </cell>
          <cell r="E2688">
            <v>4.25</v>
          </cell>
          <cell r="F2688">
            <v>38013</v>
          </cell>
          <cell r="G2688">
            <v>0.64800000000000002</v>
          </cell>
          <cell r="H2688">
            <v>0.6</v>
          </cell>
          <cell r="I2688" t="str">
            <v>3          0</v>
          </cell>
          <cell r="J2688">
            <v>0</v>
          </cell>
          <cell r="K2688">
            <v>0</v>
          </cell>
          <cell r="L2688">
            <v>2004</v>
          </cell>
          <cell r="M2688" t="str">
            <v>No Trade</v>
          </cell>
          <cell r="N2688" t="str">
            <v>NG24</v>
          </cell>
          <cell r="O2688">
            <v>55</v>
          </cell>
          <cell r="P2688">
            <v>1</v>
          </cell>
        </row>
        <row r="2689">
          <cell r="A2689" t="str">
            <v>ON</v>
          </cell>
          <cell r="B2689">
            <v>2</v>
          </cell>
          <cell r="C2689">
            <v>4</v>
          </cell>
          <cell r="D2689" t="str">
            <v>C</v>
          </cell>
          <cell r="E2689">
            <v>4.75</v>
          </cell>
          <cell r="F2689">
            <v>38013</v>
          </cell>
          <cell r="G2689">
            <v>0.48</v>
          </cell>
          <cell r="H2689">
            <v>0.44</v>
          </cell>
          <cell r="I2689" t="str">
            <v>4          0</v>
          </cell>
          <cell r="J2689">
            <v>0</v>
          </cell>
          <cell r="K2689">
            <v>0</v>
          </cell>
          <cell r="L2689">
            <v>2004</v>
          </cell>
          <cell r="M2689" t="str">
            <v>No Trade</v>
          </cell>
          <cell r="N2689" t="str">
            <v>NG24</v>
          </cell>
          <cell r="O2689">
            <v>55</v>
          </cell>
          <cell r="P2689">
            <v>1</v>
          </cell>
        </row>
        <row r="2690">
          <cell r="A2690" t="str">
            <v>ON</v>
          </cell>
          <cell r="B2690">
            <v>2</v>
          </cell>
          <cell r="C2690">
            <v>4</v>
          </cell>
          <cell r="D2690" t="str">
            <v>C</v>
          </cell>
          <cell r="E2690">
            <v>6</v>
          </cell>
          <cell r="F2690">
            <v>38013</v>
          </cell>
          <cell r="G2690">
            <v>0.24</v>
          </cell>
          <cell r="H2690">
            <v>0.22</v>
          </cell>
          <cell r="I2690" t="str">
            <v>1          0</v>
          </cell>
          <cell r="J2690">
            <v>0</v>
          </cell>
          <cell r="K2690">
            <v>0</v>
          </cell>
          <cell r="L2690">
            <v>2004</v>
          </cell>
          <cell r="M2690" t="str">
            <v>No Trade</v>
          </cell>
          <cell r="N2690" t="str">
            <v>NG24</v>
          </cell>
          <cell r="O2690">
            <v>55</v>
          </cell>
          <cell r="P2690">
            <v>1</v>
          </cell>
        </row>
        <row r="2691">
          <cell r="A2691" t="str">
            <v>ON</v>
          </cell>
          <cell r="B2691">
            <v>3</v>
          </cell>
          <cell r="C2691">
            <v>4</v>
          </cell>
          <cell r="D2691" t="str">
            <v>P</v>
          </cell>
          <cell r="E2691">
            <v>2</v>
          </cell>
          <cell r="F2691">
            <v>38041</v>
          </cell>
          <cell r="G2691">
            <v>8.9999999999999993E-3</v>
          </cell>
          <cell r="H2691">
            <v>0.01</v>
          </cell>
          <cell r="I2691" t="str">
            <v>1          0</v>
          </cell>
          <cell r="J2691">
            <v>0</v>
          </cell>
          <cell r="K2691">
            <v>0</v>
          </cell>
          <cell r="L2691">
            <v>2004</v>
          </cell>
          <cell r="M2691">
            <v>1.1475310857827681</v>
          </cell>
          <cell r="N2691" t="str">
            <v>NG34</v>
          </cell>
          <cell r="O2691">
            <v>69.349999999999994</v>
          </cell>
          <cell r="P2691">
            <v>2</v>
          </cell>
        </row>
        <row r="2692">
          <cell r="A2692" t="str">
            <v>ON</v>
          </cell>
          <cell r="B2692">
            <v>3</v>
          </cell>
          <cell r="C2692">
            <v>4</v>
          </cell>
          <cell r="D2692" t="str">
            <v>P</v>
          </cell>
          <cell r="E2692">
            <v>2.4</v>
          </cell>
          <cell r="F2692">
            <v>38041</v>
          </cell>
          <cell r="G2692">
            <v>0</v>
          </cell>
          <cell r="H2692">
            <v>0</v>
          </cell>
          <cell r="I2692" t="str">
            <v>0          0</v>
          </cell>
          <cell r="J2692">
            <v>0</v>
          </cell>
          <cell r="K2692">
            <v>0</v>
          </cell>
          <cell r="L2692">
            <v>2004</v>
          </cell>
          <cell r="M2692" t="str">
            <v>No Trade</v>
          </cell>
          <cell r="N2692" t="str">
            <v/>
          </cell>
          <cell r="O2692" t="str">
            <v/>
          </cell>
          <cell r="P2692" t="str">
            <v/>
          </cell>
        </row>
        <row r="2693">
          <cell r="A2693" t="str">
            <v>ON</v>
          </cell>
          <cell r="B2693">
            <v>3</v>
          </cell>
          <cell r="C2693">
            <v>4</v>
          </cell>
          <cell r="D2693" t="str">
            <v>P</v>
          </cell>
          <cell r="E2693">
            <v>2.5</v>
          </cell>
          <cell r="F2693">
            <v>38041</v>
          </cell>
          <cell r="G2693">
            <v>4.4999999999999998E-2</v>
          </cell>
          <cell r="H2693">
            <v>0.05</v>
          </cell>
          <cell r="I2693" t="str">
            <v>0          0</v>
          </cell>
          <cell r="J2693">
            <v>0</v>
          </cell>
          <cell r="K2693">
            <v>0</v>
          </cell>
          <cell r="L2693">
            <v>2004</v>
          </cell>
          <cell r="M2693">
            <v>1.2789938912346188</v>
          </cell>
          <cell r="N2693" t="str">
            <v>NG34</v>
          </cell>
          <cell r="O2693">
            <v>69.349999999999994</v>
          </cell>
          <cell r="P2693">
            <v>2</v>
          </cell>
        </row>
        <row r="2694">
          <cell r="A2694" t="str">
            <v>ON</v>
          </cell>
          <cell r="B2694">
            <v>3</v>
          </cell>
          <cell r="C2694">
            <v>4</v>
          </cell>
          <cell r="D2694" t="str">
            <v>P</v>
          </cell>
          <cell r="E2694">
            <v>2.7</v>
          </cell>
          <cell r="F2694">
            <v>38041</v>
          </cell>
          <cell r="G2694">
            <v>0</v>
          </cell>
          <cell r="H2694">
            <v>0</v>
          </cell>
          <cell r="I2694" t="str">
            <v>0          0</v>
          </cell>
          <cell r="J2694">
            <v>0</v>
          </cell>
          <cell r="K2694">
            <v>0</v>
          </cell>
          <cell r="L2694">
            <v>2004</v>
          </cell>
          <cell r="M2694" t="str">
            <v>No Trade</v>
          </cell>
          <cell r="N2694" t="str">
            <v/>
          </cell>
          <cell r="O2694" t="str">
            <v/>
          </cell>
          <cell r="P2694" t="str">
            <v/>
          </cell>
        </row>
        <row r="2695">
          <cell r="A2695" t="str">
            <v>ON</v>
          </cell>
          <cell r="B2695">
            <v>3</v>
          </cell>
          <cell r="C2695">
            <v>4</v>
          </cell>
          <cell r="D2695" t="str">
            <v>P</v>
          </cell>
          <cell r="E2695">
            <v>2.75</v>
          </cell>
          <cell r="F2695">
            <v>38041</v>
          </cell>
          <cell r="G2695">
            <v>0</v>
          </cell>
          <cell r="H2695">
            <v>0</v>
          </cell>
          <cell r="I2695" t="str">
            <v>0          0</v>
          </cell>
          <cell r="J2695">
            <v>0</v>
          </cell>
          <cell r="K2695">
            <v>0</v>
          </cell>
          <cell r="L2695">
            <v>2004</v>
          </cell>
          <cell r="M2695" t="str">
            <v>No Trade</v>
          </cell>
          <cell r="N2695" t="str">
            <v/>
          </cell>
          <cell r="O2695" t="str">
            <v/>
          </cell>
          <cell r="P2695" t="str">
            <v/>
          </cell>
        </row>
        <row r="2696">
          <cell r="A2696" t="str">
            <v>ON</v>
          </cell>
          <cell r="B2696">
            <v>3</v>
          </cell>
          <cell r="C2696">
            <v>4</v>
          </cell>
          <cell r="D2696" t="str">
            <v>P</v>
          </cell>
          <cell r="E2696">
            <v>3</v>
          </cell>
          <cell r="F2696">
            <v>38041</v>
          </cell>
          <cell r="G2696">
            <v>0.13200000000000001</v>
          </cell>
          <cell r="H2696">
            <v>0.14000000000000001</v>
          </cell>
          <cell r="I2696" t="str">
            <v>5          0</v>
          </cell>
          <cell r="J2696">
            <v>0</v>
          </cell>
          <cell r="K2696">
            <v>0</v>
          </cell>
          <cell r="L2696">
            <v>2004</v>
          </cell>
          <cell r="M2696">
            <v>1.4012594223406185</v>
          </cell>
          <cell r="N2696" t="str">
            <v>NG34</v>
          </cell>
          <cell r="O2696">
            <v>69.349999999999994</v>
          </cell>
          <cell r="P2696">
            <v>2</v>
          </cell>
        </row>
        <row r="2697">
          <cell r="A2697" t="str">
            <v>ON</v>
          </cell>
          <cell r="B2697">
            <v>3</v>
          </cell>
          <cell r="C2697">
            <v>4</v>
          </cell>
          <cell r="D2697" t="str">
            <v>C</v>
          </cell>
          <cell r="E2697">
            <v>3.2</v>
          </cell>
          <cell r="F2697">
            <v>38041</v>
          </cell>
          <cell r="G2697">
            <v>0</v>
          </cell>
          <cell r="H2697">
            <v>0</v>
          </cell>
          <cell r="I2697" t="str">
            <v>0          0</v>
          </cell>
          <cell r="J2697">
            <v>0</v>
          </cell>
          <cell r="K2697">
            <v>0</v>
          </cell>
          <cell r="L2697">
            <v>2004</v>
          </cell>
          <cell r="M2697" t="str">
            <v>No Trade</v>
          </cell>
          <cell r="N2697" t="str">
            <v/>
          </cell>
          <cell r="O2697" t="str">
            <v/>
          </cell>
          <cell r="P2697" t="str">
            <v/>
          </cell>
        </row>
        <row r="2698">
          <cell r="A2698" t="str">
            <v>ON</v>
          </cell>
          <cell r="B2698">
            <v>3</v>
          </cell>
          <cell r="C2698">
            <v>4</v>
          </cell>
          <cell r="D2698" t="str">
            <v>P</v>
          </cell>
          <cell r="E2698">
            <v>3.2</v>
          </cell>
          <cell r="F2698">
            <v>38041</v>
          </cell>
          <cell r="G2698">
            <v>0</v>
          </cell>
          <cell r="H2698">
            <v>0</v>
          </cell>
          <cell r="I2698" t="str">
            <v>0          0</v>
          </cell>
          <cell r="J2698">
            <v>0</v>
          </cell>
          <cell r="K2698">
            <v>0</v>
          </cell>
          <cell r="L2698">
            <v>2004</v>
          </cell>
          <cell r="M2698" t="str">
            <v>No Trade</v>
          </cell>
          <cell r="N2698" t="str">
            <v/>
          </cell>
          <cell r="O2698" t="str">
            <v/>
          </cell>
          <cell r="P2698" t="str">
            <v/>
          </cell>
        </row>
        <row r="2699">
          <cell r="A2699" t="str">
            <v>ON</v>
          </cell>
          <cell r="B2699">
            <v>3</v>
          </cell>
          <cell r="C2699">
            <v>4</v>
          </cell>
          <cell r="D2699" t="str">
            <v>C</v>
          </cell>
          <cell r="E2699">
            <v>3.25</v>
          </cell>
          <cell r="F2699">
            <v>38041</v>
          </cell>
          <cell r="G2699">
            <v>0.89</v>
          </cell>
          <cell r="H2699">
            <v>0.89</v>
          </cell>
          <cell r="I2699" t="str">
            <v>0          0</v>
          </cell>
          <cell r="J2699">
            <v>0</v>
          </cell>
          <cell r="K2699">
            <v>0</v>
          </cell>
          <cell r="L2699">
            <v>2004</v>
          </cell>
          <cell r="M2699" t="str">
            <v>No Trade</v>
          </cell>
          <cell r="N2699" t="str">
            <v>NG34</v>
          </cell>
          <cell r="O2699">
            <v>69.349999999999994</v>
          </cell>
          <cell r="P2699">
            <v>1</v>
          </cell>
        </row>
        <row r="2700">
          <cell r="A2700" t="str">
            <v>ON</v>
          </cell>
          <cell r="B2700">
            <v>3</v>
          </cell>
          <cell r="C2700">
            <v>4</v>
          </cell>
          <cell r="D2700" t="str">
            <v>P</v>
          </cell>
          <cell r="E2700">
            <v>3.25</v>
          </cell>
          <cell r="F2700">
            <v>38041</v>
          </cell>
          <cell r="G2700">
            <v>0.20100000000000001</v>
          </cell>
          <cell r="H2700">
            <v>0.22</v>
          </cell>
          <cell r="I2700" t="str">
            <v>0          0</v>
          </cell>
          <cell r="J2700">
            <v>0</v>
          </cell>
          <cell r="K2700">
            <v>0</v>
          </cell>
          <cell r="L2700">
            <v>2004</v>
          </cell>
          <cell r="M2700">
            <v>1.4609644450372206</v>
          </cell>
          <cell r="N2700" t="str">
            <v>NG34</v>
          </cell>
          <cell r="O2700">
            <v>69.349999999999994</v>
          </cell>
          <cell r="P2700">
            <v>2</v>
          </cell>
        </row>
        <row r="2701">
          <cell r="A2701" t="str">
            <v>ON</v>
          </cell>
          <cell r="B2701">
            <v>3</v>
          </cell>
          <cell r="C2701">
            <v>4</v>
          </cell>
          <cell r="D2701" t="str">
            <v>C</v>
          </cell>
          <cell r="E2701">
            <v>3.3</v>
          </cell>
          <cell r="F2701">
            <v>38041</v>
          </cell>
          <cell r="G2701">
            <v>1.0089999999999999</v>
          </cell>
          <cell r="H2701">
            <v>0.95</v>
          </cell>
          <cell r="I2701" t="str">
            <v>6          0</v>
          </cell>
          <cell r="J2701">
            <v>0</v>
          </cell>
          <cell r="K2701">
            <v>0</v>
          </cell>
          <cell r="L2701">
            <v>2004</v>
          </cell>
          <cell r="M2701" t="str">
            <v>No Trade</v>
          </cell>
          <cell r="N2701" t="str">
            <v>NG34</v>
          </cell>
          <cell r="O2701">
            <v>69.349999999999994</v>
          </cell>
          <cell r="P2701">
            <v>1</v>
          </cell>
        </row>
        <row r="2702">
          <cell r="A2702" t="str">
            <v>ON</v>
          </cell>
          <cell r="B2702">
            <v>3</v>
          </cell>
          <cell r="C2702">
            <v>4</v>
          </cell>
          <cell r="D2702" t="str">
            <v>P</v>
          </cell>
          <cell r="E2702">
            <v>3.3</v>
          </cell>
          <cell r="F2702">
            <v>38041</v>
          </cell>
          <cell r="G2702">
            <v>0.217</v>
          </cell>
          <cell r="H2702">
            <v>0.23</v>
          </cell>
          <cell r="I2702" t="str">
            <v>7          0</v>
          </cell>
          <cell r="J2702">
            <v>0</v>
          </cell>
          <cell r="K2702">
            <v>0</v>
          </cell>
          <cell r="L2702">
            <v>2004</v>
          </cell>
          <cell r="M2702">
            <v>1.4727302814240377</v>
          </cell>
          <cell r="N2702" t="str">
            <v>NG34</v>
          </cell>
          <cell r="O2702">
            <v>69.349999999999994</v>
          </cell>
          <cell r="P2702">
            <v>2</v>
          </cell>
        </row>
        <row r="2703">
          <cell r="A2703" t="str">
            <v>ON</v>
          </cell>
          <cell r="B2703">
            <v>3</v>
          </cell>
          <cell r="C2703">
            <v>4</v>
          </cell>
          <cell r="D2703" t="str">
            <v>P</v>
          </cell>
          <cell r="E2703">
            <v>3.5</v>
          </cell>
          <cell r="F2703">
            <v>38041</v>
          </cell>
          <cell r="G2703">
            <v>0.28899999999999998</v>
          </cell>
          <cell r="H2703">
            <v>0.31</v>
          </cell>
          <cell r="I2703" t="str">
            <v>2          0</v>
          </cell>
          <cell r="J2703">
            <v>0</v>
          </cell>
          <cell r="K2703">
            <v>0</v>
          </cell>
          <cell r="L2703">
            <v>2004</v>
          </cell>
          <cell r="M2703">
            <v>1.5197317697918422</v>
          </cell>
          <cell r="N2703" t="str">
            <v>NG34</v>
          </cell>
          <cell r="O2703">
            <v>69.349999999999994</v>
          </cell>
          <cell r="P2703">
            <v>2</v>
          </cell>
        </row>
        <row r="2704">
          <cell r="A2704" t="str">
            <v>ON</v>
          </cell>
          <cell r="B2704">
            <v>3</v>
          </cell>
          <cell r="C2704">
            <v>4</v>
          </cell>
          <cell r="D2704" t="str">
            <v>P</v>
          </cell>
          <cell r="E2704">
            <v>3.65</v>
          </cell>
          <cell r="F2704">
            <v>38041</v>
          </cell>
          <cell r="G2704">
            <v>0.35199999999999998</v>
          </cell>
          <cell r="H2704">
            <v>0.38</v>
          </cell>
          <cell r="I2704" t="str">
            <v>0          0</v>
          </cell>
          <cell r="J2704">
            <v>0</v>
          </cell>
          <cell r="K2704">
            <v>0</v>
          </cell>
          <cell r="L2704">
            <v>2004</v>
          </cell>
          <cell r="M2704">
            <v>1.555272281519793</v>
          </cell>
          <cell r="N2704" t="str">
            <v>NG34</v>
          </cell>
          <cell r="O2704">
            <v>69.349999999999994</v>
          </cell>
          <cell r="P2704">
            <v>2</v>
          </cell>
        </row>
        <row r="2705">
          <cell r="A2705" t="str">
            <v>ON</v>
          </cell>
          <cell r="B2705">
            <v>3</v>
          </cell>
          <cell r="C2705">
            <v>4</v>
          </cell>
          <cell r="D2705" t="str">
            <v>C</v>
          </cell>
          <cell r="E2705">
            <v>3.7</v>
          </cell>
          <cell r="F2705">
            <v>38041</v>
          </cell>
          <cell r="G2705">
            <v>0.69499999999999995</v>
          </cell>
          <cell r="H2705">
            <v>0.69</v>
          </cell>
          <cell r="I2705" t="str">
            <v>5          0</v>
          </cell>
          <cell r="J2705">
            <v>0</v>
          </cell>
          <cell r="K2705">
            <v>0</v>
          </cell>
          <cell r="L2705">
            <v>2004</v>
          </cell>
          <cell r="M2705" t="str">
            <v>No Trade</v>
          </cell>
          <cell r="N2705" t="str">
            <v>NG34</v>
          </cell>
          <cell r="O2705">
            <v>69.349999999999994</v>
          </cell>
          <cell r="P2705">
            <v>1</v>
          </cell>
        </row>
        <row r="2706">
          <cell r="A2706" t="str">
            <v>ON</v>
          </cell>
          <cell r="B2706">
            <v>3</v>
          </cell>
          <cell r="C2706">
            <v>4</v>
          </cell>
          <cell r="D2706" t="str">
            <v>P</v>
          </cell>
          <cell r="E2706">
            <v>3.7</v>
          </cell>
          <cell r="F2706">
            <v>38041</v>
          </cell>
          <cell r="G2706">
            <v>0.375</v>
          </cell>
          <cell r="H2706">
            <v>0.4</v>
          </cell>
          <cell r="I2706" t="str">
            <v>5          0</v>
          </cell>
          <cell r="J2706">
            <v>0</v>
          </cell>
          <cell r="K2706">
            <v>0</v>
          </cell>
          <cell r="L2706">
            <v>2004</v>
          </cell>
          <cell r="M2706">
            <v>1.5673822734039247</v>
          </cell>
          <cell r="N2706" t="str">
            <v>NG34</v>
          </cell>
          <cell r="O2706">
            <v>69.349999999999994</v>
          </cell>
          <cell r="P2706">
            <v>2</v>
          </cell>
        </row>
        <row r="2707">
          <cell r="A2707" t="str">
            <v>ON</v>
          </cell>
          <cell r="B2707">
            <v>3</v>
          </cell>
          <cell r="C2707">
            <v>4</v>
          </cell>
          <cell r="D2707" t="str">
            <v>P</v>
          </cell>
          <cell r="E2707">
            <v>3.75</v>
          </cell>
          <cell r="F2707">
            <v>38041</v>
          </cell>
          <cell r="G2707">
            <v>0.4</v>
          </cell>
          <cell r="H2707">
            <v>0.43</v>
          </cell>
          <cell r="I2707" t="str">
            <v>0          0</v>
          </cell>
          <cell r="J2707">
            <v>0</v>
          </cell>
          <cell r="K2707">
            <v>0</v>
          </cell>
          <cell r="L2707">
            <v>2004</v>
          </cell>
          <cell r="M2707">
            <v>1.5804522540132073</v>
          </cell>
          <cell r="N2707" t="str">
            <v>NG34</v>
          </cell>
          <cell r="O2707">
            <v>69.349999999999994</v>
          </cell>
          <cell r="P2707">
            <v>2</v>
          </cell>
        </row>
        <row r="2708">
          <cell r="A2708" t="str">
            <v>ON</v>
          </cell>
          <cell r="B2708">
            <v>3</v>
          </cell>
          <cell r="C2708">
            <v>4</v>
          </cell>
          <cell r="D2708" t="str">
            <v>C</v>
          </cell>
          <cell r="E2708">
            <v>3.8</v>
          </cell>
          <cell r="F2708">
            <v>38041</v>
          </cell>
          <cell r="G2708">
            <v>0.74099999999999999</v>
          </cell>
          <cell r="H2708">
            <v>0.68</v>
          </cell>
          <cell r="I2708" t="str">
            <v>6          0</v>
          </cell>
          <cell r="J2708">
            <v>0</v>
          </cell>
          <cell r="K2708">
            <v>0</v>
          </cell>
          <cell r="L2708">
            <v>2004</v>
          </cell>
          <cell r="M2708" t="str">
            <v>No Trade</v>
          </cell>
          <cell r="N2708" t="str">
            <v>NG34</v>
          </cell>
          <cell r="O2708">
            <v>69.349999999999994</v>
          </cell>
          <cell r="P2708">
            <v>1</v>
          </cell>
        </row>
        <row r="2709">
          <cell r="A2709" t="str">
            <v>ON</v>
          </cell>
          <cell r="B2709">
            <v>3</v>
          </cell>
          <cell r="C2709">
            <v>4</v>
          </cell>
          <cell r="D2709" t="str">
            <v>P</v>
          </cell>
          <cell r="E2709">
            <v>3.8</v>
          </cell>
          <cell r="F2709">
            <v>38041</v>
          </cell>
          <cell r="G2709">
            <v>0.42499999999999999</v>
          </cell>
          <cell r="H2709">
            <v>0.45</v>
          </cell>
          <cell r="I2709" t="str">
            <v>7          0</v>
          </cell>
          <cell r="J2709">
            <v>0</v>
          </cell>
          <cell r="K2709">
            <v>0</v>
          </cell>
          <cell r="L2709">
            <v>2004</v>
          </cell>
          <cell r="M2709">
            <v>1.5927236341537936</v>
          </cell>
          <cell r="N2709" t="str">
            <v>NG34</v>
          </cell>
          <cell r="O2709">
            <v>69.349999999999994</v>
          </cell>
          <cell r="P2709">
            <v>2</v>
          </cell>
        </row>
        <row r="2710">
          <cell r="A2710" t="str">
            <v>ON</v>
          </cell>
          <cell r="B2710">
            <v>3</v>
          </cell>
          <cell r="C2710">
            <v>4</v>
          </cell>
          <cell r="D2710" t="str">
            <v>C</v>
          </cell>
          <cell r="E2710">
            <v>3.85</v>
          </cell>
          <cell r="F2710">
            <v>38041</v>
          </cell>
          <cell r="G2710">
            <v>0.71899999999999997</v>
          </cell>
          <cell r="H2710">
            <v>0.66</v>
          </cell>
          <cell r="I2710" t="str">
            <v>4          0</v>
          </cell>
          <cell r="J2710">
            <v>0</v>
          </cell>
          <cell r="K2710">
            <v>0</v>
          </cell>
          <cell r="L2710">
            <v>2004</v>
          </cell>
          <cell r="M2710" t="str">
            <v>No Trade</v>
          </cell>
          <cell r="N2710" t="str">
            <v>NG34</v>
          </cell>
          <cell r="O2710">
            <v>69.349999999999994</v>
          </cell>
          <cell r="P2710">
            <v>1</v>
          </cell>
        </row>
        <row r="2711">
          <cell r="A2711" t="str">
            <v>ON</v>
          </cell>
          <cell r="B2711">
            <v>3</v>
          </cell>
          <cell r="C2711">
            <v>4</v>
          </cell>
          <cell r="D2711" t="str">
            <v>P</v>
          </cell>
          <cell r="E2711">
            <v>3.85</v>
          </cell>
          <cell r="F2711">
            <v>38041</v>
          </cell>
          <cell r="G2711">
            <v>0.45</v>
          </cell>
          <cell r="H2711">
            <v>0.48</v>
          </cell>
          <cell r="I2711" t="str">
            <v>3          0</v>
          </cell>
          <cell r="J2711">
            <v>0</v>
          </cell>
          <cell r="K2711">
            <v>0</v>
          </cell>
          <cell r="L2711">
            <v>2004</v>
          </cell>
          <cell r="M2711">
            <v>1.6042744727905696</v>
          </cell>
          <cell r="N2711" t="str">
            <v>NG34</v>
          </cell>
          <cell r="O2711">
            <v>69.349999999999994</v>
          </cell>
          <cell r="P2711">
            <v>2</v>
          </cell>
        </row>
        <row r="2712">
          <cell r="A2712" t="str">
            <v>ON</v>
          </cell>
          <cell r="B2712">
            <v>3</v>
          </cell>
          <cell r="C2712">
            <v>4</v>
          </cell>
          <cell r="D2712" t="str">
            <v>C</v>
          </cell>
          <cell r="E2712">
            <v>3.95</v>
          </cell>
          <cell r="F2712">
            <v>38041</v>
          </cell>
          <cell r="G2712">
            <v>0.67400000000000004</v>
          </cell>
          <cell r="H2712">
            <v>0.62</v>
          </cell>
          <cell r="I2712" t="str">
            <v>2          0</v>
          </cell>
          <cell r="J2712">
            <v>0</v>
          </cell>
          <cell r="K2712">
            <v>0</v>
          </cell>
          <cell r="L2712">
            <v>2004</v>
          </cell>
          <cell r="M2712" t="str">
            <v>No Trade</v>
          </cell>
          <cell r="N2712" t="str">
            <v>NG34</v>
          </cell>
          <cell r="O2712">
            <v>69.349999999999994</v>
          </cell>
          <cell r="P2712">
            <v>1</v>
          </cell>
        </row>
        <row r="2713">
          <cell r="A2713" t="str">
            <v>ON</v>
          </cell>
          <cell r="B2713">
            <v>3</v>
          </cell>
          <cell r="C2713">
            <v>4</v>
          </cell>
          <cell r="D2713" t="str">
            <v>P</v>
          </cell>
          <cell r="E2713">
            <v>3.95</v>
          </cell>
          <cell r="F2713">
            <v>38041</v>
          </cell>
          <cell r="G2713">
            <v>0.504</v>
          </cell>
          <cell r="H2713">
            <v>0.53</v>
          </cell>
          <cell r="I2713" t="str">
            <v>9          0</v>
          </cell>
          <cell r="J2713">
            <v>0</v>
          </cell>
          <cell r="K2713">
            <v>0</v>
          </cell>
          <cell r="L2713">
            <v>2004</v>
          </cell>
          <cell r="M2713">
            <v>1.6284843426164046</v>
          </cell>
          <cell r="N2713" t="str">
            <v>NG34</v>
          </cell>
          <cell r="O2713">
            <v>69.349999999999994</v>
          </cell>
          <cell r="P2713">
            <v>2</v>
          </cell>
        </row>
        <row r="2714">
          <cell r="A2714" t="str">
            <v>ON</v>
          </cell>
          <cell r="B2714">
            <v>3</v>
          </cell>
          <cell r="C2714">
            <v>4</v>
          </cell>
          <cell r="D2714" t="str">
            <v>C</v>
          </cell>
          <cell r="E2714">
            <v>4</v>
          </cell>
          <cell r="F2714">
            <v>38041</v>
          </cell>
          <cell r="G2714">
            <v>0.65200000000000002</v>
          </cell>
          <cell r="H2714">
            <v>0.6</v>
          </cell>
          <cell r="I2714" t="str">
            <v>3          0</v>
          </cell>
          <cell r="J2714">
            <v>0</v>
          </cell>
          <cell r="K2714">
            <v>0</v>
          </cell>
          <cell r="L2714">
            <v>2004</v>
          </cell>
          <cell r="M2714" t="str">
            <v>No Trade</v>
          </cell>
          <cell r="N2714" t="str">
            <v>NG34</v>
          </cell>
          <cell r="O2714">
            <v>69.349999999999994</v>
          </cell>
          <cell r="P2714">
            <v>1</v>
          </cell>
        </row>
        <row r="2715">
          <cell r="A2715" t="str">
            <v>ON</v>
          </cell>
          <cell r="B2715">
            <v>3</v>
          </cell>
          <cell r="C2715">
            <v>4</v>
          </cell>
          <cell r="D2715" t="str">
            <v>P</v>
          </cell>
          <cell r="E2715">
            <v>4</v>
          </cell>
          <cell r="F2715">
            <v>38041</v>
          </cell>
          <cell r="G2715">
            <v>0.53200000000000003</v>
          </cell>
          <cell r="H2715">
            <v>0.56000000000000005</v>
          </cell>
          <cell r="I2715" t="str">
            <v>9          0</v>
          </cell>
          <cell r="J2715">
            <v>0</v>
          </cell>
          <cell r="K2715">
            <v>0</v>
          </cell>
          <cell r="L2715">
            <v>2004</v>
          </cell>
          <cell r="M2715">
            <v>1.6403473199822165</v>
          </cell>
          <cell r="N2715" t="str">
            <v>NG34</v>
          </cell>
          <cell r="O2715">
            <v>69.349999999999994</v>
          </cell>
          <cell r="P2715">
            <v>2</v>
          </cell>
        </row>
        <row r="2716">
          <cell r="A2716" t="str">
            <v>ON</v>
          </cell>
          <cell r="B2716">
            <v>3</v>
          </cell>
          <cell r="C2716">
            <v>4</v>
          </cell>
          <cell r="D2716" t="str">
            <v>C</v>
          </cell>
          <cell r="E2716">
            <v>4.05</v>
          </cell>
          <cell r="F2716">
            <v>38041</v>
          </cell>
          <cell r="G2716">
            <v>0.63100000000000001</v>
          </cell>
          <cell r="H2716">
            <v>0.57999999999999996</v>
          </cell>
          <cell r="I2716" t="str">
            <v>3          0</v>
          </cell>
          <cell r="J2716">
            <v>0</v>
          </cell>
          <cell r="K2716">
            <v>0</v>
          </cell>
          <cell r="L2716">
            <v>2004</v>
          </cell>
          <cell r="M2716" t="str">
            <v>No Trade</v>
          </cell>
          <cell r="N2716" t="str">
            <v>NG34</v>
          </cell>
          <cell r="O2716">
            <v>69.349999999999994</v>
          </cell>
          <cell r="P2716">
            <v>1</v>
          </cell>
        </row>
        <row r="2717">
          <cell r="A2717" t="str">
            <v>ON</v>
          </cell>
          <cell r="B2717">
            <v>3</v>
          </cell>
          <cell r="C2717">
            <v>4</v>
          </cell>
          <cell r="D2717" t="str">
            <v>P</v>
          </cell>
          <cell r="E2717">
            <v>4.05</v>
          </cell>
          <cell r="F2717">
            <v>38041</v>
          </cell>
          <cell r="G2717">
            <v>0.56100000000000005</v>
          </cell>
          <cell r="H2717">
            <v>0.59</v>
          </cell>
          <cell r="I2717" t="str">
            <v>9          0</v>
          </cell>
          <cell r="J2717">
            <v>0</v>
          </cell>
          <cell r="K2717">
            <v>0</v>
          </cell>
          <cell r="L2717">
            <v>2004</v>
          </cell>
          <cell r="M2717">
            <v>1.6523047034590392</v>
          </cell>
          <cell r="N2717" t="str">
            <v>NG34</v>
          </cell>
          <cell r="O2717">
            <v>69.349999999999994</v>
          </cell>
          <cell r="P2717">
            <v>2</v>
          </cell>
        </row>
        <row r="2718">
          <cell r="A2718" t="str">
            <v>ON</v>
          </cell>
          <cell r="B2718">
            <v>3</v>
          </cell>
          <cell r="C2718">
            <v>4</v>
          </cell>
          <cell r="D2718" t="str">
            <v>C</v>
          </cell>
          <cell r="E2718">
            <v>4.25</v>
          </cell>
          <cell r="F2718">
            <v>38041</v>
          </cell>
          <cell r="G2718">
            <v>0.55400000000000005</v>
          </cell>
          <cell r="H2718">
            <v>0.51</v>
          </cell>
          <cell r="I2718" t="str">
            <v>2          0</v>
          </cell>
          <cell r="J2718">
            <v>0</v>
          </cell>
          <cell r="K2718">
            <v>0</v>
          </cell>
          <cell r="L2718">
            <v>2004</v>
          </cell>
          <cell r="M2718" t="str">
            <v>No Trade</v>
          </cell>
          <cell r="N2718" t="str">
            <v>NG34</v>
          </cell>
          <cell r="O2718">
            <v>69.349999999999994</v>
          </cell>
          <cell r="P2718">
            <v>1</v>
          </cell>
        </row>
        <row r="2719">
          <cell r="A2719" t="str">
            <v>ON</v>
          </cell>
          <cell r="B2719">
            <v>3</v>
          </cell>
          <cell r="C2719">
            <v>4</v>
          </cell>
          <cell r="D2719" t="str">
            <v>C</v>
          </cell>
          <cell r="E2719">
            <v>4.45</v>
          </cell>
          <cell r="F2719">
            <v>38041</v>
          </cell>
          <cell r="G2719">
            <v>0</v>
          </cell>
          <cell r="H2719">
            <v>0</v>
          </cell>
          <cell r="I2719" t="str">
            <v>0          0</v>
          </cell>
          <cell r="J2719">
            <v>0</v>
          </cell>
          <cell r="K2719">
            <v>0</v>
          </cell>
          <cell r="L2719">
            <v>2004</v>
          </cell>
          <cell r="M2719" t="str">
            <v>No Trade</v>
          </cell>
          <cell r="N2719" t="str">
            <v/>
          </cell>
          <cell r="O2719" t="str">
            <v/>
          </cell>
          <cell r="P2719" t="str">
            <v/>
          </cell>
        </row>
        <row r="2720">
          <cell r="A2720" t="str">
            <v>ON</v>
          </cell>
          <cell r="B2720">
            <v>3</v>
          </cell>
          <cell r="C2720">
            <v>4</v>
          </cell>
          <cell r="D2720" t="str">
            <v>C</v>
          </cell>
          <cell r="E2720">
            <v>4.75</v>
          </cell>
          <cell r="F2720">
            <v>38041</v>
          </cell>
          <cell r="G2720">
            <v>0.40699999999999997</v>
          </cell>
          <cell r="H2720">
            <v>0.37</v>
          </cell>
          <cell r="I2720" t="str">
            <v>4          0</v>
          </cell>
          <cell r="J2720">
            <v>0</v>
          </cell>
          <cell r="K2720">
            <v>0</v>
          </cell>
          <cell r="L2720">
            <v>2004</v>
          </cell>
          <cell r="M2720" t="str">
            <v>No Trade</v>
          </cell>
          <cell r="N2720" t="str">
            <v>NG34</v>
          </cell>
          <cell r="O2720">
            <v>69.349999999999994</v>
          </cell>
          <cell r="P2720">
            <v>1</v>
          </cell>
        </row>
        <row r="2721">
          <cell r="A2721" t="str">
            <v>ON</v>
          </cell>
          <cell r="B2721">
            <v>3</v>
          </cell>
          <cell r="C2721">
            <v>4</v>
          </cell>
          <cell r="D2721" t="str">
            <v>C</v>
          </cell>
          <cell r="E2721">
            <v>6</v>
          </cell>
          <cell r="F2721">
            <v>38041</v>
          </cell>
          <cell r="G2721">
            <v>0.19900000000000001</v>
          </cell>
          <cell r="H2721">
            <v>0.18</v>
          </cell>
          <cell r="I2721" t="str">
            <v>1          0</v>
          </cell>
          <cell r="J2721">
            <v>0</v>
          </cell>
          <cell r="K2721">
            <v>0</v>
          </cell>
          <cell r="L2721">
            <v>2004</v>
          </cell>
          <cell r="M2721" t="str">
            <v>No Trade</v>
          </cell>
          <cell r="N2721" t="str">
            <v>NG34</v>
          </cell>
          <cell r="O2721">
            <v>69.349999999999994</v>
          </cell>
          <cell r="P2721">
            <v>1</v>
          </cell>
        </row>
        <row r="2722">
          <cell r="A2722" t="str">
            <v>ON</v>
          </cell>
          <cell r="B2722">
            <v>4</v>
          </cell>
          <cell r="C2722">
            <v>4</v>
          </cell>
          <cell r="D2722" t="str">
            <v>P</v>
          </cell>
          <cell r="E2722">
            <v>2</v>
          </cell>
          <cell r="F2722">
            <v>38072</v>
          </cell>
          <cell r="G2722">
            <v>0</v>
          </cell>
          <cell r="H2722">
            <v>0</v>
          </cell>
          <cell r="I2722" t="str">
            <v>0          0</v>
          </cell>
          <cell r="J2722">
            <v>0</v>
          </cell>
          <cell r="K2722">
            <v>0</v>
          </cell>
          <cell r="L2722">
            <v>2004</v>
          </cell>
          <cell r="M2722" t="str">
            <v>No Trade</v>
          </cell>
          <cell r="N2722" t="str">
            <v/>
          </cell>
          <cell r="O2722" t="str">
            <v/>
          </cell>
          <cell r="P2722" t="str">
            <v/>
          </cell>
        </row>
        <row r="2723">
          <cell r="A2723" t="str">
            <v>ON</v>
          </cell>
          <cell r="B2723">
            <v>4</v>
          </cell>
          <cell r="C2723">
            <v>4</v>
          </cell>
          <cell r="D2723" t="str">
            <v>P</v>
          </cell>
          <cell r="E2723">
            <v>3</v>
          </cell>
          <cell r="F2723">
            <v>38072</v>
          </cell>
          <cell r="G2723">
            <v>0.128</v>
          </cell>
          <cell r="H2723">
            <v>0.14000000000000001</v>
          </cell>
          <cell r="I2723" t="str">
            <v>2          0</v>
          </cell>
          <cell r="J2723">
            <v>0</v>
          </cell>
          <cell r="K2723">
            <v>0</v>
          </cell>
          <cell r="L2723">
            <v>2004</v>
          </cell>
          <cell r="M2723">
            <v>1.3466226605217171</v>
          </cell>
          <cell r="N2723" t="str">
            <v>NG44</v>
          </cell>
          <cell r="O2723">
            <v>69.349999999999994</v>
          </cell>
          <cell r="P2723">
            <v>2</v>
          </cell>
        </row>
        <row r="2724">
          <cell r="A2724" t="str">
            <v>ON</v>
          </cell>
          <cell r="B2724">
            <v>4</v>
          </cell>
          <cell r="C2724">
            <v>4</v>
          </cell>
          <cell r="D2724" t="str">
            <v>C</v>
          </cell>
          <cell r="E2724">
            <v>3.6</v>
          </cell>
          <cell r="F2724">
            <v>38072</v>
          </cell>
          <cell r="G2724">
            <v>0.61599999999999999</v>
          </cell>
          <cell r="H2724">
            <v>0.56999999999999995</v>
          </cell>
          <cell r="I2724" t="str">
            <v>1          0</v>
          </cell>
          <cell r="J2724">
            <v>0</v>
          </cell>
          <cell r="K2724">
            <v>0</v>
          </cell>
          <cell r="L2724">
            <v>2004</v>
          </cell>
          <cell r="M2724" t="str">
            <v>No Trade</v>
          </cell>
          <cell r="N2724" t="str">
            <v>NG44</v>
          </cell>
          <cell r="O2724">
            <v>69.349999999999994</v>
          </cell>
          <cell r="P2724">
            <v>1</v>
          </cell>
        </row>
        <row r="2725">
          <cell r="A2725" t="str">
            <v>ON</v>
          </cell>
          <cell r="B2725">
            <v>4</v>
          </cell>
          <cell r="C2725">
            <v>4</v>
          </cell>
          <cell r="D2725" t="str">
            <v>P</v>
          </cell>
          <cell r="E2725">
            <v>3.6</v>
          </cell>
          <cell r="F2725">
            <v>38072</v>
          </cell>
          <cell r="G2725">
            <v>0.35199999999999998</v>
          </cell>
          <cell r="H2725">
            <v>0.38</v>
          </cell>
          <cell r="I2725" t="str">
            <v>1          0</v>
          </cell>
          <cell r="J2725">
            <v>0</v>
          </cell>
          <cell r="K2725">
            <v>0</v>
          </cell>
          <cell r="L2725">
            <v>2004</v>
          </cell>
          <cell r="M2725">
            <v>1.5106950139680979</v>
          </cell>
          <cell r="N2725" t="str">
            <v>NG44</v>
          </cell>
          <cell r="O2725">
            <v>69.349999999999994</v>
          </cell>
          <cell r="P2725">
            <v>2</v>
          </cell>
        </row>
        <row r="2726">
          <cell r="A2726" t="str">
            <v>ON</v>
          </cell>
          <cell r="B2726">
            <v>4</v>
          </cell>
          <cell r="C2726">
            <v>4</v>
          </cell>
          <cell r="D2726" t="str">
            <v>C</v>
          </cell>
          <cell r="E2726">
            <v>3.65</v>
          </cell>
          <cell r="F2726">
            <v>38072</v>
          </cell>
          <cell r="G2726">
            <v>0.55500000000000005</v>
          </cell>
          <cell r="H2726">
            <v>0.55000000000000004</v>
          </cell>
          <cell r="I2726" t="str">
            <v>5          0</v>
          </cell>
          <cell r="J2726">
            <v>0</v>
          </cell>
          <cell r="K2726">
            <v>0</v>
          </cell>
          <cell r="L2726">
            <v>2004</v>
          </cell>
          <cell r="M2726" t="str">
            <v>No Trade</v>
          </cell>
          <cell r="N2726" t="str">
            <v>NG44</v>
          </cell>
          <cell r="O2726">
            <v>69.349999999999994</v>
          </cell>
          <cell r="P2726">
            <v>1</v>
          </cell>
        </row>
        <row r="2727">
          <cell r="A2727" t="str">
            <v>ON</v>
          </cell>
          <cell r="B2727">
            <v>4</v>
          </cell>
          <cell r="C2727">
            <v>4</v>
          </cell>
          <cell r="D2727" t="str">
            <v>P</v>
          </cell>
          <cell r="E2727">
            <v>3.65</v>
          </cell>
          <cell r="F2727">
            <v>38072</v>
          </cell>
          <cell r="G2727">
            <v>0.377</v>
          </cell>
          <cell r="H2727">
            <v>0.4</v>
          </cell>
          <cell r="I2727" t="str">
            <v>7          0</v>
          </cell>
          <cell r="J2727">
            <v>0</v>
          </cell>
          <cell r="K2727">
            <v>0</v>
          </cell>
          <cell r="L2727">
            <v>2004</v>
          </cell>
          <cell r="M2727">
            <v>1.5241450700494048</v>
          </cell>
          <cell r="N2727" t="str">
            <v>NG44</v>
          </cell>
          <cell r="O2727">
            <v>69.349999999999994</v>
          </cell>
          <cell r="P2727">
            <v>2</v>
          </cell>
        </row>
        <row r="2728">
          <cell r="A2728" t="str">
            <v>ON</v>
          </cell>
          <cell r="B2728">
            <v>4</v>
          </cell>
          <cell r="C2728">
            <v>4</v>
          </cell>
          <cell r="D2728" t="str">
            <v>C</v>
          </cell>
          <cell r="E2728">
            <v>3.7</v>
          </cell>
          <cell r="F2728">
            <v>38072</v>
          </cell>
          <cell r="G2728">
            <v>0.56999999999999995</v>
          </cell>
          <cell r="H2728">
            <v>0.52</v>
          </cell>
          <cell r="I2728" t="str">
            <v>7          0</v>
          </cell>
          <cell r="J2728">
            <v>0</v>
          </cell>
          <cell r="K2728">
            <v>0</v>
          </cell>
          <cell r="L2728">
            <v>2004</v>
          </cell>
          <cell r="M2728" t="str">
            <v>No Trade</v>
          </cell>
          <cell r="N2728" t="str">
            <v>NG44</v>
          </cell>
          <cell r="O2728">
            <v>69.349999999999994</v>
          </cell>
          <cell r="P2728">
            <v>1</v>
          </cell>
        </row>
        <row r="2729">
          <cell r="A2729" t="str">
            <v>ON</v>
          </cell>
          <cell r="B2729">
            <v>4</v>
          </cell>
          <cell r="C2729">
            <v>4</v>
          </cell>
          <cell r="D2729" t="str">
            <v>P</v>
          </cell>
          <cell r="E2729">
            <v>3.7</v>
          </cell>
          <cell r="F2729">
            <v>38072</v>
          </cell>
          <cell r="G2729">
            <v>0.40300000000000002</v>
          </cell>
          <cell r="H2729">
            <v>0.43</v>
          </cell>
          <cell r="I2729" t="str">
            <v>5          0</v>
          </cell>
          <cell r="J2729">
            <v>0</v>
          </cell>
          <cell r="K2729">
            <v>0</v>
          </cell>
          <cell r="L2729">
            <v>2004</v>
          </cell>
          <cell r="M2729">
            <v>1.5375688540729133</v>
          </cell>
          <cell r="N2729" t="str">
            <v>NG44</v>
          </cell>
          <cell r="O2729">
            <v>69.349999999999994</v>
          </cell>
          <cell r="P2729">
            <v>2</v>
          </cell>
        </row>
        <row r="2730">
          <cell r="A2730" t="str">
            <v>ON</v>
          </cell>
          <cell r="B2730">
            <v>4</v>
          </cell>
          <cell r="C2730">
            <v>4</v>
          </cell>
          <cell r="D2730" t="str">
            <v>C</v>
          </cell>
          <cell r="E2730">
            <v>3.75</v>
          </cell>
          <cell r="F2730">
            <v>38072</v>
          </cell>
          <cell r="G2730">
            <v>0.55000000000000004</v>
          </cell>
          <cell r="H2730">
            <v>0.5</v>
          </cell>
          <cell r="I2730" t="str">
            <v>7          0</v>
          </cell>
          <cell r="J2730">
            <v>0</v>
          </cell>
          <cell r="K2730">
            <v>0</v>
          </cell>
          <cell r="L2730">
            <v>2004</v>
          </cell>
          <cell r="M2730" t="str">
            <v>No Trade</v>
          </cell>
          <cell r="N2730" t="str">
            <v>NG44</v>
          </cell>
          <cell r="O2730">
            <v>69.349999999999994</v>
          </cell>
          <cell r="P2730">
            <v>1</v>
          </cell>
        </row>
        <row r="2731">
          <cell r="A2731" t="str">
            <v>ON</v>
          </cell>
          <cell r="B2731">
            <v>4</v>
          </cell>
          <cell r="C2731">
            <v>4</v>
          </cell>
          <cell r="D2731" t="str">
            <v>P</v>
          </cell>
          <cell r="E2731">
            <v>3.75</v>
          </cell>
          <cell r="F2731">
            <v>38072</v>
          </cell>
          <cell r="G2731">
            <v>0.43</v>
          </cell>
          <cell r="H2731">
            <v>0.46</v>
          </cell>
          <cell r="I2731" t="str">
            <v>3          0</v>
          </cell>
          <cell r="J2731">
            <v>0</v>
          </cell>
          <cell r="K2731">
            <v>0</v>
          </cell>
          <cell r="L2731">
            <v>2004</v>
          </cell>
          <cell r="M2731">
            <v>1.550967019961724</v>
          </cell>
          <cell r="N2731" t="str">
            <v>NG44</v>
          </cell>
          <cell r="O2731">
            <v>69.349999999999994</v>
          </cell>
          <cell r="P2731">
            <v>2</v>
          </cell>
        </row>
        <row r="2732">
          <cell r="A2732" t="str">
            <v>ON</v>
          </cell>
          <cell r="B2732">
            <v>4</v>
          </cell>
          <cell r="C2732">
            <v>4</v>
          </cell>
          <cell r="D2732" t="str">
            <v>C</v>
          </cell>
          <cell r="E2732">
            <v>4</v>
          </cell>
          <cell r="F2732">
            <v>38072</v>
          </cell>
          <cell r="G2732">
            <v>0.44900000000000001</v>
          </cell>
          <cell r="H2732">
            <v>0.41</v>
          </cell>
          <cell r="I2732" t="str">
            <v>3          0</v>
          </cell>
          <cell r="J2732">
            <v>0</v>
          </cell>
          <cell r="K2732">
            <v>0</v>
          </cell>
          <cell r="L2732">
            <v>2004</v>
          </cell>
          <cell r="M2732" t="str">
            <v>No Trade</v>
          </cell>
          <cell r="N2732" t="str">
            <v>NG44</v>
          </cell>
          <cell r="O2732">
            <v>69.349999999999994</v>
          </cell>
          <cell r="P2732">
            <v>1</v>
          </cell>
        </row>
        <row r="2733">
          <cell r="A2733" t="str">
            <v>ON</v>
          </cell>
          <cell r="B2733">
            <v>4</v>
          </cell>
          <cell r="C2733">
            <v>4</v>
          </cell>
          <cell r="D2733" t="str">
            <v>C</v>
          </cell>
          <cell r="E2733">
            <v>4.25</v>
          </cell>
          <cell r="F2733">
            <v>38072</v>
          </cell>
          <cell r="G2733">
            <v>0.36799999999999999</v>
          </cell>
          <cell r="H2733">
            <v>0.33</v>
          </cell>
          <cell r="I2733" t="str">
            <v>7          0</v>
          </cell>
          <cell r="J2733">
            <v>0</v>
          </cell>
          <cell r="K2733">
            <v>0</v>
          </cell>
          <cell r="L2733">
            <v>2004</v>
          </cell>
          <cell r="M2733" t="str">
            <v>No Trade</v>
          </cell>
          <cell r="N2733" t="str">
            <v>NG44</v>
          </cell>
          <cell r="O2733">
            <v>69.349999999999994</v>
          </cell>
          <cell r="P2733">
            <v>1</v>
          </cell>
        </row>
        <row r="2734">
          <cell r="A2734" t="str">
            <v>ON</v>
          </cell>
          <cell r="B2734">
            <v>4</v>
          </cell>
          <cell r="C2734">
            <v>4</v>
          </cell>
          <cell r="D2734" t="str">
            <v>C</v>
          </cell>
          <cell r="E2734">
            <v>4.75</v>
          </cell>
          <cell r="F2734">
            <v>38072</v>
          </cell>
          <cell r="G2734">
            <v>0.249</v>
          </cell>
          <cell r="H2734">
            <v>0.22</v>
          </cell>
          <cell r="I2734" t="str">
            <v>6          0</v>
          </cell>
          <cell r="J2734">
            <v>0</v>
          </cell>
          <cell r="K2734">
            <v>0</v>
          </cell>
          <cell r="L2734">
            <v>2004</v>
          </cell>
          <cell r="M2734" t="str">
            <v>No Trade</v>
          </cell>
          <cell r="N2734" t="str">
            <v>NG44</v>
          </cell>
          <cell r="O2734">
            <v>69.349999999999994</v>
          </cell>
          <cell r="P2734">
            <v>1</v>
          </cell>
        </row>
        <row r="2735">
          <cell r="A2735" t="str">
            <v>ON</v>
          </cell>
          <cell r="B2735">
            <v>4</v>
          </cell>
          <cell r="C2735">
            <v>4</v>
          </cell>
          <cell r="D2735" t="str">
            <v>C</v>
          </cell>
          <cell r="E2735">
            <v>6</v>
          </cell>
          <cell r="F2735">
            <v>38072</v>
          </cell>
          <cell r="G2735">
            <v>0.10100000000000001</v>
          </cell>
          <cell r="H2735">
            <v>0.09</v>
          </cell>
          <cell r="I2735" t="str">
            <v>1          0</v>
          </cell>
          <cell r="J2735">
            <v>0</v>
          </cell>
          <cell r="K2735">
            <v>0</v>
          </cell>
          <cell r="L2735">
            <v>2004</v>
          </cell>
          <cell r="M2735" t="str">
            <v>No Trade</v>
          </cell>
          <cell r="N2735" t="str">
            <v>NG44</v>
          </cell>
          <cell r="O2735">
            <v>69.349999999999994</v>
          </cell>
          <cell r="P2735">
            <v>1</v>
          </cell>
        </row>
        <row r="2736">
          <cell r="A2736" t="str">
            <v>ON</v>
          </cell>
          <cell r="B2736">
            <v>4</v>
          </cell>
          <cell r="C2736">
            <v>4</v>
          </cell>
          <cell r="D2736" t="str">
            <v>P</v>
          </cell>
          <cell r="E2736">
            <v>7</v>
          </cell>
          <cell r="F2736">
            <v>38072</v>
          </cell>
          <cell r="G2736">
            <v>0.46800000000000003</v>
          </cell>
          <cell r="H2736">
            <v>0.46</v>
          </cell>
          <cell r="I2736" t="str">
            <v>8          0</v>
          </cell>
          <cell r="J2736">
            <v>0</v>
          </cell>
          <cell r="K2736">
            <v>0</v>
          </cell>
          <cell r="L2736">
            <v>2004</v>
          </cell>
          <cell r="M2736">
            <v>1.1963055347053666</v>
          </cell>
          <cell r="N2736" t="str">
            <v>NG44</v>
          </cell>
          <cell r="O2736">
            <v>69.349999999999994</v>
          </cell>
          <cell r="P2736">
            <v>2</v>
          </cell>
        </row>
        <row r="2737">
          <cell r="A2737" t="str">
            <v>ON</v>
          </cell>
          <cell r="B2737">
            <v>5</v>
          </cell>
          <cell r="C2737">
            <v>4</v>
          </cell>
          <cell r="D2737" t="str">
            <v>P</v>
          </cell>
          <cell r="E2737">
            <v>2</v>
          </cell>
          <cell r="F2737">
            <v>38104</v>
          </cell>
          <cell r="G2737">
            <v>0</v>
          </cell>
          <cell r="H2737">
            <v>0</v>
          </cell>
          <cell r="I2737" t="str">
            <v>0          0</v>
          </cell>
          <cell r="J2737">
            <v>0</v>
          </cell>
          <cell r="K2737">
            <v>0</v>
          </cell>
          <cell r="L2737">
            <v>2004</v>
          </cell>
          <cell r="M2737" t="str">
            <v>No Trade</v>
          </cell>
          <cell r="N2737" t="str">
            <v/>
          </cell>
          <cell r="O2737" t="str">
            <v/>
          </cell>
          <cell r="P2737" t="str">
            <v/>
          </cell>
        </row>
        <row r="2738">
          <cell r="A2738" t="str">
            <v>ON</v>
          </cell>
          <cell r="B2738">
            <v>5</v>
          </cell>
          <cell r="C2738">
            <v>4</v>
          </cell>
          <cell r="D2738" t="str">
            <v>P</v>
          </cell>
          <cell r="E2738">
            <v>3</v>
          </cell>
          <cell r="F2738">
            <v>38104</v>
          </cell>
          <cell r="G2738">
            <v>0</v>
          </cell>
          <cell r="H2738">
            <v>0</v>
          </cell>
          <cell r="I2738" t="str">
            <v>0          0</v>
          </cell>
          <cell r="J2738">
            <v>0</v>
          </cell>
          <cell r="K2738">
            <v>0</v>
          </cell>
          <cell r="L2738">
            <v>2004</v>
          </cell>
          <cell r="M2738" t="str">
            <v>No Trade</v>
          </cell>
          <cell r="N2738" t="str">
            <v/>
          </cell>
          <cell r="O2738" t="str">
            <v/>
          </cell>
          <cell r="P2738" t="str">
            <v/>
          </cell>
        </row>
        <row r="2739">
          <cell r="A2739" t="str">
            <v>ON</v>
          </cell>
          <cell r="B2739">
            <v>5</v>
          </cell>
          <cell r="C2739">
            <v>4</v>
          </cell>
          <cell r="D2739" t="str">
            <v>P</v>
          </cell>
          <cell r="E2739">
            <v>3.3</v>
          </cell>
          <cell r="F2739">
            <v>38104</v>
          </cell>
          <cell r="G2739">
            <v>0</v>
          </cell>
          <cell r="H2739">
            <v>0</v>
          </cell>
          <cell r="I2739" t="str">
            <v>0          0</v>
          </cell>
          <cell r="J2739">
            <v>0</v>
          </cell>
          <cell r="K2739">
            <v>0</v>
          </cell>
          <cell r="L2739">
            <v>2004</v>
          </cell>
          <cell r="M2739" t="str">
            <v>No Trade</v>
          </cell>
          <cell r="N2739" t="str">
            <v/>
          </cell>
          <cell r="O2739" t="str">
            <v/>
          </cell>
          <cell r="P2739" t="str">
            <v/>
          </cell>
        </row>
        <row r="2740">
          <cell r="A2740" t="str">
            <v>ON</v>
          </cell>
          <cell r="B2740">
            <v>5</v>
          </cell>
          <cell r="C2740">
            <v>4</v>
          </cell>
          <cell r="D2740" t="str">
            <v>C</v>
          </cell>
          <cell r="E2740">
            <v>3.65</v>
          </cell>
          <cell r="F2740">
            <v>38104</v>
          </cell>
          <cell r="G2740">
            <v>0.55300000000000005</v>
          </cell>
          <cell r="H2740">
            <v>0.51</v>
          </cell>
          <cell r="I2740" t="str">
            <v>0          0</v>
          </cell>
          <cell r="J2740">
            <v>0</v>
          </cell>
          <cell r="K2740">
            <v>0</v>
          </cell>
          <cell r="L2740">
            <v>2004</v>
          </cell>
          <cell r="M2740" t="str">
            <v>No Trade</v>
          </cell>
          <cell r="N2740" t="str">
            <v>NG54</v>
          </cell>
          <cell r="O2740">
            <v>48.93</v>
          </cell>
          <cell r="P2740">
            <v>1</v>
          </cell>
        </row>
        <row r="2741">
          <cell r="A2741" t="str">
            <v>ON</v>
          </cell>
          <cell r="B2741">
            <v>5</v>
          </cell>
          <cell r="C2741">
            <v>4</v>
          </cell>
          <cell r="D2741" t="str">
            <v>P</v>
          </cell>
          <cell r="E2741">
            <v>3.65</v>
          </cell>
          <cell r="F2741">
            <v>38104</v>
          </cell>
          <cell r="G2741">
            <v>0.38700000000000001</v>
          </cell>
          <cell r="H2741">
            <v>0.41</v>
          </cell>
          <cell r="I2741" t="str">
            <v>8          0</v>
          </cell>
          <cell r="J2741">
            <v>0</v>
          </cell>
          <cell r="K2741">
            <v>0</v>
          </cell>
          <cell r="L2741">
            <v>2004</v>
          </cell>
          <cell r="M2741">
            <v>1.3803993907718124</v>
          </cell>
          <cell r="N2741" t="str">
            <v>NG54</v>
          </cell>
          <cell r="O2741">
            <v>48.93</v>
          </cell>
          <cell r="P2741">
            <v>2</v>
          </cell>
        </row>
        <row r="2742">
          <cell r="A2742" t="str">
            <v>ON</v>
          </cell>
          <cell r="B2742">
            <v>5</v>
          </cell>
          <cell r="C2742">
            <v>4</v>
          </cell>
          <cell r="D2742" t="str">
            <v>C</v>
          </cell>
          <cell r="E2742">
            <v>3.7</v>
          </cell>
          <cell r="F2742">
            <v>38104</v>
          </cell>
          <cell r="G2742">
            <v>0.53100000000000003</v>
          </cell>
          <cell r="H2742">
            <v>0.49</v>
          </cell>
          <cell r="I2742" t="str">
            <v>0          0</v>
          </cell>
          <cell r="J2742">
            <v>0</v>
          </cell>
          <cell r="K2742">
            <v>0</v>
          </cell>
          <cell r="L2742">
            <v>2004</v>
          </cell>
          <cell r="M2742" t="str">
            <v>No Trade</v>
          </cell>
          <cell r="N2742" t="str">
            <v>NG54</v>
          </cell>
          <cell r="O2742">
            <v>48.93</v>
          </cell>
          <cell r="P2742">
            <v>1</v>
          </cell>
        </row>
        <row r="2743">
          <cell r="A2743" t="str">
            <v>ON</v>
          </cell>
          <cell r="B2743">
            <v>5</v>
          </cell>
          <cell r="C2743">
            <v>4</v>
          </cell>
          <cell r="D2743" t="str">
            <v>P</v>
          </cell>
          <cell r="E2743">
            <v>3.7</v>
          </cell>
          <cell r="F2743">
            <v>38104</v>
          </cell>
          <cell r="G2743">
            <v>0.41399999999999998</v>
          </cell>
          <cell r="H2743">
            <v>0.44</v>
          </cell>
          <cell r="I2743" t="str">
            <v>6          0</v>
          </cell>
          <cell r="J2743">
            <v>0</v>
          </cell>
          <cell r="K2743">
            <v>0</v>
          </cell>
          <cell r="L2743">
            <v>2004</v>
          </cell>
          <cell r="M2743">
            <v>1.3933825273852329</v>
          </cell>
          <cell r="N2743" t="str">
            <v>NG54</v>
          </cell>
          <cell r="O2743">
            <v>48.93</v>
          </cell>
          <cell r="P2743">
            <v>2</v>
          </cell>
        </row>
        <row r="2744">
          <cell r="A2744" t="str">
            <v>ON</v>
          </cell>
          <cell r="B2744">
            <v>5</v>
          </cell>
          <cell r="C2744">
            <v>4</v>
          </cell>
          <cell r="D2744" t="str">
            <v>C</v>
          </cell>
          <cell r="E2744">
            <v>3.75</v>
          </cell>
          <cell r="F2744">
            <v>38104</v>
          </cell>
          <cell r="G2744">
            <v>0.46899999999999997</v>
          </cell>
          <cell r="H2744">
            <v>0.46</v>
          </cell>
          <cell r="I2744" t="str">
            <v>9          0</v>
          </cell>
          <cell r="J2744">
            <v>0</v>
          </cell>
          <cell r="K2744">
            <v>0</v>
          </cell>
          <cell r="L2744">
            <v>2004</v>
          </cell>
          <cell r="M2744" t="str">
            <v>No Trade</v>
          </cell>
          <cell r="N2744" t="str">
            <v>NG54</v>
          </cell>
          <cell r="O2744">
            <v>48.93</v>
          </cell>
          <cell r="P2744">
            <v>1</v>
          </cell>
        </row>
        <row r="2745">
          <cell r="A2745" t="str">
            <v>ON</v>
          </cell>
          <cell r="B2745">
            <v>5</v>
          </cell>
          <cell r="C2745">
            <v>4</v>
          </cell>
          <cell r="D2745" t="str">
            <v>P</v>
          </cell>
          <cell r="E2745">
            <v>3.75</v>
          </cell>
          <cell r="F2745">
            <v>38104</v>
          </cell>
          <cell r="G2745">
            <v>0.441</v>
          </cell>
          <cell r="H2745">
            <v>0.47</v>
          </cell>
          <cell r="I2745" t="str">
            <v>5          0</v>
          </cell>
          <cell r="J2745">
            <v>0</v>
          </cell>
          <cell r="K2745">
            <v>0</v>
          </cell>
          <cell r="L2745">
            <v>2004</v>
          </cell>
          <cell r="M2745">
            <v>1.4055662025913138</v>
          </cell>
          <cell r="N2745" t="str">
            <v>NG54</v>
          </cell>
          <cell r="O2745">
            <v>48.93</v>
          </cell>
          <cell r="P2745">
            <v>2</v>
          </cell>
        </row>
        <row r="2746">
          <cell r="A2746" t="str">
            <v>ON</v>
          </cell>
          <cell r="B2746">
            <v>5</v>
          </cell>
          <cell r="C2746">
            <v>4</v>
          </cell>
          <cell r="D2746" t="str">
            <v>P</v>
          </cell>
          <cell r="E2746">
            <v>3.85</v>
          </cell>
          <cell r="F2746">
            <v>38104</v>
          </cell>
          <cell r="G2746">
            <v>0</v>
          </cell>
          <cell r="H2746">
            <v>0</v>
          </cell>
          <cell r="I2746" t="str">
            <v>0          0</v>
          </cell>
          <cell r="J2746">
            <v>0</v>
          </cell>
          <cell r="K2746">
            <v>0</v>
          </cell>
          <cell r="L2746">
            <v>2004</v>
          </cell>
          <cell r="M2746" t="str">
            <v>No Trade</v>
          </cell>
          <cell r="N2746" t="str">
            <v/>
          </cell>
          <cell r="O2746" t="str">
            <v/>
          </cell>
          <cell r="P2746" t="str">
            <v/>
          </cell>
        </row>
        <row r="2747">
          <cell r="A2747" t="str">
            <v>ON</v>
          </cell>
          <cell r="B2747">
            <v>5</v>
          </cell>
          <cell r="C2747">
            <v>4</v>
          </cell>
          <cell r="D2747" t="str">
            <v>C</v>
          </cell>
          <cell r="E2747">
            <v>4.05</v>
          </cell>
          <cell r="F2747">
            <v>38104</v>
          </cell>
          <cell r="G2747">
            <v>0</v>
          </cell>
          <cell r="H2747">
            <v>0</v>
          </cell>
          <cell r="I2747" t="str">
            <v>0          0</v>
          </cell>
          <cell r="J2747">
            <v>0</v>
          </cell>
          <cell r="K2747">
            <v>0</v>
          </cell>
          <cell r="L2747">
            <v>2004</v>
          </cell>
          <cell r="M2747" t="str">
            <v>No Trade</v>
          </cell>
          <cell r="N2747" t="str">
            <v/>
          </cell>
          <cell r="O2747" t="str">
            <v/>
          </cell>
          <cell r="P2747" t="str">
            <v/>
          </cell>
        </row>
        <row r="2748">
          <cell r="A2748" t="str">
            <v>ON</v>
          </cell>
          <cell r="B2748">
            <v>5</v>
          </cell>
          <cell r="C2748">
            <v>4</v>
          </cell>
          <cell r="D2748" t="str">
            <v>C</v>
          </cell>
          <cell r="E2748">
            <v>4.75</v>
          </cell>
          <cell r="F2748">
            <v>38104</v>
          </cell>
          <cell r="G2748">
            <v>0.217</v>
          </cell>
          <cell r="H2748">
            <v>0.19</v>
          </cell>
          <cell r="I2748" t="str">
            <v>6          0</v>
          </cell>
          <cell r="J2748">
            <v>0</v>
          </cell>
          <cell r="K2748">
            <v>0</v>
          </cell>
          <cell r="L2748">
            <v>2004</v>
          </cell>
          <cell r="M2748" t="str">
            <v>No Trade</v>
          </cell>
          <cell r="N2748" t="str">
            <v>NG54</v>
          </cell>
          <cell r="O2748">
            <v>48.93</v>
          </cell>
          <cell r="P2748">
            <v>1</v>
          </cell>
        </row>
        <row r="2749">
          <cell r="A2749" t="str">
            <v>ON</v>
          </cell>
          <cell r="B2749">
            <v>6</v>
          </cell>
          <cell r="C2749">
            <v>4</v>
          </cell>
          <cell r="D2749" t="str">
            <v>C</v>
          </cell>
          <cell r="E2749">
            <v>2</v>
          </cell>
          <cell r="F2749">
            <v>38132</v>
          </cell>
          <cell r="G2749">
            <v>1.829</v>
          </cell>
          <cell r="H2749">
            <v>1.82</v>
          </cell>
          <cell r="I2749" t="str">
            <v>9          0</v>
          </cell>
          <cell r="J2749">
            <v>0</v>
          </cell>
          <cell r="K2749">
            <v>0</v>
          </cell>
          <cell r="L2749">
            <v>2004</v>
          </cell>
          <cell r="M2749" t="str">
            <v>No Trade</v>
          </cell>
          <cell r="N2749" t="str">
            <v>NG64</v>
          </cell>
          <cell r="O2749">
            <v>45.5</v>
          </cell>
          <cell r="P2749">
            <v>1</v>
          </cell>
        </row>
        <row r="2750">
          <cell r="A2750" t="str">
            <v>ON</v>
          </cell>
          <cell r="B2750">
            <v>6</v>
          </cell>
          <cell r="C2750">
            <v>4</v>
          </cell>
          <cell r="D2750" t="str">
            <v>P</v>
          </cell>
          <cell r="E2750">
            <v>2</v>
          </cell>
          <cell r="F2750">
            <v>38132</v>
          </cell>
          <cell r="G2750">
            <v>3.0000000000000001E-3</v>
          </cell>
          <cell r="H2750">
            <v>0</v>
          </cell>
          <cell r="I2750" t="str">
            <v>4          0</v>
          </cell>
          <cell r="J2750">
            <v>0</v>
          </cell>
          <cell r="K2750">
            <v>0</v>
          </cell>
          <cell r="L2750">
            <v>2004</v>
          </cell>
          <cell r="M2750">
            <v>0.85659332235528851</v>
          </cell>
          <cell r="N2750" t="str">
            <v>NG64</v>
          </cell>
          <cell r="O2750">
            <v>45.5</v>
          </cell>
          <cell r="P2750">
            <v>2</v>
          </cell>
        </row>
        <row r="2751">
          <cell r="A2751" t="str">
            <v>ON</v>
          </cell>
          <cell r="B2751">
            <v>6</v>
          </cell>
          <cell r="C2751">
            <v>4</v>
          </cell>
          <cell r="D2751" t="str">
            <v>P</v>
          </cell>
          <cell r="E2751">
            <v>3.6</v>
          </cell>
          <cell r="F2751">
            <v>38132</v>
          </cell>
          <cell r="G2751">
            <v>0.36699999999999999</v>
          </cell>
          <cell r="H2751">
            <v>0.39</v>
          </cell>
          <cell r="I2751" t="str">
            <v>8          0</v>
          </cell>
          <cell r="J2751">
            <v>0</v>
          </cell>
          <cell r="K2751">
            <v>0</v>
          </cell>
          <cell r="L2751">
            <v>2004</v>
          </cell>
          <cell r="M2751">
            <v>1.3144584515085549</v>
          </cell>
          <cell r="N2751" t="str">
            <v>NG64</v>
          </cell>
          <cell r="O2751">
            <v>45.5</v>
          </cell>
          <cell r="P2751">
            <v>2</v>
          </cell>
        </row>
        <row r="2752">
          <cell r="A2752" t="str">
            <v>ON</v>
          </cell>
          <cell r="B2752">
            <v>6</v>
          </cell>
          <cell r="C2752">
            <v>4</v>
          </cell>
          <cell r="D2752" t="str">
            <v>C</v>
          </cell>
          <cell r="E2752">
            <v>3.65</v>
          </cell>
          <cell r="F2752">
            <v>38132</v>
          </cell>
          <cell r="G2752">
            <v>0.57099999999999995</v>
          </cell>
          <cell r="H2752">
            <v>0.52</v>
          </cell>
          <cell r="I2752" t="str">
            <v>9          0</v>
          </cell>
          <cell r="J2752">
            <v>0</v>
          </cell>
          <cell r="K2752">
            <v>0</v>
          </cell>
          <cell r="L2752">
            <v>2004</v>
          </cell>
          <cell r="M2752" t="str">
            <v>No Trade</v>
          </cell>
          <cell r="N2752" t="str">
            <v>NG64</v>
          </cell>
          <cell r="O2752">
            <v>45.5</v>
          </cell>
          <cell r="P2752">
            <v>1</v>
          </cell>
        </row>
        <row r="2753">
          <cell r="A2753" t="str">
            <v>ON</v>
          </cell>
          <cell r="B2753">
            <v>6</v>
          </cell>
          <cell r="C2753">
            <v>4</v>
          </cell>
          <cell r="D2753" t="str">
            <v>P</v>
          </cell>
          <cell r="E2753">
            <v>3.65</v>
          </cell>
          <cell r="F2753">
            <v>38132</v>
          </cell>
          <cell r="G2753">
            <v>0.39300000000000002</v>
          </cell>
          <cell r="H2753">
            <v>0.42</v>
          </cell>
          <cell r="I2753" t="str">
            <v>5          0</v>
          </cell>
          <cell r="J2753">
            <v>0</v>
          </cell>
          <cell r="K2753">
            <v>0</v>
          </cell>
          <cell r="L2753">
            <v>2004</v>
          </cell>
          <cell r="M2753">
            <v>1.3268499292417395</v>
          </cell>
          <cell r="N2753" t="str">
            <v>NG64</v>
          </cell>
          <cell r="O2753">
            <v>45.5</v>
          </cell>
          <cell r="P2753">
            <v>2</v>
          </cell>
        </row>
        <row r="2754">
          <cell r="A2754" t="str">
            <v>ON</v>
          </cell>
          <cell r="B2754">
            <v>6</v>
          </cell>
          <cell r="C2754">
            <v>4</v>
          </cell>
          <cell r="D2754" t="str">
            <v>C</v>
          </cell>
          <cell r="E2754">
            <v>3.7</v>
          </cell>
          <cell r="F2754">
            <v>38132</v>
          </cell>
          <cell r="G2754">
            <v>0.54900000000000004</v>
          </cell>
          <cell r="H2754">
            <v>0.5</v>
          </cell>
          <cell r="I2754" t="str">
            <v>9          0</v>
          </cell>
          <cell r="J2754">
            <v>0</v>
          </cell>
          <cell r="K2754">
            <v>0</v>
          </cell>
          <cell r="L2754">
            <v>2004</v>
          </cell>
          <cell r="M2754" t="str">
            <v>No Trade</v>
          </cell>
          <cell r="N2754" t="str">
            <v>NG64</v>
          </cell>
          <cell r="O2754">
            <v>45.5</v>
          </cell>
          <cell r="P2754">
            <v>1</v>
          </cell>
        </row>
        <row r="2755">
          <cell r="A2755" t="str">
            <v>ON</v>
          </cell>
          <cell r="B2755">
            <v>6</v>
          </cell>
          <cell r="C2755">
            <v>4</v>
          </cell>
          <cell r="D2755" t="str">
            <v>P</v>
          </cell>
          <cell r="E2755">
            <v>3.7</v>
          </cell>
          <cell r="F2755">
            <v>38132</v>
          </cell>
          <cell r="G2755">
            <v>0.41899999999999998</v>
          </cell>
          <cell r="H2755">
            <v>0.45</v>
          </cell>
          <cell r="I2755" t="str">
            <v>3          0</v>
          </cell>
          <cell r="J2755">
            <v>0</v>
          </cell>
          <cell r="K2755">
            <v>0</v>
          </cell>
          <cell r="L2755">
            <v>2004</v>
          </cell>
          <cell r="M2755">
            <v>1.3384566378404856</v>
          </cell>
          <cell r="N2755" t="str">
            <v>NG64</v>
          </cell>
          <cell r="O2755">
            <v>45.5</v>
          </cell>
          <cell r="P2755">
            <v>2</v>
          </cell>
        </row>
        <row r="2756">
          <cell r="A2756" t="str">
            <v>ON</v>
          </cell>
          <cell r="B2756">
            <v>6</v>
          </cell>
          <cell r="C2756">
            <v>4</v>
          </cell>
          <cell r="D2756" t="str">
            <v>C</v>
          </cell>
          <cell r="E2756">
            <v>3.75</v>
          </cell>
          <cell r="F2756">
            <v>38132</v>
          </cell>
          <cell r="G2756">
            <v>0.52800000000000002</v>
          </cell>
          <cell r="H2756">
            <v>0.48</v>
          </cell>
          <cell r="I2756" t="str">
            <v>9          0</v>
          </cell>
          <cell r="J2756">
            <v>0</v>
          </cell>
          <cell r="K2756">
            <v>0</v>
          </cell>
          <cell r="L2756">
            <v>2004</v>
          </cell>
          <cell r="M2756" t="str">
            <v>No Trade</v>
          </cell>
          <cell r="N2756" t="str">
            <v>NG64</v>
          </cell>
          <cell r="O2756">
            <v>45.5</v>
          </cell>
          <cell r="P2756">
            <v>1</v>
          </cell>
        </row>
        <row r="2757">
          <cell r="A2757" t="str">
            <v>ON</v>
          </cell>
          <cell r="B2757">
            <v>6</v>
          </cell>
          <cell r="C2757">
            <v>4</v>
          </cell>
          <cell r="D2757" t="str">
            <v>P</v>
          </cell>
          <cell r="E2757">
            <v>3.75</v>
          </cell>
          <cell r="F2757">
            <v>38132</v>
          </cell>
          <cell r="G2757">
            <v>0.44700000000000001</v>
          </cell>
          <cell r="H2757">
            <v>0.48</v>
          </cell>
          <cell r="I2757" t="str">
            <v>2          0</v>
          </cell>
          <cell r="J2757">
            <v>0</v>
          </cell>
          <cell r="K2757">
            <v>0</v>
          </cell>
          <cell r="L2757">
            <v>2004</v>
          </cell>
          <cell r="M2757">
            <v>1.3508165629075044</v>
          </cell>
          <cell r="N2757" t="str">
            <v>NG64</v>
          </cell>
          <cell r="O2757">
            <v>45.5</v>
          </cell>
          <cell r="P2757">
            <v>2</v>
          </cell>
        </row>
        <row r="2758">
          <cell r="A2758" t="str">
            <v>ON</v>
          </cell>
          <cell r="B2758">
            <v>6</v>
          </cell>
          <cell r="C2758">
            <v>4</v>
          </cell>
          <cell r="D2758" t="str">
            <v>C</v>
          </cell>
          <cell r="E2758">
            <v>3.9</v>
          </cell>
          <cell r="F2758">
            <v>38132</v>
          </cell>
          <cell r="G2758">
            <v>0.46899999999999997</v>
          </cell>
          <cell r="H2758">
            <v>0.43</v>
          </cell>
          <cell r="I2758" t="str">
            <v>1          0</v>
          </cell>
          <cell r="J2758">
            <v>0</v>
          </cell>
          <cell r="K2758">
            <v>0</v>
          </cell>
          <cell r="L2758">
            <v>2004</v>
          </cell>
          <cell r="M2758" t="str">
            <v>No Trade</v>
          </cell>
          <cell r="N2758" t="str">
            <v>NG64</v>
          </cell>
          <cell r="O2758">
            <v>45.5</v>
          </cell>
          <cell r="P2758">
            <v>1</v>
          </cell>
        </row>
        <row r="2759">
          <cell r="A2759" t="str">
            <v>ON</v>
          </cell>
          <cell r="B2759">
            <v>6</v>
          </cell>
          <cell r="C2759">
            <v>4</v>
          </cell>
          <cell r="D2759" t="str">
            <v>C</v>
          </cell>
          <cell r="E2759">
            <v>4.75</v>
          </cell>
          <cell r="F2759">
            <v>38132</v>
          </cell>
          <cell r="G2759">
            <v>0.23200000000000001</v>
          </cell>
          <cell r="H2759">
            <v>0.21</v>
          </cell>
          <cell r="I2759" t="str">
            <v>0          0</v>
          </cell>
          <cell r="J2759">
            <v>0</v>
          </cell>
          <cell r="K2759">
            <v>0</v>
          </cell>
          <cell r="L2759">
            <v>2004</v>
          </cell>
          <cell r="M2759" t="str">
            <v>No Trade</v>
          </cell>
          <cell r="N2759" t="str">
            <v>NG64</v>
          </cell>
          <cell r="O2759">
            <v>45.5</v>
          </cell>
          <cell r="P2759">
            <v>1</v>
          </cell>
        </row>
        <row r="2760">
          <cell r="A2760" t="str">
            <v>ON</v>
          </cell>
          <cell r="B2760">
            <v>6</v>
          </cell>
          <cell r="C2760">
            <v>4</v>
          </cell>
          <cell r="D2760" t="str">
            <v>C</v>
          </cell>
          <cell r="E2760">
            <v>4.95</v>
          </cell>
          <cell r="F2760">
            <v>38132</v>
          </cell>
          <cell r="G2760">
            <v>0.254</v>
          </cell>
          <cell r="H2760">
            <v>0.25</v>
          </cell>
          <cell r="I2760" t="str">
            <v>4          0</v>
          </cell>
          <cell r="J2760">
            <v>0</v>
          </cell>
          <cell r="K2760">
            <v>0</v>
          </cell>
          <cell r="L2760">
            <v>2004</v>
          </cell>
          <cell r="M2760" t="str">
            <v>No Trade</v>
          </cell>
          <cell r="N2760" t="str">
            <v>NG64</v>
          </cell>
          <cell r="O2760">
            <v>45.5</v>
          </cell>
          <cell r="P2760">
            <v>1</v>
          </cell>
        </row>
        <row r="2761">
          <cell r="A2761" t="str">
            <v>ON</v>
          </cell>
          <cell r="B2761">
            <v>7</v>
          </cell>
          <cell r="C2761">
            <v>4</v>
          </cell>
          <cell r="D2761" t="str">
            <v>P</v>
          </cell>
          <cell r="E2761">
            <v>2</v>
          </cell>
          <cell r="F2761">
            <v>38163</v>
          </cell>
          <cell r="G2761">
            <v>0</v>
          </cell>
          <cell r="H2761">
            <v>0</v>
          </cell>
          <cell r="I2761" t="str">
            <v>0          0</v>
          </cell>
          <cell r="J2761">
            <v>0</v>
          </cell>
          <cell r="K2761">
            <v>0</v>
          </cell>
          <cell r="L2761">
            <v>2004</v>
          </cell>
          <cell r="M2761" t="str">
            <v>No Trade</v>
          </cell>
          <cell r="N2761" t="str">
            <v/>
          </cell>
          <cell r="O2761" t="str">
            <v/>
          </cell>
          <cell r="P2761" t="str">
            <v/>
          </cell>
        </row>
        <row r="2762">
          <cell r="A2762" t="str">
            <v>ON</v>
          </cell>
          <cell r="B2762">
            <v>7</v>
          </cell>
          <cell r="C2762">
            <v>4</v>
          </cell>
          <cell r="D2762" t="str">
            <v>P</v>
          </cell>
          <cell r="E2762">
            <v>3.6</v>
          </cell>
          <cell r="F2762">
            <v>38163</v>
          </cell>
          <cell r="G2762">
            <v>0</v>
          </cell>
          <cell r="H2762">
            <v>0</v>
          </cell>
          <cell r="I2762" t="str">
            <v>0          0</v>
          </cell>
          <cell r="J2762">
            <v>0</v>
          </cell>
          <cell r="K2762">
            <v>0</v>
          </cell>
          <cell r="L2762">
            <v>2004</v>
          </cell>
          <cell r="M2762" t="str">
            <v>No Trade</v>
          </cell>
          <cell r="N2762" t="str">
            <v/>
          </cell>
          <cell r="O2762" t="str">
            <v/>
          </cell>
          <cell r="P2762" t="str">
            <v/>
          </cell>
        </row>
        <row r="2763">
          <cell r="A2763" t="str">
            <v>ON</v>
          </cell>
          <cell r="B2763">
            <v>7</v>
          </cell>
          <cell r="C2763">
            <v>4</v>
          </cell>
          <cell r="D2763" t="str">
            <v>P</v>
          </cell>
          <cell r="E2763">
            <v>3.65</v>
          </cell>
          <cell r="F2763">
            <v>38163</v>
          </cell>
          <cell r="G2763">
            <v>0</v>
          </cell>
          <cell r="H2763">
            <v>0</v>
          </cell>
          <cell r="I2763" t="str">
            <v>0          0</v>
          </cell>
          <cell r="J2763">
            <v>0</v>
          </cell>
          <cell r="K2763">
            <v>0</v>
          </cell>
          <cell r="L2763">
            <v>2004</v>
          </cell>
          <cell r="M2763" t="str">
            <v>No Trade</v>
          </cell>
          <cell r="N2763" t="str">
            <v/>
          </cell>
          <cell r="O2763" t="str">
            <v/>
          </cell>
          <cell r="P2763" t="str">
            <v/>
          </cell>
        </row>
        <row r="2764">
          <cell r="A2764" t="str">
            <v>ON</v>
          </cell>
          <cell r="B2764">
            <v>7</v>
          </cell>
          <cell r="C2764">
            <v>4</v>
          </cell>
          <cell r="D2764" t="str">
            <v>C</v>
          </cell>
          <cell r="E2764">
            <v>3.7</v>
          </cell>
          <cell r="F2764">
            <v>38163</v>
          </cell>
          <cell r="G2764">
            <v>0.56699999999999995</v>
          </cell>
          <cell r="H2764">
            <v>0.52</v>
          </cell>
          <cell r="I2764" t="str">
            <v>9          0</v>
          </cell>
          <cell r="J2764">
            <v>0</v>
          </cell>
          <cell r="K2764">
            <v>0</v>
          </cell>
          <cell r="L2764">
            <v>2004</v>
          </cell>
          <cell r="M2764" t="str">
            <v>No Trade</v>
          </cell>
          <cell r="N2764" t="str">
            <v>NG74</v>
          </cell>
          <cell r="O2764">
            <v>45.5</v>
          </cell>
          <cell r="P2764">
            <v>1</v>
          </cell>
        </row>
        <row r="2765">
          <cell r="A2765" t="str">
            <v>ON</v>
          </cell>
          <cell r="B2765">
            <v>7</v>
          </cell>
          <cell r="C2765">
            <v>4</v>
          </cell>
          <cell r="D2765" t="str">
            <v>P</v>
          </cell>
          <cell r="E2765">
            <v>3.7</v>
          </cell>
          <cell r="F2765">
            <v>38163</v>
          </cell>
          <cell r="G2765">
            <v>0.42799999999999999</v>
          </cell>
          <cell r="H2765">
            <v>0.46</v>
          </cell>
          <cell r="I2765" t="str">
            <v>2          0</v>
          </cell>
          <cell r="J2765">
            <v>0</v>
          </cell>
          <cell r="K2765">
            <v>0</v>
          </cell>
          <cell r="L2765">
            <v>2004</v>
          </cell>
          <cell r="M2765">
            <v>1.3093597497556655</v>
          </cell>
          <cell r="N2765" t="str">
            <v>NG74</v>
          </cell>
          <cell r="O2765">
            <v>45.5</v>
          </cell>
          <cell r="P2765">
            <v>2</v>
          </cell>
        </row>
        <row r="2766">
          <cell r="A2766" t="str">
            <v>ON</v>
          </cell>
          <cell r="B2766">
            <v>7</v>
          </cell>
          <cell r="C2766">
            <v>4</v>
          </cell>
          <cell r="D2766" t="str">
            <v>C</v>
          </cell>
          <cell r="E2766">
            <v>3.75</v>
          </cell>
          <cell r="F2766">
            <v>38163</v>
          </cell>
          <cell r="G2766">
            <v>0.56699999999999995</v>
          </cell>
          <cell r="H2766">
            <v>0.56000000000000005</v>
          </cell>
          <cell r="I2766" t="str">
            <v>7          0</v>
          </cell>
          <cell r="J2766">
            <v>0</v>
          </cell>
          <cell r="K2766">
            <v>0</v>
          </cell>
          <cell r="L2766">
            <v>2004</v>
          </cell>
          <cell r="M2766" t="str">
            <v>No Trade</v>
          </cell>
          <cell r="N2766" t="str">
            <v>NG74</v>
          </cell>
          <cell r="O2766">
            <v>45.5</v>
          </cell>
          <cell r="P2766">
            <v>1</v>
          </cell>
        </row>
        <row r="2767">
          <cell r="A2767" t="str">
            <v>ON</v>
          </cell>
          <cell r="B2767">
            <v>7</v>
          </cell>
          <cell r="C2767">
            <v>4</v>
          </cell>
          <cell r="D2767" t="str">
            <v>P</v>
          </cell>
          <cell r="E2767">
            <v>3.75</v>
          </cell>
          <cell r="F2767">
            <v>38163</v>
          </cell>
          <cell r="G2767">
            <v>0.45600000000000002</v>
          </cell>
          <cell r="H2767">
            <v>0.49</v>
          </cell>
          <cell r="I2767" t="str">
            <v>0          0</v>
          </cell>
          <cell r="J2767">
            <v>0</v>
          </cell>
          <cell r="K2767">
            <v>0</v>
          </cell>
          <cell r="L2767">
            <v>2004</v>
          </cell>
          <cell r="M2767">
            <v>1.321169674221941</v>
          </cell>
          <cell r="N2767" t="str">
            <v>NG74</v>
          </cell>
          <cell r="O2767">
            <v>45.5</v>
          </cell>
          <cell r="P2767">
            <v>2</v>
          </cell>
        </row>
        <row r="2768">
          <cell r="A2768" t="str">
            <v>ON</v>
          </cell>
          <cell r="B2768">
            <v>7</v>
          </cell>
          <cell r="C2768">
            <v>4</v>
          </cell>
          <cell r="D2768" t="str">
            <v>C</v>
          </cell>
          <cell r="E2768">
            <v>3.9</v>
          </cell>
          <cell r="F2768">
            <v>38163</v>
          </cell>
          <cell r="G2768">
            <v>0</v>
          </cell>
          <cell r="H2768">
            <v>0</v>
          </cell>
          <cell r="I2768" t="str">
            <v>0          0</v>
          </cell>
          <cell r="J2768">
            <v>0</v>
          </cell>
          <cell r="K2768">
            <v>0</v>
          </cell>
          <cell r="L2768">
            <v>2004</v>
          </cell>
          <cell r="M2768" t="str">
            <v>No Trade</v>
          </cell>
          <cell r="N2768" t="str">
            <v/>
          </cell>
          <cell r="O2768" t="str">
            <v/>
          </cell>
          <cell r="P2768" t="str">
            <v/>
          </cell>
        </row>
        <row r="2769">
          <cell r="A2769" t="str">
            <v>ON</v>
          </cell>
          <cell r="B2769">
            <v>7</v>
          </cell>
          <cell r="C2769">
            <v>4</v>
          </cell>
          <cell r="D2769" t="str">
            <v>C</v>
          </cell>
          <cell r="E2769">
            <v>4.75</v>
          </cell>
          <cell r="F2769">
            <v>38163</v>
          </cell>
          <cell r="G2769">
            <v>0.247</v>
          </cell>
          <cell r="H2769">
            <v>0.22</v>
          </cell>
          <cell r="I2769" t="str">
            <v>5          0</v>
          </cell>
          <cell r="J2769">
            <v>0</v>
          </cell>
          <cell r="K2769">
            <v>0</v>
          </cell>
          <cell r="L2769">
            <v>2004</v>
          </cell>
          <cell r="M2769" t="str">
            <v>No Trade</v>
          </cell>
          <cell r="N2769" t="str">
            <v>NG74</v>
          </cell>
          <cell r="O2769">
            <v>45.5</v>
          </cell>
          <cell r="P2769">
            <v>1</v>
          </cell>
        </row>
        <row r="2770">
          <cell r="A2770" t="str">
            <v>ON</v>
          </cell>
          <cell r="B2770">
            <v>8</v>
          </cell>
          <cell r="C2770">
            <v>4</v>
          </cell>
          <cell r="D2770" t="str">
            <v>C</v>
          </cell>
          <cell r="E2770">
            <v>3.7</v>
          </cell>
          <cell r="F2770">
            <v>38195</v>
          </cell>
          <cell r="G2770">
            <v>0.58399999999999996</v>
          </cell>
          <cell r="H2770">
            <v>0.54</v>
          </cell>
          <cell r="I2770" t="str">
            <v>4          0</v>
          </cell>
          <cell r="J2770">
            <v>0</v>
          </cell>
          <cell r="K2770">
            <v>0</v>
          </cell>
          <cell r="L2770">
            <v>2004</v>
          </cell>
          <cell r="M2770" t="str">
            <v>No Trade</v>
          </cell>
          <cell r="N2770" t="str">
            <v>NG84</v>
          </cell>
          <cell r="O2770">
            <v>45.5</v>
          </cell>
          <cell r="P2770">
            <v>1</v>
          </cell>
        </row>
        <row r="2771">
          <cell r="A2771" t="str">
            <v>ON</v>
          </cell>
          <cell r="B2771">
            <v>8</v>
          </cell>
          <cell r="C2771">
            <v>4</v>
          </cell>
          <cell r="D2771" t="str">
            <v>P</v>
          </cell>
          <cell r="E2771">
            <v>3.7</v>
          </cell>
          <cell r="F2771">
            <v>38195</v>
          </cell>
          <cell r="G2771">
            <v>0.438</v>
          </cell>
          <cell r="H2771">
            <v>0.47</v>
          </cell>
          <cell r="I2771" t="str">
            <v>2          0</v>
          </cell>
          <cell r="J2771">
            <v>0</v>
          </cell>
          <cell r="K2771">
            <v>0</v>
          </cell>
          <cell r="L2771">
            <v>2004</v>
          </cell>
          <cell r="M2771">
            <v>1.2812368594407855</v>
          </cell>
          <cell r="N2771" t="str">
            <v>NG84</v>
          </cell>
          <cell r="O2771">
            <v>45.5</v>
          </cell>
          <cell r="P2771">
            <v>2</v>
          </cell>
        </row>
        <row r="2772">
          <cell r="A2772" t="str">
            <v>ON</v>
          </cell>
          <cell r="B2772">
            <v>8</v>
          </cell>
          <cell r="C2772">
            <v>4</v>
          </cell>
          <cell r="D2772" t="str">
            <v>C</v>
          </cell>
          <cell r="E2772">
            <v>3.75</v>
          </cell>
          <cell r="F2772">
            <v>38195</v>
          </cell>
          <cell r="G2772">
            <v>0.58699999999999997</v>
          </cell>
          <cell r="H2772">
            <v>0.57999999999999996</v>
          </cell>
          <cell r="I2772" t="str">
            <v>7          0</v>
          </cell>
          <cell r="J2772">
            <v>0</v>
          </cell>
          <cell r="K2772">
            <v>0</v>
          </cell>
          <cell r="L2772">
            <v>2004</v>
          </cell>
          <cell r="M2772" t="str">
            <v>No Trade</v>
          </cell>
          <cell r="N2772" t="str">
            <v>NG84</v>
          </cell>
          <cell r="O2772">
            <v>45.5</v>
          </cell>
          <cell r="P2772">
            <v>1</v>
          </cell>
        </row>
        <row r="2773">
          <cell r="A2773" t="str">
            <v>ON</v>
          </cell>
          <cell r="B2773">
            <v>8</v>
          </cell>
          <cell r="C2773">
            <v>4</v>
          </cell>
          <cell r="D2773" t="str">
            <v>P</v>
          </cell>
          <cell r="E2773">
            <v>3.75</v>
          </cell>
          <cell r="F2773">
            <v>38195</v>
          </cell>
          <cell r="G2773">
            <v>0.46600000000000003</v>
          </cell>
          <cell r="H2773">
            <v>0.5</v>
          </cell>
          <cell r="I2773" t="str">
            <v>0          0</v>
          </cell>
          <cell r="J2773">
            <v>0</v>
          </cell>
          <cell r="K2773">
            <v>0</v>
          </cell>
          <cell r="L2773">
            <v>2004</v>
          </cell>
          <cell r="M2773">
            <v>1.2924985001744687</v>
          </cell>
          <cell r="N2773" t="str">
            <v>NG84</v>
          </cell>
          <cell r="O2773">
            <v>45.5</v>
          </cell>
          <cell r="P2773">
            <v>2</v>
          </cell>
        </row>
        <row r="2774">
          <cell r="A2774" t="str">
            <v>ON</v>
          </cell>
          <cell r="B2774">
            <v>8</v>
          </cell>
          <cell r="C2774">
            <v>4</v>
          </cell>
          <cell r="D2774" t="str">
            <v>C</v>
          </cell>
          <cell r="E2774">
            <v>4.1500000000000004</v>
          </cell>
          <cell r="F2774">
            <v>38195</v>
          </cell>
          <cell r="G2774">
            <v>0</v>
          </cell>
          <cell r="H2774">
            <v>0</v>
          </cell>
          <cell r="I2774" t="str">
            <v>0          0</v>
          </cell>
          <cell r="J2774">
            <v>0</v>
          </cell>
          <cell r="K2774">
            <v>0</v>
          </cell>
          <cell r="L2774">
            <v>2004</v>
          </cell>
          <cell r="M2774" t="str">
            <v>No Trade</v>
          </cell>
          <cell r="N2774" t="str">
            <v/>
          </cell>
          <cell r="O2774" t="str">
            <v/>
          </cell>
          <cell r="P2774" t="str">
            <v/>
          </cell>
        </row>
        <row r="2775">
          <cell r="A2775" t="str">
            <v>ON</v>
          </cell>
          <cell r="B2775">
            <v>8</v>
          </cell>
          <cell r="C2775">
            <v>4</v>
          </cell>
          <cell r="D2775" t="str">
            <v>C</v>
          </cell>
          <cell r="E2775">
            <v>4.75</v>
          </cell>
          <cell r="F2775">
            <v>38195</v>
          </cell>
          <cell r="G2775">
            <v>0.26300000000000001</v>
          </cell>
          <cell r="H2775">
            <v>0.24</v>
          </cell>
          <cell r="I2775" t="str">
            <v>0          0</v>
          </cell>
          <cell r="J2775">
            <v>0</v>
          </cell>
          <cell r="K2775">
            <v>0</v>
          </cell>
          <cell r="L2775">
            <v>2004</v>
          </cell>
          <cell r="M2775" t="str">
            <v>No Trade</v>
          </cell>
          <cell r="N2775" t="str">
            <v>NG84</v>
          </cell>
          <cell r="O2775">
            <v>45.5</v>
          </cell>
          <cell r="P2775">
            <v>1</v>
          </cell>
        </row>
        <row r="2776">
          <cell r="A2776" t="str">
            <v>ON</v>
          </cell>
          <cell r="B2776">
            <v>9</v>
          </cell>
          <cell r="C2776">
            <v>4</v>
          </cell>
          <cell r="D2776" t="str">
            <v>P</v>
          </cell>
          <cell r="E2776">
            <v>2</v>
          </cell>
          <cell r="F2776">
            <v>38225</v>
          </cell>
          <cell r="G2776">
            <v>6.0000000000000001E-3</v>
          </cell>
          <cell r="H2776">
            <v>0</v>
          </cell>
          <cell r="I2776" t="str">
            <v>7          0</v>
          </cell>
          <cell r="J2776">
            <v>0</v>
          </cell>
          <cell r="K2776">
            <v>0</v>
          </cell>
          <cell r="L2776">
            <v>2004</v>
          </cell>
          <cell r="M2776">
            <v>0.86949111109641186</v>
          </cell>
          <cell r="N2776" t="str">
            <v>NG94</v>
          </cell>
          <cell r="O2776">
            <v>51.5</v>
          </cell>
          <cell r="P2776">
            <v>2</v>
          </cell>
        </row>
        <row r="2777">
          <cell r="A2777" t="str">
            <v>ON</v>
          </cell>
          <cell r="B2777">
            <v>9</v>
          </cell>
          <cell r="C2777">
            <v>4</v>
          </cell>
          <cell r="D2777" t="str">
            <v>C</v>
          </cell>
          <cell r="E2777">
            <v>2.9</v>
          </cell>
          <cell r="F2777">
            <v>38225</v>
          </cell>
          <cell r="G2777">
            <v>0</v>
          </cell>
          <cell r="H2777">
            <v>0</v>
          </cell>
          <cell r="I2777" t="str">
            <v>0          0</v>
          </cell>
          <cell r="J2777">
            <v>0</v>
          </cell>
          <cell r="K2777">
            <v>0</v>
          </cell>
          <cell r="L2777">
            <v>2004</v>
          </cell>
          <cell r="M2777" t="str">
            <v>No Trade</v>
          </cell>
          <cell r="N2777" t="str">
            <v/>
          </cell>
          <cell r="O2777" t="str">
            <v/>
          </cell>
          <cell r="P2777" t="str">
            <v/>
          </cell>
        </row>
        <row r="2778">
          <cell r="A2778" t="str">
            <v>ON</v>
          </cell>
          <cell r="B2778">
            <v>9</v>
          </cell>
          <cell r="C2778">
            <v>4</v>
          </cell>
          <cell r="D2778" t="str">
            <v>P</v>
          </cell>
          <cell r="E2778">
            <v>2.9</v>
          </cell>
          <cell r="F2778">
            <v>38225</v>
          </cell>
          <cell r="G2778">
            <v>0.38100000000000001</v>
          </cell>
          <cell r="H2778">
            <v>0.38</v>
          </cell>
          <cell r="I2778" t="str">
            <v>1          0</v>
          </cell>
          <cell r="J2778">
            <v>0</v>
          </cell>
          <cell r="K2778">
            <v>0</v>
          </cell>
          <cell r="L2778">
            <v>2004</v>
          </cell>
          <cell r="M2778">
            <v>1.3855492619616445</v>
          </cell>
          <cell r="N2778" t="str">
            <v>NG94</v>
          </cell>
          <cell r="O2778">
            <v>51.5</v>
          </cell>
          <cell r="P2778">
            <v>2</v>
          </cell>
        </row>
        <row r="2779">
          <cell r="A2779" t="str">
            <v>ON</v>
          </cell>
          <cell r="B2779">
            <v>9</v>
          </cell>
          <cell r="C2779">
            <v>4</v>
          </cell>
          <cell r="D2779" t="str">
            <v>P</v>
          </cell>
          <cell r="E2779">
            <v>3</v>
          </cell>
          <cell r="F2779">
            <v>38225</v>
          </cell>
          <cell r="G2779">
            <v>0</v>
          </cell>
          <cell r="H2779">
            <v>0</v>
          </cell>
          <cell r="I2779" t="str">
            <v>0          0</v>
          </cell>
          <cell r="J2779">
            <v>0</v>
          </cell>
          <cell r="K2779">
            <v>0</v>
          </cell>
          <cell r="L2779">
            <v>2004</v>
          </cell>
          <cell r="M2779" t="str">
            <v>No Trade</v>
          </cell>
          <cell r="N2779" t="str">
            <v/>
          </cell>
          <cell r="O2779" t="str">
            <v/>
          </cell>
          <cell r="P2779" t="str">
            <v/>
          </cell>
        </row>
        <row r="2780">
          <cell r="A2780" t="str">
            <v>ON</v>
          </cell>
          <cell r="B2780">
            <v>9</v>
          </cell>
          <cell r="C2780">
            <v>4</v>
          </cell>
          <cell r="D2780" t="str">
            <v>C</v>
          </cell>
          <cell r="E2780">
            <v>3.1</v>
          </cell>
          <cell r="F2780">
            <v>38225</v>
          </cell>
          <cell r="G2780">
            <v>0</v>
          </cell>
          <cell r="H2780">
            <v>0</v>
          </cell>
          <cell r="I2780" t="str">
            <v>0          0</v>
          </cell>
          <cell r="J2780">
            <v>0</v>
          </cell>
          <cell r="K2780">
            <v>0</v>
          </cell>
          <cell r="L2780">
            <v>2004</v>
          </cell>
          <cell r="M2780" t="str">
            <v>No Trade</v>
          </cell>
          <cell r="N2780" t="str">
            <v/>
          </cell>
          <cell r="O2780" t="str">
            <v/>
          </cell>
          <cell r="P2780" t="str">
            <v/>
          </cell>
        </row>
        <row r="2781">
          <cell r="A2781" t="str">
            <v>ON</v>
          </cell>
          <cell r="B2781">
            <v>9</v>
          </cell>
          <cell r="C2781">
            <v>4</v>
          </cell>
          <cell r="D2781" t="str">
            <v>C</v>
          </cell>
          <cell r="E2781">
            <v>3.15</v>
          </cell>
          <cell r="F2781">
            <v>38225</v>
          </cell>
          <cell r="G2781">
            <v>0</v>
          </cell>
          <cell r="H2781">
            <v>0</v>
          </cell>
          <cell r="I2781" t="str">
            <v>0          0</v>
          </cell>
          <cell r="J2781">
            <v>0</v>
          </cell>
          <cell r="K2781">
            <v>0</v>
          </cell>
          <cell r="L2781">
            <v>2004</v>
          </cell>
          <cell r="M2781" t="str">
            <v>No Trade</v>
          </cell>
          <cell r="N2781" t="str">
            <v/>
          </cell>
          <cell r="O2781" t="str">
            <v/>
          </cell>
          <cell r="P2781" t="str">
            <v/>
          </cell>
        </row>
        <row r="2782">
          <cell r="A2782" t="str">
            <v>ON</v>
          </cell>
          <cell r="B2782">
            <v>9</v>
          </cell>
          <cell r="C2782">
            <v>4</v>
          </cell>
          <cell r="D2782" t="str">
            <v>C</v>
          </cell>
          <cell r="E2782">
            <v>3.2</v>
          </cell>
          <cell r="F2782">
            <v>38225</v>
          </cell>
          <cell r="G2782">
            <v>0</v>
          </cell>
          <cell r="H2782">
            <v>0</v>
          </cell>
          <cell r="I2782" t="str">
            <v>0          0</v>
          </cell>
          <cell r="J2782">
            <v>0</v>
          </cell>
          <cell r="K2782">
            <v>0</v>
          </cell>
          <cell r="L2782">
            <v>2004</v>
          </cell>
          <cell r="M2782" t="str">
            <v>No Trade</v>
          </cell>
          <cell r="N2782" t="str">
            <v/>
          </cell>
          <cell r="O2782" t="str">
            <v/>
          </cell>
          <cell r="P2782" t="str">
            <v/>
          </cell>
        </row>
        <row r="2783">
          <cell r="A2783" t="str">
            <v>ON</v>
          </cell>
          <cell r="B2783">
            <v>9</v>
          </cell>
          <cell r="C2783">
            <v>4</v>
          </cell>
          <cell r="D2783" t="str">
            <v>C</v>
          </cell>
          <cell r="E2783">
            <v>3.3</v>
          </cell>
          <cell r="F2783">
            <v>38225</v>
          </cell>
          <cell r="G2783">
            <v>0.78400000000000003</v>
          </cell>
          <cell r="H2783">
            <v>0.73</v>
          </cell>
          <cell r="I2783" t="str">
            <v>5          0</v>
          </cell>
          <cell r="J2783">
            <v>0</v>
          </cell>
          <cell r="K2783">
            <v>0</v>
          </cell>
          <cell r="L2783">
            <v>2004</v>
          </cell>
          <cell r="M2783" t="str">
            <v>No Trade</v>
          </cell>
          <cell r="N2783" t="str">
            <v>NG94</v>
          </cell>
          <cell r="O2783">
            <v>51.5</v>
          </cell>
          <cell r="P2783">
            <v>1</v>
          </cell>
        </row>
        <row r="2784">
          <cell r="A2784" t="str">
            <v>ON</v>
          </cell>
          <cell r="B2784">
            <v>9</v>
          </cell>
          <cell r="C2784">
            <v>4</v>
          </cell>
          <cell r="D2784" t="str">
            <v>P</v>
          </cell>
          <cell r="E2784">
            <v>3.3</v>
          </cell>
          <cell r="F2784">
            <v>38225</v>
          </cell>
          <cell r="G2784">
            <v>0.25900000000000001</v>
          </cell>
          <cell r="H2784">
            <v>0.28000000000000003</v>
          </cell>
          <cell r="I2784" t="str">
            <v>4          0</v>
          </cell>
          <cell r="J2784">
            <v>0</v>
          </cell>
          <cell r="K2784">
            <v>0</v>
          </cell>
          <cell r="L2784">
            <v>2004</v>
          </cell>
          <cell r="M2784">
            <v>1.2057661302763847</v>
          </cell>
          <cell r="N2784" t="str">
            <v>NG94</v>
          </cell>
          <cell r="O2784">
            <v>51.5</v>
          </cell>
          <cell r="P2784">
            <v>2</v>
          </cell>
        </row>
        <row r="2785">
          <cell r="A2785" t="str">
            <v>ON</v>
          </cell>
          <cell r="B2785">
            <v>9</v>
          </cell>
          <cell r="C2785">
            <v>4</v>
          </cell>
          <cell r="D2785" t="str">
            <v>P</v>
          </cell>
          <cell r="E2785">
            <v>3.45</v>
          </cell>
          <cell r="F2785">
            <v>38225</v>
          </cell>
          <cell r="G2785">
            <v>0</v>
          </cell>
          <cell r="H2785">
            <v>0</v>
          </cell>
          <cell r="I2785" t="str">
            <v>0          0</v>
          </cell>
          <cell r="J2785">
            <v>0</v>
          </cell>
          <cell r="K2785">
            <v>0</v>
          </cell>
          <cell r="L2785">
            <v>2004</v>
          </cell>
          <cell r="M2785" t="str">
            <v>No Trade</v>
          </cell>
          <cell r="N2785" t="str">
            <v/>
          </cell>
          <cell r="O2785" t="str">
            <v/>
          </cell>
          <cell r="P2785" t="str">
            <v/>
          </cell>
        </row>
        <row r="2786">
          <cell r="A2786" t="str">
            <v>ON</v>
          </cell>
          <cell r="B2786">
            <v>9</v>
          </cell>
          <cell r="C2786">
            <v>4</v>
          </cell>
          <cell r="D2786" t="str">
            <v>P</v>
          </cell>
          <cell r="E2786">
            <v>3.5</v>
          </cell>
          <cell r="F2786">
            <v>38225</v>
          </cell>
          <cell r="G2786">
            <v>0</v>
          </cell>
          <cell r="H2786">
            <v>0</v>
          </cell>
          <cell r="I2786" t="str">
            <v>0          0</v>
          </cell>
          <cell r="J2786">
            <v>0</v>
          </cell>
          <cell r="K2786">
            <v>0</v>
          </cell>
          <cell r="L2786">
            <v>2004</v>
          </cell>
          <cell r="M2786" t="str">
            <v>No Trade</v>
          </cell>
          <cell r="N2786" t="str">
            <v/>
          </cell>
          <cell r="O2786" t="str">
            <v/>
          </cell>
          <cell r="P2786" t="str">
            <v/>
          </cell>
        </row>
        <row r="2787">
          <cell r="A2787" t="str">
            <v>ON</v>
          </cell>
          <cell r="B2787">
            <v>9</v>
          </cell>
          <cell r="C2787">
            <v>4</v>
          </cell>
          <cell r="D2787" t="str">
            <v>C</v>
          </cell>
          <cell r="E2787">
            <v>3.55</v>
          </cell>
          <cell r="F2787">
            <v>38225</v>
          </cell>
          <cell r="G2787">
            <v>0</v>
          </cell>
          <cell r="H2787">
            <v>0</v>
          </cell>
          <cell r="I2787" t="str">
            <v>0          0</v>
          </cell>
          <cell r="J2787">
            <v>0</v>
          </cell>
          <cell r="K2787">
            <v>0</v>
          </cell>
          <cell r="L2787">
            <v>2004</v>
          </cell>
          <cell r="M2787" t="str">
            <v>No Trade</v>
          </cell>
          <cell r="N2787" t="str">
            <v/>
          </cell>
          <cell r="O2787" t="str">
            <v/>
          </cell>
          <cell r="P2787" t="str">
            <v/>
          </cell>
        </row>
        <row r="2788">
          <cell r="A2788" t="str">
            <v>ON</v>
          </cell>
          <cell r="B2788">
            <v>9</v>
          </cell>
          <cell r="C2788">
            <v>4</v>
          </cell>
          <cell r="D2788" t="str">
            <v>C</v>
          </cell>
          <cell r="E2788">
            <v>3.6</v>
          </cell>
          <cell r="F2788">
            <v>38225</v>
          </cell>
          <cell r="G2788">
            <v>0</v>
          </cell>
          <cell r="H2788">
            <v>0</v>
          </cell>
          <cell r="I2788" t="str">
            <v>0          0</v>
          </cell>
          <cell r="J2788">
            <v>0</v>
          </cell>
          <cell r="K2788">
            <v>0</v>
          </cell>
          <cell r="L2788">
            <v>2004</v>
          </cell>
          <cell r="M2788" t="str">
            <v>No Trade</v>
          </cell>
          <cell r="N2788" t="str">
            <v/>
          </cell>
          <cell r="O2788" t="str">
            <v/>
          </cell>
          <cell r="P2788" t="str">
            <v/>
          </cell>
        </row>
        <row r="2789">
          <cell r="A2789" t="str">
            <v>ON</v>
          </cell>
          <cell r="B2789">
            <v>9</v>
          </cell>
          <cell r="C2789">
            <v>4</v>
          </cell>
          <cell r="D2789" t="str">
            <v>C</v>
          </cell>
          <cell r="E2789">
            <v>3.7</v>
          </cell>
          <cell r="F2789">
            <v>38225</v>
          </cell>
          <cell r="G2789">
            <v>0.59</v>
          </cell>
          <cell r="H2789">
            <v>0.54</v>
          </cell>
          <cell r="I2789" t="str">
            <v>9          0</v>
          </cell>
          <cell r="J2789">
            <v>0</v>
          </cell>
          <cell r="K2789">
            <v>0</v>
          </cell>
          <cell r="L2789">
            <v>2004</v>
          </cell>
          <cell r="M2789" t="str">
            <v>No Trade</v>
          </cell>
          <cell r="N2789" t="str">
            <v>NG94</v>
          </cell>
          <cell r="O2789">
            <v>51.5</v>
          </cell>
          <cell r="P2789">
            <v>1</v>
          </cell>
        </row>
        <row r="2790">
          <cell r="A2790" t="str">
            <v>ON</v>
          </cell>
          <cell r="B2790">
            <v>9</v>
          </cell>
          <cell r="C2790">
            <v>4</v>
          </cell>
          <cell r="D2790" t="str">
            <v>P</v>
          </cell>
          <cell r="E2790">
            <v>3.7</v>
          </cell>
          <cell r="F2790">
            <v>38225</v>
          </cell>
          <cell r="G2790">
            <v>0.45400000000000001</v>
          </cell>
          <cell r="H2790">
            <v>0.48</v>
          </cell>
          <cell r="I2790" t="str">
            <v>7          0</v>
          </cell>
          <cell r="J2790">
            <v>0</v>
          </cell>
          <cell r="K2790">
            <v>0</v>
          </cell>
          <cell r="L2790">
            <v>2004</v>
          </cell>
          <cell r="M2790">
            <v>1.2972153379432589</v>
          </cell>
          <cell r="N2790" t="str">
            <v>NG94</v>
          </cell>
          <cell r="O2790">
            <v>51.5</v>
          </cell>
          <cell r="P2790">
            <v>2</v>
          </cell>
        </row>
        <row r="2791">
          <cell r="A2791" t="str">
            <v>ON</v>
          </cell>
          <cell r="B2791">
            <v>9</v>
          </cell>
          <cell r="C2791">
            <v>4</v>
          </cell>
          <cell r="D2791" t="str">
            <v>C</v>
          </cell>
          <cell r="E2791">
            <v>3.75</v>
          </cell>
          <cell r="F2791">
            <v>38225</v>
          </cell>
          <cell r="G2791">
            <v>0.52100000000000002</v>
          </cell>
          <cell r="H2791">
            <v>0.52</v>
          </cell>
          <cell r="I2791" t="str">
            <v>1          0</v>
          </cell>
          <cell r="J2791">
            <v>0</v>
          </cell>
          <cell r="K2791">
            <v>0</v>
          </cell>
          <cell r="L2791">
            <v>2004</v>
          </cell>
          <cell r="M2791" t="str">
            <v>No Trade</v>
          </cell>
          <cell r="N2791" t="str">
            <v>NG94</v>
          </cell>
          <cell r="O2791">
            <v>51.5</v>
          </cell>
          <cell r="P2791">
            <v>1</v>
          </cell>
        </row>
        <row r="2792">
          <cell r="A2792" t="str">
            <v>ON</v>
          </cell>
          <cell r="B2792">
            <v>9</v>
          </cell>
          <cell r="C2792">
            <v>4</v>
          </cell>
          <cell r="D2792" t="str">
            <v>P</v>
          </cell>
          <cell r="E2792">
            <v>3.75</v>
          </cell>
          <cell r="F2792">
            <v>38225</v>
          </cell>
          <cell r="G2792">
            <v>0.48199999999999998</v>
          </cell>
          <cell r="H2792">
            <v>0.51</v>
          </cell>
          <cell r="I2792" t="str">
            <v>6          0</v>
          </cell>
          <cell r="J2792">
            <v>0</v>
          </cell>
          <cell r="K2792">
            <v>0</v>
          </cell>
          <cell r="L2792">
            <v>2004</v>
          </cell>
          <cell r="M2792">
            <v>1.3080260336041394</v>
          </cell>
          <cell r="N2792" t="str">
            <v>NG94</v>
          </cell>
          <cell r="O2792">
            <v>51.5</v>
          </cell>
          <cell r="P2792">
            <v>2</v>
          </cell>
        </row>
        <row r="2793">
          <cell r="A2793" t="str">
            <v>ON</v>
          </cell>
          <cell r="B2793">
            <v>9</v>
          </cell>
          <cell r="C2793">
            <v>4</v>
          </cell>
          <cell r="D2793" t="str">
            <v>C</v>
          </cell>
          <cell r="E2793">
            <v>3.8</v>
          </cell>
          <cell r="F2793">
            <v>38225</v>
          </cell>
          <cell r="G2793">
            <v>0.54900000000000004</v>
          </cell>
          <cell r="H2793">
            <v>0.51</v>
          </cell>
          <cell r="I2793" t="str">
            <v>0          0</v>
          </cell>
          <cell r="J2793">
            <v>0</v>
          </cell>
          <cell r="K2793">
            <v>0</v>
          </cell>
          <cell r="L2793">
            <v>2004</v>
          </cell>
          <cell r="M2793" t="str">
            <v>No Trade</v>
          </cell>
          <cell r="N2793" t="str">
            <v>NG94</v>
          </cell>
          <cell r="O2793">
            <v>51.5</v>
          </cell>
          <cell r="P2793">
            <v>1</v>
          </cell>
        </row>
        <row r="2794">
          <cell r="A2794" t="str">
            <v>ON</v>
          </cell>
          <cell r="B2794">
            <v>9</v>
          </cell>
          <cell r="C2794">
            <v>4</v>
          </cell>
          <cell r="D2794" t="str">
            <v>P</v>
          </cell>
          <cell r="E2794">
            <v>3.8</v>
          </cell>
          <cell r="F2794">
            <v>38225</v>
          </cell>
          <cell r="G2794">
            <v>0.51</v>
          </cell>
          <cell r="H2794">
            <v>0.54</v>
          </cell>
          <cell r="I2794" t="str">
            <v>5          0</v>
          </cell>
          <cell r="J2794">
            <v>0</v>
          </cell>
          <cell r="K2794">
            <v>0</v>
          </cell>
          <cell r="L2794">
            <v>2004</v>
          </cell>
          <cell r="M2794">
            <v>1.3182280498889312</v>
          </cell>
          <cell r="N2794" t="str">
            <v>NG94</v>
          </cell>
          <cell r="O2794">
            <v>51.5</v>
          </cell>
          <cell r="P2794">
            <v>2</v>
          </cell>
        </row>
        <row r="2795">
          <cell r="A2795" t="str">
            <v>ON</v>
          </cell>
          <cell r="B2795">
            <v>9</v>
          </cell>
          <cell r="C2795">
            <v>4</v>
          </cell>
          <cell r="D2795" t="str">
            <v>C</v>
          </cell>
          <cell r="E2795">
            <v>3.85</v>
          </cell>
          <cell r="F2795">
            <v>38225</v>
          </cell>
          <cell r="G2795">
            <v>0</v>
          </cell>
          <cell r="H2795">
            <v>0</v>
          </cell>
          <cell r="I2795" t="str">
            <v>0          0</v>
          </cell>
          <cell r="J2795">
            <v>0</v>
          </cell>
          <cell r="K2795">
            <v>0</v>
          </cell>
          <cell r="L2795">
            <v>2004</v>
          </cell>
          <cell r="M2795" t="str">
            <v>No Trade</v>
          </cell>
          <cell r="N2795" t="str">
            <v/>
          </cell>
          <cell r="O2795" t="str">
            <v/>
          </cell>
          <cell r="P2795" t="str">
            <v/>
          </cell>
        </row>
        <row r="2796">
          <cell r="A2796" t="str">
            <v>ON</v>
          </cell>
          <cell r="B2796">
            <v>9</v>
          </cell>
          <cell r="C2796">
            <v>4</v>
          </cell>
          <cell r="D2796" t="str">
            <v>C</v>
          </cell>
          <cell r="E2796">
            <v>4</v>
          </cell>
          <cell r="F2796">
            <v>38225</v>
          </cell>
          <cell r="G2796">
            <v>0.47399999999999998</v>
          </cell>
          <cell r="H2796">
            <v>0.43</v>
          </cell>
          <cell r="I2796" t="str">
            <v>8          0</v>
          </cell>
          <cell r="J2796">
            <v>0</v>
          </cell>
          <cell r="K2796">
            <v>0</v>
          </cell>
          <cell r="L2796">
            <v>2004</v>
          </cell>
          <cell r="M2796" t="str">
            <v>No Trade</v>
          </cell>
          <cell r="N2796" t="str">
            <v>NG94</v>
          </cell>
          <cell r="O2796">
            <v>51.5</v>
          </cell>
          <cell r="P2796">
            <v>1</v>
          </cell>
        </row>
        <row r="2797">
          <cell r="A2797" t="str">
            <v>ON</v>
          </cell>
          <cell r="B2797">
            <v>9</v>
          </cell>
          <cell r="C2797">
            <v>4</v>
          </cell>
          <cell r="D2797" t="str">
            <v>P</v>
          </cell>
          <cell r="E2797">
            <v>4</v>
          </cell>
          <cell r="F2797">
            <v>38225</v>
          </cell>
          <cell r="G2797">
            <v>0</v>
          </cell>
          <cell r="H2797">
            <v>0</v>
          </cell>
          <cell r="I2797" t="str">
            <v>0          0</v>
          </cell>
          <cell r="J2797">
            <v>0</v>
          </cell>
          <cell r="K2797">
            <v>0</v>
          </cell>
          <cell r="L2797">
            <v>2004</v>
          </cell>
          <cell r="M2797" t="str">
            <v>No Trade</v>
          </cell>
          <cell r="N2797" t="str">
            <v/>
          </cell>
          <cell r="O2797" t="str">
            <v/>
          </cell>
          <cell r="P2797" t="str">
            <v/>
          </cell>
        </row>
        <row r="2798">
          <cell r="A2798" t="str">
            <v>ON</v>
          </cell>
          <cell r="B2798">
            <v>9</v>
          </cell>
          <cell r="C2798">
            <v>4</v>
          </cell>
          <cell r="D2798" t="str">
            <v>C</v>
          </cell>
          <cell r="E2798">
            <v>4.75</v>
          </cell>
          <cell r="F2798">
            <v>38225</v>
          </cell>
          <cell r="G2798">
            <v>0.27200000000000002</v>
          </cell>
          <cell r="H2798">
            <v>0.24</v>
          </cell>
          <cell r="I2798" t="str">
            <v>9          0</v>
          </cell>
          <cell r="J2798">
            <v>0</v>
          </cell>
          <cell r="K2798">
            <v>0</v>
          </cell>
          <cell r="L2798">
            <v>2004</v>
          </cell>
          <cell r="M2798" t="str">
            <v>No Trade</v>
          </cell>
          <cell r="N2798" t="str">
            <v>NG94</v>
          </cell>
          <cell r="O2798">
            <v>51.5</v>
          </cell>
          <cell r="P2798">
            <v>1</v>
          </cell>
        </row>
        <row r="2799">
          <cell r="A2799" t="str">
            <v>ON</v>
          </cell>
          <cell r="B2799">
            <v>10</v>
          </cell>
          <cell r="C2799">
            <v>4</v>
          </cell>
          <cell r="D2799" t="str">
            <v>P</v>
          </cell>
          <cell r="E2799">
            <v>2.75</v>
          </cell>
          <cell r="F2799">
            <v>38257</v>
          </cell>
          <cell r="G2799">
            <v>0</v>
          </cell>
          <cell r="H2799">
            <v>0</v>
          </cell>
          <cell r="I2799" t="str">
            <v>0          0</v>
          </cell>
          <cell r="J2799">
            <v>0</v>
          </cell>
          <cell r="K2799">
            <v>0</v>
          </cell>
          <cell r="L2799">
            <v>2004</v>
          </cell>
          <cell r="M2799" t="str">
            <v>No Trade</v>
          </cell>
          <cell r="N2799" t="str">
            <v/>
          </cell>
          <cell r="O2799" t="str">
            <v/>
          </cell>
          <cell r="P2799" t="str">
            <v/>
          </cell>
        </row>
        <row r="2800">
          <cell r="A2800" t="str">
            <v>ON</v>
          </cell>
          <cell r="B2800">
            <v>10</v>
          </cell>
          <cell r="C2800">
            <v>4</v>
          </cell>
          <cell r="D2800" t="str">
            <v>P</v>
          </cell>
          <cell r="E2800">
            <v>3.25</v>
          </cell>
          <cell r="F2800">
            <v>38257</v>
          </cell>
          <cell r="G2800">
            <v>0.24399999999999999</v>
          </cell>
          <cell r="H2800">
            <v>0.26</v>
          </cell>
          <cell r="I2800" t="str">
            <v>5          0</v>
          </cell>
          <cell r="J2800">
            <v>0</v>
          </cell>
          <cell r="K2800">
            <v>0</v>
          </cell>
          <cell r="L2800">
            <v>2004</v>
          </cell>
          <cell r="M2800">
            <v>1.170822138815637</v>
          </cell>
          <cell r="N2800" t="str">
            <v>NG104</v>
          </cell>
          <cell r="O2800">
            <v>51.5</v>
          </cell>
          <cell r="P2800">
            <v>2</v>
          </cell>
        </row>
        <row r="2801">
          <cell r="A2801" t="str">
            <v>ON</v>
          </cell>
          <cell r="B2801">
            <v>10</v>
          </cell>
          <cell r="C2801">
            <v>4</v>
          </cell>
          <cell r="D2801" t="str">
            <v>P</v>
          </cell>
          <cell r="E2801">
            <v>3.45</v>
          </cell>
          <cell r="F2801">
            <v>38257</v>
          </cell>
          <cell r="G2801">
            <v>0</v>
          </cell>
          <cell r="H2801">
            <v>0</v>
          </cell>
          <cell r="I2801" t="str">
            <v>0          0</v>
          </cell>
          <cell r="J2801">
            <v>0</v>
          </cell>
          <cell r="K2801">
            <v>0</v>
          </cell>
          <cell r="L2801">
            <v>2004</v>
          </cell>
          <cell r="M2801" t="str">
            <v>No Trade</v>
          </cell>
          <cell r="N2801" t="str">
            <v/>
          </cell>
          <cell r="O2801" t="str">
            <v/>
          </cell>
          <cell r="P2801" t="str">
            <v/>
          </cell>
        </row>
        <row r="2802">
          <cell r="A2802" t="str">
            <v>ON</v>
          </cell>
          <cell r="B2802">
            <v>10</v>
          </cell>
          <cell r="C2802">
            <v>4</v>
          </cell>
          <cell r="D2802" t="str">
            <v>C</v>
          </cell>
          <cell r="E2802">
            <v>3.7</v>
          </cell>
          <cell r="F2802">
            <v>38257</v>
          </cell>
          <cell r="G2802">
            <v>0.61499999999999999</v>
          </cell>
          <cell r="H2802">
            <v>0.56999999999999995</v>
          </cell>
          <cell r="I2802" t="str">
            <v>2          0</v>
          </cell>
          <cell r="J2802">
            <v>0</v>
          </cell>
          <cell r="K2802">
            <v>0</v>
          </cell>
          <cell r="L2802">
            <v>2004</v>
          </cell>
          <cell r="M2802" t="str">
            <v>No Trade</v>
          </cell>
          <cell r="N2802" t="str">
            <v>NG104</v>
          </cell>
          <cell r="O2802">
            <v>51.5</v>
          </cell>
          <cell r="P2802">
            <v>1</v>
          </cell>
        </row>
        <row r="2803">
          <cell r="A2803" t="str">
            <v>ON</v>
          </cell>
          <cell r="B2803">
            <v>10</v>
          </cell>
          <cell r="C2803">
            <v>4</v>
          </cell>
          <cell r="D2803" t="str">
            <v>P</v>
          </cell>
          <cell r="E2803">
            <v>3.7</v>
          </cell>
          <cell r="F2803">
            <v>38257</v>
          </cell>
          <cell r="G2803">
            <v>0.45800000000000002</v>
          </cell>
          <cell r="H2803">
            <v>0.48</v>
          </cell>
          <cell r="I2803" t="str">
            <v>9          0</v>
          </cell>
          <cell r="J2803">
            <v>0</v>
          </cell>
          <cell r="K2803">
            <v>0</v>
          </cell>
          <cell r="L2803">
            <v>2004</v>
          </cell>
          <cell r="M2803">
            <v>1.2693185311721971</v>
          </cell>
          <cell r="N2803" t="str">
            <v>NG104</v>
          </cell>
          <cell r="O2803">
            <v>51.5</v>
          </cell>
          <cell r="P2803">
            <v>2</v>
          </cell>
        </row>
        <row r="2804">
          <cell r="A2804" t="str">
            <v>ON</v>
          </cell>
          <cell r="B2804">
            <v>10</v>
          </cell>
          <cell r="C2804">
            <v>4</v>
          </cell>
          <cell r="D2804" t="str">
            <v>C</v>
          </cell>
          <cell r="E2804">
            <v>3.75</v>
          </cell>
          <cell r="F2804">
            <v>38257</v>
          </cell>
          <cell r="G2804">
            <v>0</v>
          </cell>
          <cell r="H2804">
            <v>0</v>
          </cell>
          <cell r="I2804" t="str">
            <v>0          0</v>
          </cell>
          <cell r="J2804">
            <v>0</v>
          </cell>
          <cell r="K2804">
            <v>0</v>
          </cell>
          <cell r="L2804">
            <v>2004</v>
          </cell>
          <cell r="M2804" t="str">
            <v>No Trade</v>
          </cell>
          <cell r="N2804" t="str">
            <v/>
          </cell>
          <cell r="O2804" t="str">
            <v/>
          </cell>
          <cell r="P2804" t="str">
            <v/>
          </cell>
        </row>
        <row r="2805">
          <cell r="A2805" t="str">
            <v>ON</v>
          </cell>
          <cell r="B2805">
            <v>10</v>
          </cell>
          <cell r="C2805">
            <v>4</v>
          </cell>
          <cell r="D2805" t="str">
            <v>P</v>
          </cell>
          <cell r="E2805">
            <v>3.75</v>
          </cell>
          <cell r="F2805">
            <v>38257</v>
          </cell>
          <cell r="G2805">
            <v>0.48499999999999999</v>
          </cell>
          <cell r="H2805">
            <v>0.51</v>
          </cell>
          <cell r="I2805" t="str">
            <v>8          0</v>
          </cell>
          <cell r="J2805">
            <v>0</v>
          </cell>
          <cell r="K2805">
            <v>0</v>
          </cell>
          <cell r="L2805">
            <v>2004</v>
          </cell>
          <cell r="M2805">
            <v>1.2791534295055953</v>
          </cell>
          <cell r="N2805" t="str">
            <v>NG104</v>
          </cell>
          <cell r="O2805">
            <v>51.5</v>
          </cell>
          <cell r="P2805">
            <v>2</v>
          </cell>
        </row>
        <row r="2806">
          <cell r="A2806" t="str">
            <v>ON</v>
          </cell>
          <cell r="B2806">
            <v>10</v>
          </cell>
          <cell r="C2806">
            <v>4</v>
          </cell>
          <cell r="D2806" t="str">
            <v>C</v>
          </cell>
          <cell r="E2806">
            <v>4.75</v>
          </cell>
          <cell r="F2806">
            <v>38257</v>
          </cell>
          <cell r="G2806">
            <v>0.29199999999999998</v>
          </cell>
          <cell r="H2806">
            <v>0.26</v>
          </cell>
          <cell r="I2806" t="str">
            <v>7          0</v>
          </cell>
          <cell r="J2806">
            <v>0</v>
          </cell>
          <cell r="K2806">
            <v>0</v>
          </cell>
          <cell r="L2806">
            <v>2004</v>
          </cell>
          <cell r="M2806" t="str">
            <v>No Trade</v>
          </cell>
          <cell r="N2806" t="str">
            <v>NG104</v>
          </cell>
          <cell r="O2806">
            <v>51.5</v>
          </cell>
          <cell r="P2806">
            <v>1</v>
          </cell>
        </row>
        <row r="2807">
          <cell r="A2807" t="str">
            <v>ON</v>
          </cell>
          <cell r="B2807">
            <v>11</v>
          </cell>
          <cell r="C2807">
            <v>4</v>
          </cell>
          <cell r="D2807" t="str">
            <v>P</v>
          </cell>
          <cell r="E2807">
            <v>3.25</v>
          </cell>
          <cell r="F2807">
            <v>38286</v>
          </cell>
          <cell r="G2807">
            <v>0.219</v>
          </cell>
          <cell r="H2807">
            <v>0.23</v>
          </cell>
          <cell r="I2807" t="str">
            <v>7          0</v>
          </cell>
          <cell r="J2807">
            <v>0</v>
          </cell>
          <cell r="K2807">
            <v>0</v>
          </cell>
          <cell r="L2807">
            <v>2004</v>
          </cell>
          <cell r="M2807">
            <v>1.122115935617521</v>
          </cell>
          <cell r="N2807" t="str">
            <v>NG114</v>
          </cell>
          <cell r="O2807">
            <v>51.5</v>
          </cell>
          <cell r="P2807">
            <v>2</v>
          </cell>
        </row>
        <row r="2808">
          <cell r="A2808" t="str">
            <v>ON</v>
          </cell>
          <cell r="B2808">
            <v>11</v>
          </cell>
          <cell r="C2808">
            <v>4</v>
          </cell>
          <cell r="D2808" t="str">
            <v>P</v>
          </cell>
          <cell r="E2808">
            <v>3.7</v>
          </cell>
          <cell r="F2808">
            <v>38286</v>
          </cell>
          <cell r="G2808">
            <v>0.40699999999999997</v>
          </cell>
          <cell r="H2808">
            <v>0.43</v>
          </cell>
          <cell r="I2808" t="str">
            <v>5          0</v>
          </cell>
          <cell r="J2808">
            <v>0</v>
          </cell>
          <cell r="K2808">
            <v>0</v>
          </cell>
          <cell r="L2808">
            <v>2004</v>
          </cell>
          <cell r="M2808">
            <v>1.2087079945641301</v>
          </cell>
          <cell r="N2808" t="str">
            <v>NG114</v>
          </cell>
          <cell r="O2808">
            <v>51.5</v>
          </cell>
          <cell r="P2808">
            <v>2</v>
          </cell>
        </row>
        <row r="2809">
          <cell r="A2809" t="str">
            <v>ON</v>
          </cell>
          <cell r="B2809">
            <v>11</v>
          </cell>
          <cell r="C2809">
            <v>4</v>
          </cell>
          <cell r="D2809" t="str">
            <v>C</v>
          </cell>
          <cell r="E2809">
            <v>3.75</v>
          </cell>
          <cell r="F2809">
            <v>38286</v>
          </cell>
          <cell r="G2809">
            <v>0</v>
          </cell>
          <cell r="H2809">
            <v>0</v>
          </cell>
          <cell r="I2809" t="str">
            <v>0          0</v>
          </cell>
          <cell r="J2809">
            <v>0</v>
          </cell>
          <cell r="K2809">
            <v>0</v>
          </cell>
          <cell r="L2809">
            <v>2004</v>
          </cell>
          <cell r="M2809" t="str">
            <v>No Trade</v>
          </cell>
          <cell r="N2809" t="str">
            <v/>
          </cell>
          <cell r="O2809" t="str">
            <v/>
          </cell>
          <cell r="P2809" t="str">
            <v/>
          </cell>
        </row>
        <row r="2810">
          <cell r="A2810" t="str">
            <v>ON</v>
          </cell>
          <cell r="B2810">
            <v>11</v>
          </cell>
          <cell r="C2810">
            <v>4</v>
          </cell>
          <cell r="D2810" t="str">
            <v>C</v>
          </cell>
          <cell r="E2810">
            <v>4.75</v>
          </cell>
          <cell r="F2810">
            <v>38286</v>
          </cell>
          <cell r="G2810">
            <v>0.35899999999999999</v>
          </cell>
          <cell r="H2810">
            <v>0.33</v>
          </cell>
          <cell r="I2810" t="str">
            <v>1          0</v>
          </cell>
          <cell r="J2810">
            <v>0</v>
          </cell>
          <cell r="K2810">
            <v>0</v>
          </cell>
          <cell r="L2810">
            <v>2004</v>
          </cell>
          <cell r="M2810" t="str">
            <v>No Trade</v>
          </cell>
          <cell r="N2810" t="str">
            <v>NG114</v>
          </cell>
          <cell r="O2810">
            <v>51.5</v>
          </cell>
          <cell r="P2810">
            <v>1</v>
          </cell>
        </row>
        <row r="2811">
          <cell r="A2811" t="str">
            <v>ON</v>
          </cell>
          <cell r="B2811">
            <v>12</v>
          </cell>
          <cell r="C2811">
            <v>4</v>
          </cell>
          <cell r="D2811" t="str">
            <v>C</v>
          </cell>
          <cell r="E2811">
            <v>3.45</v>
          </cell>
          <cell r="F2811">
            <v>38314</v>
          </cell>
          <cell r="G2811">
            <v>0.999</v>
          </cell>
          <cell r="H2811">
            <v>0.94</v>
          </cell>
          <cell r="I2811" t="str">
            <v>4          0</v>
          </cell>
          <cell r="J2811">
            <v>0</v>
          </cell>
          <cell r="K2811">
            <v>0</v>
          </cell>
          <cell r="L2811">
            <v>2004</v>
          </cell>
          <cell r="M2811" t="str">
            <v>No Trade</v>
          </cell>
          <cell r="N2811" t="str">
            <v>NG124</v>
          </cell>
          <cell r="O2811">
            <v>51.5</v>
          </cell>
          <cell r="P2811">
            <v>1</v>
          </cell>
        </row>
        <row r="2812">
          <cell r="A2812" t="str">
            <v>ON</v>
          </cell>
          <cell r="B2812">
            <v>12</v>
          </cell>
          <cell r="C2812">
            <v>4</v>
          </cell>
          <cell r="D2812" t="str">
            <v>P</v>
          </cell>
          <cell r="E2812">
            <v>3.45</v>
          </cell>
          <cell r="F2812">
            <v>38314</v>
          </cell>
          <cell r="G2812">
            <v>0.27800000000000002</v>
          </cell>
          <cell r="H2812">
            <v>0.28999999999999998</v>
          </cell>
          <cell r="I2812" t="str">
            <v>6          0</v>
          </cell>
          <cell r="J2812">
            <v>0</v>
          </cell>
          <cell r="K2812">
            <v>0</v>
          </cell>
          <cell r="L2812">
            <v>2004</v>
          </cell>
          <cell r="M2812">
            <v>1.1257429551528979</v>
          </cell>
          <cell r="N2812" t="str">
            <v>NG124</v>
          </cell>
          <cell r="O2812">
            <v>51.5</v>
          </cell>
          <cell r="P2812">
            <v>2</v>
          </cell>
        </row>
        <row r="2813">
          <cell r="A2813" t="str">
            <v>ON</v>
          </cell>
          <cell r="B2813">
            <v>12</v>
          </cell>
          <cell r="C2813">
            <v>4</v>
          </cell>
          <cell r="D2813" t="str">
            <v>C</v>
          </cell>
          <cell r="E2813">
            <v>3.5</v>
          </cell>
          <cell r="F2813">
            <v>38314</v>
          </cell>
          <cell r="G2813">
            <v>0.96899999999999997</v>
          </cell>
          <cell r="H2813">
            <v>0.91</v>
          </cell>
          <cell r="I2813" t="str">
            <v>5          0</v>
          </cell>
          <cell r="J2813">
            <v>0</v>
          </cell>
          <cell r="K2813">
            <v>0</v>
          </cell>
          <cell r="L2813">
            <v>2004</v>
          </cell>
          <cell r="M2813" t="str">
            <v>No Trade</v>
          </cell>
          <cell r="N2813" t="str">
            <v>NG124</v>
          </cell>
          <cell r="O2813">
            <v>51.5</v>
          </cell>
          <cell r="P2813">
            <v>1</v>
          </cell>
        </row>
        <row r="2814">
          <cell r="A2814" t="str">
            <v>ON</v>
          </cell>
          <cell r="B2814">
            <v>12</v>
          </cell>
          <cell r="C2814">
            <v>4</v>
          </cell>
          <cell r="D2814" t="str">
            <v>P</v>
          </cell>
          <cell r="E2814">
            <v>3.5</v>
          </cell>
          <cell r="F2814">
            <v>38314</v>
          </cell>
          <cell r="G2814">
            <v>0.29599999999999999</v>
          </cell>
          <cell r="H2814">
            <v>0.31</v>
          </cell>
          <cell r="I2814" t="str">
            <v>6          0</v>
          </cell>
          <cell r="J2814">
            <v>0</v>
          </cell>
          <cell r="K2814">
            <v>0</v>
          </cell>
          <cell r="L2814">
            <v>2004</v>
          </cell>
          <cell r="M2814">
            <v>1.1334330793137777</v>
          </cell>
          <cell r="N2814" t="str">
            <v>NG124</v>
          </cell>
          <cell r="O2814">
            <v>51.5</v>
          </cell>
          <cell r="P2814">
            <v>2</v>
          </cell>
        </row>
        <row r="2815">
          <cell r="A2815" t="str">
            <v>ON</v>
          </cell>
          <cell r="B2815">
            <v>12</v>
          </cell>
          <cell r="C2815">
            <v>4</v>
          </cell>
          <cell r="D2815" t="str">
            <v>C</v>
          </cell>
          <cell r="E2815">
            <v>3.7</v>
          </cell>
          <cell r="F2815">
            <v>38314</v>
          </cell>
          <cell r="G2815">
            <v>0</v>
          </cell>
          <cell r="H2815">
            <v>0</v>
          </cell>
          <cell r="I2815" t="str">
            <v>0          0</v>
          </cell>
          <cell r="J2815">
            <v>0</v>
          </cell>
          <cell r="K2815">
            <v>0</v>
          </cell>
          <cell r="L2815">
            <v>2004</v>
          </cell>
          <cell r="M2815" t="str">
            <v>No Trade</v>
          </cell>
          <cell r="N2815" t="str">
            <v/>
          </cell>
          <cell r="O2815" t="str">
            <v/>
          </cell>
          <cell r="P2815" t="str">
            <v/>
          </cell>
        </row>
        <row r="2816">
          <cell r="A2816" t="str">
            <v>ON</v>
          </cell>
          <cell r="B2816">
            <v>12</v>
          </cell>
          <cell r="C2816">
            <v>4</v>
          </cell>
          <cell r="D2816" t="str">
            <v>P</v>
          </cell>
          <cell r="E2816">
            <v>3.7</v>
          </cell>
          <cell r="F2816">
            <v>38314</v>
          </cell>
          <cell r="G2816">
            <v>0.378</v>
          </cell>
          <cell r="H2816">
            <v>0.4</v>
          </cell>
          <cell r="I2816" t="str">
            <v>1          0</v>
          </cell>
          <cell r="J2816">
            <v>0</v>
          </cell>
          <cell r="K2816">
            <v>0</v>
          </cell>
          <cell r="L2816">
            <v>2004</v>
          </cell>
          <cell r="M2816">
            <v>1.1662614145981849</v>
          </cell>
          <cell r="N2816" t="str">
            <v>NG124</v>
          </cell>
          <cell r="O2816">
            <v>51.5</v>
          </cell>
          <cell r="P2816">
            <v>2</v>
          </cell>
        </row>
        <row r="2817">
          <cell r="A2817" t="str">
            <v>ON</v>
          </cell>
          <cell r="B2817">
            <v>12</v>
          </cell>
          <cell r="C2817">
            <v>4</v>
          </cell>
          <cell r="D2817" t="str">
            <v>C</v>
          </cell>
          <cell r="E2817">
            <v>3.75</v>
          </cell>
          <cell r="F2817">
            <v>38314</v>
          </cell>
          <cell r="G2817">
            <v>0</v>
          </cell>
          <cell r="H2817">
            <v>0</v>
          </cell>
          <cell r="I2817" t="str">
            <v>0          0</v>
          </cell>
          <cell r="J2817">
            <v>0</v>
          </cell>
          <cell r="K2817">
            <v>0</v>
          </cell>
          <cell r="L2817">
            <v>2004</v>
          </cell>
          <cell r="M2817" t="str">
            <v>No Trade</v>
          </cell>
          <cell r="N2817" t="str">
            <v/>
          </cell>
          <cell r="O2817" t="str">
            <v/>
          </cell>
          <cell r="P2817" t="str">
            <v/>
          </cell>
        </row>
        <row r="2818">
          <cell r="A2818" t="str">
            <v>ON</v>
          </cell>
          <cell r="B2818">
            <v>12</v>
          </cell>
          <cell r="C2818">
            <v>4</v>
          </cell>
          <cell r="D2818" t="str">
            <v>C</v>
          </cell>
          <cell r="E2818">
            <v>4</v>
          </cell>
          <cell r="F2818">
            <v>38314</v>
          </cell>
          <cell r="G2818">
            <v>0.70699999999999996</v>
          </cell>
          <cell r="H2818">
            <v>0.66</v>
          </cell>
          <cell r="I2818" t="str">
            <v>2          0</v>
          </cell>
          <cell r="J2818">
            <v>0</v>
          </cell>
          <cell r="K2818">
            <v>0</v>
          </cell>
          <cell r="L2818">
            <v>2004</v>
          </cell>
          <cell r="M2818" t="str">
            <v>No Trade</v>
          </cell>
          <cell r="N2818" t="str">
            <v>NG124</v>
          </cell>
          <cell r="O2818">
            <v>51.5</v>
          </cell>
          <cell r="P2818">
            <v>1</v>
          </cell>
        </row>
        <row r="2819">
          <cell r="A2819" t="str">
            <v>ON</v>
          </cell>
          <cell r="B2819">
            <v>12</v>
          </cell>
          <cell r="C2819">
            <v>4</v>
          </cell>
          <cell r="D2819" t="str">
            <v>P</v>
          </cell>
          <cell r="E2819">
            <v>4</v>
          </cell>
          <cell r="F2819">
            <v>38314</v>
          </cell>
          <cell r="G2819">
            <v>0.51900000000000002</v>
          </cell>
          <cell r="H2819">
            <v>0.54</v>
          </cell>
          <cell r="I2819" t="str">
            <v>8          0</v>
          </cell>
          <cell r="J2819">
            <v>0</v>
          </cell>
          <cell r="K2819">
            <v>0</v>
          </cell>
          <cell r="L2819">
            <v>2004</v>
          </cell>
          <cell r="M2819">
            <v>1.2127204315002813</v>
          </cell>
          <cell r="N2819" t="str">
            <v>NG124</v>
          </cell>
          <cell r="O2819">
            <v>51.5</v>
          </cell>
          <cell r="P2819">
            <v>2</v>
          </cell>
        </row>
        <row r="2820">
          <cell r="A2820" t="str">
            <v>ON</v>
          </cell>
          <cell r="B2820">
            <v>12</v>
          </cell>
          <cell r="C2820">
            <v>4</v>
          </cell>
          <cell r="D2820" t="str">
            <v>C</v>
          </cell>
          <cell r="E2820">
            <v>4.75</v>
          </cell>
          <cell r="F2820">
            <v>38314</v>
          </cell>
          <cell r="G2820">
            <v>0.442</v>
          </cell>
          <cell r="H2820">
            <v>0.41</v>
          </cell>
          <cell r="I2820" t="str">
            <v>2          0</v>
          </cell>
          <cell r="J2820">
            <v>0</v>
          </cell>
          <cell r="K2820">
            <v>0</v>
          </cell>
          <cell r="L2820">
            <v>2004</v>
          </cell>
          <cell r="M2820" t="str">
            <v>No Trade</v>
          </cell>
          <cell r="N2820" t="str">
            <v>NG124</v>
          </cell>
          <cell r="O2820">
            <v>51.5</v>
          </cell>
          <cell r="P2820">
            <v>1</v>
          </cell>
        </row>
        <row r="2821">
          <cell r="A2821" t="str">
            <v>ON</v>
          </cell>
          <cell r="B2821">
            <v>12</v>
          </cell>
          <cell r="C2821">
            <v>4</v>
          </cell>
          <cell r="D2821" t="str">
            <v>P</v>
          </cell>
          <cell r="E2821">
            <v>4.75</v>
          </cell>
          <cell r="F2821">
            <v>38314</v>
          </cell>
          <cell r="G2821">
            <v>1.069</v>
          </cell>
          <cell r="H2821">
            <v>1.06</v>
          </cell>
          <cell r="I2821" t="str">
            <v>9          0</v>
          </cell>
          <cell r="J2821">
            <v>0</v>
          </cell>
          <cell r="K2821">
            <v>0</v>
          </cell>
          <cell r="L2821">
            <v>2004</v>
          </cell>
          <cell r="M2821">
            <v>1.3639663984036972</v>
          </cell>
          <cell r="N2821" t="str">
            <v>NG124</v>
          </cell>
          <cell r="O2821">
            <v>51.5</v>
          </cell>
          <cell r="P2821">
            <v>2</v>
          </cell>
        </row>
        <row r="2822">
          <cell r="A2822" t="str">
            <v>ON</v>
          </cell>
          <cell r="B2822">
            <v>1</v>
          </cell>
          <cell r="C2822">
            <v>5</v>
          </cell>
          <cell r="D2822" t="str">
            <v>C</v>
          </cell>
          <cell r="E2822">
            <v>3.7</v>
          </cell>
          <cell r="F2822">
            <v>38348</v>
          </cell>
          <cell r="G2822">
            <v>0.40200000000000002</v>
          </cell>
          <cell r="H2822">
            <v>0.4</v>
          </cell>
          <cell r="I2822" t="str">
            <v>2          0</v>
          </cell>
          <cell r="J2822">
            <v>0</v>
          </cell>
          <cell r="K2822">
            <v>0</v>
          </cell>
          <cell r="L2822">
            <v>2005</v>
          </cell>
          <cell r="M2822" t="str">
            <v>No Trade</v>
          </cell>
          <cell r="N2822" t="str">
            <v>NG15</v>
          </cell>
          <cell r="O2822">
            <v>51.5</v>
          </cell>
          <cell r="P2822">
            <v>1</v>
          </cell>
        </row>
        <row r="2823">
          <cell r="A2823" t="str">
            <v>ON</v>
          </cell>
          <cell r="B2823">
            <v>1</v>
          </cell>
          <cell r="C2823">
            <v>5</v>
          </cell>
          <cell r="D2823" t="str">
            <v>P</v>
          </cell>
          <cell r="E2823">
            <v>3.7</v>
          </cell>
          <cell r="F2823">
            <v>38348</v>
          </cell>
          <cell r="G2823">
            <v>0.37</v>
          </cell>
          <cell r="H2823">
            <v>0.39</v>
          </cell>
          <cell r="I2823" t="str">
            <v>2          0</v>
          </cell>
          <cell r="J2823">
            <v>0</v>
          </cell>
          <cell r="K2823">
            <v>0</v>
          </cell>
          <cell r="L2823">
            <v>2005</v>
          </cell>
          <cell r="M2823">
            <v>1.1344493284828137</v>
          </cell>
          <cell r="N2823" t="str">
            <v>NG15</v>
          </cell>
          <cell r="O2823">
            <v>51.5</v>
          </cell>
          <cell r="P2823">
            <v>2</v>
          </cell>
        </row>
        <row r="2824">
          <cell r="A2824" t="str">
            <v>ON</v>
          </cell>
          <cell r="B2824">
            <v>2</v>
          </cell>
          <cell r="C2824">
            <v>5</v>
          </cell>
          <cell r="D2824" t="str">
            <v>P</v>
          </cell>
          <cell r="E2824">
            <v>3.7</v>
          </cell>
          <cell r="F2824">
            <v>38378</v>
          </cell>
          <cell r="G2824">
            <v>0.41299999999999998</v>
          </cell>
          <cell r="H2824">
            <v>0.43</v>
          </cell>
          <cell r="I2824" t="str">
            <v>5          0</v>
          </cell>
          <cell r="J2824">
            <v>0</v>
          </cell>
          <cell r="K2824">
            <v>0</v>
          </cell>
          <cell r="L2824">
            <v>2005</v>
          </cell>
          <cell r="M2824">
            <v>1.1415475085995526</v>
          </cell>
          <cell r="N2824" t="str">
            <v>NG25</v>
          </cell>
          <cell r="O2824">
            <v>51.5</v>
          </cell>
          <cell r="P2824">
            <v>2</v>
          </cell>
        </row>
        <row r="2825">
          <cell r="A2825" t="str">
            <v>ON</v>
          </cell>
          <cell r="B2825">
            <v>2</v>
          </cell>
          <cell r="C2825">
            <v>5</v>
          </cell>
          <cell r="D2825" t="str">
            <v>C</v>
          </cell>
          <cell r="E2825">
            <v>5</v>
          </cell>
          <cell r="F2825">
            <v>38378</v>
          </cell>
          <cell r="G2825">
            <v>0.38400000000000001</v>
          </cell>
          <cell r="H2825">
            <v>0.36</v>
          </cell>
          <cell r="I2825" t="str">
            <v>0          0</v>
          </cell>
          <cell r="J2825">
            <v>0</v>
          </cell>
          <cell r="K2825">
            <v>0</v>
          </cell>
          <cell r="L2825">
            <v>2005</v>
          </cell>
          <cell r="M2825" t="str">
            <v>No Trade</v>
          </cell>
          <cell r="N2825" t="str">
            <v>NG25</v>
          </cell>
          <cell r="O2825">
            <v>51.5</v>
          </cell>
          <cell r="P2825">
            <v>1</v>
          </cell>
        </row>
        <row r="2826">
          <cell r="A2826" t="str">
            <v>ON</v>
          </cell>
          <cell r="B2826">
            <v>3</v>
          </cell>
          <cell r="C2826">
            <v>5</v>
          </cell>
          <cell r="D2826" t="str">
            <v>P</v>
          </cell>
          <cell r="E2826">
            <v>3.7</v>
          </cell>
          <cell r="F2826">
            <v>38406</v>
          </cell>
          <cell r="G2826">
            <v>0.47599999999999998</v>
          </cell>
          <cell r="H2826">
            <v>0.49</v>
          </cell>
          <cell r="I2826" t="str">
            <v>9          0</v>
          </cell>
          <cell r="J2826">
            <v>0</v>
          </cell>
          <cell r="K2826">
            <v>0</v>
          </cell>
          <cell r="L2826">
            <v>2005</v>
          </cell>
          <cell r="M2826">
            <v>1.1609546883175503</v>
          </cell>
          <cell r="N2826" t="str">
            <v>NG35</v>
          </cell>
          <cell r="O2826">
            <v>51.5</v>
          </cell>
          <cell r="P2826">
            <v>2</v>
          </cell>
        </row>
        <row r="2827">
          <cell r="A2827" t="str">
            <v>ON</v>
          </cell>
          <cell r="B2827">
            <v>4</v>
          </cell>
          <cell r="C2827">
            <v>5</v>
          </cell>
          <cell r="D2827" t="str">
            <v>C</v>
          </cell>
          <cell r="E2827">
            <v>3.7</v>
          </cell>
          <cell r="F2827">
            <v>38439</v>
          </cell>
          <cell r="G2827">
            <v>0</v>
          </cell>
          <cell r="H2827">
            <v>0</v>
          </cell>
          <cell r="I2827" t="str">
            <v>0          0</v>
          </cell>
          <cell r="J2827">
            <v>0</v>
          </cell>
          <cell r="K2827">
            <v>0</v>
          </cell>
          <cell r="L2827">
            <v>2005</v>
          </cell>
          <cell r="M2827" t="str">
            <v>No Trade</v>
          </cell>
          <cell r="N2827" t="str">
            <v/>
          </cell>
          <cell r="O2827" t="str">
            <v/>
          </cell>
          <cell r="P2827" t="str">
            <v/>
          </cell>
        </row>
        <row r="2828">
          <cell r="A2828" t="str">
            <v>ON</v>
          </cell>
          <cell r="B2828">
            <v>4</v>
          </cell>
          <cell r="C2828">
            <v>5</v>
          </cell>
          <cell r="D2828" t="str">
            <v>P</v>
          </cell>
          <cell r="E2828">
            <v>3.7</v>
          </cell>
          <cell r="F2828">
            <v>38439</v>
          </cell>
          <cell r="G2828">
            <v>0.55700000000000005</v>
          </cell>
          <cell r="H2828">
            <v>0.57999999999999996</v>
          </cell>
          <cell r="I2828" t="str">
            <v>3          0</v>
          </cell>
          <cell r="J2828">
            <v>0</v>
          </cell>
          <cell r="K2828">
            <v>0</v>
          </cell>
          <cell r="L2828">
            <v>2005</v>
          </cell>
          <cell r="M2828">
            <v>1.1825445021827512</v>
          </cell>
          <cell r="N2828" t="str">
            <v>NG45</v>
          </cell>
          <cell r="O2828">
            <v>51.5</v>
          </cell>
          <cell r="P2828">
            <v>2</v>
          </cell>
        </row>
        <row r="2829">
          <cell r="A2829" t="str">
            <v>ON</v>
          </cell>
          <cell r="B2829">
            <v>5</v>
          </cell>
          <cell r="C2829">
            <v>5</v>
          </cell>
          <cell r="D2829" t="str">
            <v>C</v>
          </cell>
          <cell r="E2829">
            <v>3.7</v>
          </cell>
          <cell r="F2829">
            <v>38468</v>
          </cell>
          <cell r="G2829">
            <v>0.58299999999999996</v>
          </cell>
          <cell r="H2829">
            <v>0.57999999999999996</v>
          </cell>
          <cell r="I2829" t="str">
            <v>3          0</v>
          </cell>
          <cell r="J2829">
            <v>0</v>
          </cell>
          <cell r="K2829">
            <v>0</v>
          </cell>
          <cell r="L2829">
            <v>2005</v>
          </cell>
          <cell r="M2829" t="str">
            <v>No Trade</v>
          </cell>
          <cell r="N2829" t="str">
            <v>NG55</v>
          </cell>
          <cell r="O2829">
            <v>51.5</v>
          </cell>
          <cell r="P2829">
            <v>1</v>
          </cell>
        </row>
        <row r="2830">
          <cell r="A2830" t="str">
            <v>ON</v>
          </cell>
          <cell r="B2830">
            <v>5</v>
          </cell>
          <cell r="C2830">
            <v>5</v>
          </cell>
          <cell r="D2830" t="str">
            <v>P</v>
          </cell>
          <cell r="E2830">
            <v>3.7</v>
          </cell>
          <cell r="F2830">
            <v>38468</v>
          </cell>
          <cell r="G2830">
            <v>0.59299999999999997</v>
          </cell>
          <cell r="H2830">
            <v>0.62</v>
          </cell>
          <cell r="I2830" t="str">
            <v>0          0</v>
          </cell>
          <cell r="J2830">
            <v>0</v>
          </cell>
          <cell r="K2830">
            <v>0</v>
          </cell>
          <cell r="L2830">
            <v>2005</v>
          </cell>
          <cell r="M2830">
            <v>1.1828880706381513</v>
          </cell>
          <cell r="N2830" t="str">
            <v>NG55</v>
          </cell>
          <cell r="O2830">
            <v>51.5</v>
          </cell>
          <cell r="P2830">
            <v>2</v>
          </cell>
        </row>
        <row r="2831">
          <cell r="A2831" t="str">
            <v>ON</v>
          </cell>
          <cell r="B2831">
            <v>5</v>
          </cell>
          <cell r="C2831">
            <v>5</v>
          </cell>
          <cell r="D2831" t="str">
            <v>P</v>
          </cell>
          <cell r="E2831">
            <v>3.75</v>
          </cell>
          <cell r="F2831">
            <v>38468</v>
          </cell>
          <cell r="G2831">
            <v>0.69899999999999995</v>
          </cell>
          <cell r="H2831">
            <v>0.69</v>
          </cell>
          <cell r="I2831" t="str">
            <v>9          0</v>
          </cell>
          <cell r="J2831">
            <v>0</v>
          </cell>
          <cell r="K2831">
            <v>0</v>
          </cell>
          <cell r="L2831">
            <v>2005</v>
          </cell>
          <cell r="M2831">
            <v>1.2292712142815758</v>
          </cell>
          <cell r="N2831" t="str">
            <v>NG55</v>
          </cell>
          <cell r="O2831">
            <v>51.5</v>
          </cell>
          <cell r="P2831">
            <v>2</v>
          </cell>
        </row>
        <row r="2832">
          <cell r="A2832" t="str">
            <v>ON</v>
          </cell>
          <cell r="B2832">
            <v>6</v>
          </cell>
          <cell r="C2832">
            <v>5</v>
          </cell>
          <cell r="D2832" t="str">
            <v>P</v>
          </cell>
          <cell r="E2832">
            <v>3.7</v>
          </cell>
          <cell r="F2832">
            <v>38497</v>
          </cell>
          <cell r="G2832">
            <v>0</v>
          </cell>
          <cell r="H2832">
            <v>0</v>
          </cell>
          <cell r="I2832" t="str">
            <v>0          0</v>
          </cell>
          <cell r="J2832">
            <v>0</v>
          </cell>
          <cell r="K2832">
            <v>0</v>
          </cell>
          <cell r="L2832">
            <v>2005</v>
          </cell>
          <cell r="M2832" t="str">
            <v>No Trade</v>
          </cell>
          <cell r="N2832" t="str">
            <v/>
          </cell>
          <cell r="O2832" t="str">
            <v/>
          </cell>
          <cell r="P2832" t="str">
            <v/>
          </cell>
        </row>
        <row r="2833">
          <cell r="A2833" t="str">
            <v>ON</v>
          </cell>
          <cell r="B2833">
            <v>6</v>
          </cell>
          <cell r="C2833">
            <v>5</v>
          </cell>
          <cell r="D2833" t="str">
            <v>P</v>
          </cell>
          <cell r="E2833">
            <v>3.75</v>
          </cell>
          <cell r="F2833">
            <v>38497</v>
          </cell>
          <cell r="G2833">
            <v>0.23499999999999999</v>
          </cell>
          <cell r="H2833">
            <v>0.23</v>
          </cell>
          <cell r="I2833" t="str">
            <v>5          0</v>
          </cell>
          <cell r="J2833">
            <v>0</v>
          </cell>
          <cell r="K2833">
            <v>0</v>
          </cell>
          <cell r="L2833">
            <v>2005</v>
          </cell>
          <cell r="M2833">
            <v>0.93966456054775127</v>
          </cell>
          <cell r="N2833" t="str">
            <v>NG65</v>
          </cell>
          <cell r="O2833">
            <v>51.5</v>
          </cell>
          <cell r="P2833">
            <v>2</v>
          </cell>
        </row>
        <row r="2834">
          <cell r="A2834" t="str">
            <v>ON</v>
          </cell>
          <cell r="B2834">
            <v>11</v>
          </cell>
          <cell r="C2834">
            <v>5</v>
          </cell>
          <cell r="D2834" t="str">
            <v>P</v>
          </cell>
          <cell r="E2834">
            <v>3.7</v>
          </cell>
          <cell r="F2834">
            <v>38651</v>
          </cell>
          <cell r="G2834">
            <v>0.438</v>
          </cell>
          <cell r="H2834">
            <v>0.43</v>
          </cell>
          <cell r="I2834" t="str">
            <v>8          0</v>
          </cell>
          <cell r="J2834">
            <v>0</v>
          </cell>
          <cell r="K2834">
            <v>0</v>
          </cell>
          <cell r="L2834">
            <v>2005</v>
          </cell>
          <cell r="M2834">
            <v>1.0285496274919357</v>
          </cell>
          <cell r="N2834" t="str">
            <v>NG115</v>
          </cell>
          <cell r="O2834">
            <v>58.75</v>
          </cell>
          <cell r="P2834">
            <v>2</v>
          </cell>
        </row>
        <row r="2835">
          <cell r="A2835" t="str">
            <v>ON</v>
          </cell>
          <cell r="B2835">
            <v>11</v>
          </cell>
          <cell r="C2835">
            <v>5</v>
          </cell>
          <cell r="D2835" t="str">
            <v>C</v>
          </cell>
          <cell r="E2835">
            <v>4.75</v>
          </cell>
          <cell r="F2835">
            <v>38651</v>
          </cell>
          <cell r="G2835">
            <v>0.371</v>
          </cell>
          <cell r="H2835">
            <v>0.37</v>
          </cell>
          <cell r="I2835" t="str">
            <v>1          0</v>
          </cell>
          <cell r="J2835">
            <v>0</v>
          </cell>
          <cell r="K2835">
            <v>0</v>
          </cell>
          <cell r="L2835">
            <v>2005</v>
          </cell>
          <cell r="M2835" t="str">
            <v>No Trade</v>
          </cell>
          <cell r="N2835" t="str">
            <v>NG115</v>
          </cell>
          <cell r="O2835">
            <v>58.75</v>
          </cell>
          <cell r="P2835">
            <v>1</v>
          </cell>
        </row>
        <row r="2836">
          <cell r="A2836" t="str">
            <v>PO</v>
          </cell>
          <cell r="B2836">
            <v>1</v>
          </cell>
          <cell r="C2836">
            <v>3</v>
          </cell>
          <cell r="D2836" t="str">
            <v>P</v>
          </cell>
          <cell r="E2836">
            <v>530</v>
          </cell>
          <cell r="F2836">
            <v>37608</v>
          </cell>
          <cell r="G2836">
            <v>0.3</v>
          </cell>
          <cell r="H2836">
            <v>0.5</v>
          </cell>
          <cell r="I2836" t="str">
            <v>0          0</v>
          </cell>
          <cell r="J2836">
            <v>0</v>
          </cell>
          <cell r="K2836">
            <v>0</v>
          </cell>
          <cell r="L2836">
            <v>2003</v>
          </cell>
          <cell r="M2836" t="str">
            <v>No Trade</v>
          </cell>
          <cell r="N2836" t="str">
            <v/>
          </cell>
          <cell r="O2836" t="str">
            <v/>
          </cell>
          <cell r="P2836" t="str">
            <v/>
          </cell>
        </row>
        <row r="2837">
          <cell r="A2837" t="str">
            <v>PO</v>
          </cell>
          <cell r="B2837">
            <v>1</v>
          </cell>
          <cell r="C2837">
            <v>3</v>
          </cell>
          <cell r="D2837" t="str">
            <v>P</v>
          </cell>
          <cell r="E2837">
            <v>550</v>
          </cell>
          <cell r="F2837">
            <v>37608</v>
          </cell>
          <cell r="G2837">
            <v>0.6</v>
          </cell>
          <cell r="H2837">
            <v>0.8</v>
          </cell>
          <cell r="I2837" t="str">
            <v>0          0</v>
          </cell>
          <cell r="J2837">
            <v>0</v>
          </cell>
          <cell r="K2837">
            <v>0</v>
          </cell>
          <cell r="L2837">
            <v>2003</v>
          </cell>
          <cell r="M2837" t="str">
            <v>No Trade</v>
          </cell>
          <cell r="N2837" t="str">
            <v/>
          </cell>
          <cell r="O2837" t="str">
            <v/>
          </cell>
          <cell r="P2837" t="str">
            <v/>
          </cell>
        </row>
        <row r="2838">
          <cell r="A2838" t="str">
            <v>PO</v>
          </cell>
          <cell r="B2838">
            <v>1</v>
          </cell>
          <cell r="C2838">
            <v>3</v>
          </cell>
          <cell r="D2838" t="str">
            <v>P</v>
          </cell>
          <cell r="E2838">
            <v>560</v>
          </cell>
          <cell r="F2838">
            <v>37608</v>
          </cell>
          <cell r="G2838">
            <v>1.1000000000000001</v>
          </cell>
          <cell r="H2838">
            <v>1.6</v>
          </cell>
          <cell r="I2838" t="str">
            <v>0          1</v>
          </cell>
          <cell r="J2838">
            <v>0.1</v>
          </cell>
          <cell r="K2838">
            <v>0.1</v>
          </cell>
          <cell r="L2838">
            <v>2003</v>
          </cell>
          <cell r="M2838" t="str">
            <v>No Trade</v>
          </cell>
          <cell r="N2838" t="str">
            <v/>
          </cell>
          <cell r="O2838" t="str">
            <v/>
          </cell>
          <cell r="P2838" t="str">
            <v/>
          </cell>
        </row>
        <row r="2839">
          <cell r="A2839" t="str">
            <v>PO</v>
          </cell>
          <cell r="B2839">
            <v>1</v>
          </cell>
          <cell r="C2839">
            <v>3</v>
          </cell>
          <cell r="D2839" t="str">
            <v>C</v>
          </cell>
          <cell r="E2839">
            <v>570</v>
          </cell>
          <cell r="F2839">
            <v>37608</v>
          </cell>
          <cell r="G2839">
            <v>26.6</v>
          </cell>
          <cell r="H2839">
            <v>25</v>
          </cell>
          <cell r="I2839" t="str">
            <v>0          0</v>
          </cell>
          <cell r="J2839">
            <v>0</v>
          </cell>
          <cell r="K2839">
            <v>0</v>
          </cell>
          <cell r="L2839">
            <v>2003</v>
          </cell>
          <cell r="M2839" t="str">
            <v>No Trade</v>
          </cell>
          <cell r="N2839" t="str">
            <v/>
          </cell>
          <cell r="O2839" t="str">
            <v/>
          </cell>
          <cell r="P2839" t="str">
            <v/>
          </cell>
        </row>
        <row r="2840">
          <cell r="A2840" t="str">
            <v>PO</v>
          </cell>
          <cell r="B2840">
            <v>1</v>
          </cell>
          <cell r="C2840">
            <v>3</v>
          </cell>
          <cell r="D2840" t="str">
            <v>P</v>
          </cell>
          <cell r="E2840">
            <v>570</v>
          </cell>
          <cell r="F2840">
            <v>37608</v>
          </cell>
          <cell r="G2840">
            <v>1.9</v>
          </cell>
          <cell r="H2840">
            <v>2.5</v>
          </cell>
          <cell r="I2840" t="str">
            <v>0          0</v>
          </cell>
          <cell r="J2840">
            <v>0</v>
          </cell>
          <cell r="K2840">
            <v>0</v>
          </cell>
          <cell r="L2840">
            <v>2003</v>
          </cell>
          <cell r="M2840" t="str">
            <v>No Trade</v>
          </cell>
          <cell r="N2840" t="str">
            <v/>
          </cell>
          <cell r="O2840" t="str">
            <v/>
          </cell>
          <cell r="P2840" t="str">
            <v/>
          </cell>
        </row>
        <row r="2841">
          <cell r="A2841" t="str">
            <v>PO</v>
          </cell>
          <cell r="B2841">
            <v>1</v>
          </cell>
          <cell r="C2841">
            <v>3</v>
          </cell>
          <cell r="D2841" t="str">
            <v>P</v>
          </cell>
          <cell r="E2841">
            <v>580</v>
          </cell>
          <cell r="F2841">
            <v>37608</v>
          </cell>
          <cell r="G2841">
            <v>2.9</v>
          </cell>
          <cell r="H2841">
            <v>3.5</v>
          </cell>
          <cell r="I2841" t="str">
            <v>0          0</v>
          </cell>
          <cell r="J2841">
            <v>0</v>
          </cell>
          <cell r="K2841">
            <v>0</v>
          </cell>
          <cell r="L2841">
            <v>2003</v>
          </cell>
          <cell r="M2841" t="str">
            <v>No Trade</v>
          </cell>
          <cell r="N2841" t="str">
            <v/>
          </cell>
          <cell r="O2841" t="str">
            <v/>
          </cell>
          <cell r="P2841" t="str">
            <v/>
          </cell>
        </row>
        <row r="2842">
          <cell r="A2842" t="str">
            <v>PO</v>
          </cell>
          <cell r="B2842">
            <v>1</v>
          </cell>
          <cell r="C2842">
            <v>3</v>
          </cell>
          <cell r="D2842" t="str">
            <v>C</v>
          </cell>
          <cell r="E2842">
            <v>630</v>
          </cell>
          <cell r="F2842">
            <v>37608</v>
          </cell>
          <cell r="G2842">
            <v>1</v>
          </cell>
          <cell r="H2842">
            <v>1</v>
          </cell>
          <cell r="I2842" t="str">
            <v>0          0</v>
          </cell>
          <cell r="J2842">
            <v>0</v>
          </cell>
          <cell r="K2842">
            <v>0</v>
          </cell>
          <cell r="L2842">
            <v>2003</v>
          </cell>
          <cell r="M2842" t="str">
            <v>No Trade</v>
          </cell>
          <cell r="N2842" t="str">
            <v/>
          </cell>
          <cell r="O2842" t="str">
            <v/>
          </cell>
          <cell r="P2842" t="str">
            <v/>
          </cell>
        </row>
        <row r="2843">
          <cell r="A2843" t="str">
            <v>PO</v>
          </cell>
          <cell r="B2843">
            <v>1</v>
          </cell>
          <cell r="C2843">
            <v>3</v>
          </cell>
          <cell r="D2843" t="str">
            <v>C</v>
          </cell>
          <cell r="E2843">
            <v>700</v>
          </cell>
          <cell r="F2843">
            <v>37608</v>
          </cell>
          <cell r="G2843">
            <v>0.5</v>
          </cell>
          <cell r="H2843">
            <v>0.5</v>
          </cell>
          <cell r="I2843" t="str">
            <v>0          0</v>
          </cell>
          <cell r="J2843">
            <v>0</v>
          </cell>
          <cell r="K2843">
            <v>0</v>
          </cell>
          <cell r="L2843">
            <v>2003</v>
          </cell>
          <cell r="M2843" t="str">
            <v>No Trade</v>
          </cell>
          <cell r="N2843" t="str">
            <v/>
          </cell>
          <cell r="O2843" t="str">
            <v/>
          </cell>
          <cell r="P2843" t="str">
            <v/>
          </cell>
        </row>
        <row r="2844">
          <cell r="A2844" t="str">
            <v>WA</v>
          </cell>
          <cell r="B2844">
            <v>1</v>
          </cell>
          <cell r="C2844">
            <v>3</v>
          </cell>
          <cell r="D2844" t="str">
            <v>P</v>
          </cell>
          <cell r="E2844">
            <v>0</v>
          </cell>
          <cell r="F2844">
            <v>37608</v>
          </cell>
          <cell r="G2844">
            <v>0.04</v>
          </cell>
          <cell r="H2844">
            <v>0</v>
          </cell>
          <cell r="I2844" t="str">
            <v>4          0</v>
          </cell>
          <cell r="J2844">
            <v>0</v>
          </cell>
          <cell r="K2844">
            <v>0</v>
          </cell>
          <cell r="L2844">
            <v>2003</v>
          </cell>
          <cell r="M2844" t="str">
            <v>No Trade</v>
          </cell>
          <cell r="N2844" t="str">
            <v/>
          </cell>
          <cell r="O2844" t="str">
            <v/>
          </cell>
          <cell r="P2844" t="str">
            <v/>
          </cell>
        </row>
        <row r="2845">
          <cell r="A2845" t="str">
            <v>WA</v>
          </cell>
          <cell r="B2845">
            <v>1</v>
          </cell>
          <cell r="C2845">
            <v>3</v>
          </cell>
          <cell r="D2845" t="str">
            <v>C</v>
          </cell>
          <cell r="E2845">
            <v>0.1</v>
          </cell>
          <cell r="F2845">
            <v>37608</v>
          </cell>
          <cell r="G2845">
            <v>0.18</v>
          </cell>
          <cell r="H2845">
            <v>0.1</v>
          </cell>
          <cell r="I2845" t="str">
            <v>7          0</v>
          </cell>
          <cell r="J2845">
            <v>0</v>
          </cell>
          <cell r="K2845">
            <v>0</v>
          </cell>
          <cell r="L2845">
            <v>2003</v>
          </cell>
          <cell r="M2845" t="str">
            <v>No Trade</v>
          </cell>
          <cell r="N2845" t="str">
            <v/>
          </cell>
          <cell r="O2845" t="str">
            <v/>
          </cell>
          <cell r="P2845" t="str">
            <v/>
          </cell>
        </row>
        <row r="2846">
          <cell r="A2846" t="str">
            <v>WA</v>
          </cell>
          <cell r="B2846">
            <v>1</v>
          </cell>
          <cell r="C2846">
            <v>3</v>
          </cell>
          <cell r="D2846" t="str">
            <v>P</v>
          </cell>
          <cell r="E2846">
            <v>0.1</v>
          </cell>
          <cell r="F2846">
            <v>37608</v>
          </cell>
          <cell r="G2846">
            <v>0.17</v>
          </cell>
          <cell r="H2846">
            <v>0.1</v>
          </cell>
          <cell r="I2846" t="str">
            <v>9          0</v>
          </cell>
          <cell r="J2846">
            <v>0</v>
          </cell>
          <cell r="K2846">
            <v>0</v>
          </cell>
          <cell r="L2846">
            <v>2003</v>
          </cell>
          <cell r="M2846" t="str">
            <v>No Trade</v>
          </cell>
          <cell r="N2846" t="str">
            <v/>
          </cell>
          <cell r="O2846" t="str">
            <v/>
          </cell>
          <cell r="P2846" t="str">
            <v/>
          </cell>
        </row>
        <row r="2847">
          <cell r="A2847" t="str">
            <v>WA</v>
          </cell>
          <cell r="B2847">
            <v>1</v>
          </cell>
          <cell r="C2847">
            <v>3</v>
          </cell>
          <cell r="D2847" t="str">
            <v>C</v>
          </cell>
          <cell r="E2847">
            <v>0.15</v>
          </cell>
          <cell r="F2847">
            <v>37608</v>
          </cell>
          <cell r="G2847">
            <v>0.16</v>
          </cell>
          <cell r="H2847">
            <v>0.1</v>
          </cell>
          <cell r="I2847" t="str">
            <v>5          0</v>
          </cell>
          <cell r="J2847">
            <v>0</v>
          </cell>
          <cell r="K2847">
            <v>0</v>
          </cell>
          <cell r="L2847">
            <v>2003</v>
          </cell>
          <cell r="M2847" t="str">
            <v>No Trade</v>
          </cell>
          <cell r="N2847" t="str">
            <v/>
          </cell>
          <cell r="O2847" t="str">
            <v/>
          </cell>
          <cell r="P2847" t="str">
            <v/>
          </cell>
        </row>
        <row r="2848">
          <cell r="A2848" t="str">
            <v>WA</v>
          </cell>
          <cell r="B2848">
            <v>1</v>
          </cell>
          <cell r="C2848">
            <v>3</v>
          </cell>
          <cell r="D2848" t="str">
            <v>P</v>
          </cell>
          <cell r="E2848">
            <v>0.15</v>
          </cell>
          <cell r="F2848">
            <v>37608</v>
          </cell>
          <cell r="G2848">
            <v>0.19</v>
          </cell>
          <cell r="H2848">
            <v>0.2</v>
          </cell>
          <cell r="I2848" t="str">
            <v>1          0</v>
          </cell>
          <cell r="J2848">
            <v>0</v>
          </cell>
          <cell r="K2848">
            <v>0</v>
          </cell>
          <cell r="L2848">
            <v>2003</v>
          </cell>
          <cell r="M2848" t="str">
            <v>No Trade</v>
          </cell>
          <cell r="N2848" t="str">
            <v/>
          </cell>
          <cell r="O2848" t="str">
            <v/>
          </cell>
          <cell r="P2848" t="str">
            <v/>
          </cell>
        </row>
        <row r="2849">
          <cell r="A2849" t="str">
            <v>WA</v>
          </cell>
          <cell r="B2849">
            <v>1</v>
          </cell>
          <cell r="C2849">
            <v>3</v>
          </cell>
          <cell r="D2849" t="str">
            <v>C</v>
          </cell>
          <cell r="E2849">
            <v>0.2</v>
          </cell>
          <cell r="F2849">
            <v>37608</v>
          </cell>
          <cell r="G2849">
            <v>0.13</v>
          </cell>
          <cell r="H2849">
            <v>0.1</v>
          </cell>
          <cell r="I2849" t="str">
            <v>3          0</v>
          </cell>
          <cell r="J2849">
            <v>0</v>
          </cell>
          <cell r="K2849">
            <v>0</v>
          </cell>
          <cell r="L2849">
            <v>2003</v>
          </cell>
          <cell r="M2849" t="str">
            <v>No Trade</v>
          </cell>
          <cell r="N2849" t="str">
            <v/>
          </cell>
          <cell r="O2849" t="str">
            <v/>
          </cell>
          <cell r="P2849" t="str">
            <v/>
          </cell>
        </row>
        <row r="2850">
          <cell r="A2850" t="str">
            <v>WA</v>
          </cell>
          <cell r="B2850">
            <v>1</v>
          </cell>
          <cell r="C2850">
            <v>3</v>
          </cell>
          <cell r="D2850" t="str">
            <v>P</v>
          </cell>
          <cell r="E2850">
            <v>0.2</v>
          </cell>
          <cell r="F2850">
            <v>37608</v>
          </cell>
          <cell r="G2850">
            <v>0.23</v>
          </cell>
          <cell r="H2850">
            <v>0.2</v>
          </cell>
          <cell r="I2850" t="str">
            <v>5          0</v>
          </cell>
          <cell r="J2850">
            <v>0</v>
          </cell>
          <cell r="K2850">
            <v>0</v>
          </cell>
          <cell r="L2850">
            <v>2003</v>
          </cell>
          <cell r="M2850" t="str">
            <v>No Trade</v>
          </cell>
          <cell r="N2850" t="str">
            <v/>
          </cell>
          <cell r="O2850" t="str">
            <v/>
          </cell>
          <cell r="P2850" t="str">
            <v/>
          </cell>
        </row>
        <row r="2851">
          <cell r="A2851" t="str">
            <v>WA</v>
          </cell>
          <cell r="B2851">
            <v>1</v>
          </cell>
          <cell r="C2851">
            <v>3</v>
          </cell>
          <cell r="D2851" t="str">
            <v>C</v>
          </cell>
          <cell r="E2851">
            <v>0.25</v>
          </cell>
          <cell r="F2851">
            <v>37608</v>
          </cell>
          <cell r="G2851">
            <v>0.11</v>
          </cell>
          <cell r="H2851">
            <v>0</v>
          </cell>
          <cell r="I2851" t="str">
            <v>9          0</v>
          </cell>
          <cell r="J2851">
            <v>0</v>
          </cell>
          <cell r="K2851">
            <v>0</v>
          </cell>
          <cell r="L2851">
            <v>2003</v>
          </cell>
          <cell r="M2851" t="str">
            <v>No Trade</v>
          </cell>
          <cell r="N2851" t="str">
            <v/>
          </cell>
          <cell r="O2851" t="str">
            <v/>
          </cell>
          <cell r="P2851" t="str">
            <v/>
          </cell>
        </row>
        <row r="2852">
          <cell r="A2852" t="str">
            <v>WA</v>
          </cell>
          <cell r="B2852">
            <v>1</v>
          </cell>
          <cell r="C2852">
            <v>3</v>
          </cell>
          <cell r="D2852" t="str">
            <v>P</v>
          </cell>
          <cell r="E2852">
            <v>0.25</v>
          </cell>
          <cell r="F2852">
            <v>37608</v>
          </cell>
          <cell r="G2852">
            <v>0.25</v>
          </cell>
          <cell r="H2852">
            <v>0.2</v>
          </cell>
          <cell r="I2852" t="str">
            <v>7          0</v>
          </cell>
          <cell r="J2852">
            <v>0</v>
          </cell>
          <cell r="K2852">
            <v>0</v>
          </cell>
          <cell r="L2852">
            <v>2003</v>
          </cell>
          <cell r="M2852" t="str">
            <v>No Trade</v>
          </cell>
          <cell r="N2852" t="str">
            <v/>
          </cell>
          <cell r="O2852" t="str">
            <v/>
          </cell>
          <cell r="P2852" t="str">
            <v/>
          </cell>
        </row>
        <row r="2853">
          <cell r="A2853" t="str">
            <v>WA</v>
          </cell>
          <cell r="B2853">
            <v>1</v>
          </cell>
          <cell r="C2853">
            <v>3</v>
          </cell>
          <cell r="D2853" t="str">
            <v>C</v>
          </cell>
          <cell r="E2853">
            <v>0.3</v>
          </cell>
          <cell r="F2853">
            <v>37608</v>
          </cell>
          <cell r="G2853">
            <v>0.09</v>
          </cell>
          <cell r="H2853">
            <v>0</v>
          </cell>
          <cell r="I2853" t="str">
            <v>8          0</v>
          </cell>
          <cell r="J2853">
            <v>0</v>
          </cell>
          <cell r="K2853">
            <v>0</v>
          </cell>
          <cell r="L2853">
            <v>2003</v>
          </cell>
          <cell r="M2853" t="str">
            <v>No Trade</v>
          </cell>
          <cell r="N2853" t="str">
            <v/>
          </cell>
          <cell r="O2853" t="str">
            <v/>
          </cell>
          <cell r="P2853" t="str">
            <v/>
          </cell>
        </row>
        <row r="2854">
          <cell r="A2854" t="str">
            <v>WA</v>
          </cell>
          <cell r="B2854">
            <v>1</v>
          </cell>
          <cell r="C2854">
            <v>3</v>
          </cell>
          <cell r="D2854" t="str">
            <v>P</v>
          </cell>
          <cell r="E2854">
            <v>0.3</v>
          </cell>
          <cell r="F2854">
            <v>37608</v>
          </cell>
          <cell r="G2854">
            <v>0</v>
          </cell>
          <cell r="H2854">
            <v>0</v>
          </cell>
          <cell r="I2854" t="str">
            <v>0          0</v>
          </cell>
          <cell r="J2854">
            <v>0</v>
          </cell>
          <cell r="K2854">
            <v>0</v>
          </cell>
          <cell r="L2854">
            <v>2003</v>
          </cell>
          <cell r="M2854" t="str">
            <v>No Trade</v>
          </cell>
          <cell r="N2854" t="str">
            <v/>
          </cell>
          <cell r="O2854" t="str">
            <v/>
          </cell>
          <cell r="P2854" t="str">
            <v/>
          </cell>
        </row>
        <row r="2855">
          <cell r="A2855" t="str">
            <v>WA</v>
          </cell>
          <cell r="B2855">
            <v>1</v>
          </cell>
          <cell r="C2855">
            <v>3</v>
          </cell>
          <cell r="D2855" t="str">
            <v>C</v>
          </cell>
          <cell r="E2855">
            <v>0.35</v>
          </cell>
          <cell r="F2855">
            <v>37608</v>
          </cell>
          <cell r="G2855">
            <v>0.08</v>
          </cell>
          <cell r="H2855">
            <v>0</v>
          </cell>
          <cell r="I2855" t="str">
            <v>7          0</v>
          </cell>
          <cell r="J2855">
            <v>0</v>
          </cell>
          <cell r="K2855">
            <v>0</v>
          </cell>
          <cell r="L2855">
            <v>2003</v>
          </cell>
          <cell r="M2855" t="str">
            <v>No Trade</v>
          </cell>
          <cell r="N2855" t="str">
            <v/>
          </cell>
          <cell r="O2855" t="str">
            <v/>
          </cell>
          <cell r="P2855" t="str">
            <v/>
          </cell>
        </row>
        <row r="2856">
          <cell r="A2856" t="str">
            <v>WA</v>
          </cell>
          <cell r="B2856">
            <v>1</v>
          </cell>
          <cell r="C2856">
            <v>3</v>
          </cell>
          <cell r="D2856" t="str">
            <v>C</v>
          </cell>
          <cell r="E2856">
            <v>0.45</v>
          </cell>
          <cell r="F2856">
            <v>37608</v>
          </cell>
          <cell r="G2856">
            <v>7.0000000000000007E-2</v>
          </cell>
          <cell r="H2856">
            <v>0</v>
          </cell>
          <cell r="I2856" t="str">
            <v>6          0</v>
          </cell>
          <cell r="J2856">
            <v>0</v>
          </cell>
          <cell r="K2856">
            <v>0</v>
          </cell>
          <cell r="L2856">
            <v>2003</v>
          </cell>
          <cell r="M2856" t="str">
            <v>No Trade</v>
          </cell>
          <cell r="N2856" t="str">
            <v/>
          </cell>
          <cell r="O2856" t="str">
            <v/>
          </cell>
          <cell r="P2856" t="str">
            <v/>
          </cell>
        </row>
        <row r="2857">
          <cell r="A2857" t="str">
            <v>WA</v>
          </cell>
          <cell r="B2857">
            <v>1</v>
          </cell>
          <cell r="C2857">
            <v>3</v>
          </cell>
          <cell r="D2857" t="str">
            <v>P</v>
          </cell>
          <cell r="E2857">
            <v>0.45</v>
          </cell>
          <cell r="F2857">
            <v>37608</v>
          </cell>
          <cell r="G2857">
            <v>0.41</v>
          </cell>
          <cell r="H2857">
            <v>0.4</v>
          </cell>
          <cell r="I2857" t="str">
            <v>5          0</v>
          </cell>
          <cell r="J2857">
            <v>0</v>
          </cell>
          <cell r="K2857">
            <v>0</v>
          </cell>
          <cell r="L2857">
            <v>2003</v>
          </cell>
          <cell r="M2857" t="str">
            <v>No Trade</v>
          </cell>
          <cell r="N2857" t="str">
            <v/>
          </cell>
          <cell r="O2857" t="str">
            <v/>
          </cell>
          <cell r="P2857" t="str">
            <v/>
          </cell>
        </row>
        <row r="2858">
          <cell r="A2858" t="str">
            <v>WA</v>
          </cell>
          <cell r="B2858">
            <v>1</v>
          </cell>
          <cell r="C2858">
            <v>3</v>
          </cell>
          <cell r="D2858" t="str">
            <v>C</v>
          </cell>
          <cell r="E2858">
            <v>0.55000000000000004</v>
          </cell>
          <cell r="F2858">
            <v>37608</v>
          </cell>
          <cell r="G2858">
            <v>0</v>
          </cell>
          <cell r="H2858">
            <v>0</v>
          </cell>
          <cell r="I2858" t="str">
            <v>0          0</v>
          </cell>
          <cell r="J2858">
            <v>0</v>
          </cell>
          <cell r="K2858">
            <v>0</v>
          </cell>
          <cell r="L2858">
            <v>2003</v>
          </cell>
          <cell r="M2858" t="str">
            <v>No Trade</v>
          </cell>
          <cell r="N2858" t="str">
            <v/>
          </cell>
          <cell r="O2858" t="str">
            <v/>
          </cell>
          <cell r="P2858" t="str">
            <v/>
          </cell>
        </row>
        <row r="2859">
          <cell r="A2859" t="str">
            <v>WA</v>
          </cell>
          <cell r="B2859">
            <v>1</v>
          </cell>
          <cell r="C2859">
            <v>3</v>
          </cell>
          <cell r="D2859" t="str">
            <v>P</v>
          </cell>
          <cell r="E2859">
            <v>0.55000000000000004</v>
          </cell>
          <cell r="F2859">
            <v>37608</v>
          </cell>
          <cell r="G2859">
            <v>0.45</v>
          </cell>
          <cell r="H2859">
            <v>0.4</v>
          </cell>
          <cell r="I2859" t="str">
            <v>7          0</v>
          </cell>
          <cell r="J2859">
            <v>0</v>
          </cell>
          <cell r="K2859">
            <v>0</v>
          </cell>
          <cell r="L2859">
            <v>2003</v>
          </cell>
          <cell r="M2859" t="str">
            <v>No Trade</v>
          </cell>
          <cell r="N2859" t="str">
            <v/>
          </cell>
          <cell r="O2859" t="str">
            <v/>
          </cell>
          <cell r="P2859" t="str">
            <v/>
          </cell>
        </row>
        <row r="2860">
          <cell r="A2860" t="str">
            <v>WA</v>
          </cell>
          <cell r="B2860">
            <v>1</v>
          </cell>
          <cell r="C2860">
            <v>3</v>
          </cell>
          <cell r="D2860" t="str">
            <v>C</v>
          </cell>
          <cell r="E2860">
            <v>0.6</v>
          </cell>
          <cell r="F2860">
            <v>37608</v>
          </cell>
          <cell r="G2860">
            <v>0.06</v>
          </cell>
          <cell r="H2860">
            <v>0</v>
          </cell>
          <cell r="I2860" t="str">
            <v>5          0</v>
          </cell>
          <cell r="J2860">
            <v>0</v>
          </cell>
          <cell r="K2860">
            <v>0</v>
          </cell>
          <cell r="L2860">
            <v>2003</v>
          </cell>
          <cell r="M2860" t="str">
            <v>No Trade</v>
          </cell>
          <cell r="N2860" t="str">
            <v/>
          </cell>
          <cell r="O2860" t="str">
            <v/>
          </cell>
          <cell r="P2860" t="str">
            <v/>
          </cell>
        </row>
        <row r="2861">
          <cell r="A2861" t="str">
            <v>WA</v>
          </cell>
          <cell r="B2861">
            <v>1</v>
          </cell>
          <cell r="C2861">
            <v>3</v>
          </cell>
          <cell r="D2861" t="str">
            <v>C</v>
          </cell>
          <cell r="E2861">
            <v>0.8</v>
          </cell>
          <cell r="F2861">
            <v>37608</v>
          </cell>
          <cell r="G2861">
            <v>0.01</v>
          </cell>
          <cell r="H2861">
            <v>0</v>
          </cell>
          <cell r="I2861" t="str">
            <v>1          0</v>
          </cell>
          <cell r="J2861">
            <v>0</v>
          </cell>
          <cell r="K2861">
            <v>0</v>
          </cell>
          <cell r="L2861">
            <v>2003</v>
          </cell>
          <cell r="M2861" t="str">
            <v>No Trade</v>
          </cell>
          <cell r="N2861" t="str">
            <v/>
          </cell>
          <cell r="O2861" t="str">
            <v/>
          </cell>
          <cell r="P2861" t="str">
            <v/>
          </cell>
        </row>
        <row r="2862">
          <cell r="A2862" t="str">
            <v>WA</v>
          </cell>
          <cell r="B2862">
            <v>1</v>
          </cell>
          <cell r="C2862">
            <v>3</v>
          </cell>
          <cell r="D2862" t="str">
            <v>C</v>
          </cell>
          <cell r="E2862">
            <v>0.9</v>
          </cell>
          <cell r="F2862">
            <v>37608</v>
          </cell>
          <cell r="G2862">
            <v>0.01</v>
          </cell>
          <cell r="H2862">
            <v>0</v>
          </cell>
          <cell r="I2862" t="str">
            <v>1          0</v>
          </cell>
          <cell r="J2862">
            <v>0</v>
          </cell>
          <cell r="K2862">
            <v>0</v>
          </cell>
          <cell r="L2862">
            <v>2003</v>
          </cell>
          <cell r="M2862" t="str">
            <v>No Trade</v>
          </cell>
          <cell r="N2862" t="str">
            <v/>
          </cell>
          <cell r="O2862" t="str">
            <v/>
          </cell>
          <cell r="P2862" t="str">
            <v/>
          </cell>
        </row>
        <row r="2863">
          <cell r="A2863" t="str">
            <v>WA</v>
          </cell>
          <cell r="B2863">
            <v>2</v>
          </cell>
          <cell r="C2863">
            <v>3</v>
          </cell>
          <cell r="D2863" t="str">
            <v>P</v>
          </cell>
          <cell r="E2863">
            <v>-0.3</v>
          </cell>
          <cell r="F2863">
            <v>37638</v>
          </cell>
          <cell r="G2863">
            <v>0.12</v>
          </cell>
          <cell r="H2863">
            <v>0</v>
          </cell>
          <cell r="I2863" t="str">
            <v>9          0</v>
          </cell>
          <cell r="J2863">
            <v>0</v>
          </cell>
          <cell r="K2863">
            <v>0</v>
          </cell>
          <cell r="L2863">
            <v>2003</v>
          </cell>
          <cell r="M2863" t="str">
            <v>No Trade</v>
          </cell>
          <cell r="N2863" t="str">
            <v/>
          </cell>
          <cell r="O2863" t="str">
            <v/>
          </cell>
          <cell r="P2863" t="str">
            <v/>
          </cell>
        </row>
        <row r="2864">
          <cell r="A2864" t="str">
            <v>WA</v>
          </cell>
          <cell r="B2864">
            <v>2</v>
          </cell>
          <cell r="C2864">
            <v>3</v>
          </cell>
          <cell r="D2864" t="str">
            <v>C</v>
          </cell>
          <cell r="E2864">
            <v>0.1</v>
          </cell>
          <cell r="F2864">
            <v>37638</v>
          </cell>
          <cell r="G2864">
            <v>0.42</v>
          </cell>
          <cell r="H2864">
            <v>0.3</v>
          </cell>
          <cell r="I2864" t="str">
            <v>9          0</v>
          </cell>
          <cell r="J2864">
            <v>0</v>
          </cell>
          <cell r="K2864">
            <v>0</v>
          </cell>
          <cell r="L2864">
            <v>2003</v>
          </cell>
          <cell r="M2864" t="str">
            <v>No Trade</v>
          </cell>
          <cell r="N2864" t="str">
            <v/>
          </cell>
          <cell r="O2864" t="str">
            <v/>
          </cell>
          <cell r="P2864" t="str">
            <v/>
          </cell>
        </row>
        <row r="2865">
          <cell r="A2865" t="str">
            <v>WA</v>
          </cell>
          <cell r="B2865">
            <v>2</v>
          </cell>
          <cell r="C2865">
            <v>3</v>
          </cell>
          <cell r="D2865" t="str">
            <v>P</v>
          </cell>
          <cell r="E2865">
            <v>0.1</v>
          </cell>
          <cell r="F2865">
            <v>37638</v>
          </cell>
          <cell r="G2865">
            <v>0.16</v>
          </cell>
          <cell r="H2865">
            <v>0.1</v>
          </cell>
          <cell r="I2865" t="str">
            <v>8          0</v>
          </cell>
          <cell r="J2865">
            <v>0</v>
          </cell>
          <cell r="K2865">
            <v>0</v>
          </cell>
          <cell r="L2865">
            <v>2003</v>
          </cell>
          <cell r="M2865" t="str">
            <v>No Trade</v>
          </cell>
          <cell r="N2865" t="str">
            <v/>
          </cell>
          <cell r="O2865" t="str">
            <v/>
          </cell>
          <cell r="P2865" t="str">
            <v/>
          </cell>
        </row>
        <row r="2866">
          <cell r="A2866" t="str">
            <v>WA</v>
          </cell>
          <cell r="B2866">
            <v>2</v>
          </cell>
          <cell r="C2866">
            <v>3</v>
          </cell>
          <cell r="D2866" t="str">
            <v>P</v>
          </cell>
          <cell r="E2866">
            <v>0.2</v>
          </cell>
          <cell r="F2866">
            <v>37638</v>
          </cell>
          <cell r="G2866">
            <v>0.2</v>
          </cell>
          <cell r="H2866">
            <v>0.2</v>
          </cell>
          <cell r="I2866" t="str">
            <v>2          0</v>
          </cell>
          <cell r="J2866">
            <v>0</v>
          </cell>
          <cell r="K2866">
            <v>0</v>
          </cell>
          <cell r="L2866">
            <v>2003</v>
          </cell>
          <cell r="M2866" t="str">
            <v>No Trade</v>
          </cell>
          <cell r="N2866" t="str">
            <v/>
          </cell>
          <cell r="O2866" t="str">
            <v/>
          </cell>
          <cell r="P2866" t="str">
            <v/>
          </cell>
        </row>
        <row r="2867">
          <cell r="A2867" t="str">
            <v>WA</v>
          </cell>
          <cell r="B2867">
            <v>2</v>
          </cell>
          <cell r="C2867">
            <v>3</v>
          </cell>
          <cell r="D2867" t="str">
            <v>C</v>
          </cell>
          <cell r="E2867">
            <v>0.25</v>
          </cell>
          <cell r="F2867">
            <v>37638</v>
          </cell>
          <cell r="G2867">
            <v>0.31</v>
          </cell>
          <cell r="H2867">
            <v>0.3</v>
          </cell>
          <cell r="I2867" t="str">
            <v>0          0</v>
          </cell>
          <cell r="J2867">
            <v>0</v>
          </cell>
          <cell r="K2867">
            <v>0</v>
          </cell>
          <cell r="L2867">
            <v>2003</v>
          </cell>
          <cell r="M2867" t="str">
            <v>No Trade</v>
          </cell>
          <cell r="N2867" t="str">
            <v/>
          </cell>
          <cell r="O2867" t="str">
            <v/>
          </cell>
          <cell r="P2867" t="str">
            <v/>
          </cell>
        </row>
        <row r="2868">
          <cell r="A2868" t="str">
            <v>WA</v>
          </cell>
          <cell r="B2868">
            <v>2</v>
          </cell>
          <cell r="C2868">
            <v>3</v>
          </cell>
          <cell r="D2868" t="str">
            <v>P</v>
          </cell>
          <cell r="E2868">
            <v>0.25</v>
          </cell>
          <cell r="F2868">
            <v>37638</v>
          </cell>
          <cell r="G2868">
            <v>0.21</v>
          </cell>
          <cell r="H2868">
            <v>0.2</v>
          </cell>
          <cell r="I2868" t="str">
            <v>5          0</v>
          </cell>
          <cell r="J2868">
            <v>0</v>
          </cell>
          <cell r="K2868">
            <v>0</v>
          </cell>
          <cell r="L2868">
            <v>2003</v>
          </cell>
          <cell r="M2868" t="str">
            <v>No Trade</v>
          </cell>
          <cell r="N2868" t="str">
            <v/>
          </cell>
          <cell r="O2868" t="str">
            <v/>
          </cell>
          <cell r="P2868" t="str">
            <v/>
          </cell>
        </row>
        <row r="2869">
          <cell r="A2869" t="str">
            <v>WA</v>
          </cell>
          <cell r="B2869">
            <v>2</v>
          </cell>
          <cell r="C2869">
            <v>3</v>
          </cell>
          <cell r="D2869" t="str">
            <v>C</v>
          </cell>
          <cell r="E2869">
            <v>0.35</v>
          </cell>
          <cell r="F2869">
            <v>37638</v>
          </cell>
          <cell r="G2869">
            <v>0.26</v>
          </cell>
          <cell r="H2869">
            <v>0.2</v>
          </cell>
          <cell r="I2869" t="str">
            <v>5        100</v>
          </cell>
          <cell r="J2869">
            <v>0.19</v>
          </cell>
          <cell r="K2869">
            <v>0.19</v>
          </cell>
          <cell r="L2869">
            <v>2003</v>
          </cell>
          <cell r="M2869" t="str">
            <v>No Trade</v>
          </cell>
          <cell r="N2869" t="str">
            <v/>
          </cell>
          <cell r="O2869" t="str">
            <v/>
          </cell>
          <cell r="P2869" t="str">
            <v/>
          </cell>
        </row>
        <row r="2870">
          <cell r="A2870" t="str">
            <v>WA</v>
          </cell>
          <cell r="B2870">
            <v>2</v>
          </cell>
          <cell r="C2870">
            <v>3</v>
          </cell>
          <cell r="D2870" t="str">
            <v>P</v>
          </cell>
          <cell r="E2870">
            <v>0.35</v>
          </cell>
          <cell r="F2870">
            <v>37638</v>
          </cell>
          <cell r="G2870">
            <v>0.22</v>
          </cell>
          <cell r="H2870">
            <v>0.2</v>
          </cell>
          <cell r="I2870" t="str">
            <v>6        100</v>
          </cell>
          <cell r="J2870">
            <v>0.19</v>
          </cell>
          <cell r="K2870">
            <v>0.19</v>
          </cell>
          <cell r="L2870">
            <v>2003</v>
          </cell>
          <cell r="M2870" t="str">
            <v>No Trade</v>
          </cell>
          <cell r="N2870" t="str">
            <v/>
          </cell>
          <cell r="O2870" t="str">
            <v/>
          </cell>
          <cell r="P2870" t="str">
            <v/>
          </cell>
        </row>
        <row r="2871">
          <cell r="A2871" t="str">
            <v>WA</v>
          </cell>
          <cell r="B2871">
            <v>2</v>
          </cell>
          <cell r="C2871">
            <v>3</v>
          </cell>
          <cell r="D2871" t="str">
            <v>P</v>
          </cell>
          <cell r="E2871">
            <v>0.4</v>
          </cell>
          <cell r="F2871">
            <v>37638</v>
          </cell>
          <cell r="G2871">
            <v>0.23</v>
          </cell>
          <cell r="H2871">
            <v>0.2</v>
          </cell>
          <cell r="I2871" t="str">
            <v>7          0</v>
          </cell>
          <cell r="J2871">
            <v>0</v>
          </cell>
          <cell r="K2871">
            <v>0</v>
          </cell>
          <cell r="L2871">
            <v>2003</v>
          </cell>
          <cell r="M2871" t="str">
            <v>No Trade</v>
          </cell>
          <cell r="N2871" t="str">
            <v/>
          </cell>
          <cell r="O2871" t="str">
            <v/>
          </cell>
          <cell r="P2871" t="str">
            <v/>
          </cell>
        </row>
        <row r="2872">
          <cell r="A2872" t="str">
            <v>WA</v>
          </cell>
          <cell r="B2872">
            <v>2</v>
          </cell>
          <cell r="C2872">
            <v>3</v>
          </cell>
          <cell r="D2872" t="str">
            <v>C</v>
          </cell>
          <cell r="E2872">
            <v>0.45</v>
          </cell>
          <cell r="F2872">
            <v>37638</v>
          </cell>
          <cell r="G2872">
            <v>0.18</v>
          </cell>
          <cell r="H2872">
            <v>0.2</v>
          </cell>
          <cell r="I2872" t="str">
            <v>0          0</v>
          </cell>
          <cell r="J2872">
            <v>0</v>
          </cell>
          <cell r="K2872">
            <v>0</v>
          </cell>
          <cell r="L2872">
            <v>2003</v>
          </cell>
          <cell r="M2872" t="str">
            <v>No Trade</v>
          </cell>
          <cell r="N2872" t="str">
            <v/>
          </cell>
          <cell r="O2872" t="str">
            <v/>
          </cell>
          <cell r="P2872" t="str">
            <v/>
          </cell>
        </row>
        <row r="2873">
          <cell r="A2873" t="str">
            <v>WA</v>
          </cell>
          <cell r="B2873">
            <v>2</v>
          </cell>
          <cell r="C2873">
            <v>3</v>
          </cell>
          <cell r="D2873" t="str">
            <v>P</v>
          </cell>
          <cell r="E2873">
            <v>0.45</v>
          </cell>
          <cell r="F2873">
            <v>37638</v>
          </cell>
          <cell r="G2873">
            <v>0.3</v>
          </cell>
          <cell r="H2873">
            <v>0.2</v>
          </cell>
          <cell r="I2873" t="str">
            <v>9          0</v>
          </cell>
          <cell r="J2873">
            <v>0</v>
          </cell>
          <cell r="K2873">
            <v>0</v>
          </cell>
          <cell r="L2873">
            <v>2003</v>
          </cell>
          <cell r="M2873" t="str">
            <v>No Trade</v>
          </cell>
          <cell r="N2873" t="str">
            <v/>
          </cell>
          <cell r="O2873" t="str">
            <v/>
          </cell>
          <cell r="P2873" t="str">
            <v/>
          </cell>
        </row>
        <row r="2874">
          <cell r="A2874" t="str">
            <v>WA</v>
          </cell>
          <cell r="B2874">
            <v>2</v>
          </cell>
          <cell r="C2874">
            <v>3</v>
          </cell>
          <cell r="D2874" t="str">
            <v>C</v>
          </cell>
          <cell r="E2874">
            <v>0.6</v>
          </cell>
          <cell r="F2874">
            <v>37638</v>
          </cell>
          <cell r="G2874">
            <v>0.16</v>
          </cell>
          <cell r="H2874">
            <v>0.1</v>
          </cell>
          <cell r="I2874" t="str">
            <v>5          0</v>
          </cell>
          <cell r="J2874">
            <v>0</v>
          </cell>
          <cell r="K2874">
            <v>0</v>
          </cell>
          <cell r="L2874">
            <v>2003</v>
          </cell>
          <cell r="M2874" t="str">
            <v>No Trade</v>
          </cell>
          <cell r="N2874" t="str">
            <v/>
          </cell>
          <cell r="O2874" t="str">
            <v/>
          </cell>
          <cell r="P2874" t="str">
            <v/>
          </cell>
        </row>
        <row r="2875">
          <cell r="A2875" t="str">
            <v>WA</v>
          </cell>
          <cell r="B2875">
            <v>2</v>
          </cell>
          <cell r="C2875">
            <v>3</v>
          </cell>
          <cell r="D2875" t="str">
            <v>C</v>
          </cell>
          <cell r="E2875">
            <v>0.8</v>
          </cell>
          <cell r="F2875">
            <v>37638</v>
          </cell>
          <cell r="G2875">
            <v>0.12</v>
          </cell>
          <cell r="H2875">
            <v>0.1</v>
          </cell>
          <cell r="I2875" t="str">
            <v>2          0</v>
          </cell>
          <cell r="J2875">
            <v>0</v>
          </cell>
          <cell r="K2875">
            <v>0</v>
          </cell>
          <cell r="L2875">
            <v>2003</v>
          </cell>
          <cell r="M2875" t="str">
            <v>No Trade</v>
          </cell>
          <cell r="N2875" t="str">
            <v/>
          </cell>
          <cell r="O2875" t="str">
            <v/>
          </cell>
          <cell r="P2875" t="str">
            <v/>
          </cell>
        </row>
        <row r="2876">
          <cell r="A2876" t="str">
            <v>WA</v>
          </cell>
          <cell r="B2876">
            <v>2</v>
          </cell>
          <cell r="C2876">
            <v>3</v>
          </cell>
          <cell r="D2876" t="str">
            <v>C</v>
          </cell>
          <cell r="E2876">
            <v>1</v>
          </cell>
          <cell r="F2876">
            <v>37638</v>
          </cell>
          <cell r="G2876">
            <v>0.03</v>
          </cell>
          <cell r="H2876">
            <v>0</v>
          </cell>
          <cell r="I2876" t="str">
            <v>3          0</v>
          </cell>
          <cell r="J2876">
            <v>0</v>
          </cell>
          <cell r="K2876">
            <v>0</v>
          </cell>
          <cell r="L2876">
            <v>2003</v>
          </cell>
          <cell r="M2876" t="str">
            <v>No Trade</v>
          </cell>
          <cell r="N2876" t="str">
            <v/>
          </cell>
          <cell r="O2876" t="str">
            <v/>
          </cell>
          <cell r="P2876" t="str">
            <v/>
          </cell>
        </row>
        <row r="2877">
          <cell r="A2877" t="str">
            <v>WA</v>
          </cell>
          <cell r="B2877">
            <v>3</v>
          </cell>
          <cell r="C2877">
            <v>3</v>
          </cell>
          <cell r="D2877" t="str">
            <v>C</v>
          </cell>
          <cell r="E2877">
            <v>0.1</v>
          </cell>
          <cell r="F2877">
            <v>37671</v>
          </cell>
          <cell r="G2877">
            <v>0.41</v>
          </cell>
          <cell r="H2877">
            <v>0.3</v>
          </cell>
          <cell r="I2877" t="str">
            <v>9          0</v>
          </cell>
          <cell r="J2877">
            <v>0</v>
          </cell>
          <cell r="K2877">
            <v>0</v>
          </cell>
          <cell r="L2877">
            <v>2003</v>
          </cell>
          <cell r="M2877" t="str">
            <v>No Trade</v>
          </cell>
          <cell r="N2877" t="str">
            <v/>
          </cell>
          <cell r="O2877" t="str">
            <v/>
          </cell>
          <cell r="P2877" t="str">
            <v/>
          </cell>
        </row>
        <row r="2878">
          <cell r="A2878" t="str">
            <v>WA</v>
          </cell>
          <cell r="B2878">
            <v>3</v>
          </cell>
          <cell r="C2878">
            <v>3</v>
          </cell>
          <cell r="D2878" t="str">
            <v>P</v>
          </cell>
          <cell r="E2878">
            <v>0.15</v>
          </cell>
          <cell r="F2878">
            <v>37671</v>
          </cell>
          <cell r="G2878">
            <v>0.18</v>
          </cell>
          <cell r="H2878">
            <v>0.2</v>
          </cell>
          <cell r="I2878" t="str">
            <v>5          0</v>
          </cell>
          <cell r="J2878">
            <v>0</v>
          </cell>
          <cell r="K2878">
            <v>0</v>
          </cell>
          <cell r="L2878">
            <v>2003</v>
          </cell>
          <cell r="M2878" t="str">
            <v>No Trade</v>
          </cell>
          <cell r="N2878" t="str">
            <v/>
          </cell>
          <cell r="O2878" t="str">
            <v/>
          </cell>
          <cell r="P2878" t="str">
            <v/>
          </cell>
        </row>
        <row r="2879">
          <cell r="A2879" t="str">
            <v>WA</v>
          </cell>
          <cell r="B2879">
            <v>3</v>
          </cell>
          <cell r="C2879">
            <v>3</v>
          </cell>
          <cell r="D2879" t="str">
            <v>P</v>
          </cell>
          <cell r="E2879">
            <v>0.2</v>
          </cell>
          <cell r="F2879">
            <v>37671</v>
          </cell>
          <cell r="G2879">
            <v>0.22</v>
          </cell>
          <cell r="H2879">
            <v>0.2</v>
          </cell>
          <cell r="I2879" t="str">
            <v>7          0</v>
          </cell>
          <cell r="J2879">
            <v>0</v>
          </cell>
          <cell r="K2879">
            <v>0</v>
          </cell>
          <cell r="L2879">
            <v>2003</v>
          </cell>
          <cell r="M2879" t="str">
            <v>No Trade</v>
          </cell>
          <cell r="N2879" t="str">
            <v/>
          </cell>
          <cell r="O2879" t="str">
            <v/>
          </cell>
          <cell r="P2879" t="str">
            <v/>
          </cell>
        </row>
        <row r="2880">
          <cell r="A2880" t="str">
            <v>WA</v>
          </cell>
          <cell r="B2880">
            <v>3</v>
          </cell>
          <cell r="C2880">
            <v>3</v>
          </cell>
          <cell r="D2880" t="str">
            <v>C</v>
          </cell>
          <cell r="E2880">
            <v>0.25</v>
          </cell>
          <cell r="F2880">
            <v>37671</v>
          </cell>
          <cell r="G2880">
            <v>0.37</v>
          </cell>
          <cell r="H2880">
            <v>0.3</v>
          </cell>
          <cell r="I2880" t="str">
            <v>5          0</v>
          </cell>
          <cell r="J2880">
            <v>0</v>
          </cell>
          <cell r="K2880">
            <v>0</v>
          </cell>
          <cell r="L2880">
            <v>2003</v>
          </cell>
          <cell r="M2880" t="str">
            <v>No Trade</v>
          </cell>
          <cell r="N2880" t="str">
            <v/>
          </cell>
          <cell r="O2880" t="str">
            <v/>
          </cell>
          <cell r="P2880" t="str">
            <v/>
          </cell>
        </row>
        <row r="2881">
          <cell r="A2881" t="str">
            <v>WA</v>
          </cell>
          <cell r="B2881">
            <v>3</v>
          </cell>
          <cell r="C2881">
            <v>3</v>
          </cell>
          <cell r="D2881" t="str">
            <v>P</v>
          </cell>
          <cell r="E2881">
            <v>0.25</v>
          </cell>
          <cell r="F2881">
            <v>37671</v>
          </cell>
          <cell r="G2881">
            <v>0.28999999999999998</v>
          </cell>
          <cell r="H2881">
            <v>0.3</v>
          </cell>
          <cell r="I2881" t="str">
            <v>0          0</v>
          </cell>
          <cell r="J2881">
            <v>0</v>
          </cell>
          <cell r="K2881">
            <v>0</v>
          </cell>
          <cell r="L2881">
            <v>2003</v>
          </cell>
          <cell r="M2881" t="str">
            <v>No Trade</v>
          </cell>
          <cell r="N2881" t="str">
            <v/>
          </cell>
          <cell r="O2881" t="str">
            <v/>
          </cell>
          <cell r="P2881" t="str">
            <v/>
          </cell>
        </row>
        <row r="2882">
          <cell r="A2882" t="str">
            <v>WA</v>
          </cell>
          <cell r="B2882">
            <v>3</v>
          </cell>
          <cell r="C2882">
            <v>3</v>
          </cell>
          <cell r="D2882" t="str">
            <v>C</v>
          </cell>
          <cell r="E2882">
            <v>0.6</v>
          </cell>
          <cell r="F2882">
            <v>37671</v>
          </cell>
          <cell r="G2882">
            <v>0.17</v>
          </cell>
          <cell r="H2882">
            <v>0.1</v>
          </cell>
          <cell r="I2882" t="str">
            <v>6          0</v>
          </cell>
          <cell r="J2882">
            <v>0</v>
          </cell>
          <cell r="K2882">
            <v>0</v>
          </cell>
          <cell r="L2882">
            <v>2003</v>
          </cell>
          <cell r="M2882" t="str">
            <v>No Trade</v>
          </cell>
          <cell r="N2882" t="str">
            <v/>
          </cell>
          <cell r="O2882" t="str">
            <v/>
          </cell>
          <cell r="P2882" t="str">
            <v/>
          </cell>
        </row>
        <row r="2883">
          <cell r="A2883" t="str">
            <v>WA</v>
          </cell>
          <cell r="B2883">
            <v>3</v>
          </cell>
          <cell r="C2883">
            <v>3</v>
          </cell>
          <cell r="D2883" t="str">
            <v>C</v>
          </cell>
          <cell r="E2883">
            <v>1</v>
          </cell>
          <cell r="F2883">
            <v>37671</v>
          </cell>
          <cell r="G2883">
            <v>0.08</v>
          </cell>
          <cell r="H2883">
            <v>0</v>
          </cell>
          <cell r="I2883" t="str">
            <v>8          0</v>
          </cell>
          <cell r="J2883">
            <v>0</v>
          </cell>
          <cell r="K2883">
            <v>0</v>
          </cell>
          <cell r="L2883">
            <v>2003</v>
          </cell>
          <cell r="M2883" t="str">
            <v>No Trade</v>
          </cell>
          <cell r="N2883" t="str">
            <v/>
          </cell>
          <cell r="O2883" t="str">
            <v/>
          </cell>
          <cell r="P2883" t="str">
            <v/>
          </cell>
        </row>
        <row r="2884">
          <cell r="A2884" t="str">
            <v>WA</v>
          </cell>
          <cell r="B2884">
            <v>4</v>
          </cell>
          <cell r="C2884">
            <v>3</v>
          </cell>
          <cell r="D2884" t="str">
            <v>C</v>
          </cell>
          <cell r="E2884">
            <v>0.25</v>
          </cell>
          <cell r="F2884">
            <v>37699</v>
          </cell>
          <cell r="G2884">
            <v>0.35</v>
          </cell>
          <cell r="H2884">
            <v>0.3</v>
          </cell>
          <cell r="I2884" t="str">
            <v>4          0</v>
          </cell>
          <cell r="J2884">
            <v>0</v>
          </cell>
          <cell r="K2884">
            <v>0</v>
          </cell>
          <cell r="L2884">
            <v>2003</v>
          </cell>
          <cell r="M2884" t="str">
            <v>No Trade</v>
          </cell>
          <cell r="N2884" t="str">
            <v/>
          </cell>
          <cell r="O2884" t="str">
            <v/>
          </cell>
          <cell r="P2884" t="str">
            <v/>
          </cell>
        </row>
        <row r="2885">
          <cell r="A2885" t="str">
            <v>WA</v>
          </cell>
          <cell r="B2885">
            <v>4</v>
          </cell>
          <cell r="C2885">
            <v>3</v>
          </cell>
          <cell r="D2885" t="str">
            <v>P</v>
          </cell>
          <cell r="E2885">
            <v>0.25</v>
          </cell>
          <cell r="F2885">
            <v>37699</v>
          </cell>
          <cell r="G2885">
            <v>0.25</v>
          </cell>
          <cell r="H2885">
            <v>0.2</v>
          </cell>
          <cell r="I2885" t="str">
            <v>7          0</v>
          </cell>
          <cell r="J2885">
            <v>0</v>
          </cell>
          <cell r="K2885">
            <v>0</v>
          </cell>
          <cell r="L2885">
            <v>2003</v>
          </cell>
          <cell r="M2885" t="str">
            <v>No Trade</v>
          </cell>
          <cell r="N2885" t="str">
            <v/>
          </cell>
          <cell r="O2885" t="str">
            <v/>
          </cell>
          <cell r="P2885" t="str">
            <v/>
          </cell>
        </row>
        <row r="2886">
          <cell r="A2886" t="str">
            <v>WA</v>
          </cell>
          <cell r="B2886">
            <v>4</v>
          </cell>
          <cell r="C2886">
            <v>3</v>
          </cell>
          <cell r="D2886" t="str">
            <v>C</v>
          </cell>
          <cell r="E2886">
            <v>0.7</v>
          </cell>
          <cell r="F2886">
            <v>37699</v>
          </cell>
          <cell r="G2886">
            <v>0.16</v>
          </cell>
          <cell r="H2886">
            <v>0.1</v>
          </cell>
          <cell r="I2886" t="str">
            <v>5          0</v>
          </cell>
          <cell r="J2886">
            <v>0</v>
          </cell>
          <cell r="K2886">
            <v>0</v>
          </cell>
          <cell r="L2886">
            <v>2003</v>
          </cell>
          <cell r="M2886" t="str">
            <v>No Trade</v>
          </cell>
          <cell r="N2886" t="str">
            <v/>
          </cell>
          <cell r="O2886" t="str">
            <v/>
          </cell>
          <cell r="P2886" t="str">
            <v/>
          </cell>
        </row>
        <row r="2887">
          <cell r="A2887" t="str">
            <v>WA</v>
          </cell>
          <cell r="B2887">
            <v>4</v>
          </cell>
          <cell r="C2887">
            <v>3</v>
          </cell>
          <cell r="D2887" t="str">
            <v>P</v>
          </cell>
          <cell r="E2887">
            <v>0.7</v>
          </cell>
          <cell r="F2887">
            <v>37699</v>
          </cell>
          <cell r="G2887">
            <v>0.51</v>
          </cell>
          <cell r="H2887">
            <v>0.5</v>
          </cell>
          <cell r="I2887" t="str">
            <v>2          0</v>
          </cell>
          <cell r="J2887">
            <v>0</v>
          </cell>
          <cell r="K2887">
            <v>0</v>
          </cell>
          <cell r="L2887">
            <v>2003</v>
          </cell>
          <cell r="M2887" t="str">
            <v>No Trade</v>
          </cell>
          <cell r="N2887" t="str">
            <v/>
          </cell>
          <cell r="O2887" t="str">
            <v/>
          </cell>
          <cell r="P2887" t="str">
            <v/>
          </cell>
        </row>
        <row r="2888">
          <cell r="A2888" t="str">
            <v>WA</v>
          </cell>
          <cell r="B2888">
            <v>4</v>
          </cell>
          <cell r="C2888">
            <v>3</v>
          </cell>
          <cell r="D2888" t="str">
            <v>C</v>
          </cell>
          <cell r="E2888">
            <v>1</v>
          </cell>
          <cell r="F2888">
            <v>37699</v>
          </cell>
          <cell r="G2888">
            <v>0.1</v>
          </cell>
          <cell r="H2888">
            <v>0</v>
          </cell>
          <cell r="I2888" t="str">
            <v>9          0</v>
          </cell>
          <cell r="J2888">
            <v>0</v>
          </cell>
          <cell r="K2888">
            <v>0</v>
          </cell>
          <cell r="L2888">
            <v>2003</v>
          </cell>
          <cell r="M2888" t="str">
            <v>No Trade</v>
          </cell>
          <cell r="N2888" t="str">
            <v/>
          </cell>
          <cell r="O2888" t="str">
            <v/>
          </cell>
          <cell r="P2888" t="str">
            <v/>
          </cell>
        </row>
        <row r="2889">
          <cell r="A2889" t="str">
            <v>WA</v>
          </cell>
          <cell r="B2889">
            <v>4</v>
          </cell>
          <cell r="C2889">
            <v>3</v>
          </cell>
          <cell r="D2889" t="str">
            <v>P</v>
          </cell>
          <cell r="E2889">
            <v>1</v>
          </cell>
          <cell r="F2889">
            <v>37699</v>
          </cell>
          <cell r="G2889">
            <v>0.74</v>
          </cell>
          <cell r="H2889">
            <v>0.7</v>
          </cell>
          <cell r="I2889" t="str">
            <v>6          0</v>
          </cell>
          <cell r="J2889">
            <v>0</v>
          </cell>
          <cell r="K2889">
            <v>0</v>
          </cell>
          <cell r="L2889">
            <v>2003</v>
          </cell>
          <cell r="M2889" t="str">
            <v>No Trade</v>
          </cell>
          <cell r="N2889" t="str">
            <v/>
          </cell>
          <cell r="O2889" t="str">
            <v/>
          </cell>
          <cell r="P2889" t="str">
            <v/>
          </cell>
        </row>
        <row r="2890">
          <cell r="A2890" t="str">
            <v>WA</v>
          </cell>
          <cell r="B2890">
            <v>5</v>
          </cell>
          <cell r="C2890">
            <v>3</v>
          </cell>
          <cell r="D2890" t="str">
            <v>C</v>
          </cell>
          <cell r="E2890">
            <v>0.25</v>
          </cell>
          <cell r="F2890">
            <v>37732</v>
          </cell>
          <cell r="G2890">
            <v>0.35</v>
          </cell>
          <cell r="H2890">
            <v>0.3</v>
          </cell>
          <cell r="I2890" t="str">
            <v>5          0</v>
          </cell>
          <cell r="J2890">
            <v>0</v>
          </cell>
          <cell r="K2890">
            <v>0</v>
          </cell>
          <cell r="L2890">
            <v>2003</v>
          </cell>
          <cell r="M2890" t="str">
            <v>No Trade</v>
          </cell>
          <cell r="N2890" t="str">
            <v/>
          </cell>
          <cell r="O2890" t="str">
            <v/>
          </cell>
          <cell r="P2890" t="str">
            <v/>
          </cell>
        </row>
        <row r="2891">
          <cell r="A2891" t="str">
            <v>WA</v>
          </cell>
          <cell r="B2891">
            <v>5</v>
          </cell>
          <cell r="C2891">
            <v>3</v>
          </cell>
          <cell r="D2891" t="str">
            <v>P</v>
          </cell>
          <cell r="E2891">
            <v>0.25</v>
          </cell>
          <cell r="F2891">
            <v>37732</v>
          </cell>
          <cell r="G2891">
            <v>0.35</v>
          </cell>
          <cell r="H2891">
            <v>0.3</v>
          </cell>
          <cell r="I2891" t="str">
            <v>5          0</v>
          </cell>
          <cell r="J2891">
            <v>0</v>
          </cell>
          <cell r="K2891">
            <v>0</v>
          </cell>
          <cell r="L2891">
            <v>2003</v>
          </cell>
          <cell r="M2891" t="str">
            <v>No Trade</v>
          </cell>
          <cell r="N2891" t="str">
            <v/>
          </cell>
          <cell r="O2891" t="str">
            <v/>
          </cell>
          <cell r="P2891" t="str">
            <v/>
          </cell>
        </row>
        <row r="2892">
          <cell r="A2892" t="str">
            <v>WA</v>
          </cell>
          <cell r="B2892">
            <v>6</v>
          </cell>
          <cell r="C2892">
            <v>3</v>
          </cell>
          <cell r="D2892" t="str">
            <v>C</v>
          </cell>
          <cell r="E2892">
            <v>0.25</v>
          </cell>
          <cell r="F2892">
            <v>37760</v>
          </cell>
          <cell r="G2892">
            <v>0.35</v>
          </cell>
          <cell r="H2892">
            <v>0.3</v>
          </cell>
          <cell r="I2892" t="str">
            <v>5          0</v>
          </cell>
          <cell r="J2892">
            <v>0</v>
          </cell>
          <cell r="K2892">
            <v>0</v>
          </cell>
          <cell r="L2892">
            <v>2003</v>
          </cell>
          <cell r="M2892" t="str">
            <v>No Trade</v>
          </cell>
          <cell r="N2892" t="str">
            <v/>
          </cell>
          <cell r="O2892" t="str">
            <v/>
          </cell>
          <cell r="P2892" t="str">
            <v/>
          </cell>
        </row>
        <row r="2893">
          <cell r="A2893" t="str">
            <v>WA</v>
          </cell>
          <cell r="B2893">
            <v>6</v>
          </cell>
          <cell r="C2893">
            <v>3</v>
          </cell>
          <cell r="D2893" t="str">
            <v>P</v>
          </cell>
          <cell r="E2893">
            <v>0.25</v>
          </cell>
          <cell r="F2893">
            <v>37760</v>
          </cell>
          <cell r="G2893">
            <v>0.35</v>
          </cell>
          <cell r="H2893">
            <v>0.3</v>
          </cell>
          <cell r="I2893" t="str">
            <v>5          0</v>
          </cell>
          <cell r="J2893">
            <v>0</v>
          </cell>
          <cell r="K2893">
            <v>0</v>
          </cell>
          <cell r="L2893">
            <v>2003</v>
          </cell>
          <cell r="M2893" t="str">
            <v>No Trade</v>
          </cell>
          <cell r="N2893" t="str">
            <v/>
          </cell>
          <cell r="O2893" t="str">
            <v/>
          </cell>
          <cell r="P2893" t="str">
            <v/>
          </cell>
        </row>
        <row r="2894">
          <cell r="A2894" t="str">
            <v>WA</v>
          </cell>
          <cell r="B2894">
            <v>7</v>
          </cell>
          <cell r="C2894">
            <v>3</v>
          </cell>
          <cell r="D2894" t="str">
            <v>C</v>
          </cell>
          <cell r="E2894">
            <v>0.25</v>
          </cell>
          <cell r="F2894">
            <v>37791</v>
          </cell>
          <cell r="G2894">
            <v>0.35</v>
          </cell>
          <cell r="H2894">
            <v>0.3</v>
          </cell>
          <cell r="I2894" t="str">
            <v>5          0</v>
          </cell>
          <cell r="J2894">
            <v>0</v>
          </cell>
          <cell r="K2894">
            <v>0</v>
          </cell>
          <cell r="L2894">
            <v>2003</v>
          </cell>
          <cell r="M2894" t="str">
            <v>No Trade</v>
          </cell>
          <cell r="N2894" t="str">
            <v/>
          </cell>
          <cell r="O2894" t="str">
            <v/>
          </cell>
          <cell r="P2894" t="str">
            <v/>
          </cell>
        </row>
        <row r="2895">
          <cell r="A2895" t="str">
            <v>WA</v>
          </cell>
          <cell r="B2895">
            <v>7</v>
          </cell>
          <cell r="C2895">
            <v>3</v>
          </cell>
          <cell r="D2895" t="str">
            <v>P</v>
          </cell>
          <cell r="E2895">
            <v>0.25</v>
          </cell>
          <cell r="F2895">
            <v>37791</v>
          </cell>
          <cell r="G2895">
            <v>0.35</v>
          </cell>
          <cell r="H2895">
            <v>0.3</v>
          </cell>
          <cell r="I2895" t="str">
            <v>5          0</v>
          </cell>
          <cell r="J2895">
            <v>0</v>
          </cell>
          <cell r="K2895">
            <v>0</v>
          </cell>
          <cell r="L2895">
            <v>2003</v>
          </cell>
          <cell r="M2895" t="str">
            <v>No Trade</v>
          </cell>
          <cell r="N2895" t="str">
            <v/>
          </cell>
          <cell r="O2895" t="str">
            <v/>
          </cell>
          <cell r="P2895" t="str">
            <v/>
          </cell>
        </row>
        <row r="2896">
          <cell r="A2896" t="str">
            <v>WA</v>
          </cell>
          <cell r="B2896">
            <v>8</v>
          </cell>
          <cell r="C2896">
            <v>3</v>
          </cell>
          <cell r="D2896" t="str">
            <v>C</v>
          </cell>
          <cell r="E2896">
            <v>0.25</v>
          </cell>
          <cell r="F2896">
            <v>37823</v>
          </cell>
          <cell r="G2896">
            <v>0.35</v>
          </cell>
          <cell r="H2896">
            <v>0.3</v>
          </cell>
          <cell r="I2896" t="str">
            <v>5          0</v>
          </cell>
          <cell r="J2896">
            <v>0</v>
          </cell>
          <cell r="K2896">
            <v>0</v>
          </cell>
          <cell r="L2896">
            <v>2003</v>
          </cell>
          <cell r="M2896" t="str">
            <v>No Trade</v>
          </cell>
          <cell r="N2896" t="str">
            <v/>
          </cell>
          <cell r="O2896" t="str">
            <v/>
          </cell>
          <cell r="P2896" t="str">
            <v/>
          </cell>
        </row>
        <row r="2897">
          <cell r="A2897" t="str">
            <v>WA</v>
          </cell>
          <cell r="B2897">
            <v>8</v>
          </cell>
          <cell r="C2897">
            <v>3</v>
          </cell>
          <cell r="D2897" t="str">
            <v>P</v>
          </cell>
          <cell r="E2897">
            <v>0.25</v>
          </cell>
          <cell r="F2897">
            <v>37823</v>
          </cell>
          <cell r="G2897">
            <v>0.35</v>
          </cell>
          <cell r="H2897">
            <v>0.3</v>
          </cell>
          <cell r="I2897" t="str">
            <v>5          0</v>
          </cell>
          <cell r="J2897">
            <v>0</v>
          </cell>
          <cell r="K2897">
            <v>0</v>
          </cell>
          <cell r="L2897">
            <v>2003</v>
          </cell>
          <cell r="M2897" t="str">
            <v>No Trade</v>
          </cell>
          <cell r="N2897" t="str">
            <v/>
          </cell>
          <cell r="O2897" t="str">
            <v/>
          </cell>
          <cell r="P2897" t="str">
            <v/>
          </cell>
        </row>
        <row r="2898">
          <cell r="A2898" t="str">
            <v>WA</v>
          </cell>
          <cell r="B2898">
            <v>9</v>
          </cell>
          <cell r="C2898">
            <v>3</v>
          </cell>
          <cell r="D2898" t="str">
            <v>C</v>
          </cell>
          <cell r="E2898">
            <v>0.25</v>
          </cell>
          <cell r="F2898">
            <v>37852</v>
          </cell>
          <cell r="G2898">
            <v>0.35</v>
          </cell>
          <cell r="H2898">
            <v>0.3</v>
          </cell>
          <cell r="I2898" t="str">
            <v>5          0</v>
          </cell>
          <cell r="J2898">
            <v>0</v>
          </cell>
          <cell r="K2898">
            <v>0</v>
          </cell>
          <cell r="L2898">
            <v>2003</v>
          </cell>
          <cell r="M2898" t="str">
            <v>No Trade</v>
          </cell>
          <cell r="N2898" t="str">
            <v/>
          </cell>
          <cell r="O2898" t="str">
            <v/>
          </cell>
          <cell r="P2898" t="str">
            <v/>
          </cell>
        </row>
        <row r="2899">
          <cell r="A2899" t="str">
            <v>WA</v>
          </cell>
          <cell r="B2899">
            <v>9</v>
          </cell>
          <cell r="C2899">
            <v>3</v>
          </cell>
          <cell r="D2899" t="str">
            <v>P</v>
          </cell>
          <cell r="E2899">
            <v>0.25</v>
          </cell>
          <cell r="F2899">
            <v>37852</v>
          </cell>
          <cell r="G2899">
            <v>0.35</v>
          </cell>
          <cell r="H2899">
            <v>0.3</v>
          </cell>
          <cell r="I2899" t="str">
            <v>5          0</v>
          </cell>
          <cell r="J2899">
            <v>0</v>
          </cell>
          <cell r="K2899">
            <v>0</v>
          </cell>
          <cell r="L2899">
            <v>2003</v>
          </cell>
          <cell r="M2899" t="str">
            <v>No Trade</v>
          </cell>
          <cell r="N2899" t="str">
            <v/>
          </cell>
          <cell r="O2899" t="str">
            <v/>
          </cell>
          <cell r="P2899" t="str">
            <v/>
          </cell>
        </row>
        <row r="2900">
          <cell r="A2900" t="str">
            <v>WA</v>
          </cell>
          <cell r="B2900">
            <v>10</v>
          </cell>
          <cell r="C2900">
            <v>3</v>
          </cell>
          <cell r="D2900" t="str">
            <v>C</v>
          </cell>
          <cell r="E2900">
            <v>0.25</v>
          </cell>
          <cell r="F2900">
            <v>37883</v>
          </cell>
          <cell r="G2900">
            <v>0.35</v>
          </cell>
          <cell r="H2900">
            <v>0.3</v>
          </cell>
          <cell r="I2900" t="str">
            <v>5          0</v>
          </cell>
          <cell r="J2900">
            <v>0</v>
          </cell>
          <cell r="K2900">
            <v>0</v>
          </cell>
          <cell r="L2900">
            <v>2003</v>
          </cell>
          <cell r="M2900" t="str">
            <v>No Trade</v>
          </cell>
          <cell r="N2900" t="str">
            <v/>
          </cell>
          <cell r="O2900" t="str">
            <v/>
          </cell>
          <cell r="P2900" t="str">
            <v/>
          </cell>
        </row>
        <row r="2901">
          <cell r="A2901" t="str">
            <v>WA</v>
          </cell>
          <cell r="B2901">
            <v>10</v>
          </cell>
          <cell r="C2901">
            <v>3</v>
          </cell>
          <cell r="D2901" t="str">
            <v>P</v>
          </cell>
          <cell r="E2901">
            <v>0.25</v>
          </cell>
          <cell r="F2901">
            <v>37883</v>
          </cell>
          <cell r="G2901">
            <v>0.35</v>
          </cell>
          <cell r="H2901">
            <v>0.3</v>
          </cell>
          <cell r="I2901" t="str">
            <v>5          0</v>
          </cell>
          <cell r="J2901">
            <v>0</v>
          </cell>
          <cell r="K2901">
            <v>0</v>
          </cell>
          <cell r="L2901">
            <v>2003</v>
          </cell>
          <cell r="M2901" t="str">
            <v>No Trade</v>
          </cell>
          <cell r="N2901" t="str">
            <v/>
          </cell>
          <cell r="O2901" t="str">
            <v/>
          </cell>
          <cell r="P2901" t="str">
            <v/>
          </cell>
        </row>
        <row r="2902">
          <cell r="A2902" t="str">
            <v>WA</v>
          </cell>
          <cell r="B2902">
            <v>11</v>
          </cell>
          <cell r="C2902">
            <v>3</v>
          </cell>
          <cell r="D2902" t="str">
            <v>C</v>
          </cell>
          <cell r="E2902">
            <v>0.25</v>
          </cell>
          <cell r="F2902">
            <v>37914</v>
          </cell>
          <cell r="G2902">
            <v>0.35</v>
          </cell>
          <cell r="H2902">
            <v>0.3</v>
          </cell>
          <cell r="I2902" t="str">
            <v>5          0</v>
          </cell>
          <cell r="J2902">
            <v>0</v>
          </cell>
          <cell r="K2902">
            <v>0</v>
          </cell>
          <cell r="L2902">
            <v>2003</v>
          </cell>
          <cell r="M2902" t="str">
            <v>No Trade</v>
          </cell>
          <cell r="N2902" t="str">
            <v/>
          </cell>
          <cell r="O2902" t="str">
            <v/>
          </cell>
          <cell r="P2902" t="str">
            <v/>
          </cell>
        </row>
        <row r="2903">
          <cell r="A2903" t="str">
            <v>WA</v>
          </cell>
          <cell r="B2903">
            <v>11</v>
          </cell>
          <cell r="C2903">
            <v>3</v>
          </cell>
          <cell r="D2903" t="str">
            <v>P</v>
          </cell>
          <cell r="E2903">
            <v>0.25</v>
          </cell>
          <cell r="F2903">
            <v>37914</v>
          </cell>
          <cell r="G2903">
            <v>0.35</v>
          </cell>
          <cell r="H2903">
            <v>0.3</v>
          </cell>
          <cell r="I2903" t="str">
            <v>5          0</v>
          </cell>
          <cell r="J2903">
            <v>0</v>
          </cell>
          <cell r="K2903">
            <v>0</v>
          </cell>
          <cell r="L2903">
            <v>2003</v>
          </cell>
          <cell r="M2903" t="str">
            <v>No Trade</v>
          </cell>
          <cell r="N2903" t="str">
            <v/>
          </cell>
          <cell r="O2903" t="str">
            <v/>
          </cell>
          <cell r="P2903" t="str">
            <v/>
          </cell>
        </row>
        <row r="2904">
          <cell r="L2904" t="str">
            <v/>
          </cell>
          <cell r="M2904" t="str">
            <v>No Trade</v>
          </cell>
          <cell r="N2904" t="str">
            <v/>
          </cell>
          <cell r="O2904" t="str">
            <v/>
          </cell>
          <cell r="P2904" t="str">
            <v/>
          </cell>
        </row>
        <row r="2905">
          <cell r="L2905" t="str">
            <v/>
          </cell>
          <cell r="M2905" t="str">
            <v>No Trade</v>
          </cell>
          <cell r="N2905" t="str">
            <v/>
          </cell>
          <cell r="O2905" t="str">
            <v/>
          </cell>
          <cell r="P2905" t="str">
            <v/>
          </cell>
        </row>
        <row r="2906">
          <cell r="L2906" t="str">
            <v/>
          </cell>
          <cell r="M2906" t="str">
            <v>No Trade</v>
          </cell>
          <cell r="N2906" t="str">
            <v/>
          </cell>
          <cell r="O2906" t="str">
            <v/>
          </cell>
          <cell r="P2906" t="str">
            <v/>
          </cell>
        </row>
        <row r="2907">
          <cell r="L2907" t="str">
            <v/>
          </cell>
          <cell r="M2907" t="str">
            <v>No Trade</v>
          </cell>
          <cell r="N2907" t="str">
            <v/>
          </cell>
          <cell r="O2907" t="str">
            <v/>
          </cell>
          <cell r="P2907" t="str">
            <v/>
          </cell>
        </row>
        <row r="2908">
          <cell r="L2908" t="str">
            <v/>
          </cell>
          <cell r="M2908" t="str">
            <v>No Trade</v>
          </cell>
          <cell r="N2908" t="str">
            <v/>
          </cell>
          <cell r="O2908" t="str">
            <v/>
          </cell>
          <cell r="P2908" t="str">
            <v/>
          </cell>
        </row>
        <row r="2909">
          <cell r="L2909" t="str">
            <v/>
          </cell>
          <cell r="M2909" t="str">
            <v>No Trade</v>
          </cell>
          <cell r="N2909" t="str">
            <v/>
          </cell>
          <cell r="O2909" t="str">
            <v/>
          </cell>
          <cell r="P2909" t="str">
            <v/>
          </cell>
        </row>
        <row r="2910">
          <cell r="L2910" t="str">
            <v/>
          </cell>
          <cell r="M2910" t="str">
            <v>No Trade</v>
          </cell>
          <cell r="N2910" t="str">
            <v/>
          </cell>
          <cell r="O2910" t="str">
            <v/>
          </cell>
          <cell r="P2910" t="str">
            <v/>
          </cell>
        </row>
        <row r="2911">
          <cell r="L2911" t="str">
            <v/>
          </cell>
          <cell r="M2911" t="str">
            <v>No Trade</v>
          </cell>
          <cell r="N2911" t="str">
            <v/>
          </cell>
          <cell r="O2911" t="str">
            <v/>
          </cell>
          <cell r="P2911" t="str">
            <v/>
          </cell>
        </row>
        <row r="2912">
          <cell r="L2912" t="str">
            <v/>
          </cell>
          <cell r="M2912" t="str">
            <v>No Trade</v>
          </cell>
          <cell r="N2912" t="str">
            <v/>
          </cell>
          <cell r="O2912" t="str">
            <v/>
          </cell>
          <cell r="P2912" t="str">
            <v/>
          </cell>
        </row>
        <row r="2913">
          <cell r="L2913" t="str">
            <v/>
          </cell>
          <cell r="M2913" t="str">
            <v>No Trade</v>
          </cell>
          <cell r="N2913" t="str">
            <v/>
          </cell>
          <cell r="O2913" t="str">
            <v/>
          </cell>
          <cell r="P2913" t="str">
            <v/>
          </cell>
        </row>
        <row r="2914">
          <cell r="L2914" t="str">
            <v/>
          </cell>
          <cell r="M2914" t="str">
            <v>No Trade</v>
          </cell>
          <cell r="N2914" t="str">
            <v/>
          </cell>
          <cell r="O2914" t="str">
            <v/>
          </cell>
          <cell r="P2914" t="str">
            <v/>
          </cell>
        </row>
        <row r="2915">
          <cell r="L2915" t="str">
            <v/>
          </cell>
          <cell r="M2915" t="str">
            <v>No Trade</v>
          </cell>
          <cell r="N2915" t="str">
            <v/>
          </cell>
          <cell r="O2915" t="str">
            <v/>
          </cell>
          <cell r="P2915" t="str">
            <v/>
          </cell>
        </row>
        <row r="2916">
          <cell r="L2916" t="str">
            <v/>
          </cell>
          <cell r="M2916" t="str">
            <v>No Trade</v>
          </cell>
          <cell r="N2916" t="str">
            <v/>
          </cell>
          <cell r="O2916" t="str">
            <v/>
          </cell>
          <cell r="P2916" t="str">
            <v/>
          </cell>
        </row>
        <row r="2917">
          <cell r="L2917" t="str">
            <v/>
          </cell>
          <cell r="M2917" t="str">
            <v>No Trade</v>
          </cell>
          <cell r="N2917" t="str">
            <v/>
          </cell>
          <cell r="O2917" t="str">
            <v/>
          </cell>
          <cell r="P2917" t="str">
            <v/>
          </cell>
        </row>
        <row r="2918">
          <cell r="L2918" t="str">
            <v/>
          </cell>
          <cell r="M2918" t="str">
            <v>No Trade</v>
          </cell>
          <cell r="N2918" t="str">
            <v/>
          </cell>
          <cell r="O2918" t="str">
            <v/>
          </cell>
          <cell r="P2918" t="str">
            <v/>
          </cell>
        </row>
        <row r="2919">
          <cell r="L2919" t="str">
            <v/>
          </cell>
          <cell r="M2919" t="str">
            <v>No Trade</v>
          </cell>
          <cell r="N2919" t="str">
            <v/>
          </cell>
          <cell r="O2919" t="str">
            <v/>
          </cell>
          <cell r="P2919" t="str">
            <v/>
          </cell>
        </row>
        <row r="2920">
          <cell r="L2920" t="str">
            <v/>
          </cell>
          <cell r="M2920" t="str">
            <v>No Trade</v>
          </cell>
          <cell r="N2920" t="str">
            <v/>
          </cell>
          <cell r="O2920" t="str">
            <v/>
          </cell>
          <cell r="P2920" t="str">
            <v/>
          </cell>
        </row>
        <row r="2921">
          <cell r="L2921" t="str">
            <v/>
          </cell>
          <cell r="M2921" t="str">
            <v>No Trade</v>
          </cell>
          <cell r="N2921" t="str">
            <v/>
          </cell>
          <cell r="O2921" t="str">
            <v/>
          </cell>
          <cell r="P2921" t="str">
            <v/>
          </cell>
        </row>
        <row r="2922">
          <cell r="L2922" t="str">
            <v/>
          </cell>
          <cell r="M2922" t="str">
            <v>No Trade</v>
          </cell>
          <cell r="N2922" t="str">
            <v/>
          </cell>
          <cell r="O2922" t="str">
            <v/>
          </cell>
          <cell r="P2922" t="str">
            <v/>
          </cell>
        </row>
        <row r="2923">
          <cell r="L2923" t="str">
            <v/>
          </cell>
          <cell r="M2923" t="str">
            <v>No Trade</v>
          </cell>
          <cell r="N2923" t="str">
            <v/>
          </cell>
          <cell r="O2923" t="str">
            <v/>
          </cell>
          <cell r="P2923" t="str">
            <v/>
          </cell>
        </row>
        <row r="2924">
          <cell r="L2924" t="str">
            <v/>
          </cell>
          <cell r="M2924" t="str">
            <v>No Trade</v>
          </cell>
          <cell r="N2924" t="str">
            <v/>
          </cell>
          <cell r="O2924" t="str">
            <v/>
          </cell>
          <cell r="P2924" t="str">
            <v/>
          </cell>
        </row>
        <row r="2925">
          <cell r="L2925" t="str">
            <v/>
          </cell>
          <cell r="M2925" t="str">
            <v>No Trade</v>
          </cell>
          <cell r="N2925" t="str">
            <v/>
          </cell>
          <cell r="O2925" t="str">
            <v/>
          </cell>
          <cell r="P2925" t="str">
            <v/>
          </cell>
        </row>
        <row r="2926">
          <cell r="L2926" t="str">
            <v/>
          </cell>
          <cell r="M2926" t="str">
            <v>No Trade</v>
          </cell>
          <cell r="N2926" t="str">
            <v/>
          </cell>
          <cell r="O2926" t="str">
            <v/>
          </cell>
          <cell r="P2926" t="str">
            <v/>
          </cell>
        </row>
        <row r="2927">
          <cell r="L2927" t="str">
            <v/>
          </cell>
          <cell r="M2927" t="str">
            <v>No Trade</v>
          </cell>
          <cell r="N2927" t="str">
            <v/>
          </cell>
          <cell r="O2927" t="str">
            <v/>
          </cell>
          <cell r="P2927" t="str">
            <v/>
          </cell>
        </row>
        <row r="2928">
          <cell r="L2928" t="str">
            <v/>
          </cell>
          <cell r="M2928" t="str">
            <v>No Trade</v>
          </cell>
          <cell r="N2928" t="str">
            <v/>
          </cell>
          <cell r="O2928" t="str">
            <v/>
          </cell>
          <cell r="P2928" t="str">
            <v/>
          </cell>
        </row>
        <row r="2929">
          <cell r="L2929" t="str">
            <v/>
          </cell>
          <cell r="M2929" t="str">
            <v>No Trade</v>
          </cell>
          <cell r="N2929" t="str">
            <v/>
          </cell>
          <cell r="O2929" t="str">
            <v/>
          </cell>
          <cell r="P2929" t="str">
            <v/>
          </cell>
        </row>
        <row r="2930">
          <cell r="L2930" t="str">
            <v/>
          </cell>
          <cell r="M2930" t="str">
            <v>No Trade</v>
          </cell>
          <cell r="N2930" t="str">
            <v/>
          </cell>
          <cell r="O2930" t="str">
            <v/>
          </cell>
          <cell r="P2930" t="str">
            <v/>
          </cell>
        </row>
        <row r="2931">
          <cell r="L2931" t="str">
            <v/>
          </cell>
          <cell r="M2931" t="str">
            <v>No Trade</v>
          </cell>
          <cell r="N2931" t="str">
            <v/>
          </cell>
          <cell r="O2931" t="str">
            <v/>
          </cell>
          <cell r="P2931" t="str">
            <v/>
          </cell>
        </row>
        <row r="2932">
          <cell r="L2932" t="str">
            <v/>
          </cell>
          <cell r="M2932" t="str">
            <v>No Trade</v>
          </cell>
          <cell r="N2932" t="str">
            <v/>
          </cell>
          <cell r="O2932" t="str">
            <v/>
          </cell>
          <cell r="P2932" t="str">
            <v/>
          </cell>
        </row>
        <row r="2933">
          <cell r="L2933" t="str">
            <v/>
          </cell>
          <cell r="M2933" t="str">
            <v>No Trade</v>
          </cell>
          <cell r="N2933" t="str">
            <v/>
          </cell>
          <cell r="O2933" t="str">
            <v/>
          </cell>
          <cell r="P2933" t="str">
            <v/>
          </cell>
        </row>
        <row r="2934">
          <cell r="L2934" t="str">
            <v/>
          </cell>
          <cell r="M2934" t="str">
            <v>No Trade</v>
          </cell>
          <cell r="N2934" t="str">
            <v/>
          </cell>
          <cell r="O2934" t="str">
            <v/>
          </cell>
          <cell r="P2934" t="str">
            <v/>
          </cell>
        </row>
        <row r="2935">
          <cell r="L2935" t="str">
            <v/>
          </cell>
          <cell r="M2935" t="str">
            <v>No Trade</v>
          </cell>
          <cell r="N2935" t="str">
            <v/>
          </cell>
          <cell r="O2935" t="str">
            <v/>
          </cell>
          <cell r="P2935" t="str">
            <v/>
          </cell>
        </row>
        <row r="2936">
          <cell r="L2936" t="str">
            <v/>
          </cell>
          <cell r="M2936" t="str">
            <v>No Trade</v>
          </cell>
          <cell r="N2936" t="str">
            <v/>
          </cell>
          <cell r="O2936" t="str">
            <v/>
          </cell>
          <cell r="P2936" t="str">
            <v/>
          </cell>
        </row>
        <row r="2937">
          <cell r="L2937" t="str">
            <v/>
          </cell>
          <cell r="M2937" t="str">
            <v>No Trade</v>
          </cell>
          <cell r="N2937" t="str">
            <v/>
          </cell>
          <cell r="O2937" t="str">
            <v/>
          </cell>
          <cell r="P2937" t="str">
            <v/>
          </cell>
        </row>
        <row r="2938">
          <cell r="L2938" t="str">
            <v/>
          </cell>
          <cell r="M2938" t="str">
            <v>No Trade</v>
          </cell>
          <cell r="N2938" t="str">
            <v/>
          </cell>
          <cell r="O2938" t="str">
            <v/>
          </cell>
          <cell r="P2938" t="str">
            <v/>
          </cell>
        </row>
        <row r="2939">
          <cell r="L2939" t="str">
            <v/>
          </cell>
          <cell r="M2939" t="str">
            <v>No Trade</v>
          </cell>
          <cell r="N2939" t="str">
            <v/>
          </cell>
          <cell r="O2939" t="str">
            <v/>
          </cell>
          <cell r="P2939" t="str">
            <v/>
          </cell>
        </row>
        <row r="2940">
          <cell r="L2940" t="str">
            <v/>
          </cell>
          <cell r="M2940" t="str">
            <v>No Trade</v>
          </cell>
          <cell r="N2940" t="str">
            <v/>
          </cell>
          <cell r="O2940" t="str">
            <v/>
          </cell>
          <cell r="P2940" t="str">
            <v/>
          </cell>
        </row>
        <row r="2941">
          <cell r="L2941" t="str">
            <v/>
          </cell>
          <cell r="M2941" t="str">
            <v>No Trade</v>
          </cell>
          <cell r="N2941" t="str">
            <v/>
          </cell>
          <cell r="O2941" t="str">
            <v/>
          </cell>
          <cell r="P2941" t="str">
            <v/>
          </cell>
        </row>
        <row r="2942">
          <cell r="L2942" t="str">
            <v/>
          </cell>
          <cell r="M2942" t="str">
            <v>No Trade</v>
          </cell>
          <cell r="N2942" t="str">
            <v/>
          </cell>
          <cell r="O2942" t="str">
            <v/>
          </cell>
          <cell r="P2942" t="str">
            <v/>
          </cell>
        </row>
        <row r="2943">
          <cell r="L2943" t="str">
            <v/>
          </cell>
          <cell r="M2943" t="str">
            <v>No Trade</v>
          </cell>
          <cell r="N2943" t="str">
            <v/>
          </cell>
          <cell r="O2943" t="str">
            <v/>
          </cell>
          <cell r="P2943" t="str">
            <v/>
          </cell>
        </row>
        <row r="2944">
          <cell r="L2944" t="str">
            <v/>
          </cell>
          <cell r="M2944" t="str">
            <v>No Trade</v>
          </cell>
          <cell r="N2944" t="str">
            <v/>
          </cell>
          <cell r="O2944" t="str">
            <v/>
          </cell>
          <cell r="P2944" t="str">
            <v/>
          </cell>
        </row>
        <row r="2945">
          <cell r="L2945" t="str">
            <v/>
          </cell>
          <cell r="M2945" t="str">
            <v>No Trade</v>
          </cell>
          <cell r="N2945" t="str">
            <v/>
          </cell>
          <cell r="O2945" t="str">
            <v/>
          </cell>
          <cell r="P2945" t="str">
            <v/>
          </cell>
        </row>
        <row r="2946">
          <cell r="L2946" t="str">
            <v/>
          </cell>
          <cell r="M2946" t="str">
            <v>No Trade</v>
          </cell>
          <cell r="N2946" t="str">
            <v/>
          </cell>
          <cell r="O2946" t="str">
            <v/>
          </cell>
          <cell r="P2946" t="str">
            <v/>
          </cell>
        </row>
        <row r="2947">
          <cell r="L2947" t="str">
            <v/>
          </cell>
          <cell r="M2947" t="str">
            <v>No Trade</v>
          </cell>
          <cell r="N2947" t="str">
            <v/>
          </cell>
          <cell r="O2947" t="str">
            <v/>
          </cell>
          <cell r="P2947" t="str">
            <v/>
          </cell>
        </row>
        <row r="2948">
          <cell r="L2948" t="str">
            <v/>
          </cell>
          <cell r="M2948" t="str">
            <v>No Trade</v>
          </cell>
          <cell r="N2948" t="str">
            <v/>
          </cell>
          <cell r="O2948" t="str">
            <v/>
          </cell>
          <cell r="P2948" t="str">
            <v/>
          </cell>
        </row>
        <row r="2949">
          <cell r="L2949" t="str">
            <v/>
          </cell>
          <cell r="M2949" t="str">
            <v>No Trade</v>
          </cell>
          <cell r="N2949" t="str">
            <v/>
          </cell>
          <cell r="O2949" t="str">
            <v/>
          </cell>
          <cell r="P2949" t="str">
            <v/>
          </cell>
        </row>
        <row r="2950">
          <cell r="L2950" t="str">
            <v/>
          </cell>
          <cell r="M2950" t="str">
            <v>No Trade</v>
          </cell>
          <cell r="N2950" t="str">
            <v/>
          </cell>
          <cell r="O2950" t="str">
            <v/>
          </cell>
          <cell r="P2950" t="str">
            <v/>
          </cell>
        </row>
        <row r="2951">
          <cell r="L2951" t="str">
            <v/>
          </cell>
          <cell r="M2951" t="str">
            <v>No Trade</v>
          </cell>
          <cell r="N2951" t="str">
            <v/>
          </cell>
          <cell r="O2951" t="str">
            <v/>
          </cell>
          <cell r="P2951" t="str">
            <v/>
          </cell>
        </row>
        <row r="2952">
          <cell r="L2952" t="str">
            <v/>
          </cell>
          <cell r="M2952" t="str">
            <v>No Trade</v>
          </cell>
          <cell r="N2952" t="str">
            <v/>
          </cell>
          <cell r="O2952" t="str">
            <v/>
          </cell>
          <cell r="P2952" t="str">
            <v/>
          </cell>
        </row>
        <row r="2953">
          <cell r="L2953" t="str">
            <v/>
          </cell>
          <cell r="M2953" t="str">
            <v>No Trade</v>
          </cell>
          <cell r="N2953" t="str">
            <v/>
          </cell>
          <cell r="O2953" t="str">
            <v/>
          </cell>
          <cell r="P2953" t="str">
            <v/>
          </cell>
        </row>
        <row r="2954">
          <cell r="L2954" t="str">
            <v/>
          </cell>
          <cell r="M2954" t="str">
            <v>No Trade</v>
          </cell>
          <cell r="N2954" t="str">
            <v/>
          </cell>
          <cell r="O2954" t="str">
            <v/>
          </cell>
          <cell r="P2954" t="str">
            <v/>
          </cell>
        </row>
        <row r="2955">
          <cell r="L2955" t="str">
            <v/>
          </cell>
          <cell r="M2955" t="str">
            <v>No Trade</v>
          </cell>
          <cell r="N2955" t="str">
            <v/>
          </cell>
          <cell r="O2955" t="str">
            <v/>
          </cell>
          <cell r="P2955" t="str">
            <v/>
          </cell>
        </row>
        <row r="2956">
          <cell r="L2956" t="str">
            <v/>
          </cell>
          <cell r="M2956" t="str">
            <v>No Trade</v>
          </cell>
          <cell r="N2956" t="str">
            <v/>
          </cell>
          <cell r="O2956" t="str">
            <v/>
          </cell>
          <cell r="P2956" t="str">
            <v/>
          </cell>
        </row>
        <row r="2957">
          <cell r="L2957" t="str">
            <v/>
          </cell>
          <cell r="M2957" t="str">
            <v>No Trade</v>
          </cell>
          <cell r="N2957" t="str">
            <v/>
          </cell>
          <cell r="O2957" t="str">
            <v/>
          </cell>
          <cell r="P2957" t="str">
            <v/>
          </cell>
        </row>
        <row r="2958">
          <cell r="L2958" t="str">
            <v/>
          </cell>
          <cell r="M2958" t="str">
            <v>No Trade</v>
          </cell>
          <cell r="N2958" t="str">
            <v/>
          </cell>
          <cell r="O2958" t="str">
            <v/>
          </cell>
          <cell r="P2958" t="str">
            <v/>
          </cell>
        </row>
        <row r="2959">
          <cell r="L2959" t="str">
            <v/>
          </cell>
          <cell r="M2959" t="str">
            <v>No Trade</v>
          </cell>
          <cell r="N2959" t="str">
            <v/>
          </cell>
          <cell r="O2959" t="str">
            <v/>
          </cell>
          <cell r="P2959" t="str">
            <v/>
          </cell>
        </row>
        <row r="2960">
          <cell r="L2960" t="str">
            <v/>
          </cell>
          <cell r="M2960" t="str">
            <v>No Trade</v>
          </cell>
          <cell r="N2960" t="str">
            <v/>
          </cell>
          <cell r="O2960" t="str">
            <v/>
          </cell>
          <cell r="P2960" t="str">
            <v/>
          </cell>
        </row>
        <row r="2961">
          <cell r="L2961" t="str">
            <v/>
          </cell>
          <cell r="M2961" t="str">
            <v>No Trade</v>
          </cell>
          <cell r="N2961" t="str">
            <v/>
          </cell>
          <cell r="O2961" t="str">
            <v/>
          </cell>
          <cell r="P2961" t="str">
            <v/>
          </cell>
        </row>
        <row r="2962">
          <cell r="L2962" t="str">
            <v/>
          </cell>
          <cell r="M2962" t="str">
            <v>No Trade</v>
          </cell>
          <cell r="N2962" t="str">
            <v/>
          </cell>
          <cell r="O2962" t="str">
            <v/>
          </cell>
          <cell r="P2962" t="str">
            <v/>
          </cell>
        </row>
        <row r="2963">
          <cell r="L2963" t="str">
            <v/>
          </cell>
          <cell r="M2963" t="str">
            <v>No Trade</v>
          </cell>
          <cell r="N2963" t="str">
            <v/>
          </cell>
          <cell r="O2963" t="str">
            <v/>
          </cell>
          <cell r="P2963" t="str">
            <v/>
          </cell>
        </row>
        <row r="2964">
          <cell r="L2964" t="str">
            <v/>
          </cell>
          <cell r="M2964" t="str">
            <v>No Trade</v>
          </cell>
          <cell r="N2964" t="str">
            <v/>
          </cell>
          <cell r="O2964" t="str">
            <v/>
          </cell>
          <cell r="P2964" t="str">
            <v/>
          </cell>
        </row>
        <row r="2965">
          <cell r="L2965" t="str">
            <v/>
          </cell>
          <cell r="M2965" t="str">
            <v>No Trade</v>
          </cell>
          <cell r="N2965" t="str">
            <v/>
          </cell>
          <cell r="O2965" t="str">
            <v/>
          </cell>
          <cell r="P2965" t="str">
            <v/>
          </cell>
        </row>
        <row r="2966">
          <cell r="L2966" t="str">
            <v/>
          </cell>
          <cell r="M2966" t="str">
            <v>No Trade</v>
          </cell>
          <cell r="N2966" t="str">
            <v/>
          </cell>
          <cell r="O2966" t="str">
            <v/>
          </cell>
          <cell r="P2966" t="str">
            <v/>
          </cell>
        </row>
        <row r="2967">
          <cell r="L2967" t="str">
            <v/>
          </cell>
          <cell r="M2967" t="str">
            <v>No Trade</v>
          </cell>
          <cell r="N2967" t="str">
            <v/>
          </cell>
          <cell r="O2967" t="str">
            <v/>
          </cell>
          <cell r="P2967" t="str">
            <v/>
          </cell>
        </row>
        <row r="2968">
          <cell r="L2968" t="str">
            <v/>
          </cell>
          <cell r="M2968" t="str">
            <v>No Trade</v>
          </cell>
          <cell r="N2968" t="str">
            <v/>
          </cell>
          <cell r="O2968" t="str">
            <v/>
          </cell>
          <cell r="P2968" t="str">
            <v/>
          </cell>
        </row>
        <row r="2969">
          <cell r="L2969" t="str">
            <v/>
          </cell>
          <cell r="M2969" t="str">
            <v>No Trade</v>
          </cell>
          <cell r="N2969" t="str">
            <v/>
          </cell>
          <cell r="O2969" t="str">
            <v/>
          </cell>
          <cell r="P2969" t="str">
            <v/>
          </cell>
        </row>
        <row r="2970">
          <cell r="L2970" t="str">
            <v/>
          </cell>
          <cell r="M2970" t="str">
            <v>No Trade</v>
          </cell>
          <cell r="N2970" t="str">
            <v/>
          </cell>
          <cell r="O2970" t="str">
            <v/>
          </cell>
          <cell r="P2970" t="str">
            <v/>
          </cell>
        </row>
        <row r="2971">
          <cell r="L2971" t="str">
            <v/>
          </cell>
          <cell r="M2971" t="str">
            <v>No Trade</v>
          </cell>
          <cell r="N2971" t="str">
            <v/>
          </cell>
          <cell r="O2971" t="str">
            <v/>
          </cell>
          <cell r="P2971" t="str">
            <v/>
          </cell>
        </row>
        <row r="2972">
          <cell r="L2972" t="str">
            <v/>
          </cell>
          <cell r="M2972" t="str">
            <v>No Trade</v>
          </cell>
          <cell r="N2972" t="str">
            <v/>
          </cell>
          <cell r="O2972" t="str">
            <v/>
          </cell>
          <cell r="P2972" t="str">
            <v/>
          </cell>
        </row>
        <row r="2973">
          <cell r="L2973" t="str">
            <v/>
          </cell>
          <cell r="M2973" t="str">
            <v>No Trade</v>
          </cell>
          <cell r="N2973" t="str">
            <v/>
          </cell>
          <cell r="O2973" t="str">
            <v/>
          </cell>
          <cell r="P2973" t="str">
            <v/>
          </cell>
        </row>
        <row r="2974">
          <cell r="L2974" t="str">
            <v/>
          </cell>
          <cell r="M2974" t="str">
            <v>No Trade</v>
          </cell>
          <cell r="N2974" t="str">
            <v/>
          </cell>
          <cell r="O2974" t="str">
            <v/>
          </cell>
          <cell r="P2974" t="str">
            <v/>
          </cell>
        </row>
        <row r="2975">
          <cell r="L2975" t="str">
            <v/>
          </cell>
          <cell r="M2975" t="str">
            <v>No Trade</v>
          </cell>
          <cell r="N2975" t="str">
            <v/>
          </cell>
          <cell r="O2975" t="str">
            <v/>
          </cell>
          <cell r="P2975" t="str">
            <v/>
          </cell>
        </row>
        <row r="2976">
          <cell r="L2976" t="str">
            <v/>
          </cell>
          <cell r="M2976" t="str">
            <v>No Trade</v>
          </cell>
          <cell r="N2976" t="str">
            <v/>
          </cell>
          <cell r="O2976" t="str">
            <v/>
          </cell>
          <cell r="P2976" t="str">
            <v/>
          </cell>
        </row>
        <row r="2977">
          <cell r="L2977" t="str">
            <v/>
          </cell>
          <cell r="M2977" t="str">
            <v>No Trade</v>
          </cell>
          <cell r="N2977" t="str">
            <v/>
          </cell>
          <cell r="O2977" t="str">
            <v/>
          </cell>
          <cell r="P2977" t="str">
            <v/>
          </cell>
        </row>
        <row r="2978">
          <cell r="L2978" t="str">
            <v/>
          </cell>
          <cell r="M2978" t="str">
            <v>No Trade</v>
          </cell>
          <cell r="N2978" t="str">
            <v/>
          </cell>
          <cell r="O2978" t="str">
            <v/>
          </cell>
          <cell r="P2978" t="str">
            <v/>
          </cell>
        </row>
        <row r="2979">
          <cell r="L2979" t="str">
            <v/>
          </cell>
          <cell r="M2979" t="str">
            <v>No Trade</v>
          </cell>
          <cell r="N2979" t="str">
            <v/>
          </cell>
          <cell r="O2979" t="str">
            <v/>
          </cell>
          <cell r="P2979" t="str">
            <v/>
          </cell>
        </row>
        <row r="2980">
          <cell r="L2980" t="str">
            <v/>
          </cell>
          <cell r="M2980" t="str">
            <v>No Trade</v>
          </cell>
          <cell r="N2980" t="str">
            <v/>
          </cell>
          <cell r="O2980" t="str">
            <v/>
          </cell>
          <cell r="P2980" t="str">
            <v/>
          </cell>
        </row>
        <row r="2981">
          <cell r="L2981" t="str">
            <v/>
          </cell>
          <cell r="M2981" t="str">
            <v>No Trade</v>
          </cell>
          <cell r="N2981" t="str">
            <v/>
          </cell>
          <cell r="O2981" t="str">
            <v/>
          </cell>
          <cell r="P2981" t="str">
            <v/>
          </cell>
        </row>
        <row r="2982">
          <cell r="L2982" t="str">
            <v/>
          </cell>
          <cell r="M2982" t="str">
            <v>No Trade</v>
          </cell>
          <cell r="N2982" t="str">
            <v/>
          </cell>
          <cell r="O2982" t="str">
            <v/>
          </cell>
          <cell r="P2982" t="str">
            <v/>
          </cell>
        </row>
        <row r="2983">
          <cell r="L2983" t="str">
            <v/>
          </cell>
          <cell r="M2983" t="str">
            <v>No Trade</v>
          </cell>
          <cell r="N2983" t="str">
            <v/>
          </cell>
          <cell r="O2983" t="str">
            <v/>
          </cell>
          <cell r="P2983" t="str">
            <v/>
          </cell>
        </row>
        <row r="2984">
          <cell r="L2984" t="str">
            <v/>
          </cell>
          <cell r="M2984" t="str">
            <v>No Trade</v>
          </cell>
          <cell r="N2984" t="str">
            <v/>
          </cell>
          <cell r="O2984" t="str">
            <v/>
          </cell>
          <cell r="P2984" t="str">
            <v/>
          </cell>
        </row>
        <row r="2985">
          <cell r="L2985" t="str">
            <v/>
          </cell>
          <cell r="M2985" t="str">
            <v>No Trade</v>
          </cell>
          <cell r="N2985" t="str">
            <v/>
          </cell>
          <cell r="O2985" t="str">
            <v/>
          </cell>
          <cell r="P2985" t="str">
            <v/>
          </cell>
        </row>
        <row r="2986">
          <cell r="L2986" t="str">
            <v/>
          </cell>
          <cell r="M2986" t="str">
            <v>No Trade</v>
          </cell>
          <cell r="N2986" t="str">
            <v/>
          </cell>
          <cell r="O2986" t="str">
            <v/>
          </cell>
          <cell r="P2986" t="str">
            <v/>
          </cell>
        </row>
        <row r="2987">
          <cell r="L2987" t="str">
            <v/>
          </cell>
          <cell r="M2987" t="str">
            <v>No Trade</v>
          </cell>
          <cell r="N2987" t="str">
            <v/>
          </cell>
          <cell r="O2987" t="str">
            <v/>
          </cell>
          <cell r="P2987" t="str">
            <v/>
          </cell>
        </row>
        <row r="2988">
          <cell r="L2988" t="str">
            <v/>
          </cell>
          <cell r="M2988" t="str">
            <v>No Trade</v>
          </cell>
          <cell r="N2988" t="str">
            <v/>
          </cell>
          <cell r="O2988" t="str">
            <v/>
          </cell>
          <cell r="P2988" t="str">
            <v/>
          </cell>
        </row>
        <row r="2989">
          <cell r="L2989" t="str">
            <v/>
          </cell>
          <cell r="M2989" t="str">
            <v>No Trade</v>
          </cell>
          <cell r="N2989" t="str">
            <v/>
          </cell>
          <cell r="O2989" t="str">
            <v/>
          </cell>
          <cell r="P2989" t="str">
            <v/>
          </cell>
        </row>
        <row r="2990">
          <cell r="L2990" t="str">
            <v/>
          </cell>
          <cell r="M2990" t="str">
            <v>No Trade</v>
          </cell>
          <cell r="N2990" t="str">
            <v/>
          </cell>
          <cell r="O2990" t="str">
            <v/>
          </cell>
          <cell r="P2990" t="str">
            <v/>
          </cell>
        </row>
        <row r="2991">
          <cell r="L2991" t="str">
            <v/>
          </cell>
          <cell r="M2991" t="str">
            <v>No Trade</v>
          </cell>
          <cell r="N2991" t="str">
            <v/>
          </cell>
          <cell r="O2991" t="str">
            <v/>
          </cell>
          <cell r="P2991" t="str">
            <v/>
          </cell>
        </row>
        <row r="2992">
          <cell r="L2992" t="str">
            <v/>
          </cell>
          <cell r="M2992" t="str">
            <v>No Trade</v>
          </cell>
          <cell r="N2992" t="str">
            <v/>
          </cell>
          <cell r="O2992" t="str">
            <v/>
          </cell>
          <cell r="P2992" t="str">
            <v/>
          </cell>
        </row>
        <row r="2993">
          <cell r="L2993" t="str">
            <v/>
          </cell>
          <cell r="M2993" t="str">
            <v>No Trade</v>
          </cell>
          <cell r="N2993" t="str">
            <v/>
          </cell>
          <cell r="O2993" t="str">
            <v/>
          </cell>
          <cell r="P2993" t="str">
            <v/>
          </cell>
        </row>
        <row r="2994">
          <cell r="L2994" t="str">
            <v/>
          </cell>
          <cell r="M2994" t="str">
            <v>No Trade</v>
          </cell>
          <cell r="N2994" t="str">
            <v/>
          </cell>
          <cell r="O2994" t="str">
            <v/>
          </cell>
          <cell r="P2994" t="str">
            <v/>
          </cell>
        </row>
        <row r="2995">
          <cell r="L2995" t="str">
            <v/>
          </cell>
          <cell r="M2995" t="str">
            <v>No Trade</v>
          </cell>
          <cell r="N2995" t="str">
            <v/>
          </cell>
          <cell r="O2995" t="str">
            <v/>
          </cell>
          <cell r="P2995" t="str">
            <v/>
          </cell>
        </row>
        <row r="2996">
          <cell r="L2996" t="str">
            <v/>
          </cell>
          <cell r="M2996" t="str">
            <v>No Trade</v>
          </cell>
          <cell r="N2996" t="str">
            <v/>
          </cell>
          <cell r="O2996" t="str">
            <v/>
          </cell>
          <cell r="P2996" t="str">
            <v/>
          </cell>
        </row>
        <row r="2997">
          <cell r="L2997" t="str">
            <v/>
          </cell>
          <cell r="M2997" t="str">
            <v>No Trade</v>
          </cell>
          <cell r="N2997" t="str">
            <v/>
          </cell>
          <cell r="O2997" t="str">
            <v/>
          </cell>
          <cell r="P2997" t="str">
            <v/>
          </cell>
        </row>
        <row r="2998">
          <cell r="L2998" t="str">
            <v/>
          </cell>
          <cell r="M2998" t="str">
            <v>No Trade</v>
          </cell>
          <cell r="N2998" t="str">
            <v/>
          </cell>
          <cell r="O2998" t="str">
            <v/>
          </cell>
          <cell r="P2998" t="str">
            <v/>
          </cell>
        </row>
        <row r="2999">
          <cell r="L2999" t="str">
            <v/>
          </cell>
          <cell r="M2999" t="str">
            <v>No Trade</v>
          </cell>
          <cell r="N2999" t="str">
            <v/>
          </cell>
          <cell r="O2999" t="str">
            <v/>
          </cell>
          <cell r="P2999" t="str">
            <v/>
          </cell>
        </row>
        <row r="3000">
          <cell r="L3000" t="str">
            <v/>
          </cell>
          <cell r="M3000" t="str">
            <v>No Trade</v>
          </cell>
          <cell r="N3000" t="str">
            <v/>
          </cell>
          <cell r="O3000" t="str">
            <v/>
          </cell>
          <cell r="P3000" t="str">
            <v/>
          </cell>
        </row>
      </sheetData>
      <sheetData sheetId="9" refreshError="1">
        <row r="4">
          <cell r="B4">
            <v>37596.582250115738</v>
          </cell>
        </row>
        <row r="6">
          <cell r="B6" t="str">
            <v>Month</v>
          </cell>
          <cell r="C6" t="str">
            <v>US$/mmBTU</v>
          </cell>
        </row>
        <row r="7">
          <cell r="B7" t="str">
            <v>Contract</v>
          </cell>
          <cell r="C7" t="str">
            <v>Henry Hub</v>
          </cell>
          <cell r="D7" t="str">
            <v>AECO ($US)</v>
          </cell>
          <cell r="E7" t="str">
            <v>Malin</v>
          </cell>
          <cell r="F7" t="str">
            <v>Sumas</v>
          </cell>
          <cell r="G7" t="str">
            <v>Rockies/Opal</v>
          </cell>
          <cell r="H7" t="str">
            <v>Stanfield</v>
          </cell>
          <cell r="I7" t="str">
            <v>SO CAL Bdr</v>
          </cell>
          <cell r="J7" t="str">
            <v>San Juan</v>
          </cell>
          <cell r="L7" t="str">
            <v>Contract</v>
          </cell>
          <cell r="M7" t="str">
            <v>Henry Hub</v>
          </cell>
          <cell r="N7" t="str">
            <v>AECO ($US)</v>
          </cell>
          <cell r="O7" t="str">
            <v>Malin</v>
          </cell>
          <cell r="P7" t="str">
            <v>Sumas</v>
          </cell>
          <cell r="Q7" t="str">
            <v>Rockies/Opal</v>
          </cell>
          <cell r="R7" t="str">
            <v>Stanfield</v>
          </cell>
          <cell r="S7" t="str">
            <v>SO CAL Bdr</v>
          </cell>
          <cell r="T7" t="str">
            <v>San Juan</v>
          </cell>
        </row>
        <row r="8">
          <cell r="B8">
            <v>37652</v>
          </cell>
          <cell r="C8">
            <v>4.383</v>
          </cell>
          <cell r="D8">
            <v>3.8089246266505761</v>
          </cell>
          <cell r="E8">
            <v>4.1396309010193955</v>
          </cell>
          <cell r="F8">
            <v>4.0395088696986852</v>
          </cell>
          <cell r="G8">
            <v>3.3784711736665405</v>
          </cell>
          <cell r="H8">
            <v>3.708990021682613</v>
          </cell>
          <cell r="I8">
            <v>4.2008378235389783</v>
          </cell>
          <cell r="J8">
            <v>3.8298089393100239</v>
          </cell>
          <cell r="L8">
            <v>37652</v>
          </cell>
          <cell r="M8">
            <v>2.61</v>
          </cell>
          <cell r="N8">
            <v>2.3063585263157895</v>
          </cell>
          <cell r="P8">
            <v>2.42</v>
          </cell>
          <cell r="Q8">
            <v>2.4300000000000002</v>
          </cell>
        </row>
        <row r="9">
          <cell r="B9">
            <v>37680</v>
          </cell>
          <cell r="C9">
            <v>4.351</v>
          </cell>
          <cell r="D9">
            <v>3.779748765783669</v>
          </cell>
          <cell r="E9">
            <v>4.1078184517712373</v>
          </cell>
          <cell r="F9">
            <v>4.0092257415907637</v>
          </cell>
          <cell r="G9">
            <v>3.34593632925248</v>
          </cell>
          <cell r="H9">
            <v>3.6775810354216212</v>
          </cell>
          <cell r="I9">
            <v>4.1679831630279311</v>
          </cell>
          <cell r="J9">
            <v>3.7984342365686232</v>
          </cell>
          <cell r="L9">
            <v>37680</v>
          </cell>
          <cell r="M9">
            <v>2.6589999999999998</v>
          </cell>
          <cell r="N9">
            <v>2.3175425075742266</v>
          </cell>
          <cell r="P9">
            <v>2.3702381349802479</v>
          </cell>
          <cell r="Q9">
            <v>2.3752381349802478</v>
          </cell>
        </row>
        <row r="10">
          <cell r="B10">
            <v>37711</v>
          </cell>
          <cell r="C10">
            <v>4.2759999999999998</v>
          </cell>
          <cell r="D10">
            <v>3.7113678418768554</v>
          </cell>
          <cell r="E10">
            <v>4.0355484239318384</v>
          </cell>
          <cell r="F10">
            <v>3.9382496600878194</v>
          </cell>
          <cell r="G10">
            <v>3.2823081609658913</v>
          </cell>
          <cell r="H10">
            <v>3.6102789105268549</v>
          </cell>
          <cell r="I10">
            <v>4.0925442885662795</v>
          </cell>
          <cell r="J10">
            <v>3.7297690028495096</v>
          </cell>
          <cell r="L10">
            <v>37711</v>
          </cell>
          <cell r="M10">
            <v>2.569</v>
          </cell>
          <cell r="N10">
            <v>2.2639639994143255</v>
          </cell>
          <cell r="P10">
            <v>2.2612574417181324</v>
          </cell>
          <cell r="Q10">
            <v>2.2612574417181324</v>
          </cell>
        </row>
        <row r="11">
          <cell r="B11">
            <v>37741</v>
          </cell>
          <cell r="C11">
            <v>4.1310000000000002</v>
          </cell>
          <cell r="D11">
            <v>3.5716118660149787</v>
          </cell>
          <cell r="E11">
            <v>3.8992772045888699</v>
          </cell>
          <cell r="F11">
            <v>3.7207635853638039</v>
          </cell>
          <cell r="G11">
            <v>3.23345710544928</v>
          </cell>
          <cell r="H11">
            <v>3.4771103454065422</v>
          </cell>
          <cell r="I11">
            <v>3.9731806064875546</v>
          </cell>
          <cell r="J11">
            <v>3.5958595081182168</v>
          </cell>
          <cell r="L11">
            <v>37741</v>
          </cell>
          <cell r="M11">
            <v>2.5449999999999999</v>
          </cell>
          <cell r="N11">
            <v>2.2428136934641727</v>
          </cell>
          <cell r="P11">
            <v>2.2401324208535023</v>
          </cell>
          <cell r="Q11">
            <v>2.2401324208535023</v>
          </cell>
        </row>
        <row r="12">
          <cell r="B12">
            <v>37772</v>
          </cell>
          <cell r="C12">
            <v>4.0659999999999998</v>
          </cell>
          <cell r="D12">
            <v>3.515413664298451</v>
          </cell>
          <cell r="E12">
            <v>3.8379232906943459</v>
          </cell>
          <cell r="F12">
            <v>3.662218527738859</v>
          </cell>
          <cell r="G12">
            <v>3.1825796637029216</v>
          </cell>
          <cell r="H12">
            <v>3.4223990957208903</v>
          </cell>
          <cell r="I12">
            <v>3.9106638455527465</v>
          </cell>
          <cell r="J12">
            <v>3.5392797772957314</v>
          </cell>
          <cell r="L12">
            <v>37772</v>
          </cell>
          <cell r="M12">
            <v>2.54</v>
          </cell>
          <cell r="N12">
            <v>2.2384073797245572</v>
          </cell>
          <cell r="P12">
            <v>2.2357313748400376</v>
          </cell>
          <cell r="Q12">
            <v>2.2357313748400376</v>
          </cell>
        </row>
        <row r="13">
          <cell r="B13">
            <v>37802</v>
          </cell>
          <cell r="C13">
            <v>4.0659999999999998</v>
          </cell>
          <cell r="D13">
            <v>3.515413664298451</v>
          </cell>
          <cell r="E13">
            <v>3.8379232906943459</v>
          </cell>
          <cell r="F13">
            <v>3.662218527738859</v>
          </cell>
          <cell r="G13">
            <v>3.1825796637029216</v>
          </cell>
          <cell r="H13">
            <v>3.4223990957208903</v>
          </cell>
          <cell r="I13">
            <v>3.9106638455527465</v>
          </cell>
          <cell r="J13">
            <v>3.5392797772957314</v>
          </cell>
          <cell r="L13">
            <v>37802</v>
          </cell>
          <cell r="M13">
            <v>2.5470000000000002</v>
          </cell>
          <cell r="N13">
            <v>2.2445762189600185</v>
          </cell>
          <cell r="P13">
            <v>2.2418928392588882</v>
          </cell>
          <cell r="Q13">
            <v>2.2418928392588882</v>
          </cell>
        </row>
        <row r="14">
          <cell r="B14">
            <v>37833</v>
          </cell>
          <cell r="C14">
            <v>4.0860000000000003</v>
          </cell>
          <cell r="D14">
            <v>3.5327054186727675</v>
          </cell>
          <cell r="E14">
            <v>3.8568014180465076</v>
          </cell>
          <cell r="F14">
            <v>3.6802323916234574</v>
          </cell>
          <cell r="G14">
            <v>3.1982342611633401</v>
          </cell>
          <cell r="H14">
            <v>3.4392333263933987</v>
          </cell>
          <cell r="I14">
            <v>3.9298997719942257</v>
          </cell>
          <cell r="J14">
            <v>3.5566889252411116</v>
          </cell>
          <cell r="L14">
            <v>37833</v>
          </cell>
          <cell r="M14">
            <v>2.5550000000000002</v>
          </cell>
          <cell r="N14">
            <v>2.2516263209434033</v>
          </cell>
          <cell r="P14">
            <v>2.2489345128804317</v>
          </cell>
          <cell r="Q14">
            <v>2.2489345128804317</v>
          </cell>
        </row>
        <row r="15">
          <cell r="B15">
            <v>37864</v>
          </cell>
          <cell r="C15">
            <v>4.0960000000000001</v>
          </cell>
          <cell r="D15">
            <v>3.5413512958599247</v>
          </cell>
          <cell r="E15">
            <v>3.8662404817225875</v>
          </cell>
          <cell r="F15">
            <v>3.6892393235657561</v>
          </cell>
          <cell r="G15">
            <v>3.2060615598935485</v>
          </cell>
          <cell r="H15">
            <v>3.4476504417296523</v>
          </cell>
          <cell r="I15">
            <v>3.9395177352149653</v>
          </cell>
          <cell r="J15">
            <v>3.5653934992138012</v>
          </cell>
          <cell r="L15">
            <v>37864</v>
          </cell>
          <cell r="M15">
            <v>2.5579999999999998</v>
          </cell>
          <cell r="N15">
            <v>2.2542701091871722</v>
          </cell>
          <cell r="P15">
            <v>2.25157514048851</v>
          </cell>
          <cell r="Q15">
            <v>2.25157514048851</v>
          </cell>
        </row>
        <row r="16">
          <cell r="B16">
            <v>37894</v>
          </cell>
          <cell r="C16">
            <v>4.0759999999999996</v>
          </cell>
          <cell r="D16">
            <v>3.5240595414856086</v>
          </cell>
          <cell r="E16">
            <v>3.8473623543704258</v>
          </cell>
          <cell r="F16">
            <v>3.6712254596811578</v>
          </cell>
          <cell r="G16">
            <v>3.1904069624331308</v>
          </cell>
          <cell r="H16">
            <v>3.4308162110571443</v>
          </cell>
          <cell r="I16">
            <v>3.9202818087734856</v>
          </cell>
          <cell r="J16">
            <v>3.5479843512684215</v>
          </cell>
          <cell r="L16">
            <v>37894</v>
          </cell>
          <cell r="M16">
            <v>2.5779999999999998</v>
          </cell>
          <cell r="N16">
            <v>2.3085488449980858</v>
          </cell>
          <cell r="P16">
            <v>2.6141817914615326</v>
          </cell>
          <cell r="Q16">
            <v>2.3584466162098616</v>
          </cell>
        </row>
        <row r="17">
          <cell r="B17">
            <v>37925</v>
          </cell>
          <cell r="C17">
            <v>4.0759999999999996</v>
          </cell>
          <cell r="D17">
            <v>3.5240595414856086</v>
          </cell>
          <cell r="E17">
            <v>3.8473623543704258</v>
          </cell>
          <cell r="F17">
            <v>3.6712254596811578</v>
          </cell>
          <cell r="G17">
            <v>3.1904069624331308</v>
          </cell>
          <cell r="H17">
            <v>3.4308162110571443</v>
          </cell>
          <cell r="I17">
            <v>3.9202818087734856</v>
          </cell>
          <cell r="J17">
            <v>3.5479843512684215</v>
          </cell>
          <cell r="L17">
            <v>37925</v>
          </cell>
          <cell r="M17">
            <v>2.6920000000000002</v>
          </cell>
          <cell r="N17">
            <v>2.410633627127559</v>
          </cell>
          <cell r="P17">
            <v>2.7297817620692193</v>
          </cell>
          <cell r="Q17">
            <v>2.4627378940407092</v>
          </cell>
        </row>
        <row r="18">
          <cell r="B18">
            <v>37955</v>
          </cell>
          <cell r="C18">
            <v>4.2329999999999997</v>
          </cell>
          <cell r="D18">
            <v>3.7042838042517348</v>
          </cell>
          <cell r="E18">
            <v>4.1235816188890109</v>
          </cell>
          <cell r="F18">
            <v>4.029971154058674</v>
          </cell>
          <cell r="G18">
            <v>3.4449447963561157</v>
          </cell>
          <cell r="H18">
            <v>3.7374579752073949</v>
          </cell>
          <cell r="I18">
            <v>4.1387961650285945</v>
          </cell>
          <cell r="J18">
            <v>3.7952292032474881</v>
          </cell>
          <cell r="L18">
            <v>37955</v>
          </cell>
          <cell r="M18">
            <v>2.8069999999999999</v>
          </cell>
          <cell r="N18">
            <v>2.5136138898020275</v>
          </cell>
          <cell r="P18">
            <v>2.846395767506797</v>
          </cell>
          <cell r="Q18">
            <v>2.5679440076420024</v>
          </cell>
        </row>
        <row r="19">
          <cell r="B19">
            <v>37986</v>
          </cell>
          <cell r="C19">
            <v>4.3659999999999997</v>
          </cell>
          <cell r="D19">
            <v>3.8206716487982693</v>
          </cell>
          <cell r="E19">
            <v>4.2531437155845548</v>
          </cell>
          <cell r="F19">
            <v>4.1565920289676761</v>
          </cell>
          <cell r="G19">
            <v>3.5531842619633358</v>
          </cell>
          <cell r="H19">
            <v>3.8548881454655062</v>
          </cell>
          <cell r="I19">
            <v>4.2688362996727722</v>
          </cell>
          <cell r="J19">
            <v>3.9144745337534923</v>
          </cell>
          <cell r="L19">
            <v>37986</v>
          </cell>
          <cell r="M19">
            <v>2.835</v>
          </cell>
          <cell r="N19">
            <v>2.5386873450618985</v>
          </cell>
          <cell r="P19">
            <v>2.8747887427437728</v>
          </cell>
          <cell r="Q19">
            <v>2.5935594092144911</v>
          </cell>
        </row>
        <row r="20">
          <cell r="B20">
            <v>38017</v>
          </cell>
          <cell r="C20">
            <v>4.4279999999999999</v>
          </cell>
          <cell r="D20">
            <v>3.8869204129772905</v>
          </cell>
          <cell r="E20">
            <v>4.4076865515592267</v>
          </cell>
          <cell r="F20">
            <v>4.2739512088882554</v>
          </cell>
          <cell r="G20">
            <v>3.6988647835544914</v>
          </cell>
          <cell r="H20">
            <v>3.9864079962213737</v>
          </cell>
          <cell r="I20">
            <v>4.3834463182550882</v>
          </cell>
          <cell r="J20">
            <v>4.0458185649523006</v>
          </cell>
          <cell r="L20">
            <v>38017</v>
          </cell>
          <cell r="M20">
            <v>2.6970000000000001</v>
          </cell>
          <cell r="N20">
            <v>2.415111029852536</v>
          </cell>
          <cell r="P20">
            <v>2.7348519362186794</v>
          </cell>
          <cell r="Q20">
            <v>2.4673120728929394</v>
          </cell>
        </row>
        <row r="21">
          <cell r="B21">
            <v>38046</v>
          </cell>
          <cell r="C21">
            <v>4.298</v>
          </cell>
          <cell r="D21">
            <v>3.7728057667065027</v>
          </cell>
          <cell r="E21">
            <v>4.2782829265134499</v>
          </cell>
          <cell r="F21">
            <v>4.1484738698739214</v>
          </cell>
          <cell r="G21">
            <v>3.5902711923480588</v>
          </cell>
          <cell r="H21">
            <v>3.8693725311109901</v>
          </cell>
          <cell r="I21">
            <v>4.2547543531753327</v>
          </cell>
          <cell r="J21">
            <v>3.9270388871194646</v>
          </cell>
          <cell r="L21">
            <v>38046</v>
          </cell>
          <cell r="M21">
            <v>2.577</v>
          </cell>
          <cell r="N21">
            <v>2.2425834967931286</v>
          </cell>
          <cell r="P21">
            <v>2.2805178086936442</v>
          </cell>
          <cell r="Q21">
            <v>2.2909311320210124</v>
          </cell>
        </row>
        <row r="22">
          <cell r="B22">
            <v>38077</v>
          </cell>
          <cell r="C22">
            <v>4.1130000000000004</v>
          </cell>
          <cell r="D22">
            <v>3.610411847013459</v>
          </cell>
          <cell r="E22">
            <v>4.0941316139483064</v>
          </cell>
          <cell r="F22">
            <v>3.9699099643535223</v>
          </cell>
          <cell r="G22">
            <v>3.4357341587081356</v>
          </cell>
          <cell r="H22">
            <v>3.7028220615308287</v>
          </cell>
          <cell r="I22">
            <v>4.0716157874849097</v>
          </cell>
          <cell r="J22">
            <v>3.7580062686650439</v>
          </cell>
          <cell r="L22">
            <v>38077</v>
          </cell>
          <cell r="M22">
            <v>2.472</v>
          </cell>
          <cell r="N22">
            <v>2.1512093147352016</v>
          </cell>
          <cell r="P22">
            <v>2.1875979911100849</v>
          </cell>
          <cell r="Q22">
            <v>2.1975870230329622</v>
          </cell>
        </row>
        <row r="23">
          <cell r="B23">
            <v>38107</v>
          </cell>
          <cell r="C23">
            <v>3.8530000000000002</v>
          </cell>
          <cell r="D23">
            <v>3.3504676656286989</v>
          </cell>
          <cell r="E23">
            <v>3.8070265940173966</v>
          </cell>
          <cell r="F23">
            <v>3.5408949096449787</v>
          </cell>
          <cell r="G23">
            <v>3.152937454069928</v>
          </cell>
          <cell r="H23">
            <v>3.3469161818574533</v>
          </cell>
          <cell r="I23">
            <v>3.7965461693999689</v>
          </cell>
          <cell r="J23">
            <v>3.479600801424489</v>
          </cell>
          <cell r="L23">
            <v>38107</v>
          </cell>
          <cell r="M23">
            <v>2.44</v>
          </cell>
          <cell r="N23">
            <v>2.1233619449651666</v>
          </cell>
          <cell r="P23">
            <v>2.1592795705131906</v>
          </cell>
          <cell r="Q23">
            <v>2.1691392945794612</v>
          </cell>
        </row>
        <row r="24">
          <cell r="B24">
            <v>38138</v>
          </cell>
          <cell r="C24">
            <v>3.7930000000000001</v>
          </cell>
          <cell r="D24">
            <v>3.2982932405215819</v>
          </cell>
          <cell r="E24">
            <v>3.7477425048294792</v>
          </cell>
          <cell r="F24">
            <v>3.4857550979193883</v>
          </cell>
          <cell r="G24">
            <v>3.1038390249901986</v>
          </cell>
          <cell r="H24">
            <v>3.2947970614547937</v>
          </cell>
          <cell r="I24">
            <v>3.7374252843327493</v>
          </cell>
          <cell r="J24">
            <v>3.4254154787965443</v>
          </cell>
          <cell r="L24">
            <v>38138</v>
          </cell>
          <cell r="M24">
            <v>2.4420000000000002</v>
          </cell>
          <cell r="N24">
            <v>2.1251024055757939</v>
          </cell>
          <cell r="P24">
            <v>2.1610494718004967</v>
          </cell>
          <cell r="Q24">
            <v>2.170917277607805</v>
          </cell>
        </row>
        <row r="25">
          <cell r="B25">
            <v>38168</v>
          </cell>
          <cell r="C25">
            <v>3.7930000000000001</v>
          </cell>
          <cell r="D25">
            <v>3.2982932405215823</v>
          </cell>
          <cell r="E25">
            <v>3.7477425048294801</v>
          </cell>
          <cell r="F25">
            <v>3.4857550979193883</v>
          </cell>
          <cell r="G25">
            <v>3.103839024990199</v>
          </cell>
          <cell r="H25">
            <v>3.2947970614547941</v>
          </cell>
          <cell r="I25">
            <v>3.7374252843327493</v>
          </cell>
          <cell r="J25">
            <v>3.4254154787965447</v>
          </cell>
          <cell r="L25">
            <v>38168</v>
          </cell>
          <cell r="M25">
            <v>2.452</v>
          </cell>
          <cell r="N25">
            <v>2.1338047086289293</v>
          </cell>
          <cell r="P25">
            <v>2.1698989782370259</v>
          </cell>
          <cell r="Q25">
            <v>2.1798071927495237</v>
          </cell>
        </row>
        <row r="26">
          <cell r="B26">
            <v>38199</v>
          </cell>
          <cell r="C26">
            <v>3.8029999999999999</v>
          </cell>
          <cell r="D26">
            <v>3.3069889780394344</v>
          </cell>
          <cell r="E26">
            <v>3.7576231863607985</v>
          </cell>
          <cell r="F26">
            <v>3.4949450665403194</v>
          </cell>
          <cell r="G26">
            <v>3.1120220965034866</v>
          </cell>
          <cell r="H26">
            <v>3.3034835815219035</v>
          </cell>
          <cell r="I26">
            <v>3.7472787651772856</v>
          </cell>
          <cell r="J26">
            <v>3.4344463659012012</v>
          </cell>
          <cell r="L26">
            <v>38199</v>
          </cell>
          <cell r="M26">
            <v>2.4649999999999999</v>
          </cell>
          <cell r="N26">
            <v>2.1451177025980064</v>
          </cell>
          <cell r="P26">
            <v>2.181403336604514</v>
          </cell>
          <cell r="Q26">
            <v>2.1913640824337586</v>
          </cell>
        </row>
        <row r="27">
          <cell r="B27">
            <v>38230</v>
          </cell>
          <cell r="C27">
            <v>3.8130000000000002</v>
          </cell>
          <cell r="D27">
            <v>3.3156847155572877</v>
          </cell>
          <cell r="E27">
            <v>3.7675038678921187</v>
          </cell>
          <cell r="F27">
            <v>3.5041350351612515</v>
          </cell>
          <cell r="G27">
            <v>3.1202051680167751</v>
          </cell>
          <cell r="H27">
            <v>3.3121701015890137</v>
          </cell>
          <cell r="I27">
            <v>3.7571322460218224</v>
          </cell>
          <cell r="J27">
            <v>3.4434772530058591</v>
          </cell>
          <cell r="L27">
            <v>38230</v>
          </cell>
          <cell r="M27">
            <v>2.4750000000000001</v>
          </cell>
          <cell r="N27">
            <v>2.1538200056511423</v>
          </cell>
          <cell r="P27">
            <v>2.1902528430410437</v>
          </cell>
          <cell r="Q27">
            <v>2.2002539975754778</v>
          </cell>
        </row>
        <row r="28">
          <cell r="B28">
            <v>38260</v>
          </cell>
          <cell r="C28">
            <v>3.798</v>
          </cell>
          <cell r="D28">
            <v>3.3026411092805086</v>
          </cell>
          <cell r="E28">
            <v>3.7526828455951393</v>
          </cell>
          <cell r="F28">
            <v>3.4903500822298543</v>
          </cell>
          <cell r="G28">
            <v>3.1079305607468428</v>
          </cell>
          <cell r="H28">
            <v>3.2991403214883488</v>
          </cell>
          <cell r="I28">
            <v>3.7423520247550175</v>
          </cell>
          <cell r="J28">
            <v>3.429930922348873</v>
          </cell>
          <cell r="L28">
            <v>38260</v>
          </cell>
          <cell r="M28">
            <v>2.5030000000000001</v>
          </cell>
          <cell r="N28">
            <v>2.233548844998086</v>
          </cell>
          <cell r="P28">
            <v>2.5391817914615329</v>
          </cell>
          <cell r="Q28">
            <v>2.2834466162098619</v>
          </cell>
        </row>
        <row r="29">
          <cell r="B29">
            <v>38291</v>
          </cell>
          <cell r="C29">
            <v>3.823</v>
          </cell>
          <cell r="D29">
            <v>3.3243804530751406</v>
          </cell>
          <cell r="E29">
            <v>3.7773845494234379</v>
          </cell>
          <cell r="F29">
            <v>3.5133250037821835</v>
          </cell>
          <cell r="G29">
            <v>3.1283882395300635</v>
          </cell>
          <cell r="H29">
            <v>3.3208566216561231</v>
          </cell>
          <cell r="I29">
            <v>3.7669857268663591</v>
          </cell>
          <cell r="J29">
            <v>3.4525081401105164</v>
          </cell>
          <cell r="L29">
            <v>38291</v>
          </cell>
          <cell r="M29">
            <v>2.6280000000000001</v>
          </cell>
          <cell r="N29">
            <v>2.346633627127559</v>
          </cell>
          <cell r="P29">
            <v>2.6657817620692192</v>
          </cell>
          <cell r="Q29">
            <v>2.3987378940407091</v>
          </cell>
        </row>
        <row r="30">
          <cell r="B30">
            <v>38321</v>
          </cell>
          <cell r="C30">
            <v>3.9809999999999999</v>
          </cell>
          <cell r="D30">
            <v>3.4745765434482694</v>
          </cell>
          <cell r="E30">
            <v>3.9491167851224294</v>
          </cell>
          <cell r="F30">
            <v>3.7434652966875621</v>
          </cell>
          <cell r="G30">
            <v>3.2924383437156295</v>
          </cell>
          <cell r="H30">
            <v>3.517951820201596</v>
          </cell>
          <cell r="I30">
            <v>3.9334492324830372</v>
          </cell>
          <cell r="J30">
            <v>3.6181298060935538</v>
          </cell>
          <cell r="L30">
            <v>38321</v>
          </cell>
          <cell r="M30">
            <v>2.7589999999999999</v>
          </cell>
          <cell r="N30">
            <v>2.4656138898020274</v>
          </cell>
          <cell r="P30">
            <v>2.798395767506797</v>
          </cell>
          <cell r="Q30">
            <v>2.5199440076420023</v>
          </cell>
        </row>
        <row r="31">
          <cell r="B31">
            <v>38352</v>
          </cell>
          <cell r="C31">
            <v>4.1550000000000002</v>
          </cell>
          <cell r="D31">
            <v>3.6264419839305599</v>
          </cell>
          <cell r="E31">
            <v>4.1217232459642537</v>
          </cell>
          <cell r="F31">
            <v>3.9070832222398448</v>
          </cell>
          <cell r="G31">
            <v>3.4363429585879026</v>
          </cell>
          <cell r="H31">
            <v>3.6717130904138742</v>
          </cell>
          <cell r="I31">
            <v>4.1053709020263804</v>
          </cell>
          <cell r="J31">
            <v>3.776269616759286</v>
          </cell>
          <cell r="L31">
            <v>38352</v>
          </cell>
          <cell r="M31">
            <v>2.78</v>
          </cell>
          <cell r="N31">
            <v>2.4836873450618984</v>
          </cell>
          <cell r="P31">
            <v>2.8197887427437727</v>
          </cell>
          <cell r="Q31">
            <v>2.538559409214491</v>
          </cell>
        </row>
        <row r="32">
          <cell r="B32">
            <v>38383</v>
          </cell>
          <cell r="C32">
            <v>4.2149999999999999</v>
          </cell>
          <cell r="D32">
            <v>3.6659796069176598</v>
          </cell>
          <cell r="E32">
            <v>4.2238607177416085</v>
          </cell>
          <cell r="F32">
            <v>4.0186634316636241</v>
          </cell>
          <cell r="G32">
            <v>3.5460708248132584</v>
          </cell>
          <cell r="H32">
            <v>3.782367128238441</v>
          </cell>
          <cell r="I32">
            <v>4.1970448485739533</v>
          </cell>
          <cell r="J32">
            <v>3.9326497423949425</v>
          </cell>
          <cell r="L32">
            <v>38383</v>
          </cell>
          <cell r="M32">
            <v>2.6709999999999998</v>
          </cell>
          <cell r="N32">
            <v>2.3673585263157895</v>
          </cell>
          <cell r="P32">
            <v>2.4809999999999999</v>
          </cell>
          <cell r="Q32">
            <v>2.4910000000000001</v>
          </cell>
        </row>
        <row r="33">
          <cell r="B33">
            <v>38411</v>
          </cell>
          <cell r="C33">
            <v>4.1050000000000004</v>
          </cell>
          <cell r="D33">
            <v>3.5703075412567009</v>
          </cell>
          <cell r="E33">
            <v>4.1136294771837019</v>
          </cell>
          <cell r="F33">
            <v>3.9137872804221061</v>
          </cell>
          <cell r="G33">
            <v>3.4535280512119639</v>
          </cell>
          <cell r="H33">
            <v>3.683657665817035</v>
          </cell>
          <cell r="I33">
            <v>4.087513429038216</v>
          </cell>
          <cell r="J33">
            <v>3.8300183137677912</v>
          </cell>
          <cell r="L33">
            <v>38411</v>
          </cell>
          <cell r="M33">
            <v>2.5619999999999998</v>
          </cell>
          <cell r="N33">
            <v>2.2205425075742267</v>
          </cell>
          <cell r="P33">
            <v>2.273238134980248</v>
          </cell>
          <cell r="Q33">
            <v>2.2782381349802479</v>
          </cell>
        </row>
        <row r="34">
          <cell r="B34">
            <v>38442</v>
          </cell>
          <cell r="C34">
            <v>3.9350000000000001</v>
          </cell>
          <cell r="D34">
            <v>3.4224507125079455</v>
          </cell>
          <cell r="E34">
            <v>3.9432721054123911</v>
          </cell>
          <cell r="F34">
            <v>3.751705955776123</v>
          </cell>
          <cell r="G34">
            <v>3.310507401100871</v>
          </cell>
          <cell r="H34">
            <v>3.5311066784384972</v>
          </cell>
          <cell r="I34">
            <v>3.9182375988466207</v>
          </cell>
          <cell r="J34">
            <v>3.6714061058894658</v>
          </cell>
          <cell r="L34">
            <v>38442</v>
          </cell>
          <cell r="M34">
            <v>2.468</v>
          </cell>
          <cell r="N34">
            <v>2.1629639994143255</v>
          </cell>
          <cell r="P34">
            <v>2.1602574417181324</v>
          </cell>
          <cell r="Q34">
            <v>2.1602574417181324</v>
          </cell>
        </row>
        <row r="35">
          <cell r="B35">
            <v>38472</v>
          </cell>
          <cell r="C35">
            <v>3.6749999999999998</v>
          </cell>
          <cell r="D35">
            <v>3.1963167391274969</v>
          </cell>
          <cell r="E35">
            <v>3.6827255368209753</v>
          </cell>
          <cell r="F35">
            <v>3.5038168710234441</v>
          </cell>
          <cell r="G35">
            <v>3.091769936225083</v>
          </cell>
          <cell r="H35">
            <v>3.2977934036242633</v>
          </cell>
          <cell r="I35">
            <v>3.6593451526712402</v>
          </cell>
          <cell r="J35">
            <v>3.4288227291343802</v>
          </cell>
          <cell r="L35">
            <v>38472</v>
          </cell>
          <cell r="M35">
            <v>2.4489999999999998</v>
          </cell>
          <cell r="N35">
            <v>2.1468136934641726</v>
          </cell>
          <cell r="P35">
            <v>2.1441324208535022</v>
          </cell>
          <cell r="Q35">
            <v>2.1441324208535022</v>
          </cell>
        </row>
        <row r="36">
          <cell r="B36">
            <v>38503</v>
          </cell>
          <cell r="C36">
            <v>3.61</v>
          </cell>
          <cell r="D36">
            <v>3.1397832457823847</v>
          </cell>
          <cell r="E36">
            <v>3.6175888946731214</v>
          </cell>
          <cell r="F36">
            <v>3.441844599835274</v>
          </cell>
          <cell r="G36">
            <v>3.0370855700061359</v>
          </cell>
          <cell r="H36">
            <v>3.2394650849207052</v>
          </cell>
          <cell r="I36">
            <v>3.594622041127395</v>
          </cell>
          <cell r="J36">
            <v>3.3681768849456089</v>
          </cell>
          <cell r="L36">
            <v>38503</v>
          </cell>
          <cell r="M36">
            <v>2.4569999999999999</v>
          </cell>
          <cell r="N36">
            <v>2.155407379724557</v>
          </cell>
          <cell r="P36">
            <v>2.1527313748400374</v>
          </cell>
          <cell r="Q36">
            <v>2.1527313748400374</v>
          </cell>
        </row>
        <row r="37">
          <cell r="B37">
            <v>38533</v>
          </cell>
          <cell r="C37">
            <v>3.625</v>
          </cell>
          <cell r="D37">
            <v>3.1528294365543337</v>
          </cell>
          <cell r="E37">
            <v>3.6326204274764726</v>
          </cell>
          <cell r="F37">
            <v>3.4561458931863909</v>
          </cell>
          <cell r="G37">
            <v>3.0497050391335856</v>
          </cell>
          <cell r="H37">
            <v>3.2529254661599882</v>
          </cell>
          <cell r="I37">
            <v>3.60955814379136</v>
          </cell>
          <cell r="J37">
            <v>3.3821720797584027</v>
          </cell>
          <cell r="L37">
            <v>38533</v>
          </cell>
          <cell r="M37">
            <v>2.4630000000000001</v>
          </cell>
          <cell r="N37">
            <v>2.1605762189600184</v>
          </cell>
          <cell r="P37">
            <v>2.1578928392588881</v>
          </cell>
          <cell r="Q37">
            <v>2.1578928392588881</v>
          </cell>
        </row>
        <row r="38">
          <cell r="B38">
            <v>38564</v>
          </cell>
          <cell r="C38">
            <v>3.66</v>
          </cell>
          <cell r="D38">
            <v>3.1832705483555483</v>
          </cell>
          <cell r="E38">
            <v>3.6676940040176249</v>
          </cell>
          <cell r="F38">
            <v>3.4895155776723286</v>
          </cell>
          <cell r="G38">
            <v>3.0791504670976337</v>
          </cell>
          <cell r="H38">
            <v>3.2843330223849811</v>
          </cell>
          <cell r="I38">
            <v>3.6444090500072766</v>
          </cell>
          <cell r="J38">
            <v>3.4148275343215873</v>
          </cell>
          <cell r="L38">
            <v>38564</v>
          </cell>
          <cell r="M38">
            <v>2.4710000000000001</v>
          </cell>
          <cell r="N38">
            <v>2.1676263209434032</v>
          </cell>
          <cell r="P38">
            <v>2.1649345128804316</v>
          </cell>
          <cell r="Q38">
            <v>2.1649345128804316</v>
          </cell>
        </row>
        <row r="39">
          <cell r="B39">
            <v>38595</v>
          </cell>
          <cell r="C39">
            <v>3.67</v>
          </cell>
          <cell r="D39">
            <v>3.1919680088701807</v>
          </cell>
          <cell r="E39">
            <v>3.6777150258865254</v>
          </cell>
          <cell r="F39">
            <v>3.4990497732397392</v>
          </cell>
          <cell r="G39">
            <v>3.0875634465159334</v>
          </cell>
          <cell r="H39">
            <v>3.2933066098778361</v>
          </cell>
          <cell r="I39">
            <v>3.6543664517832526</v>
          </cell>
          <cell r="J39">
            <v>3.4241576641967826</v>
          </cell>
          <cell r="L39">
            <v>38595</v>
          </cell>
          <cell r="M39">
            <v>2.5121249999999997</v>
          </cell>
          <cell r="N39">
            <v>2.2083951091871721</v>
          </cell>
          <cell r="P39">
            <v>2.2057001404885099</v>
          </cell>
          <cell r="Q39">
            <v>2.2057001404885099</v>
          </cell>
        </row>
        <row r="40">
          <cell r="B40">
            <v>38625</v>
          </cell>
          <cell r="C40">
            <v>3.65</v>
          </cell>
          <cell r="D40">
            <v>3.1745730878409155</v>
          </cell>
          <cell r="E40">
            <v>3.6576729821487239</v>
          </cell>
          <cell r="F40">
            <v>3.4799813821049175</v>
          </cell>
          <cell r="G40">
            <v>3.0707374876793341</v>
          </cell>
          <cell r="H40">
            <v>3.2753594348921258</v>
          </cell>
          <cell r="I40">
            <v>3.6344516482313001</v>
          </cell>
          <cell r="J40">
            <v>3.4054974044463915</v>
          </cell>
          <cell r="L40">
            <v>38625</v>
          </cell>
          <cell r="M40">
            <v>2.5405449999999998</v>
          </cell>
          <cell r="N40">
            <v>2.2710938449980858</v>
          </cell>
          <cell r="P40">
            <v>2.5767267914615326</v>
          </cell>
          <cell r="Q40">
            <v>2.3209916162098616</v>
          </cell>
        </row>
        <row r="41">
          <cell r="B41">
            <v>38656</v>
          </cell>
          <cell r="C41">
            <v>3.6720000000000002</v>
          </cell>
          <cell r="D41">
            <v>3.1937075009731073</v>
          </cell>
          <cell r="E41">
            <v>3.6797192302603055</v>
          </cell>
          <cell r="F41">
            <v>3.500956612353221</v>
          </cell>
          <cell r="G41">
            <v>3.0892460423995933</v>
          </cell>
          <cell r="H41">
            <v>3.2951013273764072</v>
          </cell>
          <cell r="I41">
            <v>3.6563579321384476</v>
          </cell>
          <cell r="J41">
            <v>3.4260236901718217</v>
          </cell>
          <cell r="L41">
            <v>38656</v>
          </cell>
          <cell r="M41">
            <v>2.6674199999999999</v>
          </cell>
          <cell r="N41">
            <v>2.3860536271275588</v>
          </cell>
          <cell r="P41">
            <v>2.705201762069219</v>
          </cell>
          <cell r="Q41">
            <v>2.4381578940407089</v>
          </cell>
        </row>
        <row r="42">
          <cell r="B42">
            <v>38686</v>
          </cell>
          <cell r="C42">
            <v>3.8340000000000001</v>
          </cell>
          <cell r="D42">
            <v>3.3346063613101555</v>
          </cell>
          <cell r="E42">
            <v>3.8420597845364948</v>
          </cell>
          <cell r="F42">
            <v>3.6554105805452743</v>
          </cell>
          <cell r="G42">
            <v>3.2255363089760456</v>
          </cell>
          <cell r="H42">
            <v>3.4404734447606602</v>
          </cell>
          <cell r="I42">
            <v>3.817667840909261</v>
          </cell>
          <cell r="J42">
            <v>3.5771717941499901</v>
          </cell>
          <cell r="L42">
            <v>38686</v>
          </cell>
          <cell r="M42">
            <v>2.8003849999999995</v>
          </cell>
          <cell r="N42">
            <v>2.506998889802027</v>
          </cell>
          <cell r="P42">
            <v>2.8397807675067965</v>
          </cell>
          <cell r="Q42">
            <v>2.5613290076420019</v>
          </cell>
        </row>
        <row r="43">
          <cell r="B43">
            <v>38717</v>
          </cell>
          <cell r="C43">
            <v>4.0039999999999996</v>
          </cell>
          <cell r="D43">
            <v>3.4824631900589105</v>
          </cell>
          <cell r="E43">
            <v>4.012417156307805</v>
          </cell>
          <cell r="F43">
            <v>3.8174919051912566</v>
          </cell>
          <cell r="G43">
            <v>3.3685569590871376</v>
          </cell>
          <cell r="H43">
            <v>3.5930244321391971</v>
          </cell>
          <cell r="I43">
            <v>3.9869436711008555</v>
          </cell>
          <cell r="J43">
            <v>3.7357840020283146</v>
          </cell>
          <cell r="L43">
            <v>38717</v>
          </cell>
          <cell r="M43">
            <v>2.8216999999999994</v>
          </cell>
          <cell r="N43">
            <v>2.525387345061898</v>
          </cell>
          <cell r="P43">
            <v>2.8614887427437723</v>
          </cell>
          <cell r="Q43">
            <v>2.5802594092144906</v>
          </cell>
        </row>
        <row r="44">
          <cell r="B44">
            <v>38748</v>
          </cell>
          <cell r="C44">
            <v>4.0590000000000002</v>
          </cell>
          <cell r="D44">
            <v>3.4387923799389073</v>
          </cell>
          <cell r="E44">
            <v>3.9882215258888332</v>
          </cell>
          <cell r="F44">
            <v>3.789366225034847</v>
          </cell>
          <cell r="G44">
            <v>3.2933368260533586</v>
          </cell>
          <cell r="H44">
            <v>3.5413515255441026</v>
          </cell>
          <cell r="I44">
            <v>3.9518096158568894</v>
          </cell>
          <cell r="J44">
            <v>3.722780403213136</v>
          </cell>
          <cell r="L44">
            <v>38748</v>
          </cell>
          <cell r="M44">
            <v>2.7110649999999996</v>
          </cell>
          <cell r="N44">
            <v>2.4074235263157893</v>
          </cell>
          <cell r="P44">
            <v>2.5210649999999997</v>
          </cell>
          <cell r="Q44">
            <v>2.5310649999999999</v>
          </cell>
        </row>
        <row r="45">
          <cell r="B45">
            <v>38776</v>
          </cell>
          <cell r="C45">
            <v>3.9590000000000001</v>
          </cell>
          <cell r="D45">
            <v>3.5595411276496427</v>
          </cell>
          <cell r="E45">
            <v>4.0862243319472418</v>
          </cell>
          <cell r="F45">
            <v>3.902395227141779</v>
          </cell>
          <cell r="G45">
            <v>3.4591198199123681</v>
          </cell>
          <cell r="H45">
            <v>3.6807575235270735</v>
          </cell>
          <cell r="I45">
            <v>4.0967311648972045</v>
          </cell>
          <cell r="J45">
            <v>3.8022246416693841</v>
          </cell>
          <cell r="L45">
            <v>38776</v>
          </cell>
          <cell r="M45">
            <v>2.6004299999999998</v>
          </cell>
          <cell r="N45">
            <v>2.2589725075742266</v>
          </cell>
          <cell r="P45">
            <v>2.3116681349802479</v>
          </cell>
          <cell r="Q45">
            <v>2.3166681349802478</v>
          </cell>
        </row>
        <row r="46">
          <cell r="B46">
            <v>38807</v>
          </cell>
          <cell r="C46">
            <v>3.8330000000000002</v>
          </cell>
          <cell r="D46">
            <v>3.3354507125079458</v>
          </cell>
          <cell r="E46">
            <v>3.8562721054123914</v>
          </cell>
          <cell r="F46">
            <v>3.6647059557761232</v>
          </cell>
          <cell r="G46">
            <v>3.2235074011008713</v>
          </cell>
          <cell r="H46">
            <v>3.444106678438497</v>
          </cell>
          <cell r="I46">
            <v>3.8362375988466209</v>
          </cell>
          <cell r="J46">
            <v>3.5844061058894661</v>
          </cell>
          <cell r="L46">
            <v>38807</v>
          </cell>
          <cell r="M46">
            <v>2.5050199999999996</v>
          </cell>
          <cell r="N46">
            <v>2.1999839994143251</v>
          </cell>
          <cell r="P46">
            <v>2.197277441718132</v>
          </cell>
          <cell r="Q46">
            <v>2.197277441718132</v>
          </cell>
        </row>
        <row r="47">
          <cell r="B47">
            <v>38837</v>
          </cell>
          <cell r="C47">
            <v>3.6379999999999999</v>
          </cell>
          <cell r="D47">
            <v>3.1743167391274971</v>
          </cell>
          <cell r="E47">
            <v>3.6607255368209755</v>
          </cell>
          <cell r="F47">
            <v>3.4818168710234443</v>
          </cell>
          <cell r="G47">
            <v>3.0697699362250832</v>
          </cell>
          <cell r="H47">
            <v>3.2757934036242635</v>
          </cell>
          <cell r="I47">
            <v>3.6423451526712403</v>
          </cell>
          <cell r="J47">
            <v>3.4068227291343804</v>
          </cell>
          <cell r="L47">
            <v>38837</v>
          </cell>
          <cell r="M47">
            <v>2.4857349999999996</v>
          </cell>
          <cell r="N47">
            <v>2.1835486934641724</v>
          </cell>
          <cell r="P47">
            <v>2.1808674208535019</v>
          </cell>
          <cell r="Q47">
            <v>2.1808674208535019</v>
          </cell>
        </row>
        <row r="48">
          <cell r="B48">
            <v>38868</v>
          </cell>
          <cell r="C48">
            <v>3.6230000000000002</v>
          </cell>
          <cell r="D48">
            <v>3.1677832457823851</v>
          </cell>
          <cell r="E48">
            <v>3.6455888946731219</v>
          </cell>
          <cell r="F48">
            <v>3.4698445998352745</v>
          </cell>
          <cell r="G48">
            <v>3.0650855700061364</v>
          </cell>
          <cell r="H48">
            <v>3.2674650849207052</v>
          </cell>
          <cell r="I48">
            <v>3.6276220411273954</v>
          </cell>
          <cell r="J48">
            <v>3.3961768849456093</v>
          </cell>
          <cell r="L48">
            <v>38868</v>
          </cell>
          <cell r="M48">
            <v>2.4938549999999995</v>
          </cell>
          <cell r="N48">
            <v>2.1922623797245566</v>
          </cell>
          <cell r="P48">
            <v>2.189586374840037</v>
          </cell>
          <cell r="Q48">
            <v>2.189586374840037</v>
          </cell>
        </row>
        <row r="49">
          <cell r="B49">
            <v>38898</v>
          </cell>
          <cell r="C49">
            <v>3.6549999999999998</v>
          </cell>
          <cell r="D49">
            <v>3.1978294365543336</v>
          </cell>
          <cell r="E49">
            <v>3.6776204274764726</v>
          </cell>
          <cell r="F49">
            <v>3.5011458931863908</v>
          </cell>
          <cell r="G49">
            <v>3.0947050391335855</v>
          </cell>
          <cell r="H49">
            <v>3.2979254661599882</v>
          </cell>
          <cell r="I49">
            <v>3.6595581437913598</v>
          </cell>
          <cell r="J49">
            <v>3.4271720797584027</v>
          </cell>
          <cell r="L49">
            <v>38898</v>
          </cell>
          <cell r="M49">
            <v>2.4999449999999999</v>
          </cell>
          <cell r="N49">
            <v>2.1975212189600182</v>
          </cell>
          <cell r="P49">
            <v>2.1948378392588879</v>
          </cell>
          <cell r="Q49">
            <v>2.1948378392588879</v>
          </cell>
        </row>
        <row r="50">
          <cell r="B50">
            <v>38929</v>
          </cell>
          <cell r="C50">
            <v>3.6869999999999998</v>
          </cell>
          <cell r="D50">
            <v>3.2252705483555482</v>
          </cell>
          <cell r="E50">
            <v>3.7096940040176247</v>
          </cell>
          <cell r="F50">
            <v>3.5315155776723284</v>
          </cell>
          <cell r="G50">
            <v>3.1211504670976336</v>
          </cell>
          <cell r="H50">
            <v>3.326333022384981</v>
          </cell>
          <cell r="I50">
            <v>3.6914090500072763</v>
          </cell>
          <cell r="J50">
            <v>3.4568275343215871</v>
          </cell>
          <cell r="L50">
            <v>38929</v>
          </cell>
          <cell r="M50">
            <v>2.5080649999999998</v>
          </cell>
          <cell r="N50">
            <v>2.2046913209434029</v>
          </cell>
          <cell r="P50">
            <v>2.2019995128804313</v>
          </cell>
          <cell r="Q50">
            <v>2.2019995128804313</v>
          </cell>
        </row>
        <row r="51">
          <cell r="B51">
            <v>38960</v>
          </cell>
          <cell r="C51">
            <v>3.722</v>
          </cell>
          <cell r="D51">
            <v>3.2589680088701809</v>
          </cell>
          <cell r="E51">
            <v>3.7447150258865256</v>
          </cell>
          <cell r="F51">
            <v>3.5660497732397394</v>
          </cell>
          <cell r="G51">
            <v>3.1545634465159336</v>
          </cell>
          <cell r="H51">
            <v>3.3603066098778362</v>
          </cell>
          <cell r="I51">
            <v>3.7263664517832527</v>
          </cell>
          <cell r="J51">
            <v>3.4911576641967828</v>
          </cell>
          <cell r="L51">
            <v>38960</v>
          </cell>
          <cell r="M51">
            <v>2.5498068749999994</v>
          </cell>
          <cell r="N51">
            <v>2.2460769841871717</v>
          </cell>
          <cell r="P51">
            <v>2.2433820154885096</v>
          </cell>
          <cell r="Q51">
            <v>2.2433820154885096</v>
          </cell>
        </row>
        <row r="52">
          <cell r="B52">
            <v>38990</v>
          </cell>
          <cell r="C52">
            <v>3.7269999999999999</v>
          </cell>
          <cell r="D52">
            <v>3.2665730878409156</v>
          </cell>
          <cell r="E52">
            <v>3.749672982148724</v>
          </cell>
          <cell r="F52">
            <v>3.5719813821049176</v>
          </cell>
          <cell r="G52">
            <v>3.1627374876793342</v>
          </cell>
          <cell r="H52">
            <v>3.3673594348921259</v>
          </cell>
          <cell r="I52">
            <v>3.7314516482313</v>
          </cell>
          <cell r="J52">
            <v>3.4974974044463916</v>
          </cell>
          <cell r="L52">
            <v>38990</v>
          </cell>
          <cell r="M52">
            <v>2.5786531749999995</v>
          </cell>
          <cell r="N52">
            <v>2.3092020199980854</v>
          </cell>
          <cell r="P52">
            <v>2.6148349664615322</v>
          </cell>
          <cell r="Q52">
            <v>2.3590997912098612</v>
          </cell>
        </row>
        <row r="53">
          <cell r="B53">
            <v>39021</v>
          </cell>
          <cell r="C53">
            <v>3.7519999999999998</v>
          </cell>
          <cell r="D53">
            <v>3.288707500973107</v>
          </cell>
          <cell r="E53">
            <v>3.7747192302603052</v>
          </cell>
          <cell r="F53">
            <v>3.5959566123532207</v>
          </cell>
          <cell r="G53">
            <v>3.1842460423995931</v>
          </cell>
          <cell r="H53">
            <v>3.3901013273764069</v>
          </cell>
          <cell r="I53">
            <v>3.7563579321384473</v>
          </cell>
          <cell r="J53">
            <v>3.5210236901718215</v>
          </cell>
          <cell r="L53">
            <v>39021</v>
          </cell>
          <cell r="M53">
            <v>2.7074312999999997</v>
          </cell>
          <cell r="N53">
            <v>2.4260649271275585</v>
          </cell>
          <cell r="P53">
            <v>2.7452130620692188</v>
          </cell>
          <cell r="Q53">
            <v>2.4781691940407087</v>
          </cell>
        </row>
        <row r="54">
          <cell r="B54">
            <v>39051</v>
          </cell>
          <cell r="C54">
            <v>3.9369999999999998</v>
          </cell>
          <cell r="D54">
            <v>3.4526063613101554</v>
          </cell>
          <cell r="E54">
            <v>3.9600597845364947</v>
          </cell>
          <cell r="F54">
            <v>3.7734105805452742</v>
          </cell>
          <cell r="G54">
            <v>3.3435363089760455</v>
          </cell>
          <cell r="H54">
            <v>3.5584734447606596</v>
          </cell>
          <cell r="I54">
            <v>3.9406678409092608</v>
          </cell>
          <cell r="J54">
            <v>3.69517179414999</v>
          </cell>
          <cell r="L54">
            <v>39051</v>
          </cell>
          <cell r="M54">
            <v>2.8423907749999993</v>
          </cell>
          <cell r="N54">
            <v>2.5490046648020268</v>
          </cell>
          <cell r="P54">
            <v>2.8817865425067963</v>
          </cell>
          <cell r="Q54">
            <v>2.6033347826420017</v>
          </cell>
        </row>
        <row r="55">
          <cell r="B55">
            <v>39082</v>
          </cell>
          <cell r="C55">
            <v>4.1020000000000003</v>
          </cell>
          <cell r="D55">
            <v>3.5954631900589114</v>
          </cell>
          <cell r="E55">
            <v>4.1254171563078055</v>
          </cell>
          <cell r="F55">
            <v>3.9304919051912575</v>
          </cell>
          <cell r="G55">
            <v>3.4815569590871385</v>
          </cell>
          <cell r="H55">
            <v>3.706024432139198</v>
          </cell>
          <cell r="I55">
            <v>4.1049436711008562</v>
          </cell>
          <cell r="J55">
            <v>3.8487840020283155</v>
          </cell>
          <cell r="L55">
            <v>39082</v>
          </cell>
          <cell r="M55">
            <v>2.864025499999999</v>
          </cell>
          <cell r="N55">
            <v>2.5677128450618976</v>
          </cell>
          <cell r="P55">
            <v>2.9038142427437719</v>
          </cell>
          <cell r="Q55">
            <v>2.6225849092144902</v>
          </cell>
        </row>
        <row r="56">
          <cell r="B56">
            <v>39113</v>
          </cell>
          <cell r="C56">
            <v>4.1719999999999997</v>
          </cell>
          <cell r="D56">
            <v>3.566792379938907</v>
          </cell>
          <cell r="E56">
            <v>4.1162215258888324</v>
          </cell>
          <cell r="F56">
            <v>3.9173662250348467</v>
          </cell>
          <cell r="G56">
            <v>3.4213368260533583</v>
          </cell>
          <cell r="H56">
            <v>3.6693515255441023</v>
          </cell>
          <cell r="I56">
            <v>4.084809615856889</v>
          </cell>
          <cell r="J56">
            <v>3.8507804032131356</v>
          </cell>
          <cell r="L56">
            <v>39113</v>
          </cell>
          <cell r="M56">
            <v>2.7517309749999992</v>
          </cell>
          <cell r="N56">
            <v>2.4480895013157888</v>
          </cell>
          <cell r="P56">
            <v>2.5617309749999992</v>
          </cell>
          <cell r="Q56">
            <v>2.5717309749999995</v>
          </cell>
        </row>
        <row r="57">
          <cell r="B57">
            <v>39141</v>
          </cell>
          <cell r="C57">
            <v>4.0620000000000003</v>
          </cell>
          <cell r="D57">
            <v>3.677541127649643</v>
          </cell>
          <cell r="E57">
            <v>4.2042243319472421</v>
          </cell>
          <cell r="F57">
            <v>4.0203952271417789</v>
          </cell>
          <cell r="G57">
            <v>3.5771198199123684</v>
          </cell>
          <cell r="H57">
            <v>3.7987575235270739</v>
          </cell>
          <cell r="I57">
            <v>4.2197311648972047</v>
          </cell>
          <cell r="J57">
            <v>3.9202246416693844</v>
          </cell>
          <cell r="L57">
            <v>39141</v>
          </cell>
          <cell r="M57">
            <v>2.6394364499999994</v>
          </cell>
          <cell r="N57">
            <v>2.2979789575742262</v>
          </cell>
          <cell r="P57">
            <v>2.3506745849802475</v>
          </cell>
          <cell r="Q57">
            <v>2.3556745849802474</v>
          </cell>
        </row>
        <row r="58">
          <cell r="B58">
            <v>39172</v>
          </cell>
          <cell r="C58">
            <v>3.9169999999999998</v>
          </cell>
          <cell r="D58">
            <v>3.4194507125079454</v>
          </cell>
          <cell r="E58">
            <v>3.940272105412391</v>
          </cell>
          <cell r="F58">
            <v>3.7487059557761229</v>
          </cell>
          <cell r="G58">
            <v>3.3075074011008709</v>
          </cell>
          <cell r="H58">
            <v>3.5281066784384967</v>
          </cell>
          <cell r="I58">
            <v>3.9202375988466205</v>
          </cell>
          <cell r="J58">
            <v>3.6684061058894657</v>
          </cell>
          <cell r="L58">
            <v>39172</v>
          </cell>
          <cell r="M58">
            <v>2.5425952999999994</v>
          </cell>
          <cell r="N58">
            <v>2.237559299414325</v>
          </cell>
          <cell r="P58">
            <v>2.2348527417181319</v>
          </cell>
          <cell r="Q58">
            <v>2.2348527417181319</v>
          </cell>
        </row>
        <row r="59">
          <cell r="B59">
            <v>39202</v>
          </cell>
          <cell r="C59">
            <v>3.7370000000000001</v>
          </cell>
          <cell r="D59">
            <v>3.2733167391274973</v>
          </cell>
          <cell r="E59">
            <v>3.7597255368209757</v>
          </cell>
          <cell r="F59">
            <v>3.5808168710234445</v>
          </cell>
          <cell r="G59">
            <v>3.1687699362250834</v>
          </cell>
          <cell r="H59">
            <v>3.3747934036242637</v>
          </cell>
          <cell r="I59">
            <v>3.7413451526712405</v>
          </cell>
          <cell r="J59">
            <v>3.5058227291343806</v>
          </cell>
          <cell r="L59">
            <v>39202</v>
          </cell>
          <cell r="M59">
            <v>2.5230210249999994</v>
          </cell>
          <cell r="N59">
            <v>2.2208347184641721</v>
          </cell>
          <cell r="P59">
            <v>2.2181534458535017</v>
          </cell>
          <cell r="Q59">
            <v>2.2181534458535017</v>
          </cell>
        </row>
        <row r="60">
          <cell r="B60">
            <v>39233</v>
          </cell>
          <cell r="C60">
            <v>3.7269999999999999</v>
          </cell>
          <cell r="D60">
            <v>3.2717832457823848</v>
          </cell>
          <cell r="E60">
            <v>3.7495888946731215</v>
          </cell>
          <cell r="F60">
            <v>3.5738445998352741</v>
          </cell>
          <cell r="G60">
            <v>3.169085570006136</v>
          </cell>
          <cell r="H60">
            <v>3.3714650849207048</v>
          </cell>
          <cell r="I60">
            <v>3.731622041127395</v>
          </cell>
          <cell r="J60">
            <v>3.500176884945609</v>
          </cell>
          <cell r="L60">
            <v>39233</v>
          </cell>
          <cell r="M60">
            <v>2.5312628249999993</v>
          </cell>
          <cell r="N60">
            <v>2.2296702047245565</v>
          </cell>
          <cell r="P60">
            <v>2.2269941998400369</v>
          </cell>
          <cell r="Q60">
            <v>2.2269941998400369</v>
          </cell>
        </row>
        <row r="61">
          <cell r="B61">
            <v>39263</v>
          </cell>
          <cell r="C61">
            <v>3.7570000000000001</v>
          </cell>
          <cell r="D61">
            <v>3.2998294365543339</v>
          </cell>
          <cell r="E61">
            <v>3.7796204274764729</v>
          </cell>
          <cell r="F61">
            <v>3.6031458931863911</v>
          </cell>
          <cell r="G61">
            <v>3.1967050391335858</v>
          </cell>
          <cell r="H61">
            <v>3.3999254661599885</v>
          </cell>
          <cell r="I61">
            <v>3.7615581437913601</v>
          </cell>
          <cell r="J61">
            <v>3.529172079758403</v>
          </cell>
          <cell r="L61">
            <v>39263</v>
          </cell>
          <cell r="M61">
            <v>2.5374441749999996</v>
          </cell>
          <cell r="N61">
            <v>2.2350203939600179</v>
          </cell>
          <cell r="P61">
            <v>2.2323370142588876</v>
          </cell>
          <cell r="Q61">
            <v>2.2323370142588876</v>
          </cell>
        </row>
        <row r="62">
          <cell r="B62">
            <v>39294</v>
          </cell>
          <cell r="C62">
            <v>3.7869999999999999</v>
          </cell>
          <cell r="D62">
            <v>3.3252705483555483</v>
          </cell>
          <cell r="E62">
            <v>3.8096940040176248</v>
          </cell>
          <cell r="F62">
            <v>3.6315155776723285</v>
          </cell>
          <cell r="G62">
            <v>3.2211504670976336</v>
          </cell>
          <cell r="H62">
            <v>3.4263330223849811</v>
          </cell>
          <cell r="I62">
            <v>3.7914090500072763</v>
          </cell>
          <cell r="J62">
            <v>3.5568275343215872</v>
          </cell>
          <cell r="L62">
            <v>39294</v>
          </cell>
          <cell r="M62">
            <v>2.5456859749999996</v>
          </cell>
          <cell r="N62">
            <v>2.2423122959434028</v>
          </cell>
          <cell r="P62">
            <v>2.2396204878804311</v>
          </cell>
          <cell r="Q62">
            <v>2.2396204878804311</v>
          </cell>
        </row>
        <row r="63">
          <cell r="B63">
            <v>39325</v>
          </cell>
          <cell r="C63">
            <v>3.8220000000000001</v>
          </cell>
          <cell r="D63">
            <v>3.358968008870181</v>
          </cell>
          <cell r="E63">
            <v>3.8447150258865257</v>
          </cell>
          <cell r="F63">
            <v>3.6660497732397395</v>
          </cell>
          <cell r="G63">
            <v>3.2545634465159337</v>
          </cell>
          <cell r="H63">
            <v>3.4603066098778363</v>
          </cell>
          <cell r="I63">
            <v>3.8263664517832527</v>
          </cell>
          <cell r="J63">
            <v>3.5911576641967828</v>
          </cell>
          <cell r="L63">
            <v>39325</v>
          </cell>
          <cell r="M63">
            <v>2.5880539781249992</v>
          </cell>
          <cell r="N63">
            <v>2.2843240873121715</v>
          </cell>
          <cell r="P63">
            <v>2.2816291186135094</v>
          </cell>
          <cell r="Q63">
            <v>2.2816291186135094</v>
          </cell>
        </row>
        <row r="64">
          <cell r="B64">
            <v>39355</v>
          </cell>
          <cell r="C64">
            <v>3.8220000000000001</v>
          </cell>
          <cell r="D64">
            <v>3.3615730878409158</v>
          </cell>
          <cell r="E64">
            <v>3.8446729821487242</v>
          </cell>
          <cell r="F64">
            <v>3.6669813821049178</v>
          </cell>
          <cell r="G64">
            <v>3.2577374876793344</v>
          </cell>
          <cell r="H64">
            <v>3.4623594348921261</v>
          </cell>
          <cell r="I64">
            <v>3.8264516482313002</v>
          </cell>
          <cell r="J64">
            <v>3.5924974044463918</v>
          </cell>
          <cell r="L64">
            <v>39355</v>
          </cell>
          <cell r="M64">
            <v>2.6173329726249994</v>
          </cell>
          <cell r="N64">
            <v>2.3478818176230853</v>
          </cell>
          <cell r="P64">
            <v>2.6535147640865322</v>
          </cell>
          <cell r="Q64">
            <v>2.3977795888348612</v>
          </cell>
        </row>
        <row r="65">
          <cell r="B65">
            <v>39386</v>
          </cell>
          <cell r="C65">
            <v>3.847</v>
          </cell>
          <cell r="D65">
            <v>3.3837075009731072</v>
          </cell>
          <cell r="E65">
            <v>3.8697192302603054</v>
          </cell>
          <cell r="F65">
            <v>3.6909566123532209</v>
          </cell>
          <cell r="G65">
            <v>3.2792460423995933</v>
          </cell>
          <cell r="H65">
            <v>3.4851013273764071</v>
          </cell>
          <cell r="I65">
            <v>3.8513579321384475</v>
          </cell>
          <cell r="J65">
            <v>3.6160236901718217</v>
          </cell>
          <cell r="L65">
            <v>39386</v>
          </cell>
          <cell r="M65">
            <v>2.7480427694999996</v>
          </cell>
          <cell r="N65">
            <v>2.4666763966275584</v>
          </cell>
          <cell r="P65">
            <v>2.7858245315692187</v>
          </cell>
          <cell r="Q65">
            <v>2.5187806635407086</v>
          </cell>
        </row>
        <row r="66">
          <cell r="B66">
            <v>39416</v>
          </cell>
          <cell r="C66">
            <v>3.9969999999999999</v>
          </cell>
          <cell r="D66">
            <v>3.5126063613101555</v>
          </cell>
          <cell r="E66">
            <v>4.0200597845364943</v>
          </cell>
          <cell r="F66">
            <v>3.8334105805452743</v>
          </cell>
          <cell r="G66">
            <v>3.4035363089760455</v>
          </cell>
          <cell r="H66">
            <v>3.6184734447606597</v>
          </cell>
          <cell r="I66">
            <v>4.0006678409092604</v>
          </cell>
          <cell r="J66">
            <v>3.75517179414999</v>
          </cell>
          <cell r="L66">
            <v>39416</v>
          </cell>
          <cell r="M66">
            <v>2.8850266366249988</v>
          </cell>
          <cell r="N66">
            <v>2.5916405264270264</v>
          </cell>
          <cell r="P66">
            <v>2.9244224041317959</v>
          </cell>
          <cell r="Q66">
            <v>2.6459706442670012</v>
          </cell>
        </row>
        <row r="67">
          <cell r="B67">
            <v>39447</v>
          </cell>
          <cell r="C67">
            <v>4.1470000000000002</v>
          </cell>
          <cell r="D67">
            <v>3.6404631900589113</v>
          </cell>
          <cell r="E67">
            <v>4.1704171563078054</v>
          </cell>
          <cell r="F67">
            <v>3.9754919051912574</v>
          </cell>
          <cell r="G67">
            <v>3.5265569590871384</v>
          </cell>
          <cell r="H67">
            <v>3.7510244321391979</v>
          </cell>
          <cell r="I67">
            <v>4.1499436711008562</v>
          </cell>
          <cell r="J67">
            <v>3.8937840020283154</v>
          </cell>
          <cell r="L67">
            <v>39447</v>
          </cell>
          <cell r="M67">
            <v>2.9069858824999986</v>
          </cell>
          <cell r="N67">
            <v>2.6106732275618971</v>
          </cell>
          <cell r="P67">
            <v>2.9467746252437714</v>
          </cell>
          <cell r="Q67">
            <v>2.6655452917144897</v>
          </cell>
        </row>
        <row r="68">
          <cell r="B68">
            <v>39478</v>
          </cell>
          <cell r="C68">
            <v>4.1970000000000001</v>
          </cell>
          <cell r="D68">
            <v>3.5917923799389073</v>
          </cell>
          <cell r="E68">
            <v>4.1412215258888327</v>
          </cell>
          <cell r="F68">
            <v>3.942366225034847</v>
          </cell>
          <cell r="G68">
            <v>3.4463368260533587</v>
          </cell>
          <cell r="H68">
            <v>3.6943515255441026</v>
          </cell>
          <cell r="I68">
            <v>4.1098096158568893</v>
          </cell>
          <cell r="J68">
            <v>3.875780403213136</v>
          </cell>
          <cell r="L68">
            <v>39478</v>
          </cell>
          <cell r="M68">
            <v>2.7930069396249988</v>
          </cell>
          <cell r="N68">
            <v>2.4893654659407884</v>
          </cell>
          <cell r="P68">
            <v>2.6030069396249989</v>
          </cell>
          <cell r="Q68">
            <v>2.6130069396249991</v>
          </cell>
        </row>
        <row r="69">
          <cell r="B69">
            <v>39507</v>
          </cell>
          <cell r="C69">
            <v>4.0970000000000004</v>
          </cell>
          <cell r="D69">
            <v>3.7125411276496432</v>
          </cell>
          <cell r="E69">
            <v>4.2392243319472422</v>
          </cell>
          <cell r="F69">
            <v>4.055395227141779</v>
          </cell>
          <cell r="G69">
            <v>3.6121198199123685</v>
          </cell>
          <cell r="H69">
            <v>3.833757523527074</v>
          </cell>
          <cell r="I69">
            <v>4.2547311648972048</v>
          </cell>
          <cell r="J69">
            <v>3.9552246416693846</v>
          </cell>
          <cell r="L69">
            <v>39507</v>
          </cell>
          <cell r="M69">
            <v>2.679027996749999</v>
          </cell>
          <cell r="N69">
            <v>2.3375705043242259</v>
          </cell>
          <cell r="P69">
            <v>2.3902661317302472</v>
          </cell>
          <cell r="Q69">
            <v>2.3952661317302471</v>
          </cell>
        </row>
        <row r="70">
          <cell r="B70">
            <v>39538</v>
          </cell>
          <cell r="C70">
            <v>3.9470000000000001</v>
          </cell>
          <cell r="D70">
            <v>3.4494507125079457</v>
          </cell>
          <cell r="E70">
            <v>3.9702721054123913</v>
          </cell>
          <cell r="F70">
            <v>3.7787059557761231</v>
          </cell>
          <cell r="G70">
            <v>3.3375074011008712</v>
          </cell>
          <cell r="H70">
            <v>3.5581066784384969</v>
          </cell>
          <cell r="I70">
            <v>3.9502375988466207</v>
          </cell>
          <cell r="J70">
            <v>3.6984061058894659</v>
          </cell>
          <cell r="L70">
            <v>39538</v>
          </cell>
          <cell r="M70">
            <v>2.5807342294999991</v>
          </cell>
          <cell r="N70">
            <v>2.2756982289143246</v>
          </cell>
          <cell r="P70">
            <v>2.2729916712181315</v>
          </cell>
          <cell r="Q70">
            <v>2.2729916712181315</v>
          </cell>
        </row>
        <row r="71">
          <cell r="B71">
            <v>39568</v>
          </cell>
          <cell r="C71">
            <v>3.7970000000000002</v>
          </cell>
          <cell r="D71">
            <v>3.3333167391274974</v>
          </cell>
          <cell r="E71">
            <v>3.8197255368209757</v>
          </cell>
          <cell r="F71">
            <v>3.6408168710234445</v>
          </cell>
          <cell r="G71">
            <v>3.2287699362250835</v>
          </cell>
          <cell r="H71">
            <v>3.4347934036242638</v>
          </cell>
          <cell r="I71">
            <v>3.8013451526712405</v>
          </cell>
          <cell r="J71">
            <v>3.5658227291343807</v>
          </cell>
          <cell r="L71">
            <v>39568</v>
          </cell>
          <cell r="M71">
            <v>2.5608663403749992</v>
          </cell>
          <cell r="N71">
            <v>2.2586800338391719</v>
          </cell>
          <cell r="P71">
            <v>2.2559987612285015</v>
          </cell>
          <cell r="Q71">
            <v>2.2559987612285015</v>
          </cell>
        </row>
        <row r="72">
          <cell r="B72">
            <v>39599</v>
          </cell>
          <cell r="C72">
            <v>3.7669999999999999</v>
          </cell>
          <cell r="D72">
            <v>3.3117832457823848</v>
          </cell>
          <cell r="E72">
            <v>3.7895888946731215</v>
          </cell>
          <cell r="F72">
            <v>3.6138445998352742</v>
          </cell>
          <cell r="G72">
            <v>3.209085570006136</v>
          </cell>
          <cell r="H72">
            <v>3.4114650849207049</v>
          </cell>
          <cell r="I72">
            <v>3.7716220411273951</v>
          </cell>
          <cell r="J72">
            <v>3.540176884945609</v>
          </cell>
          <cell r="L72">
            <v>39599</v>
          </cell>
          <cell r="M72">
            <v>2.5692317673749989</v>
          </cell>
          <cell r="N72">
            <v>2.2676391470995561</v>
          </cell>
          <cell r="P72">
            <v>2.2649631422150365</v>
          </cell>
          <cell r="Q72">
            <v>2.2649631422150365</v>
          </cell>
        </row>
        <row r="73">
          <cell r="B73">
            <v>39629</v>
          </cell>
          <cell r="C73">
            <v>3.7970000000000002</v>
          </cell>
          <cell r="D73">
            <v>3.339829436554334</v>
          </cell>
          <cell r="E73">
            <v>3.8196204274764729</v>
          </cell>
          <cell r="F73">
            <v>3.6431458931863911</v>
          </cell>
          <cell r="G73">
            <v>3.2367050391335859</v>
          </cell>
          <cell r="H73">
            <v>3.4399254661599885</v>
          </cell>
          <cell r="I73">
            <v>3.8015581437913601</v>
          </cell>
          <cell r="J73">
            <v>3.569172079758403</v>
          </cell>
          <cell r="L73">
            <v>39629</v>
          </cell>
          <cell r="M73">
            <v>2.5755058376249993</v>
          </cell>
          <cell r="N73">
            <v>2.2730820565850176</v>
          </cell>
          <cell r="P73">
            <v>2.2703986768838873</v>
          </cell>
          <cell r="Q73">
            <v>2.2703986768838873</v>
          </cell>
        </row>
        <row r="74">
          <cell r="B74">
            <v>39660</v>
          </cell>
          <cell r="C74">
            <v>3.827</v>
          </cell>
          <cell r="D74">
            <v>3.3652705483555483</v>
          </cell>
          <cell r="E74">
            <v>3.8496940040176248</v>
          </cell>
          <cell r="F74">
            <v>3.6715155776723285</v>
          </cell>
          <cell r="G74">
            <v>3.2611504670976337</v>
          </cell>
          <cell r="H74">
            <v>3.4663330223849811</v>
          </cell>
          <cell r="I74">
            <v>3.8314090500072764</v>
          </cell>
          <cell r="J74">
            <v>3.5968275343215872</v>
          </cell>
          <cell r="L74">
            <v>39660</v>
          </cell>
          <cell r="M74">
            <v>2.5838712646249995</v>
          </cell>
          <cell r="N74">
            <v>2.2804975855684027</v>
          </cell>
          <cell r="P74">
            <v>2.277805777505431</v>
          </cell>
          <cell r="Q74">
            <v>2.277805777505431</v>
          </cell>
        </row>
        <row r="75">
          <cell r="B75">
            <v>39691</v>
          </cell>
          <cell r="C75">
            <v>3.8570000000000002</v>
          </cell>
          <cell r="D75">
            <v>3.3939680088701811</v>
          </cell>
          <cell r="E75">
            <v>3.8797150258865258</v>
          </cell>
          <cell r="F75">
            <v>3.7010497732397396</v>
          </cell>
          <cell r="G75">
            <v>3.2895634465159338</v>
          </cell>
          <cell r="H75">
            <v>3.4953066098778365</v>
          </cell>
          <cell r="I75">
            <v>3.8613664517832529</v>
          </cell>
          <cell r="J75">
            <v>3.626157664196783</v>
          </cell>
          <cell r="L75">
            <v>39691</v>
          </cell>
          <cell r="M75">
            <v>2.6268747877968739</v>
          </cell>
          <cell r="N75">
            <v>2.3231448969840462</v>
          </cell>
          <cell r="P75">
            <v>2.3204499282853841</v>
          </cell>
          <cell r="Q75">
            <v>2.3204499282853841</v>
          </cell>
        </row>
        <row r="76">
          <cell r="B76">
            <v>39721</v>
          </cell>
          <cell r="C76">
            <v>3.8570000000000002</v>
          </cell>
          <cell r="D76">
            <v>3.3965730878409159</v>
          </cell>
          <cell r="E76">
            <v>3.8796729821487244</v>
          </cell>
          <cell r="F76">
            <v>3.7019813821049179</v>
          </cell>
          <cell r="G76">
            <v>3.2927374876793345</v>
          </cell>
          <cell r="H76">
            <v>3.4973594348921262</v>
          </cell>
          <cell r="I76">
            <v>3.8614516482313004</v>
          </cell>
          <cell r="J76">
            <v>3.6274974044463919</v>
          </cell>
          <cell r="L76">
            <v>39721</v>
          </cell>
          <cell r="M76">
            <v>2.6565929672143742</v>
          </cell>
          <cell r="N76">
            <v>2.3871418122124601</v>
          </cell>
          <cell r="P76">
            <v>2.692774758675907</v>
          </cell>
          <cell r="Q76">
            <v>2.437039583424236</v>
          </cell>
        </row>
        <row r="77">
          <cell r="B77">
            <v>39752</v>
          </cell>
          <cell r="C77">
            <v>3.8820000000000001</v>
          </cell>
          <cell r="D77">
            <v>3.4187075009731074</v>
          </cell>
          <cell r="E77">
            <v>3.9047192302603055</v>
          </cell>
          <cell r="F77">
            <v>3.7259566123532211</v>
          </cell>
          <cell r="G77">
            <v>3.3142460423995934</v>
          </cell>
          <cell r="H77">
            <v>3.5201013273764072</v>
          </cell>
          <cell r="I77">
            <v>3.8863579321384476</v>
          </cell>
          <cell r="J77">
            <v>3.6510236901718218</v>
          </cell>
          <cell r="L77">
            <v>39752</v>
          </cell>
          <cell r="M77">
            <v>2.7892634110424992</v>
          </cell>
          <cell r="N77">
            <v>2.507897038170058</v>
          </cell>
          <cell r="P77">
            <v>2.8270451731117183</v>
          </cell>
          <cell r="Q77">
            <v>2.5600013050832082</v>
          </cell>
        </row>
        <row r="78">
          <cell r="B78">
            <v>39782</v>
          </cell>
          <cell r="C78">
            <v>4.032</v>
          </cell>
          <cell r="D78">
            <v>3.5476063613101556</v>
          </cell>
          <cell r="E78">
            <v>4.0550597845364944</v>
          </cell>
          <cell r="F78">
            <v>3.8684105805452744</v>
          </cell>
          <cell r="G78">
            <v>3.4385363089760457</v>
          </cell>
          <cell r="H78">
            <v>3.6534734447606598</v>
          </cell>
          <cell r="I78">
            <v>4.0356678409092606</v>
          </cell>
          <cell r="J78">
            <v>3.7901717941499902</v>
          </cell>
          <cell r="L78">
            <v>39782</v>
          </cell>
          <cell r="M78">
            <v>2.9283020361743737</v>
          </cell>
          <cell r="N78">
            <v>2.6349159259764012</v>
          </cell>
          <cell r="P78">
            <v>2.9676978036811708</v>
          </cell>
          <cell r="Q78">
            <v>2.6892460438163761</v>
          </cell>
        </row>
        <row r="79">
          <cell r="B79">
            <v>39813</v>
          </cell>
          <cell r="C79">
            <v>4.1820000000000004</v>
          </cell>
          <cell r="D79">
            <v>3.6754631900589114</v>
          </cell>
          <cell r="E79">
            <v>4.2054171563078055</v>
          </cell>
          <cell r="F79">
            <v>4.0104919051912571</v>
          </cell>
          <cell r="G79">
            <v>3.5615569590871385</v>
          </cell>
          <cell r="H79">
            <v>3.786024432139198</v>
          </cell>
          <cell r="I79">
            <v>4.1849436711008563</v>
          </cell>
          <cell r="J79">
            <v>3.9287840020283156</v>
          </cell>
          <cell r="L79">
            <v>39813</v>
          </cell>
          <cell r="M79">
            <v>2.9505906707374985</v>
          </cell>
          <cell r="N79">
            <v>2.654278015799397</v>
          </cell>
          <cell r="P79">
            <v>2.9903794134812713</v>
          </cell>
          <cell r="Q79">
            <v>2.7091500799519896</v>
          </cell>
        </row>
        <row r="80">
          <cell r="B80">
            <v>39844</v>
          </cell>
          <cell r="C80">
            <v>4.2809400000000002</v>
          </cell>
          <cell r="D80">
            <v>3.6757323799389074</v>
          </cell>
          <cell r="E80">
            <v>4.2251615258888329</v>
          </cell>
          <cell r="F80">
            <v>4.0263062250348467</v>
          </cell>
          <cell r="G80">
            <v>3.5302768260533588</v>
          </cell>
          <cell r="H80">
            <v>3.7782915255441027</v>
          </cell>
          <cell r="I80">
            <v>4.1937496158568894</v>
          </cell>
          <cell r="J80">
            <v>3.9597204032131361</v>
          </cell>
          <cell r="L80">
            <v>39844</v>
          </cell>
          <cell r="M80">
            <v>2.8349020437193735</v>
          </cell>
          <cell r="N80">
            <v>2.5312605700351631</v>
          </cell>
          <cell r="P80">
            <v>2.6449020437193735</v>
          </cell>
          <cell r="Q80">
            <v>2.6549020437193738</v>
          </cell>
        </row>
        <row r="81">
          <cell r="B81">
            <v>39872</v>
          </cell>
          <cell r="C81">
            <v>4.1789400000000008</v>
          </cell>
          <cell r="D81">
            <v>3.7944811276496435</v>
          </cell>
          <cell r="E81">
            <v>4.3211643319472426</v>
          </cell>
          <cell r="F81">
            <v>4.1373352271417794</v>
          </cell>
          <cell r="G81">
            <v>3.6940598199123689</v>
          </cell>
          <cell r="H81">
            <v>3.9156975235270743</v>
          </cell>
          <cell r="I81">
            <v>4.3366711648972052</v>
          </cell>
          <cell r="J81">
            <v>4.0371646416693849</v>
          </cell>
          <cell r="L81">
            <v>39872</v>
          </cell>
          <cell r="M81">
            <v>2.7192134167012489</v>
          </cell>
          <cell r="N81">
            <v>2.3777559242754758</v>
          </cell>
          <cell r="P81">
            <v>2.4304515516814971</v>
          </cell>
          <cell r="Q81">
            <v>2.435451551681497</v>
          </cell>
        </row>
        <row r="82">
          <cell r="B82">
            <v>39903</v>
          </cell>
          <cell r="C82">
            <v>4.0259400000000003</v>
          </cell>
          <cell r="D82">
            <v>3.5283907125079459</v>
          </cell>
          <cell r="E82">
            <v>4.0492121054123915</v>
          </cell>
          <cell r="F82">
            <v>3.8576459557761233</v>
          </cell>
          <cell r="G82">
            <v>3.4164474011008714</v>
          </cell>
          <cell r="H82">
            <v>3.6370466784384972</v>
          </cell>
          <cell r="I82">
            <v>4.029177598846621</v>
          </cell>
          <cell r="J82">
            <v>3.7773461058894662</v>
          </cell>
          <cell r="L82">
            <v>39903</v>
          </cell>
          <cell r="M82">
            <v>2.6194452429424988</v>
          </cell>
          <cell r="N82">
            <v>2.3144092423568243</v>
          </cell>
          <cell r="P82">
            <v>2.3117026846606312</v>
          </cell>
          <cell r="Q82">
            <v>2.3117026846606312</v>
          </cell>
        </row>
        <row r="83">
          <cell r="B83">
            <v>39933</v>
          </cell>
          <cell r="C83">
            <v>3.8729400000000003</v>
          </cell>
          <cell r="D83">
            <v>3.4092567391274975</v>
          </cell>
          <cell r="E83">
            <v>3.8956655368209758</v>
          </cell>
          <cell r="F83">
            <v>3.7167568710234447</v>
          </cell>
          <cell r="G83">
            <v>3.3047099362250836</v>
          </cell>
          <cell r="H83">
            <v>3.5107334036242639</v>
          </cell>
          <cell r="I83">
            <v>3.8772851526712406</v>
          </cell>
          <cell r="J83">
            <v>3.6417627291343808</v>
          </cell>
          <cell r="L83">
            <v>39933</v>
          </cell>
          <cell r="M83">
            <v>2.5992793354806238</v>
          </cell>
          <cell r="N83">
            <v>2.2970930289447966</v>
          </cell>
          <cell r="P83">
            <v>2.2944117563341262</v>
          </cell>
          <cell r="Q83">
            <v>2.2944117563341262</v>
          </cell>
        </row>
        <row r="84">
          <cell r="B84">
            <v>39964</v>
          </cell>
          <cell r="C84">
            <v>3.8423400000000001</v>
          </cell>
          <cell r="D84">
            <v>3.387123245782385</v>
          </cell>
          <cell r="E84">
            <v>3.8649288946731217</v>
          </cell>
          <cell r="F84">
            <v>3.6891845998352744</v>
          </cell>
          <cell r="G84">
            <v>3.2844255700061362</v>
          </cell>
          <cell r="H84">
            <v>3.4868050849207051</v>
          </cell>
          <cell r="I84">
            <v>3.8469620411273953</v>
          </cell>
          <cell r="J84">
            <v>3.6155168849456092</v>
          </cell>
          <cell r="L84">
            <v>39964</v>
          </cell>
          <cell r="M84">
            <v>2.6077702438856236</v>
          </cell>
          <cell r="N84">
            <v>2.3061776236101807</v>
          </cell>
          <cell r="P84">
            <v>2.3035016187256612</v>
          </cell>
          <cell r="Q84">
            <v>2.3035016187256612</v>
          </cell>
        </row>
        <row r="85">
          <cell r="B85">
            <v>39994</v>
          </cell>
          <cell r="C85">
            <v>3.8729400000000003</v>
          </cell>
          <cell r="D85">
            <v>3.4157694365543341</v>
          </cell>
          <cell r="E85">
            <v>3.895560427476473</v>
          </cell>
          <cell r="F85">
            <v>3.7190858931863913</v>
          </cell>
          <cell r="G85">
            <v>3.312645039133586</v>
          </cell>
          <cell r="H85">
            <v>3.5158654661599886</v>
          </cell>
          <cell r="I85">
            <v>3.8774981437913603</v>
          </cell>
          <cell r="J85">
            <v>3.6451120797584031</v>
          </cell>
          <cell r="L85">
            <v>39994</v>
          </cell>
          <cell r="M85">
            <v>2.614138425189374</v>
          </cell>
          <cell r="N85">
            <v>2.3117146441493923</v>
          </cell>
          <cell r="P85">
            <v>2.309031264448262</v>
          </cell>
          <cell r="Q85">
            <v>2.309031264448262</v>
          </cell>
        </row>
        <row r="86">
          <cell r="B86">
            <v>40025</v>
          </cell>
          <cell r="C86">
            <v>3.90354</v>
          </cell>
          <cell r="D86">
            <v>3.4418105483555483</v>
          </cell>
          <cell r="E86">
            <v>3.9262340040176249</v>
          </cell>
          <cell r="F86">
            <v>3.7480555776723286</v>
          </cell>
          <cell r="G86">
            <v>3.3376904670976337</v>
          </cell>
          <cell r="H86">
            <v>3.5428730223849811</v>
          </cell>
          <cell r="I86">
            <v>3.9079490500072764</v>
          </cell>
          <cell r="J86">
            <v>3.6733675343215872</v>
          </cell>
          <cell r="L86">
            <v>40025</v>
          </cell>
          <cell r="M86">
            <v>2.6226293335943742</v>
          </cell>
          <cell r="N86">
            <v>2.3192556545377774</v>
          </cell>
          <cell r="P86">
            <v>2.3165638464748057</v>
          </cell>
          <cell r="Q86">
            <v>2.3165638464748057</v>
          </cell>
        </row>
        <row r="87">
          <cell r="B87">
            <v>40056</v>
          </cell>
          <cell r="C87">
            <v>3.9341400000000002</v>
          </cell>
          <cell r="D87">
            <v>3.4711080088701811</v>
          </cell>
          <cell r="E87">
            <v>3.9568550258865258</v>
          </cell>
          <cell r="F87">
            <v>3.7781897732397396</v>
          </cell>
          <cell r="G87">
            <v>3.3667034465159338</v>
          </cell>
          <cell r="H87">
            <v>3.5724466098778365</v>
          </cell>
          <cell r="I87">
            <v>3.9385064517832529</v>
          </cell>
          <cell r="J87">
            <v>3.703297664196783</v>
          </cell>
          <cell r="L87">
            <v>40056</v>
          </cell>
          <cell r="M87">
            <v>2.6662779096138269</v>
          </cell>
          <cell r="N87">
            <v>2.3625480188009993</v>
          </cell>
          <cell r="P87">
            <v>2.3598530501023371</v>
          </cell>
          <cell r="Q87">
            <v>2.3598530501023371</v>
          </cell>
        </row>
        <row r="88">
          <cell r="B88">
            <v>40086</v>
          </cell>
          <cell r="C88">
            <v>3.9341400000000002</v>
          </cell>
          <cell r="D88">
            <v>3.4737130878409159</v>
          </cell>
          <cell r="E88">
            <v>3.9568129821487243</v>
          </cell>
          <cell r="F88">
            <v>3.7791213821049179</v>
          </cell>
          <cell r="G88">
            <v>3.3698774876793345</v>
          </cell>
          <cell r="H88">
            <v>3.5744994348921262</v>
          </cell>
          <cell r="I88">
            <v>3.9385916482313004</v>
          </cell>
          <cell r="J88">
            <v>3.7046374044463919</v>
          </cell>
          <cell r="L88">
            <v>40086</v>
          </cell>
          <cell r="M88">
            <v>2.6964418617225894</v>
          </cell>
          <cell r="N88">
            <v>2.4269907067206753</v>
          </cell>
          <cell r="P88">
            <v>2.7326236531841221</v>
          </cell>
          <cell r="Q88">
            <v>2.4768884779324511</v>
          </cell>
        </row>
        <row r="89">
          <cell r="B89">
            <v>40117</v>
          </cell>
          <cell r="C89">
            <v>3.9596400000000003</v>
          </cell>
          <cell r="D89">
            <v>3.4963475009731075</v>
          </cell>
          <cell r="E89">
            <v>3.9823592302603057</v>
          </cell>
          <cell r="F89">
            <v>3.8035966123532212</v>
          </cell>
          <cell r="G89">
            <v>3.3918860423995936</v>
          </cell>
          <cell r="H89">
            <v>3.5977413273764074</v>
          </cell>
          <cell r="I89">
            <v>3.9639979321384478</v>
          </cell>
          <cell r="J89">
            <v>3.728663690171822</v>
          </cell>
          <cell r="L89">
            <v>40117</v>
          </cell>
          <cell r="M89">
            <v>2.8311023622081364</v>
          </cell>
          <cell r="N89">
            <v>2.5497359893356952</v>
          </cell>
          <cell r="P89">
            <v>2.8688841242773555</v>
          </cell>
          <cell r="Q89">
            <v>2.6018402562488454</v>
          </cell>
        </row>
        <row r="90">
          <cell r="B90">
            <v>40147</v>
          </cell>
          <cell r="C90">
            <v>4.1126399999999999</v>
          </cell>
          <cell r="D90">
            <v>3.6282463613101554</v>
          </cell>
          <cell r="E90">
            <v>4.1356997845364942</v>
          </cell>
          <cell r="F90">
            <v>3.9490505805452742</v>
          </cell>
          <cell r="G90">
            <v>3.5191763089760455</v>
          </cell>
          <cell r="H90">
            <v>3.7341134447606597</v>
          </cell>
          <cell r="I90">
            <v>4.1163078409092604</v>
          </cell>
          <cell r="J90">
            <v>3.87081179414999</v>
          </cell>
          <cell r="L90">
            <v>40147</v>
          </cell>
          <cell r="M90">
            <v>2.9722265667169889</v>
          </cell>
          <cell r="N90">
            <v>2.6788404565190165</v>
          </cell>
          <cell r="P90">
            <v>3.011622334223786</v>
          </cell>
          <cell r="Q90">
            <v>2.7331705743589914</v>
          </cell>
        </row>
        <row r="91">
          <cell r="B91">
            <v>40178</v>
          </cell>
          <cell r="C91">
            <v>4.2656400000000003</v>
          </cell>
          <cell r="D91">
            <v>3.7591031900589114</v>
          </cell>
          <cell r="E91">
            <v>4.2890571563078055</v>
          </cell>
          <cell r="F91">
            <v>4.094131905191257</v>
          </cell>
          <cell r="G91">
            <v>3.6451969590871385</v>
          </cell>
          <cell r="H91">
            <v>3.869664432139198</v>
          </cell>
          <cell r="I91">
            <v>4.2685836711008562</v>
          </cell>
          <cell r="J91">
            <v>4.0124240020283155</v>
          </cell>
          <cell r="L91">
            <v>40178</v>
          </cell>
          <cell r="M91">
            <v>2.9948495307985605</v>
          </cell>
          <cell r="N91">
            <v>2.6985368758604591</v>
          </cell>
          <cell r="P91">
            <v>3.0346382735423334</v>
          </cell>
          <cell r="Q91">
            <v>2.7534089400130517</v>
          </cell>
        </row>
        <row r="92">
          <cell r="B92">
            <v>40209</v>
          </cell>
          <cell r="C92">
            <v>4.3665588</v>
          </cell>
          <cell r="D92">
            <v>3.7613511799389072</v>
          </cell>
          <cell r="E92">
            <v>4.3107803258888326</v>
          </cell>
          <cell r="F92">
            <v>4.1119250250348465</v>
          </cell>
          <cell r="G92">
            <v>3.6158956260533586</v>
          </cell>
          <cell r="H92">
            <v>3.8639103255441025</v>
          </cell>
          <cell r="I92">
            <v>4.2793684158568892</v>
          </cell>
          <cell r="J92">
            <v>4.0453392032131354</v>
          </cell>
          <cell r="L92">
            <v>40209</v>
          </cell>
          <cell r="M92">
            <v>2.877425574375164</v>
          </cell>
          <cell r="N92">
            <v>2.5737841006909536</v>
          </cell>
          <cell r="P92">
            <v>2.6874255743751641</v>
          </cell>
          <cell r="Q92">
            <v>2.6974255743751643</v>
          </cell>
        </row>
        <row r="93">
          <cell r="B93">
            <v>40237</v>
          </cell>
          <cell r="C93">
            <v>4.2625188000000005</v>
          </cell>
          <cell r="D93">
            <v>3.8780599276496432</v>
          </cell>
          <cell r="E93">
            <v>4.4047431319472423</v>
          </cell>
          <cell r="F93">
            <v>4.2209140271417791</v>
          </cell>
          <cell r="G93">
            <v>3.7776386199123686</v>
          </cell>
          <cell r="H93">
            <v>3.9992763235270741</v>
          </cell>
          <cell r="I93">
            <v>4.4202499648972049</v>
          </cell>
          <cell r="J93">
            <v>4.1207434416693847</v>
          </cell>
          <cell r="L93">
            <v>40237</v>
          </cell>
          <cell r="M93">
            <v>2.7600016179517675</v>
          </cell>
          <cell r="N93">
            <v>2.4185441255259943</v>
          </cell>
          <cell r="P93">
            <v>2.4712397529320156</v>
          </cell>
          <cell r="Q93">
            <v>2.4762397529320155</v>
          </cell>
        </row>
        <row r="94">
          <cell r="B94">
            <v>40268</v>
          </cell>
          <cell r="C94">
            <v>4.1064588000000004</v>
          </cell>
          <cell r="D94">
            <v>3.608909512507946</v>
          </cell>
          <cell r="E94">
            <v>4.1297309054123916</v>
          </cell>
          <cell r="F94">
            <v>3.9381647557761235</v>
          </cell>
          <cell r="G94">
            <v>3.4969662011008715</v>
          </cell>
          <cell r="H94">
            <v>3.7175654784384973</v>
          </cell>
          <cell r="I94">
            <v>4.1096963988466211</v>
          </cell>
          <cell r="J94">
            <v>3.8578649058894663</v>
          </cell>
          <cell r="L94">
            <v>40268</v>
          </cell>
          <cell r="M94">
            <v>2.6587369215866361</v>
          </cell>
          <cell r="N94">
            <v>2.3537009210009616</v>
          </cell>
          <cell r="P94">
            <v>2.3509943633047685</v>
          </cell>
          <cell r="Q94">
            <v>2.3509943633047685</v>
          </cell>
        </row>
        <row r="95">
          <cell r="B95">
            <v>40298</v>
          </cell>
          <cell r="C95">
            <v>3.9503988000000003</v>
          </cell>
          <cell r="D95">
            <v>3.4867155391274975</v>
          </cell>
          <cell r="E95">
            <v>3.9731243368209759</v>
          </cell>
          <cell r="F95">
            <v>3.7942156710234447</v>
          </cell>
          <cell r="G95">
            <v>3.3821687362250836</v>
          </cell>
          <cell r="H95">
            <v>3.5881922036242639</v>
          </cell>
          <cell r="I95">
            <v>3.9547439526712407</v>
          </cell>
          <cell r="J95">
            <v>3.7192215291343809</v>
          </cell>
          <cell r="L95">
            <v>40298</v>
          </cell>
          <cell r="M95">
            <v>2.6382685255128329</v>
          </cell>
          <cell r="N95">
            <v>2.3360822189770056</v>
          </cell>
          <cell r="P95">
            <v>2.3334009463663352</v>
          </cell>
          <cell r="Q95">
            <v>2.3334009463663352</v>
          </cell>
        </row>
        <row r="96">
          <cell r="B96">
            <v>40329</v>
          </cell>
          <cell r="C96">
            <v>3.9191868000000003</v>
          </cell>
          <cell r="D96">
            <v>3.4639700457823852</v>
          </cell>
          <cell r="E96">
            <v>3.9417756946731219</v>
          </cell>
          <cell r="F96">
            <v>3.7660313998352746</v>
          </cell>
          <cell r="G96">
            <v>3.3612723700061364</v>
          </cell>
          <cell r="H96">
            <v>3.5636518849207053</v>
          </cell>
          <cell r="I96">
            <v>3.9238088411273955</v>
          </cell>
          <cell r="J96">
            <v>3.6923636849456094</v>
          </cell>
          <cell r="L96">
            <v>40329</v>
          </cell>
          <cell r="M96">
            <v>2.6468867975439077</v>
          </cell>
          <cell r="N96">
            <v>2.3452941772684648</v>
          </cell>
          <cell r="P96">
            <v>2.3426181723839452</v>
          </cell>
          <cell r="Q96">
            <v>2.3426181723839452</v>
          </cell>
        </row>
        <row r="97">
          <cell r="B97">
            <v>40359</v>
          </cell>
          <cell r="C97">
            <v>3.9503988000000003</v>
          </cell>
          <cell r="D97">
            <v>3.4932282365543341</v>
          </cell>
          <cell r="E97">
            <v>3.9730192274764731</v>
          </cell>
          <cell r="F97">
            <v>3.7965446931863913</v>
          </cell>
          <cell r="G97">
            <v>3.390103839133586</v>
          </cell>
          <cell r="H97">
            <v>3.5933242661599887</v>
          </cell>
          <cell r="I97">
            <v>3.9549569437913603</v>
          </cell>
          <cell r="J97">
            <v>3.7225708797584032</v>
          </cell>
          <cell r="L97">
            <v>40359</v>
          </cell>
          <cell r="M97">
            <v>2.6533505015672145</v>
          </cell>
          <cell r="N97">
            <v>2.3509267205272328</v>
          </cell>
          <cell r="P97">
            <v>2.3482433408261025</v>
          </cell>
          <cell r="Q97">
            <v>2.3482433408261025</v>
          </cell>
        </row>
        <row r="98">
          <cell r="B98">
            <v>40390</v>
          </cell>
          <cell r="C98">
            <v>3.9816107999999999</v>
          </cell>
          <cell r="D98">
            <v>3.5198813483555482</v>
          </cell>
          <cell r="E98">
            <v>4.0043048040176243</v>
          </cell>
          <cell r="F98">
            <v>3.8261263776723284</v>
          </cell>
          <cell r="G98">
            <v>3.4157612670976336</v>
          </cell>
          <cell r="H98">
            <v>3.620943822384981</v>
          </cell>
          <cell r="I98">
            <v>3.9860198500072763</v>
          </cell>
          <cell r="J98">
            <v>3.7514383343215871</v>
          </cell>
          <cell r="L98">
            <v>40390</v>
          </cell>
          <cell r="M98">
            <v>2.6619687735982898</v>
          </cell>
          <cell r="N98">
            <v>2.3585950945416929</v>
          </cell>
          <cell r="P98">
            <v>2.3559032864787213</v>
          </cell>
          <cell r="Q98">
            <v>2.3559032864787213</v>
          </cell>
        </row>
        <row r="99">
          <cell r="B99">
            <v>40421</v>
          </cell>
          <cell r="C99">
            <v>4.0128228000000004</v>
          </cell>
          <cell r="D99">
            <v>3.5497908088701813</v>
          </cell>
          <cell r="E99">
            <v>4.035537825886526</v>
          </cell>
          <cell r="F99">
            <v>3.8568725732397398</v>
          </cell>
          <cell r="G99">
            <v>3.4453862465159339</v>
          </cell>
          <cell r="H99">
            <v>3.6511294098778366</v>
          </cell>
          <cell r="I99">
            <v>4.017189251783253</v>
          </cell>
          <cell r="J99">
            <v>3.7819804641967831</v>
          </cell>
          <cell r="L99">
            <v>40421</v>
          </cell>
          <cell r="M99">
            <v>2.7062720782580341</v>
          </cell>
          <cell r="N99">
            <v>2.4025421874452064</v>
          </cell>
          <cell r="P99">
            <v>2.3998472187465443</v>
          </cell>
          <cell r="Q99">
            <v>2.3998472187465443</v>
          </cell>
        </row>
        <row r="100">
          <cell r="B100">
            <v>40451</v>
          </cell>
          <cell r="C100">
            <v>4.0128228000000004</v>
          </cell>
          <cell r="D100">
            <v>3.5523958878409161</v>
          </cell>
          <cell r="E100">
            <v>4.0354957821487245</v>
          </cell>
          <cell r="F100">
            <v>3.857804182104918</v>
          </cell>
          <cell r="G100">
            <v>3.4485602876793346</v>
          </cell>
          <cell r="H100">
            <v>3.6531822348921263</v>
          </cell>
          <cell r="I100">
            <v>4.0172744482313005</v>
          </cell>
          <cell r="J100">
            <v>3.7833202044463921</v>
          </cell>
          <cell r="L100">
            <v>40451</v>
          </cell>
          <cell r="M100">
            <v>2.736888489648428</v>
          </cell>
          <cell r="N100">
            <v>2.4674373346465139</v>
          </cell>
          <cell r="P100">
            <v>2.7730702811099608</v>
          </cell>
          <cell r="Q100">
            <v>2.5173351058582898</v>
          </cell>
        </row>
        <row r="101">
          <cell r="B101">
            <v>40482</v>
          </cell>
          <cell r="C101">
            <v>4.0388328000000007</v>
          </cell>
          <cell r="D101">
            <v>3.5755403009731079</v>
          </cell>
          <cell r="E101">
            <v>4.0615520302603061</v>
          </cell>
          <cell r="F101">
            <v>3.8827894123532216</v>
          </cell>
          <cell r="G101">
            <v>3.471078842399594</v>
          </cell>
          <cell r="H101">
            <v>3.6769341273764078</v>
          </cell>
          <cell r="I101">
            <v>4.0431907321384477</v>
          </cell>
          <cell r="J101">
            <v>3.8078564901718224</v>
          </cell>
          <cell r="L101">
            <v>40482</v>
          </cell>
          <cell r="M101">
            <v>2.8735688976412583</v>
          </cell>
          <cell r="N101">
            <v>2.5922025247688172</v>
          </cell>
          <cell r="P101">
            <v>2.9113506597104775</v>
          </cell>
          <cell r="Q101">
            <v>2.6443067916819674</v>
          </cell>
        </row>
        <row r="102">
          <cell r="B102">
            <v>40512</v>
          </cell>
          <cell r="C102">
            <v>4.1948927999999999</v>
          </cell>
          <cell r="D102">
            <v>3.7104991613101554</v>
          </cell>
          <cell r="E102">
            <v>4.2179525845364942</v>
          </cell>
          <cell r="F102">
            <v>4.0313033805452738</v>
          </cell>
          <cell r="G102">
            <v>3.6014291089760455</v>
          </cell>
          <cell r="H102">
            <v>3.8163662447606597</v>
          </cell>
          <cell r="I102">
            <v>4.1985606409092604</v>
          </cell>
          <cell r="J102">
            <v>3.95306459414999</v>
          </cell>
          <cell r="L102">
            <v>40512</v>
          </cell>
          <cell r="M102">
            <v>3.0168099652177434</v>
          </cell>
          <cell r="N102">
            <v>2.7234238550197709</v>
          </cell>
          <cell r="P102">
            <v>3.0562057327245404</v>
          </cell>
          <cell r="Q102">
            <v>2.7777539728597458</v>
          </cell>
        </row>
        <row r="103">
          <cell r="B103">
            <v>40543</v>
          </cell>
          <cell r="C103">
            <v>4.3509528000000008</v>
          </cell>
          <cell r="D103">
            <v>3.8444159900589119</v>
          </cell>
          <cell r="E103">
            <v>4.374369956307806</v>
          </cell>
          <cell r="F103">
            <v>4.1794447051912575</v>
          </cell>
          <cell r="G103">
            <v>3.730509759087139</v>
          </cell>
          <cell r="H103">
            <v>3.9549772321391985</v>
          </cell>
          <cell r="I103">
            <v>4.3538964711008568</v>
          </cell>
          <cell r="J103">
            <v>4.097736802028316</v>
          </cell>
          <cell r="L103">
            <v>40543</v>
          </cell>
          <cell r="M103">
            <v>3.0397722737605388</v>
          </cell>
          <cell r="N103">
            <v>2.7434596188224374</v>
          </cell>
          <cell r="P103">
            <v>3.0795610165043117</v>
          </cell>
          <cell r="Q103">
            <v>2.79833168297503</v>
          </cell>
        </row>
        <row r="104">
          <cell r="B104">
            <v>40574</v>
          </cell>
          <cell r="C104">
            <v>4.4538899760000001</v>
          </cell>
          <cell r="D104">
            <v>3.8486823559389074</v>
          </cell>
          <cell r="E104">
            <v>4.3981115018888328</v>
          </cell>
          <cell r="F104">
            <v>4.1992562010348466</v>
          </cell>
          <cell r="G104">
            <v>3.7032268020533587</v>
          </cell>
          <cell r="H104">
            <v>3.9512415015441027</v>
          </cell>
          <cell r="I104">
            <v>4.3666995918568894</v>
          </cell>
          <cell r="J104">
            <v>4.1326703792131356</v>
          </cell>
          <cell r="L104">
            <v>40574</v>
          </cell>
          <cell r="M104">
            <v>2.9205869579907913</v>
          </cell>
          <cell r="N104">
            <v>2.6169454843065809</v>
          </cell>
          <cell r="P104">
            <v>2.7305869579907913</v>
          </cell>
          <cell r="Q104">
            <v>2.7405869579907916</v>
          </cell>
        </row>
        <row r="105">
          <cell r="B105">
            <v>40602</v>
          </cell>
          <cell r="C105">
            <v>4.3477691760000008</v>
          </cell>
          <cell r="D105">
            <v>3.9633103036496435</v>
          </cell>
          <cell r="E105">
            <v>4.4899935079472426</v>
          </cell>
          <cell r="F105">
            <v>4.3061644031417794</v>
          </cell>
          <cell r="G105">
            <v>3.8628889959123689</v>
          </cell>
          <cell r="H105">
            <v>4.0845266995270739</v>
          </cell>
          <cell r="I105">
            <v>4.5055003408972052</v>
          </cell>
          <cell r="J105">
            <v>4.205993817669385</v>
          </cell>
          <cell r="L105">
            <v>40602</v>
          </cell>
          <cell r="M105">
            <v>2.8014016422210437</v>
          </cell>
          <cell r="N105">
            <v>2.4599441497952705</v>
          </cell>
          <cell r="P105">
            <v>2.5126397772012918</v>
          </cell>
          <cell r="Q105">
            <v>2.5176397772012917</v>
          </cell>
        </row>
        <row r="106">
          <cell r="B106">
            <v>40633</v>
          </cell>
          <cell r="C106">
            <v>4.1885879760000009</v>
          </cell>
          <cell r="D106">
            <v>3.6910386885079465</v>
          </cell>
          <cell r="E106">
            <v>4.2118600814123921</v>
          </cell>
          <cell r="F106">
            <v>4.0202939317761235</v>
          </cell>
          <cell r="G106">
            <v>3.579095377100872</v>
          </cell>
          <cell r="H106">
            <v>3.7996946544384977</v>
          </cell>
          <cell r="I106">
            <v>4.1918255748466215</v>
          </cell>
          <cell r="J106">
            <v>3.9399940818894668</v>
          </cell>
          <cell r="L106">
            <v>40633</v>
          </cell>
          <cell r="M106">
            <v>2.6986179754104356</v>
          </cell>
          <cell r="N106">
            <v>2.3935819748247611</v>
          </cell>
          <cell r="P106">
            <v>2.390875417128568</v>
          </cell>
          <cell r="Q106">
            <v>2.390875417128568</v>
          </cell>
        </row>
        <row r="107">
          <cell r="B107">
            <v>40663</v>
          </cell>
          <cell r="C107">
            <v>4.0294067760000001</v>
          </cell>
          <cell r="D107">
            <v>3.5657235151274973</v>
          </cell>
          <cell r="E107">
            <v>4.0521323128209756</v>
          </cell>
          <cell r="F107">
            <v>3.8732236470234445</v>
          </cell>
          <cell r="G107">
            <v>3.4611767122250834</v>
          </cell>
          <cell r="H107">
            <v>3.6672001796242637</v>
          </cell>
          <cell r="I107">
            <v>4.03375192867124</v>
          </cell>
          <cell r="J107">
            <v>3.7982295051343806</v>
          </cell>
          <cell r="L107">
            <v>40663</v>
          </cell>
          <cell r="M107">
            <v>2.677842553395525</v>
          </cell>
          <cell r="N107">
            <v>2.3756562468596978</v>
          </cell>
          <cell r="P107">
            <v>2.3729749742490274</v>
          </cell>
          <cell r="Q107">
            <v>2.3729749742490274</v>
          </cell>
        </row>
        <row r="108">
          <cell r="B108">
            <v>40694</v>
          </cell>
          <cell r="C108">
            <v>3.9975705360000005</v>
          </cell>
          <cell r="D108">
            <v>3.5423537817823854</v>
          </cell>
          <cell r="E108">
            <v>4.0201594306731216</v>
          </cell>
          <cell r="F108">
            <v>3.8444151358352747</v>
          </cell>
          <cell r="G108">
            <v>3.4396561060061366</v>
          </cell>
          <cell r="H108">
            <v>3.6420356209207054</v>
          </cell>
          <cell r="I108">
            <v>4.0021925771273956</v>
          </cell>
          <cell r="J108">
            <v>3.7707474209456096</v>
          </cell>
          <cell r="L108">
            <v>40694</v>
          </cell>
          <cell r="M108">
            <v>2.686590099507066</v>
          </cell>
          <cell r="N108">
            <v>2.3849974792316231</v>
          </cell>
          <cell r="P108">
            <v>2.3823214743471035</v>
          </cell>
          <cell r="Q108">
            <v>2.3823214743471035</v>
          </cell>
        </row>
        <row r="109">
          <cell r="B109">
            <v>40724</v>
          </cell>
          <cell r="C109">
            <v>4.0294067760000001</v>
          </cell>
          <cell r="D109">
            <v>3.5722362125543339</v>
          </cell>
          <cell r="E109">
            <v>4.0520272034764728</v>
          </cell>
          <cell r="F109">
            <v>3.8755526691863911</v>
          </cell>
          <cell r="G109">
            <v>3.4691118151335858</v>
          </cell>
          <cell r="H109">
            <v>3.6723322421599884</v>
          </cell>
          <cell r="I109">
            <v>4.0339649197913596</v>
          </cell>
          <cell r="J109">
            <v>3.8015788557584029</v>
          </cell>
          <cell r="L109">
            <v>40724</v>
          </cell>
          <cell r="M109">
            <v>2.6931507590907224</v>
          </cell>
          <cell r="N109">
            <v>2.3907269780507407</v>
          </cell>
          <cell r="P109">
            <v>2.3880435983496104</v>
          </cell>
          <cell r="Q109">
            <v>2.3880435983496104</v>
          </cell>
        </row>
        <row r="110">
          <cell r="B110">
            <v>40755</v>
          </cell>
          <cell r="C110">
            <v>4.0612430159999997</v>
          </cell>
          <cell r="D110">
            <v>3.599513564355548</v>
          </cell>
          <cell r="E110">
            <v>4.0839370200176246</v>
          </cell>
          <cell r="F110">
            <v>3.9057585936723282</v>
          </cell>
          <cell r="G110">
            <v>3.4953934830976334</v>
          </cell>
          <cell r="H110">
            <v>3.7005760383849808</v>
          </cell>
          <cell r="I110">
            <v>4.0656520660072761</v>
          </cell>
          <cell r="J110">
            <v>3.8310705503215869</v>
          </cell>
          <cell r="L110">
            <v>40755</v>
          </cell>
          <cell r="M110">
            <v>2.7018983052022638</v>
          </cell>
          <cell r="N110">
            <v>2.398524626145667</v>
          </cell>
          <cell r="P110">
            <v>2.3958328180826953</v>
          </cell>
          <cell r="Q110">
            <v>2.3958328180826953</v>
          </cell>
        </row>
        <row r="111">
          <cell r="B111">
            <v>40786</v>
          </cell>
          <cell r="C111">
            <v>4.0930792560000002</v>
          </cell>
          <cell r="D111">
            <v>3.6300472648701811</v>
          </cell>
          <cell r="E111">
            <v>4.1157942818865259</v>
          </cell>
          <cell r="F111">
            <v>3.9371290292397396</v>
          </cell>
          <cell r="G111">
            <v>3.5256427025159338</v>
          </cell>
          <cell r="H111">
            <v>3.7313858658778365</v>
          </cell>
          <cell r="I111">
            <v>4.0974457077832529</v>
          </cell>
          <cell r="J111">
            <v>3.862236920196783</v>
          </cell>
          <cell r="L111">
            <v>40786</v>
          </cell>
          <cell r="M111">
            <v>2.7468661594319044</v>
          </cell>
          <cell r="N111">
            <v>2.4431362686190767</v>
          </cell>
          <cell r="P111">
            <v>2.4404412999204146</v>
          </cell>
          <cell r="Q111">
            <v>2.4404412999204146</v>
          </cell>
        </row>
        <row r="112">
          <cell r="B112">
            <v>40816</v>
          </cell>
          <cell r="C112">
            <v>4.0930792560000002</v>
          </cell>
          <cell r="D112">
            <v>3.632652343840916</v>
          </cell>
          <cell r="E112">
            <v>4.1157522381487244</v>
          </cell>
          <cell r="F112">
            <v>3.9380606381049179</v>
          </cell>
          <cell r="G112">
            <v>3.5288167436793345</v>
          </cell>
          <cell r="H112">
            <v>3.7334386908921262</v>
          </cell>
          <cell r="I112">
            <v>4.0975309042313004</v>
          </cell>
          <cell r="J112">
            <v>3.8635766604463919</v>
          </cell>
          <cell r="L112">
            <v>40816</v>
          </cell>
          <cell r="M112">
            <v>2.7779418169931542</v>
          </cell>
          <cell r="N112">
            <v>2.5084906619912402</v>
          </cell>
          <cell r="P112">
            <v>2.814123608454687</v>
          </cell>
          <cell r="Q112">
            <v>2.558388433203016</v>
          </cell>
        </row>
        <row r="113">
          <cell r="B113">
            <v>40847</v>
          </cell>
          <cell r="C113">
            <v>4.1196094560000009</v>
          </cell>
          <cell r="D113">
            <v>3.6563169569731082</v>
          </cell>
          <cell r="E113">
            <v>4.1423286862603064</v>
          </cell>
          <cell r="F113">
            <v>3.9635660683532219</v>
          </cell>
          <cell r="G113">
            <v>3.5518554983995942</v>
          </cell>
          <cell r="H113">
            <v>3.7577107833764081</v>
          </cell>
          <cell r="I113">
            <v>4.123967388138448</v>
          </cell>
          <cell r="J113">
            <v>3.8886331461718227</v>
          </cell>
          <cell r="L113">
            <v>40847</v>
          </cell>
          <cell r="M113">
            <v>2.9166724311058769</v>
          </cell>
          <cell r="N113">
            <v>2.6353060582334358</v>
          </cell>
          <cell r="P113">
            <v>2.9544541931750961</v>
          </cell>
          <cell r="Q113">
            <v>2.687410325146586</v>
          </cell>
        </row>
        <row r="114">
          <cell r="B114">
            <v>40877</v>
          </cell>
          <cell r="C114">
            <v>4.278790656</v>
          </cell>
          <cell r="D114">
            <v>3.7943970173101556</v>
          </cell>
          <cell r="E114">
            <v>4.3018504405364943</v>
          </cell>
          <cell r="F114">
            <v>4.1152012365452739</v>
          </cell>
          <cell r="G114">
            <v>3.6853269649760456</v>
          </cell>
          <cell r="H114">
            <v>3.9002641007606598</v>
          </cell>
          <cell r="I114">
            <v>4.2824584969092605</v>
          </cell>
          <cell r="J114">
            <v>4.0369624501499901</v>
          </cell>
          <cell r="L114">
            <v>40877</v>
          </cell>
          <cell r="M114">
            <v>3.0620621146960092</v>
          </cell>
          <cell r="N114">
            <v>2.7686760044980367</v>
          </cell>
          <cell r="P114">
            <v>3.1014578822028063</v>
          </cell>
          <cell r="Q114">
            <v>2.8230061223380116</v>
          </cell>
        </row>
        <row r="115">
          <cell r="B115">
            <v>40908</v>
          </cell>
          <cell r="C115">
            <v>4.4379718560000008</v>
          </cell>
          <cell r="D115">
            <v>3.9314350460589118</v>
          </cell>
          <cell r="E115">
            <v>4.4613890123078059</v>
          </cell>
          <cell r="F115">
            <v>4.2664637611912575</v>
          </cell>
          <cell r="G115">
            <v>3.8175288150871389</v>
          </cell>
          <cell r="H115">
            <v>4.041996288139198</v>
          </cell>
          <cell r="I115">
            <v>4.4409155271008567</v>
          </cell>
          <cell r="J115">
            <v>4.184755858028316</v>
          </cell>
          <cell r="L115">
            <v>40908</v>
          </cell>
          <cell r="M115">
            <v>3.0853688578669467</v>
          </cell>
          <cell r="N115">
            <v>2.7890562029288453</v>
          </cell>
          <cell r="P115">
            <v>3.1251576006107196</v>
          </cell>
          <cell r="Q115">
            <v>2.8439282670814379</v>
          </cell>
        </row>
        <row r="116">
          <cell r="B116">
            <v>40939</v>
          </cell>
          <cell r="C116">
            <v>4.5429677755200002</v>
          </cell>
          <cell r="D116">
            <v>3.9377601554589075</v>
          </cell>
          <cell r="E116">
            <v>4.4871893014088329</v>
          </cell>
          <cell r="F116">
            <v>4.2883340005548467</v>
          </cell>
          <cell r="G116">
            <v>3.7923046015733588</v>
          </cell>
          <cell r="H116">
            <v>4.0403193010641028</v>
          </cell>
          <cell r="I116">
            <v>4.4557773913768894</v>
          </cell>
          <cell r="J116">
            <v>4.2217481787331357</v>
          </cell>
          <cell r="L116">
            <v>40939</v>
          </cell>
          <cell r="M116">
            <v>2.9643957623606529</v>
          </cell>
          <cell r="N116">
            <v>2.6607542886764426</v>
          </cell>
          <cell r="P116">
            <v>2.774395762360653</v>
          </cell>
          <cell r="Q116">
            <v>2.7843957623606532</v>
          </cell>
        </row>
        <row r="117">
          <cell r="B117">
            <v>40968</v>
          </cell>
          <cell r="C117">
            <v>4.4347245595200011</v>
          </cell>
          <cell r="D117">
            <v>4.0502656871696434</v>
          </cell>
          <cell r="E117">
            <v>4.5769488914672429</v>
          </cell>
          <cell r="F117">
            <v>4.3931197866617797</v>
          </cell>
          <cell r="G117">
            <v>3.9498443794323692</v>
          </cell>
          <cell r="H117">
            <v>4.1714820830470742</v>
          </cell>
          <cell r="I117">
            <v>4.5924557244172055</v>
          </cell>
          <cell r="J117">
            <v>4.2929492011893853</v>
          </cell>
          <cell r="L117">
            <v>40968</v>
          </cell>
          <cell r="M117">
            <v>2.8434226668543592</v>
          </cell>
          <cell r="N117">
            <v>2.501965174428586</v>
          </cell>
          <cell r="P117">
            <v>2.5546608018346073</v>
          </cell>
          <cell r="Q117">
            <v>2.5596608018346072</v>
          </cell>
        </row>
        <row r="118">
          <cell r="B118">
            <v>40999</v>
          </cell>
          <cell r="C118">
            <v>4.2723597355200011</v>
          </cell>
          <cell r="D118">
            <v>3.7748104480279467</v>
          </cell>
          <cell r="E118">
            <v>4.2956318409323924</v>
          </cell>
          <cell r="F118">
            <v>4.1040656912961238</v>
          </cell>
          <cell r="G118">
            <v>3.6628671366208723</v>
          </cell>
          <cell r="H118">
            <v>3.883466413958498</v>
          </cell>
          <cell r="I118">
            <v>4.2755973343666218</v>
          </cell>
          <cell r="J118">
            <v>4.0237658414094666</v>
          </cell>
          <cell r="L118">
            <v>40999</v>
          </cell>
          <cell r="M118">
            <v>2.739097245041592</v>
          </cell>
          <cell r="N118">
            <v>2.4340612444559175</v>
          </cell>
          <cell r="P118">
            <v>2.4313546867597244</v>
          </cell>
          <cell r="Q118">
            <v>2.4313546867597244</v>
          </cell>
        </row>
        <row r="119">
          <cell r="B119">
            <v>41029</v>
          </cell>
          <cell r="C119">
            <v>4.1099949115200003</v>
          </cell>
          <cell r="D119">
            <v>3.6463116506474975</v>
          </cell>
          <cell r="E119">
            <v>4.1327204483409758</v>
          </cell>
          <cell r="F119">
            <v>3.9538117825434447</v>
          </cell>
          <cell r="G119">
            <v>3.5417648477450836</v>
          </cell>
          <cell r="H119">
            <v>3.7477883151442639</v>
          </cell>
          <cell r="I119">
            <v>4.1143400641912402</v>
          </cell>
          <cell r="J119">
            <v>3.8788176406543808</v>
          </cell>
          <cell r="L119">
            <v>41029</v>
          </cell>
          <cell r="M119">
            <v>2.7180101916964574</v>
          </cell>
          <cell r="N119">
            <v>2.4158238851606302</v>
          </cell>
          <cell r="P119">
            <v>2.4131426125499598</v>
          </cell>
          <cell r="Q119">
            <v>2.4131426125499598</v>
          </cell>
        </row>
        <row r="120">
          <cell r="B120">
            <v>41060</v>
          </cell>
          <cell r="C120">
            <v>4.0775219467200001</v>
          </cell>
          <cell r="D120">
            <v>3.622305192502385</v>
          </cell>
          <cell r="E120">
            <v>4.1001108413931213</v>
          </cell>
          <cell r="F120">
            <v>3.9243665465552744</v>
          </cell>
          <cell r="G120">
            <v>3.5196075167261363</v>
          </cell>
          <cell r="H120">
            <v>3.7219870316407051</v>
          </cell>
          <cell r="I120">
            <v>4.0821439878473953</v>
          </cell>
          <cell r="J120">
            <v>3.8506988316656092</v>
          </cell>
          <cell r="L120">
            <v>41060</v>
          </cell>
          <cell r="M120">
            <v>2.7268889509996717</v>
          </cell>
          <cell r="N120">
            <v>2.4252963307242288</v>
          </cell>
          <cell r="P120">
            <v>2.4226203258397092</v>
          </cell>
          <cell r="Q120">
            <v>2.4226203258397092</v>
          </cell>
        </row>
        <row r="121">
          <cell r="B121">
            <v>41090</v>
          </cell>
          <cell r="C121">
            <v>4.1099949115200003</v>
          </cell>
          <cell r="D121">
            <v>3.6528243480743341</v>
          </cell>
          <cell r="E121">
            <v>4.132615338996473</v>
          </cell>
          <cell r="F121">
            <v>3.9561408047063913</v>
          </cell>
          <cell r="G121">
            <v>3.549699950653586</v>
          </cell>
          <cell r="H121">
            <v>3.7529203776799887</v>
          </cell>
          <cell r="I121">
            <v>4.1145530553113598</v>
          </cell>
          <cell r="J121">
            <v>3.8821669912784031</v>
          </cell>
          <cell r="L121">
            <v>41090</v>
          </cell>
          <cell r="M121">
            <v>2.733548020477083</v>
          </cell>
          <cell r="N121">
            <v>2.4311242394371013</v>
          </cell>
          <cell r="P121">
            <v>2.428440859735971</v>
          </cell>
          <cell r="Q121">
            <v>2.428440859735971</v>
          </cell>
        </row>
        <row r="122">
          <cell r="B122">
            <v>41121</v>
          </cell>
          <cell r="C122">
            <v>4.1424678763199996</v>
          </cell>
          <cell r="D122">
            <v>3.6807384246755479</v>
          </cell>
          <cell r="E122">
            <v>4.1651618803376245</v>
          </cell>
          <cell r="F122">
            <v>3.9869834539923281</v>
          </cell>
          <cell r="G122">
            <v>3.5766183434176333</v>
          </cell>
          <cell r="H122">
            <v>3.7818008987049807</v>
          </cell>
          <cell r="I122">
            <v>4.146876926327276</v>
          </cell>
          <cell r="J122">
            <v>3.9122954106415868</v>
          </cell>
          <cell r="L122">
            <v>41121</v>
          </cell>
          <cell r="M122">
            <v>2.7424267797802977</v>
          </cell>
          <cell r="N122">
            <v>2.4390531007237009</v>
          </cell>
          <cell r="P122">
            <v>2.4363612926607292</v>
          </cell>
          <cell r="Q122">
            <v>2.4363612926607292</v>
          </cell>
        </row>
        <row r="123">
          <cell r="B123">
            <v>41152</v>
          </cell>
          <cell r="C123">
            <v>4.1749408411200006</v>
          </cell>
          <cell r="D123">
            <v>3.7119088499901816</v>
          </cell>
          <cell r="E123">
            <v>4.1976558670065263</v>
          </cell>
          <cell r="F123">
            <v>4.0189906143597396</v>
          </cell>
          <cell r="G123">
            <v>3.6075042876359342</v>
          </cell>
          <cell r="H123">
            <v>3.8132474509978369</v>
          </cell>
          <cell r="I123">
            <v>4.1793072929032533</v>
          </cell>
          <cell r="J123">
            <v>3.9440985053167834</v>
          </cell>
          <cell r="L123">
            <v>41152</v>
          </cell>
          <cell r="M123">
            <v>2.7880691518233829</v>
          </cell>
          <cell r="N123">
            <v>2.4843392610105552</v>
          </cell>
          <cell r="P123">
            <v>2.4816442923118931</v>
          </cell>
          <cell r="Q123">
            <v>2.4816442923118931</v>
          </cell>
        </row>
        <row r="124">
          <cell r="B124">
            <v>41182</v>
          </cell>
          <cell r="C124">
            <v>4.1749408411200006</v>
          </cell>
          <cell r="D124">
            <v>3.7145139289609164</v>
          </cell>
          <cell r="E124">
            <v>4.1976138232687248</v>
          </cell>
          <cell r="F124">
            <v>4.0199222232249179</v>
          </cell>
          <cell r="G124">
            <v>3.6106783287993349</v>
          </cell>
          <cell r="H124">
            <v>3.8153002760121266</v>
          </cell>
          <cell r="I124">
            <v>4.1793924893513008</v>
          </cell>
          <cell r="J124">
            <v>3.9454382455663923</v>
          </cell>
          <cell r="L124">
            <v>41182</v>
          </cell>
          <cell r="M124">
            <v>2.8196109442480513</v>
          </cell>
          <cell r="N124">
            <v>2.5501597892461372</v>
          </cell>
          <cell r="P124">
            <v>2.855792735709584</v>
          </cell>
          <cell r="Q124">
            <v>2.600057560457913</v>
          </cell>
        </row>
        <row r="125">
          <cell r="B125">
            <v>41213</v>
          </cell>
          <cell r="C125">
            <v>4.2020016451200011</v>
          </cell>
          <cell r="D125">
            <v>3.7387091460931083</v>
          </cell>
          <cell r="E125">
            <v>4.2247208753803065</v>
          </cell>
          <cell r="F125">
            <v>4.045958257473222</v>
          </cell>
          <cell r="G125">
            <v>3.6342476875195944</v>
          </cell>
          <cell r="H125">
            <v>3.8401029724964082</v>
          </cell>
          <cell r="I125">
            <v>4.2063595772584481</v>
          </cell>
          <cell r="J125">
            <v>3.9710253352918228</v>
          </cell>
          <cell r="L125">
            <v>41213</v>
          </cell>
          <cell r="M125">
            <v>2.9604225175724648</v>
          </cell>
          <cell r="N125">
            <v>2.6790561447000236</v>
          </cell>
          <cell r="P125">
            <v>2.9982042796416839</v>
          </cell>
          <cell r="Q125">
            <v>2.7311604116131738</v>
          </cell>
        </row>
        <row r="126">
          <cell r="B126">
            <v>41243</v>
          </cell>
          <cell r="C126">
            <v>4.3643664691200001</v>
          </cell>
          <cell r="D126">
            <v>3.8799728304301557</v>
          </cell>
          <cell r="E126">
            <v>4.3874262536564945</v>
          </cell>
          <cell r="F126">
            <v>4.2007770496652741</v>
          </cell>
          <cell r="G126">
            <v>3.7709027780960458</v>
          </cell>
          <cell r="H126">
            <v>3.9858399138806599</v>
          </cell>
          <cell r="I126">
            <v>4.3680343100292607</v>
          </cell>
          <cell r="J126">
            <v>4.1225382632699903</v>
          </cell>
          <cell r="L126">
            <v>41243</v>
          </cell>
          <cell r="M126">
            <v>3.1079930464164489</v>
          </cell>
          <cell r="N126">
            <v>2.8146069362184765</v>
          </cell>
          <cell r="P126">
            <v>3.147388813923246</v>
          </cell>
          <cell r="Q126">
            <v>2.8689370540584513</v>
          </cell>
        </row>
        <row r="127">
          <cell r="B127">
            <v>41274</v>
          </cell>
          <cell r="C127">
            <v>4.526731293120001</v>
          </cell>
          <cell r="D127">
            <v>4.020194483178912</v>
          </cell>
          <cell r="E127">
            <v>4.5501484494278062</v>
          </cell>
          <cell r="F127">
            <v>4.3552231983112577</v>
          </cell>
          <cell r="G127">
            <v>3.9062882522071392</v>
          </cell>
          <cell r="H127">
            <v>4.1307557252591982</v>
          </cell>
          <cell r="I127">
            <v>4.5296749642208569</v>
          </cell>
          <cell r="J127">
            <v>4.2735152951483162</v>
          </cell>
          <cell r="L127">
            <v>41274</v>
          </cell>
          <cell r="M127">
            <v>3.1316493907349505</v>
          </cell>
          <cell r="N127">
            <v>2.8353367357968491</v>
          </cell>
          <cell r="P127">
            <v>3.1714381334787234</v>
          </cell>
          <cell r="Q127">
            <v>2.8902087999494417</v>
          </cell>
        </row>
        <row r="128">
          <cell r="B128">
            <v>41305</v>
          </cell>
          <cell r="C128">
            <v>4.6338271310304</v>
          </cell>
          <cell r="D128">
            <v>4.0286195109693068</v>
          </cell>
          <cell r="E128">
            <v>4.5780486569192327</v>
          </cell>
          <cell r="F128">
            <v>4.3791933560652465</v>
          </cell>
          <cell r="G128">
            <v>3.8831639570837586</v>
          </cell>
          <cell r="H128">
            <v>4.1311786565745026</v>
          </cell>
          <cell r="I128">
            <v>4.5466367468872892</v>
          </cell>
          <cell r="J128">
            <v>4.3126075342435355</v>
          </cell>
          <cell r="L128">
            <v>41305</v>
          </cell>
          <cell r="M128">
            <v>3.0088616987960624</v>
          </cell>
          <cell r="N128">
            <v>2.705220225111852</v>
          </cell>
          <cell r="P128">
            <v>2.8188616987960624</v>
          </cell>
          <cell r="Q128">
            <v>2.8288616987960626</v>
          </cell>
        </row>
      </sheetData>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sheetData sheetId="1">
        <row r="14">
          <cell r="N14">
            <v>2</v>
          </cell>
        </row>
      </sheetData>
      <sheetData sheetId="2"/>
      <sheetData sheetId="3"/>
      <sheetData sheetId="4"/>
      <sheetData sheetId="5"/>
      <sheetData sheetId="6"/>
      <sheetData sheetId="7"/>
      <sheetData sheetId="8"/>
      <sheetData sheetId="9"/>
      <sheetData sheetId="10"/>
      <sheetData sheetId="11"/>
      <sheetData sheetId="12">
        <row r="61">
          <cell r="H61">
            <v>5.759308024002361E-2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H2">
            <v>0.61922900000000003</v>
          </cell>
        </row>
        <row r="27">
          <cell r="AQ27">
            <v>0.501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4.4) Allctd Base NPC (GRC12)"/>
      <sheetName val="(4.5) Base NPC by Cat (GRC12)"/>
      <sheetName val="(4.6) Base UTGRC12 MAY NPC"/>
      <sheetName val="Allocation"/>
      <sheetName val="Check MWh"/>
      <sheetName val="Check Dollars"/>
      <sheetName val="Check Other"/>
      <sheetName val="FuelAllocation"/>
      <sheetName val="West Valley"/>
      <sheetName val="Hermiston"/>
      <sheetName val="Ramp Loss"/>
      <sheetName val="GRID LTC ($)"/>
      <sheetName val="GRID LTC (MWH)"/>
      <sheetName val="GRID Emergency Purchase (MWh)"/>
      <sheetName val="GRID Emergency Purchase ($)"/>
      <sheetName val="GRID Transmission Costs ($)"/>
      <sheetName val="GRID Fuel Price ($MMBtu)"/>
      <sheetName val="GRID Fuel Used (MMBtu)"/>
      <sheetName val="GRID Thermal Fuel Burn ($)"/>
      <sheetName val="GRID Thermal Generation (MWH)"/>
      <sheetName val="GRID Hydro Generation (MWH)"/>
      <sheetName val="GRID Purchases (MWH)"/>
      <sheetName val="GRID Purchases ($)"/>
      <sheetName val="GRID Sales (MWH)"/>
      <sheetName val="GRID Sales ($)"/>
      <sheetName val="GRID Nameplate (MW)"/>
      <sheetName val="GRID Load (MWH)"/>
      <sheetName val="GRID ST Firm Sales (MWH)"/>
      <sheetName val="GRID ST Firm Sales ($)"/>
      <sheetName val="GRID ST Firm Purchases (MWH)"/>
      <sheetName val="GRID ST Firm Purchases ($)"/>
      <sheetName val="Wind Integration"/>
      <sheetName val="MacroBuilder"/>
    </sheetNames>
    <sheetDataSet>
      <sheetData sheetId="0"/>
      <sheetData sheetId="1"/>
      <sheetData sheetId="2"/>
      <sheetData sheetId="3"/>
      <sheetData sheetId="4"/>
      <sheetData sheetId="5">
        <row r="258">
          <cell r="R258" t="str">
            <v>AMP Resources (Cove Fort)</v>
          </cell>
          <cell r="S258">
            <v>2</v>
          </cell>
        </row>
        <row r="259">
          <cell r="R259" t="str">
            <v>APGI 7X24 return</v>
          </cell>
          <cell r="S259">
            <v>6</v>
          </cell>
        </row>
        <row r="260">
          <cell r="R260" t="str">
            <v>APGI LLH return</v>
          </cell>
          <cell r="S260">
            <v>6</v>
          </cell>
        </row>
        <row r="261">
          <cell r="R261" t="str">
            <v>APS 6X16 at 4C</v>
          </cell>
          <cell r="S261">
            <v>3</v>
          </cell>
        </row>
        <row r="262">
          <cell r="R262" t="str">
            <v>APS 7X16 at 4C</v>
          </cell>
          <cell r="S262">
            <v>3</v>
          </cell>
        </row>
        <row r="263">
          <cell r="R263" t="str">
            <v>APS 7X16 at Mona</v>
          </cell>
          <cell r="S263">
            <v>3</v>
          </cell>
        </row>
        <row r="264">
          <cell r="R264" t="str">
            <v>APS Exchange</v>
          </cell>
          <cell r="S264">
            <v>6</v>
          </cell>
        </row>
        <row r="265">
          <cell r="R265" t="str">
            <v>APS Exchange deliver</v>
          </cell>
          <cell r="S265">
            <v>6</v>
          </cell>
        </row>
        <row r="266">
          <cell r="R266" t="str">
            <v>APS p207861</v>
          </cell>
          <cell r="S266">
            <v>6</v>
          </cell>
        </row>
        <row r="267">
          <cell r="R267" t="str">
            <v>APS s207860</v>
          </cell>
          <cell r="S267">
            <v>6</v>
          </cell>
        </row>
        <row r="268">
          <cell r="R268" t="str">
            <v>APS Supplemental Purchase coal</v>
          </cell>
          <cell r="S268">
            <v>2</v>
          </cell>
        </row>
        <row r="269">
          <cell r="R269" t="str">
            <v>APS Supplemental Purchase other</v>
          </cell>
          <cell r="S269">
            <v>2</v>
          </cell>
        </row>
        <row r="270">
          <cell r="R270" t="str">
            <v>Aquila hydro hedge</v>
          </cell>
          <cell r="S270">
            <v>2</v>
          </cell>
        </row>
        <row r="271">
          <cell r="R271" t="str">
            <v>Biomass (QF)</v>
          </cell>
          <cell r="S271">
            <v>4</v>
          </cell>
        </row>
        <row r="272">
          <cell r="R272" t="str">
            <v>Biomass Non-Generation</v>
          </cell>
          <cell r="S272">
            <v>4</v>
          </cell>
        </row>
        <row r="273">
          <cell r="R273" t="str">
            <v>Biomass One QF</v>
          </cell>
          <cell r="S273">
            <v>4</v>
          </cell>
        </row>
        <row r="274">
          <cell r="R274" t="str">
            <v>Black Hills</v>
          </cell>
          <cell r="S274">
            <v>1</v>
          </cell>
        </row>
        <row r="275">
          <cell r="R275" t="str">
            <v>Black Hills Losses</v>
          </cell>
          <cell r="S275">
            <v>1</v>
          </cell>
        </row>
        <row r="276">
          <cell r="R276" t="str">
            <v>Black Hills Reserve (CTs)</v>
          </cell>
          <cell r="S276">
            <v>6</v>
          </cell>
        </row>
        <row r="277">
          <cell r="R277" t="str">
            <v>Blanding</v>
          </cell>
          <cell r="S277">
            <v>1</v>
          </cell>
        </row>
        <row r="278">
          <cell r="R278" t="str">
            <v>Blanding Purchase</v>
          </cell>
          <cell r="S278">
            <v>2</v>
          </cell>
        </row>
        <row r="279">
          <cell r="R279" t="str">
            <v>Blue Mountain Wind QF</v>
          </cell>
          <cell r="S279">
            <v>4</v>
          </cell>
        </row>
        <row r="280">
          <cell r="R280" t="str">
            <v>BPA FC II delivery</v>
          </cell>
          <cell r="S280">
            <v>6</v>
          </cell>
        </row>
        <row r="281">
          <cell r="R281" t="str">
            <v>BPA FC II Generation</v>
          </cell>
          <cell r="S281">
            <v>6</v>
          </cell>
        </row>
        <row r="282">
          <cell r="R282" t="str">
            <v>BPA FC IV delivery</v>
          </cell>
          <cell r="S282">
            <v>6</v>
          </cell>
        </row>
        <row r="283">
          <cell r="R283" t="str">
            <v>BPA FC IV Generation</v>
          </cell>
          <cell r="S283">
            <v>6</v>
          </cell>
        </row>
        <row r="284">
          <cell r="R284" t="str">
            <v>BPA Flathead Sale</v>
          </cell>
          <cell r="S284">
            <v>1</v>
          </cell>
        </row>
        <row r="285">
          <cell r="R285" t="str">
            <v>BPA Hermiston Losses</v>
          </cell>
          <cell r="S285">
            <v>8</v>
          </cell>
        </row>
        <row r="286">
          <cell r="R286" t="str">
            <v>BPA Palisades return</v>
          </cell>
          <cell r="S286">
            <v>6</v>
          </cell>
        </row>
        <row r="287">
          <cell r="R287" t="str">
            <v>BPA Palisades storage</v>
          </cell>
          <cell r="S287">
            <v>6</v>
          </cell>
        </row>
        <row r="288">
          <cell r="R288" t="str">
            <v>BPA Peaking</v>
          </cell>
          <cell r="S288">
            <v>6</v>
          </cell>
        </row>
        <row r="289">
          <cell r="R289" t="str">
            <v>BPA Peaking Replacement</v>
          </cell>
          <cell r="S289">
            <v>6</v>
          </cell>
        </row>
        <row r="290">
          <cell r="R290" t="str">
            <v>BPA So. Idaho Exchange In</v>
          </cell>
          <cell r="S290">
            <v>6</v>
          </cell>
        </row>
        <row r="291">
          <cell r="R291" t="str">
            <v>BPA So. Idaho Exchange Out</v>
          </cell>
          <cell r="S291">
            <v>6</v>
          </cell>
        </row>
        <row r="292">
          <cell r="R292" t="str">
            <v>BPA Spring Energy</v>
          </cell>
          <cell r="S292">
            <v>6</v>
          </cell>
        </row>
        <row r="293">
          <cell r="R293" t="str">
            <v>BPA Spring Energy deliver</v>
          </cell>
          <cell r="S293">
            <v>6</v>
          </cell>
        </row>
        <row r="294">
          <cell r="R294" t="str">
            <v>BPA Summer Storage</v>
          </cell>
          <cell r="S294">
            <v>6</v>
          </cell>
        </row>
        <row r="295">
          <cell r="R295" t="str">
            <v>BPA Summer Storage return</v>
          </cell>
          <cell r="S295">
            <v>6</v>
          </cell>
        </row>
        <row r="296">
          <cell r="R296" t="str">
            <v>BPA Wind Sale</v>
          </cell>
          <cell r="S296">
            <v>1</v>
          </cell>
        </row>
        <row r="297">
          <cell r="R297" t="str">
            <v>Bridger Losses In</v>
          </cell>
          <cell r="S297">
            <v>8</v>
          </cell>
        </row>
        <row r="298">
          <cell r="R298" t="str">
            <v>Bridger Losses Out</v>
          </cell>
          <cell r="S298">
            <v>8</v>
          </cell>
        </row>
        <row r="299">
          <cell r="R299" t="str">
            <v>Bridger Losses Out</v>
          </cell>
          <cell r="S299">
            <v>8</v>
          </cell>
        </row>
        <row r="300">
          <cell r="R300" t="str">
            <v>Cal ISO East - Four Corners Purchase</v>
          </cell>
          <cell r="S300">
            <v>13</v>
          </cell>
        </row>
        <row r="301">
          <cell r="R301" t="str">
            <v>Cal ISO East - Four Corners Sale</v>
          </cell>
          <cell r="S301">
            <v>12</v>
          </cell>
        </row>
        <row r="302">
          <cell r="R302" t="str">
            <v>Cal ISO East - Mona Purchase</v>
          </cell>
          <cell r="S302">
            <v>13</v>
          </cell>
        </row>
        <row r="303">
          <cell r="R303" t="str">
            <v>Cal ISO East - Mona Sale</v>
          </cell>
          <cell r="S303">
            <v>12</v>
          </cell>
        </row>
        <row r="304">
          <cell r="R304" t="str">
            <v>Cal ISO West - COB Purchase</v>
          </cell>
          <cell r="S304">
            <v>13</v>
          </cell>
        </row>
        <row r="305">
          <cell r="R305" t="str">
            <v>Cal ISO West - COB Sale</v>
          </cell>
          <cell r="S305">
            <v>12</v>
          </cell>
        </row>
        <row r="306">
          <cell r="R306" t="str">
            <v>California QF</v>
          </cell>
          <cell r="S306">
            <v>4</v>
          </cell>
        </row>
        <row r="307">
          <cell r="R307" t="str">
            <v>California Pre-MSP QF</v>
          </cell>
          <cell r="S307">
            <v>4</v>
          </cell>
        </row>
        <row r="308">
          <cell r="R308" t="str">
            <v>California Post-Merger Pre-MSP QF</v>
          </cell>
          <cell r="S308">
            <v>4</v>
          </cell>
        </row>
        <row r="309">
          <cell r="R309" t="str">
            <v>California Post-MSP QF</v>
          </cell>
          <cell r="S309">
            <v>4</v>
          </cell>
        </row>
        <row r="310">
          <cell r="R310" t="str">
            <v>California Pre-Merger QF</v>
          </cell>
          <cell r="S310">
            <v>4</v>
          </cell>
        </row>
        <row r="311">
          <cell r="R311" t="str">
            <v>Canadian Entitlement CEAEA</v>
          </cell>
          <cell r="S311">
            <v>5</v>
          </cell>
        </row>
        <row r="312">
          <cell r="R312" t="str">
            <v>Cargill p483225</v>
          </cell>
          <cell r="S312">
            <v>6</v>
          </cell>
        </row>
        <row r="313">
          <cell r="R313" t="str">
            <v>Cargill p485290</v>
          </cell>
          <cell r="S313">
            <v>6</v>
          </cell>
        </row>
        <row r="314">
          <cell r="R314" t="str">
            <v>Cargill s483226</v>
          </cell>
          <cell r="S314">
            <v>6</v>
          </cell>
        </row>
        <row r="315">
          <cell r="R315" t="str">
            <v>Cargill s485289</v>
          </cell>
          <cell r="S315">
            <v>6</v>
          </cell>
        </row>
        <row r="316">
          <cell r="R316" t="str">
            <v>Chehalis Station Service</v>
          </cell>
          <cell r="S316">
            <v>2</v>
          </cell>
        </row>
        <row r="317">
          <cell r="R317" t="str">
            <v>Chelan - Rocky Reach</v>
          </cell>
          <cell r="S317">
            <v>5</v>
          </cell>
        </row>
        <row r="318">
          <cell r="R318" t="str">
            <v>Chevron Wind QF</v>
          </cell>
          <cell r="S318">
            <v>4</v>
          </cell>
        </row>
        <row r="319">
          <cell r="R319" t="str">
            <v>Clark Displacement</v>
          </cell>
          <cell r="S319">
            <v>2</v>
          </cell>
        </row>
        <row r="320">
          <cell r="R320" t="str">
            <v>Clark Displacement Buy Back</v>
          </cell>
          <cell r="S320">
            <v>2</v>
          </cell>
        </row>
        <row r="321">
          <cell r="R321" t="str">
            <v>Clark River Road reserve</v>
          </cell>
          <cell r="S321">
            <v>2</v>
          </cell>
        </row>
        <row r="322">
          <cell r="R322" t="str">
            <v>CLARK S&amp;I</v>
          </cell>
          <cell r="S322">
            <v>2</v>
          </cell>
        </row>
        <row r="323">
          <cell r="R323" t="str">
            <v>Clark S&amp;I Base Capacity</v>
          </cell>
          <cell r="S323">
            <v>2</v>
          </cell>
        </row>
        <row r="324">
          <cell r="R324" t="str">
            <v>CLARK Storage &amp; Integration</v>
          </cell>
          <cell r="S324">
            <v>2</v>
          </cell>
        </row>
        <row r="325">
          <cell r="R325" t="str">
            <v>Clay Basin Gas Storage</v>
          </cell>
          <cell r="S325">
            <v>11</v>
          </cell>
        </row>
        <row r="326">
          <cell r="R326" t="str">
            <v>Co-Gen II QF</v>
          </cell>
          <cell r="S326">
            <v>4</v>
          </cell>
        </row>
        <row r="327">
          <cell r="R327" t="str">
            <v>Combine Hills</v>
          </cell>
          <cell r="S327">
            <v>2</v>
          </cell>
        </row>
        <row r="328">
          <cell r="R328" t="str">
            <v>Constellation p257677</v>
          </cell>
          <cell r="S328">
            <v>2</v>
          </cell>
        </row>
        <row r="329">
          <cell r="R329" t="str">
            <v>Constellation p257678</v>
          </cell>
          <cell r="S329">
            <v>2</v>
          </cell>
        </row>
        <row r="330">
          <cell r="R330" t="str">
            <v>Constellation p268849</v>
          </cell>
          <cell r="S330">
            <v>2</v>
          </cell>
        </row>
        <row r="331">
          <cell r="R331" t="str">
            <v>Cowlitz Swift deliver</v>
          </cell>
          <cell r="S331">
            <v>6</v>
          </cell>
        </row>
        <row r="332">
          <cell r="R332" t="str">
            <v>D.R. Johnson (QF)</v>
          </cell>
          <cell r="S332">
            <v>4</v>
          </cell>
        </row>
        <row r="333">
          <cell r="R333" t="str">
            <v>Deseret G&amp;T Expansion</v>
          </cell>
          <cell r="S333">
            <v>2</v>
          </cell>
        </row>
        <row r="334">
          <cell r="R334" t="str">
            <v>Deseret Purchase</v>
          </cell>
          <cell r="S334">
            <v>2</v>
          </cell>
        </row>
        <row r="335">
          <cell r="R335" t="str">
            <v>Douglas - Wells</v>
          </cell>
          <cell r="S335">
            <v>5</v>
          </cell>
        </row>
        <row r="336">
          <cell r="R336" t="str">
            <v>Douglas County Forest Products QF</v>
          </cell>
          <cell r="S336">
            <v>4</v>
          </cell>
        </row>
        <row r="337">
          <cell r="R337" t="str">
            <v>Douglas PUD - Lands Energy Share</v>
          </cell>
          <cell r="S337">
            <v>5</v>
          </cell>
        </row>
        <row r="338">
          <cell r="R338" t="str">
            <v>Douglas PUD Settlement</v>
          </cell>
          <cell r="S338">
            <v>2</v>
          </cell>
        </row>
        <row r="339">
          <cell r="R339" t="str">
            <v>DSM Cool Keeper Reserve</v>
          </cell>
          <cell r="S339">
            <v>8</v>
          </cell>
        </row>
        <row r="340">
          <cell r="R340" t="str">
            <v>DSM Idaho Irrigation</v>
          </cell>
          <cell r="S340">
            <v>8</v>
          </cell>
        </row>
        <row r="341">
          <cell r="R341" t="str">
            <v>DSM Idaho Irrigation Shifted</v>
          </cell>
          <cell r="S341">
            <v>8</v>
          </cell>
        </row>
        <row r="342">
          <cell r="R342" t="str">
            <v>DSM Utah Irrigation</v>
          </cell>
          <cell r="S342">
            <v>8</v>
          </cell>
        </row>
        <row r="343">
          <cell r="R343" t="str">
            <v>DSM Utah Irrigation Shifted</v>
          </cell>
          <cell r="S343">
            <v>8</v>
          </cell>
        </row>
        <row r="344">
          <cell r="R344" t="str">
            <v>Duke HLH</v>
          </cell>
          <cell r="S344">
            <v>2</v>
          </cell>
        </row>
        <row r="345">
          <cell r="R345" t="str">
            <v>Duke p99206</v>
          </cell>
          <cell r="S345">
            <v>2</v>
          </cell>
        </row>
        <row r="346">
          <cell r="R346" t="str">
            <v>Dunlap I Wind</v>
          </cell>
          <cell r="S346">
            <v>9</v>
          </cell>
        </row>
        <row r="347">
          <cell r="R347" t="str">
            <v>East Control Area Sale</v>
          </cell>
          <cell r="S347">
            <v>1</v>
          </cell>
        </row>
        <row r="348">
          <cell r="R348" t="str">
            <v>Electric Swaps - East</v>
          </cell>
          <cell r="S348">
            <v>13</v>
          </cell>
        </row>
        <row r="349">
          <cell r="R349" t="str">
            <v>Electric Swaps - East Buy</v>
          </cell>
          <cell r="S349">
            <v>13</v>
          </cell>
        </row>
        <row r="350">
          <cell r="R350" t="str">
            <v>Electric Swaps - East Sell</v>
          </cell>
          <cell r="S350">
            <v>12</v>
          </cell>
        </row>
        <row r="351">
          <cell r="R351" t="str">
            <v>Electric Swaps - West</v>
          </cell>
          <cell r="S351">
            <v>13</v>
          </cell>
        </row>
        <row r="352">
          <cell r="R352" t="str">
            <v>Electric Swaps - West Buy</v>
          </cell>
          <cell r="S352">
            <v>13</v>
          </cell>
        </row>
        <row r="353">
          <cell r="R353" t="str">
            <v>Electric Swaps - West Sell</v>
          </cell>
          <cell r="S353">
            <v>12</v>
          </cell>
        </row>
        <row r="354">
          <cell r="R354" t="str">
            <v>Evergreen BioPower QF</v>
          </cell>
          <cell r="S354">
            <v>4</v>
          </cell>
        </row>
        <row r="355">
          <cell r="R355" t="str">
            <v>EWEB FC I delivery</v>
          </cell>
          <cell r="S355">
            <v>6</v>
          </cell>
        </row>
        <row r="356">
          <cell r="R356" t="str">
            <v>EWEB FC I Generation</v>
          </cell>
          <cell r="S356">
            <v>6</v>
          </cell>
        </row>
        <row r="357">
          <cell r="R357" t="str">
            <v>EWEB/BPA Wind Sale</v>
          </cell>
          <cell r="S357">
            <v>6</v>
          </cell>
        </row>
        <row r="358">
          <cell r="R358" t="str">
            <v>Excess Gas Sales</v>
          </cell>
          <cell r="S358">
            <v>11</v>
          </cell>
        </row>
        <row r="359">
          <cell r="R359" t="str">
            <v>ExxonMobil QF</v>
          </cell>
          <cell r="S359">
            <v>4</v>
          </cell>
        </row>
        <row r="360">
          <cell r="R360" t="str">
            <v>Five Pine Wind QF</v>
          </cell>
          <cell r="S360">
            <v>4</v>
          </cell>
        </row>
        <row r="361">
          <cell r="R361" t="str">
            <v>Flathead &amp; ENI Sale</v>
          </cell>
          <cell r="S361">
            <v>1</v>
          </cell>
        </row>
        <row r="362">
          <cell r="R362" t="str">
            <v>Foote Creek I Generation</v>
          </cell>
          <cell r="S362">
            <v>9</v>
          </cell>
        </row>
        <row r="363">
          <cell r="R363" t="str">
            <v>Fort James (CoGen)</v>
          </cell>
          <cell r="S363">
            <v>2</v>
          </cell>
        </row>
        <row r="364">
          <cell r="R364" t="str">
            <v>Gas Swaps</v>
          </cell>
          <cell r="S364">
            <v>11</v>
          </cell>
        </row>
        <row r="365">
          <cell r="R365" t="str">
            <v>Gas Physical - East</v>
          </cell>
          <cell r="S365">
            <v>11</v>
          </cell>
        </row>
        <row r="366">
          <cell r="R366" t="str">
            <v>Gas Physical - West</v>
          </cell>
          <cell r="S366">
            <v>11</v>
          </cell>
        </row>
        <row r="367">
          <cell r="R367" t="str">
            <v>Gas Physical - Chehalis</v>
          </cell>
          <cell r="S367">
            <v>11</v>
          </cell>
        </row>
        <row r="368">
          <cell r="R368" t="str">
            <v>Gas Physical - Existing East</v>
          </cell>
          <cell r="S368">
            <v>11</v>
          </cell>
        </row>
        <row r="369">
          <cell r="R369" t="str">
            <v>Gas Physical - Hermiston</v>
          </cell>
          <cell r="S369">
            <v>11</v>
          </cell>
        </row>
        <row r="370">
          <cell r="R370" t="str">
            <v>Gas Physical - New East</v>
          </cell>
          <cell r="S370">
            <v>11</v>
          </cell>
        </row>
        <row r="371">
          <cell r="R371" t="str">
            <v>Gas Swaps - East</v>
          </cell>
          <cell r="S371">
            <v>11</v>
          </cell>
        </row>
        <row r="372">
          <cell r="R372" t="str">
            <v>Gas Swaps - West</v>
          </cell>
          <cell r="S372">
            <v>11</v>
          </cell>
        </row>
        <row r="373">
          <cell r="R373" t="str">
            <v>Gas Swaps - Chehalis</v>
          </cell>
          <cell r="S373">
            <v>11</v>
          </cell>
        </row>
        <row r="374">
          <cell r="R374" t="str">
            <v>Gas Swaps - Existing East</v>
          </cell>
          <cell r="S374">
            <v>11</v>
          </cell>
        </row>
        <row r="375">
          <cell r="R375" t="str">
            <v>Gas Swaps - Hermiston</v>
          </cell>
          <cell r="S375">
            <v>11</v>
          </cell>
        </row>
        <row r="376">
          <cell r="R376" t="str">
            <v>Gas Swaps - New East</v>
          </cell>
          <cell r="S376">
            <v>11</v>
          </cell>
        </row>
        <row r="377">
          <cell r="R377" t="str">
            <v>Gem State (City of Idaho Falls)</v>
          </cell>
          <cell r="S377">
            <v>2</v>
          </cell>
        </row>
        <row r="378">
          <cell r="R378" t="str">
            <v>Gem State Power Cost</v>
          </cell>
          <cell r="S378">
            <v>2</v>
          </cell>
        </row>
        <row r="379">
          <cell r="R379" t="str">
            <v>Glenrock Wind</v>
          </cell>
          <cell r="S379">
            <v>9</v>
          </cell>
        </row>
        <row r="380">
          <cell r="R380" t="str">
            <v>Glenrock III Wind</v>
          </cell>
          <cell r="S380">
            <v>9</v>
          </cell>
        </row>
        <row r="381">
          <cell r="R381" t="str">
            <v>Goodnoe Wind</v>
          </cell>
          <cell r="S381">
            <v>9</v>
          </cell>
        </row>
        <row r="382">
          <cell r="R382" t="str">
            <v>Grant - Priest Rapids</v>
          </cell>
          <cell r="S382">
            <v>5</v>
          </cell>
        </row>
        <row r="383">
          <cell r="R383" t="str">
            <v>Grant - Wanapum</v>
          </cell>
          <cell r="S383">
            <v>5</v>
          </cell>
        </row>
        <row r="384">
          <cell r="R384" t="str">
            <v>Grant County</v>
          </cell>
          <cell r="S384">
            <v>2</v>
          </cell>
        </row>
        <row r="385">
          <cell r="R385" t="str">
            <v>Grant Displacement</v>
          </cell>
          <cell r="S385">
            <v>5</v>
          </cell>
        </row>
        <row r="386">
          <cell r="R386" t="str">
            <v>Grant Meaningful Priority</v>
          </cell>
          <cell r="S386">
            <v>5</v>
          </cell>
        </row>
        <row r="387">
          <cell r="R387" t="str">
            <v>Grant Reasonable</v>
          </cell>
          <cell r="S387">
            <v>5</v>
          </cell>
        </row>
        <row r="388">
          <cell r="R388" t="str">
            <v>Grant Power Auction</v>
          </cell>
          <cell r="S388">
            <v>5</v>
          </cell>
        </row>
        <row r="389">
          <cell r="R389" t="str">
            <v>High Plains Wind</v>
          </cell>
          <cell r="S389">
            <v>9</v>
          </cell>
        </row>
        <row r="390">
          <cell r="R390" t="str">
            <v>High Plateau Wind QF</v>
          </cell>
          <cell r="S390">
            <v>4</v>
          </cell>
        </row>
        <row r="391">
          <cell r="R391" t="str">
            <v>Hermiston Purchase</v>
          </cell>
          <cell r="S391">
            <v>2</v>
          </cell>
        </row>
        <row r="392">
          <cell r="R392" t="str">
            <v>Hurricane Purchase</v>
          </cell>
          <cell r="S392">
            <v>2</v>
          </cell>
        </row>
        <row r="393">
          <cell r="R393" t="str">
            <v>Hurricane Sale</v>
          </cell>
          <cell r="S393">
            <v>1</v>
          </cell>
        </row>
        <row r="394">
          <cell r="R394" t="str">
            <v>Idaho Power P278538</v>
          </cell>
          <cell r="S394">
            <v>2</v>
          </cell>
        </row>
        <row r="395">
          <cell r="R395" t="str">
            <v>Idaho Power P278538 HLH</v>
          </cell>
          <cell r="S395">
            <v>2</v>
          </cell>
        </row>
        <row r="396">
          <cell r="R396" t="str">
            <v>Idaho Power P278538 LLH</v>
          </cell>
          <cell r="S396">
            <v>2</v>
          </cell>
        </row>
        <row r="397">
          <cell r="R397" t="str">
            <v>Idaho Power RTSA Purchase</v>
          </cell>
          <cell r="S397">
            <v>2</v>
          </cell>
        </row>
        <row r="398">
          <cell r="R398" t="str">
            <v>Idaho Power RTSA return</v>
          </cell>
          <cell r="S398">
            <v>8</v>
          </cell>
        </row>
        <row r="399">
          <cell r="R399" t="str">
            <v>Idaho QF</v>
          </cell>
          <cell r="S399">
            <v>4</v>
          </cell>
        </row>
        <row r="400">
          <cell r="R400" t="str">
            <v>Idaho Pre-MSP QF</v>
          </cell>
          <cell r="S400">
            <v>4</v>
          </cell>
        </row>
        <row r="401">
          <cell r="R401" t="str">
            <v>Idaho Post-Merger Pre-MSP QF</v>
          </cell>
          <cell r="S401">
            <v>4</v>
          </cell>
        </row>
        <row r="402">
          <cell r="R402" t="str">
            <v>Idaho Post-MSP QF</v>
          </cell>
          <cell r="S402">
            <v>4</v>
          </cell>
        </row>
        <row r="403">
          <cell r="R403" t="str">
            <v>Idaho Pre-Merger QF</v>
          </cell>
          <cell r="S403">
            <v>4</v>
          </cell>
        </row>
        <row r="404">
          <cell r="R404" t="str">
            <v>IPP Purchase</v>
          </cell>
          <cell r="S404">
            <v>2</v>
          </cell>
        </row>
        <row r="405">
          <cell r="R405" t="str">
            <v>IPP Sale (LADWP)</v>
          </cell>
          <cell r="S405">
            <v>1</v>
          </cell>
        </row>
        <row r="406">
          <cell r="R406" t="str">
            <v>IRP - DSM East Irrigation Ld Control</v>
          </cell>
          <cell r="S406">
            <v>7</v>
          </cell>
        </row>
        <row r="407">
          <cell r="R407" t="str">
            <v>IRP - DSM East Irrigation Ld Control - Return</v>
          </cell>
          <cell r="S407">
            <v>7</v>
          </cell>
        </row>
        <row r="408">
          <cell r="R408" t="str">
            <v>IRP - DSM East Summer Ld Control</v>
          </cell>
          <cell r="S408">
            <v>7</v>
          </cell>
        </row>
        <row r="409">
          <cell r="R409" t="str">
            <v>IRP - DSM East Summer Ld Control - Return</v>
          </cell>
          <cell r="S409">
            <v>7</v>
          </cell>
        </row>
        <row r="410">
          <cell r="R410" t="str">
            <v>IRP - DSM West Irrigation Ld Control</v>
          </cell>
          <cell r="S410">
            <v>7</v>
          </cell>
        </row>
        <row r="411">
          <cell r="R411" t="str">
            <v>IRP - DSM West Irrigation Ld Control - Return</v>
          </cell>
          <cell r="S411">
            <v>7</v>
          </cell>
        </row>
        <row r="412">
          <cell r="R412" t="str">
            <v>IRP - FOT Four Corners</v>
          </cell>
          <cell r="S412">
            <v>7</v>
          </cell>
        </row>
        <row r="413">
          <cell r="R413" t="str">
            <v>IRP - FOT Mid-C</v>
          </cell>
          <cell r="S413">
            <v>7</v>
          </cell>
        </row>
        <row r="414">
          <cell r="R414" t="str">
            <v>IRP - FOT West Main</v>
          </cell>
          <cell r="S414">
            <v>7</v>
          </cell>
        </row>
        <row r="415">
          <cell r="R415" t="str">
            <v>IRP - Wind Mid-C</v>
          </cell>
          <cell r="S415">
            <v>7</v>
          </cell>
        </row>
        <row r="416">
          <cell r="R416" t="str">
            <v>IRP - Wind Walla Walla</v>
          </cell>
          <cell r="S416">
            <v>7</v>
          </cell>
        </row>
        <row r="417">
          <cell r="R417" t="str">
            <v>IRP - Wind Wyoming SE</v>
          </cell>
          <cell r="S417">
            <v>7</v>
          </cell>
        </row>
        <row r="418">
          <cell r="R418" t="str">
            <v>IRP - Wind Wyoming SW</v>
          </cell>
          <cell r="S418">
            <v>7</v>
          </cell>
        </row>
        <row r="419">
          <cell r="R419" t="str">
            <v>IRP - Wind Yakima</v>
          </cell>
          <cell r="S419">
            <v>7</v>
          </cell>
        </row>
        <row r="420">
          <cell r="R420" t="str">
            <v>Kennecott Generation Adjustment</v>
          </cell>
          <cell r="S420">
            <v>8</v>
          </cell>
        </row>
        <row r="421">
          <cell r="R421" t="str">
            <v>Kennecott Incentive</v>
          </cell>
          <cell r="S421">
            <v>2</v>
          </cell>
        </row>
        <row r="422">
          <cell r="R422" t="str">
            <v>Kennecott Incentive (Historical)</v>
          </cell>
          <cell r="S422">
            <v>2</v>
          </cell>
        </row>
        <row r="423">
          <cell r="R423" t="str">
            <v>Kennecott QF</v>
          </cell>
          <cell r="S423">
            <v>4</v>
          </cell>
        </row>
        <row r="424">
          <cell r="R424" t="str">
            <v>Kennecott Refinery QF</v>
          </cell>
          <cell r="S424">
            <v>4</v>
          </cell>
        </row>
        <row r="425">
          <cell r="R425" t="str">
            <v>Kennecott Smelter QF</v>
          </cell>
          <cell r="S425">
            <v>4</v>
          </cell>
        </row>
        <row r="426">
          <cell r="R426" t="str">
            <v>LADWP s491300</v>
          </cell>
          <cell r="S426">
            <v>1</v>
          </cell>
        </row>
        <row r="427">
          <cell r="R427" t="str">
            <v>LADWP s491301</v>
          </cell>
          <cell r="S427">
            <v>1</v>
          </cell>
        </row>
        <row r="428">
          <cell r="R428" t="str">
            <v>LADWP p491303</v>
          </cell>
          <cell r="S428">
            <v>2</v>
          </cell>
        </row>
        <row r="429">
          <cell r="R429" t="str">
            <v>LADWP s491303</v>
          </cell>
          <cell r="S429">
            <v>2</v>
          </cell>
        </row>
        <row r="430">
          <cell r="R430" t="str">
            <v>LADWP p491304</v>
          </cell>
          <cell r="S430">
            <v>2</v>
          </cell>
        </row>
        <row r="431">
          <cell r="R431" t="str">
            <v>LADWP s491304</v>
          </cell>
          <cell r="S431">
            <v>2</v>
          </cell>
        </row>
        <row r="432">
          <cell r="R432" t="str">
            <v>Leaning Juniper 1</v>
          </cell>
          <cell r="S432">
            <v>9</v>
          </cell>
        </row>
        <row r="433">
          <cell r="R433" t="str">
            <v>Lewis River Loss of Efficiency</v>
          </cell>
          <cell r="S433">
            <v>8</v>
          </cell>
        </row>
        <row r="434">
          <cell r="R434" t="str">
            <v>Lewis River Motoring Loss</v>
          </cell>
          <cell r="S434">
            <v>8</v>
          </cell>
        </row>
        <row r="435">
          <cell r="R435" t="str">
            <v>Lower Ridge Wind QF</v>
          </cell>
          <cell r="S435">
            <v>4</v>
          </cell>
        </row>
        <row r="436">
          <cell r="R436" t="str">
            <v>MagCorp Buythrough</v>
          </cell>
          <cell r="S436">
            <v>8</v>
          </cell>
        </row>
        <row r="437">
          <cell r="R437" t="str">
            <v>MagCorp Buythrough Winter</v>
          </cell>
          <cell r="S437">
            <v>8</v>
          </cell>
        </row>
        <row r="438">
          <cell r="R438" t="str">
            <v>MagCorp Curtailment</v>
          </cell>
          <cell r="S438">
            <v>8</v>
          </cell>
        </row>
        <row r="439">
          <cell r="R439" t="str">
            <v>MagCorp Curtailment (Historical)</v>
          </cell>
          <cell r="S439">
            <v>8</v>
          </cell>
        </row>
        <row r="440">
          <cell r="R440" t="str">
            <v>MagCorp Curtailment Winter</v>
          </cell>
          <cell r="S440">
            <v>8</v>
          </cell>
        </row>
        <row r="441">
          <cell r="R441" t="str">
            <v>MagCorp Curtailment Winter (Historical)</v>
          </cell>
          <cell r="S441">
            <v>8</v>
          </cell>
        </row>
        <row r="442">
          <cell r="R442" t="str">
            <v>Marengo</v>
          </cell>
          <cell r="S442">
            <v>9</v>
          </cell>
        </row>
        <row r="443">
          <cell r="R443" t="str">
            <v>Marengo I</v>
          </cell>
          <cell r="S443">
            <v>9</v>
          </cell>
        </row>
        <row r="444">
          <cell r="R444" t="str">
            <v>Marengo II</v>
          </cell>
          <cell r="S444">
            <v>9</v>
          </cell>
        </row>
        <row r="445">
          <cell r="R445" t="str">
            <v>McFadden Ridge Wind</v>
          </cell>
          <cell r="S445">
            <v>9</v>
          </cell>
        </row>
        <row r="446">
          <cell r="R446" t="str">
            <v>Monsanto Curtailment</v>
          </cell>
          <cell r="S446">
            <v>8</v>
          </cell>
        </row>
        <row r="447">
          <cell r="R447" t="str">
            <v>Monsanto Buythrough</v>
          </cell>
          <cell r="S447">
            <v>8</v>
          </cell>
        </row>
        <row r="448">
          <cell r="R448" t="str">
            <v>Monsanto Curtailment (Historical)</v>
          </cell>
          <cell r="S448">
            <v>2</v>
          </cell>
        </row>
        <row r="449">
          <cell r="R449" t="str">
            <v>Monsanto Excess Demand</v>
          </cell>
          <cell r="S449">
            <v>8</v>
          </cell>
        </row>
        <row r="450">
          <cell r="R450" t="str">
            <v>Morgan Stanley p189046</v>
          </cell>
          <cell r="S450">
            <v>2</v>
          </cell>
        </row>
        <row r="451">
          <cell r="R451" t="str">
            <v>Morgan Stanley p196538</v>
          </cell>
          <cell r="S451">
            <v>3</v>
          </cell>
        </row>
        <row r="452">
          <cell r="R452" t="str">
            <v>Morgan Stanley p206006</v>
          </cell>
          <cell r="S452">
            <v>3</v>
          </cell>
        </row>
        <row r="453">
          <cell r="R453" t="str">
            <v>Morgan Stanley p206008</v>
          </cell>
          <cell r="S453">
            <v>3</v>
          </cell>
        </row>
        <row r="454">
          <cell r="R454" t="str">
            <v>Morgan Stanley p207863</v>
          </cell>
          <cell r="S454">
            <v>6</v>
          </cell>
        </row>
        <row r="455">
          <cell r="R455" t="str">
            <v>Morgan Stanley p244840</v>
          </cell>
          <cell r="S455">
            <v>3</v>
          </cell>
        </row>
        <row r="456">
          <cell r="R456" t="str">
            <v>Morgan Stanley p244841</v>
          </cell>
          <cell r="S456">
            <v>3</v>
          </cell>
        </row>
        <row r="457">
          <cell r="R457" t="str">
            <v>Morgan Stanley p272153</v>
          </cell>
          <cell r="S457">
            <v>2</v>
          </cell>
        </row>
        <row r="458">
          <cell r="R458" t="str">
            <v>Morgan Stanley p272154</v>
          </cell>
          <cell r="S458">
            <v>2</v>
          </cell>
        </row>
        <row r="459">
          <cell r="R459" t="str">
            <v>Morgan Stanley p272156</v>
          </cell>
          <cell r="S459">
            <v>2</v>
          </cell>
        </row>
        <row r="460">
          <cell r="R460" t="str">
            <v>Morgan Stanley p272157</v>
          </cell>
          <cell r="S460">
            <v>2</v>
          </cell>
        </row>
        <row r="461">
          <cell r="R461" t="str">
            <v>Morgan Stanley p272158</v>
          </cell>
          <cell r="S461">
            <v>2</v>
          </cell>
        </row>
        <row r="462">
          <cell r="R462" t="str">
            <v>Morgan Stanley s207862</v>
          </cell>
          <cell r="S462">
            <v>2</v>
          </cell>
        </row>
        <row r="463">
          <cell r="R463" t="str">
            <v>Mountain Wind 1 QF</v>
          </cell>
          <cell r="S463">
            <v>4</v>
          </cell>
        </row>
        <row r="464">
          <cell r="R464" t="str">
            <v>Mountain Wind 2 QF</v>
          </cell>
          <cell r="S464">
            <v>4</v>
          </cell>
        </row>
        <row r="465">
          <cell r="R465" t="str">
            <v>Mule Hollow Wind QF</v>
          </cell>
          <cell r="S465">
            <v>4</v>
          </cell>
        </row>
        <row r="466">
          <cell r="R466" t="str">
            <v>NCPA p309009</v>
          </cell>
          <cell r="S466">
            <v>6</v>
          </cell>
        </row>
        <row r="467">
          <cell r="R467" t="str">
            <v>NCPA s309008</v>
          </cell>
          <cell r="S467">
            <v>6</v>
          </cell>
        </row>
        <row r="468">
          <cell r="R468" t="str">
            <v>Nebo Capacity Payment</v>
          </cell>
          <cell r="S468">
            <v>2</v>
          </cell>
        </row>
        <row r="469">
          <cell r="R469" t="str">
            <v>Non-Owned East - Obligation</v>
          </cell>
          <cell r="S469">
            <v>2</v>
          </cell>
        </row>
        <row r="470">
          <cell r="R470" t="str">
            <v>Non-Owned East - Offset</v>
          </cell>
          <cell r="S470">
            <v>2</v>
          </cell>
        </row>
        <row r="471">
          <cell r="R471" t="str">
            <v>Non-Owned West - Obligation</v>
          </cell>
          <cell r="S471">
            <v>2</v>
          </cell>
        </row>
        <row r="472">
          <cell r="R472" t="str">
            <v>Non-Owned West - Offset</v>
          </cell>
          <cell r="S472">
            <v>2</v>
          </cell>
        </row>
        <row r="473">
          <cell r="R473" t="str">
            <v>Non-Owned East Wind - Obligation</v>
          </cell>
          <cell r="S473">
            <v>2</v>
          </cell>
        </row>
        <row r="474">
          <cell r="R474" t="str">
            <v>Non-Owned East Wind - Offset</v>
          </cell>
          <cell r="S474">
            <v>2</v>
          </cell>
        </row>
        <row r="475">
          <cell r="R475" t="str">
            <v>Non-Owned West Wind - Obligation</v>
          </cell>
          <cell r="S475">
            <v>2</v>
          </cell>
        </row>
        <row r="476">
          <cell r="R476" t="str">
            <v>Non-Owned West Wind - Offset</v>
          </cell>
          <cell r="S476">
            <v>2</v>
          </cell>
        </row>
        <row r="477">
          <cell r="R477" t="str">
            <v>North Point Wind QF</v>
          </cell>
          <cell r="S477">
            <v>4</v>
          </cell>
        </row>
        <row r="478">
          <cell r="R478" t="str">
            <v>NUCOR</v>
          </cell>
          <cell r="S478">
            <v>2</v>
          </cell>
        </row>
        <row r="479">
          <cell r="R479" t="str">
            <v>NUCOR (De-rate)</v>
          </cell>
          <cell r="S479">
            <v>2</v>
          </cell>
        </row>
        <row r="480">
          <cell r="R480" t="str">
            <v>NVE s523485</v>
          </cell>
          <cell r="S480">
            <v>1</v>
          </cell>
        </row>
        <row r="481">
          <cell r="R481" t="str">
            <v>NVE s811499</v>
          </cell>
          <cell r="S481">
            <v>1</v>
          </cell>
        </row>
        <row r="482">
          <cell r="R482" t="str">
            <v>Oregon QF</v>
          </cell>
          <cell r="S482">
            <v>4</v>
          </cell>
        </row>
        <row r="483">
          <cell r="R483" t="str">
            <v>Oregon Pre-MSP QF</v>
          </cell>
          <cell r="S483">
            <v>4</v>
          </cell>
        </row>
        <row r="484">
          <cell r="R484" t="str">
            <v>Oregon Post-Merger Pre-MSP QF</v>
          </cell>
          <cell r="S484">
            <v>4</v>
          </cell>
        </row>
        <row r="485">
          <cell r="R485" t="str">
            <v>Oregon Post-MSP QF</v>
          </cell>
          <cell r="S485">
            <v>4</v>
          </cell>
        </row>
        <row r="486">
          <cell r="R486" t="str">
            <v>Oregon Pre-Merger QF</v>
          </cell>
          <cell r="S486">
            <v>4</v>
          </cell>
        </row>
        <row r="487">
          <cell r="R487" t="str">
            <v>Oregon Wind Farm QF</v>
          </cell>
          <cell r="S487">
            <v>4</v>
          </cell>
        </row>
        <row r="488">
          <cell r="R488" t="str">
            <v>P4 Production</v>
          </cell>
          <cell r="S488">
            <v>2</v>
          </cell>
        </row>
        <row r="489">
          <cell r="R489" t="str">
            <v>P4 Production (De-rate)</v>
          </cell>
          <cell r="S489">
            <v>1</v>
          </cell>
        </row>
        <row r="490">
          <cell r="R490" t="str">
            <v>Pacific Gas and Electric s524491</v>
          </cell>
          <cell r="S490">
            <v>1</v>
          </cell>
        </row>
        <row r="491">
          <cell r="R491" t="str">
            <v>PGE Cove</v>
          </cell>
          <cell r="S491">
            <v>2</v>
          </cell>
        </row>
        <row r="492">
          <cell r="R492" t="str">
            <v>Pine City Wind QF</v>
          </cell>
          <cell r="S492">
            <v>4</v>
          </cell>
        </row>
        <row r="493">
          <cell r="R493" t="str">
            <v>Pioneer Wind Park I QF</v>
          </cell>
          <cell r="S493">
            <v>4</v>
          </cell>
        </row>
        <row r="494">
          <cell r="R494" t="str">
            <v>Pioneer Wind Park II QF</v>
          </cell>
          <cell r="S494">
            <v>4</v>
          </cell>
        </row>
        <row r="495">
          <cell r="R495" t="str">
            <v>Pipeline Chehalis - Lateral</v>
          </cell>
          <cell r="S495">
            <v>11</v>
          </cell>
        </row>
        <row r="496">
          <cell r="R496" t="str">
            <v>Pipeline Chehalis - Main</v>
          </cell>
          <cell r="S496">
            <v>11</v>
          </cell>
        </row>
        <row r="497">
          <cell r="R497" t="str">
            <v>Pipeline Currant Creek Lateral</v>
          </cell>
          <cell r="S497">
            <v>11</v>
          </cell>
        </row>
        <row r="498">
          <cell r="R498" t="str">
            <v>Pipeline Hermiston Owned</v>
          </cell>
          <cell r="S498">
            <v>11</v>
          </cell>
        </row>
        <row r="499">
          <cell r="R499" t="str">
            <v>Pipeline Kern River Gas</v>
          </cell>
          <cell r="S499">
            <v>11</v>
          </cell>
        </row>
        <row r="500">
          <cell r="R500" t="str">
            <v>Pipeline Lake Side Lateral</v>
          </cell>
          <cell r="S500">
            <v>11</v>
          </cell>
        </row>
        <row r="501">
          <cell r="R501" t="str">
            <v>Pipeline Naughton</v>
          </cell>
          <cell r="S501">
            <v>14</v>
          </cell>
        </row>
        <row r="502">
          <cell r="R502" t="str">
            <v>Pipeline Reservation Fees</v>
          </cell>
          <cell r="S502">
            <v>11</v>
          </cell>
        </row>
        <row r="503">
          <cell r="R503" t="str">
            <v>Pipeline Southern System Expansion</v>
          </cell>
          <cell r="S503">
            <v>11</v>
          </cell>
        </row>
        <row r="504">
          <cell r="R504" t="str">
            <v>Power County North Wind QF p575612</v>
          </cell>
          <cell r="S504">
            <v>4</v>
          </cell>
        </row>
        <row r="505">
          <cell r="R505" t="str">
            <v>Power County South Wind QF p575614</v>
          </cell>
          <cell r="S505">
            <v>4</v>
          </cell>
        </row>
        <row r="506">
          <cell r="R506" t="str">
            <v>PSCo Exchange</v>
          </cell>
          <cell r="S506">
            <v>6</v>
          </cell>
        </row>
        <row r="507">
          <cell r="R507" t="str">
            <v>PSCo Exchange deliver</v>
          </cell>
          <cell r="S507">
            <v>6</v>
          </cell>
        </row>
        <row r="508">
          <cell r="R508" t="str">
            <v>PSCo FC III delivery</v>
          </cell>
          <cell r="S508">
            <v>6</v>
          </cell>
        </row>
        <row r="509">
          <cell r="R509" t="str">
            <v>PSCo FC III Generation</v>
          </cell>
          <cell r="S509">
            <v>6</v>
          </cell>
        </row>
        <row r="510">
          <cell r="R510" t="str">
            <v>PSCo Sale summer</v>
          </cell>
          <cell r="S510">
            <v>1</v>
          </cell>
        </row>
        <row r="511">
          <cell r="R511" t="str">
            <v>PSCo Sale winter</v>
          </cell>
          <cell r="S511">
            <v>1</v>
          </cell>
        </row>
        <row r="512">
          <cell r="R512" t="str">
            <v>Redding Exchange In</v>
          </cell>
          <cell r="S512">
            <v>6</v>
          </cell>
        </row>
        <row r="513">
          <cell r="R513" t="str">
            <v>Redding Exchange Out</v>
          </cell>
          <cell r="S513">
            <v>6</v>
          </cell>
        </row>
        <row r="514">
          <cell r="R514" t="str">
            <v>Ramp Loss East</v>
          </cell>
          <cell r="S514">
            <v>8</v>
          </cell>
        </row>
        <row r="515">
          <cell r="R515" t="str">
            <v>Ramp Loss West</v>
          </cell>
          <cell r="S515">
            <v>8</v>
          </cell>
        </row>
        <row r="516">
          <cell r="R516" t="str">
            <v>Rock River I</v>
          </cell>
          <cell r="S516">
            <v>2</v>
          </cell>
        </row>
        <row r="517">
          <cell r="R517" t="str">
            <v>Rolling Hills Wind</v>
          </cell>
          <cell r="S517">
            <v>9</v>
          </cell>
        </row>
        <row r="518">
          <cell r="R518" t="str">
            <v>Roseburg Dillard QF</v>
          </cell>
          <cell r="S518">
            <v>4</v>
          </cell>
        </row>
        <row r="519">
          <cell r="R519" t="str">
            <v>Roseburg Forest Products</v>
          </cell>
          <cell r="S519">
            <v>2</v>
          </cell>
        </row>
        <row r="520">
          <cell r="R520" t="str">
            <v>Salt River Project</v>
          </cell>
          <cell r="S520">
            <v>1</v>
          </cell>
        </row>
        <row r="521">
          <cell r="R521" t="str">
            <v>SCE Settlement</v>
          </cell>
          <cell r="S521">
            <v>1</v>
          </cell>
        </row>
        <row r="522">
          <cell r="R522" t="str">
            <v>Schwendiman QF</v>
          </cell>
          <cell r="S522">
            <v>4</v>
          </cell>
        </row>
        <row r="523">
          <cell r="R523" t="str">
            <v>SCE s513948</v>
          </cell>
          <cell r="S523">
            <v>1</v>
          </cell>
        </row>
        <row r="524">
          <cell r="R524" t="str">
            <v>SCL State Line delivery</v>
          </cell>
          <cell r="S524">
            <v>6</v>
          </cell>
        </row>
        <row r="525">
          <cell r="R525" t="str">
            <v>SCL State Line delivery LLH</v>
          </cell>
          <cell r="S525">
            <v>6</v>
          </cell>
        </row>
        <row r="526">
          <cell r="R526" t="str">
            <v>SCL State Line generation</v>
          </cell>
          <cell r="S526">
            <v>6</v>
          </cell>
        </row>
        <row r="527">
          <cell r="R527" t="str">
            <v>SCL State Line reserves</v>
          </cell>
          <cell r="S527">
            <v>6</v>
          </cell>
        </row>
        <row r="528">
          <cell r="R528" t="str">
            <v>SDGE s513949</v>
          </cell>
          <cell r="S528">
            <v>1</v>
          </cell>
        </row>
        <row r="529">
          <cell r="R529" t="str">
            <v>Seven Mile Wind</v>
          </cell>
          <cell r="S529">
            <v>9</v>
          </cell>
        </row>
        <row r="530">
          <cell r="R530" t="str">
            <v>Seven Mile II Wind</v>
          </cell>
          <cell r="S530">
            <v>9</v>
          </cell>
        </row>
        <row r="531">
          <cell r="R531" t="str">
            <v>Shell p489963</v>
          </cell>
          <cell r="S531">
            <v>6</v>
          </cell>
        </row>
        <row r="532">
          <cell r="R532" t="str">
            <v>Shell s489962</v>
          </cell>
          <cell r="S532">
            <v>6</v>
          </cell>
        </row>
        <row r="533">
          <cell r="R533" t="str">
            <v>Sierra Pacific II</v>
          </cell>
          <cell r="S533">
            <v>1</v>
          </cell>
        </row>
        <row r="534">
          <cell r="R534" t="str">
            <v>Simplot Phosphates</v>
          </cell>
          <cell r="S534">
            <v>4</v>
          </cell>
        </row>
        <row r="535">
          <cell r="R535" t="str">
            <v>Small Purchases east</v>
          </cell>
          <cell r="S535">
            <v>2</v>
          </cell>
        </row>
        <row r="536">
          <cell r="R536" t="str">
            <v>Small Purchases west</v>
          </cell>
          <cell r="S536">
            <v>2</v>
          </cell>
        </row>
        <row r="537">
          <cell r="R537" t="str">
            <v>SMUD</v>
          </cell>
          <cell r="S537">
            <v>1</v>
          </cell>
        </row>
        <row r="538">
          <cell r="R538" t="str">
            <v>SMUD Provisional</v>
          </cell>
          <cell r="S538">
            <v>1</v>
          </cell>
        </row>
        <row r="539">
          <cell r="R539" t="str">
            <v>SMUD Monthly</v>
          </cell>
          <cell r="S539">
            <v>1</v>
          </cell>
        </row>
        <row r="540">
          <cell r="R540" t="str">
            <v>Spanish Fork Wind 2 QF</v>
          </cell>
          <cell r="S540">
            <v>4</v>
          </cell>
        </row>
        <row r="541">
          <cell r="R541" t="str">
            <v>Station Service East</v>
          </cell>
          <cell r="S541">
            <v>8</v>
          </cell>
        </row>
        <row r="542">
          <cell r="R542" t="str">
            <v>Station Service West</v>
          </cell>
          <cell r="S542">
            <v>8</v>
          </cell>
        </row>
        <row r="543">
          <cell r="R543" t="str">
            <v>STF Index Trades - Buy - East</v>
          </cell>
          <cell r="S543">
            <v>13</v>
          </cell>
        </row>
        <row r="544">
          <cell r="R544" t="str">
            <v>STF Index Trades - Buy - West</v>
          </cell>
          <cell r="S544">
            <v>13</v>
          </cell>
        </row>
        <row r="545">
          <cell r="R545" t="str">
            <v>STF Index Trades - Sell - East</v>
          </cell>
          <cell r="S545">
            <v>12</v>
          </cell>
        </row>
        <row r="546">
          <cell r="R546" t="str">
            <v>STF Index Trades - Sell - West</v>
          </cell>
          <cell r="S546">
            <v>12</v>
          </cell>
        </row>
        <row r="547">
          <cell r="R547" t="str">
            <v>STF Trading Margin</v>
          </cell>
          <cell r="S547">
            <v>12</v>
          </cell>
        </row>
        <row r="548">
          <cell r="R548" t="str">
            <v>Sunnyside (QF) additional</v>
          </cell>
          <cell r="S548">
            <v>4</v>
          </cell>
        </row>
        <row r="549">
          <cell r="R549" t="str">
            <v>Sunnyside (QF) base</v>
          </cell>
          <cell r="S549">
            <v>4</v>
          </cell>
        </row>
        <row r="550">
          <cell r="R550" t="str">
            <v>Tesoro QF</v>
          </cell>
          <cell r="S550">
            <v>4</v>
          </cell>
        </row>
        <row r="551">
          <cell r="R551" t="str">
            <v>Three Buttes Wind</v>
          </cell>
          <cell r="S551">
            <v>2</v>
          </cell>
        </row>
        <row r="552">
          <cell r="R552" t="str">
            <v>Threemile Canyon Wind QF p500139</v>
          </cell>
          <cell r="S552">
            <v>4</v>
          </cell>
        </row>
        <row r="553">
          <cell r="R553" t="str">
            <v>Top of the World Wind p522807</v>
          </cell>
          <cell r="S553">
            <v>2</v>
          </cell>
        </row>
        <row r="554">
          <cell r="R554" t="str">
            <v>Top of the World Wind p575862</v>
          </cell>
          <cell r="S554">
            <v>2</v>
          </cell>
        </row>
        <row r="555">
          <cell r="R555" t="str">
            <v>TransAlta p371343</v>
          </cell>
          <cell r="S555">
            <v>6</v>
          </cell>
        </row>
        <row r="556">
          <cell r="R556" t="str">
            <v>TransAlta Purchase Flat</v>
          </cell>
          <cell r="S556">
            <v>2</v>
          </cell>
        </row>
        <row r="557">
          <cell r="R557" t="str">
            <v>TransAlta Purchase Index</v>
          </cell>
          <cell r="S557">
            <v>2</v>
          </cell>
        </row>
        <row r="558">
          <cell r="R558" t="str">
            <v>TransAlta s371344</v>
          </cell>
          <cell r="S558">
            <v>6</v>
          </cell>
        </row>
        <row r="559">
          <cell r="R559" t="str">
            <v>Transmission East</v>
          </cell>
          <cell r="S559">
            <v>10</v>
          </cell>
        </row>
        <row r="560">
          <cell r="R560" t="str">
            <v>Transmission West</v>
          </cell>
          <cell r="S560">
            <v>10</v>
          </cell>
        </row>
        <row r="561">
          <cell r="R561" t="str">
            <v>Tri-State Exchange</v>
          </cell>
          <cell r="S561">
            <v>6</v>
          </cell>
        </row>
        <row r="562">
          <cell r="R562" t="str">
            <v>Tri-State Exchange return</v>
          </cell>
          <cell r="S562">
            <v>6</v>
          </cell>
        </row>
        <row r="563">
          <cell r="R563" t="str">
            <v>Tri-State Purchase</v>
          </cell>
          <cell r="S563">
            <v>2</v>
          </cell>
        </row>
        <row r="564">
          <cell r="R564" t="str">
            <v>UAMPS s223863</v>
          </cell>
          <cell r="S564">
            <v>1</v>
          </cell>
        </row>
        <row r="565">
          <cell r="R565" t="str">
            <v>UAMPS s404236</v>
          </cell>
          <cell r="S565">
            <v>1</v>
          </cell>
        </row>
        <row r="566">
          <cell r="R566" t="str">
            <v>UBS AG 6X16 at 4C</v>
          </cell>
          <cell r="S566">
            <v>3</v>
          </cell>
        </row>
        <row r="567">
          <cell r="R567" t="str">
            <v>UBS p223199</v>
          </cell>
          <cell r="S567">
            <v>3</v>
          </cell>
        </row>
        <row r="568">
          <cell r="R568" t="str">
            <v>UBS p268848</v>
          </cell>
          <cell r="S568">
            <v>3</v>
          </cell>
        </row>
        <row r="569">
          <cell r="R569" t="str">
            <v>UBS p268850</v>
          </cell>
          <cell r="S569">
            <v>3</v>
          </cell>
        </row>
        <row r="570">
          <cell r="R570" t="str">
            <v>UMPA II</v>
          </cell>
          <cell r="S570">
            <v>1</v>
          </cell>
        </row>
        <row r="571">
          <cell r="R571" t="str">
            <v>US Magnesium QF</v>
          </cell>
          <cell r="S571">
            <v>4</v>
          </cell>
        </row>
        <row r="572">
          <cell r="R572" t="str">
            <v>US Magnesium Reserve</v>
          </cell>
          <cell r="S572">
            <v>2</v>
          </cell>
        </row>
        <row r="573">
          <cell r="R573" t="str">
            <v>Utah QF</v>
          </cell>
          <cell r="S573">
            <v>4</v>
          </cell>
        </row>
        <row r="574">
          <cell r="R574" t="str">
            <v>Utah Pre-MSP QF</v>
          </cell>
          <cell r="S574">
            <v>4</v>
          </cell>
        </row>
        <row r="575">
          <cell r="R575" t="str">
            <v>Utah Post-Merger Pre-MSP QF</v>
          </cell>
          <cell r="S575">
            <v>4</v>
          </cell>
        </row>
        <row r="576">
          <cell r="R576" t="str">
            <v>Utah Post-MSP QF</v>
          </cell>
          <cell r="S576">
            <v>4</v>
          </cell>
        </row>
        <row r="577">
          <cell r="R577" t="str">
            <v>Utah Pre-Merger QF</v>
          </cell>
          <cell r="S577">
            <v>4</v>
          </cell>
        </row>
        <row r="578">
          <cell r="R578" t="str">
            <v>Washington QF</v>
          </cell>
          <cell r="S578">
            <v>4</v>
          </cell>
        </row>
        <row r="579">
          <cell r="R579" t="str">
            <v>Washington Pre-MSP QF</v>
          </cell>
          <cell r="S579">
            <v>4</v>
          </cell>
        </row>
        <row r="580">
          <cell r="R580" t="str">
            <v>Washington Post-Merger Pre-MSP QF</v>
          </cell>
          <cell r="S580">
            <v>4</v>
          </cell>
        </row>
        <row r="581">
          <cell r="R581" t="str">
            <v>Washington Post-MSP QF</v>
          </cell>
          <cell r="S581">
            <v>4</v>
          </cell>
        </row>
        <row r="582">
          <cell r="R582" t="str">
            <v>Washington Pre-Merger QF</v>
          </cell>
          <cell r="S582">
            <v>4</v>
          </cell>
        </row>
        <row r="583">
          <cell r="R583" t="str">
            <v>West Valley Toll</v>
          </cell>
          <cell r="S583">
            <v>2</v>
          </cell>
        </row>
        <row r="584">
          <cell r="R584" t="str">
            <v>Weyerhaeuser QF</v>
          </cell>
          <cell r="S584">
            <v>4</v>
          </cell>
        </row>
        <row r="585">
          <cell r="R585" t="str">
            <v>Weyerhaeuser Reserve</v>
          </cell>
          <cell r="S585">
            <v>2</v>
          </cell>
        </row>
        <row r="586">
          <cell r="R586" t="str">
            <v>Wolverine Creek</v>
          </cell>
          <cell r="S586">
            <v>2</v>
          </cell>
        </row>
        <row r="587">
          <cell r="R587" t="str">
            <v>Wyoming QF</v>
          </cell>
          <cell r="S587">
            <v>4</v>
          </cell>
        </row>
        <row r="588">
          <cell r="R588" t="str">
            <v>Wyoming Pre-MSP QF</v>
          </cell>
          <cell r="S588">
            <v>4</v>
          </cell>
        </row>
        <row r="589">
          <cell r="R589" t="str">
            <v>Wyoming Post-Merger Pre-MSP QF</v>
          </cell>
          <cell r="S589">
            <v>4</v>
          </cell>
        </row>
        <row r="590">
          <cell r="R590" t="str">
            <v>Wyoming Post-MSP QF</v>
          </cell>
          <cell r="S590">
            <v>4</v>
          </cell>
        </row>
        <row r="591">
          <cell r="R591" t="str">
            <v>Wyoming Pre-Merger QF</v>
          </cell>
          <cell r="S591">
            <v>4</v>
          </cell>
        </row>
        <row r="592">
          <cell r="R592">
            <v>0</v>
          </cell>
          <cell r="S592">
            <v>0</v>
          </cell>
        </row>
        <row r="593">
          <cell r="R593">
            <v>0</v>
          </cell>
          <cell r="S593">
            <v>0</v>
          </cell>
        </row>
        <row r="594">
          <cell r="R594">
            <v>0</v>
          </cell>
          <cell r="S594">
            <v>0</v>
          </cell>
        </row>
        <row r="595">
          <cell r="R595">
            <v>0</v>
          </cell>
          <cell r="S595">
            <v>0</v>
          </cell>
        </row>
      </sheetData>
      <sheetData sheetId="6">
        <row r="258">
          <cell r="R258" t="str">
            <v>AMP Resources (Cove Fort)</v>
          </cell>
          <cell r="S258">
            <v>2</v>
          </cell>
        </row>
        <row r="259">
          <cell r="R259" t="str">
            <v>APGI 7X24 return</v>
          </cell>
          <cell r="S259">
            <v>6</v>
          </cell>
        </row>
        <row r="260">
          <cell r="R260" t="str">
            <v>APGI LLH return</v>
          </cell>
          <cell r="S260">
            <v>6</v>
          </cell>
        </row>
        <row r="261">
          <cell r="R261" t="str">
            <v>APS 6X16 at 4C</v>
          </cell>
          <cell r="S261">
            <v>3</v>
          </cell>
        </row>
        <row r="262">
          <cell r="R262" t="str">
            <v>APS 7X16 at 4C</v>
          </cell>
          <cell r="S262">
            <v>3</v>
          </cell>
        </row>
        <row r="263">
          <cell r="R263" t="str">
            <v>APS 7X16 at Mona</v>
          </cell>
          <cell r="S263">
            <v>3</v>
          </cell>
        </row>
        <row r="264">
          <cell r="R264" t="str">
            <v>APS Exchange</v>
          </cell>
          <cell r="S264">
            <v>6</v>
          </cell>
        </row>
        <row r="265">
          <cell r="R265" t="str">
            <v>APS Exchange deliver</v>
          </cell>
          <cell r="S265">
            <v>6</v>
          </cell>
        </row>
        <row r="266">
          <cell r="R266" t="str">
            <v>APS p207861</v>
          </cell>
          <cell r="S266">
            <v>6</v>
          </cell>
        </row>
        <row r="267">
          <cell r="R267" t="str">
            <v>APS s207860</v>
          </cell>
          <cell r="S267">
            <v>6</v>
          </cell>
        </row>
        <row r="268">
          <cell r="R268" t="str">
            <v>APS Supplemental Purchase coal</v>
          </cell>
          <cell r="S268">
            <v>2</v>
          </cell>
        </row>
        <row r="269">
          <cell r="R269" t="str">
            <v>APS Supplemental Purchase other</v>
          </cell>
          <cell r="S269">
            <v>2</v>
          </cell>
        </row>
        <row r="270">
          <cell r="R270" t="str">
            <v>Aquila hydro hedge</v>
          </cell>
          <cell r="S270">
            <v>2</v>
          </cell>
        </row>
        <row r="271">
          <cell r="R271" t="str">
            <v>Biomass (QF)</v>
          </cell>
          <cell r="S271">
            <v>4</v>
          </cell>
        </row>
        <row r="272">
          <cell r="R272" t="str">
            <v>Biomass Non-Generation</v>
          </cell>
          <cell r="S272">
            <v>4</v>
          </cell>
        </row>
        <row r="273">
          <cell r="R273" t="str">
            <v>Biomass One QF</v>
          </cell>
          <cell r="S273">
            <v>4</v>
          </cell>
        </row>
        <row r="274">
          <cell r="R274" t="str">
            <v>Black Hills</v>
          </cell>
          <cell r="S274">
            <v>1</v>
          </cell>
        </row>
        <row r="275">
          <cell r="R275" t="str">
            <v>Black Hills Losses</v>
          </cell>
          <cell r="S275">
            <v>1</v>
          </cell>
        </row>
        <row r="276">
          <cell r="R276" t="str">
            <v>Black Hills Reserve (CTs)</v>
          </cell>
          <cell r="S276">
            <v>6</v>
          </cell>
        </row>
        <row r="277">
          <cell r="R277" t="str">
            <v>Blanding</v>
          </cell>
          <cell r="S277">
            <v>1</v>
          </cell>
        </row>
        <row r="278">
          <cell r="R278" t="str">
            <v>Blanding Purchase</v>
          </cell>
          <cell r="S278">
            <v>2</v>
          </cell>
        </row>
        <row r="279">
          <cell r="R279" t="str">
            <v>Blue Mountain Wind QF</v>
          </cell>
          <cell r="S279">
            <v>4</v>
          </cell>
        </row>
        <row r="280">
          <cell r="R280" t="str">
            <v>BPA FC II delivery</v>
          </cell>
          <cell r="S280">
            <v>6</v>
          </cell>
        </row>
        <row r="281">
          <cell r="R281" t="str">
            <v>BPA FC II Generation</v>
          </cell>
          <cell r="S281">
            <v>6</v>
          </cell>
        </row>
        <row r="282">
          <cell r="R282" t="str">
            <v>BPA FC IV delivery</v>
          </cell>
          <cell r="S282">
            <v>6</v>
          </cell>
        </row>
        <row r="283">
          <cell r="R283" t="str">
            <v>BPA FC IV Generation</v>
          </cell>
          <cell r="S283">
            <v>6</v>
          </cell>
        </row>
        <row r="284">
          <cell r="R284" t="str">
            <v>BPA Flathead Sale</v>
          </cell>
          <cell r="S284">
            <v>1</v>
          </cell>
        </row>
        <row r="285">
          <cell r="R285" t="str">
            <v>BPA Hermiston Losses</v>
          </cell>
          <cell r="S285">
            <v>8</v>
          </cell>
        </row>
        <row r="286">
          <cell r="R286" t="str">
            <v>BPA Palisades return</v>
          </cell>
          <cell r="S286">
            <v>6</v>
          </cell>
        </row>
        <row r="287">
          <cell r="R287" t="str">
            <v>BPA Palisades storage</v>
          </cell>
          <cell r="S287">
            <v>6</v>
          </cell>
        </row>
        <row r="288">
          <cell r="R288" t="str">
            <v>BPA Peaking</v>
          </cell>
          <cell r="S288">
            <v>6</v>
          </cell>
        </row>
        <row r="289">
          <cell r="R289" t="str">
            <v>BPA Peaking Replacement</v>
          </cell>
          <cell r="S289">
            <v>6</v>
          </cell>
        </row>
        <row r="290">
          <cell r="R290" t="str">
            <v>BPA So. Idaho Exchange In</v>
          </cell>
          <cell r="S290">
            <v>6</v>
          </cell>
        </row>
        <row r="291">
          <cell r="R291" t="str">
            <v>BPA So. Idaho Exchange Out</v>
          </cell>
          <cell r="S291">
            <v>6</v>
          </cell>
        </row>
        <row r="292">
          <cell r="R292" t="str">
            <v>BPA Spring Energy</v>
          </cell>
          <cell r="S292">
            <v>6</v>
          </cell>
        </row>
        <row r="293">
          <cell r="R293" t="str">
            <v>BPA Spring Energy deliver</v>
          </cell>
          <cell r="S293">
            <v>6</v>
          </cell>
        </row>
        <row r="294">
          <cell r="R294" t="str">
            <v>BPA Summer Storage</v>
          </cell>
          <cell r="S294">
            <v>6</v>
          </cell>
        </row>
        <row r="295">
          <cell r="R295" t="str">
            <v>BPA Summer Storage return</v>
          </cell>
          <cell r="S295">
            <v>6</v>
          </cell>
        </row>
        <row r="296">
          <cell r="R296" t="str">
            <v>BPA Wind Sale</v>
          </cell>
          <cell r="S296">
            <v>1</v>
          </cell>
        </row>
        <row r="297">
          <cell r="R297" t="str">
            <v>Bridger Losses In</v>
          </cell>
          <cell r="S297">
            <v>8</v>
          </cell>
        </row>
        <row r="298">
          <cell r="R298" t="str">
            <v>Bridger Losses Out</v>
          </cell>
          <cell r="S298">
            <v>8</v>
          </cell>
        </row>
        <row r="299">
          <cell r="R299" t="str">
            <v>Bridger Losses Out</v>
          </cell>
          <cell r="S299">
            <v>8</v>
          </cell>
        </row>
        <row r="300">
          <cell r="R300" t="str">
            <v>Cal ISO East - Four Corners Purchase</v>
          </cell>
          <cell r="S300">
            <v>13</v>
          </cell>
        </row>
        <row r="301">
          <cell r="R301" t="str">
            <v>Cal ISO East - Four Corners Sale</v>
          </cell>
          <cell r="S301">
            <v>12</v>
          </cell>
        </row>
        <row r="302">
          <cell r="R302" t="str">
            <v>Cal ISO East - Mona Purchase</v>
          </cell>
          <cell r="S302">
            <v>13</v>
          </cell>
        </row>
        <row r="303">
          <cell r="R303" t="str">
            <v>Cal ISO East - Mona Sale</v>
          </cell>
          <cell r="S303">
            <v>12</v>
          </cell>
        </row>
        <row r="304">
          <cell r="R304" t="str">
            <v>Cal ISO West - COB Purchase</v>
          </cell>
          <cell r="S304">
            <v>13</v>
          </cell>
        </row>
        <row r="305">
          <cell r="R305" t="str">
            <v>Cal ISO West - COB Sale</v>
          </cell>
          <cell r="S305">
            <v>12</v>
          </cell>
        </row>
        <row r="306">
          <cell r="R306" t="str">
            <v>California QF</v>
          </cell>
          <cell r="S306">
            <v>4</v>
          </cell>
        </row>
        <row r="307">
          <cell r="R307" t="str">
            <v>California Pre-MSP QF</v>
          </cell>
          <cell r="S307">
            <v>4</v>
          </cell>
        </row>
        <row r="308">
          <cell r="R308" t="str">
            <v>California Post-Merger Pre-MSP QF</v>
          </cell>
          <cell r="S308">
            <v>4</v>
          </cell>
        </row>
        <row r="309">
          <cell r="R309" t="str">
            <v>California Post-MSP QF</v>
          </cell>
          <cell r="S309">
            <v>4</v>
          </cell>
        </row>
        <row r="310">
          <cell r="R310" t="str">
            <v>California Pre-Merger QF</v>
          </cell>
          <cell r="S310">
            <v>4</v>
          </cell>
        </row>
        <row r="311">
          <cell r="R311" t="str">
            <v>Canadian Entitlement CEAEA</v>
          </cell>
          <cell r="S311">
            <v>5</v>
          </cell>
        </row>
        <row r="312">
          <cell r="R312" t="str">
            <v>Cargill p483225</v>
          </cell>
          <cell r="S312">
            <v>6</v>
          </cell>
        </row>
        <row r="313">
          <cell r="R313" t="str">
            <v>Cargill p485290</v>
          </cell>
          <cell r="S313">
            <v>6</v>
          </cell>
        </row>
        <row r="314">
          <cell r="R314" t="str">
            <v>Cargill s483226</v>
          </cell>
          <cell r="S314">
            <v>6</v>
          </cell>
        </row>
        <row r="315">
          <cell r="R315" t="str">
            <v>Cargill s485289</v>
          </cell>
          <cell r="S315">
            <v>6</v>
          </cell>
        </row>
        <row r="316">
          <cell r="R316" t="str">
            <v>Chehalis Station Service</v>
          </cell>
          <cell r="S316">
            <v>2</v>
          </cell>
        </row>
        <row r="317">
          <cell r="R317" t="str">
            <v>Chelan - Rocky Reach</v>
          </cell>
          <cell r="S317">
            <v>5</v>
          </cell>
        </row>
        <row r="318">
          <cell r="R318" t="str">
            <v>Chevron Wind QF</v>
          </cell>
          <cell r="S318">
            <v>4</v>
          </cell>
        </row>
        <row r="319">
          <cell r="R319" t="str">
            <v>Clark Displacement</v>
          </cell>
          <cell r="S319">
            <v>2</v>
          </cell>
        </row>
        <row r="320">
          <cell r="R320" t="str">
            <v>Clark Displacement Buy Back</v>
          </cell>
          <cell r="S320">
            <v>2</v>
          </cell>
        </row>
        <row r="321">
          <cell r="R321" t="str">
            <v>Clark River Road reserve</v>
          </cell>
          <cell r="S321">
            <v>2</v>
          </cell>
        </row>
        <row r="322">
          <cell r="R322" t="str">
            <v>CLARK S&amp;I</v>
          </cell>
          <cell r="S322">
            <v>2</v>
          </cell>
        </row>
        <row r="323">
          <cell r="R323" t="str">
            <v>Clark S&amp;I Base Capacity</v>
          </cell>
          <cell r="S323">
            <v>2</v>
          </cell>
        </row>
        <row r="324">
          <cell r="R324" t="str">
            <v>CLARK Storage &amp; Integration</v>
          </cell>
          <cell r="S324">
            <v>2</v>
          </cell>
        </row>
        <row r="325">
          <cell r="R325" t="str">
            <v>Clay Basin Gas Storage</v>
          </cell>
          <cell r="S325">
            <v>11</v>
          </cell>
        </row>
        <row r="326">
          <cell r="R326" t="str">
            <v>Co-Gen II QF</v>
          </cell>
          <cell r="S326">
            <v>4</v>
          </cell>
        </row>
        <row r="327">
          <cell r="R327" t="str">
            <v>Combine Hills</v>
          </cell>
          <cell r="S327">
            <v>2</v>
          </cell>
        </row>
        <row r="328">
          <cell r="R328" t="str">
            <v>Constellation p257677</v>
          </cell>
          <cell r="S328">
            <v>2</v>
          </cell>
        </row>
        <row r="329">
          <cell r="R329" t="str">
            <v>Constellation p257678</v>
          </cell>
          <cell r="S329">
            <v>2</v>
          </cell>
        </row>
        <row r="330">
          <cell r="R330" t="str">
            <v>Constellation p268849</v>
          </cell>
          <cell r="S330">
            <v>2</v>
          </cell>
        </row>
        <row r="331">
          <cell r="R331" t="str">
            <v>Cowlitz Swift deliver</v>
          </cell>
          <cell r="S331">
            <v>6</v>
          </cell>
        </row>
        <row r="332">
          <cell r="R332" t="str">
            <v>D.R. Johnson (QF)</v>
          </cell>
          <cell r="S332">
            <v>4</v>
          </cell>
        </row>
        <row r="333">
          <cell r="R333" t="str">
            <v>Deseret G&amp;T Expansion</v>
          </cell>
          <cell r="S333">
            <v>2</v>
          </cell>
        </row>
        <row r="334">
          <cell r="R334" t="str">
            <v>Deseret Purchase</v>
          </cell>
          <cell r="S334">
            <v>2</v>
          </cell>
        </row>
        <row r="335">
          <cell r="R335" t="str">
            <v>Douglas - Wells</v>
          </cell>
          <cell r="S335">
            <v>5</v>
          </cell>
        </row>
        <row r="336">
          <cell r="R336" t="str">
            <v>Douglas County Forest Products QF</v>
          </cell>
          <cell r="S336">
            <v>4</v>
          </cell>
        </row>
        <row r="337">
          <cell r="R337" t="str">
            <v>Douglas PUD - Lands Energy Share</v>
          </cell>
          <cell r="S337">
            <v>5</v>
          </cell>
        </row>
        <row r="338">
          <cell r="R338" t="str">
            <v>Douglas PUD Settlement</v>
          </cell>
          <cell r="S338">
            <v>2</v>
          </cell>
        </row>
        <row r="339">
          <cell r="R339" t="str">
            <v>DSM Cool Keeper Reserve</v>
          </cell>
          <cell r="S339">
            <v>8</v>
          </cell>
        </row>
        <row r="340">
          <cell r="R340" t="str">
            <v>DSM Idaho Irrigation</v>
          </cell>
          <cell r="S340">
            <v>8</v>
          </cell>
        </row>
        <row r="341">
          <cell r="R341" t="str">
            <v>DSM Idaho Irrigation Shifted</v>
          </cell>
          <cell r="S341">
            <v>8</v>
          </cell>
        </row>
        <row r="342">
          <cell r="R342" t="str">
            <v>DSM Utah Irrigation</v>
          </cell>
          <cell r="S342">
            <v>8</v>
          </cell>
        </row>
        <row r="343">
          <cell r="R343" t="str">
            <v>DSM Utah Irrigation Shifted</v>
          </cell>
          <cell r="S343">
            <v>8</v>
          </cell>
        </row>
        <row r="344">
          <cell r="R344" t="str">
            <v>Duke HLH</v>
          </cell>
          <cell r="S344">
            <v>2</v>
          </cell>
        </row>
        <row r="345">
          <cell r="R345" t="str">
            <v>Duke p99206</v>
          </cell>
          <cell r="S345">
            <v>2</v>
          </cell>
        </row>
        <row r="346">
          <cell r="R346" t="str">
            <v>Dunlap I Wind</v>
          </cell>
          <cell r="S346">
            <v>9</v>
          </cell>
        </row>
        <row r="347">
          <cell r="R347" t="str">
            <v>East Control Area Sale</v>
          </cell>
          <cell r="S347">
            <v>1</v>
          </cell>
        </row>
        <row r="348">
          <cell r="R348" t="str">
            <v>Electric Swaps - East</v>
          </cell>
          <cell r="S348">
            <v>13</v>
          </cell>
        </row>
        <row r="349">
          <cell r="R349" t="str">
            <v>Electric Swaps - East Buy</v>
          </cell>
          <cell r="S349">
            <v>13</v>
          </cell>
        </row>
        <row r="350">
          <cell r="R350" t="str">
            <v>Electric Swaps - East Sell</v>
          </cell>
          <cell r="S350">
            <v>12</v>
          </cell>
        </row>
        <row r="351">
          <cell r="R351" t="str">
            <v>Electric Swaps - West</v>
          </cell>
          <cell r="S351">
            <v>13</v>
          </cell>
        </row>
        <row r="352">
          <cell r="R352" t="str">
            <v>Electric Swaps - West Buy</v>
          </cell>
          <cell r="S352">
            <v>13</v>
          </cell>
        </row>
        <row r="353">
          <cell r="R353" t="str">
            <v>Electric Swaps - West Sell</v>
          </cell>
          <cell r="S353">
            <v>12</v>
          </cell>
        </row>
        <row r="354">
          <cell r="R354" t="str">
            <v>Evergreen BioPower QF</v>
          </cell>
          <cell r="S354">
            <v>4</v>
          </cell>
        </row>
        <row r="355">
          <cell r="R355" t="str">
            <v>EWEB FC I delivery</v>
          </cell>
          <cell r="S355">
            <v>6</v>
          </cell>
        </row>
        <row r="356">
          <cell r="R356" t="str">
            <v>EWEB FC I Generation</v>
          </cell>
          <cell r="S356">
            <v>6</v>
          </cell>
        </row>
        <row r="357">
          <cell r="R357" t="str">
            <v>EWEB/BPA Wind Sale</v>
          </cell>
          <cell r="S357">
            <v>6</v>
          </cell>
        </row>
        <row r="358">
          <cell r="R358" t="str">
            <v>Excess Gas Sales</v>
          </cell>
          <cell r="S358">
            <v>11</v>
          </cell>
        </row>
        <row r="359">
          <cell r="R359" t="str">
            <v>ExxonMobil QF</v>
          </cell>
          <cell r="S359">
            <v>4</v>
          </cell>
        </row>
        <row r="360">
          <cell r="R360" t="str">
            <v>ExxonMobil QF</v>
          </cell>
          <cell r="S360">
            <v>4</v>
          </cell>
        </row>
        <row r="361">
          <cell r="R361" t="str">
            <v>Five Pine Wind QF</v>
          </cell>
          <cell r="S361">
            <v>4</v>
          </cell>
        </row>
        <row r="362">
          <cell r="R362" t="str">
            <v>Flathead &amp; ENI Sale</v>
          </cell>
          <cell r="S362">
            <v>1</v>
          </cell>
        </row>
        <row r="363">
          <cell r="R363" t="str">
            <v>Foote Creek I Generation</v>
          </cell>
          <cell r="S363">
            <v>9</v>
          </cell>
        </row>
        <row r="364">
          <cell r="R364" t="str">
            <v>Fort James (CoGen)</v>
          </cell>
          <cell r="S364">
            <v>2</v>
          </cell>
        </row>
        <row r="365">
          <cell r="R365" t="str">
            <v>Gas Swaps</v>
          </cell>
          <cell r="S365">
            <v>11</v>
          </cell>
        </row>
        <row r="366">
          <cell r="R366" t="str">
            <v>Gas Physical - East</v>
          </cell>
          <cell r="S366">
            <v>11</v>
          </cell>
        </row>
        <row r="367">
          <cell r="R367" t="str">
            <v>Gas Physical - West</v>
          </cell>
          <cell r="S367">
            <v>11</v>
          </cell>
        </row>
        <row r="368">
          <cell r="R368" t="str">
            <v>Gas Physical - Chehalis</v>
          </cell>
          <cell r="S368">
            <v>11</v>
          </cell>
        </row>
        <row r="369">
          <cell r="R369" t="str">
            <v>Gas Physical - Existing East</v>
          </cell>
          <cell r="S369">
            <v>11</v>
          </cell>
        </row>
        <row r="370">
          <cell r="R370" t="str">
            <v>Gas Physical - Hermiston</v>
          </cell>
          <cell r="S370">
            <v>11</v>
          </cell>
        </row>
        <row r="371">
          <cell r="R371" t="str">
            <v>Gas Physical - New East</v>
          </cell>
          <cell r="S371">
            <v>11</v>
          </cell>
        </row>
        <row r="372">
          <cell r="R372" t="str">
            <v>Gas Swaps - East</v>
          </cell>
          <cell r="S372">
            <v>11</v>
          </cell>
        </row>
        <row r="373">
          <cell r="R373" t="str">
            <v>Gas Swaps - West</v>
          </cell>
          <cell r="S373">
            <v>11</v>
          </cell>
        </row>
        <row r="374">
          <cell r="R374" t="str">
            <v>Gas Swaps - Chehalis</v>
          </cell>
          <cell r="S374">
            <v>11</v>
          </cell>
        </row>
        <row r="375">
          <cell r="R375" t="str">
            <v>Gas Swaps - Existing East</v>
          </cell>
          <cell r="S375">
            <v>11</v>
          </cell>
        </row>
        <row r="376">
          <cell r="R376" t="str">
            <v>Gas Swaps - Hermiston</v>
          </cell>
          <cell r="S376">
            <v>11</v>
          </cell>
        </row>
        <row r="377">
          <cell r="R377" t="str">
            <v>Gas Swaps - New East</v>
          </cell>
          <cell r="S377">
            <v>11</v>
          </cell>
        </row>
        <row r="378">
          <cell r="R378" t="str">
            <v>Gem State (City of Idaho Falls)</v>
          </cell>
          <cell r="S378">
            <v>2</v>
          </cell>
        </row>
        <row r="379">
          <cell r="R379" t="str">
            <v>Gem State Power Cost</v>
          </cell>
          <cell r="S379">
            <v>2</v>
          </cell>
        </row>
        <row r="380">
          <cell r="R380" t="str">
            <v>Glenrock Wind</v>
          </cell>
          <cell r="S380">
            <v>9</v>
          </cell>
        </row>
        <row r="381">
          <cell r="R381" t="str">
            <v>Glenrock III Wind</v>
          </cell>
          <cell r="S381">
            <v>9</v>
          </cell>
        </row>
        <row r="382">
          <cell r="R382" t="str">
            <v>Goodnoe Wind</v>
          </cell>
          <cell r="S382">
            <v>2</v>
          </cell>
        </row>
        <row r="383">
          <cell r="R383" t="str">
            <v>Grant - Priest Rapids</v>
          </cell>
          <cell r="S383">
            <v>5</v>
          </cell>
        </row>
        <row r="384">
          <cell r="R384" t="str">
            <v>Grant - Wanapum</v>
          </cell>
          <cell r="S384">
            <v>5</v>
          </cell>
        </row>
        <row r="385">
          <cell r="R385" t="str">
            <v>Grant County</v>
          </cell>
          <cell r="S385">
            <v>2</v>
          </cell>
        </row>
        <row r="386">
          <cell r="R386" t="str">
            <v>Grant Displacement</v>
          </cell>
          <cell r="S386">
            <v>5</v>
          </cell>
        </row>
        <row r="387">
          <cell r="R387" t="str">
            <v>Grant Meaningful Priority</v>
          </cell>
          <cell r="S387">
            <v>5</v>
          </cell>
        </row>
        <row r="388">
          <cell r="R388" t="str">
            <v>Grant Reasonable</v>
          </cell>
          <cell r="S388">
            <v>5</v>
          </cell>
        </row>
        <row r="389">
          <cell r="R389" t="str">
            <v>Grant Power Auction</v>
          </cell>
          <cell r="S389">
            <v>5</v>
          </cell>
        </row>
        <row r="390">
          <cell r="R390" t="str">
            <v>High Plains Wind</v>
          </cell>
          <cell r="S390">
            <v>9</v>
          </cell>
        </row>
        <row r="391">
          <cell r="R391" t="str">
            <v>High Plateau Wind QF</v>
          </cell>
          <cell r="S391">
            <v>4</v>
          </cell>
        </row>
        <row r="392">
          <cell r="R392" t="str">
            <v>Hermiston Purchase</v>
          </cell>
          <cell r="S392">
            <v>2</v>
          </cell>
        </row>
        <row r="393">
          <cell r="R393" t="str">
            <v>Hurricane Purchase</v>
          </cell>
          <cell r="S393">
            <v>2</v>
          </cell>
        </row>
        <row r="394">
          <cell r="R394" t="str">
            <v>Hurricane Sale</v>
          </cell>
          <cell r="S394">
            <v>1</v>
          </cell>
        </row>
        <row r="395">
          <cell r="R395" t="str">
            <v>Idaho Power P278538</v>
          </cell>
          <cell r="S395">
            <v>2</v>
          </cell>
        </row>
        <row r="396">
          <cell r="R396" t="str">
            <v>Idaho Power P278538 HLH</v>
          </cell>
          <cell r="S396">
            <v>2</v>
          </cell>
        </row>
        <row r="397">
          <cell r="R397" t="str">
            <v>Idaho Power P278538 LLH</v>
          </cell>
          <cell r="S397">
            <v>2</v>
          </cell>
        </row>
        <row r="398">
          <cell r="R398" t="str">
            <v>Idaho Power RTSA Purchase</v>
          </cell>
          <cell r="S398">
            <v>2</v>
          </cell>
        </row>
        <row r="399">
          <cell r="R399" t="str">
            <v>Idaho Power RTSA return</v>
          </cell>
          <cell r="S399">
            <v>8</v>
          </cell>
        </row>
        <row r="400">
          <cell r="R400" t="str">
            <v>Idaho QF</v>
          </cell>
          <cell r="S400">
            <v>4</v>
          </cell>
        </row>
        <row r="401">
          <cell r="R401" t="str">
            <v>Idaho Pre-MSP QF</v>
          </cell>
          <cell r="S401">
            <v>4</v>
          </cell>
        </row>
        <row r="402">
          <cell r="R402" t="str">
            <v>Idaho Post-Merger Pre-MSP QF</v>
          </cell>
          <cell r="S402">
            <v>4</v>
          </cell>
        </row>
        <row r="403">
          <cell r="R403" t="str">
            <v>Idaho Post-MSP QF</v>
          </cell>
          <cell r="S403">
            <v>4</v>
          </cell>
        </row>
        <row r="404">
          <cell r="R404" t="str">
            <v>Idaho Pre-Merger QF</v>
          </cell>
          <cell r="S404">
            <v>4</v>
          </cell>
        </row>
        <row r="405">
          <cell r="R405" t="str">
            <v>IPP Purchase</v>
          </cell>
          <cell r="S405">
            <v>2</v>
          </cell>
        </row>
        <row r="406">
          <cell r="R406" t="str">
            <v>IPP Sale (LADWP)</v>
          </cell>
          <cell r="S406">
            <v>1</v>
          </cell>
        </row>
        <row r="407">
          <cell r="R407" t="str">
            <v>IRP - DSM East Irrigation Ld Control</v>
          </cell>
          <cell r="S407">
            <v>7</v>
          </cell>
        </row>
        <row r="408">
          <cell r="R408" t="str">
            <v>IRP - DSM East Irrigation Ld Control - Return</v>
          </cell>
          <cell r="S408">
            <v>7</v>
          </cell>
        </row>
        <row r="409">
          <cell r="R409" t="str">
            <v>IRP - DSM East Summer Ld Control</v>
          </cell>
          <cell r="S409">
            <v>7</v>
          </cell>
        </row>
        <row r="410">
          <cell r="R410" t="str">
            <v>IRP - DSM East Summer Ld Control - Return</v>
          </cell>
          <cell r="S410">
            <v>7</v>
          </cell>
        </row>
        <row r="411">
          <cell r="R411" t="str">
            <v>IRP - DSM West Irrigation Ld Control</v>
          </cell>
          <cell r="S411">
            <v>7</v>
          </cell>
        </row>
        <row r="412">
          <cell r="R412" t="str">
            <v>IRP - DSM West Irrigation Ld Control - Return</v>
          </cell>
          <cell r="S412">
            <v>7</v>
          </cell>
        </row>
        <row r="413">
          <cell r="R413" t="str">
            <v>IRP - FOT Four Corners</v>
          </cell>
          <cell r="S413">
            <v>7</v>
          </cell>
        </row>
        <row r="414">
          <cell r="R414" t="str">
            <v>IRP - FOT Mid-C</v>
          </cell>
          <cell r="S414">
            <v>7</v>
          </cell>
        </row>
        <row r="415">
          <cell r="R415" t="str">
            <v>IRP - FOT West Main</v>
          </cell>
          <cell r="S415">
            <v>7</v>
          </cell>
        </row>
        <row r="416">
          <cell r="R416" t="str">
            <v>IRP - Wind Mid-C</v>
          </cell>
          <cell r="S416">
            <v>7</v>
          </cell>
        </row>
        <row r="417">
          <cell r="R417" t="str">
            <v>IRP - Wind Walla Walla</v>
          </cell>
          <cell r="S417">
            <v>7</v>
          </cell>
        </row>
        <row r="418">
          <cell r="R418" t="str">
            <v>IRP - Wind Wyoming SE</v>
          </cell>
          <cell r="S418">
            <v>7</v>
          </cell>
        </row>
        <row r="419">
          <cell r="R419" t="str">
            <v>IRP - Wind Wyoming SW</v>
          </cell>
          <cell r="S419">
            <v>7</v>
          </cell>
        </row>
        <row r="420">
          <cell r="R420" t="str">
            <v>IRP - Wind Yakima</v>
          </cell>
          <cell r="S420">
            <v>7</v>
          </cell>
        </row>
        <row r="421">
          <cell r="R421" t="str">
            <v>Kennecott Generation Adjustment</v>
          </cell>
          <cell r="S421">
            <v>8</v>
          </cell>
        </row>
        <row r="422">
          <cell r="R422" t="str">
            <v>Kennecott Incentive</v>
          </cell>
          <cell r="S422">
            <v>2</v>
          </cell>
        </row>
        <row r="423">
          <cell r="R423" t="str">
            <v>Kennecott Incentive (Historical)</v>
          </cell>
          <cell r="S423">
            <v>2</v>
          </cell>
        </row>
        <row r="424">
          <cell r="R424" t="str">
            <v>Kennecott QF</v>
          </cell>
          <cell r="S424">
            <v>4</v>
          </cell>
        </row>
        <row r="425">
          <cell r="R425" t="str">
            <v>Kennecott Refinery QF</v>
          </cell>
          <cell r="S425">
            <v>4</v>
          </cell>
        </row>
        <row r="426">
          <cell r="R426" t="str">
            <v>Kennecott Smelter QF</v>
          </cell>
          <cell r="S426">
            <v>4</v>
          </cell>
        </row>
        <row r="427">
          <cell r="R427" t="str">
            <v>LADWP s491300</v>
          </cell>
          <cell r="S427">
            <v>1</v>
          </cell>
        </row>
        <row r="428">
          <cell r="R428" t="str">
            <v>LADWP s491301</v>
          </cell>
          <cell r="S428">
            <v>1</v>
          </cell>
        </row>
        <row r="429">
          <cell r="R429" t="str">
            <v>LADWP p491303</v>
          </cell>
          <cell r="S429">
            <v>2</v>
          </cell>
        </row>
        <row r="430">
          <cell r="R430" t="str">
            <v>LADWP s491303</v>
          </cell>
          <cell r="S430">
            <v>2</v>
          </cell>
        </row>
        <row r="431">
          <cell r="R431" t="str">
            <v>LADWP p491304</v>
          </cell>
          <cell r="S431">
            <v>2</v>
          </cell>
        </row>
        <row r="432">
          <cell r="R432" t="str">
            <v>LADWP s491304</v>
          </cell>
          <cell r="S432">
            <v>2</v>
          </cell>
        </row>
        <row r="433">
          <cell r="R433" t="str">
            <v>Leaning Juniper 1</v>
          </cell>
          <cell r="S433">
            <v>2</v>
          </cell>
        </row>
        <row r="434">
          <cell r="R434" t="str">
            <v>Lewis River Loss of Efficiency</v>
          </cell>
          <cell r="S434">
            <v>8</v>
          </cell>
        </row>
        <row r="435">
          <cell r="R435" t="str">
            <v>Lewis River Motoring Loss</v>
          </cell>
          <cell r="S435">
            <v>8</v>
          </cell>
        </row>
        <row r="436">
          <cell r="R436" t="str">
            <v>Lower Ridge Wind QF</v>
          </cell>
          <cell r="S436">
            <v>4</v>
          </cell>
        </row>
        <row r="437">
          <cell r="R437" t="str">
            <v>MagCorp Buythrough</v>
          </cell>
          <cell r="S437">
            <v>8</v>
          </cell>
        </row>
        <row r="438">
          <cell r="R438" t="str">
            <v>MagCorp Buythrough Winter</v>
          </cell>
          <cell r="S438">
            <v>8</v>
          </cell>
        </row>
        <row r="439">
          <cell r="R439" t="str">
            <v>MagCorp Curtailment</v>
          </cell>
          <cell r="S439">
            <v>8</v>
          </cell>
        </row>
        <row r="440">
          <cell r="R440" t="str">
            <v>MagCorp Curtailment (Historical)</v>
          </cell>
          <cell r="S440">
            <v>8</v>
          </cell>
        </row>
        <row r="441">
          <cell r="R441" t="str">
            <v>MagCorp Curtailment Winter</v>
          </cell>
          <cell r="S441">
            <v>8</v>
          </cell>
        </row>
        <row r="442">
          <cell r="R442" t="str">
            <v>MagCorp Curtailment Winter (Historical)</v>
          </cell>
          <cell r="S442">
            <v>8</v>
          </cell>
        </row>
        <row r="443">
          <cell r="R443" t="str">
            <v>Marengo</v>
          </cell>
          <cell r="S443">
            <v>9</v>
          </cell>
        </row>
        <row r="444">
          <cell r="R444" t="str">
            <v>Marengo I</v>
          </cell>
          <cell r="S444">
            <v>9</v>
          </cell>
        </row>
        <row r="445">
          <cell r="R445" t="str">
            <v>Marengo II</v>
          </cell>
          <cell r="S445">
            <v>9</v>
          </cell>
        </row>
        <row r="446">
          <cell r="R446" t="str">
            <v>McFadden Ridge Wind</v>
          </cell>
          <cell r="S446">
            <v>9</v>
          </cell>
        </row>
        <row r="447">
          <cell r="R447" t="str">
            <v>Monsanto Curtailment</v>
          </cell>
          <cell r="S447">
            <v>8</v>
          </cell>
        </row>
        <row r="448">
          <cell r="R448" t="str">
            <v>Monsanto Buythrough</v>
          </cell>
          <cell r="S448">
            <v>8</v>
          </cell>
        </row>
        <row r="449">
          <cell r="R449" t="str">
            <v>Monsanto Curtailment (Historical)</v>
          </cell>
          <cell r="S449">
            <v>2</v>
          </cell>
        </row>
        <row r="450">
          <cell r="R450" t="str">
            <v>Monsanto Excess Demand</v>
          </cell>
          <cell r="S450">
            <v>8</v>
          </cell>
        </row>
        <row r="451">
          <cell r="R451" t="str">
            <v>Morgan Stanley p189046</v>
          </cell>
          <cell r="S451">
            <v>2</v>
          </cell>
        </row>
        <row r="452">
          <cell r="R452" t="str">
            <v>Morgan Stanley p196538</v>
          </cell>
          <cell r="S452">
            <v>3</v>
          </cell>
        </row>
        <row r="453">
          <cell r="R453" t="str">
            <v>Morgan Stanley p206006</v>
          </cell>
          <cell r="S453">
            <v>3</v>
          </cell>
        </row>
        <row r="454">
          <cell r="R454" t="str">
            <v>Morgan Stanley p206008</v>
          </cell>
          <cell r="S454">
            <v>3</v>
          </cell>
        </row>
        <row r="455">
          <cell r="R455" t="str">
            <v>Morgan Stanley p207863</v>
          </cell>
          <cell r="S455">
            <v>6</v>
          </cell>
        </row>
        <row r="456">
          <cell r="R456" t="str">
            <v>Morgan Stanley p244840</v>
          </cell>
          <cell r="S456">
            <v>3</v>
          </cell>
        </row>
        <row r="457">
          <cell r="R457" t="str">
            <v>Morgan Stanley p244841</v>
          </cell>
          <cell r="S457">
            <v>3</v>
          </cell>
        </row>
        <row r="458">
          <cell r="R458" t="str">
            <v>Morgan Stanley p272153</v>
          </cell>
          <cell r="S458">
            <v>2</v>
          </cell>
        </row>
        <row r="459">
          <cell r="R459" t="str">
            <v>Morgan Stanley p272154</v>
          </cell>
          <cell r="S459">
            <v>2</v>
          </cell>
        </row>
        <row r="460">
          <cell r="R460" t="str">
            <v>Morgan Stanley p272156</v>
          </cell>
          <cell r="S460">
            <v>2</v>
          </cell>
        </row>
        <row r="461">
          <cell r="R461" t="str">
            <v>Morgan Stanley p272157</v>
          </cell>
          <cell r="S461">
            <v>2</v>
          </cell>
        </row>
        <row r="462">
          <cell r="R462" t="str">
            <v>Morgan Stanley p272158</v>
          </cell>
          <cell r="S462">
            <v>2</v>
          </cell>
        </row>
        <row r="463">
          <cell r="R463" t="str">
            <v>Morgan Stanley s207862</v>
          </cell>
          <cell r="S463">
            <v>2</v>
          </cell>
        </row>
        <row r="464">
          <cell r="R464" t="str">
            <v>Mountain Wind 1 QF</v>
          </cell>
          <cell r="S464">
            <v>4</v>
          </cell>
        </row>
        <row r="465">
          <cell r="R465" t="str">
            <v>Mountain Wind 2 QF</v>
          </cell>
          <cell r="S465">
            <v>4</v>
          </cell>
        </row>
        <row r="466">
          <cell r="R466" t="str">
            <v>Mule Hollow Wind QF</v>
          </cell>
          <cell r="S466">
            <v>4</v>
          </cell>
        </row>
        <row r="467">
          <cell r="R467" t="str">
            <v>NCPA p309009</v>
          </cell>
          <cell r="S467">
            <v>6</v>
          </cell>
        </row>
        <row r="468">
          <cell r="R468" t="str">
            <v>NCPA s309008</v>
          </cell>
          <cell r="S468">
            <v>6</v>
          </cell>
        </row>
        <row r="469">
          <cell r="R469" t="str">
            <v>Nebo Capacity Payment</v>
          </cell>
          <cell r="S469">
            <v>2</v>
          </cell>
        </row>
        <row r="470">
          <cell r="R470" t="str">
            <v>Non-Owned East - Obligation</v>
          </cell>
          <cell r="S470">
            <v>2</v>
          </cell>
        </row>
        <row r="471">
          <cell r="R471" t="str">
            <v>Non-Owned East - Offset</v>
          </cell>
          <cell r="S471">
            <v>2</v>
          </cell>
        </row>
        <row r="472">
          <cell r="R472" t="str">
            <v>Non-Owned West - Obligation</v>
          </cell>
          <cell r="S472">
            <v>2</v>
          </cell>
        </row>
        <row r="473">
          <cell r="R473" t="str">
            <v>Non-Owned West - Offset</v>
          </cell>
          <cell r="S473">
            <v>2</v>
          </cell>
        </row>
        <row r="474">
          <cell r="R474" t="str">
            <v>Non-Owned East Wind - Obligation</v>
          </cell>
          <cell r="S474">
            <v>2</v>
          </cell>
        </row>
        <row r="475">
          <cell r="R475" t="str">
            <v>Non-Owned East Wind - Offset</v>
          </cell>
          <cell r="S475">
            <v>2</v>
          </cell>
        </row>
        <row r="476">
          <cell r="R476" t="str">
            <v>Non-Owned West Wind - Obligation</v>
          </cell>
          <cell r="S476">
            <v>2</v>
          </cell>
        </row>
        <row r="477">
          <cell r="R477" t="str">
            <v>Non-Owned West Wind - Offset</v>
          </cell>
          <cell r="S477">
            <v>2</v>
          </cell>
        </row>
        <row r="478">
          <cell r="R478" t="str">
            <v>North Point Wind QF</v>
          </cell>
          <cell r="S478">
            <v>4</v>
          </cell>
        </row>
        <row r="479">
          <cell r="R479" t="str">
            <v>NUCOR</v>
          </cell>
          <cell r="S479">
            <v>2</v>
          </cell>
        </row>
        <row r="480">
          <cell r="R480" t="str">
            <v>NUCOR (De-rate)</v>
          </cell>
          <cell r="S480">
            <v>2</v>
          </cell>
        </row>
        <row r="481">
          <cell r="R481" t="str">
            <v>NVE s523485</v>
          </cell>
          <cell r="S481">
            <v>1</v>
          </cell>
        </row>
        <row r="482">
          <cell r="R482" t="str">
            <v>NVE s811499</v>
          </cell>
          <cell r="S482">
            <v>1</v>
          </cell>
        </row>
        <row r="483">
          <cell r="R483" t="str">
            <v>Oregon QF</v>
          </cell>
          <cell r="S483">
            <v>4</v>
          </cell>
        </row>
        <row r="484">
          <cell r="R484" t="str">
            <v>Oregon Pre-MSP QF</v>
          </cell>
          <cell r="S484">
            <v>4</v>
          </cell>
        </row>
        <row r="485">
          <cell r="R485" t="str">
            <v>Oregon Post-Merger Pre-MSP QF</v>
          </cell>
          <cell r="S485">
            <v>4</v>
          </cell>
        </row>
        <row r="486">
          <cell r="R486" t="str">
            <v>Oregon Post-MSP QF</v>
          </cell>
          <cell r="S486">
            <v>4</v>
          </cell>
        </row>
        <row r="487">
          <cell r="R487" t="str">
            <v>Oregon Pre-Merger QF</v>
          </cell>
          <cell r="S487">
            <v>4</v>
          </cell>
        </row>
        <row r="488">
          <cell r="R488" t="str">
            <v>Oregon Wind Farm QF</v>
          </cell>
          <cell r="S488">
            <v>4</v>
          </cell>
        </row>
        <row r="489">
          <cell r="R489" t="str">
            <v>P4 Production</v>
          </cell>
          <cell r="S489">
            <v>2</v>
          </cell>
        </row>
        <row r="490">
          <cell r="R490" t="str">
            <v>P4 Production (De-rate)</v>
          </cell>
          <cell r="S490">
            <v>1</v>
          </cell>
        </row>
        <row r="491">
          <cell r="R491" t="str">
            <v>Pacific Gas and Electric s524491</v>
          </cell>
          <cell r="S491">
            <v>1</v>
          </cell>
        </row>
        <row r="492">
          <cell r="R492" t="str">
            <v>PGE Cove</v>
          </cell>
          <cell r="S492">
            <v>2</v>
          </cell>
        </row>
        <row r="493">
          <cell r="R493" t="str">
            <v>Pine City Wind QF</v>
          </cell>
          <cell r="S493">
            <v>4</v>
          </cell>
        </row>
        <row r="494">
          <cell r="R494" t="str">
            <v>Pioneer Wind Park I QF</v>
          </cell>
          <cell r="S494">
            <v>4</v>
          </cell>
        </row>
        <row r="495">
          <cell r="R495" t="str">
            <v>Pioneer Wind Park II QF</v>
          </cell>
          <cell r="S495">
            <v>4</v>
          </cell>
        </row>
        <row r="496">
          <cell r="R496" t="str">
            <v>Pipeline Chehalis - Lateral</v>
          </cell>
          <cell r="S496">
            <v>11</v>
          </cell>
        </row>
        <row r="497">
          <cell r="R497" t="str">
            <v>Pipeline Chehalis - Main</v>
          </cell>
          <cell r="S497">
            <v>11</v>
          </cell>
        </row>
        <row r="498">
          <cell r="R498" t="str">
            <v>Pipeline Currant Creek Lateral</v>
          </cell>
          <cell r="S498">
            <v>11</v>
          </cell>
        </row>
        <row r="499">
          <cell r="R499" t="str">
            <v>Pipeline Hermiston Owned</v>
          </cell>
          <cell r="S499">
            <v>11</v>
          </cell>
        </row>
        <row r="500">
          <cell r="R500" t="str">
            <v>Pipeline Kern River Gas</v>
          </cell>
          <cell r="S500">
            <v>11</v>
          </cell>
        </row>
        <row r="501">
          <cell r="R501" t="str">
            <v>Pipeline Lake Side Lateral</v>
          </cell>
          <cell r="S501">
            <v>11</v>
          </cell>
        </row>
        <row r="502">
          <cell r="R502" t="str">
            <v>Pipeline Naughton</v>
          </cell>
          <cell r="S502">
            <v>14</v>
          </cell>
        </row>
        <row r="503">
          <cell r="R503" t="str">
            <v>Pipeline Reservation Fees</v>
          </cell>
          <cell r="S503">
            <v>11</v>
          </cell>
        </row>
        <row r="504">
          <cell r="R504" t="str">
            <v>Pipeline Southern System Expansion</v>
          </cell>
          <cell r="S504">
            <v>11</v>
          </cell>
        </row>
        <row r="505">
          <cell r="R505" t="str">
            <v>Power County North Wind QF p575612</v>
          </cell>
          <cell r="S505">
            <v>4</v>
          </cell>
        </row>
        <row r="506">
          <cell r="R506" t="str">
            <v>Power County South Wind QF p575614</v>
          </cell>
          <cell r="S506">
            <v>4</v>
          </cell>
        </row>
        <row r="507">
          <cell r="R507" t="str">
            <v>PSCo Exchange</v>
          </cell>
          <cell r="S507">
            <v>6</v>
          </cell>
        </row>
        <row r="508">
          <cell r="R508" t="str">
            <v>PSCo Exchange deliver</v>
          </cell>
          <cell r="S508">
            <v>6</v>
          </cell>
        </row>
        <row r="509">
          <cell r="R509" t="str">
            <v>PSCo FC III delivery</v>
          </cell>
          <cell r="S509">
            <v>6</v>
          </cell>
        </row>
        <row r="510">
          <cell r="R510" t="str">
            <v>PSCo FC III Generation</v>
          </cell>
          <cell r="S510">
            <v>6</v>
          </cell>
        </row>
        <row r="511">
          <cell r="R511" t="str">
            <v>PSCo Sale summer</v>
          </cell>
          <cell r="S511">
            <v>1</v>
          </cell>
        </row>
        <row r="512">
          <cell r="R512" t="str">
            <v>PSCo Sale winter</v>
          </cell>
          <cell r="S512">
            <v>1</v>
          </cell>
        </row>
        <row r="513">
          <cell r="R513" t="str">
            <v>Redding Exchange In</v>
          </cell>
          <cell r="S513">
            <v>6</v>
          </cell>
        </row>
        <row r="514">
          <cell r="R514" t="str">
            <v>Redding Exchange Out</v>
          </cell>
          <cell r="S514">
            <v>6</v>
          </cell>
        </row>
        <row r="515">
          <cell r="R515" t="str">
            <v>Ramp Loss East</v>
          </cell>
          <cell r="S515">
            <v>8</v>
          </cell>
        </row>
        <row r="516">
          <cell r="R516" t="str">
            <v>Ramp Loss West</v>
          </cell>
          <cell r="S516">
            <v>8</v>
          </cell>
        </row>
        <row r="517">
          <cell r="R517" t="str">
            <v>Rock River I</v>
          </cell>
          <cell r="S517">
            <v>2</v>
          </cell>
        </row>
        <row r="518">
          <cell r="R518" t="str">
            <v>Rolling Hills Wind</v>
          </cell>
          <cell r="S518">
            <v>9</v>
          </cell>
        </row>
        <row r="519">
          <cell r="R519" t="str">
            <v>Roseburg Dillard QF</v>
          </cell>
          <cell r="S519">
            <v>4</v>
          </cell>
        </row>
        <row r="520">
          <cell r="R520" t="str">
            <v>Roseburg Forest Products</v>
          </cell>
          <cell r="S520">
            <v>2</v>
          </cell>
        </row>
        <row r="521">
          <cell r="R521" t="str">
            <v>Salt River Project</v>
          </cell>
          <cell r="S521">
            <v>1</v>
          </cell>
        </row>
        <row r="522">
          <cell r="R522" t="str">
            <v>SCE Settlement</v>
          </cell>
          <cell r="S522">
            <v>1</v>
          </cell>
        </row>
        <row r="523">
          <cell r="R523" t="str">
            <v>Schwendiman QF</v>
          </cell>
          <cell r="S523">
            <v>4</v>
          </cell>
        </row>
        <row r="524">
          <cell r="R524" t="str">
            <v>SCE s513948</v>
          </cell>
          <cell r="S524">
            <v>1</v>
          </cell>
        </row>
        <row r="525">
          <cell r="R525" t="str">
            <v>SCL State Line delivery</v>
          </cell>
          <cell r="S525">
            <v>6</v>
          </cell>
        </row>
        <row r="526">
          <cell r="R526" t="str">
            <v>SCL State Line delivery LLH</v>
          </cell>
          <cell r="S526">
            <v>6</v>
          </cell>
        </row>
        <row r="527">
          <cell r="R527" t="str">
            <v>SCL State Line generation</v>
          </cell>
          <cell r="S527">
            <v>6</v>
          </cell>
        </row>
        <row r="528">
          <cell r="R528" t="str">
            <v>SCL State Line reserves</v>
          </cell>
          <cell r="S528">
            <v>6</v>
          </cell>
        </row>
        <row r="529">
          <cell r="R529" t="str">
            <v>SDGE s513949</v>
          </cell>
          <cell r="S529">
            <v>1</v>
          </cell>
        </row>
        <row r="530">
          <cell r="R530" t="str">
            <v>Seven Mile Wind</v>
          </cell>
          <cell r="S530">
            <v>9</v>
          </cell>
        </row>
        <row r="531">
          <cell r="R531" t="str">
            <v>Seven Mile II Wind</v>
          </cell>
          <cell r="S531">
            <v>9</v>
          </cell>
        </row>
        <row r="532">
          <cell r="R532" t="str">
            <v>Shell p489963</v>
          </cell>
          <cell r="S532">
            <v>6</v>
          </cell>
        </row>
        <row r="533">
          <cell r="R533" t="str">
            <v>Shell s489962</v>
          </cell>
          <cell r="S533">
            <v>6</v>
          </cell>
        </row>
        <row r="534">
          <cell r="R534" t="str">
            <v>Sierra Pacific II</v>
          </cell>
          <cell r="S534">
            <v>1</v>
          </cell>
        </row>
        <row r="535">
          <cell r="R535" t="str">
            <v>Simplot Phosphates</v>
          </cell>
          <cell r="S535">
            <v>4</v>
          </cell>
        </row>
        <row r="536">
          <cell r="R536" t="str">
            <v>Small Purchases east</v>
          </cell>
          <cell r="S536">
            <v>2</v>
          </cell>
        </row>
        <row r="537">
          <cell r="R537" t="str">
            <v>Small Purchases west</v>
          </cell>
          <cell r="S537">
            <v>2</v>
          </cell>
        </row>
        <row r="538">
          <cell r="R538" t="str">
            <v>SMUD</v>
          </cell>
          <cell r="S538">
            <v>1</v>
          </cell>
        </row>
        <row r="539">
          <cell r="R539" t="str">
            <v>SMUD Provisional</v>
          </cell>
          <cell r="S539">
            <v>1</v>
          </cell>
        </row>
        <row r="540">
          <cell r="R540" t="str">
            <v>SMUD Monthly</v>
          </cell>
          <cell r="S540">
            <v>1</v>
          </cell>
        </row>
        <row r="541">
          <cell r="R541" t="str">
            <v>Spanish Fork Wind 2 QF</v>
          </cell>
          <cell r="S541">
            <v>4</v>
          </cell>
        </row>
        <row r="542">
          <cell r="R542" t="str">
            <v>Station Service East</v>
          </cell>
          <cell r="S542">
            <v>8</v>
          </cell>
        </row>
        <row r="543">
          <cell r="R543" t="str">
            <v>Station Service West</v>
          </cell>
          <cell r="S543">
            <v>8</v>
          </cell>
        </row>
        <row r="544">
          <cell r="R544" t="str">
            <v>STF Index Trades - Buy - East</v>
          </cell>
          <cell r="S544">
            <v>13</v>
          </cell>
        </row>
        <row r="545">
          <cell r="R545" t="str">
            <v>STF Index Trades - Buy - West</v>
          </cell>
          <cell r="S545">
            <v>13</v>
          </cell>
        </row>
        <row r="546">
          <cell r="R546" t="str">
            <v>STF Index Trades - Sell - East</v>
          </cell>
          <cell r="S546">
            <v>12</v>
          </cell>
        </row>
        <row r="547">
          <cell r="R547" t="str">
            <v>STF Index Trades - Sell - West</v>
          </cell>
          <cell r="S547">
            <v>12</v>
          </cell>
        </row>
        <row r="548">
          <cell r="R548" t="str">
            <v>STF Trading Margin</v>
          </cell>
          <cell r="S548">
            <v>12</v>
          </cell>
        </row>
        <row r="549">
          <cell r="R549" t="str">
            <v>Sunnyside (QF) additional</v>
          </cell>
          <cell r="S549">
            <v>4</v>
          </cell>
        </row>
        <row r="550">
          <cell r="R550" t="str">
            <v>Sunnyside (QF) base</v>
          </cell>
          <cell r="S550">
            <v>4</v>
          </cell>
        </row>
        <row r="551">
          <cell r="R551" t="str">
            <v>Tesoro QF</v>
          </cell>
          <cell r="S551">
            <v>4</v>
          </cell>
        </row>
        <row r="552">
          <cell r="R552" t="str">
            <v>Three Buttes Wind</v>
          </cell>
          <cell r="S552">
            <v>2</v>
          </cell>
        </row>
        <row r="553">
          <cell r="R553" t="str">
            <v>Threemile Canyon Wind QF p500139</v>
          </cell>
          <cell r="S553">
            <v>4</v>
          </cell>
        </row>
        <row r="554">
          <cell r="R554" t="str">
            <v>Top of the World Wind p522807</v>
          </cell>
          <cell r="S554">
            <v>2</v>
          </cell>
        </row>
        <row r="555">
          <cell r="R555" t="str">
            <v>Top of the World Wind p575862</v>
          </cell>
          <cell r="S555">
            <v>2</v>
          </cell>
        </row>
        <row r="556">
          <cell r="R556" t="str">
            <v>TransAlta p371343</v>
          </cell>
          <cell r="S556">
            <v>6</v>
          </cell>
        </row>
        <row r="557">
          <cell r="R557" t="str">
            <v>TransAlta Purchase Flat</v>
          </cell>
          <cell r="S557">
            <v>2</v>
          </cell>
        </row>
        <row r="558">
          <cell r="R558" t="str">
            <v>TransAlta Purchase Index</v>
          </cell>
          <cell r="S558">
            <v>2</v>
          </cell>
        </row>
        <row r="559">
          <cell r="R559" t="str">
            <v>TransAlta s371344</v>
          </cell>
          <cell r="S559">
            <v>6</v>
          </cell>
        </row>
        <row r="560">
          <cell r="R560" t="str">
            <v>Transmission East</v>
          </cell>
          <cell r="S560">
            <v>10</v>
          </cell>
        </row>
        <row r="561">
          <cell r="R561" t="str">
            <v>Transmission West</v>
          </cell>
          <cell r="S561">
            <v>10</v>
          </cell>
        </row>
        <row r="562">
          <cell r="R562" t="str">
            <v>Tri-State Exchange</v>
          </cell>
          <cell r="S562">
            <v>6</v>
          </cell>
        </row>
        <row r="563">
          <cell r="R563" t="str">
            <v>Tri-State Exchange return</v>
          </cell>
          <cell r="S563">
            <v>6</v>
          </cell>
        </row>
        <row r="564">
          <cell r="R564" t="str">
            <v>Tri-State Purchase</v>
          </cell>
          <cell r="S564">
            <v>2</v>
          </cell>
        </row>
        <row r="565">
          <cell r="R565" t="str">
            <v>UAMPS s223863</v>
          </cell>
          <cell r="S565">
            <v>1</v>
          </cell>
        </row>
        <row r="566">
          <cell r="R566" t="str">
            <v>UAMPS s404236</v>
          </cell>
          <cell r="S566">
            <v>1</v>
          </cell>
        </row>
        <row r="567">
          <cell r="R567" t="str">
            <v>UBS AG 6X16 at 4C</v>
          </cell>
          <cell r="S567">
            <v>3</v>
          </cell>
        </row>
        <row r="568">
          <cell r="R568" t="str">
            <v>UBS p223199</v>
          </cell>
          <cell r="S568">
            <v>3</v>
          </cell>
        </row>
        <row r="569">
          <cell r="R569" t="str">
            <v>UBS p268848</v>
          </cell>
          <cell r="S569">
            <v>3</v>
          </cell>
        </row>
        <row r="570">
          <cell r="R570" t="str">
            <v>UBS p268850</v>
          </cell>
          <cell r="S570">
            <v>3</v>
          </cell>
        </row>
        <row r="571">
          <cell r="R571" t="str">
            <v>UMPA II</v>
          </cell>
          <cell r="S571">
            <v>1</v>
          </cell>
        </row>
        <row r="572">
          <cell r="R572" t="str">
            <v>US Magnesium QF</v>
          </cell>
          <cell r="S572">
            <v>4</v>
          </cell>
        </row>
        <row r="573">
          <cell r="R573" t="str">
            <v>US Magnesium Reserve</v>
          </cell>
          <cell r="S573">
            <v>2</v>
          </cell>
        </row>
        <row r="574">
          <cell r="R574" t="str">
            <v>Utah QF</v>
          </cell>
          <cell r="S574">
            <v>4</v>
          </cell>
        </row>
        <row r="575">
          <cell r="R575" t="str">
            <v>Utah Pre-MSP QF</v>
          </cell>
          <cell r="S575">
            <v>4</v>
          </cell>
        </row>
        <row r="576">
          <cell r="R576" t="str">
            <v>Utah Post-Merger Pre-MSP QF</v>
          </cell>
          <cell r="S576">
            <v>4</v>
          </cell>
        </row>
        <row r="577">
          <cell r="R577" t="str">
            <v>Utah Post-MSP QF</v>
          </cell>
          <cell r="S577">
            <v>4</v>
          </cell>
        </row>
        <row r="578">
          <cell r="R578" t="str">
            <v>Utah Pre-Merger QF</v>
          </cell>
          <cell r="S578">
            <v>4</v>
          </cell>
        </row>
        <row r="579">
          <cell r="R579" t="str">
            <v>Washington QF</v>
          </cell>
          <cell r="S579">
            <v>4</v>
          </cell>
        </row>
        <row r="580">
          <cell r="R580" t="str">
            <v>Washington Pre-MSP QF</v>
          </cell>
          <cell r="S580">
            <v>4</v>
          </cell>
        </row>
        <row r="581">
          <cell r="R581" t="str">
            <v>Washington Post-Merger Pre-MSP QF</v>
          </cell>
          <cell r="S581">
            <v>4</v>
          </cell>
        </row>
        <row r="582">
          <cell r="R582" t="str">
            <v>Washington Post-MSP QF</v>
          </cell>
          <cell r="S582">
            <v>4</v>
          </cell>
        </row>
        <row r="583">
          <cell r="R583" t="str">
            <v>Washington Pre-Merger QF</v>
          </cell>
          <cell r="S583">
            <v>4</v>
          </cell>
        </row>
        <row r="584">
          <cell r="R584" t="str">
            <v>West Valley Toll</v>
          </cell>
          <cell r="S584">
            <v>2</v>
          </cell>
        </row>
        <row r="585">
          <cell r="R585" t="str">
            <v>Weyerhaeuser QF</v>
          </cell>
          <cell r="S585">
            <v>4</v>
          </cell>
        </row>
        <row r="586">
          <cell r="R586" t="str">
            <v>Weyerhaeuser Reserve</v>
          </cell>
          <cell r="S586">
            <v>2</v>
          </cell>
        </row>
        <row r="587">
          <cell r="R587" t="str">
            <v>Wolverine Creek</v>
          </cell>
          <cell r="S587">
            <v>2</v>
          </cell>
        </row>
        <row r="588">
          <cell r="R588" t="str">
            <v>Wyoming QF</v>
          </cell>
          <cell r="S588">
            <v>4</v>
          </cell>
        </row>
        <row r="589">
          <cell r="R589" t="str">
            <v>Wyoming Pre-MSP QF</v>
          </cell>
          <cell r="S589">
            <v>4</v>
          </cell>
        </row>
        <row r="590">
          <cell r="R590" t="str">
            <v>Wyoming Post-Merger Pre-MSP QF</v>
          </cell>
          <cell r="S590">
            <v>4</v>
          </cell>
        </row>
        <row r="591">
          <cell r="R591" t="str">
            <v>Wyoming Post-MSP QF</v>
          </cell>
          <cell r="S591">
            <v>4</v>
          </cell>
        </row>
        <row r="592">
          <cell r="R592" t="str">
            <v>Wyoming Pre-Merger QF</v>
          </cell>
          <cell r="S592">
            <v>4</v>
          </cell>
        </row>
        <row r="593">
          <cell r="R593">
            <v>0</v>
          </cell>
          <cell r="S593">
            <v>0</v>
          </cell>
        </row>
        <row r="594">
          <cell r="R594">
            <v>0</v>
          </cell>
          <cell r="S594">
            <v>0</v>
          </cell>
        </row>
        <row r="595">
          <cell r="R595">
            <v>0</v>
          </cell>
          <cell r="S595">
            <v>0</v>
          </cell>
        </row>
        <row r="596">
          <cell r="R596">
            <v>0</v>
          </cell>
          <cell r="S596">
            <v>0</v>
          </cell>
        </row>
      </sheetData>
      <sheetData sheetId="7"/>
      <sheetData sheetId="8"/>
      <sheetData sheetId="9"/>
      <sheetData sheetId="10">
        <row r="41">
          <cell r="A41">
            <v>37196</v>
          </cell>
          <cell r="B41">
            <v>0.44227329059218473</v>
          </cell>
          <cell r="C41">
            <v>0.61387460599846122</v>
          </cell>
          <cell r="D41">
            <v>0</v>
          </cell>
          <cell r="E41">
            <v>0</v>
          </cell>
        </row>
        <row r="42">
          <cell r="A42">
            <v>37561</v>
          </cell>
          <cell r="B42">
            <v>0.46217558866883307</v>
          </cell>
          <cell r="C42">
            <v>0.6476377093283765</v>
          </cell>
          <cell r="D42">
            <v>0</v>
          </cell>
          <cell r="E42">
            <v>0</v>
          </cell>
        </row>
        <row r="43">
          <cell r="A43">
            <v>37926</v>
          </cell>
          <cell r="B43">
            <v>0.48297349015893043</v>
          </cell>
          <cell r="C43">
            <v>0.68325778334143727</v>
          </cell>
          <cell r="D43">
            <v>0</v>
          </cell>
          <cell r="E43">
            <v>0</v>
          </cell>
        </row>
        <row r="44">
          <cell r="A44">
            <v>38292</v>
          </cell>
          <cell r="B44">
            <v>0.50470729721608232</v>
          </cell>
          <cell r="C44">
            <v>0.72083696142521614</v>
          </cell>
          <cell r="D44">
            <v>0</v>
          </cell>
          <cell r="E44">
            <v>0</v>
          </cell>
        </row>
        <row r="45">
          <cell r="A45">
            <v>38657</v>
          </cell>
          <cell r="B45">
            <v>0.52741912559080595</v>
          </cell>
          <cell r="C45">
            <v>0.76048299430360311</v>
          </cell>
          <cell r="D45">
            <v>0</v>
          </cell>
          <cell r="E45">
            <v>0</v>
          </cell>
        </row>
        <row r="46">
          <cell r="A46">
            <v>39022</v>
          </cell>
          <cell r="B46">
            <v>0.55115298624239217</v>
          </cell>
          <cell r="C46">
            <v>0.80230955899030121</v>
          </cell>
          <cell r="D46">
            <v>0</v>
          </cell>
          <cell r="E46">
            <v>0</v>
          </cell>
        </row>
        <row r="47">
          <cell r="A47">
            <v>39387</v>
          </cell>
          <cell r="B47">
            <v>0.57595487062329975</v>
          </cell>
          <cell r="C47">
            <v>0.84643658473476779</v>
          </cell>
          <cell r="D47">
            <v>0</v>
          </cell>
          <cell r="E47">
            <v>0</v>
          </cell>
        </row>
        <row r="48">
          <cell r="A48">
            <v>39753</v>
          </cell>
          <cell r="B48">
            <v>0.6018728398013482</v>
          </cell>
          <cell r="C48">
            <v>0.8929905968951799</v>
          </cell>
          <cell r="D48">
            <v>0</v>
          </cell>
          <cell r="E48">
            <v>0</v>
          </cell>
        </row>
        <row r="49">
          <cell r="A49">
            <v>40118</v>
          </cell>
          <cell r="B49">
            <v>0.62895711759240869</v>
          </cell>
          <cell r="C49">
            <v>0.94210507972441482</v>
          </cell>
          <cell r="D49">
            <v>0</v>
          </cell>
          <cell r="E49">
            <v>0</v>
          </cell>
        </row>
        <row r="50">
          <cell r="A50">
            <v>40483</v>
          </cell>
          <cell r="B50">
            <v>0.65726018788406704</v>
          </cell>
          <cell r="C50">
            <v>0.99392085910925754</v>
          </cell>
          <cell r="D50">
            <v>0</v>
          </cell>
          <cell r="E50">
            <v>0</v>
          </cell>
        </row>
        <row r="51">
          <cell r="A51">
            <v>40848</v>
          </cell>
          <cell r="B51">
            <v>0.68683689633884992</v>
          </cell>
          <cell r="C51">
            <v>0</v>
          </cell>
          <cell r="D51">
            <v>0</v>
          </cell>
          <cell r="E51">
            <v>0</v>
          </cell>
        </row>
        <row r="52">
          <cell r="A52">
            <v>41214</v>
          </cell>
          <cell r="B52">
            <v>0.7177445566740982</v>
          </cell>
          <cell r="C52">
            <v>0</v>
          </cell>
          <cell r="D52">
            <v>0</v>
          </cell>
          <cell r="E52">
            <v>0</v>
          </cell>
        </row>
        <row r="53">
          <cell r="A53">
            <v>41579</v>
          </cell>
          <cell r="B53">
            <v>0.75004306172443236</v>
          </cell>
          <cell r="C53">
            <v>0</v>
          </cell>
          <cell r="D53">
            <v>0</v>
          </cell>
          <cell r="E53">
            <v>0</v>
          </cell>
        </row>
        <row r="54">
          <cell r="A54">
            <v>41944</v>
          </cell>
          <cell r="B54">
            <v>0.78379499950203191</v>
          </cell>
          <cell r="C54">
            <v>0</v>
          </cell>
          <cell r="D54">
            <v>0</v>
          </cell>
          <cell r="E54">
            <v>0</v>
          </cell>
        </row>
        <row r="55">
          <cell r="A55">
            <v>42309</v>
          </cell>
          <cell r="B55">
            <v>0.81906577447962303</v>
          </cell>
          <cell r="C55">
            <v>0</v>
          </cell>
          <cell r="D55">
            <v>0</v>
          </cell>
          <cell r="E55">
            <v>0</v>
          </cell>
        </row>
        <row r="56">
          <cell r="A56">
            <v>42675</v>
          </cell>
          <cell r="B56">
            <v>0</v>
          </cell>
          <cell r="C56">
            <v>0</v>
          </cell>
          <cell r="D56">
            <v>0</v>
          </cell>
          <cell r="E56">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sheetNames>
    <sheetDataSet>
      <sheetData sheetId="0" refreshError="1">
        <row r="2">
          <cell r="A2">
            <v>10001</v>
          </cell>
          <cell r="B2">
            <v>10190</v>
          </cell>
          <cell r="C2">
            <v>1200</v>
          </cell>
          <cell r="E2">
            <v>1000</v>
          </cell>
        </row>
        <row r="3">
          <cell r="A3">
            <v>10011</v>
          </cell>
          <cell r="B3">
            <v>11832</v>
          </cell>
          <cell r="C3">
            <v>1200</v>
          </cell>
          <cell r="E3">
            <v>1000</v>
          </cell>
        </row>
        <row r="4">
          <cell r="A4">
            <v>10025</v>
          </cell>
          <cell r="B4">
            <v>11655</v>
          </cell>
          <cell r="C4">
            <v>1200</v>
          </cell>
          <cell r="E4">
            <v>1000</v>
          </cell>
        </row>
        <row r="5">
          <cell r="A5">
            <v>10026</v>
          </cell>
          <cell r="B5">
            <v>11683</v>
          </cell>
          <cell r="C5">
            <v>1200</v>
          </cell>
          <cell r="E5">
            <v>1000</v>
          </cell>
        </row>
        <row r="6">
          <cell r="A6">
            <v>10100</v>
          </cell>
          <cell r="B6">
            <v>10190</v>
          </cell>
          <cell r="C6">
            <v>1200</v>
          </cell>
          <cell r="E6">
            <v>1000</v>
          </cell>
        </row>
        <row r="7">
          <cell r="A7">
            <v>10175</v>
          </cell>
          <cell r="B7">
            <v>11676</v>
          </cell>
          <cell r="C7">
            <v>1200</v>
          </cell>
          <cell r="E7">
            <v>1000</v>
          </cell>
        </row>
        <row r="8">
          <cell r="A8">
            <v>10200</v>
          </cell>
          <cell r="B8">
            <v>11676</v>
          </cell>
          <cell r="C8">
            <v>1200</v>
          </cell>
          <cell r="E8">
            <v>1000</v>
          </cell>
        </row>
        <row r="9">
          <cell r="A9">
            <v>10265</v>
          </cell>
          <cell r="B9">
            <v>11676</v>
          </cell>
          <cell r="C9">
            <v>1200</v>
          </cell>
          <cell r="E9">
            <v>1000</v>
          </cell>
        </row>
        <row r="10">
          <cell r="A10">
            <v>10210</v>
          </cell>
          <cell r="B10">
            <v>11845</v>
          </cell>
          <cell r="C10">
            <v>1200</v>
          </cell>
          <cell r="E10">
            <v>1000</v>
          </cell>
        </row>
        <row r="11">
          <cell r="A11">
            <v>10305</v>
          </cell>
          <cell r="B11">
            <v>11622</v>
          </cell>
          <cell r="C11">
            <v>1200</v>
          </cell>
          <cell r="E11">
            <v>1000</v>
          </cell>
        </row>
        <row r="12">
          <cell r="A12">
            <v>10306</v>
          </cell>
          <cell r="B12">
            <v>11638</v>
          </cell>
          <cell r="C12">
            <v>1200</v>
          </cell>
          <cell r="E12">
            <v>1000</v>
          </cell>
        </row>
        <row r="13">
          <cell r="A13">
            <v>10310</v>
          </cell>
          <cell r="B13">
            <v>11625</v>
          </cell>
          <cell r="C13">
            <v>1200</v>
          </cell>
          <cell r="E13">
            <v>1000</v>
          </cell>
        </row>
        <row r="14">
          <cell r="A14">
            <v>10346</v>
          </cell>
          <cell r="B14">
            <v>11629</v>
          </cell>
          <cell r="C14">
            <v>1200</v>
          </cell>
          <cell r="E14">
            <v>1000</v>
          </cell>
        </row>
        <row r="15">
          <cell r="A15">
            <v>10355</v>
          </cell>
          <cell r="B15">
            <v>11629</v>
          </cell>
          <cell r="C15">
            <v>1200</v>
          </cell>
          <cell r="E15">
            <v>1000</v>
          </cell>
        </row>
        <row r="16">
          <cell r="A16">
            <v>10360</v>
          </cell>
          <cell r="B16">
            <v>11629</v>
          </cell>
          <cell r="C16">
            <v>1200</v>
          </cell>
          <cell r="E16">
            <v>1000</v>
          </cell>
        </row>
        <row r="17">
          <cell r="A17">
            <v>10365</v>
          </cell>
          <cell r="B17">
            <v>11629</v>
          </cell>
          <cell r="C17">
            <v>1200</v>
          </cell>
          <cell r="E17">
            <v>1000</v>
          </cell>
        </row>
        <row r="18">
          <cell r="A18">
            <v>10370</v>
          </cell>
          <cell r="B18">
            <v>11629</v>
          </cell>
          <cell r="C18">
            <v>1200</v>
          </cell>
          <cell r="E18">
            <v>1000</v>
          </cell>
        </row>
        <row r="19">
          <cell r="A19">
            <v>10375</v>
          </cell>
          <cell r="B19">
            <v>11629</v>
          </cell>
          <cell r="C19">
            <v>1200</v>
          </cell>
          <cell r="E19">
            <v>1000</v>
          </cell>
        </row>
        <row r="20">
          <cell r="A20">
            <v>10380</v>
          </cell>
          <cell r="B20">
            <v>11629</v>
          </cell>
          <cell r="C20">
            <v>1200</v>
          </cell>
          <cell r="E20">
            <v>1000</v>
          </cell>
        </row>
        <row r="21">
          <cell r="A21">
            <v>10385</v>
          </cell>
          <cell r="B21">
            <v>11629</v>
          </cell>
          <cell r="C21">
            <v>1200</v>
          </cell>
          <cell r="E21">
            <v>1000</v>
          </cell>
        </row>
        <row r="22">
          <cell r="A22">
            <v>10390</v>
          </cell>
          <cell r="B22">
            <v>11629</v>
          </cell>
          <cell r="C22">
            <v>1200</v>
          </cell>
          <cell r="E22">
            <v>1000</v>
          </cell>
        </row>
        <row r="23">
          <cell r="A23">
            <v>10395</v>
          </cell>
          <cell r="B23">
            <v>11629</v>
          </cell>
          <cell r="C23">
            <v>1200</v>
          </cell>
          <cell r="E23">
            <v>1000</v>
          </cell>
        </row>
        <row r="24">
          <cell r="A24">
            <v>10410</v>
          </cell>
          <cell r="B24">
            <v>11678</v>
          </cell>
          <cell r="C24">
            <v>1200</v>
          </cell>
          <cell r="E24">
            <v>1000</v>
          </cell>
        </row>
        <row r="25">
          <cell r="A25">
            <v>10412</v>
          </cell>
          <cell r="B25">
            <v>11682</v>
          </cell>
          <cell r="C25">
            <v>1200</v>
          </cell>
          <cell r="E25">
            <v>1000</v>
          </cell>
        </row>
        <row r="26">
          <cell r="A26">
            <v>10420</v>
          </cell>
          <cell r="B26">
            <v>11681</v>
          </cell>
          <cell r="C26">
            <v>1200</v>
          </cell>
          <cell r="E26">
            <v>1000</v>
          </cell>
        </row>
        <row r="27">
          <cell r="A27">
            <v>10440</v>
          </cell>
          <cell r="B27">
            <v>11683</v>
          </cell>
          <cell r="C27">
            <v>1200</v>
          </cell>
          <cell r="E27">
            <v>1000</v>
          </cell>
        </row>
        <row r="28">
          <cell r="A28">
            <v>10610</v>
          </cell>
          <cell r="B28">
            <v>11636</v>
          </cell>
          <cell r="C28">
            <v>1200</v>
          </cell>
          <cell r="E28">
            <v>1000</v>
          </cell>
        </row>
        <row r="29">
          <cell r="A29">
            <v>10625</v>
          </cell>
          <cell r="B29">
            <v>11636</v>
          </cell>
          <cell r="C29">
            <v>1200</v>
          </cell>
          <cell r="E29">
            <v>1000</v>
          </cell>
        </row>
        <row r="30">
          <cell r="A30">
            <v>10656</v>
          </cell>
          <cell r="B30">
            <v>11636</v>
          </cell>
          <cell r="C30">
            <v>1200</v>
          </cell>
          <cell r="E30">
            <v>1000</v>
          </cell>
        </row>
        <row r="31">
          <cell r="A31">
            <v>10700</v>
          </cell>
          <cell r="B31">
            <v>11758</v>
          </cell>
          <cell r="C31">
            <v>1201</v>
          </cell>
          <cell r="E31">
            <v>1000</v>
          </cell>
        </row>
        <row r="32">
          <cell r="A32">
            <v>10701</v>
          </cell>
          <cell r="B32">
            <v>11759</v>
          </cell>
          <cell r="C32">
            <v>1201</v>
          </cell>
          <cell r="E32">
            <v>1000</v>
          </cell>
        </row>
        <row r="33">
          <cell r="A33">
            <v>10810</v>
          </cell>
          <cell r="B33">
            <v>11625</v>
          </cell>
          <cell r="C33">
            <v>1200</v>
          </cell>
          <cell r="E33">
            <v>1000</v>
          </cell>
        </row>
        <row r="34">
          <cell r="A34">
            <v>10901</v>
          </cell>
          <cell r="B34">
            <v>11622</v>
          </cell>
          <cell r="C34">
            <v>1200</v>
          </cell>
          <cell r="E34">
            <v>1000</v>
          </cell>
        </row>
        <row r="35">
          <cell r="A35">
            <v>10910</v>
          </cell>
          <cell r="B35">
            <v>11622</v>
          </cell>
          <cell r="C35">
            <v>1200</v>
          </cell>
          <cell r="E35">
            <v>1000</v>
          </cell>
        </row>
        <row r="36">
          <cell r="A36">
            <v>11100</v>
          </cell>
          <cell r="B36">
            <v>11845</v>
          </cell>
          <cell r="C36">
            <v>1200</v>
          </cell>
          <cell r="E36">
            <v>1000</v>
          </cell>
        </row>
        <row r="37">
          <cell r="A37">
            <v>11334</v>
          </cell>
          <cell r="B37">
            <v>11845</v>
          </cell>
          <cell r="C37">
            <v>1200</v>
          </cell>
          <cell r="E37">
            <v>1000</v>
          </cell>
        </row>
        <row r="38">
          <cell r="A38">
            <v>17500</v>
          </cell>
          <cell r="B38">
            <v>10765</v>
          </cell>
          <cell r="C38">
            <v>1192</v>
          </cell>
          <cell r="E38">
            <v>1000</v>
          </cell>
        </row>
        <row r="39">
          <cell r="A39">
            <v>20030</v>
          </cell>
          <cell r="B39">
            <v>12248</v>
          </cell>
          <cell r="C39">
            <v>1201</v>
          </cell>
          <cell r="E39">
            <v>1000</v>
          </cell>
        </row>
        <row r="40">
          <cell r="A40">
            <v>20035</v>
          </cell>
          <cell r="B40">
            <v>12289</v>
          </cell>
          <cell r="C40">
            <v>1201</v>
          </cell>
          <cell r="E40">
            <v>1000</v>
          </cell>
        </row>
        <row r="41">
          <cell r="A41">
            <v>20041</v>
          </cell>
          <cell r="B41">
            <v>10113</v>
          </cell>
          <cell r="C41">
            <v>1033</v>
          </cell>
          <cell r="E41">
            <v>1000</v>
          </cell>
        </row>
        <row r="42">
          <cell r="A42">
            <v>20043</v>
          </cell>
          <cell r="B42">
            <v>11600</v>
          </cell>
          <cell r="C42">
            <v>1040</v>
          </cell>
          <cell r="E42">
            <v>1000</v>
          </cell>
        </row>
        <row r="43">
          <cell r="A43">
            <v>20044</v>
          </cell>
          <cell r="B43">
            <v>12249</v>
          </cell>
          <cell r="C43">
            <v>1201</v>
          </cell>
          <cell r="E43">
            <v>1000</v>
          </cell>
        </row>
        <row r="44">
          <cell r="A44">
            <v>20047</v>
          </cell>
          <cell r="B44">
            <v>10113</v>
          </cell>
          <cell r="C44">
            <v>1033</v>
          </cell>
          <cell r="E44">
            <v>1000</v>
          </cell>
        </row>
        <row r="45">
          <cell r="A45">
            <v>20049</v>
          </cell>
          <cell r="B45">
            <v>11887</v>
          </cell>
          <cell r="C45">
            <v>1200</v>
          </cell>
          <cell r="E45">
            <v>1000</v>
          </cell>
        </row>
        <row r="46">
          <cell r="A46">
            <v>20050</v>
          </cell>
          <cell r="B46">
            <v>11600</v>
          </cell>
          <cell r="C46">
            <v>1040</v>
          </cell>
          <cell r="E46">
            <v>1000</v>
          </cell>
        </row>
        <row r="47">
          <cell r="A47">
            <v>20055</v>
          </cell>
          <cell r="B47">
            <v>10764</v>
          </cell>
          <cell r="C47">
            <v>1192</v>
          </cell>
          <cell r="E47">
            <v>1000</v>
          </cell>
        </row>
        <row r="48">
          <cell r="A48">
            <v>20071</v>
          </cell>
          <cell r="B48">
            <v>11627</v>
          </cell>
          <cell r="C48">
            <v>1200</v>
          </cell>
          <cell r="E48">
            <v>1000</v>
          </cell>
        </row>
        <row r="49">
          <cell r="A49">
            <v>20072</v>
          </cell>
          <cell r="B49">
            <v>11634</v>
          </cell>
          <cell r="C49">
            <v>1200</v>
          </cell>
          <cell r="E49">
            <v>1000</v>
          </cell>
        </row>
        <row r="50">
          <cell r="A50">
            <v>20073</v>
          </cell>
          <cell r="B50">
            <v>11627</v>
          </cell>
          <cell r="C50">
            <v>1200</v>
          </cell>
          <cell r="E50">
            <v>1000</v>
          </cell>
        </row>
        <row r="51">
          <cell r="A51">
            <v>20100</v>
          </cell>
          <cell r="B51">
            <v>11636</v>
          </cell>
          <cell r="C51">
            <v>1200</v>
          </cell>
          <cell r="E51">
            <v>1000</v>
          </cell>
        </row>
        <row r="52">
          <cell r="A52">
            <v>20150</v>
          </cell>
          <cell r="B52">
            <v>11636</v>
          </cell>
          <cell r="C52">
            <v>1200</v>
          </cell>
          <cell r="E52">
            <v>1000</v>
          </cell>
        </row>
        <row r="53">
          <cell r="A53">
            <v>20203</v>
          </cell>
          <cell r="B53">
            <v>11676</v>
          </cell>
          <cell r="C53">
            <v>1200</v>
          </cell>
          <cell r="E53">
            <v>1000</v>
          </cell>
        </row>
        <row r="54">
          <cell r="A54">
            <v>20205</v>
          </cell>
          <cell r="B54">
            <v>11676</v>
          </cell>
          <cell r="C54">
            <v>1200</v>
          </cell>
          <cell r="E54">
            <v>1000</v>
          </cell>
        </row>
        <row r="55">
          <cell r="A55">
            <v>20209</v>
          </cell>
          <cell r="B55">
            <v>11676</v>
          </cell>
          <cell r="C55">
            <v>1200</v>
          </cell>
          <cell r="E55">
            <v>1000</v>
          </cell>
        </row>
        <row r="56">
          <cell r="A56">
            <v>20211</v>
          </cell>
          <cell r="B56">
            <v>11676</v>
          </cell>
          <cell r="C56">
            <v>1200</v>
          </cell>
          <cell r="E56">
            <v>1000</v>
          </cell>
        </row>
        <row r="57">
          <cell r="A57">
            <v>20232</v>
          </cell>
          <cell r="B57">
            <v>11676</v>
          </cell>
          <cell r="C57">
            <v>1200</v>
          </cell>
          <cell r="E57">
            <v>1000</v>
          </cell>
        </row>
        <row r="58">
          <cell r="A58">
            <v>20301</v>
          </cell>
          <cell r="B58">
            <v>12249</v>
          </cell>
          <cell r="C58">
            <v>1201</v>
          </cell>
          <cell r="E58">
            <v>1000</v>
          </cell>
        </row>
        <row r="59">
          <cell r="A59">
            <v>20310</v>
          </cell>
          <cell r="B59">
            <v>12293</v>
          </cell>
          <cell r="C59">
            <v>1201</v>
          </cell>
          <cell r="E59">
            <v>1000</v>
          </cell>
        </row>
        <row r="60">
          <cell r="A60">
            <v>20315</v>
          </cell>
          <cell r="B60">
            <v>12249</v>
          </cell>
          <cell r="C60">
            <v>1201</v>
          </cell>
          <cell r="E60">
            <v>1000</v>
          </cell>
        </row>
        <row r="61">
          <cell r="A61">
            <v>21010</v>
          </cell>
          <cell r="B61">
            <v>12249</v>
          </cell>
          <cell r="C61">
            <v>1201</v>
          </cell>
          <cell r="E61">
            <v>1000</v>
          </cell>
        </row>
        <row r="62">
          <cell r="A62">
            <v>21101</v>
          </cell>
          <cell r="B62">
            <v>11127</v>
          </cell>
          <cell r="C62">
            <v>1167</v>
          </cell>
          <cell r="E62">
            <v>1000</v>
          </cell>
        </row>
        <row r="63">
          <cell r="A63">
            <v>21102</v>
          </cell>
          <cell r="B63">
            <v>11127</v>
          </cell>
          <cell r="C63">
            <v>1167</v>
          </cell>
          <cell r="E63">
            <v>1000</v>
          </cell>
        </row>
        <row r="64">
          <cell r="A64">
            <v>21103</v>
          </cell>
          <cell r="B64">
            <v>11127</v>
          </cell>
          <cell r="C64">
            <v>1167</v>
          </cell>
          <cell r="E64">
            <v>1000</v>
          </cell>
        </row>
        <row r="65">
          <cell r="A65">
            <v>21104</v>
          </cell>
          <cell r="B65">
            <v>11127</v>
          </cell>
          <cell r="C65">
            <v>1167</v>
          </cell>
          <cell r="E65">
            <v>1000</v>
          </cell>
        </row>
        <row r="66">
          <cell r="A66">
            <v>21105</v>
          </cell>
          <cell r="B66">
            <v>11127</v>
          </cell>
          <cell r="C66">
            <v>1167</v>
          </cell>
          <cell r="E66">
            <v>1000</v>
          </cell>
        </row>
        <row r="67">
          <cell r="A67">
            <v>21106</v>
          </cell>
          <cell r="B67">
            <v>11127</v>
          </cell>
          <cell r="C67">
            <v>1167</v>
          </cell>
          <cell r="E67">
            <v>1000</v>
          </cell>
        </row>
        <row r="68">
          <cell r="A68">
            <v>21107</v>
          </cell>
          <cell r="B68">
            <v>11127</v>
          </cell>
          <cell r="C68">
            <v>1167</v>
          </cell>
          <cell r="E68">
            <v>1000</v>
          </cell>
        </row>
        <row r="69">
          <cell r="A69">
            <v>21201</v>
          </cell>
          <cell r="B69">
            <v>11127</v>
          </cell>
          <cell r="C69">
            <v>1167</v>
          </cell>
          <cell r="E69">
            <v>1000</v>
          </cell>
        </row>
        <row r="70">
          <cell r="A70">
            <v>21202</v>
          </cell>
          <cell r="B70">
            <v>11127</v>
          </cell>
          <cell r="C70">
            <v>1167</v>
          </cell>
          <cell r="E70">
            <v>1000</v>
          </cell>
        </row>
        <row r="71">
          <cell r="A71">
            <v>21203</v>
          </cell>
          <cell r="B71">
            <v>11127</v>
          </cell>
          <cell r="C71">
            <v>1167</v>
          </cell>
          <cell r="E71">
            <v>1000</v>
          </cell>
        </row>
        <row r="72">
          <cell r="A72">
            <v>21204</v>
          </cell>
          <cell r="B72">
            <v>11127</v>
          </cell>
          <cell r="C72">
            <v>1167</v>
          </cell>
          <cell r="E72">
            <v>1000</v>
          </cell>
        </row>
        <row r="73">
          <cell r="A73">
            <v>21205</v>
          </cell>
          <cell r="B73">
            <v>11127</v>
          </cell>
          <cell r="C73">
            <v>1167</v>
          </cell>
          <cell r="E73">
            <v>1000</v>
          </cell>
        </row>
        <row r="74">
          <cell r="A74">
            <v>21206</v>
          </cell>
          <cell r="B74">
            <v>11127</v>
          </cell>
          <cell r="C74">
            <v>1167</v>
          </cell>
          <cell r="E74">
            <v>1000</v>
          </cell>
        </row>
        <row r="75">
          <cell r="A75">
            <v>21207</v>
          </cell>
          <cell r="B75">
            <v>11127</v>
          </cell>
          <cell r="C75">
            <v>1167</v>
          </cell>
          <cell r="E75">
            <v>1000</v>
          </cell>
        </row>
        <row r="76">
          <cell r="A76">
            <v>21301</v>
          </cell>
          <cell r="B76">
            <v>11127</v>
          </cell>
          <cell r="C76">
            <v>1167</v>
          </cell>
          <cell r="E76">
            <v>1000</v>
          </cell>
        </row>
        <row r="77">
          <cell r="A77">
            <v>21302</v>
          </cell>
          <cell r="B77">
            <v>11127</v>
          </cell>
          <cell r="C77">
            <v>1167</v>
          </cell>
          <cell r="E77">
            <v>1000</v>
          </cell>
        </row>
        <row r="78">
          <cell r="A78">
            <v>21303</v>
          </cell>
          <cell r="B78">
            <v>11127</v>
          </cell>
          <cell r="C78">
            <v>1167</v>
          </cell>
          <cell r="E78">
            <v>1000</v>
          </cell>
        </row>
        <row r="79">
          <cell r="A79">
            <v>21401</v>
          </cell>
          <cell r="B79">
            <v>11127</v>
          </cell>
          <cell r="C79">
            <v>1167</v>
          </cell>
          <cell r="E79">
            <v>1000</v>
          </cell>
        </row>
        <row r="80">
          <cell r="A80">
            <v>21501</v>
          </cell>
          <cell r="B80">
            <v>11127</v>
          </cell>
          <cell r="C80">
            <v>1167</v>
          </cell>
          <cell r="E80">
            <v>1000</v>
          </cell>
        </row>
        <row r="81">
          <cell r="A81">
            <v>21601</v>
          </cell>
          <cell r="B81">
            <v>11127</v>
          </cell>
          <cell r="C81">
            <v>1167</v>
          </cell>
          <cell r="E81">
            <v>1000</v>
          </cell>
        </row>
        <row r="82">
          <cell r="A82">
            <v>21602</v>
          </cell>
          <cell r="B82">
            <v>11127</v>
          </cell>
          <cell r="C82">
            <v>1167</v>
          </cell>
          <cell r="E82">
            <v>1000</v>
          </cell>
        </row>
        <row r="83">
          <cell r="A83">
            <v>21603</v>
          </cell>
          <cell r="B83">
            <v>11127</v>
          </cell>
          <cell r="C83">
            <v>1167</v>
          </cell>
          <cell r="E83">
            <v>1000</v>
          </cell>
        </row>
        <row r="84">
          <cell r="A84">
            <v>21701</v>
          </cell>
          <cell r="B84">
            <v>11127</v>
          </cell>
          <cell r="C84">
            <v>1167</v>
          </cell>
          <cell r="E84">
            <v>1000</v>
          </cell>
        </row>
        <row r="85">
          <cell r="A85">
            <v>21702</v>
          </cell>
          <cell r="B85">
            <v>11127</v>
          </cell>
          <cell r="C85">
            <v>1167</v>
          </cell>
          <cell r="E85">
            <v>1000</v>
          </cell>
        </row>
        <row r="86">
          <cell r="A86">
            <v>21703</v>
          </cell>
          <cell r="B86">
            <v>11127</v>
          </cell>
          <cell r="C86">
            <v>1167</v>
          </cell>
          <cell r="E86">
            <v>1000</v>
          </cell>
        </row>
        <row r="87">
          <cell r="A87">
            <v>21704</v>
          </cell>
          <cell r="B87">
            <v>11127</v>
          </cell>
          <cell r="C87">
            <v>1167</v>
          </cell>
          <cell r="E87">
            <v>1000</v>
          </cell>
        </row>
        <row r="88">
          <cell r="A88">
            <v>21705</v>
          </cell>
          <cell r="B88">
            <v>11127</v>
          </cell>
          <cell r="C88">
            <v>1167</v>
          </cell>
          <cell r="E88">
            <v>1000</v>
          </cell>
        </row>
        <row r="89">
          <cell r="A89">
            <v>21801</v>
          </cell>
          <cell r="B89">
            <v>11127</v>
          </cell>
          <cell r="C89">
            <v>1167</v>
          </cell>
          <cell r="E89">
            <v>1000</v>
          </cell>
        </row>
        <row r="90">
          <cell r="A90">
            <v>21802</v>
          </cell>
          <cell r="B90">
            <v>11127</v>
          </cell>
          <cell r="C90">
            <v>1167</v>
          </cell>
          <cell r="E90">
            <v>1000</v>
          </cell>
        </row>
        <row r="91">
          <cell r="A91">
            <v>22052</v>
          </cell>
          <cell r="B91">
            <v>10817</v>
          </cell>
          <cell r="C91">
            <v>1167</v>
          </cell>
          <cell r="E91">
            <v>1000</v>
          </cell>
        </row>
        <row r="92">
          <cell r="A92">
            <v>22056</v>
          </cell>
          <cell r="B92">
            <v>10814</v>
          </cell>
          <cell r="C92">
            <v>1167</v>
          </cell>
          <cell r="E92">
            <v>1000</v>
          </cell>
        </row>
        <row r="93">
          <cell r="A93">
            <v>22058</v>
          </cell>
          <cell r="B93">
            <v>11126</v>
          </cell>
          <cell r="C93">
            <v>1167</v>
          </cell>
          <cell r="E93">
            <v>1000</v>
          </cell>
        </row>
        <row r="94">
          <cell r="A94">
            <v>22059</v>
          </cell>
          <cell r="B94">
            <v>11126</v>
          </cell>
          <cell r="C94">
            <v>1167</v>
          </cell>
          <cell r="E94">
            <v>1000</v>
          </cell>
        </row>
        <row r="95">
          <cell r="A95">
            <v>22114</v>
          </cell>
          <cell r="B95">
            <v>11871</v>
          </cell>
          <cell r="C95">
            <v>1030</v>
          </cell>
          <cell r="E95">
            <v>1000</v>
          </cell>
        </row>
        <row r="96">
          <cell r="A96">
            <v>22205</v>
          </cell>
          <cell r="B96">
            <v>11648</v>
          </cell>
          <cell r="C96">
            <v>1206</v>
          </cell>
          <cell r="E96">
            <v>1000</v>
          </cell>
        </row>
        <row r="97">
          <cell r="A97">
            <v>22215</v>
          </cell>
          <cell r="B97">
            <v>11651</v>
          </cell>
          <cell r="C97">
            <v>1200</v>
          </cell>
          <cell r="E97">
            <v>1000</v>
          </cell>
        </row>
        <row r="98">
          <cell r="A98">
            <v>22315</v>
          </cell>
          <cell r="B98">
            <v>11652</v>
          </cell>
          <cell r="C98">
            <v>1200</v>
          </cell>
          <cell r="E98">
            <v>1000</v>
          </cell>
        </row>
        <row r="99">
          <cell r="A99">
            <v>22335</v>
          </cell>
          <cell r="B99">
            <v>11650</v>
          </cell>
          <cell r="C99">
            <v>1200</v>
          </cell>
          <cell r="E99">
            <v>1000</v>
          </cell>
        </row>
        <row r="100">
          <cell r="A100">
            <v>22355</v>
          </cell>
          <cell r="B100">
            <v>11648</v>
          </cell>
          <cell r="C100">
            <v>1200</v>
          </cell>
          <cell r="E100">
            <v>1000</v>
          </cell>
        </row>
        <row r="101">
          <cell r="A101">
            <v>22415</v>
          </cell>
          <cell r="B101">
            <v>11655</v>
          </cell>
          <cell r="C101">
            <v>1200</v>
          </cell>
          <cell r="E101">
            <v>1000</v>
          </cell>
        </row>
        <row r="102">
          <cell r="A102">
            <v>22425</v>
          </cell>
          <cell r="B102">
            <v>11653</v>
          </cell>
          <cell r="C102">
            <v>1200</v>
          </cell>
          <cell r="E102">
            <v>1000</v>
          </cell>
        </row>
        <row r="103">
          <cell r="A103">
            <v>22435</v>
          </cell>
          <cell r="B103">
            <v>11648</v>
          </cell>
          <cell r="C103">
            <v>1200</v>
          </cell>
          <cell r="E103">
            <v>1000</v>
          </cell>
        </row>
        <row r="104">
          <cell r="A104">
            <v>22460</v>
          </cell>
          <cell r="B104">
            <v>11654</v>
          </cell>
          <cell r="C104">
            <v>1200</v>
          </cell>
          <cell r="E104">
            <v>1000</v>
          </cell>
        </row>
        <row r="105">
          <cell r="A105">
            <v>22510</v>
          </cell>
          <cell r="B105">
            <v>11648</v>
          </cell>
          <cell r="C105">
            <v>1200</v>
          </cell>
          <cell r="E105">
            <v>1000</v>
          </cell>
        </row>
        <row r="106">
          <cell r="A106">
            <v>22540</v>
          </cell>
          <cell r="B106">
            <v>11682</v>
          </cell>
          <cell r="C106">
            <v>1200</v>
          </cell>
          <cell r="E106">
            <v>1000</v>
          </cell>
        </row>
        <row r="107">
          <cell r="A107">
            <v>22725</v>
          </cell>
          <cell r="B107">
            <v>11655</v>
          </cell>
          <cell r="C107">
            <v>1200</v>
          </cell>
          <cell r="E107">
            <v>1000</v>
          </cell>
        </row>
        <row r="108">
          <cell r="A108">
            <v>22760</v>
          </cell>
          <cell r="B108">
            <v>11898</v>
          </cell>
          <cell r="C108">
            <v>1200</v>
          </cell>
          <cell r="E108">
            <v>1000</v>
          </cell>
        </row>
        <row r="109">
          <cell r="A109">
            <v>22761</v>
          </cell>
          <cell r="B109">
            <v>11898</v>
          </cell>
          <cell r="C109">
            <v>1200</v>
          </cell>
          <cell r="E109">
            <v>1000</v>
          </cell>
        </row>
        <row r="110">
          <cell r="A110">
            <v>22762</v>
          </cell>
          <cell r="B110">
            <v>11898</v>
          </cell>
          <cell r="C110">
            <v>1200</v>
          </cell>
          <cell r="E110">
            <v>1000</v>
          </cell>
        </row>
        <row r="111">
          <cell r="A111">
            <v>22801</v>
          </cell>
          <cell r="B111">
            <v>11679</v>
          </cell>
          <cell r="C111">
            <v>1200</v>
          </cell>
          <cell r="E111">
            <v>1000</v>
          </cell>
        </row>
        <row r="112">
          <cell r="A112">
            <v>22803</v>
          </cell>
          <cell r="B112">
            <v>11679</v>
          </cell>
          <cell r="C112">
            <v>1200</v>
          </cell>
          <cell r="E112">
            <v>1000</v>
          </cell>
        </row>
        <row r="113">
          <cell r="A113">
            <v>22810</v>
          </cell>
          <cell r="B113">
            <v>11679</v>
          </cell>
          <cell r="C113">
            <v>1200</v>
          </cell>
          <cell r="E113">
            <v>1000</v>
          </cell>
        </row>
        <row r="114">
          <cell r="A114">
            <v>22811</v>
          </cell>
          <cell r="B114">
            <v>11680</v>
          </cell>
          <cell r="C114">
            <v>1200</v>
          </cell>
          <cell r="E114">
            <v>1000</v>
          </cell>
        </row>
        <row r="115">
          <cell r="A115">
            <v>22812</v>
          </cell>
          <cell r="B115">
            <v>11680</v>
          </cell>
          <cell r="C115">
            <v>1200</v>
          </cell>
          <cell r="E115">
            <v>1000</v>
          </cell>
        </row>
        <row r="116">
          <cell r="A116">
            <v>22815</v>
          </cell>
          <cell r="B116">
            <v>11679</v>
          </cell>
          <cell r="C116">
            <v>1200</v>
          </cell>
          <cell r="E116">
            <v>1000</v>
          </cell>
        </row>
        <row r="117">
          <cell r="A117">
            <v>22820</v>
          </cell>
          <cell r="B117">
            <v>11679</v>
          </cell>
          <cell r="C117">
            <v>1200</v>
          </cell>
          <cell r="E117">
            <v>1000</v>
          </cell>
        </row>
        <row r="118">
          <cell r="A118">
            <v>22830</v>
          </cell>
          <cell r="B118">
            <v>11679</v>
          </cell>
          <cell r="C118">
            <v>1200</v>
          </cell>
          <cell r="E118">
            <v>1000</v>
          </cell>
        </row>
        <row r="119">
          <cell r="A119">
            <v>22850</v>
          </cell>
          <cell r="B119">
            <v>11679</v>
          </cell>
          <cell r="C119">
            <v>1200</v>
          </cell>
          <cell r="E119">
            <v>1000</v>
          </cell>
        </row>
        <row r="120">
          <cell r="A120">
            <v>22860</v>
          </cell>
          <cell r="B120">
            <v>11679</v>
          </cell>
          <cell r="C120">
            <v>1200</v>
          </cell>
          <cell r="E120">
            <v>1000</v>
          </cell>
        </row>
        <row r="121">
          <cell r="A121">
            <v>22870</v>
          </cell>
          <cell r="B121">
            <v>11679</v>
          </cell>
          <cell r="C121">
            <v>1200</v>
          </cell>
          <cell r="E121">
            <v>1000</v>
          </cell>
        </row>
        <row r="122">
          <cell r="A122">
            <v>22880</v>
          </cell>
          <cell r="B122">
            <v>11679</v>
          </cell>
          <cell r="C122">
            <v>1200</v>
          </cell>
          <cell r="E122">
            <v>1000</v>
          </cell>
        </row>
        <row r="123">
          <cell r="A123">
            <v>22885</v>
          </cell>
          <cell r="B123">
            <v>11679</v>
          </cell>
          <cell r="C123">
            <v>1200</v>
          </cell>
          <cell r="E123">
            <v>1000</v>
          </cell>
        </row>
        <row r="124">
          <cell r="A124">
            <v>22890</v>
          </cell>
          <cell r="B124">
            <v>11679</v>
          </cell>
          <cell r="C124">
            <v>1200</v>
          </cell>
          <cell r="E124">
            <v>1000</v>
          </cell>
        </row>
        <row r="125">
          <cell r="A125">
            <v>22896</v>
          </cell>
          <cell r="B125">
            <v>11679</v>
          </cell>
          <cell r="C125">
            <v>1200</v>
          </cell>
          <cell r="E125">
            <v>1000</v>
          </cell>
        </row>
        <row r="126">
          <cell r="A126">
            <v>22905</v>
          </cell>
          <cell r="B126">
            <v>11656</v>
          </cell>
          <cell r="C126">
            <v>1200</v>
          </cell>
          <cell r="E126">
            <v>1000</v>
          </cell>
        </row>
        <row r="127">
          <cell r="A127">
            <v>23120</v>
          </cell>
          <cell r="B127">
            <v>11633</v>
          </cell>
          <cell r="C127">
            <v>1200</v>
          </cell>
          <cell r="E127">
            <v>1000</v>
          </cell>
        </row>
        <row r="128">
          <cell r="A128">
            <v>23126</v>
          </cell>
          <cell r="B128">
            <v>11883</v>
          </cell>
          <cell r="C128">
            <v>1167</v>
          </cell>
          <cell r="E128">
            <v>1000</v>
          </cell>
        </row>
        <row r="129">
          <cell r="A129">
            <v>23128</v>
          </cell>
          <cell r="B129">
            <v>11680</v>
          </cell>
          <cell r="C129">
            <v>1200</v>
          </cell>
          <cell r="E129">
            <v>1000</v>
          </cell>
        </row>
        <row r="130">
          <cell r="A130">
            <v>23129</v>
          </cell>
          <cell r="B130">
            <v>11680</v>
          </cell>
          <cell r="C130">
            <v>1200</v>
          </cell>
          <cell r="E130">
            <v>1000</v>
          </cell>
        </row>
        <row r="131">
          <cell r="A131">
            <v>23201</v>
          </cell>
          <cell r="B131">
            <v>12289</v>
          </cell>
          <cell r="C131">
            <v>1201</v>
          </cell>
          <cell r="E131">
            <v>1000</v>
          </cell>
        </row>
        <row r="132">
          <cell r="A132">
            <v>23220</v>
          </cell>
          <cell r="B132">
            <v>11647</v>
          </cell>
          <cell r="C132">
            <v>1200</v>
          </cell>
          <cell r="E132">
            <v>1000</v>
          </cell>
        </row>
        <row r="133">
          <cell r="A133">
            <v>23225</v>
          </cell>
          <cell r="B133">
            <v>11647</v>
          </cell>
          <cell r="C133">
            <v>1200</v>
          </cell>
          <cell r="E133">
            <v>1000</v>
          </cell>
        </row>
        <row r="134">
          <cell r="A134">
            <v>23240</v>
          </cell>
          <cell r="B134">
            <v>12293</v>
          </cell>
          <cell r="C134">
            <v>1201</v>
          </cell>
          <cell r="E134">
            <v>1000</v>
          </cell>
        </row>
        <row r="135">
          <cell r="A135">
            <v>23241</v>
          </cell>
          <cell r="B135">
            <v>12291</v>
          </cell>
          <cell r="C135">
            <v>1201</v>
          </cell>
          <cell r="E135">
            <v>1000</v>
          </cell>
        </row>
        <row r="136">
          <cell r="A136">
            <v>23300</v>
          </cell>
          <cell r="B136">
            <v>12290</v>
          </cell>
          <cell r="C136">
            <v>1201</v>
          </cell>
          <cell r="E136">
            <v>1000</v>
          </cell>
        </row>
        <row r="137">
          <cell r="A137">
            <v>23315</v>
          </cell>
          <cell r="B137">
            <v>11887</v>
          </cell>
          <cell r="C137">
            <v>1200</v>
          </cell>
          <cell r="E137">
            <v>1000</v>
          </cell>
        </row>
        <row r="138">
          <cell r="A138">
            <v>23316</v>
          </cell>
          <cell r="B138">
            <v>11829</v>
          </cell>
          <cell r="C138">
            <v>1200</v>
          </cell>
          <cell r="E138">
            <v>1000</v>
          </cell>
        </row>
        <row r="139">
          <cell r="A139">
            <v>23320</v>
          </cell>
          <cell r="B139">
            <v>11909</v>
          </cell>
          <cell r="C139">
            <v>1167</v>
          </cell>
          <cell r="E139">
            <v>1000</v>
          </cell>
        </row>
        <row r="140">
          <cell r="A140">
            <v>23330</v>
          </cell>
          <cell r="B140">
            <v>12293</v>
          </cell>
          <cell r="C140">
            <v>1201</v>
          </cell>
          <cell r="E140">
            <v>1000</v>
          </cell>
        </row>
        <row r="141">
          <cell r="A141">
            <v>23405</v>
          </cell>
          <cell r="B141">
            <v>11640</v>
          </cell>
          <cell r="C141">
            <v>1200</v>
          </cell>
          <cell r="E141">
            <v>1000</v>
          </cell>
        </row>
        <row r="142">
          <cell r="A142">
            <v>23420</v>
          </cell>
          <cell r="B142">
            <v>11640</v>
          </cell>
          <cell r="C142">
            <v>1200</v>
          </cell>
          <cell r="E142">
            <v>1000</v>
          </cell>
        </row>
        <row r="143">
          <cell r="A143">
            <v>23430</v>
          </cell>
          <cell r="B143">
            <v>11640</v>
          </cell>
          <cell r="C143">
            <v>1200</v>
          </cell>
          <cell r="E143">
            <v>1000</v>
          </cell>
        </row>
        <row r="144">
          <cell r="A144">
            <v>23440</v>
          </cell>
          <cell r="B144">
            <v>11640</v>
          </cell>
          <cell r="C144">
            <v>1200</v>
          </cell>
          <cell r="E144">
            <v>1000</v>
          </cell>
        </row>
        <row r="145">
          <cell r="A145">
            <v>23450</v>
          </cell>
          <cell r="B145">
            <v>11640</v>
          </cell>
          <cell r="C145">
            <v>1200</v>
          </cell>
          <cell r="E145">
            <v>1000</v>
          </cell>
        </row>
        <row r="146">
          <cell r="A146">
            <v>23550</v>
          </cell>
          <cell r="B146">
            <v>11530</v>
          </cell>
          <cell r="C146">
            <v>1200</v>
          </cell>
          <cell r="E146">
            <v>1000</v>
          </cell>
        </row>
        <row r="147">
          <cell r="A147">
            <v>23551</v>
          </cell>
          <cell r="B147">
            <v>12290</v>
          </cell>
          <cell r="C147">
            <v>1201</v>
          </cell>
          <cell r="E147">
            <v>1000</v>
          </cell>
        </row>
        <row r="148">
          <cell r="A148">
            <v>23555</v>
          </cell>
          <cell r="B148">
            <v>12290</v>
          </cell>
          <cell r="C148">
            <v>1201</v>
          </cell>
          <cell r="E148">
            <v>1000</v>
          </cell>
        </row>
        <row r="149">
          <cell r="A149">
            <v>23560</v>
          </cell>
          <cell r="B149">
            <v>12202</v>
          </cell>
          <cell r="C149">
            <v>1201</v>
          </cell>
          <cell r="E149">
            <v>1000</v>
          </cell>
        </row>
        <row r="150">
          <cell r="A150">
            <v>23561</v>
          </cell>
          <cell r="B150">
            <v>11838</v>
          </cell>
          <cell r="C150">
            <v>1200</v>
          </cell>
          <cell r="E150">
            <v>1000</v>
          </cell>
        </row>
        <row r="151">
          <cell r="A151">
            <v>23635</v>
          </cell>
          <cell r="B151">
            <v>11647</v>
          </cell>
          <cell r="C151">
            <v>1200</v>
          </cell>
          <cell r="E151">
            <v>1000</v>
          </cell>
        </row>
        <row r="152">
          <cell r="A152">
            <v>23700</v>
          </cell>
          <cell r="B152">
            <v>11647</v>
          </cell>
          <cell r="C152">
            <v>1200</v>
          </cell>
          <cell r="E152">
            <v>1000</v>
          </cell>
        </row>
        <row r="153">
          <cell r="A153">
            <v>23710</v>
          </cell>
          <cell r="B153">
            <v>11647</v>
          </cell>
          <cell r="C153">
            <v>1200</v>
          </cell>
          <cell r="E153">
            <v>1000</v>
          </cell>
        </row>
        <row r="154">
          <cell r="A154">
            <v>23720</v>
          </cell>
          <cell r="B154">
            <v>11647</v>
          </cell>
          <cell r="C154">
            <v>1200</v>
          </cell>
          <cell r="E154">
            <v>1000</v>
          </cell>
        </row>
        <row r="155">
          <cell r="A155">
            <v>24001</v>
          </cell>
          <cell r="B155">
            <v>10193</v>
          </cell>
          <cell r="C155">
            <v>1028</v>
          </cell>
          <cell r="E155">
            <v>1000</v>
          </cell>
        </row>
        <row r="156">
          <cell r="A156">
            <v>24002</v>
          </cell>
          <cell r="B156">
            <v>10193</v>
          </cell>
          <cell r="C156">
            <v>1028</v>
          </cell>
          <cell r="E156">
            <v>1000</v>
          </cell>
        </row>
        <row r="157">
          <cell r="A157">
            <v>25001</v>
          </cell>
          <cell r="B157">
            <v>11645</v>
          </cell>
          <cell r="C157">
            <v>1200</v>
          </cell>
          <cell r="E157">
            <v>1000</v>
          </cell>
        </row>
        <row r="158">
          <cell r="A158">
            <v>25002</v>
          </cell>
          <cell r="B158">
            <v>11886</v>
          </cell>
          <cell r="C158">
            <v>1200</v>
          </cell>
          <cell r="E158">
            <v>1000</v>
          </cell>
        </row>
        <row r="159">
          <cell r="A159">
            <v>25005</v>
          </cell>
          <cell r="B159">
            <v>11640</v>
          </cell>
          <cell r="C159">
            <v>1200</v>
          </cell>
          <cell r="E159">
            <v>1000</v>
          </cell>
        </row>
        <row r="160">
          <cell r="A160">
            <v>25012</v>
          </cell>
          <cell r="B160">
            <v>12304</v>
          </cell>
          <cell r="C160">
            <v>1200</v>
          </cell>
          <cell r="E160">
            <v>1000</v>
          </cell>
        </row>
        <row r="161">
          <cell r="A161">
            <v>25014</v>
          </cell>
          <cell r="B161">
            <v>12304</v>
          </cell>
          <cell r="C161">
            <v>1200</v>
          </cell>
          <cell r="E161">
            <v>1000</v>
          </cell>
        </row>
        <row r="162">
          <cell r="A162">
            <v>25022</v>
          </cell>
          <cell r="B162">
            <v>12303</v>
          </cell>
          <cell r="C162">
            <v>1200</v>
          </cell>
          <cell r="E162">
            <v>1000</v>
          </cell>
        </row>
        <row r="163">
          <cell r="A163">
            <v>25024</v>
          </cell>
          <cell r="B163">
            <v>11657</v>
          </cell>
          <cell r="C163">
            <v>1200</v>
          </cell>
          <cell r="E163">
            <v>1000</v>
          </cell>
        </row>
        <row r="164">
          <cell r="A164">
            <v>25026</v>
          </cell>
          <cell r="B164">
            <v>11657</v>
          </cell>
          <cell r="C164">
            <v>1200</v>
          </cell>
          <cell r="E164">
            <v>1000</v>
          </cell>
        </row>
        <row r="165">
          <cell r="A165">
            <v>25027</v>
          </cell>
          <cell r="B165">
            <v>11657</v>
          </cell>
          <cell r="C165">
            <v>1200</v>
          </cell>
          <cell r="E165">
            <v>1000</v>
          </cell>
        </row>
        <row r="166">
          <cell r="A166">
            <v>25028</v>
          </cell>
          <cell r="B166">
            <v>12303</v>
          </cell>
          <cell r="C166">
            <v>1200</v>
          </cell>
          <cell r="E166">
            <v>1000</v>
          </cell>
        </row>
        <row r="167">
          <cell r="A167">
            <v>25030</v>
          </cell>
          <cell r="B167">
            <v>11643</v>
          </cell>
          <cell r="C167">
            <v>1200</v>
          </cell>
          <cell r="E167">
            <v>1000</v>
          </cell>
        </row>
        <row r="168">
          <cell r="A168">
            <v>25050</v>
          </cell>
          <cell r="B168">
            <v>11641</v>
          </cell>
          <cell r="C168">
            <v>1200</v>
          </cell>
          <cell r="E168">
            <v>1000</v>
          </cell>
        </row>
        <row r="169">
          <cell r="A169">
            <v>25060</v>
          </cell>
          <cell r="B169">
            <v>11641</v>
          </cell>
          <cell r="C169">
            <v>1200</v>
          </cell>
          <cell r="E169">
            <v>1000</v>
          </cell>
        </row>
        <row r="170">
          <cell r="A170">
            <v>25070</v>
          </cell>
          <cell r="B170">
            <v>11643</v>
          </cell>
          <cell r="C170">
            <v>1200</v>
          </cell>
          <cell r="E170">
            <v>1000</v>
          </cell>
        </row>
        <row r="171">
          <cell r="A171">
            <v>25080</v>
          </cell>
          <cell r="B171">
            <v>11643</v>
          </cell>
          <cell r="C171">
            <v>1200</v>
          </cell>
          <cell r="E171">
            <v>1000</v>
          </cell>
        </row>
        <row r="172">
          <cell r="A172">
            <v>25090</v>
          </cell>
          <cell r="B172">
            <v>11643</v>
          </cell>
          <cell r="C172">
            <v>1200</v>
          </cell>
          <cell r="E172">
            <v>1000</v>
          </cell>
        </row>
        <row r="173">
          <cell r="A173">
            <v>25110</v>
          </cell>
          <cell r="B173">
            <v>11126</v>
          </cell>
          <cell r="C173">
            <v>1167</v>
          </cell>
          <cell r="E173">
            <v>1000</v>
          </cell>
        </row>
        <row r="174">
          <cell r="A174">
            <v>25112</v>
          </cell>
          <cell r="B174">
            <v>11686</v>
          </cell>
          <cell r="C174">
            <v>1201</v>
          </cell>
          <cell r="E174">
            <v>1000</v>
          </cell>
        </row>
        <row r="175">
          <cell r="A175">
            <v>25113</v>
          </cell>
          <cell r="B175">
            <v>11126</v>
          </cell>
          <cell r="C175">
            <v>1167</v>
          </cell>
          <cell r="E175">
            <v>1000</v>
          </cell>
        </row>
        <row r="176">
          <cell r="A176">
            <v>25132</v>
          </cell>
          <cell r="B176">
            <v>11686</v>
          </cell>
          <cell r="C176">
            <v>1201</v>
          </cell>
          <cell r="E176">
            <v>1000</v>
          </cell>
        </row>
        <row r="177">
          <cell r="A177">
            <v>25142</v>
          </cell>
          <cell r="B177">
            <v>11686</v>
          </cell>
          <cell r="C177">
            <v>1201</v>
          </cell>
          <cell r="E177">
            <v>1000</v>
          </cell>
        </row>
        <row r="178">
          <cell r="A178">
            <v>25160</v>
          </cell>
          <cell r="B178">
            <v>11744</v>
          </cell>
          <cell r="C178">
            <v>1201</v>
          </cell>
          <cell r="E178">
            <v>1000</v>
          </cell>
        </row>
        <row r="179">
          <cell r="A179">
            <v>25172</v>
          </cell>
          <cell r="B179">
            <v>11745</v>
          </cell>
          <cell r="C179">
            <v>1201</v>
          </cell>
          <cell r="E179">
            <v>1000</v>
          </cell>
        </row>
        <row r="180">
          <cell r="A180">
            <v>25173</v>
          </cell>
          <cell r="B180">
            <v>11744</v>
          </cell>
          <cell r="C180">
            <v>1201</v>
          </cell>
          <cell r="E180">
            <v>1000</v>
          </cell>
        </row>
        <row r="181">
          <cell r="A181">
            <v>25174</v>
          </cell>
          <cell r="B181">
            <v>11746</v>
          </cell>
          <cell r="C181">
            <v>1201</v>
          </cell>
          <cell r="E181">
            <v>1000</v>
          </cell>
        </row>
        <row r="182">
          <cell r="A182">
            <v>25176</v>
          </cell>
          <cell r="B182">
            <v>11747</v>
          </cell>
          <cell r="C182">
            <v>1201</v>
          </cell>
          <cell r="E182">
            <v>1000</v>
          </cell>
        </row>
        <row r="183">
          <cell r="A183">
            <v>25177</v>
          </cell>
          <cell r="B183">
            <v>11744</v>
          </cell>
          <cell r="C183">
            <v>1201</v>
          </cell>
          <cell r="E183">
            <v>1000</v>
          </cell>
        </row>
        <row r="184">
          <cell r="A184">
            <v>25178</v>
          </cell>
          <cell r="B184">
            <v>11744</v>
          </cell>
          <cell r="C184">
            <v>1201</v>
          </cell>
          <cell r="E184">
            <v>1000</v>
          </cell>
        </row>
        <row r="185">
          <cell r="A185">
            <v>25182</v>
          </cell>
          <cell r="B185">
            <v>11744</v>
          </cell>
          <cell r="C185">
            <v>1201</v>
          </cell>
          <cell r="E185">
            <v>1000</v>
          </cell>
        </row>
        <row r="186">
          <cell r="A186">
            <v>27001</v>
          </cell>
          <cell r="B186">
            <v>11674</v>
          </cell>
          <cell r="C186">
            <v>1200</v>
          </cell>
          <cell r="E186">
            <v>1000</v>
          </cell>
        </row>
        <row r="187">
          <cell r="A187">
            <v>27005</v>
          </cell>
          <cell r="B187">
            <v>11858</v>
          </cell>
          <cell r="C187">
            <v>1200</v>
          </cell>
          <cell r="E187">
            <v>1000</v>
          </cell>
        </row>
        <row r="188">
          <cell r="A188">
            <v>27010</v>
          </cell>
          <cell r="B188">
            <v>11674</v>
          </cell>
          <cell r="C188">
            <v>1200</v>
          </cell>
          <cell r="E188">
            <v>1000</v>
          </cell>
        </row>
        <row r="189">
          <cell r="A189">
            <v>27020</v>
          </cell>
          <cell r="B189">
            <v>11674</v>
          </cell>
          <cell r="C189">
            <v>1200</v>
          </cell>
          <cell r="E189">
            <v>1000</v>
          </cell>
        </row>
        <row r="190">
          <cell r="A190">
            <v>27030</v>
          </cell>
          <cell r="B190">
            <v>11674</v>
          </cell>
          <cell r="C190">
            <v>1200</v>
          </cell>
          <cell r="E190">
            <v>1000</v>
          </cell>
        </row>
        <row r="191">
          <cell r="A191">
            <v>27105</v>
          </cell>
          <cell r="B191">
            <v>11624</v>
          </cell>
          <cell r="C191">
            <v>1200</v>
          </cell>
          <cell r="E191">
            <v>1000</v>
          </cell>
        </row>
        <row r="192">
          <cell r="A192">
            <v>27110</v>
          </cell>
          <cell r="B192">
            <v>11626</v>
          </cell>
          <cell r="C192">
            <v>1200</v>
          </cell>
          <cell r="E192">
            <v>1000</v>
          </cell>
        </row>
        <row r="193">
          <cell r="A193">
            <v>27251</v>
          </cell>
          <cell r="B193">
            <v>11626</v>
          </cell>
          <cell r="C193">
            <v>1200</v>
          </cell>
          <cell r="E193">
            <v>1000</v>
          </cell>
        </row>
        <row r="194">
          <cell r="A194">
            <v>27311</v>
          </cell>
          <cell r="B194">
            <v>11632</v>
          </cell>
          <cell r="C194">
            <v>1200</v>
          </cell>
          <cell r="E194">
            <v>1000</v>
          </cell>
        </row>
        <row r="195">
          <cell r="A195">
            <v>27331</v>
          </cell>
          <cell r="B195">
            <v>11640</v>
          </cell>
          <cell r="C195">
            <v>1200</v>
          </cell>
          <cell r="E195">
            <v>1000</v>
          </cell>
        </row>
        <row r="196">
          <cell r="A196">
            <v>27335</v>
          </cell>
          <cell r="B196">
            <v>11640</v>
          </cell>
          <cell r="C196">
            <v>1200</v>
          </cell>
          <cell r="E196">
            <v>1000</v>
          </cell>
        </row>
        <row r="197">
          <cell r="A197">
            <v>27336</v>
          </cell>
          <cell r="B197">
            <v>11640</v>
          </cell>
          <cell r="C197">
            <v>1200</v>
          </cell>
          <cell r="E197">
            <v>1000</v>
          </cell>
        </row>
        <row r="198">
          <cell r="A198">
            <v>27361</v>
          </cell>
          <cell r="B198">
            <v>11640</v>
          </cell>
          <cell r="C198">
            <v>1200</v>
          </cell>
          <cell r="E198">
            <v>1000</v>
          </cell>
        </row>
        <row r="199">
          <cell r="A199">
            <v>27431</v>
          </cell>
          <cell r="B199">
            <v>11635</v>
          </cell>
          <cell r="C199">
            <v>1200</v>
          </cell>
          <cell r="E199">
            <v>1000</v>
          </cell>
        </row>
        <row r="200">
          <cell r="A200">
            <v>27441</v>
          </cell>
          <cell r="B200">
            <v>11635</v>
          </cell>
          <cell r="C200">
            <v>1200</v>
          </cell>
          <cell r="E200">
            <v>1000</v>
          </cell>
        </row>
        <row r="201">
          <cell r="A201">
            <v>27451</v>
          </cell>
          <cell r="B201">
            <v>11635</v>
          </cell>
          <cell r="C201">
            <v>1200</v>
          </cell>
          <cell r="E201">
            <v>1000</v>
          </cell>
        </row>
        <row r="202">
          <cell r="A202">
            <v>27601</v>
          </cell>
          <cell r="B202">
            <v>11624</v>
          </cell>
          <cell r="C202">
            <v>1200</v>
          </cell>
          <cell r="E202">
            <v>1000</v>
          </cell>
        </row>
        <row r="203">
          <cell r="A203">
            <v>27615</v>
          </cell>
          <cell r="B203">
            <v>11624</v>
          </cell>
          <cell r="C203">
            <v>1200</v>
          </cell>
          <cell r="E203">
            <v>1000</v>
          </cell>
        </row>
        <row r="204">
          <cell r="A204">
            <v>27620</v>
          </cell>
          <cell r="B204">
            <v>11624</v>
          </cell>
          <cell r="C204">
            <v>1200</v>
          </cell>
          <cell r="E204">
            <v>1000</v>
          </cell>
        </row>
        <row r="205">
          <cell r="A205">
            <v>27641</v>
          </cell>
          <cell r="B205">
            <v>11624</v>
          </cell>
          <cell r="C205">
            <v>1200</v>
          </cell>
          <cell r="E205">
            <v>1000</v>
          </cell>
        </row>
        <row r="206">
          <cell r="A206">
            <v>27645</v>
          </cell>
          <cell r="B206">
            <v>11624</v>
          </cell>
          <cell r="C206">
            <v>1200</v>
          </cell>
          <cell r="E206">
            <v>1000</v>
          </cell>
        </row>
        <row r="207">
          <cell r="A207">
            <v>27660</v>
          </cell>
          <cell r="B207">
            <v>11624</v>
          </cell>
          <cell r="C207">
            <v>1200</v>
          </cell>
          <cell r="E207">
            <v>1000</v>
          </cell>
        </row>
        <row r="208">
          <cell r="A208">
            <v>27680</v>
          </cell>
          <cell r="B208">
            <v>11629</v>
          </cell>
          <cell r="C208">
            <v>1200</v>
          </cell>
          <cell r="E208">
            <v>1000</v>
          </cell>
        </row>
        <row r="209">
          <cell r="A209">
            <v>27722</v>
          </cell>
          <cell r="B209">
            <v>11623</v>
          </cell>
          <cell r="C209">
            <v>1200</v>
          </cell>
          <cell r="E209">
            <v>1000</v>
          </cell>
        </row>
        <row r="210">
          <cell r="A210">
            <v>27724</v>
          </cell>
          <cell r="B210">
            <v>11623</v>
          </cell>
          <cell r="C210">
            <v>1200</v>
          </cell>
          <cell r="E210">
            <v>1000</v>
          </cell>
        </row>
        <row r="211">
          <cell r="A211">
            <v>27731</v>
          </cell>
          <cell r="B211">
            <v>11623</v>
          </cell>
          <cell r="C211">
            <v>1200</v>
          </cell>
          <cell r="E211">
            <v>1000</v>
          </cell>
        </row>
        <row r="212">
          <cell r="A212">
            <v>27733</v>
          </cell>
          <cell r="B212">
            <v>11623</v>
          </cell>
          <cell r="C212">
            <v>1200</v>
          </cell>
          <cell r="E212">
            <v>1000</v>
          </cell>
        </row>
        <row r="213">
          <cell r="A213">
            <v>27740</v>
          </cell>
          <cell r="B213">
            <v>11623</v>
          </cell>
          <cell r="C213">
            <v>1200</v>
          </cell>
          <cell r="E213">
            <v>1000</v>
          </cell>
        </row>
        <row r="214">
          <cell r="A214">
            <v>27750</v>
          </cell>
          <cell r="B214">
            <v>11623</v>
          </cell>
          <cell r="C214">
            <v>1200</v>
          </cell>
          <cell r="E214">
            <v>1000</v>
          </cell>
        </row>
        <row r="215">
          <cell r="A215">
            <v>27800</v>
          </cell>
          <cell r="B215">
            <v>11626</v>
          </cell>
          <cell r="C215">
            <v>1200</v>
          </cell>
          <cell r="E215">
            <v>1000</v>
          </cell>
        </row>
        <row r="216">
          <cell r="A216">
            <v>27801</v>
          </cell>
          <cell r="B216">
            <v>11626</v>
          </cell>
          <cell r="C216">
            <v>1200</v>
          </cell>
          <cell r="E216">
            <v>1000</v>
          </cell>
        </row>
        <row r="217">
          <cell r="A217">
            <v>27802</v>
          </cell>
          <cell r="B217">
            <v>11626</v>
          </cell>
          <cell r="C217">
            <v>1200</v>
          </cell>
          <cell r="E217">
            <v>1000</v>
          </cell>
        </row>
        <row r="218">
          <cell r="A218">
            <v>27851</v>
          </cell>
          <cell r="B218">
            <v>11630</v>
          </cell>
          <cell r="C218">
            <v>1200</v>
          </cell>
          <cell r="E218">
            <v>1000</v>
          </cell>
        </row>
        <row r="219">
          <cell r="A219">
            <v>27871</v>
          </cell>
          <cell r="B219">
            <v>11630</v>
          </cell>
          <cell r="C219">
            <v>1200</v>
          </cell>
          <cell r="E219">
            <v>1000</v>
          </cell>
        </row>
        <row r="220">
          <cell r="A220">
            <v>27872</v>
          </cell>
          <cell r="B220">
            <v>11883</v>
          </cell>
          <cell r="C220">
            <v>1167</v>
          </cell>
          <cell r="E220">
            <v>1000</v>
          </cell>
        </row>
        <row r="221">
          <cell r="A221">
            <v>27873</v>
          </cell>
          <cell r="B221">
            <v>11883</v>
          </cell>
          <cell r="C221">
            <v>1167</v>
          </cell>
          <cell r="E221">
            <v>1000</v>
          </cell>
        </row>
        <row r="222">
          <cell r="A222">
            <v>27874</v>
          </cell>
          <cell r="B222">
            <v>11624</v>
          </cell>
          <cell r="C222">
            <v>1200</v>
          </cell>
          <cell r="E222">
            <v>1000</v>
          </cell>
        </row>
        <row r="223">
          <cell r="A223">
            <v>27877</v>
          </cell>
          <cell r="B223">
            <v>11625</v>
          </cell>
          <cell r="C223">
            <v>1200</v>
          </cell>
          <cell r="E223">
            <v>1000</v>
          </cell>
        </row>
        <row r="224">
          <cell r="A224">
            <v>28002</v>
          </cell>
          <cell r="B224">
            <v>11630</v>
          </cell>
          <cell r="C224">
            <v>1200</v>
          </cell>
          <cell r="E224">
            <v>1000</v>
          </cell>
        </row>
        <row r="225">
          <cell r="A225">
            <v>28110</v>
          </cell>
          <cell r="B225">
            <v>11623</v>
          </cell>
          <cell r="C225">
            <v>1200</v>
          </cell>
          <cell r="E225">
            <v>1000</v>
          </cell>
        </row>
        <row r="226">
          <cell r="A226">
            <v>28111</v>
          </cell>
          <cell r="B226">
            <v>11624</v>
          </cell>
          <cell r="C226">
            <v>1200</v>
          </cell>
          <cell r="E226">
            <v>1000</v>
          </cell>
        </row>
        <row r="227">
          <cell r="A227">
            <v>28115</v>
          </cell>
          <cell r="B227">
            <v>11623</v>
          </cell>
          <cell r="C227">
            <v>1200</v>
          </cell>
          <cell r="E227">
            <v>1000</v>
          </cell>
        </row>
        <row r="228">
          <cell r="A228">
            <v>28400</v>
          </cell>
          <cell r="B228">
            <v>11622</v>
          </cell>
          <cell r="C228">
            <v>1200</v>
          </cell>
          <cell r="E228">
            <v>1000</v>
          </cell>
        </row>
        <row r="229">
          <cell r="A229">
            <v>28610</v>
          </cell>
          <cell r="B229">
            <v>11629</v>
          </cell>
          <cell r="C229">
            <v>1200</v>
          </cell>
          <cell r="E229">
            <v>1000</v>
          </cell>
        </row>
        <row r="230">
          <cell r="A230">
            <v>28620</v>
          </cell>
          <cell r="B230">
            <v>11629</v>
          </cell>
          <cell r="C230">
            <v>1200</v>
          </cell>
          <cell r="E230">
            <v>1000</v>
          </cell>
        </row>
        <row r="231">
          <cell r="A231">
            <v>28630</v>
          </cell>
          <cell r="B231">
            <v>11629</v>
          </cell>
          <cell r="C231">
            <v>1200</v>
          </cell>
          <cell r="E231">
            <v>1000</v>
          </cell>
        </row>
        <row r="232">
          <cell r="A232">
            <v>29001</v>
          </cell>
          <cell r="B232">
            <v>11833</v>
          </cell>
          <cell r="C232">
            <v>1200</v>
          </cell>
          <cell r="E232">
            <v>1000</v>
          </cell>
        </row>
        <row r="233">
          <cell r="A233">
            <v>29002</v>
          </cell>
          <cell r="B233">
            <v>11834</v>
          </cell>
          <cell r="C233">
            <v>1200</v>
          </cell>
          <cell r="E233">
            <v>1000</v>
          </cell>
        </row>
        <row r="234">
          <cell r="A234">
            <v>29003</v>
          </cell>
          <cell r="B234">
            <v>11767</v>
          </cell>
          <cell r="C234">
            <v>1201</v>
          </cell>
          <cell r="E234">
            <v>1000</v>
          </cell>
        </row>
        <row r="235">
          <cell r="A235">
            <v>29010</v>
          </cell>
          <cell r="B235">
            <v>11626</v>
          </cell>
          <cell r="C235">
            <v>1200</v>
          </cell>
          <cell r="E235">
            <v>1000</v>
          </cell>
        </row>
        <row r="236">
          <cell r="A236">
            <v>29015</v>
          </cell>
          <cell r="B236">
            <v>11833</v>
          </cell>
          <cell r="C236">
            <v>1200</v>
          </cell>
          <cell r="E236">
            <v>1000</v>
          </cell>
        </row>
        <row r="237">
          <cell r="A237">
            <v>29020</v>
          </cell>
          <cell r="B237">
            <v>11835</v>
          </cell>
          <cell r="C237">
            <v>1200</v>
          </cell>
          <cell r="E237">
            <v>1000</v>
          </cell>
        </row>
        <row r="238">
          <cell r="A238">
            <v>29021</v>
          </cell>
          <cell r="B238">
            <v>11766</v>
          </cell>
          <cell r="C238">
            <v>1201</v>
          </cell>
          <cell r="E238">
            <v>1000</v>
          </cell>
        </row>
        <row r="239">
          <cell r="A239">
            <v>29025</v>
          </cell>
          <cell r="B239">
            <v>11839</v>
          </cell>
          <cell r="C239">
            <v>1200</v>
          </cell>
          <cell r="E239">
            <v>1000</v>
          </cell>
        </row>
        <row r="240">
          <cell r="A240">
            <v>29035</v>
          </cell>
          <cell r="B240">
            <v>11768</v>
          </cell>
          <cell r="C240">
            <v>1201</v>
          </cell>
          <cell r="E240">
            <v>1000</v>
          </cell>
        </row>
        <row r="241">
          <cell r="A241">
            <v>29045</v>
          </cell>
          <cell r="B241">
            <v>11841</v>
          </cell>
          <cell r="C241">
            <v>1201</v>
          </cell>
          <cell r="E241">
            <v>1000</v>
          </cell>
        </row>
        <row r="242">
          <cell r="A242">
            <v>29055</v>
          </cell>
          <cell r="B242">
            <v>11835</v>
          </cell>
          <cell r="C242">
            <v>1200</v>
          </cell>
          <cell r="E242">
            <v>1000</v>
          </cell>
        </row>
        <row r="243">
          <cell r="A243">
            <v>29080</v>
          </cell>
          <cell r="B243">
            <v>10193</v>
          </cell>
          <cell r="C243">
            <v>1028</v>
          </cell>
          <cell r="E243">
            <v>1000</v>
          </cell>
        </row>
        <row r="244">
          <cell r="A244">
            <v>29090</v>
          </cell>
          <cell r="B244">
            <v>11906</v>
          </cell>
          <cell r="C244">
            <v>1167</v>
          </cell>
          <cell r="E244">
            <v>1000</v>
          </cell>
        </row>
        <row r="245">
          <cell r="A245">
            <v>29101</v>
          </cell>
          <cell r="B245">
            <v>11837</v>
          </cell>
          <cell r="C245">
            <v>1200</v>
          </cell>
          <cell r="E245">
            <v>1000</v>
          </cell>
        </row>
        <row r="246">
          <cell r="A246">
            <v>29102</v>
          </cell>
          <cell r="B246">
            <v>11837</v>
          </cell>
          <cell r="C246">
            <v>1200</v>
          </cell>
          <cell r="E246">
            <v>1000</v>
          </cell>
        </row>
        <row r="247">
          <cell r="A247">
            <v>29121</v>
          </cell>
          <cell r="B247">
            <v>11837</v>
          </cell>
          <cell r="C247">
            <v>1200</v>
          </cell>
          <cell r="E247">
            <v>1000</v>
          </cell>
        </row>
        <row r="248">
          <cell r="A248">
            <v>29131</v>
          </cell>
          <cell r="B248">
            <v>11838</v>
          </cell>
          <cell r="C248">
            <v>1200</v>
          </cell>
          <cell r="E248">
            <v>1000</v>
          </cell>
        </row>
        <row r="249">
          <cell r="A249">
            <v>29161</v>
          </cell>
          <cell r="B249">
            <v>11837</v>
          </cell>
          <cell r="C249">
            <v>1200</v>
          </cell>
          <cell r="E249">
            <v>1000</v>
          </cell>
        </row>
        <row r="250">
          <cell r="A250">
            <v>29171</v>
          </cell>
          <cell r="B250">
            <v>11838</v>
          </cell>
          <cell r="C250">
            <v>1200</v>
          </cell>
          <cell r="E250">
            <v>1000</v>
          </cell>
        </row>
        <row r="251">
          <cell r="A251">
            <v>29181</v>
          </cell>
          <cell r="B251">
            <v>11836</v>
          </cell>
          <cell r="C251">
            <v>1200</v>
          </cell>
          <cell r="E251">
            <v>1000</v>
          </cell>
        </row>
        <row r="252">
          <cell r="A252">
            <v>29202</v>
          </cell>
          <cell r="B252">
            <v>11837</v>
          </cell>
          <cell r="C252">
            <v>1290</v>
          </cell>
          <cell r="E252">
            <v>1000</v>
          </cell>
        </row>
        <row r="253">
          <cell r="A253">
            <v>29203</v>
          </cell>
          <cell r="B253">
            <v>11837</v>
          </cell>
          <cell r="C253">
            <v>1200</v>
          </cell>
          <cell r="E253">
            <v>1000</v>
          </cell>
        </row>
        <row r="254">
          <cell r="A254">
            <v>29204</v>
          </cell>
          <cell r="B254">
            <v>11837</v>
          </cell>
          <cell r="C254">
            <v>1200</v>
          </cell>
          <cell r="E254">
            <v>1000</v>
          </cell>
        </row>
        <row r="255">
          <cell r="A255">
            <v>29251</v>
          </cell>
          <cell r="B255">
            <v>11837</v>
          </cell>
          <cell r="C255">
            <v>1200</v>
          </cell>
          <cell r="E255">
            <v>1000</v>
          </cell>
        </row>
        <row r="256">
          <cell r="A256">
            <v>29252</v>
          </cell>
          <cell r="B256">
            <v>11837</v>
          </cell>
          <cell r="C256">
            <v>1200</v>
          </cell>
          <cell r="E256">
            <v>1000</v>
          </cell>
        </row>
        <row r="257">
          <cell r="A257">
            <v>29350</v>
          </cell>
          <cell r="B257">
            <v>11838</v>
          </cell>
          <cell r="C257">
            <v>1200</v>
          </cell>
          <cell r="E257">
            <v>1000</v>
          </cell>
        </row>
        <row r="258">
          <cell r="A258">
            <v>29360</v>
          </cell>
          <cell r="B258">
            <v>11838</v>
          </cell>
          <cell r="C258">
            <v>1200</v>
          </cell>
          <cell r="E258">
            <v>1000</v>
          </cell>
        </row>
        <row r="259">
          <cell r="A259">
            <v>29411</v>
          </cell>
          <cell r="B259">
            <v>11768</v>
          </cell>
          <cell r="C259">
            <v>1201</v>
          </cell>
          <cell r="E259">
            <v>1000</v>
          </cell>
        </row>
        <row r="260">
          <cell r="A260">
            <v>29452</v>
          </cell>
          <cell r="B260">
            <v>11837</v>
          </cell>
          <cell r="C260">
            <v>1200</v>
          </cell>
          <cell r="E260">
            <v>1000</v>
          </cell>
        </row>
        <row r="261">
          <cell r="A261">
            <v>29501</v>
          </cell>
          <cell r="B261">
            <v>11768</v>
          </cell>
          <cell r="C261">
            <v>1201</v>
          </cell>
          <cell r="E261">
            <v>1000</v>
          </cell>
        </row>
        <row r="262">
          <cell r="A262">
            <v>29531</v>
          </cell>
          <cell r="B262">
            <v>11768</v>
          </cell>
          <cell r="C262">
            <v>1201</v>
          </cell>
          <cell r="E262">
            <v>1000</v>
          </cell>
        </row>
        <row r="263">
          <cell r="A263">
            <v>29561</v>
          </cell>
          <cell r="B263">
            <v>1.1768000000000001</v>
          </cell>
          <cell r="C263">
            <v>1201</v>
          </cell>
          <cell r="E263">
            <v>1000</v>
          </cell>
        </row>
        <row r="264">
          <cell r="A264">
            <v>29591</v>
          </cell>
          <cell r="B264">
            <v>11768</v>
          </cell>
          <cell r="C264">
            <v>1201</v>
          </cell>
          <cell r="E264">
            <v>1000</v>
          </cell>
        </row>
        <row r="265">
          <cell r="A265">
            <v>29604</v>
          </cell>
          <cell r="B265">
            <v>11840</v>
          </cell>
          <cell r="C265">
            <v>1201</v>
          </cell>
          <cell r="E265">
            <v>1000</v>
          </cell>
        </row>
        <row r="266">
          <cell r="A266">
            <v>29701</v>
          </cell>
          <cell r="B266">
            <v>11841</v>
          </cell>
          <cell r="C266">
            <v>1201</v>
          </cell>
          <cell r="E266">
            <v>1000</v>
          </cell>
        </row>
        <row r="267">
          <cell r="A267">
            <v>29702</v>
          </cell>
          <cell r="B267">
            <v>11841</v>
          </cell>
          <cell r="C267">
            <v>1201</v>
          </cell>
          <cell r="E267">
            <v>1000</v>
          </cell>
        </row>
        <row r="268">
          <cell r="A268">
            <v>30015</v>
          </cell>
          <cell r="B268">
            <v>11628</v>
          </cell>
          <cell r="C268">
            <v>1200</v>
          </cell>
          <cell r="E268">
            <v>1000</v>
          </cell>
        </row>
        <row r="269">
          <cell r="A269">
            <v>30020</v>
          </cell>
          <cell r="B269">
            <v>11628</v>
          </cell>
          <cell r="C269">
            <v>1200</v>
          </cell>
          <cell r="E269">
            <v>1000</v>
          </cell>
        </row>
        <row r="270">
          <cell r="A270">
            <v>30055</v>
          </cell>
          <cell r="B270">
            <v>11628</v>
          </cell>
          <cell r="C270">
            <v>1200</v>
          </cell>
          <cell r="E270">
            <v>1000</v>
          </cell>
        </row>
        <row r="271">
          <cell r="A271">
            <v>30060</v>
          </cell>
          <cell r="B271">
            <v>11628</v>
          </cell>
          <cell r="C271">
            <v>1200</v>
          </cell>
          <cell r="E271">
            <v>1000</v>
          </cell>
        </row>
        <row r="272">
          <cell r="A272">
            <v>30065</v>
          </cell>
          <cell r="B272">
            <v>11628</v>
          </cell>
          <cell r="C272">
            <v>1200</v>
          </cell>
          <cell r="E272">
            <v>1000</v>
          </cell>
        </row>
        <row r="273">
          <cell r="A273">
            <v>40510</v>
          </cell>
          <cell r="B273">
            <v>11127</v>
          </cell>
          <cell r="C273">
            <v>1167</v>
          </cell>
          <cell r="E273">
            <v>1000</v>
          </cell>
        </row>
        <row r="274">
          <cell r="A274">
            <v>40610</v>
          </cell>
          <cell r="B274">
            <v>10903</v>
          </cell>
          <cell r="C274">
            <v>1122</v>
          </cell>
          <cell r="E274">
            <v>1000</v>
          </cell>
        </row>
        <row r="275">
          <cell r="A275">
            <v>40614</v>
          </cell>
          <cell r="B275">
            <v>10903</v>
          </cell>
          <cell r="C275">
            <v>1122</v>
          </cell>
          <cell r="E275">
            <v>1000</v>
          </cell>
        </row>
        <row r="276">
          <cell r="A276">
            <v>40616</v>
          </cell>
          <cell r="B276">
            <v>10903</v>
          </cell>
          <cell r="C276">
            <v>1122</v>
          </cell>
          <cell r="E276">
            <v>1000</v>
          </cell>
        </row>
        <row r="277">
          <cell r="A277">
            <v>40617</v>
          </cell>
          <cell r="B277">
            <v>10903</v>
          </cell>
          <cell r="C277">
            <v>1122</v>
          </cell>
          <cell r="E277">
            <v>1000</v>
          </cell>
        </row>
        <row r="278">
          <cell r="A278">
            <v>40618</v>
          </cell>
          <cell r="B278">
            <v>10903</v>
          </cell>
          <cell r="C278">
            <v>1122</v>
          </cell>
          <cell r="E278">
            <v>1000</v>
          </cell>
        </row>
        <row r="279">
          <cell r="A279">
            <v>40620</v>
          </cell>
          <cell r="B279">
            <v>10903</v>
          </cell>
          <cell r="C279">
            <v>1122</v>
          </cell>
          <cell r="E279">
            <v>1000</v>
          </cell>
        </row>
        <row r="280">
          <cell r="A280">
            <v>40710</v>
          </cell>
          <cell r="B280">
            <v>10823</v>
          </cell>
          <cell r="C280">
            <v>1106</v>
          </cell>
          <cell r="E280">
            <v>1000</v>
          </cell>
        </row>
        <row r="281">
          <cell r="A281">
            <v>40716</v>
          </cell>
          <cell r="B281">
            <v>10823</v>
          </cell>
          <cell r="C281">
            <v>1106</v>
          </cell>
          <cell r="E281">
            <v>1000</v>
          </cell>
        </row>
        <row r="282">
          <cell r="A282">
            <v>40717</v>
          </cell>
          <cell r="B282">
            <v>10823</v>
          </cell>
          <cell r="C282">
            <v>1106</v>
          </cell>
          <cell r="E282">
            <v>1000</v>
          </cell>
        </row>
        <row r="283">
          <cell r="A283">
            <v>40718</v>
          </cell>
          <cell r="B283">
            <v>10823</v>
          </cell>
          <cell r="C283">
            <v>1106</v>
          </cell>
          <cell r="E283">
            <v>1000</v>
          </cell>
        </row>
        <row r="284">
          <cell r="A284">
            <v>40726</v>
          </cell>
          <cell r="B284">
            <v>10855</v>
          </cell>
          <cell r="C284">
            <v>1110</v>
          </cell>
          <cell r="E284">
            <v>1000</v>
          </cell>
        </row>
        <row r="285">
          <cell r="A285">
            <v>40726</v>
          </cell>
          <cell r="B285">
            <v>10855</v>
          </cell>
          <cell r="C285">
            <v>1110</v>
          </cell>
          <cell r="E285">
            <v>1000</v>
          </cell>
        </row>
        <row r="286">
          <cell r="A286">
            <v>40727</v>
          </cell>
          <cell r="B286">
            <v>10855</v>
          </cell>
          <cell r="C286">
            <v>1110</v>
          </cell>
          <cell r="E286">
            <v>1000</v>
          </cell>
        </row>
        <row r="287">
          <cell r="A287">
            <v>40730</v>
          </cell>
          <cell r="B287">
            <v>10875</v>
          </cell>
          <cell r="C287">
            <v>1115</v>
          </cell>
          <cell r="E287">
            <v>1000</v>
          </cell>
        </row>
        <row r="288">
          <cell r="A288">
            <v>40733</v>
          </cell>
          <cell r="B288">
            <v>10875</v>
          </cell>
          <cell r="C288">
            <v>1115</v>
          </cell>
          <cell r="E288">
            <v>1000</v>
          </cell>
        </row>
        <row r="289">
          <cell r="A289">
            <v>40736</v>
          </cell>
          <cell r="B289">
            <v>10875</v>
          </cell>
          <cell r="C289">
            <v>1115</v>
          </cell>
          <cell r="E289">
            <v>1000</v>
          </cell>
        </row>
        <row r="290">
          <cell r="A290">
            <v>40737</v>
          </cell>
          <cell r="B290">
            <v>10875</v>
          </cell>
          <cell r="C290">
            <v>1115</v>
          </cell>
          <cell r="E290">
            <v>1000</v>
          </cell>
        </row>
        <row r="291">
          <cell r="A291">
            <v>40738</v>
          </cell>
          <cell r="B291">
            <v>10875</v>
          </cell>
          <cell r="C291">
            <v>1115</v>
          </cell>
          <cell r="E291">
            <v>1000</v>
          </cell>
        </row>
        <row r="292">
          <cell r="A292">
            <v>40740</v>
          </cell>
          <cell r="B292">
            <v>10867</v>
          </cell>
          <cell r="C292">
            <v>1113</v>
          </cell>
          <cell r="E292">
            <v>1000</v>
          </cell>
        </row>
        <row r="293">
          <cell r="A293">
            <v>40743</v>
          </cell>
          <cell r="B293">
            <v>10867</v>
          </cell>
          <cell r="C293">
            <v>1113</v>
          </cell>
          <cell r="E293">
            <v>1000</v>
          </cell>
        </row>
        <row r="294">
          <cell r="A294">
            <v>40746</v>
          </cell>
          <cell r="B294">
            <v>10867</v>
          </cell>
          <cell r="C294">
            <v>1113</v>
          </cell>
          <cell r="E294">
            <v>1000</v>
          </cell>
        </row>
        <row r="295">
          <cell r="A295">
            <v>40748</v>
          </cell>
          <cell r="B295">
            <v>10867</v>
          </cell>
          <cell r="C295">
            <v>1113</v>
          </cell>
          <cell r="E295">
            <v>1000</v>
          </cell>
        </row>
        <row r="296">
          <cell r="A296">
            <v>40749</v>
          </cell>
          <cell r="B296">
            <v>10867</v>
          </cell>
          <cell r="C296">
            <v>1113</v>
          </cell>
          <cell r="E296">
            <v>1000</v>
          </cell>
        </row>
        <row r="297">
          <cell r="A297">
            <v>40750</v>
          </cell>
          <cell r="B297">
            <v>10859</v>
          </cell>
          <cell r="C297">
            <v>1111</v>
          </cell>
          <cell r="E297">
            <v>1000</v>
          </cell>
        </row>
        <row r="298">
          <cell r="A298">
            <v>40751</v>
          </cell>
          <cell r="B298">
            <v>10765</v>
          </cell>
          <cell r="C298">
            <v>1192</v>
          </cell>
          <cell r="E298">
            <v>1000</v>
          </cell>
        </row>
        <row r="299">
          <cell r="A299">
            <v>40756</v>
          </cell>
          <cell r="B299">
            <v>10859</v>
          </cell>
          <cell r="C299">
            <v>1111</v>
          </cell>
          <cell r="E299">
            <v>1000</v>
          </cell>
        </row>
        <row r="300">
          <cell r="A300">
            <v>40757</v>
          </cell>
          <cell r="B300">
            <v>10859</v>
          </cell>
          <cell r="C300">
            <v>1111</v>
          </cell>
          <cell r="E300">
            <v>1000</v>
          </cell>
        </row>
        <row r="301">
          <cell r="A301">
            <v>40758</v>
          </cell>
          <cell r="B301">
            <v>10859</v>
          </cell>
          <cell r="C301">
            <v>1111</v>
          </cell>
          <cell r="E301">
            <v>1000</v>
          </cell>
        </row>
        <row r="302">
          <cell r="A302">
            <v>40775</v>
          </cell>
          <cell r="B302">
            <v>10871</v>
          </cell>
          <cell r="C302">
            <v>1114</v>
          </cell>
          <cell r="E302">
            <v>1000</v>
          </cell>
        </row>
        <row r="303">
          <cell r="A303">
            <v>40776</v>
          </cell>
          <cell r="B303">
            <v>10871</v>
          </cell>
          <cell r="C303">
            <v>1114</v>
          </cell>
          <cell r="E303">
            <v>1000</v>
          </cell>
        </row>
        <row r="304">
          <cell r="A304">
            <v>40777</v>
          </cell>
          <cell r="B304">
            <v>10871</v>
          </cell>
          <cell r="C304">
            <v>1114</v>
          </cell>
          <cell r="E304">
            <v>1000</v>
          </cell>
        </row>
        <row r="305">
          <cell r="A305">
            <v>40910</v>
          </cell>
          <cell r="B305">
            <v>10879</v>
          </cell>
          <cell r="C305">
            <v>1116</v>
          </cell>
          <cell r="E305">
            <v>1000</v>
          </cell>
        </row>
        <row r="306">
          <cell r="A306">
            <v>40915</v>
          </cell>
          <cell r="B306">
            <v>10879</v>
          </cell>
          <cell r="C306">
            <v>1116</v>
          </cell>
          <cell r="E306">
            <v>1000</v>
          </cell>
        </row>
        <row r="307">
          <cell r="A307">
            <v>40916</v>
          </cell>
          <cell r="B307">
            <v>10879</v>
          </cell>
          <cell r="C307">
            <v>1116</v>
          </cell>
          <cell r="E307">
            <v>1000</v>
          </cell>
        </row>
        <row r="308">
          <cell r="A308">
            <v>40917</v>
          </cell>
          <cell r="B308">
            <v>10879</v>
          </cell>
          <cell r="C308">
            <v>1116</v>
          </cell>
          <cell r="E308">
            <v>1000</v>
          </cell>
        </row>
        <row r="309">
          <cell r="A309">
            <v>40918</v>
          </cell>
          <cell r="B309">
            <v>10879</v>
          </cell>
          <cell r="C309">
            <v>1116</v>
          </cell>
          <cell r="E309">
            <v>1000</v>
          </cell>
        </row>
        <row r="310">
          <cell r="A310">
            <v>40920</v>
          </cell>
          <cell r="B310">
            <v>10911</v>
          </cell>
          <cell r="C310">
            <v>1124</v>
          </cell>
          <cell r="E310">
            <v>1000</v>
          </cell>
        </row>
        <row r="311">
          <cell r="A311">
            <v>40926</v>
          </cell>
          <cell r="B311">
            <v>10911</v>
          </cell>
          <cell r="C311">
            <v>1124</v>
          </cell>
          <cell r="E311">
            <v>1000</v>
          </cell>
        </row>
        <row r="312">
          <cell r="A312">
            <v>40927</v>
          </cell>
          <cell r="B312">
            <v>10911</v>
          </cell>
          <cell r="C312">
            <v>1124</v>
          </cell>
          <cell r="E312">
            <v>1000</v>
          </cell>
        </row>
        <row r="313">
          <cell r="A313">
            <v>40928</v>
          </cell>
          <cell r="B313">
            <v>10911</v>
          </cell>
          <cell r="C313">
            <v>1124</v>
          </cell>
          <cell r="E313">
            <v>1000</v>
          </cell>
        </row>
        <row r="314">
          <cell r="A314">
            <v>40930</v>
          </cell>
          <cell r="B314">
            <v>10879</v>
          </cell>
          <cell r="C314">
            <v>1116</v>
          </cell>
          <cell r="E314">
            <v>1000</v>
          </cell>
        </row>
        <row r="315">
          <cell r="A315">
            <v>40960</v>
          </cell>
          <cell r="B315">
            <v>11059</v>
          </cell>
          <cell r="C315">
            <v>1156</v>
          </cell>
          <cell r="E315">
            <v>1000</v>
          </cell>
        </row>
        <row r="316">
          <cell r="A316">
            <v>41020</v>
          </cell>
          <cell r="B316">
            <v>11883</v>
          </cell>
          <cell r="C316">
            <v>1167</v>
          </cell>
          <cell r="E316">
            <v>1000</v>
          </cell>
        </row>
        <row r="317">
          <cell r="A317">
            <v>41030</v>
          </cell>
          <cell r="B317">
            <v>10831</v>
          </cell>
          <cell r="C317">
            <v>1108</v>
          </cell>
          <cell r="E317">
            <v>1000</v>
          </cell>
        </row>
        <row r="318">
          <cell r="A318">
            <v>41050</v>
          </cell>
          <cell r="B318">
            <v>10871</v>
          </cell>
          <cell r="C318">
            <v>1114</v>
          </cell>
          <cell r="E318">
            <v>1000</v>
          </cell>
        </row>
        <row r="319">
          <cell r="A319">
            <v>41051</v>
          </cell>
          <cell r="B319">
            <v>10871</v>
          </cell>
          <cell r="C319">
            <v>1114</v>
          </cell>
          <cell r="E319">
            <v>1000</v>
          </cell>
        </row>
        <row r="320">
          <cell r="A320">
            <v>41110</v>
          </cell>
          <cell r="B320">
            <v>10835</v>
          </cell>
          <cell r="C320">
            <v>1109</v>
          </cell>
          <cell r="E320">
            <v>1000</v>
          </cell>
        </row>
        <row r="321">
          <cell r="A321">
            <v>41145</v>
          </cell>
          <cell r="B321">
            <v>10827</v>
          </cell>
          <cell r="C321">
            <v>1107</v>
          </cell>
          <cell r="E321">
            <v>1000</v>
          </cell>
        </row>
        <row r="322">
          <cell r="A322">
            <v>41187</v>
          </cell>
          <cell r="B322">
            <v>11122</v>
          </cell>
          <cell r="C322">
            <v>1167</v>
          </cell>
          <cell r="E322">
            <v>1000</v>
          </cell>
        </row>
        <row r="323">
          <cell r="A323">
            <v>41190</v>
          </cell>
          <cell r="B323">
            <v>10879</v>
          </cell>
          <cell r="C323">
            <v>1116</v>
          </cell>
          <cell r="E323">
            <v>1000</v>
          </cell>
        </row>
        <row r="324">
          <cell r="A324">
            <v>41191</v>
          </cell>
          <cell r="B324">
            <v>10879</v>
          </cell>
          <cell r="C324">
            <v>1116</v>
          </cell>
          <cell r="E324">
            <v>1000</v>
          </cell>
        </row>
        <row r="325">
          <cell r="A325">
            <v>41200</v>
          </cell>
          <cell r="B325">
            <v>10887</v>
          </cell>
          <cell r="C325">
            <v>1118</v>
          </cell>
          <cell r="E325">
            <v>1000</v>
          </cell>
        </row>
        <row r="326">
          <cell r="A326">
            <v>41210</v>
          </cell>
          <cell r="B326">
            <v>10879</v>
          </cell>
          <cell r="C326">
            <v>1116</v>
          </cell>
          <cell r="E326">
            <v>1000</v>
          </cell>
        </row>
        <row r="327">
          <cell r="A327">
            <v>41220</v>
          </cell>
          <cell r="B327">
            <v>11883</v>
          </cell>
          <cell r="C327">
            <v>1167</v>
          </cell>
          <cell r="E327">
            <v>1000</v>
          </cell>
        </row>
        <row r="328">
          <cell r="A328">
            <v>41239</v>
          </cell>
          <cell r="B328">
            <v>10883</v>
          </cell>
          <cell r="C328">
            <v>1117</v>
          </cell>
          <cell r="E328">
            <v>1000</v>
          </cell>
        </row>
        <row r="329">
          <cell r="A329">
            <v>41240</v>
          </cell>
          <cell r="B329">
            <v>10883</v>
          </cell>
          <cell r="C329">
            <v>1117</v>
          </cell>
          <cell r="E329">
            <v>1000</v>
          </cell>
        </row>
        <row r="330">
          <cell r="A330">
            <v>41245</v>
          </cell>
          <cell r="B330">
            <v>10883</v>
          </cell>
          <cell r="C330">
            <v>1117</v>
          </cell>
          <cell r="E330">
            <v>1000</v>
          </cell>
        </row>
        <row r="331">
          <cell r="A331">
            <v>41260</v>
          </cell>
          <cell r="B331">
            <v>10899</v>
          </cell>
          <cell r="C331">
            <v>1121</v>
          </cell>
          <cell r="E331">
            <v>1000</v>
          </cell>
        </row>
        <row r="332">
          <cell r="A332">
            <v>41270</v>
          </cell>
          <cell r="B332">
            <v>11625</v>
          </cell>
          <cell r="C332">
            <v>1200</v>
          </cell>
          <cell r="E332">
            <v>1000</v>
          </cell>
        </row>
        <row r="333">
          <cell r="A333">
            <v>41289</v>
          </cell>
          <cell r="B333">
            <v>10919</v>
          </cell>
          <cell r="C333">
            <v>1126</v>
          </cell>
          <cell r="E333">
            <v>1000</v>
          </cell>
        </row>
        <row r="334">
          <cell r="A334">
            <v>41290</v>
          </cell>
          <cell r="B334">
            <v>10915</v>
          </cell>
          <cell r="C334">
            <v>1125</v>
          </cell>
          <cell r="E334">
            <v>1000</v>
          </cell>
        </row>
        <row r="335">
          <cell r="A335">
            <v>41300</v>
          </cell>
          <cell r="B335">
            <v>10867</v>
          </cell>
          <cell r="C335">
            <v>1113</v>
          </cell>
          <cell r="E335">
            <v>1000</v>
          </cell>
        </row>
        <row r="336">
          <cell r="A336">
            <v>41310</v>
          </cell>
          <cell r="B336">
            <v>10907</v>
          </cell>
          <cell r="C336">
            <v>1123</v>
          </cell>
          <cell r="E336">
            <v>1000</v>
          </cell>
        </row>
        <row r="337">
          <cell r="A337">
            <v>41320</v>
          </cell>
          <cell r="B337">
            <v>11883</v>
          </cell>
          <cell r="C337">
            <v>1167</v>
          </cell>
          <cell r="E337">
            <v>1000</v>
          </cell>
        </row>
        <row r="338">
          <cell r="A338">
            <v>41330</v>
          </cell>
          <cell r="B338">
            <v>10867</v>
          </cell>
          <cell r="C338">
            <v>1113</v>
          </cell>
          <cell r="E338">
            <v>1000</v>
          </cell>
        </row>
        <row r="339">
          <cell r="A339">
            <v>41335</v>
          </cell>
          <cell r="B339">
            <v>10867</v>
          </cell>
          <cell r="C339">
            <v>1113</v>
          </cell>
          <cell r="E339">
            <v>1000</v>
          </cell>
        </row>
        <row r="340">
          <cell r="A340">
            <v>41340</v>
          </cell>
          <cell r="B340">
            <v>10875</v>
          </cell>
          <cell r="C340">
            <v>1115</v>
          </cell>
          <cell r="E340">
            <v>1000</v>
          </cell>
        </row>
        <row r="341">
          <cell r="A341">
            <v>41342</v>
          </cell>
          <cell r="B341">
            <v>10875</v>
          </cell>
          <cell r="C341">
            <v>1115</v>
          </cell>
          <cell r="E341">
            <v>1000</v>
          </cell>
        </row>
        <row r="342">
          <cell r="A342">
            <v>41360</v>
          </cell>
          <cell r="B342">
            <v>10859</v>
          </cell>
          <cell r="C342">
            <v>1111</v>
          </cell>
          <cell r="E342">
            <v>1000</v>
          </cell>
        </row>
        <row r="343">
          <cell r="A343">
            <v>41366</v>
          </cell>
          <cell r="B343">
            <v>10859</v>
          </cell>
          <cell r="C343">
            <v>1111</v>
          </cell>
          <cell r="E343">
            <v>1000</v>
          </cell>
        </row>
        <row r="344">
          <cell r="A344">
            <v>41370</v>
          </cell>
          <cell r="B344">
            <v>10863</v>
          </cell>
          <cell r="C344">
            <v>1112</v>
          </cell>
          <cell r="E344">
            <v>1000</v>
          </cell>
        </row>
        <row r="345">
          <cell r="A345">
            <v>41375</v>
          </cell>
          <cell r="B345">
            <v>10863</v>
          </cell>
          <cell r="C345">
            <v>1112</v>
          </cell>
          <cell r="E345">
            <v>1000</v>
          </cell>
        </row>
        <row r="346">
          <cell r="A346">
            <v>41410</v>
          </cell>
          <cell r="B346">
            <v>10923</v>
          </cell>
          <cell r="C346">
            <v>1124</v>
          </cell>
          <cell r="E346">
            <v>1000</v>
          </cell>
        </row>
        <row r="347">
          <cell r="A347">
            <v>41420</v>
          </cell>
          <cell r="B347">
            <v>11883</v>
          </cell>
          <cell r="C347">
            <v>1167</v>
          </cell>
          <cell r="E347">
            <v>1000</v>
          </cell>
        </row>
        <row r="348">
          <cell r="A348">
            <v>41430</v>
          </cell>
          <cell r="B348">
            <v>10903</v>
          </cell>
          <cell r="C348">
            <v>1122</v>
          </cell>
          <cell r="E348">
            <v>1000</v>
          </cell>
        </row>
        <row r="349">
          <cell r="A349">
            <v>41435</v>
          </cell>
          <cell r="B349">
            <v>10903</v>
          </cell>
          <cell r="C349">
            <v>1122</v>
          </cell>
          <cell r="E349">
            <v>1000</v>
          </cell>
        </row>
        <row r="350">
          <cell r="A350">
            <v>41440</v>
          </cell>
          <cell r="B350">
            <v>10823</v>
          </cell>
          <cell r="C350">
            <v>1106</v>
          </cell>
          <cell r="E350">
            <v>1000</v>
          </cell>
        </row>
        <row r="351">
          <cell r="A351">
            <v>41441</v>
          </cell>
          <cell r="B351">
            <v>10823</v>
          </cell>
          <cell r="C351">
            <v>1106</v>
          </cell>
          <cell r="E351">
            <v>1000</v>
          </cell>
        </row>
        <row r="352">
          <cell r="A352">
            <v>41460</v>
          </cell>
          <cell r="B352">
            <v>10835</v>
          </cell>
          <cell r="C352">
            <v>1109</v>
          </cell>
          <cell r="E352">
            <v>1000</v>
          </cell>
        </row>
        <row r="353">
          <cell r="A353">
            <v>41470</v>
          </cell>
          <cell r="B353">
            <v>10895</v>
          </cell>
          <cell r="C353">
            <v>1120</v>
          </cell>
          <cell r="E353">
            <v>1000</v>
          </cell>
        </row>
        <row r="354">
          <cell r="A354">
            <v>41480</v>
          </cell>
          <cell r="B354">
            <v>10823</v>
          </cell>
          <cell r="C354">
            <v>1106</v>
          </cell>
          <cell r="E354">
            <v>1000</v>
          </cell>
        </row>
        <row r="355">
          <cell r="A355">
            <v>41490</v>
          </cell>
          <cell r="B355">
            <v>10831</v>
          </cell>
          <cell r="C355">
            <v>1108</v>
          </cell>
          <cell r="E355">
            <v>1000</v>
          </cell>
        </row>
        <row r="356">
          <cell r="A356">
            <v>41510</v>
          </cell>
          <cell r="B356">
            <v>10839</v>
          </cell>
          <cell r="C356">
            <v>1178</v>
          </cell>
          <cell r="E356">
            <v>1000</v>
          </cell>
        </row>
        <row r="357">
          <cell r="A357">
            <v>41540</v>
          </cell>
          <cell r="B357">
            <v>10839</v>
          </cell>
          <cell r="C357">
            <v>1178</v>
          </cell>
          <cell r="E357">
            <v>1000</v>
          </cell>
        </row>
        <row r="358">
          <cell r="A358">
            <v>41600</v>
          </cell>
          <cell r="B358">
            <v>10903</v>
          </cell>
          <cell r="C358">
            <v>1122</v>
          </cell>
          <cell r="E358">
            <v>1000</v>
          </cell>
        </row>
        <row r="359">
          <cell r="A359">
            <v>41610</v>
          </cell>
          <cell r="B359">
            <v>10815</v>
          </cell>
          <cell r="C359">
            <v>1167</v>
          </cell>
          <cell r="E359">
            <v>1000</v>
          </cell>
        </row>
        <row r="360">
          <cell r="A360">
            <v>41620</v>
          </cell>
          <cell r="B360">
            <v>11689</v>
          </cell>
          <cell r="C360">
            <v>1201</v>
          </cell>
          <cell r="E360">
            <v>1000</v>
          </cell>
        </row>
        <row r="361">
          <cell r="A361">
            <v>41800</v>
          </cell>
          <cell r="B361">
            <v>10823</v>
          </cell>
          <cell r="C361">
            <v>1106</v>
          </cell>
          <cell r="E361">
            <v>1000</v>
          </cell>
        </row>
        <row r="362">
          <cell r="A362">
            <v>42400</v>
          </cell>
          <cell r="B362">
            <v>10923</v>
          </cell>
          <cell r="C362">
            <v>1124</v>
          </cell>
          <cell r="E362">
            <v>1000</v>
          </cell>
        </row>
        <row r="363">
          <cell r="A363">
            <v>42440</v>
          </cell>
          <cell r="B363">
            <v>10927</v>
          </cell>
          <cell r="C363">
            <v>1127</v>
          </cell>
          <cell r="E363">
            <v>1000</v>
          </cell>
        </row>
        <row r="364">
          <cell r="A364">
            <v>42460</v>
          </cell>
          <cell r="B364">
            <v>10931</v>
          </cell>
          <cell r="C364">
            <v>1129</v>
          </cell>
          <cell r="E364">
            <v>1000</v>
          </cell>
        </row>
        <row r="365">
          <cell r="A365">
            <v>42461</v>
          </cell>
          <cell r="B365">
            <v>10931</v>
          </cell>
          <cell r="C365">
            <v>1129</v>
          </cell>
          <cell r="E365">
            <v>1000</v>
          </cell>
        </row>
        <row r="366">
          <cell r="A366">
            <v>42462</v>
          </cell>
          <cell r="B366">
            <v>10931</v>
          </cell>
          <cell r="C366">
            <v>1129</v>
          </cell>
          <cell r="E366">
            <v>1000</v>
          </cell>
        </row>
        <row r="367">
          <cell r="A367">
            <v>42463</v>
          </cell>
          <cell r="B367">
            <v>10931</v>
          </cell>
          <cell r="C367">
            <v>1129</v>
          </cell>
          <cell r="E367">
            <v>1000</v>
          </cell>
        </row>
        <row r="368">
          <cell r="A368">
            <v>42470</v>
          </cell>
          <cell r="B368">
            <v>11883</v>
          </cell>
          <cell r="C368">
            <v>1167</v>
          </cell>
          <cell r="E368">
            <v>1000</v>
          </cell>
        </row>
        <row r="369">
          <cell r="A369">
            <v>42950</v>
          </cell>
          <cell r="B369">
            <v>10931</v>
          </cell>
          <cell r="C369">
            <v>1129</v>
          </cell>
          <cell r="E369">
            <v>1000</v>
          </cell>
        </row>
        <row r="370">
          <cell r="A370">
            <v>42953</v>
          </cell>
          <cell r="B370">
            <v>10765</v>
          </cell>
          <cell r="C370">
            <v>1192</v>
          </cell>
          <cell r="E370">
            <v>1000</v>
          </cell>
        </row>
        <row r="371">
          <cell r="A371">
            <v>42956</v>
          </cell>
          <cell r="B371">
            <v>10931</v>
          </cell>
          <cell r="C371">
            <v>1129</v>
          </cell>
          <cell r="E371">
            <v>1000</v>
          </cell>
        </row>
        <row r="372">
          <cell r="A372">
            <v>42957</v>
          </cell>
          <cell r="B372">
            <v>10931</v>
          </cell>
          <cell r="C372">
            <v>1129</v>
          </cell>
          <cell r="E372">
            <v>1000</v>
          </cell>
        </row>
        <row r="373">
          <cell r="A373">
            <v>42958</v>
          </cell>
          <cell r="B373">
            <v>10931</v>
          </cell>
          <cell r="C373">
            <v>1129</v>
          </cell>
          <cell r="E373">
            <v>1000</v>
          </cell>
        </row>
        <row r="374">
          <cell r="A374">
            <v>42960</v>
          </cell>
          <cell r="B374">
            <v>10923</v>
          </cell>
          <cell r="C374">
            <v>1124</v>
          </cell>
          <cell r="E374">
            <v>1000</v>
          </cell>
        </row>
        <row r="375">
          <cell r="A375">
            <v>43530</v>
          </cell>
          <cell r="B375">
            <v>11883</v>
          </cell>
          <cell r="C375">
            <v>1167</v>
          </cell>
          <cell r="E375">
            <v>1000</v>
          </cell>
        </row>
        <row r="376">
          <cell r="A376">
            <v>44570</v>
          </cell>
          <cell r="B376">
            <v>11091</v>
          </cell>
          <cell r="C376">
            <v>1161</v>
          </cell>
          <cell r="E376">
            <v>1000</v>
          </cell>
        </row>
        <row r="377">
          <cell r="A377">
            <v>44600</v>
          </cell>
          <cell r="B377">
            <v>11095</v>
          </cell>
          <cell r="C377">
            <v>1162</v>
          </cell>
          <cell r="E377">
            <v>1000</v>
          </cell>
        </row>
        <row r="378">
          <cell r="A378">
            <v>44680</v>
          </cell>
          <cell r="B378">
            <v>11083</v>
          </cell>
          <cell r="C378">
            <v>1157</v>
          </cell>
          <cell r="E378">
            <v>1000</v>
          </cell>
        </row>
        <row r="379">
          <cell r="A379">
            <v>44970</v>
          </cell>
          <cell r="B379">
            <v>11091</v>
          </cell>
          <cell r="C379">
            <v>1161</v>
          </cell>
          <cell r="E379">
            <v>1000</v>
          </cell>
        </row>
        <row r="380">
          <cell r="A380">
            <v>44976</v>
          </cell>
          <cell r="B380">
            <v>11091</v>
          </cell>
          <cell r="C380">
            <v>1161</v>
          </cell>
          <cell r="E380">
            <v>1000</v>
          </cell>
        </row>
        <row r="381">
          <cell r="A381">
            <v>44977</v>
          </cell>
          <cell r="B381">
            <v>11091</v>
          </cell>
          <cell r="C381">
            <v>1161</v>
          </cell>
          <cell r="E381">
            <v>1000</v>
          </cell>
        </row>
        <row r="382">
          <cell r="A382">
            <v>45111</v>
          </cell>
          <cell r="B382">
            <v>11031</v>
          </cell>
          <cell r="C382">
            <v>1149</v>
          </cell>
          <cell r="E382">
            <v>1000</v>
          </cell>
        </row>
        <row r="383">
          <cell r="A383">
            <v>45333</v>
          </cell>
          <cell r="B383">
            <v>11059</v>
          </cell>
          <cell r="C383">
            <v>1156</v>
          </cell>
          <cell r="E383">
            <v>1000</v>
          </cell>
        </row>
        <row r="384">
          <cell r="A384">
            <v>45400</v>
          </cell>
          <cell r="B384">
            <v>11031</v>
          </cell>
          <cell r="C384">
            <v>1149</v>
          </cell>
          <cell r="E384">
            <v>1000</v>
          </cell>
        </row>
        <row r="385">
          <cell r="A385">
            <v>45402</v>
          </cell>
          <cell r="B385">
            <v>11031</v>
          </cell>
          <cell r="C385">
            <v>1149</v>
          </cell>
          <cell r="E385">
            <v>1000</v>
          </cell>
        </row>
        <row r="386">
          <cell r="A386">
            <v>45406</v>
          </cell>
          <cell r="B386">
            <v>11031</v>
          </cell>
          <cell r="C386">
            <v>1149</v>
          </cell>
          <cell r="E386">
            <v>1000</v>
          </cell>
        </row>
        <row r="387">
          <cell r="A387">
            <v>45407</v>
          </cell>
          <cell r="B387">
            <v>11031</v>
          </cell>
          <cell r="C387">
            <v>1149</v>
          </cell>
          <cell r="E387">
            <v>1000</v>
          </cell>
        </row>
        <row r="388">
          <cell r="A388">
            <v>45408</v>
          </cell>
          <cell r="B388">
            <v>11031</v>
          </cell>
          <cell r="C388">
            <v>1149</v>
          </cell>
          <cell r="E388">
            <v>1000</v>
          </cell>
        </row>
        <row r="389">
          <cell r="A389">
            <v>45410</v>
          </cell>
          <cell r="B389">
            <v>11059</v>
          </cell>
          <cell r="C389">
            <v>1156</v>
          </cell>
          <cell r="E389">
            <v>1000</v>
          </cell>
        </row>
        <row r="390">
          <cell r="A390">
            <v>45420</v>
          </cell>
          <cell r="B390">
            <v>11031</v>
          </cell>
          <cell r="C390">
            <v>1149</v>
          </cell>
          <cell r="E390">
            <v>1000</v>
          </cell>
        </row>
        <row r="391">
          <cell r="A391">
            <v>45430</v>
          </cell>
          <cell r="B391">
            <v>11031</v>
          </cell>
          <cell r="C391">
            <v>1149</v>
          </cell>
          <cell r="E391">
            <v>1000</v>
          </cell>
        </row>
        <row r="392">
          <cell r="A392">
            <v>45450</v>
          </cell>
          <cell r="B392">
            <v>11063</v>
          </cell>
          <cell r="C392">
            <v>1157</v>
          </cell>
          <cell r="E392">
            <v>1000</v>
          </cell>
        </row>
        <row r="393">
          <cell r="A393">
            <v>45456</v>
          </cell>
          <cell r="B393">
            <v>11063</v>
          </cell>
          <cell r="C393">
            <v>1157</v>
          </cell>
          <cell r="E393">
            <v>1000</v>
          </cell>
        </row>
        <row r="394">
          <cell r="A394">
            <v>45457</v>
          </cell>
          <cell r="B394">
            <v>11063</v>
          </cell>
          <cell r="C394">
            <v>1157</v>
          </cell>
          <cell r="E394">
            <v>1000</v>
          </cell>
        </row>
        <row r="395">
          <cell r="A395">
            <v>45470</v>
          </cell>
          <cell r="B395">
            <v>11685</v>
          </cell>
          <cell r="C395">
            <v>1201</v>
          </cell>
          <cell r="E395">
            <v>1000</v>
          </cell>
        </row>
        <row r="396">
          <cell r="A396">
            <v>45475</v>
          </cell>
          <cell r="B396">
            <v>11685</v>
          </cell>
          <cell r="C396">
            <v>1201</v>
          </cell>
          <cell r="E396">
            <v>1000</v>
          </cell>
        </row>
        <row r="397">
          <cell r="A397">
            <v>45480</v>
          </cell>
          <cell r="B397">
            <v>11059</v>
          </cell>
          <cell r="C397">
            <v>1156</v>
          </cell>
          <cell r="E397">
            <v>1000</v>
          </cell>
        </row>
        <row r="398">
          <cell r="A398">
            <v>45500</v>
          </cell>
          <cell r="B398">
            <v>11059</v>
          </cell>
          <cell r="C398">
            <v>1156</v>
          </cell>
          <cell r="E398">
            <v>1000</v>
          </cell>
        </row>
        <row r="399">
          <cell r="A399">
            <v>45506</v>
          </cell>
          <cell r="B399">
            <v>11059</v>
          </cell>
          <cell r="C399">
            <v>1156</v>
          </cell>
          <cell r="E399">
            <v>1000</v>
          </cell>
        </row>
        <row r="400">
          <cell r="A400">
            <v>45507</v>
          </cell>
          <cell r="B400">
            <v>11059</v>
          </cell>
          <cell r="C400">
            <v>1156</v>
          </cell>
          <cell r="E400">
            <v>1000</v>
          </cell>
        </row>
        <row r="401">
          <cell r="A401">
            <v>45508</v>
          </cell>
          <cell r="B401">
            <v>11059</v>
          </cell>
          <cell r="C401">
            <v>1156</v>
          </cell>
          <cell r="E401">
            <v>1000</v>
          </cell>
        </row>
        <row r="402">
          <cell r="A402">
            <v>45555</v>
          </cell>
          <cell r="B402">
            <v>11126</v>
          </cell>
          <cell r="C402">
            <v>1167</v>
          </cell>
          <cell r="E402">
            <v>1000</v>
          </cell>
        </row>
        <row r="403">
          <cell r="A403">
            <v>45630</v>
          </cell>
          <cell r="B403">
            <v>11031</v>
          </cell>
          <cell r="C403">
            <v>1149</v>
          </cell>
          <cell r="E403">
            <v>1000</v>
          </cell>
        </row>
        <row r="404">
          <cell r="A404">
            <v>45640</v>
          </cell>
          <cell r="B404">
            <v>11031</v>
          </cell>
          <cell r="C404">
            <v>1149</v>
          </cell>
          <cell r="E404">
            <v>1000</v>
          </cell>
        </row>
        <row r="405">
          <cell r="A405">
            <v>45650</v>
          </cell>
          <cell r="B405">
            <v>11035</v>
          </cell>
          <cell r="C405">
            <v>1150</v>
          </cell>
          <cell r="E405">
            <v>1000</v>
          </cell>
        </row>
        <row r="406">
          <cell r="A406">
            <v>45670</v>
          </cell>
          <cell r="B406">
            <v>11075</v>
          </cell>
          <cell r="C406">
            <v>1160</v>
          </cell>
          <cell r="E406">
            <v>1000</v>
          </cell>
        </row>
        <row r="407">
          <cell r="A407">
            <v>45680</v>
          </cell>
          <cell r="B407">
            <v>11063</v>
          </cell>
          <cell r="C407">
            <v>1157</v>
          </cell>
          <cell r="E407">
            <v>1000</v>
          </cell>
        </row>
        <row r="408">
          <cell r="A408">
            <v>45700</v>
          </cell>
          <cell r="B408">
            <v>11063</v>
          </cell>
          <cell r="C408">
            <v>1157</v>
          </cell>
          <cell r="E408">
            <v>1000</v>
          </cell>
        </row>
        <row r="409">
          <cell r="A409">
            <v>45720</v>
          </cell>
          <cell r="B409">
            <v>11071</v>
          </cell>
          <cell r="C409">
            <v>1159</v>
          </cell>
          <cell r="E409">
            <v>1000</v>
          </cell>
        </row>
        <row r="410">
          <cell r="A410">
            <v>45750</v>
          </cell>
          <cell r="B410">
            <v>11039</v>
          </cell>
          <cell r="C410">
            <v>1151</v>
          </cell>
          <cell r="E410">
            <v>1000</v>
          </cell>
        </row>
        <row r="411">
          <cell r="A411">
            <v>45760</v>
          </cell>
          <cell r="B411">
            <v>11055</v>
          </cell>
          <cell r="C411">
            <v>1155</v>
          </cell>
          <cell r="E411">
            <v>1000</v>
          </cell>
        </row>
        <row r="412">
          <cell r="A412">
            <v>45780</v>
          </cell>
          <cell r="B412">
            <v>11059</v>
          </cell>
          <cell r="C412">
            <v>1156</v>
          </cell>
          <cell r="E412">
            <v>1000</v>
          </cell>
        </row>
        <row r="413">
          <cell r="A413">
            <v>45790</v>
          </cell>
          <cell r="B413">
            <v>11883</v>
          </cell>
          <cell r="C413">
            <v>1167</v>
          </cell>
          <cell r="E413">
            <v>1000</v>
          </cell>
        </row>
        <row r="414">
          <cell r="A414">
            <v>46500</v>
          </cell>
          <cell r="B414">
            <v>11015</v>
          </cell>
          <cell r="C414">
            <v>1111</v>
          </cell>
          <cell r="E414">
            <v>1000</v>
          </cell>
        </row>
        <row r="415">
          <cell r="A415">
            <v>46510</v>
          </cell>
          <cell r="B415">
            <v>11011</v>
          </cell>
          <cell r="C415">
            <v>1145</v>
          </cell>
          <cell r="E415">
            <v>1000</v>
          </cell>
        </row>
        <row r="416">
          <cell r="A416">
            <v>46540</v>
          </cell>
          <cell r="B416">
            <v>11007</v>
          </cell>
          <cell r="C416">
            <v>1144</v>
          </cell>
          <cell r="E416">
            <v>1000</v>
          </cell>
        </row>
        <row r="417">
          <cell r="A417">
            <v>46541</v>
          </cell>
          <cell r="B417">
            <v>11007</v>
          </cell>
          <cell r="C417">
            <v>1144</v>
          </cell>
          <cell r="E417">
            <v>1000</v>
          </cell>
        </row>
        <row r="418">
          <cell r="A418">
            <v>46550</v>
          </cell>
          <cell r="B418">
            <v>11023</v>
          </cell>
          <cell r="C418">
            <v>1147</v>
          </cell>
          <cell r="E418">
            <v>1000</v>
          </cell>
        </row>
        <row r="419">
          <cell r="A419">
            <v>46560</v>
          </cell>
          <cell r="B419">
            <v>11019</v>
          </cell>
          <cell r="C419">
            <v>1146</v>
          </cell>
          <cell r="E419">
            <v>1000</v>
          </cell>
        </row>
        <row r="420">
          <cell r="A420">
            <v>46565</v>
          </cell>
          <cell r="B420">
            <v>11023</v>
          </cell>
          <cell r="C420">
            <v>1147</v>
          </cell>
          <cell r="E420">
            <v>1000</v>
          </cell>
        </row>
        <row r="421">
          <cell r="A421">
            <v>46746</v>
          </cell>
          <cell r="B421">
            <v>11007</v>
          </cell>
          <cell r="C421">
            <v>1144</v>
          </cell>
          <cell r="E421">
            <v>1000</v>
          </cell>
        </row>
        <row r="422">
          <cell r="A422">
            <v>46748</v>
          </cell>
          <cell r="B422">
            <v>11007</v>
          </cell>
          <cell r="C422">
            <v>1144</v>
          </cell>
          <cell r="E422">
            <v>1000</v>
          </cell>
        </row>
        <row r="423">
          <cell r="A423">
            <v>46749</v>
          </cell>
          <cell r="B423">
            <v>11007</v>
          </cell>
          <cell r="C423">
            <v>1144</v>
          </cell>
          <cell r="E423">
            <v>1000</v>
          </cell>
        </row>
        <row r="424">
          <cell r="A424">
            <v>46756</v>
          </cell>
          <cell r="B424">
            <v>11015</v>
          </cell>
          <cell r="C424">
            <v>1111</v>
          </cell>
          <cell r="E424">
            <v>1000</v>
          </cell>
        </row>
        <row r="425">
          <cell r="A425">
            <v>46757</v>
          </cell>
          <cell r="B425">
            <v>11015</v>
          </cell>
          <cell r="C425">
            <v>1111</v>
          </cell>
          <cell r="E425">
            <v>1000</v>
          </cell>
        </row>
        <row r="426">
          <cell r="A426">
            <v>46758</v>
          </cell>
          <cell r="B426">
            <v>11015</v>
          </cell>
          <cell r="C426">
            <v>1111</v>
          </cell>
          <cell r="E426">
            <v>1000</v>
          </cell>
        </row>
        <row r="427">
          <cell r="A427">
            <v>46760</v>
          </cell>
          <cell r="B427">
            <v>11007</v>
          </cell>
          <cell r="C427">
            <v>1144</v>
          </cell>
          <cell r="E427">
            <v>1000</v>
          </cell>
        </row>
        <row r="428">
          <cell r="A428">
            <v>46770</v>
          </cell>
          <cell r="B428">
            <v>11023</v>
          </cell>
          <cell r="C428">
            <v>1147</v>
          </cell>
          <cell r="E428">
            <v>1000</v>
          </cell>
        </row>
        <row r="429">
          <cell r="A429">
            <v>46776</v>
          </cell>
          <cell r="B429">
            <v>11023</v>
          </cell>
          <cell r="C429">
            <v>1147</v>
          </cell>
          <cell r="E429">
            <v>1000</v>
          </cell>
        </row>
        <row r="430">
          <cell r="A430">
            <v>46777</v>
          </cell>
          <cell r="B430">
            <v>11023</v>
          </cell>
          <cell r="C430">
            <v>1147</v>
          </cell>
          <cell r="E430">
            <v>1000</v>
          </cell>
        </row>
        <row r="431">
          <cell r="A431">
            <v>46779</v>
          </cell>
          <cell r="B431">
            <v>11023</v>
          </cell>
          <cell r="C431">
            <v>1147</v>
          </cell>
          <cell r="E431">
            <v>1000</v>
          </cell>
        </row>
        <row r="432">
          <cell r="A432">
            <v>46780</v>
          </cell>
          <cell r="B432">
            <v>11015</v>
          </cell>
          <cell r="C432">
            <v>1111</v>
          </cell>
          <cell r="E432">
            <v>1000</v>
          </cell>
        </row>
        <row r="433">
          <cell r="A433">
            <v>47500</v>
          </cell>
          <cell r="B433">
            <v>10765</v>
          </cell>
          <cell r="C433">
            <v>1192</v>
          </cell>
          <cell r="E433">
            <v>1000</v>
          </cell>
        </row>
        <row r="434">
          <cell r="A434">
            <v>47770</v>
          </cell>
          <cell r="B434">
            <v>10819</v>
          </cell>
          <cell r="C434">
            <v>1167</v>
          </cell>
          <cell r="E434">
            <v>1000</v>
          </cell>
        </row>
        <row r="435">
          <cell r="A435">
            <v>47950</v>
          </cell>
          <cell r="B435">
            <v>11934</v>
          </cell>
          <cell r="C435">
            <v>1167</v>
          </cell>
          <cell r="E435">
            <v>1000</v>
          </cell>
        </row>
        <row r="436">
          <cell r="A436">
            <v>47970</v>
          </cell>
          <cell r="B436">
            <v>11933</v>
          </cell>
          <cell r="C436">
            <v>1167</v>
          </cell>
          <cell r="E436">
            <v>1000</v>
          </cell>
        </row>
        <row r="437">
          <cell r="A437">
            <v>47975</v>
          </cell>
          <cell r="B437">
            <v>10816</v>
          </cell>
          <cell r="C437">
            <v>1167</v>
          </cell>
          <cell r="E437">
            <v>1000</v>
          </cell>
        </row>
        <row r="438">
          <cell r="A438">
            <v>48080</v>
          </cell>
          <cell r="B438">
            <v>10823</v>
          </cell>
          <cell r="C438">
            <v>1106</v>
          </cell>
          <cell r="E438">
            <v>1000</v>
          </cell>
        </row>
        <row r="439">
          <cell r="A439">
            <v>48340</v>
          </cell>
          <cell r="B439">
            <v>10855</v>
          </cell>
          <cell r="C439">
            <v>1110</v>
          </cell>
          <cell r="E439">
            <v>1000</v>
          </cell>
        </row>
        <row r="440">
          <cell r="A440">
            <v>48341</v>
          </cell>
          <cell r="B440">
            <v>10855</v>
          </cell>
          <cell r="C440">
            <v>1110</v>
          </cell>
          <cell r="E440">
            <v>1000</v>
          </cell>
        </row>
        <row r="441">
          <cell r="A441">
            <v>49500</v>
          </cell>
          <cell r="B441">
            <v>10819</v>
          </cell>
          <cell r="C441">
            <v>1167</v>
          </cell>
          <cell r="E441">
            <v>1000</v>
          </cell>
        </row>
        <row r="442">
          <cell r="A442">
            <v>49509</v>
          </cell>
          <cell r="B442">
            <v>11685</v>
          </cell>
          <cell r="C442">
            <v>1201</v>
          </cell>
          <cell r="E442">
            <v>1000</v>
          </cell>
        </row>
        <row r="443">
          <cell r="A443">
            <v>49570</v>
          </cell>
          <cell r="B443">
            <v>11123</v>
          </cell>
          <cell r="C443">
            <v>1167</v>
          </cell>
          <cell r="E443">
            <v>1000</v>
          </cell>
        </row>
        <row r="444">
          <cell r="A444">
            <v>49580</v>
          </cell>
          <cell r="B444">
            <v>11125</v>
          </cell>
          <cell r="C444">
            <v>1167</v>
          </cell>
          <cell r="E444">
            <v>1000</v>
          </cell>
        </row>
        <row r="445">
          <cell r="A445">
            <v>49610</v>
          </cell>
          <cell r="B445">
            <v>11031</v>
          </cell>
          <cell r="C445">
            <v>1149</v>
          </cell>
          <cell r="E445">
            <v>1000</v>
          </cell>
        </row>
        <row r="446">
          <cell r="A446">
            <v>49630</v>
          </cell>
          <cell r="B446">
            <v>10867</v>
          </cell>
          <cell r="C446">
            <v>1113</v>
          </cell>
          <cell r="E446">
            <v>1000</v>
          </cell>
        </row>
        <row r="447">
          <cell r="A447">
            <v>49650</v>
          </cell>
          <cell r="B447">
            <v>10903</v>
          </cell>
          <cell r="C447">
            <v>1122</v>
          </cell>
          <cell r="E447">
            <v>1000</v>
          </cell>
        </row>
        <row r="448">
          <cell r="A448">
            <v>49680</v>
          </cell>
          <cell r="B448">
            <v>10820</v>
          </cell>
          <cell r="C448">
            <v>1167</v>
          </cell>
          <cell r="E448">
            <v>1000</v>
          </cell>
        </row>
        <row r="449">
          <cell r="A449">
            <v>49690</v>
          </cell>
          <cell r="B449">
            <v>10818</v>
          </cell>
          <cell r="C449">
            <v>1167</v>
          </cell>
          <cell r="E449">
            <v>1000</v>
          </cell>
        </row>
        <row r="450">
          <cell r="A450">
            <v>52002</v>
          </cell>
          <cell r="B450">
            <v>11911</v>
          </cell>
          <cell r="C450">
            <v>1167</v>
          </cell>
          <cell r="E450">
            <v>1000</v>
          </cell>
        </row>
        <row r="451">
          <cell r="A451">
            <v>52010</v>
          </cell>
          <cell r="B451">
            <v>11910</v>
          </cell>
          <cell r="C451">
            <v>1167</v>
          </cell>
          <cell r="E451">
            <v>1000</v>
          </cell>
        </row>
        <row r="452">
          <cell r="A452">
            <v>52101</v>
          </cell>
          <cell r="B452">
            <v>11910</v>
          </cell>
          <cell r="C452">
            <v>1167</v>
          </cell>
          <cell r="E452">
            <v>1000</v>
          </cell>
        </row>
        <row r="453">
          <cell r="A453">
            <v>52104</v>
          </cell>
          <cell r="B453">
            <v>12293</v>
          </cell>
          <cell r="C453">
            <v>1201</v>
          </cell>
          <cell r="E453">
            <v>1000</v>
          </cell>
        </row>
        <row r="454">
          <cell r="A454">
            <v>52105</v>
          </cell>
          <cell r="B454">
            <v>12293</v>
          </cell>
          <cell r="C454">
            <v>1201</v>
          </cell>
          <cell r="E454">
            <v>1000</v>
          </cell>
        </row>
        <row r="455">
          <cell r="A455">
            <v>52106</v>
          </cell>
          <cell r="B455">
            <v>12293</v>
          </cell>
          <cell r="C455">
            <v>1201</v>
          </cell>
          <cell r="E455">
            <v>1000</v>
          </cell>
        </row>
        <row r="456">
          <cell r="A456">
            <v>52108</v>
          </cell>
          <cell r="B456">
            <v>11131</v>
          </cell>
          <cell r="C456">
            <v>1167</v>
          </cell>
          <cell r="E456">
            <v>1000</v>
          </cell>
        </row>
        <row r="457">
          <cell r="A457">
            <v>52109</v>
          </cell>
          <cell r="B457">
            <v>11131</v>
          </cell>
          <cell r="C457">
            <v>1167</v>
          </cell>
          <cell r="E457">
            <v>1000</v>
          </cell>
        </row>
        <row r="458">
          <cell r="A458">
            <v>52113</v>
          </cell>
          <cell r="B458">
            <v>11255</v>
          </cell>
          <cell r="C458">
            <v>1106</v>
          </cell>
          <cell r="E458">
            <v>1000</v>
          </cell>
        </row>
        <row r="459">
          <cell r="A459">
            <v>52114</v>
          </cell>
          <cell r="B459">
            <v>11145</v>
          </cell>
          <cell r="C459">
            <v>1113</v>
          </cell>
          <cell r="E459">
            <v>1000</v>
          </cell>
        </row>
        <row r="460">
          <cell r="A460">
            <v>52116</v>
          </cell>
          <cell r="B460">
            <v>11131</v>
          </cell>
          <cell r="C460">
            <v>1167</v>
          </cell>
          <cell r="E460">
            <v>1000</v>
          </cell>
        </row>
        <row r="461">
          <cell r="A461">
            <v>52117</v>
          </cell>
          <cell r="B461">
            <v>11135</v>
          </cell>
          <cell r="C461">
            <v>1167</v>
          </cell>
          <cell r="E461">
            <v>1000</v>
          </cell>
        </row>
        <row r="462">
          <cell r="A462">
            <v>52120</v>
          </cell>
          <cell r="B462">
            <v>11907</v>
          </cell>
          <cell r="C462">
            <v>1167</v>
          </cell>
          <cell r="E462">
            <v>1000</v>
          </cell>
        </row>
        <row r="463">
          <cell r="A463">
            <v>52125</v>
          </cell>
          <cell r="B463">
            <v>12301</v>
          </cell>
          <cell r="C463">
            <v>1167</v>
          </cell>
          <cell r="E463">
            <v>1000</v>
          </cell>
        </row>
        <row r="464">
          <cell r="A464">
            <v>52126</v>
          </cell>
          <cell r="B464">
            <v>12301</v>
          </cell>
          <cell r="C464">
            <v>1167</v>
          </cell>
          <cell r="E464">
            <v>1000</v>
          </cell>
        </row>
        <row r="465">
          <cell r="A465">
            <v>52129</v>
          </cell>
          <cell r="B465">
            <v>12299</v>
          </cell>
          <cell r="C465">
            <v>1167</v>
          </cell>
          <cell r="E465">
            <v>1000</v>
          </cell>
        </row>
        <row r="466">
          <cell r="A466">
            <v>52131</v>
          </cell>
          <cell r="B466">
            <v>11315</v>
          </cell>
          <cell r="C466">
            <v>1157</v>
          </cell>
          <cell r="E466">
            <v>1000</v>
          </cell>
        </row>
        <row r="467">
          <cell r="A467">
            <v>52132</v>
          </cell>
          <cell r="B467">
            <v>11320</v>
          </cell>
          <cell r="C467">
            <v>1157</v>
          </cell>
          <cell r="E467">
            <v>1000</v>
          </cell>
        </row>
        <row r="468">
          <cell r="A468">
            <v>52133</v>
          </cell>
          <cell r="B468">
            <v>11305</v>
          </cell>
          <cell r="C468">
            <v>1148</v>
          </cell>
          <cell r="E468">
            <v>1000</v>
          </cell>
        </row>
        <row r="469">
          <cell r="A469">
            <v>52134</v>
          </cell>
          <cell r="B469">
            <v>11335</v>
          </cell>
          <cell r="C469">
            <v>1160</v>
          </cell>
          <cell r="E469">
            <v>1000</v>
          </cell>
        </row>
        <row r="470">
          <cell r="A470">
            <v>52135</v>
          </cell>
          <cell r="B470">
            <v>11340</v>
          </cell>
          <cell r="C470">
            <v>1160</v>
          </cell>
          <cell r="E470">
            <v>1000</v>
          </cell>
        </row>
        <row r="471">
          <cell r="A471">
            <v>52136</v>
          </cell>
          <cell r="B471">
            <v>11345</v>
          </cell>
          <cell r="C471">
            <v>1159</v>
          </cell>
          <cell r="E471">
            <v>1000</v>
          </cell>
        </row>
        <row r="472">
          <cell r="A472">
            <v>52137</v>
          </cell>
          <cell r="B472">
            <v>11280</v>
          </cell>
          <cell r="C472">
            <v>1154</v>
          </cell>
          <cell r="E472">
            <v>1000</v>
          </cell>
        </row>
        <row r="473">
          <cell r="A473">
            <v>52138</v>
          </cell>
          <cell r="B473">
            <v>11350</v>
          </cell>
          <cell r="C473">
            <v>1159</v>
          </cell>
          <cell r="E473">
            <v>1000</v>
          </cell>
        </row>
        <row r="474">
          <cell r="A474">
            <v>52139</v>
          </cell>
          <cell r="B474">
            <v>11285</v>
          </cell>
          <cell r="C474">
            <v>1153</v>
          </cell>
          <cell r="E474">
            <v>1000</v>
          </cell>
        </row>
        <row r="475">
          <cell r="A475">
            <v>52141</v>
          </cell>
          <cell r="B475">
            <v>11300</v>
          </cell>
          <cell r="C475">
            <v>1156</v>
          </cell>
          <cell r="E475">
            <v>1000</v>
          </cell>
        </row>
        <row r="476">
          <cell r="A476">
            <v>52142</v>
          </cell>
          <cell r="B476">
            <v>11290</v>
          </cell>
          <cell r="C476">
            <v>1152</v>
          </cell>
          <cell r="E476">
            <v>1000</v>
          </cell>
        </row>
        <row r="477">
          <cell r="A477">
            <v>52143</v>
          </cell>
          <cell r="B477">
            <v>11295</v>
          </cell>
          <cell r="C477">
            <v>1155</v>
          </cell>
          <cell r="E477">
            <v>1000</v>
          </cell>
        </row>
        <row r="478">
          <cell r="A478">
            <v>52144</v>
          </cell>
          <cell r="B478">
            <v>11310</v>
          </cell>
          <cell r="C478">
            <v>1151</v>
          </cell>
          <cell r="E478">
            <v>1000</v>
          </cell>
        </row>
        <row r="479">
          <cell r="A479">
            <v>52145</v>
          </cell>
          <cell r="B479">
            <v>11325</v>
          </cell>
          <cell r="C479">
            <v>1150</v>
          </cell>
          <cell r="E479">
            <v>1000</v>
          </cell>
        </row>
        <row r="480">
          <cell r="A480">
            <v>52146</v>
          </cell>
          <cell r="B480">
            <v>11330</v>
          </cell>
          <cell r="C480">
            <v>1149</v>
          </cell>
          <cell r="E480">
            <v>1000</v>
          </cell>
        </row>
        <row r="481">
          <cell r="A481">
            <v>52149</v>
          </cell>
          <cell r="B481">
            <v>11135</v>
          </cell>
          <cell r="C481">
            <v>1167</v>
          </cell>
          <cell r="E481">
            <v>1000</v>
          </cell>
        </row>
        <row r="482">
          <cell r="A482">
            <v>52151</v>
          </cell>
          <cell r="B482">
            <v>11320</v>
          </cell>
          <cell r="C482">
            <v>1157</v>
          </cell>
          <cell r="E482">
            <v>1000</v>
          </cell>
        </row>
        <row r="483">
          <cell r="A483">
            <v>52152</v>
          </cell>
          <cell r="B483">
            <v>11315</v>
          </cell>
          <cell r="C483">
            <v>1157</v>
          </cell>
          <cell r="E483">
            <v>1000</v>
          </cell>
        </row>
        <row r="484">
          <cell r="A484">
            <v>52156</v>
          </cell>
          <cell r="B484">
            <v>11355</v>
          </cell>
          <cell r="C484">
            <v>1132</v>
          </cell>
          <cell r="E484">
            <v>1000</v>
          </cell>
        </row>
        <row r="485">
          <cell r="A485">
            <v>52157</v>
          </cell>
          <cell r="B485">
            <v>11360</v>
          </cell>
          <cell r="C485">
            <v>1140</v>
          </cell>
          <cell r="E485">
            <v>1000</v>
          </cell>
        </row>
        <row r="486">
          <cell r="A486">
            <v>52158</v>
          </cell>
          <cell r="B486">
            <v>11365</v>
          </cell>
          <cell r="C486">
            <v>1140</v>
          </cell>
          <cell r="E486">
            <v>1000</v>
          </cell>
        </row>
        <row r="487">
          <cell r="A487">
            <v>52159</v>
          </cell>
          <cell r="B487">
            <v>11370</v>
          </cell>
          <cell r="C487">
            <v>1140</v>
          </cell>
          <cell r="E487">
            <v>1000</v>
          </cell>
        </row>
        <row r="488">
          <cell r="A488">
            <v>52160</v>
          </cell>
          <cell r="B488">
            <v>11375</v>
          </cell>
          <cell r="C488">
            <v>1140</v>
          </cell>
          <cell r="E488">
            <v>1000</v>
          </cell>
        </row>
        <row r="489">
          <cell r="A489">
            <v>52163</v>
          </cell>
          <cell r="B489">
            <v>11380</v>
          </cell>
          <cell r="C489">
            <v>1134</v>
          </cell>
          <cell r="E489">
            <v>1000</v>
          </cell>
        </row>
        <row r="490">
          <cell r="A490">
            <v>52164</v>
          </cell>
          <cell r="B490">
            <v>11385</v>
          </cell>
          <cell r="C490">
            <v>1140</v>
          </cell>
          <cell r="E490">
            <v>1000</v>
          </cell>
        </row>
        <row r="491">
          <cell r="A491">
            <v>52165</v>
          </cell>
          <cell r="B491">
            <v>11390</v>
          </cell>
          <cell r="C491">
            <v>1139</v>
          </cell>
          <cell r="E491">
            <v>1000</v>
          </cell>
        </row>
        <row r="492">
          <cell r="A492">
            <v>52167</v>
          </cell>
          <cell r="B492">
            <v>11395</v>
          </cell>
          <cell r="C492">
            <v>1139</v>
          </cell>
          <cell r="E492">
            <v>1000</v>
          </cell>
        </row>
        <row r="493">
          <cell r="A493">
            <v>52168</v>
          </cell>
          <cell r="B493">
            <v>11400</v>
          </cell>
          <cell r="C493">
            <v>1139</v>
          </cell>
          <cell r="E493">
            <v>1000</v>
          </cell>
        </row>
        <row r="494">
          <cell r="A494">
            <v>52169</v>
          </cell>
          <cell r="B494">
            <v>11405</v>
          </cell>
          <cell r="C494">
            <v>1134</v>
          </cell>
          <cell r="E494">
            <v>1000</v>
          </cell>
        </row>
        <row r="495">
          <cell r="A495">
            <v>52170</v>
          </cell>
          <cell r="B495">
            <v>11410</v>
          </cell>
          <cell r="C495">
            <v>1133</v>
          </cell>
          <cell r="E495">
            <v>1000</v>
          </cell>
        </row>
        <row r="496">
          <cell r="A496">
            <v>52171</v>
          </cell>
          <cell r="B496">
            <v>11142</v>
          </cell>
          <cell r="C496">
            <v>1167</v>
          </cell>
          <cell r="E496">
            <v>1000</v>
          </cell>
        </row>
        <row r="497">
          <cell r="A497">
            <v>52181</v>
          </cell>
          <cell r="B497">
            <v>11145</v>
          </cell>
          <cell r="C497">
            <v>1113</v>
          </cell>
          <cell r="E497">
            <v>1000</v>
          </cell>
        </row>
        <row r="498">
          <cell r="A498">
            <v>52182</v>
          </cell>
          <cell r="B498">
            <v>11175</v>
          </cell>
          <cell r="C498">
            <v>1111</v>
          </cell>
          <cell r="E498">
            <v>1000</v>
          </cell>
        </row>
        <row r="499">
          <cell r="A499">
            <v>52183</v>
          </cell>
          <cell r="B499">
            <v>11570</v>
          </cell>
          <cell r="C499">
            <v>1147</v>
          </cell>
          <cell r="E499">
            <v>1000</v>
          </cell>
        </row>
        <row r="500">
          <cell r="A500">
            <v>52184</v>
          </cell>
          <cell r="B500">
            <v>11155</v>
          </cell>
          <cell r="C500">
            <v>1115</v>
          </cell>
          <cell r="E500">
            <v>1000</v>
          </cell>
        </row>
        <row r="501">
          <cell r="A501">
            <v>52186</v>
          </cell>
          <cell r="B501">
            <v>11160</v>
          </cell>
          <cell r="C501">
            <v>1114</v>
          </cell>
          <cell r="E501">
            <v>1000</v>
          </cell>
        </row>
        <row r="502">
          <cell r="A502">
            <v>52187</v>
          </cell>
          <cell r="B502">
            <v>11150</v>
          </cell>
          <cell r="C502">
            <v>1110</v>
          </cell>
          <cell r="E502">
            <v>1000</v>
          </cell>
        </row>
        <row r="503">
          <cell r="A503">
            <v>52188</v>
          </cell>
          <cell r="B503">
            <v>11575</v>
          </cell>
          <cell r="C503">
            <v>1145</v>
          </cell>
          <cell r="E503">
            <v>1000</v>
          </cell>
        </row>
        <row r="504">
          <cell r="A504">
            <v>52189</v>
          </cell>
          <cell r="B504">
            <v>11180</v>
          </cell>
          <cell r="C504">
            <v>1112</v>
          </cell>
          <cell r="E504">
            <v>1000</v>
          </cell>
        </row>
        <row r="505">
          <cell r="A505">
            <v>52190</v>
          </cell>
          <cell r="B505">
            <v>11165</v>
          </cell>
          <cell r="C505">
            <v>1115</v>
          </cell>
          <cell r="E505">
            <v>1000</v>
          </cell>
        </row>
        <row r="506">
          <cell r="A506">
            <v>52191</v>
          </cell>
          <cell r="B506">
            <v>11580</v>
          </cell>
          <cell r="C506">
            <v>1146</v>
          </cell>
          <cell r="E506">
            <v>1000</v>
          </cell>
        </row>
        <row r="507">
          <cell r="A507">
            <v>52192</v>
          </cell>
          <cell r="B507">
            <v>11170</v>
          </cell>
          <cell r="C507">
            <v>1114</v>
          </cell>
          <cell r="E507">
            <v>1000</v>
          </cell>
        </row>
        <row r="508">
          <cell r="A508">
            <v>52193</v>
          </cell>
          <cell r="B508">
            <v>11585</v>
          </cell>
          <cell r="C508">
            <v>1144</v>
          </cell>
          <cell r="E508">
            <v>1000</v>
          </cell>
        </row>
        <row r="509">
          <cell r="A509">
            <v>52195</v>
          </cell>
          <cell r="B509">
            <v>11240</v>
          </cell>
          <cell r="C509">
            <v>1178</v>
          </cell>
          <cell r="E509">
            <v>1000</v>
          </cell>
        </row>
        <row r="510">
          <cell r="A510">
            <v>52196</v>
          </cell>
          <cell r="B510">
            <v>11175</v>
          </cell>
          <cell r="C510">
            <v>1111</v>
          </cell>
          <cell r="E510">
            <v>1000</v>
          </cell>
        </row>
        <row r="511">
          <cell r="A511">
            <v>52197</v>
          </cell>
          <cell r="B511">
            <v>11590</v>
          </cell>
          <cell r="C511">
            <v>1111</v>
          </cell>
          <cell r="E511">
            <v>1000</v>
          </cell>
        </row>
        <row r="512">
          <cell r="A512">
            <v>52199</v>
          </cell>
          <cell r="B512">
            <v>11145</v>
          </cell>
          <cell r="C512">
            <v>1113</v>
          </cell>
          <cell r="E512">
            <v>1000</v>
          </cell>
        </row>
        <row r="513">
          <cell r="A513">
            <v>52201</v>
          </cell>
          <cell r="B513">
            <v>11465</v>
          </cell>
          <cell r="C513">
            <v>1165</v>
          </cell>
          <cell r="E513">
            <v>1000</v>
          </cell>
        </row>
        <row r="514">
          <cell r="A514">
            <v>52202</v>
          </cell>
          <cell r="B514">
            <v>11470</v>
          </cell>
          <cell r="C514">
            <v>1165</v>
          </cell>
          <cell r="E514">
            <v>1000</v>
          </cell>
        </row>
        <row r="515">
          <cell r="A515">
            <v>52203</v>
          </cell>
          <cell r="B515">
            <v>11475</v>
          </cell>
          <cell r="C515">
            <v>1165</v>
          </cell>
          <cell r="E515">
            <v>1000</v>
          </cell>
        </row>
        <row r="516">
          <cell r="A516">
            <v>52204</v>
          </cell>
          <cell r="B516">
            <v>11480</v>
          </cell>
          <cell r="C516">
            <v>1166</v>
          </cell>
          <cell r="E516">
            <v>1000</v>
          </cell>
        </row>
        <row r="517">
          <cell r="A517">
            <v>52206</v>
          </cell>
          <cell r="B517">
            <v>11485</v>
          </cell>
          <cell r="C517">
            <v>1163</v>
          </cell>
          <cell r="E517">
            <v>1000</v>
          </cell>
        </row>
        <row r="518">
          <cell r="A518">
            <v>52206</v>
          </cell>
          <cell r="B518">
            <v>11490</v>
          </cell>
          <cell r="C518">
            <v>1164</v>
          </cell>
          <cell r="E518">
            <v>1000</v>
          </cell>
        </row>
        <row r="519">
          <cell r="A519">
            <v>52207</v>
          </cell>
          <cell r="B519">
            <v>11495</v>
          </cell>
          <cell r="C519">
            <v>1164</v>
          </cell>
          <cell r="E519">
            <v>1000</v>
          </cell>
        </row>
        <row r="520">
          <cell r="A520">
            <v>52208</v>
          </cell>
          <cell r="B520">
            <v>11500</v>
          </cell>
          <cell r="C520">
            <v>1163</v>
          </cell>
          <cell r="E520">
            <v>1000</v>
          </cell>
        </row>
        <row r="521">
          <cell r="A521">
            <v>52209</v>
          </cell>
          <cell r="B521">
            <v>11505</v>
          </cell>
          <cell r="C521">
            <v>1138</v>
          </cell>
          <cell r="E521">
            <v>1000</v>
          </cell>
        </row>
        <row r="522">
          <cell r="A522">
            <v>52210</v>
          </cell>
          <cell r="B522">
            <v>11520</v>
          </cell>
          <cell r="C522">
            <v>1166</v>
          </cell>
          <cell r="E522">
            <v>1000</v>
          </cell>
        </row>
        <row r="523">
          <cell r="A523">
            <v>52211</v>
          </cell>
          <cell r="B523">
            <v>11525</v>
          </cell>
          <cell r="C523">
            <v>1137</v>
          </cell>
          <cell r="E523">
            <v>1000</v>
          </cell>
        </row>
        <row r="524">
          <cell r="A524">
            <v>52212</v>
          </cell>
          <cell r="B524">
            <v>11510</v>
          </cell>
          <cell r="C524">
            <v>1165</v>
          </cell>
          <cell r="E524">
            <v>1000</v>
          </cell>
        </row>
        <row r="525">
          <cell r="A525">
            <v>52213</v>
          </cell>
          <cell r="B525">
            <v>11515</v>
          </cell>
          <cell r="C525">
            <v>1177</v>
          </cell>
          <cell r="E525">
            <v>1000</v>
          </cell>
        </row>
        <row r="526">
          <cell r="A526">
            <v>52214</v>
          </cell>
          <cell r="B526">
            <v>11142</v>
          </cell>
          <cell r="C526">
            <v>1167</v>
          </cell>
          <cell r="E526">
            <v>1000</v>
          </cell>
        </row>
        <row r="527">
          <cell r="A527">
            <v>52226</v>
          </cell>
          <cell r="B527">
            <v>11555</v>
          </cell>
          <cell r="C527">
            <v>1162</v>
          </cell>
          <cell r="E527">
            <v>1000</v>
          </cell>
        </row>
        <row r="528">
          <cell r="A528">
            <v>52227</v>
          </cell>
          <cell r="B528">
            <v>11560</v>
          </cell>
          <cell r="C528">
            <v>1161</v>
          </cell>
          <cell r="E528">
            <v>1000</v>
          </cell>
        </row>
        <row r="529">
          <cell r="A529">
            <v>52228</v>
          </cell>
          <cell r="B529">
            <v>11565</v>
          </cell>
          <cell r="C529">
            <v>1161</v>
          </cell>
          <cell r="E529">
            <v>1000</v>
          </cell>
        </row>
        <row r="530">
          <cell r="A530">
            <v>52230</v>
          </cell>
          <cell r="B530">
            <v>11565</v>
          </cell>
          <cell r="C530">
            <v>1161</v>
          </cell>
          <cell r="E530">
            <v>1000</v>
          </cell>
        </row>
        <row r="531">
          <cell r="A531">
            <v>52251</v>
          </cell>
          <cell r="B531">
            <v>11530</v>
          </cell>
          <cell r="C531">
            <v>1129</v>
          </cell>
          <cell r="E531">
            <v>1000</v>
          </cell>
        </row>
        <row r="532">
          <cell r="A532">
            <v>52252</v>
          </cell>
          <cell r="B532">
            <v>11535</v>
          </cell>
          <cell r="C532">
            <v>1127</v>
          </cell>
          <cell r="E532">
            <v>1000</v>
          </cell>
        </row>
        <row r="533">
          <cell r="A533">
            <v>52253</v>
          </cell>
          <cell r="B533">
            <v>11540</v>
          </cell>
          <cell r="C533">
            <v>1127</v>
          </cell>
          <cell r="E533">
            <v>1000</v>
          </cell>
        </row>
        <row r="534">
          <cell r="A534">
            <v>52254</v>
          </cell>
          <cell r="B534">
            <v>11545</v>
          </cell>
          <cell r="C534">
            <v>1124</v>
          </cell>
          <cell r="E534">
            <v>1000</v>
          </cell>
        </row>
        <row r="535">
          <cell r="A535">
            <v>52255</v>
          </cell>
          <cell r="B535">
            <v>11185</v>
          </cell>
          <cell r="C535">
            <v>1126</v>
          </cell>
          <cell r="E535">
            <v>1000</v>
          </cell>
        </row>
        <row r="536">
          <cell r="A536">
            <v>52256</v>
          </cell>
          <cell r="B536">
            <v>11190</v>
          </cell>
          <cell r="C536">
            <v>1123</v>
          </cell>
          <cell r="E536">
            <v>1000</v>
          </cell>
        </row>
        <row r="537">
          <cell r="A537">
            <v>52257</v>
          </cell>
          <cell r="B537">
            <v>11550</v>
          </cell>
          <cell r="C537">
            <v>1124</v>
          </cell>
          <cell r="E537">
            <v>1000</v>
          </cell>
        </row>
        <row r="538">
          <cell r="A538">
            <v>52258</v>
          </cell>
          <cell r="B538">
            <v>11195</v>
          </cell>
          <cell r="C538">
            <v>1125</v>
          </cell>
          <cell r="E538">
            <v>1000</v>
          </cell>
        </row>
        <row r="539">
          <cell r="A539">
            <v>52259</v>
          </cell>
          <cell r="B539">
            <v>11545</v>
          </cell>
          <cell r="C539">
            <v>1124</v>
          </cell>
          <cell r="E539">
            <v>1000</v>
          </cell>
        </row>
        <row r="540">
          <cell r="A540">
            <v>52260</v>
          </cell>
          <cell r="B540">
            <v>11545</v>
          </cell>
          <cell r="C540">
            <v>1124</v>
          </cell>
          <cell r="E540">
            <v>1000</v>
          </cell>
        </row>
        <row r="541">
          <cell r="A541">
            <v>52261</v>
          </cell>
          <cell r="B541">
            <v>11142</v>
          </cell>
          <cell r="C541">
            <v>1167</v>
          </cell>
          <cell r="E541">
            <v>1000</v>
          </cell>
        </row>
        <row r="542">
          <cell r="A542">
            <v>52276</v>
          </cell>
          <cell r="B542">
            <v>11200</v>
          </cell>
          <cell r="C542">
            <v>1120</v>
          </cell>
          <cell r="E542">
            <v>1000</v>
          </cell>
        </row>
        <row r="543">
          <cell r="A543">
            <v>52278</v>
          </cell>
          <cell r="B543">
            <v>11210</v>
          </cell>
          <cell r="C543">
            <v>1121</v>
          </cell>
          <cell r="E543">
            <v>1000</v>
          </cell>
        </row>
        <row r="544">
          <cell r="A544">
            <v>52279</v>
          </cell>
          <cell r="B544">
            <v>11235</v>
          </cell>
          <cell r="C544">
            <v>1108</v>
          </cell>
          <cell r="E544">
            <v>1000</v>
          </cell>
        </row>
        <row r="545">
          <cell r="A545">
            <v>52280</v>
          </cell>
          <cell r="B545">
            <v>11245</v>
          </cell>
          <cell r="C545">
            <v>1107</v>
          </cell>
          <cell r="E545">
            <v>1000</v>
          </cell>
        </row>
        <row r="546">
          <cell r="A546">
            <v>52281</v>
          </cell>
          <cell r="B546">
            <v>11250</v>
          </cell>
          <cell r="C546">
            <v>1109</v>
          </cell>
          <cell r="E546">
            <v>1000</v>
          </cell>
        </row>
        <row r="547">
          <cell r="A547">
            <v>52283</v>
          </cell>
          <cell r="B547">
            <v>11255</v>
          </cell>
          <cell r="C547">
            <v>1106</v>
          </cell>
          <cell r="E547">
            <v>1000</v>
          </cell>
        </row>
        <row r="548">
          <cell r="A548">
            <v>52284</v>
          </cell>
          <cell r="B548">
            <v>11260</v>
          </cell>
          <cell r="C548">
            <v>1106</v>
          </cell>
          <cell r="E548">
            <v>1000</v>
          </cell>
        </row>
        <row r="549">
          <cell r="A549">
            <v>52285</v>
          </cell>
          <cell r="B549">
            <v>11205</v>
          </cell>
          <cell r="C549">
            <v>1122</v>
          </cell>
          <cell r="E549">
            <v>1000</v>
          </cell>
        </row>
        <row r="550">
          <cell r="A550">
            <v>52286</v>
          </cell>
          <cell r="B550">
            <v>11265</v>
          </cell>
          <cell r="C550">
            <v>1106</v>
          </cell>
          <cell r="E550">
            <v>1000</v>
          </cell>
        </row>
        <row r="551">
          <cell r="A551">
            <v>52289</v>
          </cell>
          <cell r="B551">
            <v>11270</v>
          </cell>
          <cell r="C551">
            <v>1106</v>
          </cell>
          <cell r="E551">
            <v>1000</v>
          </cell>
        </row>
        <row r="552">
          <cell r="A552">
            <v>52290</v>
          </cell>
          <cell r="B552">
            <v>11275</v>
          </cell>
          <cell r="C552">
            <v>1106</v>
          </cell>
          <cell r="E552">
            <v>1000</v>
          </cell>
        </row>
        <row r="553">
          <cell r="A553">
            <v>52291</v>
          </cell>
          <cell r="B553">
            <v>11220</v>
          </cell>
          <cell r="C553">
            <v>1116</v>
          </cell>
          <cell r="E553">
            <v>1000</v>
          </cell>
        </row>
        <row r="554">
          <cell r="A554">
            <v>52292</v>
          </cell>
          <cell r="B554">
            <v>11215</v>
          </cell>
          <cell r="C554">
            <v>1116</v>
          </cell>
          <cell r="E554">
            <v>1000</v>
          </cell>
        </row>
        <row r="555">
          <cell r="A555">
            <v>52293</v>
          </cell>
          <cell r="B555">
            <v>11225</v>
          </cell>
          <cell r="C555">
            <v>1117</v>
          </cell>
          <cell r="E555">
            <v>1000</v>
          </cell>
        </row>
        <row r="556">
          <cell r="A556">
            <v>52294</v>
          </cell>
          <cell r="B556">
            <v>11230</v>
          </cell>
          <cell r="C556">
            <v>1118</v>
          </cell>
          <cell r="E556">
            <v>1000</v>
          </cell>
        </row>
        <row r="557">
          <cell r="A557">
            <v>52301</v>
          </cell>
          <cell r="B557">
            <v>11415</v>
          </cell>
          <cell r="C557">
            <v>1175</v>
          </cell>
          <cell r="E557">
            <v>1000</v>
          </cell>
        </row>
        <row r="558">
          <cell r="A558">
            <v>52302</v>
          </cell>
          <cell r="B558">
            <v>11440</v>
          </cell>
          <cell r="C558">
            <v>1135</v>
          </cell>
          <cell r="E558">
            <v>1000</v>
          </cell>
        </row>
        <row r="559">
          <cell r="A559">
            <v>52303</v>
          </cell>
          <cell r="B559">
            <v>11455</v>
          </cell>
          <cell r="C559">
            <v>1176</v>
          </cell>
          <cell r="E559">
            <v>1000</v>
          </cell>
        </row>
        <row r="560">
          <cell r="A560">
            <v>52304</v>
          </cell>
          <cell r="B560">
            <v>11445</v>
          </cell>
          <cell r="C560">
            <v>1136</v>
          </cell>
          <cell r="E560">
            <v>1000</v>
          </cell>
        </row>
        <row r="561">
          <cell r="A561">
            <v>52305</v>
          </cell>
          <cell r="B561">
            <v>11460</v>
          </cell>
          <cell r="C561">
            <v>1174</v>
          </cell>
          <cell r="E561">
            <v>1000</v>
          </cell>
        </row>
        <row r="562">
          <cell r="A562">
            <v>52306</v>
          </cell>
          <cell r="B562">
            <v>11450</v>
          </cell>
          <cell r="C562">
            <v>1142</v>
          </cell>
          <cell r="E562">
            <v>1000</v>
          </cell>
        </row>
        <row r="563">
          <cell r="A563">
            <v>52307</v>
          </cell>
          <cell r="B563">
            <v>11420</v>
          </cell>
          <cell r="C563">
            <v>1130</v>
          </cell>
          <cell r="E563">
            <v>1000</v>
          </cell>
        </row>
        <row r="564">
          <cell r="A564">
            <v>52308</v>
          </cell>
          <cell r="B564">
            <v>11142</v>
          </cell>
          <cell r="C564">
            <v>1167</v>
          </cell>
          <cell r="E564">
            <v>1000</v>
          </cell>
        </row>
        <row r="565">
          <cell r="A565">
            <v>52309</v>
          </cell>
          <cell r="B565">
            <v>11425</v>
          </cell>
          <cell r="C565">
            <v>1130</v>
          </cell>
          <cell r="E565">
            <v>1000</v>
          </cell>
        </row>
        <row r="566">
          <cell r="A566">
            <v>52310</v>
          </cell>
          <cell r="B566">
            <v>11430</v>
          </cell>
          <cell r="C566">
            <v>1141</v>
          </cell>
          <cell r="E566">
            <v>1000</v>
          </cell>
        </row>
        <row r="567">
          <cell r="A567">
            <v>52311</v>
          </cell>
          <cell r="B567">
            <v>11435</v>
          </cell>
          <cell r="C567">
            <v>1141</v>
          </cell>
          <cell r="E567">
            <v>1000</v>
          </cell>
        </row>
        <row r="568">
          <cell r="A568">
            <v>52332</v>
          </cell>
          <cell r="B568">
            <v>11131</v>
          </cell>
          <cell r="C568">
            <v>1167</v>
          </cell>
          <cell r="E568">
            <v>1000</v>
          </cell>
        </row>
        <row r="569">
          <cell r="A569">
            <v>52350</v>
          </cell>
          <cell r="B569">
            <v>12297</v>
          </cell>
          <cell r="C569">
            <v>1167</v>
          </cell>
          <cell r="E569">
            <v>1000</v>
          </cell>
        </row>
        <row r="570">
          <cell r="A570">
            <v>52355</v>
          </cell>
          <cell r="B570">
            <v>11142</v>
          </cell>
          <cell r="C570">
            <v>1167</v>
          </cell>
          <cell r="E570">
            <v>1000</v>
          </cell>
        </row>
        <row r="571">
          <cell r="A571">
            <v>52360</v>
          </cell>
          <cell r="B571">
            <v>12298</v>
          </cell>
          <cell r="C571">
            <v>1167</v>
          </cell>
          <cell r="E571">
            <v>1000</v>
          </cell>
        </row>
        <row r="572">
          <cell r="A572">
            <v>52370</v>
          </cell>
          <cell r="B572">
            <v>12299</v>
          </cell>
          <cell r="C572">
            <v>1167</v>
          </cell>
          <cell r="E572">
            <v>1000</v>
          </cell>
        </row>
        <row r="573">
          <cell r="A573">
            <v>52371</v>
          </cell>
          <cell r="B573">
            <v>12300</v>
          </cell>
          <cell r="C573">
            <v>1167</v>
          </cell>
          <cell r="E573">
            <v>1000</v>
          </cell>
        </row>
        <row r="574">
          <cell r="A574">
            <v>52375</v>
          </cell>
          <cell r="B574">
            <v>12296</v>
          </cell>
          <cell r="C574">
            <v>1167</v>
          </cell>
          <cell r="E574">
            <v>1000</v>
          </cell>
        </row>
        <row r="575">
          <cell r="A575">
            <v>52380</v>
          </cell>
          <cell r="B575">
            <v>11910</v>
          </cell>
          <cell r="C575">
            <v>1167</v>
          </cell>
          <cell r="E575">
            <v>1000</v>
          </cell>
        </row>
        <row r="576">
          <cell r="A576">
            <v>52381</v>
          </cell>
          <cell r="B576">
            <v>12294</v>
          </cell>
          <cell r="C576">
            <v>1167</v>
          </cell>
          <cell r="E576">
            <v>1000</v>
          </cell>
        </row>
        <row r="577">
          <cell r="A577">
            <v>52390</v>
          </cell>
          <cell r="B577">
            <v>11908</v>
          </cell>
          <cell r="C577">
            <v>1167</v>
          </cell>
          <cell r="E577">
            <v>1000</v>
          </cell>
        </row>
        <row r="578">
          <cell r="A578">
            <v>52395</v>
          </cell>
          <cell r="B578">
            <v>11908</v>
          </cell>
          <cell r="C578">
            <v>1167</v>
          </cell>
          <cell r="E578">
            <v>1000</v>
          </cell>
        </row>
        <row r="579">
          <cell r="A579">
            <v>52401</v>
          </cell>
          <cell r="B579">
            <v>11135</v>
          </cell>
          <cell r="C579">
            <v>1167</v>
          </cell>
          <cell r="E579">
            <v>1000</v>
          </cell>
        </row>
        <row r="580">
          <cell r="A580">
            <v>52402</v>
          </cell>
          <cell r="B580">
            <v>11136</v>
          </cell>
          <cell r="C580">
            <v>1167</v>
          </cell>
          <cell r="E580">
            <v>1000</v>
          </cell>
        </row>
        <row r="581">
          <cell r="A581">
            <v>52403</v>
          </cell>
          <cell r="B581">
            <v>11138</v>
          </cell>
          <cell r="C581">
            <v>1167</v>
          </cell>
          <cell r="E581">
            <v>1000</v>
          </cell>
        </row>
        <row r="582">
          <cell r="A582">
            <v>52404</v>
          </cell>
          <cell r="B582">
            <v>11137</v>
          </cell>
          <cell r="C582">
            <v>1167</v>
          </cell>
          <cell r="E582">
            <v>1000</v>
          </cell>
        </row>
        <row r="583">
          <cell r="A583">
            <v>52405</v>
          </cell>
          <cell r="B583">
            <v>11135</v>
          </cell>
          <cell r="C583">
            <v>1167</v>
          </cell>
          <cell r="E583">
            <v>1000</v>
          </cell>
        </row>
        <row r="584">
          <cell r="A584">
            <v>52411</v>
          </cell>
          <cell r="B584">
            <v>11131</v>
          </cell>
          <cell r="C584">
            <v>1167</v>
          </cell>
          <cell r="E584">
            <v>1000</v>
          </cell>
        </row>
        <row r="585">
          <cell r="A585">
            <v>52412</v>
          </cell>
          <cell r="B585">
            <v>11132</v>
          </cell>
          <cell r="C585">
            <v>1167</v>
          </cell>
          <cell r="E585">
            <v>1000</v>
          </cell>
        </row>
        <row r="586">
          <cell r="A586">
            <v>52413</v>
          </cell>
          <cell r="B586">
            <v>11134</v>
          </cell>
          <cell r="C586">
            <v>1167</v>
          </cell>
          <cell r="E586">
            <v>1000</v>
          </cell>
        </row>
        <row r="587">
          <cell r="A587">
            <v>52414</v>
          </cell>
          <cell r="B587">
            <v>11133</v>
          </cell>
          <cell r="C587">
            <v>1167</v>
          </cell>
          <cell r="E587">
            <v>1000</v>
          </cell>
        </row>
        <row r="588">
          <cell r="A588">
            <v>52415</v>
          </cell>
          <cell r="B588">
            <v>11131</v>
          </cell>
          <cell r="C588">
            <v>1167</v>
          </cell>
          <cell r="E588">
            <v>1000</v>
          </cell>
        </row>
        <row r="589">
          <cell r="A589">
            <v>52475</v>
          </cell>
          <cell r="B589">
            <v>12295</v>
          </cell>
          <cell r="C589">
            <v>1167</v>
          </cell>
          <cell r="E589">
            <v>1000</v>
          </cell>
        </row>
        <row r="590">
          <cell r="A590">
            <v>52500</v>
          </cell>
          <cell r="B590">
            <v>11634</v>
          </cell>
          <cell r="C590">
            <v>1200</v>
          </cell>
          <cell r="E590">
            <v>1000</v>
          </cell>
        </row>
        <row r="591">
          <cell r="A591">
            <v>52607</v>
          </cell>
          <cell r="B591">
            <v>12249</v>
          </cell>
          <cell r="C591">
            <v>1201</v>
          </cell>
          <cell r="E591">
            <v>1000</v>
          </cell>
        </row>
        <row r="592">
          <cell r="A592">
            <v>52633</v>
          </cell>
          <cell r="B592">
            <v>11142</v>
          </cell>
          <cell r="C592">
            <v>1167</v>
          </cell>
          <cell r="E592">
            <v>1000</v>
          </cell>
        </row>
        <row r="593">
          <cell r="A593">
            <v>52641</v>
          </cell>
          <cell r="B593">
            <v>11142</v>
          </cell>
          <cell r="C593">
            <v>1167</v>
          </cell>
          <cell r="E593">
            <v>1000</v>
          </cell>
        </row>
        <row r="594">
          <cell r="A594">
            <v>52703</v>
          </cell>
          <cell r="B594">
            <v>12288</v>
          </cell>
          <cell r="C594">
            <v>1201</v>
          </cell>
          <cell r="E594">
            <v>1000</v>
          </cell>
        </row>
        <row r="595">
          <cell r="A595">
            <v>52704</v>
          </cell>
          <cell r="B595">
            <v>12270</v>
          </cell>
          <cell r="C595">
            <v>1201</v>
          </cell>
          <cell r="E595">
            <v>1000</v>
          </cell>
        </row>
        <row r="596">
          <cell r="A596">
            <v>52705</v>
          </cell>
          <cell r="B596">
            <v>12264</v>
          </cell>
          <cell r="C596">
            <v>1201</v>
          </cell>
          <cell r="E596">
            <v>1000</v>
          </cell>
        </row>
        <row r="597">
          <cell r="A597">
            <v>52706</v>
          </cell>
          <cell r="B597">
            <v>12282</v>
          </cell>
          <cell r="C597">
            <v>1201</v>
          </cell>
          <cell r="E597">
            <v>1000</v>
          </cell>
        </row>
        <row r="598">
          <cell r="A598">
            <v>52707</v>
          </cell>
          <cell r="B598">
            <v>12282</v>
          </cell>
          <cell r="C598">
            <v>1201</v>
          </cell>
          <cell r="E598">
            <v>1000</v>
          </cell>
        </row>
        <row r="599">
          <cell r="A599">
            <v>52708</v>
          </cell>
          <cell r="B599">
            <v>12276</v>
          </cell>
          <cell r="C599">
            <v>1201</v>
          </cell>
          <cell r="E599">
            <v>1000</v>
          </cell>
        </row>
        <row r="600">
          <cell r="A600">
            <v>52709</v>
          </cell>
          <cell r="B600">
            <v>12276</v>
          </cell>
          <cell r="C600">
            <v>1201</v>
          </cell>
          <cell r="E600">
            <v>1000</v>
          </cell>
        </row>
        <row r="601">
          <cell r="A601">
            <v>52710</v>
          </cell>
          <cell r="B601">
            <v>12270</v>
          </cell>
          <cell r="C601">
            <v>1201</v>
          </cell>
          <cell r="E601">
            <v>1000</v>
          </cell>
        </row>
        <row r="602">
          <cell r="A602">
            <v>52711</v>
          </cell>
          <cell r="B602">
            <v>12264</v>
          </cell>
          <cell r="C602">
            <v>1201</v>
          </cell>
          <cell r="E602">
            <v>1000</v>
          </cell>
        </row>
        <row r="603">
          <cell r="A603">
            <v>52712</v>
          </cell>
          <cell r="B603">
            <v>12258</v>
          </cell>
          <cell r="C603">
            <v>1201</v>
          </cell>
          <cell r="E603">
            <v>1000</v>
          </cell>
        </row>
        <row r="604">
          <cell r="A604">
            <v>52721</v>
          </cell>
          <cell r="B604">
            <v>11142</v>
          </cell>
          <cell r="C604">
            <v>1167</v>
          </cell>
          <cell r="E604">
            <v>1000</v>
          </cell>
        </row>
        <row r="605">
          <cell r="A605">
            <v>52750</v>
          </cell>
          <cell r="B605">
            <v>12249</v>
          </cell>
          <cell r="C605">
            <v>1201</v>
          </cell>
          <cell r="E605">
            <v>1000</v>
          </cell>
        </row>
        <row r="606">
          <cell r="A606">
            <v>52800</v>
          </cell>
          <cell r="B606">
            <v>12249</v>
          </cell>
          <cell r="C606">
            <v>1201</v>
          </cell>
          <cell r="E606">
            <v>1000</v>
          </cell>
        </row>
        <row r="607">
          <cell r="A607">
            <v>52804</v>
          </cell>
          <cell r="B607">
            <v>12249</v>
          </cell>
          <cell r="C607">
            <v>1201</v>
          </cell>
          <cell r="E607">
            <v>1000</v>
          </cell>
        </row>
        <row r="608">
          <cell r="A608">
            <v>52905</v>
          </cell>
          <cell r="B608">
            <v>11135</v>
          </cell>
          <cell r="C608">
            <v>1167</v>
          </cell>
          <cell r="E608">
            <v>1000</v>
          </cell>
        </row>
        <row r="609">
          <cell r="A609">
            <v>53101</v>
          </cell>
          <cell r="B609">
            <v>11125</v>
          </cell>
          <cell r="C609">
            <v>1167</v>
          </cell>
          <cell r="E609">
            <v>1000</v>
          </cell>
        </row>
        <row r="610">
          <cell r="A610">
            <v>53250</v>
          </cell>
          <cell r="B610">
            <v>11634</v>
          </cell>
          <cell r="C610">
            <v>1200</v>
          </cell>
          <cell r="E610">
            <v>1000</v>
          </cell>
        </row>
        <row r="611">
          <cell r="A611">
            <v>53450</v>
          </cell>
          <cell r="B611">
            <v>11124</v>
          </cell>
          <cell r="C611">
            <v>1167</v>
          </cell>
          <cell r="E611">
            <v>1000</v>
          </cell>
        </row>
        <row r="612">
          <cell r="A612">
            <v>53505</v>
          </cell>
          <cell r="B612">
            <v>11119</v>
          </cell>
          <cell r="C612">
            <v>1167</v>
          </cell>
          <cell r="E612">
            <v>1000</v>
          </cell>
        </row>
        <row r="613">
          <cell r="A613">
            <v>53710</v>
          </cell>
          <cell r="B613">
            <v>11121</v>
          </cell>
          <cell r="C613">
            <v>1167</v>
          </cell>
          <cell r="E613">
            <v>1000</v>
          </cell>
        </row>
        <row r="614">
          <cell r="A614">
            <v>53811</v>
          </cell>
          <cell r="B614">
            <v>10931</v>
          </cell>
          <cell r="C614">
            <v>1129</v>
          </cell>
          <cell r="E614">
            <v>1000</v>
          </cell>
        </row>
        <row r="615">
          <cell r="A615">
            <v>53821</v>
          </cell>
          <cell r="B615">
            <v>10903</v>
          </cell>
          <cell r="C615">
            <v>1122</v>
          </cell>
          <cell r="E615">
            <v>1000</v>
          </cell>
        </row>
        <row r="616">
          <cell r="A616">
            <v>53831</v>
          </cell>
          <cell r="B616">
            <v>10879</v>
          </cell>
          <cell r="C616">
            <v>1116</v>
          </cell>
          <cell r="E616">
            <v>1000</v>
          </cell>
        </row>
        <row r="617">
          <cell r="A617">
            <v>54013</v>
          </cell>
          <cell r="B617">
            <v>11679</v>
          </cell>
          <cell r="C617">
            <v>1200</v>
          </cell>
          <cell r="E617">
            <v>1000</v>
          </cell>
        </row>
        <row r="618">
          <cell r="A618">
            <v>54023</v>
          </cell>
          <cell r="B618">
            <v>11127</v>
          </cell>
          <cell r="C618">
            <v>1167</v>
          </cell>
          <cell r="E618">
            <v>1000</v>
          </cell>
        </row>
        <row r="619">
          <cell r="A619">
            <v>54025</v>
          </cell>
          <cell r="B619">
            <v>11768</v>
          </cell>
          <cell r="C619">
            <v>1201</v>
          </cell>
          <cell r="E619">
            <v>1000</v>
          </cell>
        </row>
        <row r="620">
          <cell r="A620">
            <v>54035</v>
          </cell>
          <cell r="B620">
            <v>11768</v>
          </cell>
          <cell r="C620">
            <v>1201</v>
          </cell>
          <cell r="E620">
            <v>1000</v>
          </cell>
        </row>
        <row r="621">
          <cell r="A621">
            <v>54041</v>
          </cell>
          <cell r="B621">
            <v>11842</v>
          </cell>
          <cell r="C621">
            <v>1201</v>
          </cell>
          <cell r="E621">
            <v>1000</v>
          </cell>
        </row>
        <row r="622">
          <cell r="A622">
            <v>54042</v>
          </cell>
          <cell r="B622">
            <v>11768</v>
          </cell>
          <cell r="C622">
            <v>1201</v>
          </cell>
          <cell r="E622">
            <v>1000</v>
          </cell>
        </row>
        <row r="623">
          <cell r="A623">
            <v>54043</v>
          </cell>
          <cell r="B623">
            <v>11768</v>
          </cell>
          <cell r="C623">
            <v>1201</v>
          </cell>
          <cell r="E623">
            <v>1000</v>
          </cell>
        </row>
        <row r="624">
          <cell r="A624">
            <v>54044</v>
          </cell>
          <cell r="B624">
            <v>11768</v>
          </cell>
          <cell r="C624">
            <v>1201</v>
          </cell>
          <cell r="E624">
            <v>1000</v>
          </cell>
        </row>
        <row r="625">
          <cell r="A625">
            <v>54045</v>
          </cell>
          <cell r="B625">
            <v>11766</v>
          </cell>
          <cell r="C625">
            <v>1201</v>
          </cell>
          <cell r="E625">
            <v>1000</v>
          </cell>
        </row>
        <row r="626">
          <cell r="A626">
            <v>54046</v>
          </cell>
          <cell r="B626">
            <v>11768</v>
          </cell>
          <cell r="C626">
            <v>1201</v>
          </cell>
          <cell r="E626">
            <v>1000</v>
          </cell>
        </row>
        <row r="627">
          <cell r="A627">
            <v>54050</v>
          </cell>
          <cell r="B627">
            <v>11837</v>
          </cell>
          <cell r="C627">
            <v>1200</v>
          </cell>
          <cell r="E627">
            <v>1000</v>
          </cell>
        </row>
        <row r="628">
          <cell r="A628">
            <v>54055</v>
          </cell>
          <cell r="B628">
            <v>11126</v>
          </cell>
          <cell r="C628">
            <v>1167</v>
          </cell>
          <cell r="E628">
            <v>1000</v>
          </cell>
        </row>
        <row r="629">
          <cell r="A629">
            <v>54059</v>
          </cell>
          <cell r="B629">
            <v>11679</v>
          </cell>
          <cell r="C629">
            <v>1200</v>
          </cell>
          <cell r="E629">
            <v>1000</v>
          </cell>
        </row>
        <row r="630">
          <cell r="A630">
            <v>54060</v>
          </cell>
          <cell r="B630">
            <v>11679</v>
          </cell>
          <cell r="C630">
            <v>1200</v>
          </cell>
          <cell r="E630">
            <v>1000</v>
          </cell>
        </row>
        <row r="631">
          <cell r="A631">
            <v>54063</v>
          </cell>
          <cell r="B631">
            <v>11679</v>
          </cell>
          <cell r="C631">
            <v>1200</v>
          </cell>
          <cell r="E631">
            <v>1000</v>
          </cell>
        </row>
        <row r="632">
          <cell r="A632">
            <v>54077</v>
          </cell>
          <cell r="B632">
            <v>11682</v>
          </cell>
          <cell r="C632">
            <v>1200</v>
          </cell>
          <cell r="E632">
            <v>1000</v>
          </cell>
        </row>
        <row r="633">
          <cell r="A633">
            <v>54110</v>
          </cell>
          <cell r="B633">
            <v>10955</v>
          </cell>
          <cell r="C633">
            <v>1135</v>
          </cell>
          <cell r="E633">
            <v>1000</v>
          </cell>
        </row>
        <row r="634">
          <cell r="A634">
            <v>54112</v>
          </cell>
          <cell r="B634">
            <v>10955</v>
          </cell>
          <cell r="C634">
            <v>1135</v>
          </cell>
          <cell r="E634">
            <v>1000</v>
          </cell>
        </row>
        <row r="635">
          <cell r="A635">
            <v>54114</v>
          </cell>
          <cell r="B635">
            <v>10955</v>
          </cell>
          <cell r="C635">
            <v>1135</v>
          </cell>
          <cell r="E635">
            <v>1000</v>
          </cell>
        </row>
        <row r="636">
          <cell r="A636">
            <v>54117</v>
          </cell>
          <cell r="B636">
            <v>11127</v>
          </cell>
          <cell r="C636">
            <v>1167</v>
          </cell>
          <cell r="E636">
            <v>1000</v>
          </cell>
        </row>
        <row r="637">
          <cell r="A637">
            <v>54118</v>
          </cell>
          <cell r="B637">
            <v>11127</v>
          </cell>
          <cell r="C637">
            <v>1167</v>
          </cell>
          <cell r="E637">
            <v>1000</v>
          </cell>
        </row>
        <row r="638">
          <cell r="A638">
            <v>54120</v>
          </cell>
          <cell r="B638">
            <v>10979</v>
          </cell>
          <cell r="C638">
            <v>1141</v>
          </cell>
          <cell r="E638">
            <v>1000</v>
          </cell>
        </row>
        <row r="639">
          <cell r="A639">
            <v>54215</v>
          </cell>
          <cell r="B639">
            <v>11126</v>
          </cell>
          <cell r="C639">
            <v>1167</v>
          </cell>
          <cell r="E639">
            <v>1000</v>
          </cell>
        </row>
        <row r="640">
          <cell r="A640">
            <v>54222</v>
          </cell>
          <cell r="B640">
            <v>11111</v>
          </cell>
          <cell r="C640">
            <v>1165</v>
          </cell>
          <cell r="E640">
            <v>1000</v>
          </cell>
        </row>
        <row r="641">
          <cell r="A641">
            <v>54236</v>
          </cell>
          <cell r="B641">
            <v>11685</v>
          </cell>
          <cell r="C641">
            <v>1201</v>
          </cell>
          <cell r="E641">
            <v>1000</v>
          </cell>
        </row>
        <row r="642">
          <cell r="A642">
            <v>54312</v>
          </cell>
          <cell r="B642">
            <v>11115</v>
          </cell>
          <cell r="C642">
            <v>1166</v>
          </cell>
          <cell r="E642">
            <v>1000</v>
          </cell>
        </row>
        <row r="643">
          <cell r="A643">
            <v>54314</v>
          </cell>
          <cell r="B643">
            <v>11115</v>
          </cell>
          <cell r="C643">
            <v>1166</v>
          </cell>
          <cell r="E643">
            <v>1000</v>
          </cell>
        </row>
        <row r="644">
          <cell r="A644">
            <v>54316</v>
          </cell>
          <cell r="B644">
            <v>11115</v>
          </cell>
          <cell r="C644">
            <v>1166</v>
          </cell>
          <cell r="E644">
            <v>1000</v>
          </cell>
        </row>
        <row r="645">
          <cell r="A645">
            <v>54317</v>
          </cell>
          <cell r="B645">
            <v>11115</v>
          </cell>
          <cell r="C645">
            <v>1166</v>
          </cell>
          <cell r="E645">
            <v>1000</v>
          </cell>
        </row>
        <row r="646">
          <cell r="A646">
            <v>54322</v>
          </cell>
          <cell r="B646">
            <v>10995</v>
          </cell>
          <cell r="C646">
            <v>1174</v>
          </cell>
          <cell r="E646">
            <v>1000</v>
          </cell>
        </row>
        <row r="647">
          <cell r="A647">
            <v>54325</v>
          </cell>
          <cell r="B647">
            <v>10995</v>
          </cell>
          <cell r="C647">
            <v>1174</v>
          </cell>
          <cell r="E647">
            <v>1000</v>
          </cell>
        </row>
        <row r="648">
          <cell r="A648">
            <v>54327</v>
          </cell>
          <cell r="B648">
            <v>10995</v>
          </cell>
          <cell r="C648">
            <v>1174</v>
          </cell>
          <cell r="E648">
            <v>1000</v>
          </cell>
        </row>
        <row r="649">
          <cell r="A649">
            <v>54328</v>
          </cell>
          <cell r="B649">
            <v>10995</v>
          </cell>
          <cell r="C649">
            <v>1174</v>
          </cell>
          <cell r="E649">
            <v>1000</v>
          </cell>
        </row>
        <row r="650">
          <cell r="A650">
            <v>54331</v>
          </cell>
          <cell r="B650">
            <v>11043</v>
          </cell>
          <cell r="C650">
            <v>1152</v>
          </cell>
          <cell r="E650">
            <v>1000</v>
          </cell>
        </row>
        <row r="651">
          <cell r="A651">
            <v>54333</v>
          </cell>
          <cell r="B651">
            <v>11043</v>
          </cell>
          <cell r="C651">
            <v>1152</v>
          </cell>
          <cell r="E651">
            <v>1000</v>
          </cell>
        </row>
        <row r="652">
          <cell r="A652">
            <v>54334</v>
          </cell>
          <cell r="B652">
            <v>11043</v>
          </cell>
          <cell r="C652">
            <v>1152</v>
          </cell>
          <cell r="E652">
            <v>1000</v>
          </cell>
        </row>
        <row r="653">
          <cell r="A653">
            <v>54345</v>
          </cell>
          <cell r="B653">
            <v>10765</v>
          </cell>
          <cell r="C653">
            <v>1192</v>
          </cell>
          <cell r="E653">
            <v>1000</v>
          </cell>
        </row>
        <row r="654">
          <cell r="A654">
            <v>54366</v>
          </cell>
          <cell r="B654">
            <v>11125</v>
          </cell>
          <cell r="C654">
            <v>1167</v>
          </cell>
          <cell r="E654">
            <v>1000</v>
          </cell>
        </row>
        <row r="655">
          <cell r="A655">
            <v>54376</v>
          </cell>
          <cell r="B655">
            <v>11687</v>
          </cell>
          <cell r="C655">
            <v>1201</v>
          </cell>
          <cell r="E655">
            <v>1000</v>
          </cell>
        </row>
        <row r="656">
          <cell r="A656">
            <v>54380</v>
          </cell>
          <cell r="B656">
            <v>11124</v>
          </cell>
          <cell r="C656">
            <v>1167</v>
          </cell>
          <cell r="E656">
            <v>1000</v>
          </cell>
        </row>
        <row r="657">
          <cell r="A657">
            <v>54421</v>
          </cell>
          <cell r="B657">
            <v>10995</v>
          </cell>
          <cell r="C657">
            <v>1174</v>
          </cell>
          <cell r="E657">
            <v>1000</v>
          </cell>
        </row>
        <row r="658">
          <cell r="A658">
            <v>54540</v>
          </cell>
          <cell r="B658">
            <v>11883</v>
          </cell>
          <cell r="C658">
            <v>1167</v>
          </cell>
          <cell r="E658">
            <v>1000</v>
          </cell>
        </row>
        <row r="659">
          <cell r="A659">
            <v>54670</v>
          </cell>
          <cell r="B659">
            <v>10999</v>
          </cell>
          <cell r="C659">
            <v>1177</v>
          </cell>
          <cell r="E659">
            <v>1000</v>
          </cell>
        </row>
        <row r="660">
          <cell r="A660">
            <v>54675</v>
          </cell>
          <cell r="B660">
            <v>11107</v>
          </cell>
          <cell r="C660">
            <v>1164</v>
          </cell>
          <cell r="E660">
            <v>1000</v>
          </cell>
        </row>
        <row r="661">
          <cell r="A661">
            <v>54681</v>
          </cell>
          <cell r="B661">
            <v>10991</v>
          </cell>
          <cell r="C661">
            <v>1176</v>
          </cell>
          <cell r="E661">
            <v>1000</v>
          </cell>
        </row>
        <row r="662">
          <cell r="A662">
            <v>54700</v>
          </cell>
          <cell r="B662">
            <v>10967</v>
          </cell>
          <cell r="C662">
            <v>1138</v>
          </cell>
          <cell r="E662">
            <v>1000</v>
          </cell>
        </row>
        <row r="663">
          <cell r="A663">
            <v>54751</v>
          </cell>
          <cell r="B663">
            <v>11047</v>
          </cell>
          <cell r="C663">
            <v>1153</v>
          </cell>
          <cell r="E663">
            <v>1000</v>
          </cell>
        </row>
        <row r="664">
          <cell r="A664">
            <v>54760</v>
          </cell>
          <cell r="B664">
            <v>11051</v>
          </cell>
          <cell r="C664">
            <v>1154</v>
          </cell>
          <cell r="E664">
            <v>1000</v>
          </cell>
        </row>
        <row r="665">
          <cell r="A665">
            <v>54774</v>
          </cell>
          <cell r="B665">
            <v>11043</v>
          </cell>
          <cell r="C665">
            <v>1152</v>
          </cell>
          <cell r="E665">
            <v>1000</v>
          </cell>
        </row>
        <row r="666">
          <cell r="A666">
            <v>54775</v>
          </cell>
          <cell r="B666">
            <v>11043</v>
          </cell>
          <cell r="C666">
            <v>1152</v>
          </cell>
          <cell r="E666">
            <v>1000</v>
          </cell>
        </row>
        <row r="667">
          <cell r="A667">
            <v>54776</v>
          </cell>
          <cell r="B667">
            <v>11043</v>
          </cell>
          <cell r="C667">
            <v>1152</v>
          </cell>
          <cell r="E667">
            <v>1000</v>
          </cell>
        </row>
        <row r="668">
          <cell r="A668">
            <v>54780</v>
          </cell>
          <cell r="B668">
            <v>11043</v>
          </cell>
          <cell r="C668">
            <v>1152</v>
          </cell>
          <cell r="E668">
            <v>1000</v>
          </cell>
        </row>
        <row r="669">
          <cell r="A669">
            <v>54811</v>
          </cell>
          <cell r="B669">
            <v>11883</v>
          </cell>
          <cell r="C669">
            <v>1167</v>
          </cell>
          <cell r="E669">
            <v>1000</v>
          </cell>
        </row>
        <row r="670">
          <cell r="A670">
            <v>54911</v>
          </cell>
          <cell r="B670">
            <v>11111</v>
          </cell>
          <cell r="C670">
            <v>1165</v>
          </cell>
          <cell r="E670">
            <v>1000</v>
          </cell>
        </row>
        <row r="671">
          <cell r="A671">
            <v>54914</v>
          </cell>
          <cell r="B671">
            <v>11111</v>
          </cell>
          <cell r="C671">
            <v>1165</v>
          </cell>
          <cell r="E671">
            <v>1000</v>
          </cell>
        </row>
        <row r="672">
          <cell r="A672">
            <v>54920</v>
          </cell>
          <cell r="B672">
            <v>11115</v>
          </cell>
          <cell r="C672">
            <v>1166</v>
          </cell>
          <cell r="E672">
            <v>1000</v>
          </cell>
        </row>
        <row r="673">
          <cell r="A673">
            <v>54961</v>
          </cell>
          <cell r="B673">
            <v>11107</v>
          </cell>
          <cell r="C673">
            <v>1164</v>
          </cell>
          <cell r="E673">
            <v>1000</v>
          </cell>
        </row>
        <row r="674">
          <cell r="A674">
            <v>54981</v>
          </cell>
          <cell r="B674">
            <v>10963</v>
          </cell>
          <cell r="C674">
            <v>1137</v>
          </cell>
          <cell r="E674">
            <v>1000</v>
          </cell>
        </row>
        <row r="675">
          <cell r="A675">
            <v>54995</v>
          </cell>
          <cell r="B675">
            <v>11103</v>
          </cell>
          <cell r="C675">
            <v>1163</v>
          </cell>
          <cell r="E675">
            <v>1000</v>
          </cell>
        </row>
        <row r="676">
          <cell r="A676">
            <v>55003</v>
          </cell>
          <cell r="B676">
            <v>11120</v>
          </cell>
          <cell r="C676">
            <v>1167</v>
          </cell>
          <cell r="E676">
            <v>1000</v>
          </cell>
        </row>
        <row r="677">
          <cell r="A677">
            <v>55007</v>
          </cell>
          <cell r="B677">
            <v>10979</v>
          </cell>
          <cell r="C677">
            <v>1141</v>
          </cell>
          <cell r="E677">
            <v>1000</v>
          </cell>
        </row>
        <row r="678">
          <cell r="A678">
            <v>55008</v>
          </cell>
          <cell r="B678">
            <v>10955</v>
          </cell>
          <cell r="C678">
            <v>1135</v>
          </cell>
          <cell r="E678">
            <v>1000</v>
          </cell>
        </row>
        <row r="679">
          <cell r="A679">
            <v>55009</v>
          </cell>
          <cell r="B679">
            <v>10995</v>
          </cell>
          <cell r="C679">
            <v>1174</v>
          </cell>
          <cell r="E679">
            <v>1000</v>
          </cell>
        </row>
        <row r="680">
          <cell r="A680">
            <v>55010</v>
          </cell>
          <cell r="B680">
            <v>10955</v>
          </cell>
          <cell r="C680">
            <v>1135</v>
          </cell>
          <cell r="E680">
            <v>1000</v>
          </cell>
        </row>
        <row r="681">
          <cell r="A681">
            <v>55020</v>
          </cell>
          <cell r="B681">
            <v>10979</v>
          </cell>
          <cell r="C681">
            <v>1141</v>
          </cell>
          <cell r="E681">
            <v>1000</v>
          </cell>
        </row>
        <row r="682">
          <cell r="A682">
            <v>55025</v>
          </cell>
          <cell r="B682">
            <v>10979</v>
          </cell>
          <cell r="C682">
            <v>1141</v>
          </cell>
          <cell r="E682">
            <v>1000</v>
          </cell>
        </row>
        <row r="683">
          <cell r="A683">
            <v>55030</v>
          </cell>
          <cell r="B683">
            <v>10955</v>
          </cell>
          <cell r="C683">
            <v>1135</v>
          </cell>
          <cell r="E683">
            <v>1000</v>
          </cell>
        </row>
        <row r="684">
          <cell r="A684">
            <v>55035</v>
          </cell>
          <cell r="B684">
            <v>10995</v>
          </cell>
          <cell r="C684">
            <v>1174</v>
          </cell>
          <cell r="E684">
            <v>1000</v>
          </cell>
        </row>
        <row r="685">
          <cell r="A685">
            <v>55161</v>
          </cell>
          <cell r="B685">
            <v>11685</v>
          </cell>
          <cell r="C685">
            <v>1201</v>
          </cell>
          <cell r="E685">
            <v>1000</v>
          </cell>
        </row>
        <row r="686">
          <cell r="A686">
            <v>55165</v>
          </cell>
          <cell r="B686">
            <v>11685</v>
          </cell>
          <cell r="C686">
            <v>1201</v>
          </cell>
          <cell r="E686">
            <v>1000</v>
          </cell>
        </row>
        <row r="687">
          <cell r="A687">
            <v>55180</v>
          </cell>
          <cell r="B687">
            <v>10955</v>
          </cell>
          <cell r="C687">
            <v>1135</v>
          </cell>
          <cell r="E687">
            <v>1000</v>
          </cell>
        </row>
        <row r="688">
          <cell r="A688">
            <v>55205</v>
          </cell>
          <cell r="B688">
            <v>10979</v>
          </cell>
          <cell r="C688">
            <v>1141</v>
          </cell>
          <cell r="E688">
            <v>1000</v>
          </cell>
        </row>
        <row r="689">
          <cell r="A689">
            <v>55210</v>
          </cell>
          <cell r="B689">
            <v>11932</v>
          </cell>
          <cell r="C689">
            <v>1167</v>
          </cell>
          <cell r="E689">
            <v>1000</v>
          </cell>
        </row>
        <row r="690">
          <cell r="A690">
            <v>55231</v>
          </cell>
          <cell r="B690">
            <v>10955</v>
          </cell>
          <cell r="C690">
            <v>1135</v>
          </cell>
          <cell r="E690">
            <v>1000</v>
          </cell>
        </row>
        <row r="691">
          <cell r="A691">
            <v>55232</v>
          </cell>
          <cell r="B691">
            <v>10955</v>
          </cell>
          <cell r="C691">
            <v>1135</v>
          </cell>
          <cell r="E691">
            <v>1000</v>
          </cell>
        </row>
        <row r="692">
          <cell r="A692">
            <v>55233</v>
          </cell>
          <cell r="B692">
            <v>10955</v>
          </cell>
          <cell r="C692">
            <v>1135</v>
          </cell>
          <cell r="E692">
            <v>1000</v>
          </cell>
        </row>
        <row r="693">
          <cell r="A693">
            <v>55241</v>
          </cell>
          <cell r="B693">
            <v>10955</v>
          </cell>
          <cell r="C693">
            <v>1135</v>
          </cell>
          <cell r="E693">
            <v>1000</v>
          </cell>
        </row>
        <row r="694">
          <cell r="A694">
            <v>55242</v>
          </cell>
          <cell r="B694">
            <v>10955</v>
          </cell>
          <cell r="C694">
            <v>1135</v>
          </cell>
          <cell r="E694">
            <v>1000</v>
          </cell>
        </row>
        <row r="695">
          <cell r="A695">
            <v>55250</v>
          </cell>
          <cell r="B695">
            <v>10955</v>
          </cell>
          <cell r="C695">
            <v>1135</v>
          </cell>
          <cell r="E695">
            <v>1000</v>
          </cell>
        </row>
        <row r="696">
          <cell r="A696">
            <v>55251</v>
          </cell>
          <cell r="B696">
            <v>10765</v>
          </cell>
          <cell r="C696">
            <v>1192</v>
          </cell>
          <cell r="E696">
            <v>1000</v>
          </cell>
        </row>
        <row r="697">
          <cell r="A697">
            <v>55254</v>
          </cell>
          <cell r="B697">
            <v>10979</v>
          </cell>
          <cell r="C697">
            <v>1141</v>
          </cell>
          <cell r="E697">
            <v>1000</v>
          </cell>
        </row>
        <row r="698">
          <cell r="A698">
            <v>55255</v>
          </cell>
          <cell r="B698">
            <v>10955</v>
          </cell>
          <cell r="C698">
            <v>1135</v>
          </cell>
          <cell r="E698">
            <v>1000</v>
          </cell>
        </row>
        <row r="699">
          <cell r="A699">
            <v>55256</v>
          </cell>
          <cell r="B699">
            <v>10995</v>
          </cell>
          <cell r="C699">
            <v>1174</v>
          </cell>
          <cell r="E699">
            <v>1000</v>
          </cell>
        </row>
        <row r="700">
          <cell r="A700">
            <v>55260</v>
          </cell>
          <cell r="B700">
            <v>10979</v>
          </cell>
          <cell r="C700">
            <v>1141</v>
          </cell>
          <cell r="E700">
            <v>1000</v>
          </cell>
        </row>
        <row r="701">
          <cell r="A701">
            <v>55261</v>
          </cell>
          <cell r="B701">
            <v>10979</v>
          </cell>
          <cell r="C701">
            <v>1141</v>
          </cell>
          <cell r="E701">
            <v>1000</v>
          </cell>
        </row>
        <row r="702">
          <cell r="A702">
            <v>55262</v>
          </cell>
          <cell r="B702">
            <v>10979</v>
          </cell>
          <cell r="C702">
            <v>1141</v>
          </cell>
          <cell r="E702">
            <v>1000</v>
          </cell>
        </row>
        <row r="703">
          <cell r="A703">
            <v>55265</v>
          </cell>
          <cell r="B703">
            <v>10955</v>
          </cell>
          <cell r="C703">
            <v>1135</v>
          </cell>
          <cell r="E703">
            <v>1000</v>
          </cell>
        </row>
        <row r="704">
          <cell r="A704">
            <v>55270</v>
          </cell>
          <cell r="B704">
            <v>11757</v>
          </cell>
          <cell r="C704">
            <v>1201</v>
          </cell>
          <cell r="E704">
            <v>1000</v>
          </cell>
        </row>
        <row r="705">
          <cell r="A705">
            <v>55271</v>
          </cell>
          <cell r="B705">
            <v>10979</v>
          </cell>
          <cell r="C705">
            <v>1141</v>
          </cell>
          <cell r="E705">
            <v>1000</v>
          </cell>
        </row>
        <row r="706">
          <cell r="A706">
            <v>55272</v>
          </cell>
          <cell r="B706">
            <v>10955</v>
          </cell>
          <cell r="C706">
            <v>1135</v>
          </cell>
          <cell r="E706">
            <v>1000</v>
          </cell>
        </row>
        <row r="707">
          <cell r="A707">
            <v>55273</v>
          </cell>
          <cell r="B707">
            <v>10955</v>
          </cell>
          <cell r="C707">
            <v>1135</v>
          </cell>
          <cell r="E707">
            <v>1000</v>
          </cell>
        </row>
        <row r="708">
          <cell r="A708">
            <v>55275</v>
          </cell>
          <cell r="B708">
            <v>10955</v>
          </cell>
          <cell r="C708">
            <v>1135</v>
          </cell>
          <cell r="E708">
            <v>1000</v>
          </cell>
        </row>
        <row r="709">
          <cell r="A709">
            <v>55281</v>
          </cell>
          <cell r="B709">
            <v>10955</v>
          </cell>
          <cell r="C709">
            <v>1135</v>
          </cell>
          <cell r="E709">
            <v>1000</v>
          </cell>
        </row>
        <row r="710">
          <cell r="A710">
            <v>55282</v>
          </cell>
          <cell r="B710">
            <v>10971</v>
          </cell>
          <cell r="C710">
            <v>1139</v>
          </cell>
          <cell r="E710">
            <v>1000</v>
          </cell>
        </row>
        <row r="711">
          <cell r="A711">
            <v>55283</v>
          </cell>
          <cell r="B711">
            <v>10955</v>
          </cell>
          <cell r="C711">
            <v>1135</v>
          </cell>
          <cell r="E711">
            <v>1000</v>
          </cell>
        </row>
        <row r="712">
          <cell r="A712">
            <v>55284</v>
          </cell>
          <cell r="B712">
            <v>10971</v>
          </cell>
          <cell r="C712">
            <v>1139</v>
          </cell>
          <cell r="E712">
            <v>1000</v>
          </cell>
        </row>
        <row r="713">
          <cell r="A713">
            <v>55286</v>
          </cell>
          <cell r="B713">
            <v>10971</v>
          </cell>
          <cell r="C713">
            <v>1139</v>
          </cell>
          <cell r="E713">
            <v>1000</v>
          </cell>
        </row>
        <row r="714">
          <cell r="A714">
            <v>55288</v>
          </cell>
          <cell r="B714">
            <v>10971</v>
          </cell>
          <cell r="C714">
            <v>1139</v>
          </cell>
          <cell r="E714">
            <v>1000</v>
          </cell>
        </row>
        <row r="715">
          <cell r="A715">
            <v>55292</v>
          </cell>
          <cell r="B715">
            <v>10975</v>
          </cell>
          <cell r="C715">
            <v>1140</v>
          </cell>
          <cell r="E715">
            <v>1000</v>
          </cell>
        </row>
        <row r="716">
          <cell r="A716">
            <v>55294</v>
          </cell>
          <cell r="B716">
            <v>10975</v>
          </cell>
          <cell r="C716">
            <v>1140</v>
          </cell>
          <cell r="E716">
            <v>1000</v>
          </cell>
        </row>
        <row r="717">
          <cell r="A717">
            <v>55296</v>
          </cell>
          <cell r="B717">
            <v>10975</v>
          </cell>
          <cell r="C717">
            <v>1140</v>
          </cell>
          <cell r="E717">
            <v>1000</v>
          </cell>
        </row>
        <row r="718">
          <cell r="A718">
            <v>55300</v>
          </cell>
          <cell r="B718">
            <v>10987</v>
          </cell>
          <cell r="C718">
            <v>1175</v>
          </cell>
          <cell r="E718">
            <v>1000</v>
          </cell>
        </row>
        <row r="719">
          <cell r="A719">
            <v>55330</v>
          </cell>
          <cell r="B719">
            <v>10959</v>
          </cell>
          <cell r="C719">
            <v>1136</v>
          </cell>
          <cell r="E719">
            <v>1000</v>
          </cell>
        </row>
        <row r="720">
          <cell r="A720">
            <v>55340</v>
          </cell>
          <cell r="B720">
            <v>11883</v>
          </cell>
          <cell r="C720">
            <v>1167</v>
          </cell>
          <cell r="E720">
            <v>1000</v>
          </cell>
        </row>
        <row r="721">
          <cell r="A721">
            <v>55351</v>
          </cell>
          <cell r="B721">
            <v>10979</v>
          </cell>
          <cell r="C721">
            <v>1141</v>
          </cell>
          <cell r="E721">
            <v>1000</v>
          </cell>
        </row>
        <row r="722">
          <cell r="A722">
            <v>55360</v>
          </cell>
          <cell r="B722">
            <v>11883</v>
          </cell>
          <cell r="C722">
            <v>1167</v>
          </cell>
          <cell r="E722">
            <v>1000</v>
          </cell>
        </row>
        <row r="723">
          <cell r="A723">
            <v>55370</v>
          </cell>
          <cell r="B723">
            <v>10979</v>
          </cell>
          <cell r="C723">
            <v>1141</v>
          </cell>
          <cell r="E723">
            <v>1000</v>
          </cell>
        </row>
        <row r="724">
          <cell r="A724">
            <v>55410</v>
          </cell>
          <cell r="B724">
            <v>10955</v>
          </cell>
          <cell r="C724">
            <v>1135</v>
          </cell>
          <cell r="E724">
            <v>1000</v>
          </cell>
        </row>
        <row r="725">
          <cell r="A725">
            <v>55411</v>
          </cell>
          <cell r="B725">
            <v>11883</v>
          </cell>
          <cell r="C725">
            <v>1167</v>
          </cell>
          <cell r="E725">
            <v>1000</v>
          </cell>
        </row>
        <row r="726">
          <cell r="A726">
            <v>55510</v>
          </cell>
          <cell r="B726">
            <v>10939</v>
          </cell>
          <cell r="C726">
            <v>1131</v>
          </cell>
          <cell r="E726">
            <v>1000</v>
          </cell>
        </row>
        <row r="727">
          <cell r="A727">
            <v>55512</v>
          </cell>
          <cell r="B727">
            <v>10935</v>
          </cell>
          <cell r="C727">
            <v>1130</v>
          </cell>
          <cell r="E727">
            <v>1000</v>
          </cell>
        </row>
        <row r="728">
          <cell r="A728">
            <v>55514</v>
          </cell>
          <cell r="B728">
            <v>10935</v>
          </cell>
          <cell r="C728">
            <v>1136</v>
          </cell>
          <cell r="E728">
            <v>1000</v>
          </cell>
        </row>
        <row r="729">
          <cell r="A729">
            <v>55515</v>
          </cell>
          <cell r="B729">
            <v>10935</v>
          </cell>
          <cell r="C729">
            <v>1130</v>
          </cell>
          <cell r="E729">
            <v>1000</v>
          </cell>
        </row>
        <row r="730">
          <cell r="A730">
            <v>55516</v>
          </cell>
          <cell r="B730">
            <v>10935</v>
          </cell>
          <cell r="C730">
            <v>1130</v>
          </cell>
          <cell r="E730">
            <v>1000</v>
          </cell>
        </row>
        <row r="731">
          <cell r="A731">
            <v>55517</v>
          </cell>
          <cell r="B731">
            <v>10943</v>
          </cell>
          <cell r="C731">
            <v>1132</v>
          </cell>
          <cell r="E731">
            <v>1000</v>
          </cell>
        </row>
        <row r="732">
          <cell r="A732">
            <v>55518</v>
          </cell>
          <cell r="B732">
            <v>10943</v>
          </cell>
          <cell r="C732">
            <v>1132</v>
          </cell>
          <cell r="E732">
            <v>1000</v>
          </cell>
        </row>
        <row r="733">
          <cell r="A733">
            <v>55519</v>
          </cell>
          <cell r="B733">
            <v>10939</v>
          </cell>
          <cell r="C733">
            <v>1131</v>
          </cell>
          <cell r="E733">
            <v>1000</v>
          </cell>
        </row>
        <row r="734">
          <cell r="A734">
            <v>55523</v>
          </cell>
          <cell r="B734">
            <v>10935</v>
          </cell>
          <cell r="C734">
            <v>1130</v>
          </cell>
          <cell r="E734">
            <v>1000</v>
          </cell>
        </row>
        <row r="735">
          <cell r="A735">
            <v>55530</v>
          </cell>
          <cell r="B735">
            <v>10935</v>
          </cell>
          <cell r="C735">
            <v>1130</v>
          </cell>
          <cell r="E735">
            <v>1000</v>
          </cell>
        </row>
        <row r="736">
          <cell r="A736">
            <v>55535</v>
          </cell>
          <cell r="B736">
            <v>10935</v>
          </cell>
          <cell r="C736">
            <v>1130</v>
          </cell>
          <cell r="E736">
            <v>1000</v>
          </cell>
        </row>
        <row r="737">
          <cell r="A737">
            <v>55575</v>
          </cell>
          <cell r="B737">
            <v>11883</v>
          </cell>
          <cell r="C737">
            <v>1167</v>
          </cell>
          <cell r="E737">
            <v>1000</v>
          </cell>
        </row>
        <row r="738">
          <cell r="A738">
            <v>55600</v>
          </cell>
          <cell r="B738">
            <v>10951</v>
          </cell>
          <cell r="C738">
            <v>1134</v>
          </cell>
          <cell r="E738">
            <v>1000</v>
          </cell>
        </row>
        <row r="739">
          <cell r="A739">
            <v>55610</v>
          </cell>
          <cell r="B739">
            <v>10939</v>
          </cell>
          <cell r="C739">
            <v>1131</v>
          </cell>
          <cell r="E739">
            <v>1000</v>
          </cell>
        </row>
        <row r="740">
          <cell r="A740">
            <v>55620</v>
          </cell>
          <cell r="B740">
            <v>10947</v>
          </cell>
          <cell r="C740">
            <v>1133</v>
          </cell>
          <cell r="E740">
            <v>1000</v>
          </cell>
        </row>
        <row r="741">
          <cell r="A741">
            <v>55630</v>
          </cell>
          <cell r="B741">
            <v>10943</v>
          </cell>
          <cell r="C741">
            <v>1132</v>
          </cell>
          <cell r="E741">
            <v>1000</v>
          </cell>
        </row>
        <row r="742">
          <cell r="A742">
            <v>55641</v>
          </cell>
          <cell r="B742">
            <v>11883</v>
          </cell>
          <cell r="C742">
            <v>1167</v>
          </cell>
          <cell r="E742">
            <v>1000</v>
          </cell>
        </row>
        <row r="743">
          <cell r="A743">
            <v>55682</v>
          </cell>
          <cell r="B743">
            <v>10943</v>
          </cell>
          <cell r="C743">
            <v>1132</v>
          </cell>
          <cell r="E743">
            <v>1000</v>
          </cell>
        </row>
        <row r="744">
          <cell r="A744">
            <v>55684</v>
          </cell>
          <cell r="B744">
            <v>10943</v>
          </cell>
          <cell r="C744">
            <v>1132</v>
          </cell>
          <cell r="E744">
            <v>1000</v>
          </cell>
        </row>
        <row r="745">
          <cell r="A745">
            <v>55685</v>
          </cell>
          <cell r="B745">
            <v>10943</v>
          </cell>
          <cell r="C745">
            <v>1132</v>
          </cell>
          <cell r="E745">
            <v>1000</v>
          </cell>
        </row>
        <row r="746">
          <cell r="A746">
            <v>55686</v>
          </cell>
          <cell r="B746">
            <v>10943</v>
          </cell>
          <cell r="C746">
            <v>1132</v>
          </cell>
          <cell r="E746">
            <v>1000</v>
          </cell>
        </row>
        <row r="747">
          <cell r="A747">
            <v>55688</v>
          </cell>
          <cell r="B747">
            <v>10943</v>
          </cell>
          <cell r="C747">
            <v>1132</v>
          </cell>
          <cell r="E747">
            <v>1000</v>
          </cell>
        </row>
        <row r="748">
          <cell r="A748">
            <v>55690</v>
          </cell>
          <cell r="B748">
            <v>10943</v>
          </cell>
          <cell r="C748">
            <v>1132</v>
          </cell>
          <cell r="E748">
            <v>1000</v>
          </cell>
        </row>
        <row r="749">
          <cell r="A749">
            <v>55820</v>
          </cell>
          <cell r="B749">
            <v>10935</v>
          </cell>
          <cell r="C749">
            <v>1130</v>
          </cell>
          <cell r="E749">
            <v>1000</v>
          </cell>
        </row>
        <row r="750">
          <cell r="A750">
            <v>55955</v>
          </cell>
          <cell r="B750">
            <v>10971</v>
          </cell>
          <cell r="C750">
            <v>1139</v>
          </cell>
          <cell r="E750">
            <v>1000</v>
          </cell>
        </row>
        <row r="751">
          <cell r="A751">
            <v>55990</v>
          </cell>
          <cell r="B751">
            <v>10975</v>
          </cell>
          <cell r="C751">
            <v>1140</v>
          </cell>
          <cell r="E751">
            <v>1000</v>
          </cell>
        </row>
        <row r="752">
          <cell r="A752">
            <v>56250</v>
          </cell>
          <cell r="B752">
            <v>10768</v>
          </cell>
          <cell r="C752">
            <v>1192</v>
          </cell>
          <cell r="E752">
            <v>1000</v>
          </cell>
        </row>
        <row r="753">
          <cell r="A753">
            <v>56310</v>
          </cell>
          <cell r="B753">
            <v>11684</v>
          </cell>
          <cell r="C753">
            <v>1201</v>
          </cell>
          <cell r="E753">
            <v>1000</v>
          </cell>
        </row>
        <row r="754">
          <cell r="A754">
            <v>56320</v>
          </cell>
          <cell r="B754">
            <v>11684</v>
          </cell>
          <cell r="C754">
            <v>1201</v>
          </cell>
          <cell r="E754">
            <v>1000</v>
          </cell>
        </row>
        <row r="755">
          <cell r="A755">
            <v>56330</v>
          </cell>
          <cell r="B755">
            <v>11684</v>
          </cell>
          <cell r="C755">
            <v>1201</v>
          </cell>
          <cell r="E755">
            <v>1000</v>
          </cell>
        </row>
        <row r="756">
          <cell r="A756">
            <v>56340</v>
          </cell>
          <cell r="B756">
            <v>11127</v>
          </cell>
          <cell r="C756">
            <v>1167</v>
          </cell>
          <cell r="E756">
            <v>1000</v>
          </cell>
        </row>
        <row r="757">
          <cell r="A757">
            <v>56350</v>
          </cell>
          <cell r="B757">
            <v>11838</v>
          </cell>
          <cell r="C757">
            <v>1200</v>
          </cell>
          <cell r="E757">
            <v>1000</v>
          </cell>
        </row>
        <row r="758">
          <cell r="A758">
            <v>56410</v>
          </cell>
          <cell r="B758">
            <v>11685</v>
          </cell>
          <cell r="C758">
            <v>1201</v>
          </cell>
          <cell r="E758">
            <v>1000</v>
          </cell>
        </row>
        <row r="759">
          <cell r="A759">
            <v>56460</v>
          </cell>
          <cell r="B759">
            <v>11685</v>
          </cell>
          <cell r="C759">
            <v>1201</v>
          </cell>
          <cell r="E759">
            <v>1000</v>
          </cell>
        </row>
        <row r="760">
          <cell r="A760">
            <v>56465</v>
          </cell>
          <cell r="B760">
            <v>11685</v>
          </cell>
          <cell r="C760">
            <v>1201</v>
          </cell>
          <cell r="E760">
            <v>1000</v>
          </cell>
        </row>
        <row r="761">
          <cell r="A761">
            <v>56470</v>
          </cell>
          <cell r="B761">
            <v>11684</v>
          </cell>
          <cell r="C761">
            <v>1201</v>
          </cell>
          <cell r="E761">
            <v>1000</v>
          </cell>
        </row>
        <row r="762">
          <cell r="A762">
            <v>56475</v>
          </cell>
          <cell r="B762">
            <v>11685</v>
          </cell>
          <cell r="C762">
            <v>1201</v>
          </cell>
          <cell r="E762">
            <v>1000</v>
          </cell>
        </row>
        <row r="763">
          <cell r="A763">
            <v>56520</v>
          </cell>
          <cell r="B763">
            <v>11685</v>
          </cell>
          <cell r="C763">
            <v>1201</v>
          </cell>
          <cell r="E763">
            <v>1000</v>
          </cell>
        </row>
        <row r="764">
          <cell r="A764">
            <v>56530</v>
          </cell>
          <cell r="B764">
            <v>11684</v>
          </cell>
          <cell r="C764">
            <v>1201</v>
          </cell>
          <cell r="E764">
            <v>1000</v>
          </cell>
        </row>
        <row r="765">
          <cell r="A765">
            <v>56545</v>
          </cell>
          <cell r="B765">
            <v>11684</v>
          </cell>
          <cell r="C765">
            <v>1201</v>
          </cell>
          <cell r="E765">
            <v>1000</v>
          </cell>
        </row>
        <row r="766">
          <cell r="A766">
            <v>56560</v>
          </cell>
          <cell r="B766">
            <v>11686</v>
          </cell>
          <cell r="C766">
            <v>1201</v>
          </cell>
          <cell r="E766">
            <v>1000</v>
          </cell>
        </row>
        <row r="767">
          <cell r="A767">
            <v>56610</v>
          </cell>
          <cell r="B767">
            <v>11684</v>
          </cell>
          <cell r="C767">
            <v>1201</v>
          </cell>
          <cell r="E767">
            <v>1000</v>
          </cell>
        </row>
        <row r="768">
          <cell r="A768">
            <v>56620</v>
          </cell>
          <cell r="B768">
            <v>11684</v>
          </cell>
          <cell r="C768">
            <v>1201</v>
          </cell>
          <cell r="E768">
            <v>1000</v>
          </cell>
        </row>
        <row r="769">
          <cell r="A769">
            <v>56625</v>
          </cell>
          <cell r="B769">
            <v>11690</v>
          </cell>
          <cell r="C769">
            <v>1201</v>
          </cell>
          <cell r="E769">
            <v>1000</v>
          </cell>
        </row>
        <row r="770">
          <cell r="A770">
            <v>56630</v>
          </cell>
          <cell r="B770">
            <v>11684</v>
          </cell>
          <cell r="C770">
            <v>1201</v>
          </cell>
          <cell r="E770">
            <v>1000</v>
          </cell>
        </row>
        <row r="771">
          <cell r="A771">
            <v>56640</v>
          </cell>
          <cell r="B771">
            <v>11684</v>
          </cell>
          <cell r="C771">
            <v>1201</v>
          </cell>
          <cell r="E771">
            <v>1000</v>
          </cell>
        </row>
        <row r="772">
          <cell r="A772">
            <v>56650</v>
          </cell>
          <cell r="B772">
            <v>11684</v>
          </cell>
          <cell r="C772">
            <v>1201</v>
          </cell>
          <cell r="E772">
            <v>1000</v>
          </cell>
        </row>
        <row r="773">
          <cell r="A773">
            <v>56710</v>
          </cell>
          <cell r="B773">
            <v>11687</v>
          </cell>
          <cell r="C773">
            <v>1201</v>
          </cell>
          <cell r="E773">
            <v>1000</v>
          </cell>
        </row>
        <row r="774">
          <cell r="A774">
            <v>56720</v>
          </cell>
          <cell r="B774">
            <v>11687</v>
          </cell>
          <cell r="C774">
            <v>1201</v>
          </cell>
          <cell r="E774">
            <v>1000</v>
          </cell>
        </row>
        <row r="775">
          <cell r="A775">
            <v>56810</v>
          </cell>
          <cell r="B775">
            <v>11690</v>
          </cell>
          <cell r="C775">
            <v>1201</v>
          </cell>
          <cell r="E775">
            <v>1000</v>
          </cell>
        </row>
        <row r="776">
          <cell r="A776">
            <v>56830</v>
          </cell>
          <cell r="B776">
            <v>11689</v>
          </cell>
          <cell r="C776">
            <v>1261</v>
          </cell>
          <cell r="E776">
            <v>1000</v>
          </cell>
        </row>
        <row r="777">
          <cell r="A777">
            <v>56840</v>
          </cell>
          <cell r="B777">
            <v>11684</v>
          </cell>
          <cell r="C777">
            <v>1201</v>
          </cell>
          <cell r="E777">
            <v>1000</v>
          </cell>
        </row>
        <row r="778">
          <cell r="A778">
            <v>56850</v>
          </cell>
          <cell r="B778">
            <v>11684</v>
          </cell>
          <cell r="C778">
            <v>1201</v>
          </cell>
          <cell r="E778">
            <v>1000</v>
          </cell>
        </row>
        <row r="779">
          <cell r="A779">
            <v>56860</v>
          </cell>
          <cell r="B779">
            <v>11127</v>
          </cell>
          <cell r="C779">
            <v>1167</v>
          </cell>
          <cell r="E779">
            <v>1000</v>
          </cell>
        </row>
        <row r="780">
          <cell r="A780">
            <v>56870</v>
          </cell>
          <cell r="B780">
            <v>11125</v>
          </cell>
          <cell r="C780">
            <v>1167</v>
          </cell>
          <cell r="E780">
            <v>1000</v>
          </cell>
        </row>
        <row r="781">
          <cell r="A781">
            <v>57001</v>
          </cell>
          <cell r="B781">
            <v>12252</v>
          </cell>
          <cell r="C781">
            <v>1201</v>
          </cell>
          <cell r="E781">
            <v>1000</v>
          </cell>
        </row>
        <row r="782">
          <cell r="A782">
            <v>57002</v>
          </cell>
          <cell r="B782">
            <v>12248</v>
          </cell>
          <cell r="C782">
            <v>1201</v>
          </cell>
          <cell r="E782">
            <v>1000</v>
          </cell>
        </row>
        <row r="783">
          <cell r="A783">
            <v>57003</v>
          </cell>
          <cell r="B783">
            <v>12252</v>
          </cell>
          <cell r="C783">
            <v>1201</v>
          </cell>
          <cell r="E783">
            <v>1000</v>
          </cell>
        </row>
        <row r="784">
          <cell r="A784">
            <v>57101</v>
          </cell>
          <cell r="B784">
            <v>11873</v>
          </cell>
          <cell r="C784">
            <v>1167</v>
          </cell>
          <cell r="E784">
            <v>1000</v>
          </cell>
        </row>
        <row r="785">
          <cell r="A785">
            <v>57103</v>
          </cell>
          <cell r="B785">
            <v>11751</v>
          </cell>
          <cell r="C785">
            <v>1201</v>
          </cell>
          <cell r="E785">
            <v>1000</v>
          </cell>
        </row>
        <row r="786">
          <cell r="A786">
            <v>57118</v>
          </cell>
          <cell r="B786">
            <v>11761</v>
          </cell>
          <cell r="C786">
            <v>1201</v>
          </cell>
          <cell r="E786">
            <v>1000</v>
          </cell>
        </row>
        <row r="787">
          <cell r="A787">
            <v>57119</v>
          </cell>
          <cell r="B787">
            <v>11760</v>
          </cell>
          <cell r="C787">
            <v>1201</v>
          </cell>
          <cell r="E787">
            <v>1000</v>
          </cell>
        </row>
        <row r="788">
          <cell r="A788">
            <v>57121</v>
          </cell>
          <cell r="B788">
            <v>11760</v>
          </cell>
          <cell r="C788">
            <v>1201</v>
          </cell>
          <cell r="E788">
            <v>1000</v>
          </cell>
        </row>
        <row r="789">
          <cell r="A789">
            <v>57122</v>
          </cell>
          <cell r="B789">
            <v>11763</v>
          </cell>
          <cell r="C789">
            <v>1201</v>
          </cell>
          <cell r="E789">
            <v>1000</v>
          </cell>
        </row>
        <row r="790">
          <cell r="A790">
            <v>57123</v>
          </cell>
          <cell r="B790">
            <v>11761</v>
          </cell>
          <cell r="C790">
            <v>1201</v>
          </cell>
          <cell r="E790">
            <v>1000</v>
          </cell>
        </row>
        <row r="791">
          <cell r="A791">
            <v>57124</v>
          </cell>
          <cell r="B791">
            <v>11763</v>
          </cell>
          <cell r="C791">
            <v>1201</v>
          </cell>
          <cell r="E791">
            <v>1000</v>
          </cell>
        </row>
        <row r="792">
          <cell r="A792">
            <v>67125</v>
          </cell>
          <cell r="B792">
            <v>11761</v>
          </cell>
          <cell r="C792">
            <v>1201</v>
          </cell>
          <cell r="E792">
            <v>1000</v>
          </cell>
        </row>
        <row r="793">
          <cell r="A793">
            <v>57126</v>
          </cell>
          <cell r="B793">
            <v>11760</v>
          </cell>
          <cell r="C793">
            <v>1201</v>
          </cell>
          <cell r="E793">
            <v>1000</v>
          </cell>
        </row>
        <row r="794">
          <cell r="A794">
            <v>57127</v>
          </cell>
          <cell r="B794">
            <v>11761</v>
          </cell>
          <cell r="C794">
            <v>1201</v>
          </cell>
          <cell r="E794">
            <v>1000</v>
          </cell>
        </row>
        <row r="795">
          <cell r="A795">
            <v>57128</v>
          </cell>
          <cell r="B795">
            <v>11760</v>
          </cell>
          <cell r="C795">
            <v>1201</v>
          </cell>
          <cell r="E795">
            <v>1000</v>
          </cell>
        </row>
        <row r="796">
          <cell r="A796">
            <v>57129</v>
          </cell>
          <cell r="B796">
            <v>11761</v>
          </cell>
          <cell r="C796">
            <v>1201</v>
          </cell>
          <cell r="E796">
            <v>1000</v>
          </cell>
        </row>
        <row r="797">
          <cell r="A797">
            <v>57131</v>
          </cell>
          <cell r="B797">
            <v>11752</v>
          </cell>
          <cell r="C797">
            <v>1201</v>
          </cell>
          <cell r="E797">
            <v>1000</v>
          </cell>
        </row>
        <row r="798">
          <cell r="A798">
            <v>57132</v>
          </cell>
          <cell r="B798">
            <v>11753</v>
          </cell>
          <cell r="C798">
            <v>1201</v>
          </cell>
          <cell r="E798">
            <v>1000</v>
          </cell>
        </row>
        <row r="799">
          <cell r="A799">
            <v>57133</v>
          </cell>
          <cell r="B799">
            <v>11753</v>
          </cell>
          <cell r="C799">
            <v>1201</v>
          </cell>
          <cell r="E799">
            <v>1000</v>
          </cell>
        </row>
        <row r="800">
          <cell r="A800">
            <v>57134</v>
          </cell>
          <cell r="B800">
            <v>11753</v>
          </cell>
          <cell r="C800">
            <v>1201</v>
          </cell>
          <cell r="E800">
            <v>1000</v>
          </cell>
        </row>
        <row r="801">
          <cell r="A801">
            <v>57141</v>
          </cell>
          <cell r="B801">
            <v>11752</v>
          </cell>
          <cell r="C801">
            <v>1201</v>
          </cell>
          <cell r="E801">
            <v>1000</v>
          </cell>
        </row>
        <row r="802">
          <cell r="A802">
            <v>57147</v>
          </cell>
          <cell r="B802">
            <v>11754</v>
          </cell>
          <cell r="C802">
            <v>1201</v>
          </cell>
          <cell r="E802">
            <v>1000</v>
          </cell>
        </row>
        <row r="803">
          <cell r="A803">
            <v>57151</v>
          </cell>
          <cell r="B803">
            <v>11756</v>
          </cell>
          <cell r="C803">
            <v>1261</v>
          </cell>
          <cell r="E803">
            <v>1000</v>
          </cell>
        </row>
        <row r="804">
          <cell r="A804">
            <v>57152</v>
          </cell>
          <cell r="B804">
            <v>11757</v>
          </cell>
          <cell r="C804">
            <v>1201</v>
          </cell>
          <cell r="E804">
            <v>1000</v>
          </cell>
        </row>
        <row r="805">
          <cell r="A805">
            <v>57161</v>
          </cell>
          <cell r="B805">
            <v>11751</v>
          </cell>
          <cell r="C805">
            <v>1201</v>
          </cell>
          <cell r="E805">
            <v>1000</v>
          </cell>
        </row>
        <row r="806">
          <cell r="A806">
            <v>57163</v>
          </cell>
          <cell r="B806">
            <v>11751</v>
          </cell>
          <cell r="C806">
            <v>1201</v>
          </cell>
          <cell r="E806">
            <v>1000</v>
          </cell>
        </row>
        <row r="807">
          <cell r="A807">
            <v>57164</v>
          </cell>
          <cell r="B807">
            <v>11751</v>
          </cell>
          <cell r="C807">
            <v>1201</v>
          </cell>
          <cell r="E807">
            <v>1000</v>
          </cell>
        </row>
        <row r="808">
          <cell r="A808">
            <v>57165</v>
          </cell>
          <cell r="B808">
            <v>11751</v>
          </cell>
          <cell r="C808">
            <v>1201</v>
          </cell>
          <cell r="E808">
            <v>1000</v>
          </cell>
        </row>
        <row r="809">
          <cell r="A809">
            <v>57166</v>
          </cell>
          <cell r="B809">
            <v>11751</v>
          </cell>
          <cell r="C809">
            <v>1201</v>
          </cell>
          <cell r="E809">
            <v>1000</v>
          </cell>
        </row>
        <row r="810">
          <cell r="A810">
            <v>57167</v>
          </cell>
          <cell r="B810">
            <v>11751</v>
          </cell>
          <cell r="C810">
            <v>1201</v>
          </cell>
          <cell r="E810">
            <v>1000</v>
          </cell>
        </row>
        <row r="811">
          <cell r="A811">
            <v>57171</v>
          </cell>
          <cell r="B811">
            <v>11751</v>
          </cell>
          <cell r="C811">
            <v>1201</v>
          </cell>
          <cell r="E811">
            <v>1000</v>
          </cell>
        </row>
        <row r="812">
          <cell r="A812">
            <v>57173</v>
          </cell>
          <cell r="B812">
            <v>11751</v>
          </cell>
          <cell r="C812">
            <v>1201</v>
          </cell>
          <cell r="E812">
            <v>1000</v>
          </cell>
        </row>
        <row r="813">
          <cell r="A813">
            <v>57174</v>
          </cell>
          <cell r="B813">
            <v>11751</v>
          </cell>
          <cell r="C813">
            <v>1201</v>
          </cell>
          <cell r="E813">
            <v>1000</v>
          </cell>
        </row>
        <row r="814">
          <cell r="A814">
            <v>57176</v>
          </cell>
          <cell r="B814">
            <v>11751</v>
          </cell>
          <cell r="C814">
            <v>1201</v>
          </cell>
          <cell r="E814">
            <v>1000</v>
          </cell>
        </row>
        <row r="815">
          <cell r="A815">
            <v>57181</v>
          </cell>
          <cell r="B815">
            <v>11751</v>
          </cell>
          <cell r="C815">
            <v>1201</v>
          </cell>
          <cell r="E815">
            <v>1000</v>
          </cell>
        </row>
        <row r="816">
          <cell r="A816">
            <v>57182</v>
          </cell>
          <cell r="B816">
            <v>11751</v>
          </cell>
          <cell r="C816">
            <v>1201</v>
          </cell>
          <cell r="E816">
            <v>1000</v>
          </cell>
        </row>
        <row r="817">
          <cell r="A817">
            <v>57183</v>
          </cell>
          <cell r="B817">
            <v>11751</v>
          </cell>
          <cell r="C817">
            <v>1201</v>
          </cell>
          <cell r="E817">
            <v>1000</v>
          </cell>
        </row>
        <row r="818">
          <cell r="A818">
            <v>57184</v>
          </cell>
          <cell r="B818">
            <v>11751</v>
          </cell>
          <cell r="C818">
            <v>1201</v>
          </cell>
          <cell r="E818">
            <v>1000</v>
          </cell>
        </row>
        <row r="819">
          <cell r="A819">
            <v>57185</v>
          </cell>
          <cell r="B819">
            <v>11751</v>
          </cell>
          <cell r="C819">
            <v>1201</v>
          </cell>
          <cell r="E819">
            <v>1000</v>
          </cell>
        </row>
        <row r="820">
          <cell r="A820">
            <v>57187</v>
          </cell>
          <cell r="B820">
            <v>11751</v>
          </cell>
          <cell r="C820">
            <v>1201</v>
          </cell>
          <cell r="E820">
            <v>1000</v>
          </cell>
        </row>
        <row r="821">
          <cell r="A821">
            <v>57189</v>
          </cell>
          <cell r="B821">
            <v>11751</v>
          </cell>
          <cell r="C821">
            <v>1201</v>
          </cell>
          <cell r="E821">
            <v>1000</v>
          </cell>
        </row>
        <row r="822">
          <cell r="A822">
            <v>57192</v>
          </cell>
          <cell r="B822">
            <v>11751</v>
          </cell>
          <cell r="C822">
            <v>1201</v>
          </cell>
          <cell r="E822">
            <v>1000</v>
          </cell>
        </row>
        <row r="823">
          <cell r="A823">
            <v>67194</v>
          </cell>
          <cell r="B823">
            <v>11751</v>
          </cell>
          <cell r="C823">
            <v>1201</v>
          </cell>
          <cell r="E823">
            <v>1000</v>
          </cell>
        </row>
        <row r="824">
          <cell r="A824">
            <v>57195</v>
          </cell>
          <cell r="B824">
            <v>11751</v>
          </cell>
          <cell r="C824">
            <v>1201</v>
          </cell>
          <cell r="E824">
            <v>1000</v>
          </cell>
        </row>
        <row r="825">
          <cell r="A825">
            <v>57196</v>
          </cell>
          <cell r="B825">
            <v>11751</v>
          </cell>
          <cell r="C825">
            <v>1201</v>
          </cell>
          <cell r="E825">
            <v>1000</v>
          </cell>
        </row>
        <row r="826">
          <cell r="A826">
            <v>57198</v>
          </cell>
          <cell r="B826">
            <v>11751</v>
          </cell>
          <cell r="C826">
            <v>1201</v>
          </cell>
          <cell r="E826">
            <v>1000</v>
          </cell>
        </row>
        <row r="827">
          <cell r="A827">
            <v>57199</v>
          </cell>
          <cell r="B827">
            <v>11751</v>
          </cell>
          <cell r="C827">
            <v>1201</v>
          </cell>
          <cell r="E827">
            <v>1000</v>
          </cell>
        </row>
        <row r="828">
          <cell r="A828">
            <v>57201</v>
          </cell>
          <cell r="B828">
            <v>11765</v>
          </cell>
          <cell r="C828">
            <v>1201</v>
          </cell>
          <cell r="E828">
            <v>1000</v>
          </cell>
        </row>
        <row r="829">
          <cell r="A829">
            <v>57202</v>
          </cell>
          <cell r="B829">
            <v>11765</v>
          </cell>
          <cell r="C829">
            <v>1201</v>
          </cell>
          <cell r="E829">
            <v>1000</v>
          </cell>
        </row>
        <row r="830">
          <cell r="A830">
            <v>57203</v>
          </cell>
          <cell r="B830">
            <v>11837</v>
          </cell>
          <cell r="C830">
            <v>1200</v>
          </cell>
          <cell r="E830">
            <v>1000</v>
          </cell>
        </row>
        <row r="831">
          <cell r="A831">
            <v>57204</v>
          </cell>
          <cell r="B831">
            <v>11837</v>
          </cell>
          <cell r="C831">
            <v>1200</v>
          </cell>
          <cell r="E831">
            <v>1000</v>
          </cell>
        </row>
        <row r="832">
          <cell r="A832">
            <v>57221</v>
          </cell>
          <cell r="B832">
            <v>11764</v>
          </cell>
          <cell r="C832">
            <v>1201</v>
          </cell>
          <cell r="E832">
            <v>1000</v>
          </cell>
        </row>
        <row r="833">
          <cell r="A833">
            <v>57222</v>
          </cell>
          <cell r="B833">
            <v>11764</v>
          </cell>
          <cell r="C833">
            <v>1201</v>
          </cell>
          <cell r="E833">
            <v>1000</v>
          </cell>
        </row>
        <row r="834">
          <cell r="A834">
            <v>57301</v>
          </cell>
          <cell r="B834">
            <v>11634</v>
          </cell>
          <cell r="C834">
            <v>1200</v>
          </cell>
          <cell r="E834">
            <v>1000</v>
          </cell>
        </row>
        <row r="835">
          <cell r="A835">
            <v>57350</v>
          </cell>
          <cell r="B835">
            <v>11751</v>
          </cell>
          <cell r="C835">
            <v>1201</v>
          </cell>
          <cell r="E835">
            <v>1000</v>
          </cell>
        </row>
        <row r="836">
          <cell r="A836">
            <v>57351</v>
          </cell>
          <cell r="B836">
            <v>11751</v>
          </cell>
          <cell r="C836">
            <v>1201</v>
          </cell>
          <cell r="E836">
            <v>1000</v>
          </cell>
        </row>
        <row r="837">
          <cell r="A837">
            <v>57352</v>
          </cell>
          <cell r="B837">
            <v>11751</v>
          </cell>
          <cell r="C837">
            <v>1201</v>
          </cell>
          <cell r="E837">
            <v>1000</v>
          </cell>
        </row>
        <row r="838">
          <cell r="A838">
            <v>57353</v>
          </cell>
          <cell r="B838">
            <v>11751</v>
          </cell>
          <cell r="C838">
            <v>1201</v>
          </cell>
          <cell r="E838">
            <v>1000</v>
          </cell>
        </row>
        <row r="839">
          <cell r="A839">
            <v>57355</v>
          </cell>
          <cell r="B839">
            <v>11751</v>
          </cell>
          <cell r="C839">
            <v>1201</v>
          </cell>
          <cell r="E839">
            <v>1000</v>
          </cell>
        </row>
        <row r="840">
          <cell r="A840">
            <v>57356</v>
          </cell>
          <cell r="B840">
            <v>11751</v>
          </cell>
          <cell r="C840">
            <v>1201</v>
          </cell>
          <cell r="E840">
            <v>1000</v>
          </cell>
        </row>
        <row r="841">
          <cell r="A841">
            <v>57357</v>
          </cell>
          <cell r="B841">
            <v>11751</v>
          </cell>
          <cell r="C841">
            <v>1201</v>
          </cell>
          <cell r="E841">
            <v>1000</v>
          </cell>
        </row>
        <row r="842">
          <cell r="A842">
            <v>57358</v>
          </cell>
          <cell r="B842">
            <v>11751</v>
          </cell>
          <cell r="C842">
            <v>1201</v>
          </cell>
          <cell r="E842">
            <v>1000</v>
          </cell>
        </row>
        <row r="843">
          <cell r="A843">
            <v>57359</v>
          </cell>
          <cell r="B843">
            <v>11751</v>
          </cell>
          <cell r="C843">
            <v>1201</v>
          </cell>
          <cell r="E843">
            <v>1000</v>
          </cell>
        </row>
        <row r="844">
          <cell r="A844">
            <v>57360</v>
          </cell>
          <cell r="B844">
            <v>11751</v>
          </cell>
          <cell r="C844">
            <v>1201</v>
          </cell>
          <cell r="E844">
            <v>1000</v>
          </cell>
        </row>
        <row r="845">
          <cell r="A845">
            <v>57361</v>
          </cell>
          <cell r="B845">
            <v>11751</v>
          </cell>
          <cell r="C845">
            <v>1201</v>
          </cell>
          <cell r="E845">
            <v>1000</v>
          </cell>
        </row>
        <row r="846">
          <cell r="A846">
            <v>57362</v>
          </cell>
          <cell r="B846">
            <v>11751</v>
          </cell>
          <cell r="C846">
            <v>1201</v>
          </cell>
          <cell r="E846">
            <v>1000</v>
          </cell>
        </row>
        <row r="847">
          <cell r="A847">
            <v>57364</v>
          </cell>
          <cell r="B847">
            <v>11751</v>
          </cell>
          <cell r="C847">
            <v>1201</v>
          </cell>
          <cell r="E847">
            <v>1000</v>
          </cell>
        </row>
        <row r="848">
          <cell r="A848">
            <v>57365</v>
          </cell>
          <cell r="B848">
            <v>11751</v>
          </cell>
          <cell r="C848">
            <v>1201</v>
          </cell>
          <cell r="E848">
            <v>1000</v>
          </cell>
        </row>
        <row r="849">
          <cell r="A849">
            <v>57371</v>
          </cell>
          <cell r="B849">
            <v>11751</v>
          </cell>
          <cell r="C849">
            <v>1201</v>
          </cell>
          <cell r="E849">
            <v>1000</v>
          </cell>
        </row>
        <row r="850">
          <cell r="A850">
            <v>57411</v>
          </cell>
          <cell r="B850">
            <v>12276</v>
          </cell>
          <cell r="C850">
            <v>1201</v>
          </cell>
          <cell r="E850">
            <v>1000</v>
          </cell>
        </row>
        <row r="851">
          <cell r="A851">
            <v>57412</v>
          </cell>
          <cell r="B851">
            <v>12276</v>
          </cell>
          <cell r="C851">
            <v>1201</v>
          </cell>
          <cell r="E851">
            <v>1000</v>
          </cell>
        </row>
        <row r="852">
          <cell r="A852">
            <v>57413</v>
          </cell>
          <cell r="B852">
            <v>12276</v>
          </cell>
          <cell r="C852">
            <v>1201</v>
          </cell>
          <cell r="E852">
            <v>1000</v>
          </cell>
        </row>
        <row r="853">
          <cell r="A853">
            <v>57414</v>
          </cell>
          <cell r="B853">
            <v>12276</v>
          </cell>
          <cell r="C853">
            <v>1201</v>
          </cell>
          <cell r="E853">
            <v>1000</v>
          </cell>
        </row>
        <row r="854">
          <cell r="A854">
            <v>57415</v>
          </cell>
          <cell r="B854">
            <v>12276</v>
          </cell>
          <cell r="C854">
            <v>1201</v>
          </cell>
          <cell r="E854">
            <v>1000</v>
          </cell>
        </row>
        <row r="855">
          <cell r="A855">
            <v>57431</v>
          </cell>
          <cell r="B855">
            <v>12276</v>
          </cell>
          <cell r="C855">
            <v>1201</v>
          </cell>
          <cell r="E855">
            <v>1000</v>
          </cell>
        </row>
        <row r="856">
          <cell r="A856">
            <v>57432</v>
          </cell>
          <cell r="B856">
            <v>12276</v>
          </cell>
          <cell r="C856">
            <v>1201</v>
          </cell>
          <cell r="E856">
            <v>1000</v>
          </cell>
        </row>
        <row r="857">
          <cell r="A857">
            <v>57433</v>
          </cell>
          <cell r="B857">
            <v>12276</v>
          </cell>
          <cell r="C857">
            <v>1201</v>
          </cell>
          <cell r="E857">
            <v>1000</v>
          </cell>
        </row>
        <row r="858">
          <cell r="A858">
            <v>57435</v>
          </cell>
          <cell r="B858">
            <v>12276</v>
          </cell>
          <cell r="C858">
            <v>1201</v>
          </cell>
          <cell r="E858">
            <v>1000</v>
          </cell>
        </row>
        <row r="859">
          <cell r="A859">
            <v>57436</v>
          </cell>
          <cell r="B859">
            <v>12276</v>
          </cell>
          <cell r="C859">
            <v>1201</v>
          </cell>
          <cell r="E859">
            <v>1000</v>
          </cell>
        </row>
        <row r="860">
          <cell r="A860">
            <v>57437</v>
          </cell>
          <cell r="B860">
            <v>12276</v>
          </cell>
          <cell r="C860">
            <v>1201</v>
          </cell>
          <cell r="E860">
            <v>1000</v>
          </cell>
        </row>
        <row r="861">
          <cell r="A861">
            <v>57438</v>
          </cell>
          <cell r="B861">
            <v>12276</v>
          </cell>
          <cell r="C861">
            <v>1201</v>
          </cell>
          <cell r="E861">
            <v>1000</v>
          </cell>
        </row>
        <row r="862">
          <cell r="A862">
            <v>57451</v>
          </cell>
          <cell r="B862">
            <v>12258</v>
          </cell>
          <cell r="C862">
            <v>1201</v>
          </cell>
          <cell r="E862">
            <v>1000</v>
          </cell>
        </row>
        <row r="863">
          <cell r="A863">
            <v>57452</v>
          </cell>
          <cell r="B863">
            <v>12258</v>
          </cell>
          <cell r="C863">
            <v>1201</v>
          </cell>
          <cell r="E863">
            <v>1000</v>
          </cell>
        </row>
        <row r="864">
          <cell r="A864">
            <v>57454</v>
          </cell>
          <cell r="B864">
            <v>12258</v>
          </cell>
          <cell r="C864">
            <v>1201</v>
          </cell>
          <cell r="E864">
            <v>1000</v>
          </cell>
        </row>
        <row r="865">
          <cell r="A865">
            <v>57455</v>
          </cell>
          <cell r="B865">
            <v>12258</v>
          </cell>
          <cell r="C865">
            <v>1201</v>
          </cell>
          <cell r="E865">
            <v>1000</v>
          </cell>
        </row>
        <row r="866">
          <cell r="A866">
            <v>57456</v>
          </cell>
          <cell r="B866">
            <v>12258</v>
          </cell>
          <cell r="C866">
            <v>1201</v>
          </cell>
          <cell r="E866">
            <v>1000</v>
          </cell>
        </row>
        <row r="867">
          <cell r="A867">
            <v>57458</v>
          </cell>
          <cell r="B867">
            <v>12258</v>
          </cell>
          <cell r="C867">
            <v>1201</v>
          </cell>
          <cell r="E867">
            <v>1000</v>
          </cell>
        </row>
        <row r="868">
          <cell r="A868">
            <v>57471</v>
          </cell>
          <cell r="B868">
            <v>12270</v>
          </cell>
          <cell r="C868">
            <v>1201</v>
          </cell>
          <cell r="E868">
            <v>1000</v>
          </cell>
        </row>
        <row r="869">
          <cell r="A869">
            <v>57473</v>
          </cell>
          <cell r="B869">
            <v>12270</v>
          </cell>
          <cell r="C869">
            <v>1201</v>
          </cell>
          <cell r="E869">
            <v>1000</v>
          </cell>
        </row>
        <row r="870">
          <cell r="A870">
            <v>51474</v>
          </cell>
          <cell r="B870">
            <v>12270</v>
          </cell>
          <cell r="C870">
            <v>1201</v>
          </cell>
          <cell r="E870">
            <v>1000</v>
          </cell>
        </row>
        <row r="871">
          <cell r="A871">
            <v>57475</v>
          </cell>
          <cell r="B871">
            <v>12270</v>
          </cell>
          <cell r="C871">
            <v>1201</v>
          </cell>
          <cell r="E871">
            <v>1000</v>
          </cell>
        </row>
        <row r="872">
          <cell r="A872">
            <v>57476</v>
          </cell>
          <cell r="B872">
            <v>12270</v>
          </cell>
          <cell r="C872">
            <v>1201</v>
          </cell>
          <cell r="E872">
            <v>1000</v>
          </cell>
        </row>
        <row r="873">
          <cell r="A873">
            <v>57477</v>
          </cell>
          <cell r="B873">
            <v>12270</v>
          </cell>
          <cell r="C873">
            <v>1201</v>
          </cell>
          <cell r="E873">
            <v>1000</v>
          </cell>
        </row>
        <row r="874">
          <cell r="A874">
            <v>57478</v>
          </cell>
          <cell r="B874">
            <v>12270</v>
          </cell>
          <cell r="C874">
            <v>1201</v>
          </cell>
          <cell r="E874">
            <v>1000</v>
          </cell>
        </row>
        <row r="875">
          <cell r="A875">
            <v>57479</v>
          </cell>
          <cell r="B875">
            <v>12270</v>
          </cell>
          <cell r="C875">
            <v>1201</v>
          </cell>
          <cell r="E875">
            <v>1000</v>
          </cell>
        </row>
        <row r="876">
          <cell r="A876">
            <v>57480</v>
          </cell>
          <cell r="B876">
            <v>12270</v>
          </cell>
          <cell r="C876">
            <v>1201</v>
          </cell>
          <cell r="E876">
            <v>1000</v>
          </cell>
        </row>
        <row r="877">
          <cell r="A877">
            <v>57481</v>
          </cell>
          <cell r="B877">
            <v>12270</v>
          </cell>
          <cell r="C877">
            <v>1201</v>
          </cell>
          <cell r="E877">
            <v>1000</v>
          </cell>
        </row>
        <row r="878">
          <cell r="A878">
            <v>57483</v>
          </cell>
          <cell r="B878">
            <v>12270</v>
          </cell>
          <cell r="C878">
            <v>1201</v>
          </cell>
          <cell r="E878">
            <v>1000</v>
          </cell>
        </row>
        <row r="879">
          <cell r="A879">
            <v>57492</v>
          </cell>
          <cell r="B879">
            <v>12288</v>
          </cell>
          <cell r="C879">
            <v>1201</v>
          </cell>
          <cell r="E879">
            <v>1000</v>
          </cell>
        </row>
        <row r="880">
          <cell r="A880">
            <v>57493</v>
          </cell>
          <cell r="B880">
            <v>12288</v>
          </cell>
          <cell r="C880">
            <v>1201</v>
          </cell>
          <cell r="E880">
            <v>1000</v>
          </cell>
        </row>
        <row r="881">
          <cell r="A881">
            <v>57501</v>
          </cell>
          <cell r="B881">
            <v>12251</v>
          </cell>
          <cell r="C881">
            <v>1201</v>
          </cell>
          <cell r="E881">
            <v>1000</v>
          </cell>
        </row>
        <row r="882">
          <cell r="A882">
            <v>57502</v>
          </cell>
          <cell r="B882">
            <v>12204</v>
          </cell>
          <cell r="C882">
            <v>1201</v>
          </cell>
          <cell r="E882">
            <v>1000</v>
          </cell>
        </row>
        <row r="883">
          <cell r="A883">
            <v>57601</v>
          </cell>
          <cell r="B883">
            <v>11883</v>
          </cell>
          <cell r="C883">
            <v>1167</v>
          </cell>
          <cell r="E883">
            <v>1000</v>
          </cell>
        </row>
        <row r="884">
          <cell r="A884">
            <v>57909</v>
          </cell>
          <cell r="B884">
            <v>12252</v>
          </cell>
          <cell r="C884">
            <v>1201</v>
          </cell>
          <cell r="E884">
            <v>1000</v>
          </cell>
        </row>
        <row r="885">
          <cell r="A885">
            <v>58020</v>
          </cell>
          <cell r="B885">
            <v>12258</v>
          </cell>
          <cell r="C885">
            <v>1201</v>
          </cell>
          <cell r="E885">
            <v>1000</v>
          </cell>
        </row>
        <row r="886">
          <cell r="A886">
            <v>58040</v>
          </cell>
          <cell r="B886">
            <v>12292</v>
          </cell>
          <cell r="C886">
            <v>1201</v>
          </cell>
          <cell r="E886">
            <v>1000</v>
          </cell>
        </row>
        <row r="887">
          <cell r="A887">
            <v>58050</v>
          </cell>
          <cell r="B887">
            <v>11634</v>
          </cell>
          <cell r="C887">
            <v>1200</v>
          </cell>
          <cell r="E887">
            <v>1000</v>
          </cell>
        </row>
        <row r="888">
          <cell r="A888">
            <v>58080</v>
          </cell>
          <cell r="B888">
            <v>12247</v>
          </cell>
          <cell r="C888">
            <v>1201</v>
          </cell>
          <cell r="E888">
            <v>1000</v>
          </cell>
        </row>
        <row r="889">
          <cell r="A889">
            <v>58090</v>
          </cell>
          <cell r="B889">
            <v>12249</v>
          </cell>
          <cell r="C889">
            <v>1201</v>
          </cell>
          <cell r="E889">
            <v>1000</v>
          </cell>
        </row>
        <row r="890">
          <cell r="A890">
            <v>58110</v>
          </cell>
          <cell r="B890">
            <v>12248</v>
          </cell>
          <cell r="C890">
            <v>1201</v>
          </cell>
          <cell r="E890">
            <v>1000</v>
          </cell>
        </row>
        <row r="891">
          <cell r="A891">
            <v>58120</v>
          </cell>
          <cell r="B891">
            <v>12249</v>
          </cell>
          <cell r="C891">
            <v>1201</v>
          </cell>
          <cell r="E891">
            <v>1000</v>
          </cell>
        </row>
        <row r="892">
          <cell r="A892">
            <v>58140</v>
          </cell>
          <cell r="B892">
            <v>12249</v>
          </cell>
          <cell r="C892">
            <v>1201</v>
          </cell>
          <cell r="E892">
            <v>1000</v>
          </cell>
        </row>
        <row r="893">
          <cell r="A893">
            <v>58150</v>
          </cell>
          <cell r="B893">
            <v>12249</v>
          </cell>
          <cell r="C893">
            <v>1201</v>
          </cell>
          <cell r="E893">
            <v>1000</v>
          </cell>
        </row>
        <row r="894">
          <cell r="A894">
            <v>58170</v>
          </cell>
          <cell r="B894">
            <v>12249</v>
          </cell>
          <cell r="C894">
            <v>1201</v>
          </cell>
          <cell r="E894">
            <v>1000</v>
          </cell>
        </row>
        <row r="895">
          <cell r="A895">
            <v>58201</v>
          </cell>
          <cell r="B895">
            <v>10765</v>
          </cell>
          <cell r="C895">
            <v>1192</v>
          </cell>
          <cell r="E895">
            <v>1000</v>
          </cell>
        </row>
        <row r="896">
          <cell r="A896">
            <v>58312</v>
          </cell>
          <cell r="B896">
            <v>10764</v>
          </cell>
          <cell r="C896">
            <v>1192</v>
          </cell>
          <cell r="E896">
            <v>1000</v>
          </cell>
        </row>
        <row r="897">
          <cell r="A897">
            <v>58313</v>
          </cell>
          <cell r="B897">
            <v>10764</v>
          </cell>
          <cell r="C897">
            <v>1192</v>
          </cell>
          <cell r="E897">
            <v>1000</v>
          </cell>
        </row>
        <row r="898">
          <cell r="A898">
            <v>58314</v>
          </cell>
          <cell r="B898">
            <v>10766</v>
          </cell>
          <cell r="C898">
            <v>1192</v>
          </cell>
          <cell r="E898">
            <v>1000</v>
          </cell>
        </row>
        <row r="899">
          <cell r="A899">
            <v>58315</v>
          </cell>
          <cell r="B899">
            <v>10764</v>
          </cell>
          <cell r="C899">
            <v>1192</v>
          </cell>
          <cell r="E899">
            <v>1000</v>
          </cell>
        </row>
        <row r="900">
          <cell r="A900">
            <v>58316</v>
          </cell>
          <cell r="B900">
            <v>10764</v>
          </cell>
          <cell r="C900">
            <v>1192</v>
          </cell>
          <cell r="E900">
            <v>1000</v>
          </cell>
        </row>
        <row r="901">
          <cell r="A901">
            <v>58317</v>
          </cell>
          <cell r="B901">
            <v>10764</v>
          </cell>
          <cell r="C901">
            <v>1192</v>
          </cell>
          <cell r="E901">
            <v>1000</v>
          </cell>
        </row>
        <row r="902">
          <cell r="A902">
            <v>58318</v>
          </cell>
          <cell r="B902">
            <v>10764</v>
          </cell>
          <cell r="C902">
            <v>1192</v>
          </cell>
          <cell r="E902">
            <v>1000</v>
          </cell>
        </row>
        <row r="903">
          <cell r="A903">
            <v>58322</v>
          </cell>
          <cell r="B903">
            <v>10765</v>
          </cell>
          <cell r="C903">
            <v>1192</v>
          </cell>
          <cell r="E903">
            <v>1000</v>
          </cell>
        </row>
        <row r="904">
          <cell r="A904">
            <v>58323</v>
          </cell>
          <cell r="B904">
            <v>10765</v>
          </cell>
          <cell r="C904">
            <v>1192</v>
          </cell>
          <cell r="E904">
            <v>1000</v>
          </cell>
        </row>
        <row r="905">
          <cell r="A905">
            <v>58325</v>
          </cell>
          <cell r="B905">
            <v>10766</v>
          </cell>
          <cell r="C905">
            <v>1192</v>
          </cell>
          <cell r="E905">
            <v>1000</v>
          </cell>
        </row>
        <row r="906">
          <cell r="A906">
            <v>58327</v>
          </cell>
          <cell r="B906">
            <v>10765</v>
          </cell>
          <cell r="C906">
            <v>1192</v>
          </cell>
          <cell r="E906">
            <v>1000</v>
          </cell>
        </row>
        <row r="907">
          <cell r="A907">
            <v>58328</v>
          </cell>
          <cell r="B907">
            <v>10765</v>
          </cell>
          <cell r="C907">
            <v>1192</v>
          </cell>
          <cell r="E907">
            <v>1000</v>
          </cell>
        </row>
        <row r="908">
          <cell r="A908">
            <v>58329</v>
          </cell>
          <cell r="B908">
            <v>10765</v>
          </cell>
          <cell r="C908">
            <v>1192</v>
          </cell>
          <cell r="E908">
            <v>1000</v>
          </cell>
        </row>
        <row r="909">
          <cell r="A909">
            <v>58341</v>
          </cell>
          <cell r="B909">
            <v>10765</v>
          </cell>
          <cell r="C909">
            <v>1192</v>
          </cell>
          <cell r="E909">
            <v>1000</v>
          </cell>
        </row>
        <row r="910">
          <cell r="A910">
            <v>59310</v>
          </cell>
          <cell r="B910">
            <v>12289</v>
          </cell>
          <cell r="C910">
            <v>1201</v>
          </cell>
          <cell r="E910">
            <v>1000</v>
          </cell>
        </row>
        <row r="911">
          <cell r="A911">
            <v>59320</v>
          </cell>
          <cell r="B911">
            <v>12291</v>
          </cell>
          <cell r="C911">
            <v>1201</v>
          </cell>
          <cell r="E911">
            <v>1000</v>
          </cell>
        </row>
        <row r="912">
          <cell r="A912">
            <v>59325</v>
          </cell>
          <cell r="B912">
            <v>12293</v>
          </cell>
          <cell r="C912">
            <v>1201</v>
          </cell>
          <cell r="E912">
            <v>1000</v>
          </cell>
        </row>
        <row r="913">
          <cell r="A913">
            <v>59340</v>
          </cell>
          <cell r="B913">
            <v>12291</v>
          </cell>
          <cell r="C913">
            <v>1201</v>
          </cell>
          <cell r="E913">
            <v>1000</v>
          </cell>
        </row>
        <row r="914">
          <cell r="A914">
            <v>59601</v>
          </cell>
          <cell r="B914">
            <v>11878</v>
          </cell>
          <cell r="C914">
            <v>1196</v>
          </cell>
          <cell r="E914">
            <v>1000</v>
          </cell>
        </row>
        <row r="915">
          <cell r="A915">
            <v>59720</v>
          </cell>
          <cell r="B915">
            <v>12203</v>
          </cell>
          <cell r="C915">
            <v>1201</v>
          </cell>
          <cell r="E915">
            <v>1000</v>
          </cell>
        </row>
        <row r="916">
          <cell r="A916">
            <v>67500</v>
          </cell>
          <cell r="B916">
            <v>10765</v>
          </cell>
          <cell r="C916">
            <v>1192</v>
          </cell>
          <cell r="E916">
            <v>1000</v>
          </cell>
        </row>
        <row r="917">
          <cell r="A917">
            <v>70001</v>
          </cell>
          <cell r="B917">
            <v>11885</v>
          </cell>
          <cell r="C917">
            <v>1200</v>
          </cell>
          <cell r="E917">
            <v>1000</v>
          </cell>
        </row>
        <row r="918">
          <cell r="A918">
            <v>70003</v>
          </cell>
          <cell r="B918">
            <v>10763</v>
          </cell>
          <cell r="C918">
            <v>1192</v>
          </cell>
          <cell r="E918">
            <v>1000</v>
          </cell>
        </row>
        <row r="919">
          <cell r="A919">
            <v>70100</v>
          </cell>
          <cell r="B919">
            <v>11900</v>
          </cell>
          <cell r="C919">
            <v>1196</v>
          </cell>
          <cell r="E919">
            <v>1000</v>
          </cell>
        </row>
        <row r="920">
          <cell r="A920">
            <v>70102</v>
          </cell>
          <cell r="B920">
            <v>11901</v>
          </cell>
          <cell r="C920">
            <v>1196</v>
          </cell>
          <cell r="E920">
            <v>1000</v>
          </cell>
        </row>
        <row r="921">
          <cell r="A921">
            <v>70301</v>
          </cell>
          <cell r="B921">
            <v>11910</v>
          </cell>
          <cell r="C921">
            <v>1167</v>
          </cell>
          <cell r="E921">
            <v>1000</v>
          </cell>
        </row>
        <row r="922">
          <cell r="A922">
            <v>70320</v>
          </cell>
          <cell r="B922">
            <v>10300</v>
          </cell>
          <cell r="C922">
            <v>1197</v>
          </cell>
          <cell r="E922">
            <v>1000</v>
          </cell>
        </row>
        <row r="923">
          <cell r="A923">
            <v>70340</v>
          </cell>
          <cell r="B923">
            <v>11755</v>
          </cell>
          <cell r="C923">
            <v>1197</v>
          </cell>
          <cell r="E923">
            <v>1000</v>
          </cell>
        </row>
        <row r="924">
          <cell r="A924">
            <v>70350</v>
          </cell>
          <cell r="B924">
            <v>12302</v>
          </cell>
          <cell r="C924">
            <v>1167</v>
          </cell>
          <cell r="E924">
            <v>1000</v>
          </cell>
        </row>
        <row r="925">
          <cell r="A925">
            <v>70360</v>
          </cell>
          <cell r="B925">
            <v>10300</v>
          </cell>
          <cell r="C925">
            <v>1197</v>
          </cell>
          <cell r="E925">
            <v>1000</v>
          </cell>
        </row>
        <row r="926">
          <cell r="A926">
            <v>70405</v>
          </cell>
          <cell r="B926">
            <v>11633</v>
          </cell>
          <cell r="C926">
            <v>1200</v>
          </cell>
          <cell r="E926">
            <v>1000</v>
          </cell>
        </row>
        <row r="927">
          <cell r="A927">
            <v>70410</v>
          </cell>
          <cell r="B927">
            <v>11633</v>
          </cell>
          <cell r="C927">
            <v>1200</v>
          </cell>
          <cell r="E927">
            <v>1000</v>
          </cell>
        </row>
        <row r="928">
          <cell r="A928">
            <v>70420</v>
          </cell>
          <cell r="B928">
            <v>11633</v>
          </cell>
          <cell r="C928">
            <v>1200</v>
          </cell>
          <cell r="E928">
            <v>1000</v>
          </cell>
        </row>
        <row r="929">
          <cell r="A929">
            <v>70435</v>
          </cell>
          <cell r="B929">
            <v>11633</v>
          </cell>
          <cell r="C929">
            <v>1200</v>
          </cell>
          <cell r="E929">
            <v>1000</v>
          </cell>
        </row>
        <row r="930">
          <cell r="A930">
            <v>71151</v>
          </cell>
          <cell r="B930">
            <v>10192</v>
          </cell>
          <cell r="C930">
            <v>1197</v>
          </cell>
          <cell r="E930">
            <v>1000</v>
          </cell>
        </row>
        <row r="931">
          <cell r="A931">
            <v>71161</v>
          </cell>
          <cell r="B931">
            <v>11736</v>
          </cell>
          <cell r="C931">
            <v>1197</v>
          </cell>
          <cell r="E931">
            <v>1000</v>
          </cell>
        </row>
        <row r="932">
          <cell r="A932">
            <v>71165</v>
          </cell>
          <cell r="B932">
            <v>11736</v>
          </cell>
          <cell r="C932">
            <v>1197</v>
          </cell>
          <cell r="E932">
            <v>1000</v>
          </cell>
        </row>
        <row r="933">
          <cell r="A933">
            <v>71170</v>
          </cell>
          <cell r="B933">
            <v>11736</v>
          </cell>
          <cell r="C933">
            <v>1197</v>
          </cell>
          <cell r="E933">
            <v>1000</v>
          </cell>
        </row>
        <row r="934">
          <cell r="A934">
            <v>71270</v>
          </cell>
          <cell r="B934">
            <v>10300</v>
          </cell>
          <cell r="C934">
            <v>1197</v>
          </cell>
          <cell r="E934">
            <v>1000</v>
          </cell>
        </row>
        <row r="935">
          <cell r="A935">
            <v>71273</v>
          </cell>
          <cell r="B935">
            <v>11736</v>
          </cell>
          <cell r="C935">
            <v>1197</v>
          </cell>
          <cell r="E935">
            <v>1000</v>
          </cell>
        </row>
        <row r="936">
          <cell r="A936">
            <v>71277</v>
          </cell>
          <cell r="B936">
            <v>10300</v>
          </cell>
          <cell r="C936">
            <v>1197</v>
          </cell>
          <cell r="E936">
            <v>1000</v>
          </cell>
        </row>
        <row r="937">
          <cell r="A937">
            <v>71278</v>
          </cell>
          <cell r="B937">
            <v>11736</v>
          </cell>
          <cell r="C937">
            <v>1197</v>
          </cell>
          <cell r="E937">
            <v>1000</v>
          </cell>
        </row>
        <row r="938">
          <cell r="A938">
            <v>71280</v>
          </cell>
          <cell r="B938">
            <v>10300</v>
          </cell>
          <cell r="C938">
            <v>1197</v>
          </cell>
          <cell r="E938">
            <v>1000</v>
          </cell>
        </row>
        <row r="939">
          <cell r="A939">
            <v>71281</v>
          </cell>
          <cell r="B939">
            <v>10300</v>
          </cell>
          <cell r="C939">
            <v>1197</v>
          </cell>
          <cell r="E939">
            <v>1000</v>
          </cell>
        </row>
        <row r="940">
          <cell r="A940">
            <v>71300</v>
          </cell>
          <cell r="B940">
            <v>11736</v>
          </cell>
          <cell r="C940">
            <v>1197</v>
          </cell>
          <cell r="E940">
            <v>1000</v>
          </cell>
        </row>
        <row r="941">
          <cell r="A941">
            <v>71301</v>
          </cell>
          <cell r="B941">
            <v>11736</v>
          </cell>
          <cell r="C941">
            <v>1197</v>
          </cell>
          <cell r="E941">
            <v>1000</v>
          </cell>
        </row>
        <row r="942">
          <cell r="A942">
            <v>71320</v>
          </cell>
          <cell r="B942">
            <v>11736</v>
          </cell>
          <cell r="C942">
            <v>1197</v>
          </cell>
          <cell r="E942">
            <v>1000</v>
          </cell>
        </row>
        <row r="943">
          <cell r="A943">
            <v>71330</v>
          </cell>
          <cell r="B943">
            <v>11736</v>
          </cell>
          <cell r="C943">
            <v>1197</v>
          </cell>
          <cell r="E943">
            <v>1000</v>
          </cell>
        </row>
        <row r="944">
          <cell r="A944">
            <v>71340</v>
          </cell>
          <cell r="B944">
            <v>11736</v>
          </cell>
          <cell r="C944">
            <v>1197</v>
          </cell>
          <cell r="E944">
            <v>1000</v>
          </cell>
        </row>
        <row r="945">
          <cell r="A945">
            <v>71355</v>
          </cell>
          <cell r="B945">
            <v>10426</v>
          </cell>
          <cell r="C945">
            <v>1066</v>
          </cell>
          <cell r="E945">
            <v>1000</v>
          </cell>
        </row>
        <row r="946">
          <cell r="A946">
            <v>71361</v>
          </cell>
          <cell r="B946">
            <v>10426</v>
          </cell>
          <cell r="C946">
            <v>1066</v>
          </cell>
          <cell r="E946">
            <v>1000</v>
          </cell>
        </row>
        <row r="947">
          <cell r="A947">
            <v>71365</v>
          </cell>
          <cell r="B947">
            <v>10470</v>
          </cell>
          <cell r="C947">
            <v>1070</v>
          </cell>
          <cell r="E947">
            <v>1000</v>
          </cell>
        </row>
        <row r="948">
          <cell r="A948">
            <v>71370</v>
          </cell>
          <cell r="B948">
            <v>11686</v>
          </cell>
          <cell r="C948">
            <v>1201</v>
          </cell>
          <cell r="E948">
            <v>1000</v>
          </cell>
        </row>
        <row r="949">
          <cell r="A949">
            <v>71375</v>
          </cell>
          <cell r="B949">
            <v>11736</v>
          </cell>
          <cell r="C949">
            <v>1197</v>
          </cell>
          <cell r="E949">
            <v>1000</v>
          </cell>
        </row>
        <row r="950">
          <cell r="A950">
            <v>71380</v>
          </cell>
          <cell r="B950">
            <v>11736</v>
          </cell>
          <cell r="C950">
            <v>1197</v>
          </cell>
          <cell r="E950">
            <v>1000</v>
          </cell>
        </row>
        <row r="951">
          <cell r="A951">
            <v>71385</v>
          </cell>
          <cell r="B951">
            <v>11736</v>
          </cell>
          <cell r="C951">
            <v>1197</v>
          </cell>
          <cell r="E951">
            <v>1000</v>
          </cell>
        </row>
        <row r="952">
          <cell r="A952">
            <v>71390</v>
          </cell>
          <cell r="B952">
            <v>11736</v>
          </cell>
          <cell r="C952">
            <v>1197</v>
          </cell>
          <cell r="E952">
            <v>1000</v>
          </cell>
        </row>
        <row r="953">
          <cell r="A953">
            <v>71395</v>
          </cell>
          <cell r="B953">
            <v>11736</v>
          </cell>
          <cell r="C953">
            <v>1197</v>
          </cell>
          <cell r="E953">
            <v>1000</v>
          </cell>
        </row>
        <row r="954">
          <cell r="A954">
            <v>71420</v>
          </cell>
          <cell r="B954">
            <v>11686</v>
          </cell>
          <cell r="C954">
            <v>1201</v>
          </cell>
          <cell r="E954">
            <v>1000</v>
          </cell>
        </row>
        <row r="955">
          <cell r="A955">
            <v>71500</v>
          </cell>
          <cell r="B955">
            <v>11843</v>
          </cell>
          <cell r="C955">
            <v>1201</v>
          </cell>
          <cell r="E955">
            <v>1000</v>
          </cell>
        </row>
        <row r="956">
          <cell r="A956">
            <v>71510</v>
          </cell>
          <cell r="B956">
            <v>11844</v>
          </cell>
          <cell r="C956">
            <v>1201</v>
          </cell>
          <cell r="E956">
            <v>1000</v>
          </cell>
        </row>
        <row r="957">
          <cell r="A957">
            <v>71615</v>
          </cell>
          <cell r="B957">
            <v>11736</v>
          </cell>
          <cell r="C957">
            <v>1197</v>
          </cell>
          <cell r="E957">
            <v>1000</v>
          </cell>
        </row>
        <row r="958">
          <cell r="A958">
            <v>72100</v>
          </cell>
          <cell r="B958">
            <v>11883</v>
          </cell>
          <cell r="C958">
            <v>1167</v>
          </cell>
          <cell r="E958">
            <v>1000</v>
          </cell>
        </row>
        <row r="959">
          <cell r="A959">
            <v>72310</v>
          </cell>
          <cell r="B959">
            <v>10765</v>
          </cell>
          <cell r="C959">
            <v>1192</v>
          </cell>
          <cell r="E959">
            <v>1000</v>
          </cell>
        </row>
        <row r="960">
          <cell r="A960">
            <v>72335</v>
          </cell>
          <cell r="B960">
            <v>10766</v>
          </cell>
          <cell r="C960">
            <v>1192</v>
          </cell>
          <cell r="E960">
            <v>1000</v>
          </cell>
        </row>
        <row r="961">
          <cell r="A961">
            <v>72351</v>
          </cell>
          <cell r="B961">
            <v>11879</v>
          </cell>
          <cell r="C961">
            <v>1196</v>
          </cell>
          <cell r="E961">
            <v>1000</v>
          </cell>
        </row>
        <row r="962">
          <cell r="A962">
            <v>72352</v>
          </cell>
          <cell r="B962">
            <v>10766</v>
          </cell>
          <cell r="C962">
            <v>1192</v>
          </cell>
          <cell r="E962">
            <v>1000</v>
          </cell>
        </row>
        <row r="963">
          <cell r="A963">
            <v>72353</v>
          </cell>
          <cell r="B963">
            <v>11878</v>
          </cell>
          <cell r="C963">
            <v>1196</v>
          </cell>
          <cell r="E963">
            <v>1000</v>
          </cell>
        </row>
        <row r="964">
          <cell r="A964">
            <v>72380</v>
          </cell>
          <cell r="B964">
            <v>11877</v>
          </cell>
          <cell r="C964">
            <v>1196</v>
          </cell>
          <cell r="E964">
            <v>1000</v>
          </cell>
        </row>
        <row r="965">
          <cell r="A965">
            <v>73130</v>
          </cell>
          <cell r="B965">
            <v>10683</v>
          </cell>
          <cell r="C965">
            <v>1094</v>
          </cell>
          <cell r="E965">
            <v>1000</v>
          </cell>
        </row>
        <row r="966">
          <cell r="A966">
            <v>73140</v>
          </cell>
          <cell r="B966">
            <v>10683</v>
          </cell>
          <cell r="C966">
            <v>1094</v>
          </cell>
          <cell r="E966">
            <v>1000</v>
          </cell>
        </row>
        <row r="967">
          <cell r="A967">
            <v>73141</v>
          </cell>
          <cell r="B967">
            <v>10684</v>
          </cell>
          <cell r="C967">
            <v>1094</v>
          </cell>
          <cell r="E967">
            <v>1000</v>
          </cell>
        </row>
        <row r="968">
          <cell r="A968">
            <v>73142</v>
          </cell>
          <cell r="B968">
            <v>10685</v>
          </cell>
          <cell r="C968">
            <v>1094</v>
          </cell>
          <cell r="E968">
            <v>1000</v>
          </cell>
        </row>
        <row r="969">
          <cell r="A969">
            <v>73143</v>
          </cell>
          <cell r="B969">
            <v>10686</v>
          </cell>
          <cell r="C969">
            <v>1094</v>
          </cell>
          <cell r="E969">
            <v>1000</v>
          </cell>
        </row>
        <row r="970">
          <cell r="A970">
            <v>73144</v>
          </cell>
          <cell r="B970">
            <v>10687</v>
          </cell>
          <cell r="C970">
            <v>1094</v>
          </cell>
          <cell r="E970">
            <v>1000</v>
          </cell>
        </row>
        <row r="971">
          <cell r="A971">
            <v>73145</v>
          </cell>
          <cell r="B971">
            <v>10688</v>
          </cell>
          <cell r="C971">
            <v>1094</v>
          </cell>
          <cell r="E971">
            <v>1000</v>
          </cell>
        </row>
        <row r="972">
          <cell r="A972">
            <v>73146</v>
          </cell>
          <cell r="B972">
            <v>10690</v>
          </cell>
          <cell r="C972">
            <v>1094</v>
          </cell>
          <cell r="E972">
            <v>1000</v>
          </cell>
        </row>
        <row r="973">
          <cell r="A973">
            <v>73147</v>
          </cell>
          <cell r="B973">
            <v>10689</v>
          </cell>
          <cell r="C973">
            <v>1094</v>
          </cell>
          <cell r="E973">
            <v>1000</v>
          </cell>
        </row>
        <row r="974">
          <cell r="A974">
            <v>73148</v>
          </cell>
          <cell r="B974">
            <v>10680</v>
          </cell>
          <cell r="C974">
            <v>1093</v>
          </cell>
          <cell r="E974">
            <v>1000</v>
          </cell>
        </row>
        <row r="975">
          <cell r="A975">
            <v>73149</v>
          </cell>
          <cell r="B975">
            <v>10680</v>
          </cell>
          <cell r="C975">
            <v>1093</v>
          </cell>
          <cell r="E975">
            <v>1000</v>
          </cell>
        </row>
        <row r="976">
          <cell r="A976">
            <v>73209</v>
          </cell>
          <cell r="B976">
            <v>10659</v>
          </cell>
          <cell r="C976">
            <v>1086</v>
          </cell>
          <cell r="E976">
            <v>1000</v>
          </cell>
        </row>
        <row r="977">
          <cell r="A977">
            <v>73210</v>
          </cell>
          <cell r="B977">
            <v>10659</v>
          </cell>
          <cell r="C977">
            <v>1086</v>
          </cell>
          <cell r="E977">
            <v>1000</v>
          </cell>
        </row>
        <row r="978">
          <cell r="A978">
            <v>73211</v>
          </cell>
          <cell r="B978">
            <v>10659</v>
          </cell>
          <cell r="C978">
            <v>1086</v>
          </cell>
          <cell r="E978">
            <v>1000</v>
          </cell>
        </row>
        <row r="979">
          <cell r="A979">
            <v>73215</v>
          </cell>
          <cell r="B979">
            <v>10659</v>
          </cell>
          <cell r="C979">
            <v>1086</v>
          </cell>
          <cell r="E979">
            <v>1000</v>
          </cell>
        </row>
        <row r="980">
          <cell r="A980">
            <v>73218</v>
          </cell>
          <cell r="B980">
            <v>10656</v>
          </cell>
          <cell r="C980">
            <v>1086</v>
          </cell>
          <cell r="E980">
            <v>1000</v>
          </cell>
        </row>
        <row r="981">
          <cell r="A981">
            <v>73219</v>
          </cell>
          <cell r="B981">
            <v>10658</v>
          </cell>
          <cell r="C981">
            <v>1086</v>
          </cell>
          <cell r="E981">
            <v>1000</v>
          </cell>
        </row>
        <row r="982">
          <cell r="A982">
            <v>73220</v>
          </cell>
          <cell r="B982">
            <v>10657</v>
          </cell>
          <cell r="C982">
            <v>1086</v>
          </cell>
          <cell r="E982">
            <v>1000</v>
          </cell>
        </row>
        <row r="983">
          <cell r="A983">
            <v>73301</v>
          </cell>
          <cell r="B983">
            <v>10676</v>
          </cell>
          <cell r="C983">
            <v>1173</v>
          </cell>
          <cell r="E983">
            <v>1000</v>
          </cell>
        </row>
        <row r="984">
          <cell r="A984">
            <v>73302</v>
          </cell>
          <cell r="B984">
            <v>10676</v>
          </cell>
          <cell r="C984">
            <v>1173</v>
          </cell>
          <cell r="E984">
            <v>1000</v>
          </cell>
        </row>
        <row r="985">
          <cell r="A985">
            <v>73309</v>
          </cell>
          <cell r="B985">
            <v>10764</v>
          </cell>
          <cell r="C985">
            <v>1098</v>
          </cell>
          <cell r="E985">
            <v>1000</v>
          </cell>
        </row>
        <row r="986">
          <cell r="A986">
            <v>73310</v>
          </cell>
          <cell r="B986">
            <v>10712</v>
          </cell>
          <cell r="C986">
            <v>1098</v>
          </cell>
          <cell r="E986">
            <v>1000</v>
          </cell>
        </row>
        <row r="987">
          <cell r="A987">
            <v>73311</v>
          </cell>
          <cell r="B987">
            <v>10706</v>
          </cell>
          <cell r="C987">
            <v>1098</v>
          </cell>
          <cell r="E987">
            <v>1000</v>
          </cell>
        </row>
        <row r="988">
          <cell r="A988">
            <v>73312</v>
          </cell>
          <cell r="B988">
            <v>10704</v>
          </cell>
          <cell r="C988">
            <v>1098</v>
          </cell>
          <cell r="E988">
            <v>1000</v>
          </cell>
        </row>
        <row r="989">
          <cell r="A989">
            <v>73313</v>
          </cell>
          <cell r="B989">
            <v>10705</v>
          </cell>
          <cell r="C989">
            <v>1098</v>
          </cell>
          <cell r="E989">
            <v>1000</v>
          </cell>
        </row>
        <row r="990">
          <cell r="A990">
            <v>73314</v>
          </cell>
          <cell r="B990">
            <v>10707</v>
          </cell>
          <cell r="C990">
            <v>1098</v>
          </cell>
          <cell r="E990">
            <v>1000</v>
          </cell>
        </row>
        <row r="991">
          <cell r="A991">
            <v>73315</v>
          </cell>
          <cell r="B991">
            <v>10714</v>
          </cell>
          <cell r="C991">
            <v>1098</v>
          </cell>
          <cell r="E991">
            <v>1000</v>
          </cell>
        </row>
        <row r="992">
          <cell r="A992">
            <v>73316</v>
          </cell>
          <cell r="B992">
            <v>10716</v>
          </cell>
          <cell r="C992">
            <v>1098</v>
          </cell>
          <cell r="E992">
            <v>1000</v>
          </cell>
        </row>
        <row r="993">
          <cell r="A993">
            <v>73317</v>
          </cell>
          <cell r="B993">
            <v>10716</v>
          </cell>
          <cell r="C993">
            <v>1098</v>
          </cell>
          <cell r="E993">
            <v>1000</v>
          </cell>
        </row>
        <row r="994">
          <cell r="A994">
            <v>73318</v>
          </cell>
          <cell r="B994">
            <v>10717</v>
          </cell>
          <cell r="C994">
            <v>1098</v>
          </cell>
          <cell r="E994">
            <v>1000</v>
          </cell>
        </row>
        <row r="995">
          <cell r="A995">
            <v>73319</v>
          </cell>
          <cell r="B995">
            <v>10712</v>
          </cell>
          <cell r="C995">
            <v>1098</v>
          </cell>
          <cell r="E995">
            <v>1000</v>
          </cell>
        </row>
        <row r="996">
          <cell r="A996">
            <v>73330</v>
          </cell>
          <cell r="B996">
            <v>10695</v>
          </cell>
          <cell r="C996">
            <v>1090</v>
          </cell>
          <cell r="E996">
            <v>1000</v>
          </cell>
        </row>
        <row r="997">
          <cell r="A997">
            <v>73331</v>
          </cell>
          <cell r="B997">
            <v>10695</v>
          </cell>
          <cell r="C997">
            <v>1090</v>
          </cell>
          <cell r="E997">
            <v>1000</v>
          </cell>
        </row>
        <row r="998">
          <cell r="A998">
            <v>73332</v>
          </cell>
          <cell r="B998">
            <v>10696</v>
          </cell>
          <cell r="C998">
            <v>1090</v>
          </cell>
          <cell r="E998">
            <v>1000</v>
          </cell>
        </row>
        <row r="999">
          <cell r="A999">
            <v>73333</v>
          </cell>
          <cell r="B999">
            <v>10697</v>
          </cell>
          <cell r="C999">
            <v>1090</v>
          </cell>
          <cell r="E999">
            <v>1000</v>
          </cell>
        </row>
        <row r="1000">
          <cell r="A1000">
            <v>73334</v>
          </cell>
          <cell r="B1000">
            <v>10698</v>
          </cell>
          <cell r="C1000">
            <v>1090</v>
          </cell>
          <cell r="E1000">
            <v>1000</v>
          </cell>
        </row>
        <row r="1001">
          <cell r="A1001">
            <v>73336</v>
          </cell>
          <cell r="B1001">
            <v>10699</v>
          </cell>
          <cell r="C1001">
            <v>1090</v>
          </cell>
          <cell r="E1001">
            <v>1000</v>
          </cell>
        </row>
        <row r="1002">
          <cell r="A1002">
            <v>73401</v>
          </cell>
          <cell r="B1002">
            <v>10718</v>
          </cell>
          <cell r="C1002">
            <v>1170</v>
          </cell>
          <cell r="E1002">
            <v>1000</v>
          </cell>
        </row>
        <row r="1003">
          <cell r="A1003">
            <v>73403</v>
          </cell>
          <cell r="B1003">
            <v>10718</v>
          </cell>
          <cell r="C1003">
            <v>1170</v>
          </cell>
          <cell r="E1003">
            <v>1000</v>
          </cell>
        </row>
        <row r="1004">
          <cell r="A1004">
            <v>73405</v>
          </cell>
          <cell r="B1004">
            <v>10647</v>
          </cell>
          <cell r="C1004">
            <v>1197</v>
          </cell>
          <cell r="E1004">
            <v>1000</v>
          </cell>
        </row>
        <row r="1005">
          <cell r="A1005">
            <v>73406</v>
          </cell>
          <cell r="B1005">
            <v>10647</v>
          </cell>
          <cell r="C1005">
            <v>1197</v>
          </cell>
          <cell r="E1005">
            <v>1000</v>
          </cell>
        </row>
        <row r="1006">
          <cell r="A1006">
            <v>73411</v>
          </cell>
          <cell r="B1006">
            <v>11928</v>
          </cell>
          <cell r="C1006">
            <v>1170</v>
          </cell>
          <cell r="E1006">
            <v>1000</v>
          </cell>
        </row>
        <row r="1007">
          <cell r="A1007">
            <v>73421</v>
          </cell>
          <cell r="B1007">
            <v>11928</v>
          </cell>
          <cell r="C1007">
            <v>1170</v>
          </cell>
          <cell r="E1007">
            <v>1000</v>
          </cell>
        </row>
        <row r="1008">
          <cell r="A1008">
            <v>73425</v>
          </cell>
          <cell r="B1008">
            <v>11928</v>
          </cell>
          <cell r="C1008">
            <v>1170</v>
          </cell>
          <cell r="E1008">
            <v>1000</v>
          </cell>
        </row>
        <row r="1009">
          <cell r="A1009">
            <v>73430</v>
          </cell>
          <cell r="B1009">
            <v>11928</v>
          </cell>
          <cell r="C1009">
            <v>1170</v>
          </cell>
          <cell r="E1009">
            <v>1000</v>
          </cell>
        </row>
        <row r="1010">
          <cell r="A1010">
            <v>73435</v>
          </cell>
          <cell r="B1010">
            <v>11928</v>
          </cell>
          <cell r="C1010">
            <v>1170</v>
          </cell>
          <cell r="E1010">
            <v>1000</v>
          </cell>
        </row>
        <row r="1011">
          <cell r="A1011">
            <v>73439</v>
          </cell>
          <cell r="B1011">
            <v>10724</v>
          </cell>
          <cell r="C1011">
            <v>1170</v>
          </cell>
          <cell r="E1011">
            <v>1000</v>
          </cell>
        </row>
        <row r="1012">
          <cell r="A1012">
            <v>73440</v>
          </cell>
          <cell r="B1012">
            <v>10725</v>
          </cell>
          <cell r="C1012">
            <v>1170</v>
          </cell>
          <cell r="E1012">
            <v>1000</v>
          </cell>
        </row>
        <row r="1013">
          <cell r="A1013">
            <v>73441</v>
          </cell>
          <cell r="B1013">
            <v>10724</v>
          </cell>
          <cell r="C1013">
            <v>1170</v>
          </cell>
          <cell r="E1013">
            <v>1000</v>
          </cell>
        </row>
        <row r="1014">
          <cell r="A1014">
            <v>73444</v>
          </cell>
          <cell r="B1014">
            <v>10728</v>
          </cell>
          <cell r="C1014">
            <v>1170</v>
          </cell>
          <cell r="E1014">
            <v>1000</v>
          </cell>
        </row>
        <row r="1015">
          <cell r="A1015">
            <v>73445</v>
          </cell>
          <cell r="B1015">
            <v>10728</v>
          </cell>
          <cell r="C1015">
            <v>1170</v>
          </cell>
          <cell r="E1015">
            <v>1000</v>
          </cell>
        </row>
        <row r="1016">
          <cell r="A1016">
            <v>73446</v>
          </cell>
          <cell r="B1016">
            <v>10729</v>
          </cell>
          <cell r="C1016">
            <v>1170</v>
          </cell>
          <cell r="E1016">
            <v>1000</v>
          </cell>
        </row>
        <row r="1017">
          <cell r="A1017">
            <v>73447</v>
          </cell>
          <cell r="B1017">
            <v>10730</v>
          </cell>
          <cell r="C1017">
            <v>1170</v>
          </cell>
          <cell r="E1017">
            <v>1000</v>
          </cell>
        </row>
        <row r="1018">
          <cell r="A1018">
            <v>73448</v>
          </cell>
          <cell r="B1018">
            <v>10731</v>
          </cell>
          <cell r="C1018">
            <v>1170</v>
          </cell>
          <cell r="E1018">
            <v>1000</v>
          </cell>
        </row>
        <row r="1019">
          <cell r="A1019">
            <v>73449</v>
          </cell>
          <cell r="B1019">
            <v>10726</v>
          </cell>
          <cell r="C1019">
            <v>1170</v>
          </cell>
          <cell r="E1019">
            <v>1000</v>
          </cell>
        </row>
        <row r="1020">
          <cell r="A1020">
            <v>73450</v>
          </cell>
          <cell r="B1020">
            <v>10726</v>
          </cell>
          <cell r="C1020">
            <v>1170</v>
          </cell>
          <cell r="E1020">
            <v>1000</v>
          </cell>
        </row>
        <row r="1021">
          <cell r="A1021">
            <v>73451</v>
          </cell>
          <cell r="B1021">
            <v>10727</v>
          </cell>
          <cell r="C1021">
            <v>1170</v>
          </cell>
          <cell r="E1021">
            <v>1000</v>
          </cell>
        </row>
        <row r="1022">
          <cell r="A1022">
            <v>73455</v>
          </cell>
          <cell r="B1022">
            <v>10723</v>
          </cell>
          <cell r="C1022">
            <v>1170</v>
          </cell>
          <cell r="E1022">
            <v>1000</v>
          </cell>
        </row>
        <row r="1023">
          <cell r="A1023">
            <v>73459</v>
          </cell>
          <cell r="B1023">
            <v>10732</v>
          </cell>
          <cell r="C1023">
            <v>1170</v>
          </cell>
          <cell r="E1023">
            <v>1000</v>
          </cell>
        </row>
        <row r="1024">
          <cell r="A1024">
            <v>73460</v>
          </cell>
          <cell r="B1024">
            <v>10733</v>
          </cell>
          <cell r="C1024">
            <v>1170</v>
          </cell>
          <cell r="E1024">
            <v>1000</v>
          </cell>
        </row>
        <row r="1025">
          <cell r="A1025">
            <v>73461</v>
          </cell>
          <cell r="B1025">
            <v>10734</v>
          </cell>
          <cell r="C1025">
            <v>1170</v>
          </cell>
          <cell r="E1025">
            <v>1000</v>
          </cell>
        </row>
        <row r="1026">
          <cell r="A1026">
            <v>73462</v>
          </cell>
          <cell r="B1026">
            <v>10735</v>
          </cell>
          <cell r="C1026">
            <v>1170</v>
          </cell>
          <cell r="E1026">
            <v>1000</v>
          </cell>
        </row>
        <row r="1027">
          <cell r="A1027">
            <v>73465</v>
          </cell>
          <cell r="B1027">
            <v>10732</v>
          </cell>
          <cell r="C1027">
            <v>1170</v>
          </cell>
          <cell r="E1027">
            <v>1000</v>
          </cell>
        </row>
        <row r="1028">
          <cell r="A1028">
            <v>73501</v>
          </cell>
          <cell r="B1028">
            <v>10736</v>
          </cell>
          <cell r="C1028">
            <v>1170</v>
          </cell>
          <cell r="E1028">
            <v>1000</v>
          </cell>
        </row>
        <row r="1029">
          <cell r="A1029">
            <v>73511</v>
          </cell>
          <cell r="B1029">
            <v>10742</v>
          </cell>
          <cell r="C1029">
            <v>1170</v>
          </cell>
          <cell r="E1029">
            <v>1000</v>
          </cell>
        </row>
        <row r="1030">
          <cell r="A1030">
            <v>73512</v>
          </cell>
          <cell r="B1030">
            <v>10736</v>
          </cell>
          <cell r="C1030">
            <v>1170</v>
          </cell>
          <cell r="E1030">
            <v>1000</v>
          </cell>
        </row>
        <row r="1031">
          <cell r="A1031">
            <v>73515</v>
          </cell>
          <cell r="B1031">
            <v>10736</v>
          </cell>
          <cell r="C1031">
            <v>1170</v>
          </cell>
          <cell r="E1031">
            <v>1000</v>
          </cell>
        </row>
        <row r="1032">
          <cell r="A1032">
            <v>73520</v>
          </cell>
          <cell r="B1032">
            <v>10736</v>
          </cell>
          <cell r="C1032">
            <v>1170</v>
          </cell>
          <cell r="E1032">
            <v>1000</v>
          </cell>
        </row>
        <row r="1033">
          <cell r="A1033">
            <v>73525</v>
          </cell>
          <cell r="B1033">
            <v>10736</v>
          </cell>
          <cell r="C1033">
            <v>1170</v>
          </cell>
          <cell r="E1033">
            <v>1000</v>
          </cell>
        </row>
        <row r="1034">
          <cell r="A1034">
            <v>73530</v>
          </cell>
          <cell r="B1034">
            <v>10741</v>
          </cell>
          <cell r="C1034">
            <v>1170</v>
          </cell>
          <cell r="E1034">
            <v>1000</v>
          </cell>
        </row>
        <row r="1035">
          <cell r="A1035">
            <v>73534</v>
          </cell>
          <cell r="B1035">
            <v>10742</v>
          </cell>
          <cell r="C1035">
            <v>1170</v>
          </cell>
          <cell r="E1035">
            <v>1000</v>
          </cell>
        </row>
        <row r="1036">
          <cell r="A1036">
            <v>73535</v>
          </cell>
          <cell r="B1036">
            <v>10742</v>
          </cell>
          <cell r="C1036">
            <v>1170</v>
          </cell>
          <cell r="E1036">
            <v>1000</v>
          </cell>
        </row>
        <row r="1037">
          <cell r="A1037">
            <v>73536</v>
          </cell>
          <cell r="B1037">
            <v>10743</v>
          </cell>
          <cell r="C1037">
            <v>1170</v>
          </cell>
          <cell r="E1037">
            <v>1000</v>
          </cell>
        </row>
        <row r="1038">
          <cell r="A1038">
            <v>73537</v>
          </cell>
          <cell r="B1038">
            <v>10744</v>
          </cell>
          <cell r="C1038">
            <v>1170</v>
          </cell>
          <cell r="E1038">
            <v>1000</v>
          </cell>
        </row>
        <row r="1039">
          <cell r="A1039">
            <v>73539</v>
          </cell>
          <cell r="B1039">
            <v>10745</v>
          </cell>
          <cell r="C1039">
            <v>1170</v>
          </cell>
          <cell r="E1039">
            <v>1000</v>
          </cell>
        </row>
        <row r="1040">
          <cell r="A1040">
            <v>73540</v>
          </cell>
          <cell r="B1040">
            <v>10745</v>
          </cell>
          <cell r="C1040">
            <v>1170</v>
          </cell>
          <cell r="E1040">
            <v>1000</v>
          </cell>
        </row>
        <row r="1041">
          <cell r="A1041">
            <v>73541</v>
          </cell>
          <cell r="B1041">
            <v>10746</v>
          </cell>
          <cell r="C1041">
            <v>1170</v>
          </cell>
          <cell r="E1041">
            <v>1000</v>
          </cell>
        </row>
        <row r="1042">
          <cell r="A1042">
            <v>73544</v>
          </cell>
          <cell r="B1042">
            <v>10747</v>
          </cell>
          <cell r="C1042">
            <v>1170</v>
          </cell>
          <cell r="E1042">
            <v>1000</v>
          </cell>
        </row>
        <row r="1043">
          <cell r="A1043">
            <v>73545</v>
          </cell>
          <cell r="B1043">
            <v>10747</v>
          </cell>
          <cell r="C1043">
            <v>1170</v>
          </cell>
          <cell r="E1043">
            <v>1000</v>
          </cell>
        </row>
        <row r="1044">
          <cell r="A1044">
            <v>73546</v>
          </cell>
          <cell r="B1044">
            <v>10748</v>
          </cell>
          <cell r="C1044">
            <v>1170</v>
          </cell>
          <cell r="E1044">
            <v>1000</v>
          </cell>
        </row>
        <row r="1045">
          <cell r="A1045">
            <v>73550</v>
          </cell>
          <cell r="B1045">
            <v>11606</v>
          </cell>
          <cell r="C1045">
            <v>1170</v>
          </cell>
          <cell r="E1045">
            <v>1000</v>
          </cell>
        </row>
        <row r="1046">
          <cell r="A1046">
            <v>73610</v>
          </cell>
          <cell r="B1046">
            <v>11876</v>
          </cell>
          <cell r="C1046">
            <v>1196</v>
          </cell>
          <cell r="E1046">
            <v>1000</v>
          </cell>
        </row>
        <row r="1047">
          <cell r="A1047">
            <v>73619</v>
          </cell>
          <cell r="B1047">
            <v>10768</v>
          </cell>
          <cell r="C1047">
            <v>1192</v>
          </cell>
          <cell r="E1047">
            <v>1000</v>
          </cell>
        </row>
        <row r="1048">
          <cell r="A1048">
            <v>73630</v>
          </cell>
          <cell r="B1048">
            <v>11870</v>
          </cell>
          <cell r="C1048">
            <v>1030</v>
          </cell>
          <cell r="E1048">
            <v>1000</v>
          </cell>
        </row>
        <row r="1049">
          <cell r="A1049">
            <v>73701</v>
          </cell>
          <cell r="B1049">
            <v>10647</v>
          </cell>
          <cell r="C1049">
            <v>1197</v>
          </cell>
          <cell r="E1049">
            <v>1000</v>
          </cell>
        </row>
        <row r="1050">
          <cell r="A1050">
            <v>73705</v>
          </cell>
          <cell r="B1050">
            <v>10647</v>
          </cell>
          <cell r="C1050">
            <v>1197</v>
          </cell>
          <cell r="E1050">
            <v>1000</v>
          </cell>
        </row>
        <row r="1051">
          <cell r="A1051">
            <v>73711</v>
          </cell>
          <cell r="B1051">
            <v>10648</v>
          </cell>
          <cell r="C1051">
            <v>1197</v>
          </cell>
          <cell r="E1051">
            <v>1000</v>
          </cell>
        </row>
        <row r="1052">
          <cell r="A1052">
            <v>73713</v>
          </cell>
          <cell r="B1052">
            <v>10648</v>
          </cell>
          <cell r="C1052">
            <v>1197</v>
          </cell>
          <cell r="E1052">
            <v>1000</v>
          </cell>
        </row>
        <row r="1053">
          <cell r="A1053">
            <v>73721</v>
          </cell>
          <cell r="B1053">
            <v>10660</v>
          </cell>
          <cell r="C1053">
            <v>1194</v>
          </cell>
          <cell r="E1053">
            <v>1000</v>
          </cell>
        </row>
        <row r="1054">
          <cell r="A1054">
            <v>73723</v>
          </cell>
          <cell r="B1054">
            <v>10660</v>
          </cell>
          <cell r="C1054">
            <v>1194</v>
          </cell>
          <cell r="E1054">
            <v>1000</v>
          </cell>
        </row>
        <row r="1055">
          <cell r="A1055">
            <v>73730</v>
          </cell>
          <cell r="B1055">
            <v>10663</v>
          </cell>
          <cell r="C1055">
            <v>1194</v>
          </cell>
          <cell r="E1055">
            <v>1000</v>
          </cell>
        </row>
        <row r="1056">
          <cell r="A1056">
            <v>73733</v>
          </cell>
          <cell r="B1056">
            <v>10663</v>
          </cell>
          <cell r="C1056">
            <v>1194</v>
          </cell>
          <cell r="E1056">
            <v>1000</v>
          </cell>
        </row>
        <row r="1057">
          <cell r="A1057">
            <v>73734</v>
          </cell>
          <cell r="B1057">
            <v>10664</v>
          </cell>
          <cell r="C1057">
            <v>1194</v>
          </cell>
          <cell r="E1057">
            <v>1000</v>
          </cell>
        </row>
        <row r="1058">
          <cell r="A1058">
            <v>73743</v>
          </cell>
          <cell r="B1058">
            <v>10670</v>
          </cell>
          <cell r="C1058">
            <v>1194</v>
          </cell>
          <cell r="E1058">
            <v>1000</v>
          </cell>
        </row>
        <row r="1059">
          <cell r="A1059">
            <v>73747</v>
          </cell>
          <cell r="B1059">
            <v>10665</v>
          </cell>
          <cell r="C1059">
            <v>1194</v>
          </cell>
          <cell r="E1059">
            <v>1000</v>
          </cell>
        </row>
        <row r="1060">
          <cell r="A1060">
            <v>73750</v>
          </cell>
          <cell r="B1060">
            <v>10666</v>
          </cell>
          <cell r="C1060">
            <v>1194</v>
          </cell>
          <cell r="E1060">
            <v>1000</v>
          </cell>
        </row>
        <row r="1061">
          <cell r="A1061">
            <v>73760</v>
          </cell>
          <cell r="B1061">
            <v>10671</v>
          </cell>
          <cell r="C1061">
            <v>1194</v>
          </cell>
          <cell r="E1061">
            <v>1000</v>
          </cell>
        </row>
        <row r="1062">
          <cell r="A1062">
            <v>73764</v>
          </cell>
          <cell r="B1062">
            <v>10671</v>
          </cell>
          <cell r="C1062">
            <v>1194</v>
          </cell>
          <cell r="E1062">
            <v>1000</v>
          </cell>
        </row>
        <row r="1063">
          <cell r="A1063">
            <v>73766</v>
          </cell>
          <cell r="B1063">
            <v>10671</v>
          </cell>
          <cell r="C1063">
            <v>1194</v>
          </cell>
          <cell r="E1063">
            <v>1000</v>
          </cell>
        </row>
        <row r="1064">
          <cell r="A1064">
            <v>73770</v>
          </cell>
          <cell r="B1064">
            <v>10675</v>
          </cell>
          <cell r="C1064">
            <v>1194</v>
          </cell>
          <cell r="E1064">
            <v>1000</v>
          </cell>
        </row>
        <row r="1065">
          <cell r="A1065">
            <v>73777</v>
          </cell>
          <cell r="B1065">
            <v>10647</v>
          </cell>
          <cell r="C1065">
            <v>1197</v>
          </cell>
          <cell r="E1065">
            <v>1000</v>
          </cell>
        </row>
        <row r="1066">
          <cell r="A1066">
            <v>73780</v>
          </cell>
          <cell r="B1066">
            <v>10648</v>
          </cell>
          <cell r="C1066">
            <v>1197</v>
          </cell>
          <cell r="E1066">
            <v>1000</v>
          </cell>
        </row>
        <row r="1067">
          <cell r="A1067">
            <v>73785</v>
          </cell>
          <cell r="B1067">
            <v>10648</v>
          </cell>
          <cell r="C1067">
            <v>1197</v>
          </cell>
          <cell r="E1067">
            <v>1000</v>
          </cell>
        </row>
        <row r="1068">
          <cell r="A1068">
            <v>73786</v>
          </cell>
          <cell r="B1068">
            <v>10648</v>
          </cell>
          <cell r="C1068">
            <v>1197</v>
          </cell>
          <cell r="E1068">
            <v>1000</v>
          </cell>
        </row>
        <row r="1069">
          <cell r="A1069">
            <v>73795</v>
          </cell>
          <cell r="B1069">
            <v>10648</v>
          </cell>
          <cell r="C1069">
            <v>1197</v>
          </cell>
          <cell r="E1069">
            <v>1000</v>
          </cell>
        </row>
        <row r="1070">
          <cell r="A1070">
            <v>73797</v>
          </cell>
          <cell r="B1070">
            <v>10647</v>
          </cell>
          <cell r="C1070">
            <v>1197</v>
          </cell>
          <cell r="E1070">
            <v>1000</v>
          </cell>
        </row>
        <row r="1071">
          <cell r="A1071">
            <v>74001</v>
          </cell>
          <cell r="B1071">
            <v>10192</v>
          </cell>
          <cell r="C1071">
            <v>1197</v>
          </cell>
          <cell r="E1071">
            <v>1000</v>
          </cell>
        </row>
        <row r="1072">
          <cell r="A1072">
            <v>74101</v>
          </cell>
          <cell r="B1072">
            <v>10610</v>
          </cell>
          <cell r="C1072">
            <v>1205</v>
          </cell>
          <cell r="E1072">
            <v>1000</v>
          </cell>
        </row>
        <row r="1073">
          <cell r="A1073">
            <v>74201</v>
          </cell>
          <cell r="B1073">
            <v>10301</v>
          </cell>
          <cell r="C1073">
            <v>1063</v>
          </cell>
          <cell r="E1073">
            <v>1000</v>
          </cell>
        </row>
        <row r="1074">
          <cell r="A1074">
            <v>74210</v>
          </cell>
          <cell r="B1074">
            <v>10307</v>
          </cell>
          <cell r="C1074">
            <v>1063</v>
          </cell>
          <cell r="E1074">
            <v>1000</v>
          </cell>
        </row>
        <row r="1075">
          <cell r="A1075">
            <v>74220</v>
          </cell>
          <cell r="B1075">
            <v>10304</v>
          </cell>
          <cell r="C1075">
            <v>1063</v>
          </cell>
          <cell r="E1075">
            <v>1000</v>
          </cell>
        </row>
        <row r="1076">
          <cell r="A1076">
            <v>74230</v>
          </cell>
          <cell r="B1076">
            <v>10307</v>
          </cell>
          <cell r="C1076">
            <v>1063</v>
          </cell>
          <cell r="E1076">
            <v>1000</v>
          </cell>
        </row>
        <row r="1077">
          <cell r="A1077">
            <v>74240</v>
          </cell>
          <cell r="B1077">
            <v>10301</v>
          </cell>
          <cell r="C1077">
            <v>1063</v>
          </cell>
          <cell r="E1077">
            <v>1000</v>
          </cell>
        </row>
        <row r="1078">
          <cell r="A1078">
            <v>74250</v>
          </cell>
          <cell r="B1078">
            <v>10301</v>
          </cell>
          <cell r="C1078">
            <v>1063</v>
          </cell>
          <cell r="E1078">
            <v>1000</v>
          </cell>
        </row>
        <row r="1079">
          <cell r="A1079">
            <v>74405</v>
          </cell>
          <cell r="B1079">
            <v>10331</v>
          </cell>
          <cell r="C1079">
            <v>1082</v>
          </cell>
          <cell r="E1079">
            <v>1000</v>
          </cell>
        </row>
        <row r="1080">
          <cell r="A1080">
            <v>74410</v>
          </cell>
          <cell r="B1080">
            <v>10337</v>
          </cell>
          <cell r="C1080">
            <v>1082</v>
          </cell>
          <cell r="E1080">
            <v>1000</v>
          </cell>
        </row>
        <row r="1081">
          <cell r="A1081">
            <v>74411</v>
          </cell>
          <cell r="B1081">
            <v>10337</v>
          </cell>
          <cell r="C1081">
            <v>1082</v>
          </cell>
          <cell r="E1081">
            <v>1000</v>
          </cell>
        </row>
        <row r="1082">
          <cell r="A1082">
            <v>74412</v>
          </cell>
          <cell r="B1082">
            <v>10337</v>
          </cell>
          <cell r="C1082">
            <v>1082</v>
          </cell>
          <cell r="E1082">
            <v>1000</v>
          </cell>
        </row>
        <row r="1083">
          <cell r="A1083">
            <v>74413</v>
          </cell>
          <cell r="B1083">
            <v>10337</v>
          </cell>
          <cell r="C1083">
            <v>1082</v>
          </cell>
          <cell r="E1083">
            <v>1000</v>
          </cell>
        </row>
        <row r="1084">
          <cell r="A1084">
            <v>74414</v>
          </cell>
          <cell r="B1084">
            <v>10337</v>
          </cell>
          <cell r="C1084">
            <v>1082</v>
          </cell>
          <cell r="E1084">
            <v>1000</v>
          </cell>
        </row>
        <row r="1085">
          <cell r="A1085">
            <v>74421</v>
          </cell>
          <cell r="B1085">
            <v>10334</v>
          </cell>
          <cell r="C1085">
            <v>1082</v>
          </cell>
          <cell r="E1085">
            <v>1000</v>
          </cell>
        </row>
        <row r="1086">
          <cell r="A1086">
            <v>74422</v>
          </cell>
          <cell r="B1086">
            <v>10334</v>
          </cell>
          <cell r="C1086">
            <v>1082</v>
          </cell>
          <cell r="E1086">
            <v>1000</v>
          </cell>
        </row>
        <row r="1087">
          <cell r="A1087">
            <v>74423</v>
          </cell>
          <cell r="B1087">
            <v>16334</v>
          </cell>
          <cell r="C1087">
            <v>1082</v>
          </cell>
          <cell r="E1087">
            <v>1000</v>
          </cell>
        </row>
        <row r="1088">
          <cell r="A1088">
            <v>74424</v>
          </cell>
          <cell r="B1088">
            <v>10334</v>
          </cell>
          <cell r="C1088">
            <v>1082</v>
          </cell>
          <cell r="E1088">
            <v>1000</v>
          </cell>
        </row>
        <row r="1089">
          <cell r="A1089">
            <v>74425</v>
          </cell>
          <cell r="B1089">
            <v>10334</v>
          </cell>
          <cell r="C1089">
            <v>1082</v>
          </cell>
          <cell r="E1089">
            <v>1000</v>
          </cell>
        </row>
        <row r="1090">
          <cell r="A1090">
            <v>74426</v>
          </cell>
          <cell r="B1090">
            <v>10334</v>
          </cell>
          <cell r="C1090">
            <v>1082</v>
          </cell>
          <cell r="E1090">
            <v>1000</v>
          </cell>
        </row>
        <row r="1091">
          <cell r="A1091">
            <v>74430</v>
          </cell>
          <cell r="B1091">
            <v>10337</v>
          </cell>
          <cell r="C1091">
            <v>1082</v>
          </cell>
          <cell r="E1091">
            <v>1000</v>
          </cell>
        </row>
        <row r="1092">
          <cell r="A1092">
            <v>74441</v>
          </cell>
          <cell r="B1092">
            <v>10331</v>
          </cell>
          <cell r="C1092">
            <v>1082</v>
          </cell>
          <cell r="E1092">
            <v>1000</v>
          </cell>
        </row>
        <row r="1093">
          <cell r="A1093">
            <v>74442</v>
          </cell>
          <cell r="B1093">
            <v>10331</v>
          </cell>
          <cell r="C1093">
            <v>1082</v>
          </cell>
          <cell r="E1093">
            <v>1000</v>
          </cell>
        </row>
        <row r="1094">
          <cell r="A1094">
            <v>74443</v>
          </cell>
          <cell r="B1094">
            <v>10331</v>
          </cell>
          <cell r="C1094">
            <v>1082</v>
          </cell>
          <cell r="E1094">
            <v>1000</v>
          </cell>
        </row>
        <row r="1095">
          <cell r="A1095">
            <v>74444</v>
          </cell>
          <cell r="B1095">
            <v>10331</v>
          </cell>
          <cell r="C1095">
            <v>1082</v>
          </cell>
          <cell r="E1095">
            <v>1000</v>
          </cell>
        </row>
        <row r="1096">
          <cell r="A1096">
            <v>74445</v>
          </cell>
          <cell r="B1096">
            <v>10331</v>
          </cell>
          <cell r="C1096">
            <v>1082</v>
          </cell>
          <cell r="E1096">
            <v>1000</v>
          </cell>
        </row>
        <row r="1097">
          <cell r="A1097">
            <v>74600</v>
          </cell>
          <cell r="B1097">
            <v>10621</v>
          </cell>
          <cell r="C1097">
            <v>1182</v>
          </cell>
          <cell r="E1097">
            <v>1000</v>
          </cell>
        </row>
        <row r="1098">
          <cell r="A1098">
            <v>74610</v>
          </cell>
          <cell r="B1098">
            <v>10629</v>
          </cell>
          <cell r="C1098">
            <v>1103</v>
          </cell>
          <cell r="E1098">
            <v>1000</v>
          </cell>
        </row>
        <row r="1099">
          <cell r="A1099">
            <v>74620</v>
          </cell>
          <cell r="B1099">
            <v>10625</v>
          </cell>
          <cell r="C1099">
            <v>1101</v>
          </cell>
          <cell r="E1099">
            <v>1000</v>
          </cell>
        </row>
        <row r="1100">
          <cell r="A1100">
            <v>74627</v>
          </cell>
          <cell r="B1100">
            <v>11637</v>
          </cell>
          <cell r="C1100">
            <v>1198</v>
          </cell>
          <cell r="E1100">
            <v>1000</v>
          </cell>
        </row>
        <row r="1101">
          <cell r="A1101">
            <v>74630</v>
          </cell>
          <cell r="B1101">
            <v>10633</v>
          </cell>
          <cell r="C1101">
            <v>1102</v>
          </cell>
          <cell r="E1101">
            <v>1000</v>
          </cell>
        </row>
        <row r="1102">
          <cell r="A1102">
            <v>74635</v>
          </cell>
          <cell r="B1102">
            <v>10645</v>
          </cell>
          <cell r="C1102">
            <v>1104</v>
          </cell>
          <cell r="E1102">
            <v>1000</v>
          </cell>
        </row>
        <row r="1103">
          <cell r="A1103">
            <v>74650</v>
          </cell>
          <cell r="B1103">
            <v>10646</v>
          </cell>
          <cell r="C1103">
            <v>1203</v>
          </cell>
          <cell r="E1103">
            <v>1000</v>
          </cell>
        </row>
        <row r="1104">
          <cell r="A1104">
            <v>74705</v>
          </cell>
          <cell r="B1104">
            <v>10361</v>
          </cell>
          <cell r="C1104">
            <v>1073</v>
          </cell>
          <cell r="E1104">
            <v>1000</v>
          </cell>
        </row>
        <row r="1105">
          <cell r="A1105">
            <v>74710</v>
          </cell>
          <cell r="B1105">
            <v>10367</v>
          </cell>
          <cell r="C1105">
            <v>1073</v>
          </cell>
          <cell r="E1105">
            <v>1000</v>
          </cell>
        </row>
        <row r="1106">
          <cell r="A1106">
            <v>74721</v>
          </cell>
          <cell r="B1106">
            <v>10364</v>
          </cell>
          <cell r="C1106">
            <v>1073</v>
          </cell>
          <cell r="E1106">
            <v>1000</v>
          </cell>
        </row>
        <row r="1107">
          <cell r="A1107">
            <v>74723</v>
          </cell>
          <cell r="B1107">
            <v>10367</v>
          </cell>
          <cell r="C1107">
            <v>1073</v>
          </cell>
          <cell r="E1107">
            <v>1000</v>
          </cell>
        </row>
        <row r="1108">
          <cell r="A1108">
            <v>74731</v>
          </cell>
          <cell r="B1108">
            <v>10367</v>
          </cell>
          <cell r="C1108">
            <v>1073</v>
          </cell>
          <cell r="E1108">
            <v>1000</v>
          </cell>
        </row>
        <row r="1109">
          <cell r="A1109">
            <v>74733</v>
          </cell>
          <cell r="B1109">
            <v>10367</v>
          </cell>
          <cell r="C1109">
            <v>1073</v>
          </cell>
          <cell r="E1109">
            <v>1000</v>
          </cell>
        </row>
        <row r="1110">
          <cell r="A1110">
            <v>74737</v>
          </cell>
          <cell r="B1110">
            <v>10367</v>
          </cell>
          <cell r="C1110">
            <v>1073</v>
          </cell>
          <cell r="E1110">
            <v>1000</v>
          </cell>
        </row>
        <row r="1111">
          <cell r="A1111">
            <v>74741</v>
          </cell>
          <cell r="B1111">
            <v>10361</v>
          </cell>
          <cell r="C1111">
            <v>1073</v>
          </cell>
          <cell r="E1111">
            <v>1000</v>
          </cell>
        </row>
        <row r="1112">
          <cell r="A1112">
            <v>74742</v>
          </cell>
          <cell r="B1112">
            <v>10361</v>
          </cell>
          <cell r="C1112">
            <v>1073</v>
          </cell>
          <cell r="E1112">
            <v>1000</v>
          </cell>
        </row>
        <row r="1113">
          <cell r="A1113">
            <v>74743</v>
          </cell>
          <cell r="B1113">
            <v>10361</v>
          </cell>
          <cell r="C1113">
            <v>1073</v>
          </cell>
          <cell r="E1113">
            <v>1000</v>
          </cell>
        </row>
        <row r="1114">
          <cell r="A1114">
            <v>74744</v>
          </cell>
          <cell r="B1114">
            <v>10361</v>
          </cell>
          <cell r="C1114">
            <v>1073</v>
          </cell>
          <cell r="E1114">
            <v>1000</v>
          </cell>
        </row>
        <row r="1115">
          <cell r="A1115">
            <v>74745</v>
          </cell>
          <cell r="B1115">
            <v>10361</v>
          </cell>
          <cell r="C1115">
            <v>1073</v>
          </cell>
          <cell r="E1115">
            <v>1000</v>
          </cell>
        </row>
        <row r="1116">
          <cell r="A1116">
            <v>74746</v>
          </cell>
          <cell r="B1116">
            <v>10361</v>
          </cell>
          <cell r="C1116">
            <v>1073</v>
          </cell>
          <cell r="E1116">
            <v>1000</v>
          </cell>
        </row>
        <row r="1117">
          <cell r="A1117">
            <v>74801</v>
          </cell>
          <cell r="B1117">
            <v>10565</v>
          </cell>
          <cell r="C1117">
            <v>1080</v>
          </cell>
          <cell r="E1117">
            <v>1000</v>
          </cell>
        </row>
        <row r="1118">
          <cell r="A1118">
            <v>74810</v>
          </cell>
          <cell r="B1118">
            <v>10570</v>
          </cell>
          <cell r="C1118">
            <v>1080</v>
          </cell>
          <cell r="E1118">
            <v>1000</v>
          </cell>
        </row>
        <row r="1119">
          <cell r="A1119">
            <v>74820</v>
          </cell>
          <cell r="B1119">
            <v>10568</v>
          </cell>
          <cell r="C1119">
            <v>1080</v>
          </cell>
          <cell r="E1119">
            <v>1000</v>
          </cell>
        </row>
        <row r="1120">
          <cell r="A1120">
            <v>74830</v>
          </cell>
          <cell r="B1120">
            <v>10570</v>
          </cell>
          <cell r="C1120">
            <v>1080</v>
          </cell>
          <cell r="E1120">
            <v>1000</v>
          </cell>
        </row>
        <row r="1121">
          <cell r="A1121">
            <v>74835</v>
          </cell>
          <cell r="B1121">
            <v>10568</v>
          </cell>
          <cell r="C1121">
            <v>1080</v>
          </cell>
          <cell r="E1121">
            <v>1000</v>
          </cell>
        </row>
        <row r="1122">
          <cell r="A1122">
            <v>74840</v>
          </cell>
          <cell r="B1122">
            <v>10565</v>
          </cell>
          <cell r="C1122">
            <v>1080</v>
          </cell>
          <cell r="E1122">
            <v>1000</v>
          </cell>
        </row>
        <row r="1123">
          <cell r="A1123">
            <v>75001</v>
          </cell>
          <cell r="B1123">
            <v>10412</v>
          </cell>
          <cell r="C1123">
            <v>1066</v>
          </cell>
          <cell r="E1123">
            <v>1000</v>
          </cell>
        </row>
        <row r="1124">
          <cell r="A1124">
            <v>75010</v>
          </cell>
          <cell r="B1124">
            <v>10420</v>
          </cell>
          <cell r="C1124">
            <v>1066</v>
          </cell>
          <cell r="E1124">
            <v>1000</v>
          </cell>
        </row>
        <row r="1125">
          <cell r="A1125">
            <v>75020</v>
          </cell>
          <cell r="B1125">
            <v>10415</v>
          </cell>
          <cell r="C1125">
            <v>1066</v>
          </cell>
          <cell r="E1125">
            <v>1000</v>
          </cell>
        </row>
        <row r="1126">
          <cell r="A1126">
            <v>75030</v>
          </cell>
          <cell r="B1126">
            <v>10420</v>
          </cell>
          <cell r="C1126">
            <v>1066</v>
          </cell>
          <cell r="E1126">
            <v>1000</v>
          </cell>
        </row>
        <row r="1127">
          <cell r="A1127">
            <v>75031</v>
          </cell>
          <cell r="B1127">
            <v>10420</v>
          </cell>
          <cell r="C1127">
            <v>1066</v>
          </cell>
          <cell r="E1127">
            <v>1000</v>
          </cell>
        </row>
        <row r="1128">
          <cell r="A1128">
            <v>75035</v>
          </cell>
          <cell r="B1128">
            <v>10415</v>
          </cell>
          <cell r="C1128">
            <v>1066</v>
          </cell>
          <cell r="E1128">
            <v>1000</v>
          </cell>
        </row>
        <row r="1129">
          <cell r="A1129">
            <v>75040</v>
          </cell>
          <cell r="B1129">
            <v>10412</v>
          </cell>
          <cell r="C1129">
            <v>1066</v>
          </cell>
          <cell r="E1129">
            <v>1000</v>
          </cell>
        </row>
        <row r="1130">
          <cell r="A1130">
            <v>75080</v>
          </cell>
          <cell r="B1130">
            <v>10412</v>
          </cell>
          <cell r="C1130">
            <v>1066</v>
          </cell>
          <cell r="E1130">
            <v>1000</v>
          </cell>
        </row>
        <row r="1131">
          <cell r="A1131">
            <v>75201</v>
          </cell>
          <cell r="B1131">
            <v>10460</v>
          </cell>
          <cell r="C1131">
            <v>1070</v>
          </cell>
          <cell r="E1131">
            <v>1000</v>
          </cell>
        </row>
        <row r="1132">
          <cell r="A1132">
            <v>75203</v>
          </cell>
          <cell r="B1132">
            <v>10460</v>
          </cell>
          <cell r="C1132">
            <v>1070</v>
          </cell>
          <cell r="E1132">
            <v>1000</v>
          </cell>
        </row>
        <row r="1133">
          <cell r="A1133">
            <v>75205</v>
          </cell>
          <cell r="B1133">
            <v>10460</v>
          </cell>
          <cell r="C1133">
            <v>1070</v>
          </cell>
          <cell r="E1133">
            <v>1000</v>
          </cell>
        </row>
        <row r="1134">
          <cell r="A1134">
            <v>75210</v>
          </cell>
          <cell r="B1134">
            <v>10466</v>
          </cell>
          <cell r="C1134">
            <v>1070</v>
          </cell>
          <cell r="E1134">
            <v>1000</v>
          </cell>
        </row>
        <row r="1135">
          <cell r="A1135">
            <v>75211</v>
          </cell>
          <cell r="B1135">
            <v>10466</v>
          </cell>
          <cell r="C1135">
            <v>1070</v>
          </cell>
          <cell r="E1135">
            <v>1000</v>
          </cell>
        </row>
        <row r="1136">
          <cell r="A1136">
            <v>75212</v>
          </cell>
          <cell r="B1136">
            <v>10466</v>
          </cell>
          <cell r="C1136">
            <v>1070</v>
          </cell>
          <cell r="E1136">
            <v>1000</v>
          </cell>
        </row>
        <row r="1137">
          <cell r="A1137">
            <v>75213</v>
          </cell>
          <cell r="B1137">
            <v>10466</v>
          </cell>
          <cell r="C1137">
            <v>1070</v>
          </cell>
          <cell r="E1137">
            <v>1000</v>
          </cell>
        </row>
        <row r="1138">
          <cell r="A1138">
            <v>75214</v>
          </cell>
          <cell r="B1138">
            <v>10466</v>
          </cell>
          <cell r="C1138">
            <v>1070</v>
          </cell>
          <cell r="E1138">
            <v>1000</v>
          </cell>
        </row>
        <row r="1139">
          <cell r="A1139">
            <v>75215</v>
          </cell>
          <cell r="B1139">
            <v>10466</v>
          </cell>
          <cell r="C1139">
            <v>1070</v>
          </cell>
          <cell r="E1139">
            <v>1000</v>
          </cell>
        </row>
        <row r="1140">
          <cell r="A1140">
            <v>75216</v>
          </cell>
          <cell r="B1140">
            <v>10486</v>
          </cell>
          <cell r="C1140">
            <v>1070</v>
          </cell>
          <cell r="E1140">
            <v>1000</v>
          </cell>
        </row>
        <row r="1141">
          <cell r="A1141">
            <v>75217</v>
          </cell>
          <cell r="B1141">
            <v>10466</v>
          </cell>
          <cell r="C1141">
            <v>1070</v>
          </cell>
          <cell r="E1141">
            <v>1000</v>
          </cell>
        </row>
        <row r="1142">
          <cell r="A1142">
            <v>75220</v>
          </cell>
          <cell r="B1142">
            <v>10463</v>
          </cell>
          <cell r="C1142">
            <v>1070</v>
          </cell>
          <cell r="E1142">
            <v>1000</v>
          </cell>
        </row>
        <row r="1143">
          <cell r="A1143">
            <v>75221</v>
          </cell>
          <cell r="B1143">
            <v>10463</v>
          </cell>
          <cell r="C1143">
            <v>1070</v>
          </cell>
          <cell r="E1143">
            <v>1000</v>
          </cell>
        </row>
        <row r="1144">
          <cell r="A1144">
            <v>75230</v>
          </cell>
          <cell r="B1144">
            <v>10466</v>
          </cell>
          <cell r="C1144">
            <v>1070</v>
          </cell>
          <cell r="E1144">
            <v>1000</v>
          </cell>
        </row>
        <row r="1145">
          <cell r="A1145">
            <v>75235</v>
          </cell>
          <cell r="B1145">
            <v>10463</v>
          </cell>
          <cell r="C1145">
            <v>1070</v>
          </cell>
          <cell r="E1145">
            <v>1000</v>
          </cell>
        </row>
        <row r="1146">
          <cell r="A1146">
            <v>75240</v>
          </cell>
          <cell r="B1146">
            <v>10460</v>
          </cell>
          <cell r="C1146">
            <v>1070</v>
          </cell>
          <cell r="E1146">
            <v>1000</v>
          </cell>
        </row>
        <row r="1147">
          <cell r="A1147">
            <v>75405</v>
          </cell>
          <cell r="B1147">
            <v>10492</v>
          </cell>
          <cell r="C1147">
            <v>1058</v>
          </cell>
          <cell r="E1147">
            <v>1000</v>
          </cell>
        </row>
        <row r="1148">
          <cell r="A1148">
            <v>75412</v>
          </cell>
          <cell r="B1148">
            <v>10498</v>
          </cell>
          <cell r="C1148">
            <v>1058</v>
          </cell>
          <cell r="E1148">
            <v>1000</v>
          </cell>
        </row>
        <row r="1149">
          <cell r="A1149">
            <v>75413</v>
          </cell>
          <cell r="B1149">
            <v>10498</v>
          </cell>
          <cell r="C1149">
            <v>1058</v>
          </cell>
          <cell r="E1149">
            <v>1000</v>
          </cell>
        </row>
        <row r="1150">
          <cell r="A1150">
            <v>75414</v>
          </cell>
          <cell r="B1150">
            <v>10498</v>
          </cell>
          <cell r="C1150">
            <v>1058</v>
          </cell>
          <cell r="E1150">
            <v>1000</v>
          </cell>
        </row>
        <row r="1151">
          <cell r="A1151">
            <v>75415</v>
          </cell>
          <cell r="B1151">
            <v>10498</v>
          </cell>
          <cell r="C1151">
            <v>1058</v>
          </cell>
          <cell r="E1151">
            <v>1000</v>
          </cell>
        </row>
        <row r="1152">
          <cell r="A1152">
            <v>75416</v>
          </cell>
          <cell r="B1152">
            <v>10498</v>
          </cell>
          <cell r="C1152">
            <v>1058</v>
          </cell>
          <cell r="E1152">
            <v>1000</v>
          </cell>
        </row>
        <row r="1153">
          <cell r="A1153">
            <v>75417</v>
          </cell>
          <cell r="B1153">
            <v>10498</v>
          </cell>
          <cell r="C1153">
            <v>1058</v>
          </cell>
          <cell r="E1153">
            <v>1000</v>
          </cell>
        </row>
        <row r="1154">
          <cell r="A1154">
            <v>75418</v>
          </cell>
          <cell r="B1154">
            <v>10498</v>
          </cell>
          <cell r="C1154">
            <v>1058</v>
          </cell>
          <cell r="E1154">
            <v>1000</v>
          </cell>
        </row>
        <row r="1155">
          <cell r="A1155">
            <v>75419</v>
          </cell>
          <cell r="B1155">
            <v>10498</v>
          </cell>
          <cell r="C1155">
            <v>1058</v>
          </cell>
          <cell r="E1155">
            <v>1000</v>
          </cell>
        </row>
        <row r="1156">
          <cell r="A1156">
            <v>75420</v>
          </cell>
          <cell r="B1156">
            <v>10495</v>
          </cell>
          <cell r="C1156">
            <v>1058</v>
          </cell>
          <cell r="E1156">
            <v>1000</v>
          </cell>
        </row>
        <row r="1157">
          <cell r="A1157">
            <v>75430</v>
          </cell>
          <cell r="B1157">
            <v>10498</v>
          </cell>
          <cell r="C1157">
            <v>1058</v>
          </cell>
          <cell r="E1157">
            <v>1000</v>
          </cell>
        </row>
        <row r="1158">
          <cell r="A1158">
            <v>75441</v>
          </cell>
          <cell r="B1158">
            <v>10492</v>
          </cell>
          <cell r="C1158">
            <v>1058</v>
          </cell>
          <cell r="E1158">
            <v>1000</v>
          </cell>
        </row>
        <row r="1159">
          <cell r="A1159">
            <v>75443</v>
          </cell>
          <cell r="B1159">
            <v>10492</v>
          </cell>
          <cell r="C1159">
            <v>1058</v>
          </cell>
          <cell r="E1159">
            <v>1000</v>
          </cell>
        </row>
        <row r="1160">
          <cell r="A1160">
            <v>75451</v>
          </cell>
          <cell r="B1160">
            <v>10498</v>
          </cell>
          <cell r="C1160">
            <v>1058</v>
          </cell>
          <cell r="E1160">
            <v>1000</v>
          </cell>
        </row>
        <row r="1161">
          <cell r="A1161">
            <v>75452</v>
          </cell>
          <cell r="B1161">
            <v>10498</v>
          </cell>
          <cell r="C1161">
            <v>1058</v>
          </cell>
          <cell r="E1161">
            <v>1000</v>
          </cell>
        </row>
        <row r="1162">
          <cell r="A1162">
            <v>75453</v>
          </cell>
          <cell r="B1162">
            <v>10498</v>
          </cell>
          <cell r="C1162">
            <v>1058</v>
          </cell>
          <cell r="E1162">
            <v>1000</v>
          </cell>
        </row>
        <row r="1163">
          <cell r="A1163">
            <v>75473</v>
          </cell>
          <cell r="B1163">
            <v>10498</v>
          </cell>
          <cell r="C1163">
            <v>1058</v>
          </cell>
          <cell r="E1163">
            <v>1000</v>
          </cell>
        </row>
        <row r="1164">
          <cell r="A1164">
            <v>75474</v>
          </cell>
          <cell r="B1164">
            <v>10498</v>
          </cell>
          <cell r="C1164">
            <v>1058</v>
          </cell>
          <cell r="E1164">
            <v>1000</v>
          </cell>
        </row>
        <row r="1165">
          <cell r="A1165">
            <v>75482</v>
          </cell>
          <cell r="B1165">
            <v>10498</v>
          </cell>
          <cell r="C1165">
            <v>1058</v>
          </cell>
          <cell r="E1165">
            <v>1000</v>
          </cell>
        </row>
        <row r="1166">
          <cell r="A1166">
            <v>75483</v>
          </cell>
          <cell r="B1166">
            <v>10495</v>
          </cell>
          <cell r="C1166">
            <v>1058</v>
          </cell>
          <cell r="E1166">
            <v>1000</v>
          </cell>
        </row>
        <row r="1167">
          <cell r="A1167">
            <v>75484</v>
          </cell>
          <cell r="B1167">
            <v>10498</v>
          </cell>
          <cell r="C1167">
            <v>1058</v>
          </cell>
          <cell r="E1167">
            <v>1000</v>
          </cell>
        </row>
        <row r="1168">
          <cell r="A1168">
            <v>75485</v>
          </cell>
          <cell r="B1168">
            <v>10498</v>
          </cell>
          <cell r="C1168">
            <v>1058</v>
          </cell>
          <cell r="E1168">
            <v>1000</v>
          </cell>
        </row>
        <row r="1169">
          <cell r="A1169">
            <v>75486</v>
          </cell>
          <cell r="B1169">
            <v>10498</v>
          </cell>
          <cell r="C1169">
            <v>1058</v>
          </cell>
          <cell r="E1169">
            <v>1000</v>
          </cell>
        </row>
        <row r="1170">
          <cell r="A1170">
            <v>75487</v>
          </cell>
          <cell r="B1170">
            <v>10498</v>
          </cell>
          <cell r="C1170">
            <v>1058</v>
          </cell>
          <cell r="E1170">
            <v>1000</v>
          </cell>
        </row>
        <row r="1171">
          <cell r="A1171">
            <v>75488</v>
          </cell>
          <cell r="B1171">
            <v>10498</v>
          </cell>
          <cell r="C1171">
            <v>1058</v>
          </cell>
          <cell r="E1171">
            <v>1000</v>
          </cell>
        </row>
        <row r="1172">
          <cell r="A1172">
            <v>75490</v>
          </cell>
          <cell r="B1172">
            <v>10492</v>
          </cell>
          <cell r="C1172">
            <v>1058</v>
          </cell>
          <cell r="E1172">
            <v>1000</v>
          </cell>
        </row>
        <row r="1173">
          <cell r="A1173">
            <v>75601</v>
          </cell>
          <cell r="B1173">
            <v>10001</v>
          </cell>
          <cell r="C1173">
            <v>1001</v>
          </cell>
          <cell r="E1173">
            <v>1000</v>
          </cell>
        </row>
        <row r="1174">
          <cell r="A1174">
            <v>75610</v>
          </cell>
          <cell r="B1174">
            <v>10006</v>
          </cell>
          <cell r="C1174">
            <v>1001</v>
          </cell>
          <cell r="E1174">
            <v>1000</v>
          </cell>
        </row>
        <row r="1175">
          <cell r="A1175">
            <v>75611</v>
          </cell>
          <cell r="B1175">
            <v>10006</v>
          </cell>
          <cell r="C1175">
            <v>1001</v>
          </cell>
          <cell r="E1175">
            <v>1000</v>
          </cell>
        </row>
        <row r="1176">
          <cell r="A1176">
            <v>75612</v>
          </cell>
          <cell r="B1176">
            <v>10005</v>
          </cell>
          <cell r="C1176">
            <v>1001</v>
          </cell>
          <cell r="E1176">
            <v>1000</v>
          </cell>
        </row>
        <row r="1177">
          <cell r="A1177">
            <v>75615</v>
          </cell>
          <cell r="B1177">
            <v>10006</v>
          </cell>
          <cell r="C1177">
            <v>1001</v>
          </cell>
          <cell r="E1177">
            <v>1000</v>
          </cell>
        </row>
        <row r="1178">
          <cell r="A1178">
            <v>75616</v>
          </cell>
          <cell r="B1178">
            <v>10006</v>
          </cell>
          <cell r="C1178">
            <v>1001</v>
          </cell>
          <cell r="E1178">
            <v>1000</v>
          </cell>
        </row>
        <row r="1179">
          <cell r="A1179">
            <v>75617</v>
          </cell>
          <cell r="B1179">
            <v>10006</v>
          </cell>
          <cell r="C1179">
            <v>1091</v>
          </cell>
          <cell r="E1179">
            <v>1000</v>
          </cell>
        </row>
        <row r="1180">
          <cell r="A1180">
            <v>75620</v>
          </cell>
          <cell r="B1180">
            <v>10004</v>
          </cell>
          <cell r="C1180">
            <v>1001</v>
          </cell>
          <cell r="E1180">
            <v>1000</v>
          </cell>
        </row>
        <row r="1181">
          <cell r="A1181">
            <v>75630</v>
          </cell>
          <cell r="B1181">
            <v>10006</v>
          </cell>
          <cell r="C1181">
            <v>1001</v>
          </cell>
          <cell r="E1181">
            <v>1000</v>
          </cell>
        </row>
        <row r="1182">
          <cell r="A1182">
            <v>75635</v>
          </cell>
          <cell r="B1182">
            <v>10004</v>
          </cell>
          <cell r="C1182">
            <v>1001</v>
          </cell>
          <cell r="E1182">
            <v>1000</v>
          </cell>
        </row>
        <row r="1183">
          <cell r="A1183">
            <v>75640</v>
          </cell>
          <cell r="B1183">
            <v>10001</v>
          </cell>
          <cell r="C1183">
            <v>1001</v>
          </cell>
          <cell r="E1183">
            <v>1000</v>
          </cell>
        </row>
        <row r="1184">
          <cell r="A1184">
            <v>75645</v>
          </cell>
          <cell r="B1184">
            <v>10006</v>
          </cell>
          <cell r="C1184">
            <v>1001</v>
          </cell>
          <cell r="E1184">
            <v>1000</v>
          </cell>
        </row>
        <row r="1185">
          <cell r="A1185">
            <v>75650</v>
          </cell>
          <cell r="B1185">
            <v>10001</v>
          </cell>
          <cell r="C1185">
            <v>1001</v>
          </cell>
          <cell r="E1185">
            <v>1000</v>
          </cell>
        </row>
        <row r="1186">
          <cell r="A1186">
            <v>75680</v>
          </cell>
          <cell r="B1186">
            <v>10001</v>
          </cell>
          <cell r="C1186">
            <v>1001</v>
          </cell>
          <cell r="E1186">
            <v>1000</v>
          </cell>
        </row>
        <row r="1187">
          <cell r="A1187">
            <v>75792</v>
          </cell>
          <cell r="B1187">
            <v>10184</v>
          </cell>
          <cell r="C1187">
            <v>1057</v>
          </cell>
          <cell r="E1187">
            <v>1000</v>
          </cell>
        </row>
        <row r="1188">
          <cell r="A1188">
            <v>75793</v>
          </cell>
          <cell r="B1188">
            <v>10184</v>
          </cell>
          <cell r="C1188">
            <v>1057</v>
          </cell>
          <cell r="E1188">
            <v>1000</v>
          </cell>
        </row>
        <row r="1189">
          <cell r="A1189">
            <v>75805</v>
          </cell>
          <cell r="B1189">
            <v>10546</v>
          </cell>
          <cell r="C1189">
            <v>1078</v>
          </cell>
          <cell r="E1189">
            <v>1000</v>
          </cell>
        </row>
        <row r="1190">
          <cell r="A1190">
            <v>75809</v>
          </cell>
          <cell r="B1190">
            <v>10549</v>
          </cell>
          <cell r="C1190">
            <v>1078</v>
          </cell>
          <cell r="E1190">
            <v>1000</v>
          </cell>
        </row>
        <row r="1191">
          <cell r="A1191">
            <v>75810</v>
          </cell>
          <cell r="B1191">
            <v>10552</v>
          </cell>
          <cell r="C1191">
            <v>1078</v>
          </cell>
          <cell r="E1191">
            <v>1000</v>
          </cell>
        </row>
        <row r="1192">
          <cell r="A1192">
            <v>75821</v>
          </cell>
          <cell r="B1192">
            <v>10552</v>
          </cell>
          <cell r="C1192">
            <v>1078</v>
          </cell>
          <cell r="E1192">
            <v>1000</v>
          </cell>
        </row>
        <row r="1193">
          <cell r="A1193">
            <v>75822</v>
          </cell>
          <cell r="B1193">
            <v>10552</v>
          </cell>
          <cell r="C1193">
            <v>1078</v>
          </cell>
          <cell r="E1193">
            <v>1000</v>
          </cell>
        </row>
        <row r="1194">
          <cell r="A1194">
            <v>75823</v>
          </cell>
          <cell r="B1194">
            <v>10552</v>
          </cell>
          <cell r="C1194">
            <v>1078</v>
          </cell>
          <cell r="E1194">
            <v>1000</v>
          </cell>
        </row>
        <row r="1195">
          <cell r="A1195">
            <v>75824</v>
          </cell>
          <cell r="B1195">
            <v>10552</v>
          </cell>
          <cell r="C1195">
            <v>1678</v>
          </cell>
          <cell r="E1195">
            <v>1000</v>
          </cell>
        </row>
        <row r="1196">
          <cell r="A1196">
            <v>75831</v>
          </cell>
          <cell r="B1196">
            <v>10552</v>
          </cell>
          <cell r="C1196">
            <v>1078</v>
          </cell>
          <cell r="E1196">
            <v>1000</v>
          </cell>
        </row>
        <row r="1197">
          <cell r="A1197">
            <v>75833</v>
          </cell>
          <cell r="B1197">
            <v>10549</v>
          </cell>
          <cell r="C1197">
            <v>1078</v>
          </cell>
          <cell r="E1197">
            <v>1000</v>
          </cell>
        </row>
        <row r="1198">
          <cell r="A1198">
            <v>75841</v>
          </cell>
          <cell r="B1198">
            <v>10546</v>
          </cell>
          <cell r="C1198">
            <v>1078</v>
          </cell>
          <cell r="E1198">
            <v>1000</v>
          </cell>
        </row>
        <row r="1199">
          <cell r="A1199">
            <v>75842</v>
          </cell>
          <cell r="B1199">
            <v>10546</v>
          </cell>
          <cell r="C1199">
            <v>1078</v>
          </cell>
          <cell r="E1199">
            <v>1000</v>
          </cell>
        </row>
        <row r="1200">
          <cell r="A1200">
            <v>75843</v>
          </cell>
          <cell r="B1200">
            <v>10546</v>
          </cell>
          <cell r="C1200">
            <v>1078</v>
          </cell>
          <cell r="E1200">
            <v>1000</v>
          </cell>
        </row>
        <row r="1201">
          <cell r="A1201">
            <v>75844</v>
          </cell>
          <cell r="B1201">
            <v>10546</v>
          </cell>
          <cell r="C1201">
            <v>1078</v>
          </cell>
          <cell r="E1201">
            <v>1000</v>
          </cell>
        </row>
        <row r="1202">
          <cell r="A1202">
            <v>75845</v>
          </cell>
          <cell r="B1202">
            <v>10546</v>
          </cell>
          <cell r="C1202">
            <v>1078</v>
          </cell>
          <cell r="E1202">
            <v>1000</v>
          </cell>
        </row>
        <row r="1203">
          <cell r="A1203">
            <v>75909</v>
          </cell>
          <cell r="B1203">
            <v>10604</v>
          </cell>
          <cell r="C1203">
            <v>1204</v>
          </cell>
          <cell r="E1203">
            <v>1000</v>
          </cell>
        </row>
        <row r="1204">
          <cell r="A1204">
            <v>75910</v>
          </cell>
          <cell r="B1204">
            <v>10604</v>
          </cell>
          <cell r="C1204">
            <v>1204</v>
          </cell>
          <cell r="E1204">
            <v>1000</v>
          </cell>
        </row>
        <row r="1205">
          <cell r="A1205">
            <v>79001</v>
          </cell>
          <cell r="B1205">
            <v>11899</v>
          </cell>
          <cell r="C1205">
            <v>1202</v>
          </cell>
          <cell r="E1205">
            <v>1000</v>
          </cell>
        </row>
        <row r="1206">
          <cell r="A1206">
            <v>79101</v>
          </cell>
          <cell r="B1206">
            <v>11899</v>
          </cell>
          <cell r="C1206">
            <v>1202</v>
          </cell>
          <cell r="E1206">
            <v>1000</v>
          </cell>
        </row>
        <row r="1207">
          <cell r="A1207">
            <v>79201</v>
          </cell>
          <cell r="B1207">
            <v>11818</v>
          </cell>
          <cell r="C1207">
            <v>1202</v>
          </cell>
          <cell r="E1207">
            <v>1000</v>
          </cell>
        </row>
        <row r="1208">
          <cell r="A1208">
            <v>79205</v>
          </cell>
          <cell r="B1208">
            <v>11819</v>
          </cell>
          <cell r="C1208">
            <v>1202</v>
          </cell>
          <cell r="E1208">
            <v>1000</v>
          </cell>
        </row>
        <row r="1209">
          <cell r="A1209">
            <v>79210</v>
          </cell>
          <cell r="B1209">
            <v>11899</v>
          </cell>
          <cell r="C1209">
            <v>1202</v>
          </cell>
          <cell r="E1209">
            <v>1000</v>
          </cell>
        </row>
        <row r="1210">
          <cell r="A1210">
            <v>79301</v>
          </cell>
          <cell r="B1210">
            <v>11821</v>
          </cell>
          <cell r="C1210">
            <v>1202</v>
          </cell>
          <cell r="E1210">
            <v>1000</v>
          </cell>
        </row>
        <row r="1211">
          <cell r="A1211">
            <v>79310</v>
          </cell>
          <cell r="B1211">
            <v>11824</v>
          </cell>
          <cell r="C1211">
            <v>1202</v>
          </cell>
          <cell r="E1211">
            <v>1000</v>
          </cell>
        </row>
        <row r="1212">
          <cell r="A1212">
            <v>79329</v>
          </cell>
          <cell r="B1212">
            <v>11899</v>
          </cell>
          <cell r="C1212">
            <v>1202</v>
          </cell>
          <cell r="E1212">
            <v>1000</v>
          </cell>
        </row>
        <row r="1213">
          <cell r="A1213">
            <v>79335</v>
          </cell>
          <cell r="B1213">
            <v>11899</v>
          </cell>
          <cell r="C1213">
            <v>1202</v>
          </cell>
          <cell r="E1213">
            <v>1000</v>
          </cell>
        </row>
        <row r="1214">
          <cell r="A1214">
            <v>79355</v>
          </cell>
          <cell r="B1214">
            <v>11825</v>
          </cell>
          <cell r="C1214">
            <v>1202</v>
          </cell>
          <cell r="E1214">
            <v>1000</v>
          </cell>
        </row>
        <row r="1215">
          <cell r="A1215">
            <v>79360</v>
          </cell>
          <cell r="B1215">
            <v>11824</v>
          </cell>
          <cell r="C1215">
            <v>1202</v>
          </cell>
          <cell r="E1215">
            <v>1000</v>
          </cell>
        </row>
        <row r="1216">
          <cell r="A1216">
            <v>79370</v>
          </cell>
          <cell r="B1216">
            <v>11824</v>
          </cell>
          <cell r="C1216">
            <v>1202</v>
          </cell>
          <cell r="E1216">
            <v>1000</v>
          </cell>
        </row>
        <row r="1217">
          <cell r="A1217">
            <v>79405</v>
          </cell>
          <cell r="B1217">
            <v>12000</v>
          </cell>
          <cell r="C1217">
            <v>1202</v>
          </cell>
          <cell r="E1217">
            <v>1000</v>
          </cell>
        </row>
        <row r="1218">
          <cell r="A1218">
            <v>79601</v>
          </cell>
          <cell r="B1218">
            <v>11826</v>
          </cell>
          <cell r="C1218">
            <v>1202</v>
          </cell>
          <cell r="E1218">
            <v>1000</v>
          </cell>
        </row>
        <row r="1219">
          <cell r="A1219">
            <v>89001</v>
          </cell>
          <cell r="B1219">
            <v>10123</v>
          </cell>
          <cell r="C1219">
            <v>1023</v>
          </cell>
          <cell r="E1219">
            <v>1000</v>
          </cell>
        </row>
        <row r="1220">
          <cell r="A1220">
            <v>89101</v>
          </cell>
          <cell r="B1220">
            <v>11690</v>
          </cell>
          <cell r="C1220">
            <v>1201</v>
          </cell>
          <cell r="E1220">
            <v>1000</v>
          </cell>
        </row>
        <row r="1221">
          <cell r="A1221">
            <v>89102</v>
          </cell>
          <cell r="B1221">
            <v>11736</v>
          </cell>
          <cell r="C1221">
            <v>1197</v>
          </cell>
          <cell r="E1221">
            <v>1000</v>
          </cell>
        </row>
        <row r="1222">
          <cell r="A1222">
            <v>89103</v>
          </cell>
          <cell r="B1222">
            <v>11688</v>
          </cell>
          <cell r="C1222">
            <v>1201</v>
          </cell>
          <cell r="E1222">
            <v>1000</v>
          </cell>
        </row>
        <row r="1223">
          <cell r="A1223">
            <v>89104</v>
          </cell>
          <cell r="B1223">
            <v>11688</v>
          </cell>
          <cell r="C1223">
            <v>1201</v>
          </cell>
          <cell r="E1223">
            <v>1000</v>
          </cell>
        </row>
        <row r="1224">
          <cell r="A1224">
            <v>99901</v>
          </cell>
          <cell r="B1224">
            <v>11845</v>
          </cell>
          <cell r="C1224">
            <v>1200</v>
          </cell>
          <cell r="E1224">
            <v>1000</v>
          </cell>
        </row>
        <row r="1225">
          <cell r="A1225">
            <v>99902</v>
          </cell>
          <cell r="B1225">
            <v>11845</v>
          </cell>
          <cell r="C1225">
            <v>1200</v>
          </cell>
          <cell r="E1225">
            <v>1000</v>
          </cell>
        </row>
        <row r="1226">
          <cell r="A1226">
            <v>99904</v>
          </cell>
          <cell r="B1226">
            <v>11845</v>
          </cell>
          <cell r="C1226">
            <v>1200</v>
          </cell>
          <cell r="E1226">
            <v>1000</v>
          </cell>
        </row>
        <row r="1227">
          <cell r="A1227">
            <v>99908</v>
          </cell>
          <cell r="B1227">
            <v>11845</v>
          </cell>
          <cell r="C1227">
            <v>1200</v>
          </cell>
          <cell r="E1227">
            <v>1000</v>
          </cell>
        </row>
        <row r="1228">
          <cell r="A1228">
            <v>10700</v>
          </cell>
          <cell r="B1228">
            <v>11758</v>
          </cell>
          <cell r="E1228">
            <v>1000</v>
          </cell>
        </row>
        <row r="1229">
          <cell r="A1229">
            <v>11080</v>
          </cell>
          <cell r="D1229" t="str">
            <v>IO REQ</v>
          </cell>
          <cell r="E1229">
            <v>5320</v>
          </cell>
        </row>
        <row r="1230">
          <cell r="A1230">
            <v>11200</v>
          </cell>
          <cell r="B1230">
            <v>12360</v>
          </cell>
          <cell r="D1230" t="str">
            <v>IO REQ</v>
          </cell>
          <cell r="E1230">
            <v>1010</v>
          </cell>
        </row>
        <row r="1231">
          <cell r="A1231">
            <v>11206</v>
          </cell>
          <cell r="D1231">
            <v>300202</v>
          </cell>
          <cell r="E1231">
            <v>1000</v>
          </cell>
        </row>
        <row r="1232">
          <cell r="A1232">
            <v>11211</v>
          </cell>
          <cell r="B1232">
            <v>12361</v>
          </cell>
          <cell r="E1232">
            <v>1020</v>
          </cell>
        </row>
        <row r="1233">
          <cell r="A1233" t="str">
            <v>113XX</v>
          </cell>
          <cell r="B1233">
            <v>10065</v>
          </cell>
          <cell r="E1233">
            <v>4000</v>
          </cell>
        </row>
        <row r="1234">
          <cell r="A1234">
            <v>11500</v>
          </cell>
          <cell r="D1234">
            <v>300203</v>
          </cell>
          <cell r="E1234">
            <v>1000</v>
          </cell>
        </row>
        <row r="1235">
          <cell r="A1235">
            <v>11635</v>
          </cell>
          <cell r="B1235">
            <v>10110</v>
          </cell>
          <cell r="E1235">
            <v>4100</v>
          </cell>
        </row>
        <row r="1236">
          <cell r="A1236">
            <v>11636</v>
          </cell>
          <cell r="B1236">
            <v>10108</v>
          </cell>
          <cell r="E1236">
            <v>4100</v>
          </cell>
        </row>
        <row r="1237">
          <cell r="A1237">
            <v>11637</v>
          </cell>
          <cell r="B1237">
            <v>10102</v>
          </cell>
          <cell r="E1237">
            <v>4100</v>
          </cell>
        </row>
        <row r="1238">
          <cell r="A1238">
            <v>11638</v>
          </cell>
          <cell r="B1238">
            <v>10107</v>
          </cell>
          <cell r="E1238">
            <v>4100</v>
          </cell>
        </row>
        <row r="1239">
          <cell r="A1239">
            <v>11639</v>
          </cell>
          <cell r="B1239">
            <v>10101</v>
          </cell>
          <cell r="E1239">
            <v>4100</v>
          </cell>
        </row>
        <row r="1240">
          <cell r="A1240">
            <v>11764</v>
          </cell>
          <cell r="B1240">
            <v>10136</v>
          </cell>
          <cell r="E1240">
            <v>4900</v>
          </cell>
        </row>
        <row r="1241">
          <cell r="A1241">
            <v>11900</v>
          </cell>
          <cell r="D1241" t="str">
            <v>IO REQ</v>
          </cell>
          <cell r="E1241">
            <v>1040</v>
          </cell>
        </row>
        <row r="1242">
          <cell r="A1242">
            <v>11940</v>
          </cell>
          <cell r="B1242">
            <v>10182</v>
          </cell>
          <cell r="E1242">
            <v>3500</v>
          </cell>
        </row>
        <row r="1243">
          <cell r="A1243">
            <v>11942</v>
          </cell>
          <cell r="B1243">
            <v>10284</v>
          </cell>
          <cell r="E1243">
            <v>3520</v>
          </cell>
        </row>
        <row r="1244">
          <cell r="A1244">
            <v>11943</v>
          </cell>
          <cell r="B1244">
            <v>10074</v>
          </cell>
          <cell r="E1244">
            <v>3510</v>
          </cell>
        </row>
        <row r="1245">
          <cell r="A1245">
            <v>11944</v>
          </cell>
          <cell r="B1245">
            <v>10074</v>
          </cell>
          <cell r="E1245">
            <v>3510</v>
          </cell>
        </row>
        <row r="1246">
          <cell r="A1246">
            <v>11945</v>
          </cell>
          <cell r="B1246">
            <v>10156</v>
          </cell>
          <cell r="E1246">
            <v>3600</v>
          </cell>
        </row>
        <row r="1247">
          <cell r="A1247">
            <v>11990</v>
          </cell>
          <cell r="B1247">
            <v>10185</v>
          </cell>
          <cell r="E1247">
            <v>3000</v>
          </cell>
        </row>
        <row r="1248">
          <cell r="A1248">
            <v>11995</v>
          </cell>
          <cell r="B1248">
            <v>10180</v>
          </cell>
          <cell r="E1248">
            <v>3000</v>
          </cell>
        </row>
        <row r="1249">
          <cell r="A1249">
            <v>11997</v>
          </cell>
          <cell r="B1249">
            <v>10185</v>
          </cell>
          <cell r="E1249">
            <v>3000</v>
          </cell>
        </row>
        <row r="1250">
          <cell r="A1250">
            <v>11997</v>
          </cell>
          <cell r="D1250">
            <v>300201</v>
          </cell>
          <cell r="E1250">
            <v>1000</v>
          </cell>
        </row>
        <row r="1251">
          <cell r="A1251">
            <v>11997</v>
          </cell>
          <cell r="D1251">
            <v>300203</v>
          </cell>
          <cell r="E1251">
            <v>1000</v>
          </cell>
        </row>
        <row r="1252">
          <cell r="A1252">
            <v>11997</v>
          </cell>
          <cell r="D1252">
            <v>300100</v>
          </cell>
          <cell r="E1252">
            <v>3000</v>
          </cell>
        </row>
        <row r="1253">
          <cell r="A1253">
            <v>11997</v>
          </cell>
          <cell r="D1253">
            <v>300180</v>
          </cell>
          <cell r="E1253">
            <v>3000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 SBC - Class 48T"/>
      <sheetName val="KWH pivot"/>
      <sheetName val="Cust Data"/>
      <sheetName val="&lt;&lt;new | old&gt;&gt;"/>
      <sheetName val="Monthly kWh"/>
      <sheetName val="JCBI Summary"/>
      <sheetName val="check"/>
      <sheetName val="RVN01"/>
      <sheetName val="SBC kWh"/>
      <sheetName val="SBC Rev"/>
      <sheetName val="SBC kWh (2)"/>
      <sheetName val="SBC Rev (2)"/>
      <sheetName val="JCBI"/>
      <sheetName val="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F1" t="str">
            <v>Custagrm</v>
          </cell>
          <cell r="G1" t="str">
            <v>Name</v>
          </cell>
          <cell r="H1" t="str">
            <v>Rate Code</v>
          </cell>
        </row>
        <row r="2">
          <cell r="F2" t="str">
            <v>1094093100050001</v>
          </cell>
          <cell r="G2" t="str">
            <v xml:space="preserve">SAFEWAY INC                         </v>
          </cell>
          <cell r="H2" t="str">
            <v>48T</v>
          </cell>
        </row>
        <row r="3">
          <cell r="F3" t="str">
            <v>1264795100550001</v>
          </cell>
          <cell r="G3" t="str">
            <v xml:space="preserve">WEYERHAEUSER CO                     </v>
          </cell>
          <cell r="H3" t="str">
            <v>48T</v>
          </cell>
        </row>
        <row r="4">
          <cell r="F4" t="str">
            <v>1520510600010006</v>
          </cell>
          <cell r="G4" t="str">
            <v xml:space="preserve">COBANK                              </v>
          </cell>
          <cell r="H4" t="str">
            <v>48T</v>
          </cell>
        </row>
        <row r="5">
          <cell r="F5" t="str">
            <v>1996572800010002</v>
          </cell>
          <cell r="G5" t="str">
            <v xml:space="preserve">MACRO PLASTICS/WASHINGTON INC.      </v>
          </cell>
          <cell r="H5" t="str">
            <v>48T</v>
          </cell>
        </row>
        <row r="6">
          <cell r="F6" t="str">
            <v>2126474100500001</v>
          </cell>
          <cell r="G6" t="str">
            <v xml:space="preserve">BOISE CASCADE CORP                  </v>
          </cell>
          <cell r="H6" t="str">
            <v>48T</v>
          </cell>
        </row>
        <row r="7">
          <cell r="F7" t="str">
            <v>2126474100540001</v>
          </cell>
          <cell r="G7" t="str">
            <v xml:space="preserve">BOISE CASCADE CORP                  </v>
          </cell>
          <cell r="H7" t="str">
            <v>48T</v>
          </cell>
        </row>
        <row r="8">
          <cell r="F8" t="str">
            <v>2322537100020004</v>
          </cell>
          <cell r="G8" t="str">
            <v>WAL MART YAKIMA DISTRIBUTION</v>
          </cell>
          <cell r="H8" t="str">
            <v>48T</v>
          </cell>
        </row>
        <row r="9">
          <cell r="F9" t="str">
            <v>233059500010007</v>
          </cell>
          <cell r="G9" t="str">
            <v xml:space="preserve">FPL ENERGY VANSYCLE LLC             </v>
          </cell>
          <cell r="H9" t="str">
            <v>47T</v>
          </cell>
        </row>
        <row r="10">
          <cell r="F10" t="str">
            <v>325599300020001</v>
          </cell>
          <cell r="G10" t="str">
            <v xml:space="preserve">PONDEROSA FIBERS OF WASHINGTON      </v>
          </cell>
          <cell r="H10" t="str">
            <v>48T</v>
          </cell>
        </row>
        <row r="11">
          <cell r="F11" t="str">
            <v>3379775100050002</v>
          </cell>
          <cell r="G11" t="str">
            <v xml:space="preserve">U S VETERANS ADMIN                  </v>
          </cell>
          <cell r="H11" t="str">
            <v>48T</v>
          </cell>
        </row>
        <row r="12">
          <cell r="F12" t="str">
            <v>4243799100410001</v>
          </cell>
          <cell r="G12" t="str">
            <v xml:space="preserve">WHITMAN COLLEGE                     </v>
          </cell>
          <cell r="H12" t="str">
            <v>48T</v>
          </cell>
        </row>
        <row r="13">
          <cell r="F13" t="str">
            <v>4243799100410002</v>
          </cell>
          <cell r="G13" t="str">
            <v xml:space="preserve">WHITMAN COLLEGE                     </v>
          </cell>
          <cell r="H13" t="str">
            <v>48T</v>
          </cell>
        </row>
        <row r="14">
          <cell r="F14" t="str">
            <v>4250022100080001</v>
          </cell>
          <cell r="G14" t="str">
            <v xml:space="preserve">PROVIDENCE HEALTH SYSTEM            </v>
          </cell>
          <cell r="H14" t="str">
            <v>48T</v>
          </cell>
        </row>
        <row r="15">
          <cell r="F15" t="str">
            <v>4250022100100007</v>
          </cell>
          <cell r="G15" t="str">
            <v xml:space="preserve">PROVIDENCE HEALTH SYSTEM            </v>
          </cell>
          <cell r="H15" t="str">
            <v>48T</v>
          </cell>
        </row>
        <row r="16">
          <cell r="F16" t="str">
            <v>4285155100010028</v>
          </cell>
          <cell r="G16" t="str">
            <v xml:space="preserve">WALLA WALLA SCH DIST 140            </v>
          </cell>
          <cell r="H16" t="str">
            <v>48T</v>
          </cell>
        </row>
        <row r="17">
          <cell r="F17" t="str">
            <v>4327827100010008</v>
          </cell>
          <cell r="G17" t="str">
            <v xml:space="preserve">WA ST DEPT OF ADULT CORRECTIONS     </v>
          </cell>
          <cell r="H17" t="str">
            <v>48T</v>
          </cell>
        </row>
        <row r="18">
          <cell r="F18" t="str">
            <v>4327827100010010</v>
          </cell>
          <cell r="G18" t="str">
            <v xml:space="preserve">WA ST DEPT OF ADULT CORRECTIONS     </v>
          </cell>
          <cell r="H18" t="str">
            <v>48T</v>
          </cell>
        </row>
        <row r="19">
          <cell r="F19" t="str">
            <v>4335534100120001</v>
          </cell>
          <cell r="G19" t="str">
            <v xml:space="preserve">WALLA WALLA COMMUNITY COLLEGE       </v>
          </cell>
          <cell r="H19" t="str">
            <v>48T</v>
          </cell>
        </row>
        <row r="20">
          <cell r="F20" t="str">
            <v>4408866100080001</v>
          </cell>
          <cell r="G20" t="str">
            <v xml:space="preserve">IOWA BEEF PROCESSOR INC             </v>
          </cell>
          <cell r="H20" t="str">
            <v>48T</v>
          </cell>
        </row>
        <row r="21">
          <cell r="F21" t="str">
            <v>4408866100110001</v>
          </cell>
          <cell r="G21" t="str">
            <v xml:space="preserve">IOWA BEEF PROCESSOR INC             </v>
          </cell>
          <cell r="H21" t="str">
            <v>48T</v>
          </cell>
        </row>
        <row r="22">
          <cell r="F22" t="str">
            <v>4408866100120001</v>
          </cell>
          <cell r="G22" t="str">
            <v xml:space="preserve">IOWA BEEF PROCESSOR INC             </v>
          </cell>
          <cell r="H22" t="str">
            <v>48T</v>
          </cell>
        </row>
        <row r="23">
          <cell r="F23" t="str">
            <v>4408866100150001</v>
          </cell>
          <cell r="G23" t="str">
            <v xml:space="preserve">IOWA BEEF PROCESSOR INC             </v>
          </cell>
          <cell r="H23" t="str">
            <v>48T</v>
          </cell>
        </row>
        <row r="24">
          <cell r="F24" t="str">
            <v>4455801100070001</v>
          </cell>
          <cell r="G24" t="str">
            <v xml:space="preserve">SUNNYSIDE SCH DIST 201              </v>
          </cell>
          <cell r="H24" t="str">
            <v>48T</v>
          </cell>
        </row>
        <row r="25">
          <cell r="F25" t="str">
            <v>4459784100020001</v>
          </cell>
          <cell r="G25" t="str">
            <v xml:space="preserve">YAKIMA VALLEY MEMORIAL HOSPITAL     </v>
          </cell>
          <cell r="H25" t="str">
            <v>48T</v>
          </cell>
        </row>
        <row r="26">
          <cell r="F26" t="str">
            <v>4459784100070002</v>
          </cell>
          <cell r="G26" t="str">
            <v xml:space="preserve">YAKIMA VALLEY MEMORIAL HOSPITAL     </v>
          </cell>
          <cell r="H26" t="str">
            <v>48T</v>
          </cell>
        </row>
        <row r="27">
          <cell r="F27" t="str">
            <v>4513222100010001</v>
          </cell>
          <cell r="G27" t="str">
            <v xml:space="preserve">PW PIPE                             </v>
          </cell>
          <cell r="H27" t="str">
            <v>48T</v>
          </cell>
        </row>
        <row r="28">
          <cell r="F28" t="str">
            <v>4513243100080001</v>
          </cell>
          <cell r="G28" t="str">
            <v xml:space="preserve">TREE TOP INC                        </v>
          </cell>
          <cell r="H28" t="str">
            <v>48T</v>
          </cell>
        </row>
        <row r="29">
          <cell r="F29" t="str">
            <v>4513243100120001</v>
          </cell>
          <cell r="G29" t="str">
            <v xml:space="preserve">TREE TOP INC                        </v>
          </cell>
          <cell r="H29" t="str">
            <v>48T</v>
          </cell>
        </row>
        <row r="30">
          <cell r="F30" t="str">
            <v>4513243100150001</v>
          </cell>
          <cell r="G30" t="str">
            <v xml:space="preserve">TREE TOP INC                        </v>
          </cell>
          <cell r="H30" t="str">
            <v>48T</v>
          </cell>
        </row>
        <row r="31">
          <cell r="F31" t="str">
            <v>4538688100010001</v>
          </cell>
          <cell r="G31" t="str">
            <v xml:space="preserve">J M SMUCKER CO                      </v>
          </cell>
          <cell r="H31" t="str">
            <v>48T</v>
          </cell>
        </row>
        <row r="32">
          <cell r="F32" t="str">
            <v>4538695100060001</v>
          </cell>
          <cell r="G32" t="str">
            <v xml:space="preserve">WELCH'S FOOD                        </v>
          </cell>
          <cell r="H32" t="str">
            <v>48T</v>
          </cell>
        </row>
        <row r="33">
          <cell r="F33" t="str">
            <v>4545205100070001</v>
          </cell>
          <cell r="G33" t="str">
            <v xml:space="preserve">KENYON ZERO STORAGE INC             </v>
          </cell>
          <cell r="H33" t="str">
            <v>48T</v>
          </cell>
        </row>
        <row r="34">
          <cell r="F34" t="str">
            <v>4546465100040001</v>
          </cell>
          <cell r="G34" t="str">
            <v xml:space="preserve">WELCH FOODS INC                     </v>
          </cell>
          <cell r="H34" t="str">
            <v>48T</v>
          </cell>
        </row>
        <row r="35">
          <cell r="F35" t="str">
            <v>4553514100380001</v>
          </cell>
          <cell r="G35" t="str">
            <v xml:space="preserve">YAKIMA MALL CORP                    </v>
          </cell>
          <cell r="H35" t="str">
            <v>48T</v>
          </cell>
        </row>
        <row r="36">
          <cell r="F36" t="str">
            <v>4553640100670001</v>
          </cell>
          <cell r="G36" t="str">
            <v xml:space="preserve">CITY OF YAKIMA                      </v>
          </cell>
          <cell r="H36" t="str">
            <v>48T</v>
          </cell>
        </row>
        <row r="37">
          <cell r="F37" t="str">
            <v>4554459100010004</v>
          </cell>
          <cell r="G37" t="str">
            <v xml:space="preserve">BUNZL EXTRUSION YAKIMA              </v>
          </cell>
          <cell r="H37" t="str">
            <v>48T</v>
          </cell>
        </row>
        <row r="38">
          <cell r="F38" t="str">
            <v>4563874100130001</v>
          </cell>
          <cell r="G38" t="str">
            <v xml:space="preserve">WASHINGTON BEEF INC                 </v>
          </cell>
          <cell r="H38" t="str">
            <v>48T</v>
          </cell>
        </row>
        <row r="39">
          <cell r="F39" t="str">
            <v>4563874100200002</v>
          </cell>
          <cell r="G39" t="str">
            <v xml:space="preserve">WASHINGTON BEEF INC                 </v>
          </cell>
          <cell r="H39" t="str">
            <v>48T</v>
          </cell>
        </row>
        <row r="40">
          <cell r="F40" t="str">
            <v>4567724100010006</v>
          </cell>
          <cell r="G40" t="str">
            <v xml:space="preserve">CONGDON ORCHARDS INC                </v>
          </cell>
          <cell r="H40" t="str">
            <v>48T</v>
          </cell>
        </row>
        <row r="41">
          <cell r="F41" t="str">
            <v>4588815100010001</v>
          </cell>
          <cell r="G41" t="str">
            <v xml:space="preserve">WASHINGTON FRUIT &amp; PRODUCE          </v>
          </cell>
          <cell r="H41" t="str">
            <v>48T</v>
          </cell>
        </row>
        <row r="42">
          <cell r="F42" t="str">
            <v>4588815100070001</v>
          </cell>
          <cell r="G42" t="str">
            <v xml:space="preserve">WASHINGTON FRUIT &amp; PRODUCE          </v>
          </cell>
          <cell r="H42" t="str">
            <v>48T</v>
          </cell>
        </row>
        <row r="43">
          <cell r="F43" t="str">
            <v>4610879100060002</v>
          </cell>
          <cell r="G43" t="str">
            <v xml:space="preserve">CENTRAL WA FAIR ASSN                </v>
          </cell>
          <cell r="H43" t="str">
            <v>48T</v>
          </cell>
        </row>
        <row r="44">
          <cell r="F44" t="str">
            <v>4668846100240031</v>
          </cell>
          <cell r="G44" t="str">
            <v xml:space="preserve">PROVIDENCE HEALTH SYSTEM            </v>
          </cell>
          <cell r="H44" t="str">
            <v>48T</v>
          </cell>
        </row>
        <row r="45">
          <cell r="F45" t="str">
            <v>4668846100530001</v>
          </cell>
          <cell r="G45" t="str">
            <v xml:space="preserve">PROVIDENCE HEALTH SYSTEM            </v>
          </cell>
          <cell r="H45" t="str">
            <v>48T</v>
          </cell>
        </row>
        <row r="46">
          <cell r="F46" t="str">
            <v>4685548100010002</v>
          </cell>
          <cell r="G46" t="str">
            <v xml:space="preserve">CENTRAL PREMIX                      </v>
          </cell>
          <cell r="H46" t="str">
            <v>48T</v>
          </cell>
        </row>
        <row r="47">
          <cell r="F47" t="str">
            <v>4711602100340001</v>
          </cell>
          <cell r="G47" t="str">
            <v xml:space="preserve">ZIRKLE FRUIT CO                     </v>
          </cell>
          <cell r="H47" t="str">
            <v>48T</v>
          </cell>
        </row>
        <row r="48">
          <cell r="F48" t="str">
            <v>4711602100350005</v>
          </cell>
          <cell r="G48" t="str">
            <v xml:space="preserve">ZIRKLE FRUIT CO                     </v>
          </cell>
          <cell r="H48" t="str">
            <v>48T</v>
          </cell>
        </row>
        <row r="49">
          <cell r="F49" t="str">
            <v>4712561100010001</v>
          </cell>
          <cell r="G49" t="str">
            <v xml:space="preserve">JELD-WEN                            </v>
          </cell>
          <cell r="H49" t="str">
            <v>48T</v>
          </cell>
        </row>
        <row r="50">
          <cell r="F50" t="str">
            <v>4729816100020001</v>
          </cell>
          <cell r="G50" t="str">
            <v xml:space="preserve">INLAND FRUIT CO                     </v>
          </cell>
          <cell r="H50" t="str">
            <v>48T</v>
          </cell>
        </row>
        <row r="51">
          <cell r="F51" t="str">
            <v>4729851100040001</v>
          </cell>
          <cell r="G51" t="str">
            <v xml:space="preserve">DEL MONTE CORP                      </v>
          </cell>
          <cell r="H51" t="str">
            <v>48T</v>
          </cell>
        </row>
        <row r="52">
          <cell r="F52" t="str">
            <v>4729977100020001</v>
          </cell>
          <cell r="G52" t="str">
            <v xml:space="preserve">SHIELDS BAG &amp; PRINTING              </v>
          </cell>
          <cell r="H52" t="str">
            <v>48T</v>
          </cell>
        </row>
        <row r="53">
          <cell r="F53" t="str">
            <v>4729977100040001</v>
          </cell>
          <cell r="G53" t="str">
            <v xml:space="preserve">SHIELDS BAG &amp; PRINTING              </v>
          </cell>
          <cell r="H53" t="str">
            <v>48T</v>
          </cell>
        </row>
        <row r="54">
          <cell r="F54" t="str">
            <v>4729977100050001</v>
          </cell>
          <cell r="G54" t="str">
            <v xml:space="preserve">SHIELDS BAG &amp; PRINTING              </v>
          </cell>
          <cell r="H54" t="str">
            <v>48T</v>
          </cell>
        </row>
        <row r="55">
          <cell r="F55" t="str">
            <v>4799312100030001</v>
          </cell>
          <cell r="G55" t="str">
            <v xml:space="preserve">JELD-WEN                            </v>
          </cell>
          <cell r="H55" t="str">
            <v>48T</v>
          </cell>
        </row>
        <row r="56">
          <cell r="F56" t="str">
            <v>4810218100040002</v>
          </cell>
          <cell r="G56" t="str">
            <v xml:space="preserve">PACTIV                              </v>
          </cell>
          <cell r="H56" t="str">
            <v>48T</v>
          </cell>
        </row>
        <row r="57">
          <cell r="F57" t="str">
            <v>4834816100020001</v>
          </cell>
          <cell r="G57" t="str">
            <v xml:space="preserve">LAYMAN LUMBER CO INC                </v>
          </cell>
          <cell r="H57" t="str">
            <v>48T</v>
          </cell>
        </row>
        <row r="58">
          <cell r="F58" t="str">
            <v>4911760100010001</v>
          </cell>
          <cell r="G58" t="str">
            <v xml:space="preserve">DOWTY AEROSPACE                     </v>
          </cell>
          <cell r="H58" t="str">
            <v>48T</v>
          </cell>
        </row>
        <row r="59">
          <cell r="F59" t="str">
            <v>4966269100010001</v>
          </cell>
          <cell r="G59" t="str">
            <v xml:space="preserve">LONGVIEW FIBRE                      </v>
          </cell>
          <cell r="H59" t="str">
            <v>48T</v>
          </cell>
        </row>
        <row r="60">
          <cell r="F60" t="str">
            <v>4982740100010001</v>
          </cell>
          <cell r="G60" t="str">
            <v xml:space="preserve">GRAHAM PACKAGING                    </v>
          </cell>
          <cell r="H60" t="str">
            <v>48T</v>
          </cell>
        </row>
        <row r="61">
          <cell r="F61" t="str">
            <v>4982740100020001</v>
          </cell>
          <cell r="G61" t="str">
            <v xml:space="preserve">GRAHAM PACKAGING                    </v>
          </cell>
          <cell r="H61" t="str">
            <v>48T</v>
          </cell>
        </row>
        <row r="62">
          <cell r="F62" t="str">
            <v>4982740100030001</v>
          </cell>
          <cell r="G62" t="str">
            <v xml:space="preserve">GRAHAM PACKAGING                    </v>
          </cell>
          <cell r="H62" t="str">
            <v>48T</v>
          </cell>
        </row>
        <row r="63">
          <cell r="F63" t="str">
            <v>4982740100030002</v>
          </cell>
          <cell r="G63" t="str">
            <v xml:space="preserve">GRAHAM PACKAGING                    </v>
          </cell>
          <cell r="H63" t="str">
            <v>48T</v>
          </cell>
        </row>
        <row r="64">
          <cell r="F64" t="str">
            <v>4983356100010001</v>
          </cell>
          <cell r="G64" t="str">
            <v xml:space="preserve">DIRECTOR OF ENGINEERING             </v>
          </cell>
          <cell r="H64" t="str">
            <v>48T</v>
          </cell>
        </row>
        <row r="65">
          <cell r="F65" t="str">
            <v>4983370100040002</v>
          </cell>
          <cell r="G65" t="str">
            <v xml:space="preserve">LARSON FRUIT INC                    </v>
          </cell>
          <cell r="H65" t="str">
            <v>48T</v>
          </cell>
        </row>
        <row r="66">
          <cell r="F66" t="str">
            <v>5048981100010003</v>
          </cell>
          <cell r="G66" t="str">
            <v xml:space="preserve">ALEXANDRIA MOULDING INC.            </v>
          </cell>
          <cell r="H66" t="str">
            <v>48T</v>
          </cell>
        </row>
        <row r="67">
          <cell r="F67" t="str">
            <v>5048981100010007</v>
          </cell>
          <cell r="G67" t="str">
            <v xml:space="preserve">ALEXANDRIA MOULDING INC.            </v>
          </cell>
          <cell r="H67" t="str">
            <v>48T</v>
          </cell>
        </row>
        <row r="68">
          <cell r="F68" t="str">
            <v>5148787100010001</v>
          </cell>
          <cell r="G68" t="str">
            <v xml:space="preserve">JELD-WEN                            </v>
          </cell>
          <cell r="H68" t="str">
            <v>48T</v>
          </cell>
        </row>
        <row r="69">
          <cell r="F69" t="str">
            <v>5149116100010004</v>
          </cell>
          <cell r="G69" t="str">
            <v xml:space="preserve">YAKAMA FOREST PRODUCTS              </v>
          </cell>
          <cell r="H69" t="str">
            <v>48T</v>
          </cell>
        </row>
        <row r="70">
          <cell r="F70" t="str">
            <v>5149116100030002</v>
          </cell>
          <cell r="G70" t="str">
            <v xml:space="preserve">YAKAMA FOREST PRODUCTS              </v>
          </cell>
          <cell r="H70" t="str">
            <v>48T</v>
          </cell>
        </row>
        <row r="71">
          <cell r="F71" t="str">
            <v>5149116100040008</v>
          </cell>
          <cell r="G71" t="str">
            <v xml:space="preserve">YAKAMA FOREST PRODUCTS              </v>
          </cell>
          <cell r="H71" t="str">
            <v>48T</v>
          </cell>
        </row>
        <row r="72">
          <cell r="F72" t="str">
            <v>6052568100010001</v>
          </cell>
          <cell r="G72" t="str">
            <v xml:space="preserve">LARSON FRUIT CO                     </v>
          </cell>
          <cell r="H72" t="str">
            <v>48T</v>
          </cell>
        </row>
        <row r="73">
          <cell r="F73" t="str">
            <v>6052568100020001</v>
          </cell>
          <cell r="G73" t="str">
            <v xml:space="preserve">LARSON FRUIT CO                     </v>
          </cell>
          <cell r="H73" t="str">
            <v>48T</v>
          </cell>
        </row>
        <row r="74">
          <cell r="F74" t="str">
            <v>6196106900010008</v>
          </cell>
          <cell r="G74" t="str">
            <v xml:space="preserve">WASHINGTON FRUIT &amp; PRODUCE          </v>
          </cell>
          <cell r="H74" t="str">
            <v>48T</v>
          </cell>
        </row>
        <row r="75">
          <cell r="F75" t="str">
            <v>8219974500010001</v>
          </cell>
          <cell r="G75" t="str">
            <v xml:space="preserve">JELD-WEN                            </v>
          </cell>
          <cell r="H75" t="str">
            <v>48T</v>
          </cell>
        </row>
        <row r="76">
          <cell r="F76" t="str">
            <v>864370900010001</v>
          </cell>
          <cell r="G76" t="str">
            <v xml:space="preserve">BENENSON CAPITAL CO                 </v>
          </cell>
          <cell r="H76" t="str">
            <v>48T</v>
          </cell>
        </row>
        <row r="77">
          <cell r="F77" t="str">
            <v>8865030000010001</v>
          </cell>
          <cell r="G77" t="str">
            <v xml:space="preserve">TRANSALTA_CENTRALIA MINING LLC      </v>
          </cell>
          <cell r="H77" t="str">
            <v>48M</v>
          </cell>
        </row>
        <row r="78">
          <cell r="F78" t="str">
            <v>9095102400010001</v>
          </cell>
          <cell r="G78" t="str">
            <v xml:space="preserve">AGRIFROZEN FOODS                    </v>
          </cell>
          <cell r="H78" t="str">
            <v>48T</v>
          </cell>
        </row>
        <row r="79">
          <cell r="F79" t="str">
            <v>9095102400020002</v>
          </cell>
          <cell r="G79" t="str">
            <v xml:space="preserve">AGRIFROZEN FOODS                    </v>
          </cell>
          <cell r="H79" t="str">
            <v>48T</v>
          </cell>
        </row>
        <row r="80">
          <cell r="F80" t="str">
            <v>9520244400010002</v>
          </cell>
          <cell r="G80" t="str">
            <v xml:space="preserve">VIERRA VINEYARD                     </v>
          </cell>
          <cell r="H80" t="str">
            <v>48T</v>
          </cell>
        </row>
        <row r="81">
          <cell r="F81" t="str">
            <v>2126474100740001</v>
          </cell>
          <cell r="G81" t="str">
            <v xml:space="preserve">BOISE CASCADE CORP                  </v>
          </cell>
          <cell r="H81" t="str">
            <v>48T</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v>0.61922900000000003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Lead Sheet"/>
      <sheetName val="3.5.1"/>
      <sheetName val="Internal"/>
      <sheetName val="3.5.1 - internal"/>
      <sheetName val="9-24-10 REC Rev"/>
      <sheetName val="LIVE 9-24-10 REC Rev"/>
      <sheetName val="Low-impact hydro"/>
      <sheetName val="301944-5"/>
      <sheetName val="BW-Actuals"/>
      <sheetName val="glpca"/>
      <sheetName val="Factor"/>
      <sheetName val="Assumptions"/>
      <sheetName val="Issue Card"/>
      <sheetName val="BU Approval"/>
    </sheetNames>
    <sheetDataSet>
      <sheetData sheetId="0"/>
      <sheetData sheetId="1"/>
      <sheetData sheetId="2"/>
      <sheetData sheetId="3"/>
      <sheetData sheetId="4">
        <row r="48">
          <cell r="E48">
            <v>98525363</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N"/>
      <sheetName val="CSS"/>
      <sheetName val="OR DA"/>
      <sheetName val="UT CSS"/>
      <sheetName val="UT SI"/>
      <sheetName val="WY Bonus Tax Depr"/>
      <sheetName val="WYProrate"/>
      <sheetName val="WA SBC"/>
      <sheetName val="WA Depreciation"/>
      <sheetName val="WA Merwin"/>
      <sheetName val="WA Decoupling"/>
      <sheetName val="WAProrate"/>
      <sheetName val="OR kWh"/>
      <sheetName val="OSIP"/>
      <sheetName val="Deer Crk"/>
      <sheetName val="OR Intvnr Fding"/>
      <sheetName val="OR Pilot Program"/>
      <sheetName val="ORProrate"/>
      <sheetName val="CA ESA"/>
      <sheetName val="CA Publ Purp"/>
      <sheetName val="CAProrate"/>
      <sheetName val="DSM Surcharge Inputs"/>
      <sheetName val="DSM Surcharge Codes"/>
      <sheetName val="Utah DSM"/>
      <sheetName val="Idaho DSM"/>
      <sheetName val="Wyoming DSM"/>
      <sheetName val="Wyoming DSM (Offset Credit)"/>
      <sheetName val="WY New DSM Codes"/>
      <sheetName val="New WY DSM"/>
      <sheetName val="RECOV16 - thru Oct w Decoupling"/>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REC's (2)"/>
      <sheetName val="PE Summary"/>
      <sheetName val="C&amp;T"/>
      <sheetName val="Gen"/>
      <sheetName val="Res Dev"/>
      <sheetName val="IW Fuels"/>
      <sheetName val="FSO"/>
      <sheetName val="Wind &amp; Hydro"/>
      <sheetName val="InitiativeNo"/>
      <sheetName val="Corp Sum"/>
      <sheetName val="Rollup"/>
      <sheetName val="REC's"/>
      <sheetName val="RMP Load Adjustment"/>
      <sheetName val="CCoal-DNPC"/>
      <sheetName val="Codes"/>
      <sheetName val="Summary"/>
    </sheetNames>
    <sheetDataSet>
      <sheetData sheetId="0" refreshError="1"/>
      <sheetData sheetId="1" refreshError="1"/>
      <sheetData sheetId="2">
        <row r="1">
          <cell r="X1">
            <v>12</v>
          </cell>
        </row>
        <row r="2">
          <cell r="X2" t="str">
            <v>December 31, 2010</v>
          </cell>
        </row>
      </sheetData>
      <sheetData sheetId="3" refreshError="1"/>
      <sheetData sheetId="4" refreshError="1"/>
      <sheetData sheetId="5" refreshError="1"/>
      <sheetData sheetId="6" refreshError="1"/>
      <sheetData sheetId="7" refreshError="1"/>
      <sheetData sheetId="8" refreshError="1"/>
      <sheetData sheetId="9" refreshError="1"/>
      <sheetData sheetId="10">
        <row r="21">
          <cell r="A21">
            <v>0.34939999999999999</v>
          </cell>
        </row>
      </sheetData>
      <sheetData sheetId="11" refreshError="1"/>
      <sheetData sheetId="12"/>
      <sheetData sheetId="13" refreshError="1"/>
      <sheetData sheetId="14" refreshError="1"/>
      <sheetData sheetId="15" refreshError="1"/>
      <sheetData sheetId="1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NPC"/>
      <sheetName val="Check MWh"/>
      <sheetName val="Check Dollars"/>
      <sheetName val="Other Costs"/>
      <sheetName val="OtherCostTable"/>
      <sheetName val="Hermiston"/>
      <sheetName val="GRID LTC ($)"/>
      <sheetName val="GRID LTC (MWH)"/>
      <sheetName val="GRID Emergency Purchase (MWh)"/>
      <sheetName val="GRID Emergency Purchase ($)"/>
      <sheetName val="GRID Transmission Costs ($)"/>
      <sheetName val="GRID Fuel Price ($MMBTu)"/>
      <sheetName val="GRID Thermal Fuel Burn ($)"/>
      <sheetName val="GRID Thermal Generation (MWH)"/>
      <sheetName val="GRID Hydro Generation (MWH)"/>
      <sheetName val="GRID Purchases (MWH)"/>
      <sheetName val="GRID Purchases ($)"/>
      <sheetName val="GRID Sales (MWH)"/>
      <sheetName val="GRID Sales ($)"/>
      <sheetName val="GRID Nameplate (MW)"/>
      <sheetName val="GRID Load (MWH)"/>
      <sheetName val="GRID ST Firm Sales (MWH)"/>
      <sheetName val="GRID ST Firm Sales ($)"/>
      <sheetName val="GRID ST Firm Purchases (MWH)"/>
      <sheetName val="GRID ST Firm Purchases ($)"/>
      <sheetName val="on off peak hours"/>
      <sheetName val="MacroBuilder"/>
      <sheetName val="E-W Assignments"/>
      <sheetName val="L&amp;R (Monthly) (2)"/>
    </sheetNames>
    <sheetDataSet>
      <sheetData sheetId="0" refreshError="1">
        <row r="7">
          <cell r="D7" t="str">
            <v>\</v>
          </cell>
        </row>
        <row r="14">
          <cell r="H14">
            <v>38078</v>
          </cell>
          <cell r="I14">
            <v>38412</v>
          </cell>
        </row>
        <row r="15">
          <cell r="H15">
            <v>38078</v>
          </cell>
          <cell r="I15">
            <v>38412</v>
          </cell>
        </row>
        <row r="16">
          <cell r="H16">
            <v>38078</v>
          </cell>
          <cell r="I16">
            <v>38412</v>
          </cell>
        </row>
        <row r="17">
          <cell r="H17">
            <v>38078</v>
          </cell>
          <cell r="I17">
            <v>38412</v>
          </cell>
        </row>
        <row r="18">
          <cell r="H18">
            <v>38078</v>
          </cell>
          <cell r="I18">
            <v>38412</v>
          </cell>
        </row>
        <row r="19">
          <cell r="H19">
            <v>38078</v>
          </cell>
          <cell r="I19">
            <v>38412</v>
          </cell>
        </row>
        <row r="20">
          <cell r="H20">
            <v>38078</v>
          </cell>
          <cell r="I20">
            <v>38412</v>
          </cell>
        </row>
        <row r="21">
          <cell r="H21">
            <v>38078</v>
          </cell>
          <cell r="I21">
            <v>38412</v>
          </cell>
        </row>
        <row r="22">
          <cell r="H22">
            <v>38078</v>
          </cell>
          <cell r="I22">
            <v>38412</v>
          </cell>
        </row>
        <row r="23">
          <cell r="H23">
            <v>38078</v>
          </cell>
          <cell r="I23">
            <v>38412</v>
          </cell>
        </row>
        <row r="24">
          <cell r="H24">
            <v>38078</v>
          </cell>
          <cell r="I24">
            <v>38412</v>
          </cell>
        </row>
        <row r="25">
          <cell r="H25">
            <v>38078</v>
          </cell>
          <cell r="I25">
            <v>38412</v>
          </cell>
        </row>
        <row r="26">
          <cell r="H26">
            <v>38078</v>
          </cell>
          <cell r="I26">
            <v>38412</v>
          </cell>
        </row>
        <row r="27">
          <cell r="H27">
            <v>38078</v>
          </cell>
          <cell r="I27">
            <v>38412</v>
          </cell>
        </row>
        <row r="28">
          <cell r="H28">
            <v>38078</v>
          </cell>
          <cell r="I28">
            <v>38412</v>
          </cell>
        </row>
        <row r="29">
          <cell r="H29">
            <v>38078</v>
          </cell>
          <cell r="I29">
            <v>38412</v>
          </cell>
        </row>
        <row r="30">
          <cell r="H30">
            <v>38078</v>
          </cell>
          <cell r="I30">
            <v>38412</v>
          </cell>
        </row>
        <row r="31">
          <cell r="H31">
            <v>38078</v>
          </cell>
          <cell r="I31">
            <v>38412</v>
          </cell>
        </row>
        <row r="32">
          <cell r="H32">
            <v>38078</v>
          </cell>
          <cell r="I32">
            <v>38412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3">
          <cell r="C3">
            <v>31</v>
          </cell>
          <cell r="D3">
            <v>29</v>
          </cell>
          <cell r="E3">
            <v>31</v>
          </cell>
          <cell r="F3">
            <v>30</v>
          </cell>
          <cell r="G3">
            <v>31</v>
          </cell>
          <cell r="H3">
            <v>30</v>
          </cell>
          <cell r="I3">
            <v>31</v>
          </cell>
          <cell r="J3">
            <v>31</v>
          </cell>
          <cell r="K3">
            <v>30</v>
          </cell>
          <cell r="L3">
            <v>31</v>
          </cell>
          <cell r="M3">
            <v>30</v>
          </cell>
          <cell r="N3">
            <v>31</v>
          </cell>
          <cell r="O3">
            <v>31</v>
          </cell>
          <cell r="P3">
            <v>28</v>
          </cell>
          <cell r="Q3">
            <v>31</v>
          </cell>
          <cell r="R3">
            <v>30</v>
          </cell>
          <cell r="S3">
            <v>31</v>
          </cell>
          <cell r="T3">
            <v>30</v>
          </cell>
          <cell r="U3">
            <v>31</v>
          </cell>
          <cell r="V3">
            <v>31</v>
          </cell>
          <cell r="W3">
            <v>30</v>
          </cell>
          <cell r="X3">
            <v>31</v>
          </cell>
          <cell r="Y3">
            <v>30</v>
          </cell>
          <cell r="Z3">
            <v>31</v>
          </cell>
        </row>
        <row r="5">
          <cell r="C5">
            <v>5</v>
          </cell>
          <cell r="D5">
            <v>4</v>
          </cell>
          <cell r="E5">
            <v>4</v>
          </cell>
          <cell r="F5">
            <v>4</v>
          </cell>
          <cell r="G5">
            <v>5</v>
          </cell>
          <cell r="H5">
            <v>4</v>
          </cell>
          <cell r="I5">
            <v>5</v>
          </cell>
          <cell r="J5">
            <v>4</v>
          </cell>
          <cell r="K5">
            <v>4</v>
          </cell>
          <cell r="L5">
            <v>5</v>
          </cell>
          <cell r="M5">
            <v>4</v>
          </cell>
          <cell r="N5">
            <v>4</v>
          </cell>
          <cell r="O5">
            <v>5</v>
          </cell>
          <cell r="P5">
            <v>4</v>
          </cell>
          <cell r="Q5">
            <v>4</v>
          </cell>
          <cell r="R5">
            <v>5</v>
          </cell>
          <cell r="S5">
            <v>4</v>
          </cell>
          <cell r="T5">
            <v>4</v>
          </cell>
          <cell r="U5">
            <v>5</v>
          </cell>
          <cell r="V5">
            <v>4</v>
          </cell>
          <cell r="W5">
            <v>4</v>
          </cell>
          <cell r="X5">
            <v>5</v>
          </cell>
          <cell r="Y5">
            <v>4</v>
          </cell>
          <cell r="Z5">
            <v>5</v>
          </cell>
        </row>
        <row r="6">
          <cell r="C6">
            <v>4</v>
          </cell>
          <cell r="D6">
            <v>5</v>
          </cell>
          <cell r="E6">
            <v>4</v>
          </cell>
          <cell r="F6">
            <v>4</v>
          </cell>
          <cell r="G6">
            <v>5</v>
          </cell>
          <cell r="H6">
            <v>4</v>
          </cell>
          <cell r="I6">
            <v>4</v>
          </cell>
          <cell r="J6">
            <v>5</v>
          </cell>
          <cell r="K6">
            <v>4</v>
          </cell>
          <cell r="L6">
            <v>5</v>
          </cell>
          <cell r="M6">
            <v>4</v>
          </cell>
          <cell r="N6">
            <v>4</v>
          </cell>
          <cell r="O6">
            <v>5</v>
          </cell>
          <cell r="P6">
            <v>4</v>
          </cell>
          <cell r="Q6">
            <v>4</v>
          </cell>
          <cell r="R6">
            <v>4</v>
          </cell>
          <cell r="S6">
            <v>5</v>
          </cell>
          <cell r="T6">
            <v>4</v>
          </cell>
          <cell r="U6">
            <v>5</v>
          </cell>
          <cell r="V6">
            <v>4</v>
          </cell>
          <cell r="W6">
            <v>4</v>
          </cell>
          <cell r="X6">
            <v>5</v>
          </cell>
          <cell r="Y6">
            <v>4</v>
          </cell>
          <cell r="Z6">
            <v>4</v>
          </cell>
        </row>
        <row r="7">
          <cell r="C7">
            <v>1</v>
          </cell>
          <cell r="G7">
            <v>1</v>
          </cell>
          <cell r="I7">
            <v>1</v>
          </cell>
          <cell r="K7">
            <v>1</v>
          </cell>
          <cell r="M7">
            <v>1</v>
          </cell>
          <cell r="N7">
            <v>1</v>
          </cell>
          <cell r="O7">
            <v>1</v>
          </cell>
          <cell r="S7">
            <v>1</v>
          </cell>
          <cell r="U7">
            <v>1</v>
          </cell>
          <cell r="W7">
            <v>1</v>
          </cell>
          <cell r="Y7">
            <v>1</v>
          </cell>
          <cell r="Z7">
            <v>1</v>
          </cell>
        </row>
        <row r="10">
          <cell r="C10">
            <v>432</v>
          </cell>
          <cell r="D10">
            <v>384</v>
          </cell>
          <cell r="E10">
            <v>432</v>
          </cell>
          <cell r="F10">
            <v>416</v>
          </cell>
          <cell r="G10">
            <v>416</v>
          </cell>
          <cell r="H10">
            <v>416</v>
          </cell>
          <cell r="I10">
            <v>432</v>
          </cell>
          <cell r="J10">
            <v>416</v>
          </cell>
          <cell r="K10">
            <v>416</v>
          </cell>
          <cell r="L10">
            <v>416</v>
          </cell>
          <cell r="M10">
            <v>416</v>
          </cell>
          <cell r="N10">
            <v>432</v>
          </cell>
          <cell r="O10">
            <v>416</v>
          </cell>
          <cell r="P10">
            <v>384</v>
          </cell>
          <cell r="Q10">
            <v>432</v>
          </cell>
          <cell r="R10">
            <v>416</v>
          </cell>
          <cell r="S10">
            <v>416</v>
          </cell>
          <cell r="T10">
            <v>416</v>
          </cell>
          <cell r="U10">
            <v>416</v>
          </cell>
          <cell r="V10">
            <v>432</v>
          </cell>
          <cell r="W10">
            <v>416</v>
          </cell>
          <cell r="X10">
            <v>416</v>
          </cell>
          <cell r="Y10">
            <v>416</v>
          </cell>
          <cell r="Z10">
            <v>432</v>
          </cell>
        </row>
        <row r="11">
          <cell r="C11">
            <v>312</v>
          </cell>
          <cell r="D11">
            <v>312</v>
          </cell>
          <cell r="E11">
            <v>312</v>
          </cell>
          <cell r="F11">
            <v>304</v>
          </cell>
          <cell r="G11">
            <v>328</v>
          </cell>
          <cell r="H11">
            <v>304</v>
          </cell>
          <cell r="I11">
            <v>312</v>
          </cell>
          <cell r="J11">
            <v>328</v>
          </cell>
          <cell r="K11">
            <v>304</v>
          </cell>
          <cell r="L11">
            <v>328</v>
          </cell>
          <cell r="M11">
            <v>304</v>
          </cell>
          <cell r="N11">
            <v>312</v>
          </cell>
          <cell r="O11">
            <v>328</v>
          </cell>
          <cell r="P11">
            <v>288</v>
          </cell>
          <cell r="Q11">
            <v>312</v>
          </cell>
          <cell r="R11">
            <v>304</v>
          </cell>
          <cell r="S11">
            <v>328</v>
          </cell>
          <cell r="T11">
            <v>304</v>
          </cell>
          <cell r="U11">
            <v>328</v>
          </cell>
          <cell r="V11">
            <v>312</v>
          </cell>
          <cell r="W11">
            <v>304</v>
          </cell>
          <cell r="X11">
            <v>328</v>
          </cell>
          <cell r="Y11">
            <v>304</v>
          </cell>
          <cell r="Z11">
            <v>312</v>
          </cell>
        </row>
        <row r="12">
          <cell r="C12">
            <v>744</v>
          </cell>
          <cell r="D12">
            <v>696</v>
          </cell>
          <cell r="E12">
            <v>744</v>
          </cell>
          <cell r="F12">
            <v>720</v>
          </cell>
          <cell r="G12">
            <v>744</v>
          </cell>
          <cell r="H12">
            <v>720</v>
          </cell>
          <cell r="I12">
            <v>744</v>
          </cell>
          <cell r="J12">
            <v>744</v>
          </cell>
          <cell r="K12">
            <v>720</v>
          </cell>
          <cell r="L12">
            <v>744</v>
          </cell>
          <cell r="M12">
            <v>720</v>
          </cell>
          <cell r="N12">
            <v>744</v>
          </cell>
          <cell r="O12">
            <v>744</v>
          </cell>
          <cell r="P12">
            <v>672</v>
          </cell>
          <cell r="Q12">
            <v>744</v>
          </cell>
          <cell r="R12">
            <v>720</v>
          </cell>
          <cell r="S12">
            <v>744</v>
          </cell>
          <cell r="T12">
            <v>720</v>
          </cell>
          <cell r="U12">
            <v>744</v>
          </cell>
          <cell r="V12">
            <v>744</v>
          </cell>
          <cell r="W12">
            <v>720</v>
          </cell>
          <cell r="X12">
            <v>744</v>
          </cell>
          <cell r="Y12">
            <v>720</v>
          </cell>
          <cell r="Z12">
            <v>744</v>
          </cell>
        </row>
        <row r="13">
          <cell r="C13">
            <v>312</v>
          </cell>
          <cell r="D13">
            <v>312</v>
          </cell>
          <cell r="E13">
            <v>312</v>
          </cell>
          <cell r="F13">
            <v>303</v>
          </cell>
          <cell r="G13">
            <v>328</v>
          </cell>
          <cell r="H13">
            <v>304</v>
          </cell>
          <cell r="I13">
            <v>312</v>
          </cell>
          <cell r="J13">
            <v>328</v>
          </cell>
          <cell r="K13">
            <v>304</v>
          </cell>
          <cell r="L13">
            <v>329</v>
          </cell>
          <cell r="M13">
            <v>304</v>
          </cell>
          <cell r="N13">
            <v>312</v>
          </cell>
          <cell r="O13">
            <v>328</v>
          </cell>
          <cell r="P13">
            <v>288</v>
          </cell>
          <cell r="Q13">
            <v>312</v>
          </cell>
          <cell r="R13">
            <v>303</v>
          </cell>
          <cell r="S13">
            <v>328</v>
          </cell>
          <cell r="T13">
            <v>304</v>
          </cell>
          <cell r="U13">
            <v>328</v>
          </cell>
          <cell r="V13">
            <v>312</v>
          </cell>
          <cell r="W13">
            <v>304</v>
          </cell>
          <cell r="X13">
            <v>329</v>
          </cell>
          <cell r="Y13">
            <v>304</v>
          </cell>
          <cell r="Z13">
            <v>312</v>
          </cell>
        </row>
        <row r="15">
          <cell r="C15">
            <v>37987</v>
          </cell>
          <cell r="D15">
            <v>38018</v>
          </cell>
          <cell r="E15">
            <v>38047</v>
          </cell>
          <cell r="F15">
            <v>38078</v>
          </cell>
          <cell r="G15">
            <v>38108</v>
          </cell>
          <cell r="H15">
            <v>38139</v>
          </cell>
          <cell r="I15">
            <v>38169</v>
          </cell>
          <cell r="J15">
            <v>38200</v>
          </cell>
          <cell r="K15">
            <v>38231</v>
          </cell>
          <cell r="L15">
            <v>38261</v>
          </cell>
          <cell r="M15">
            <v>38292</v>
          </cell>
          <cell r="N15">
            <v>38322</v>
          </cell>
          <cell r="O15">
            <v>38353</v>
          </cell>
          <cell r="P15">
            <v>38384</v>
          </cell>
          <cell r="Q15">
            <v>38412</v>
          </cell>
          <cell r="R15">
            <v>38443</v>
          </cell>
          <cell r="S15">
            <v>38473</v>
          </cell>
          <cell r="T15">
            <v>38504</v>
          </cell>
          <cell r="U15">
            <v>38534</v>
          </cell>
          <cell r="V15">
            <v>38565</v>
          </cell>
          <cell r="W15">
            <v>38596</v>
          </cell>
          <cell r="X15">
            <v>38626</v>
          </cell>
          <cell r="Y15">
            <v>38657</v>
          </cell>
          <cell r="Z15">
            <v>38687</v>
          </cell>
        </row>
        <row r="16">
          <cell r="C16">
            <v>416</v>
          </cell>
          <cell r="D16">
            <v>384</v>
          </cell>
          <cell r="E16">
            <v>432</v>
          </cell>
          <cell r="F16">
            <v>416</v>
          </cell>
          <cell r="G16">
            <v>400</v>
          </cell>
          <cell r="H16">
            <v>416</v>
          </cell>
          <cell r="I16">
            <v>416</v>
          </cell>
          <cell r="J16">
            <v>416</v>
          </cell>
          <cell r="K16">
            <v>400</v>
          </cell>
          <cell r="L16">
            <v>416</v>
          </cell>
          <cell r="M16">
            <v>400</v>
          </cell>
          <cell r="N16">
            <v>416</v>
          </cell>
          <cell r="O16">
            <v>400</v>
          </cell>
          <cell r="P16">
            <v>384</v>
          </cell>
          <cell r="Q16">
            <v>432</v>
          </cell>
          <cell r="R16">
            <v>416</v>
          </cell>
          <cell r="S16">
            <v>400</v>
          </cell>
          <cell r="T16">
            <v>416</v>
          </cell>
          <cell r="U16">
            <v>400</v>
          </cell>
          <cell r="V16">
            <v>432</v>
          </cell>
          <cell r="W16">
            <v>400</v>
          </cell>
          <cell r="X16">
            <v>416</v>
          </cell>
          <cell r="Y16">
            <v>400</v>
          </cell>
          <cell r="Z16">
            <v>416</v>
          </cell>
        </row>
        <row r="17">
          <cell r="C17">
            <v>328</v>
          </cell>
          <cell r="D17">
            <v>312</v>
          </cell>
          <cell r="E17">
            <v>312</v>
          </cell>
          <cell r="F17">
            <v>304</v>
          </cell>
          <cell r="G17">
            <v>344</v>
          </cell>
          <cell r="H17">
            <v>304</v>
          </cell>
          <cell r="I17">
            <v>328</v>
          </cell>
          <cell r="J17">
            <v>328</v>
          </cell>
          <cell r="K17">
            <v>320</v>
          </cell>
          <cell r="L17">
            <v>328</v>
          </cell>
          <cell r="M17">
            <v>320</v>
          </cell>
          <cell r="N17">
            <v>328</v>
          </cell>
          <cell r="O17">
            <v>344</v>
          </cell>
          <cell r="P17">
            <v>288</v>
          </cell>
          <cell r="Q17">
            <v>312</v>
          </cell>
          <cell r="R17">
            <v>304</v>
          </cell>
          <cell r="S17">
            <v>344</v>
          </cell>
          <cell r="T17">
            <v>304</v>
          </cell>
          <cell r="U17">
            <v>344</v>
          </cell>
          <cell r="V17">
            <v>312</v>
          </cell>
          <cell r="W17">
            <v>320</v>
          </cell>
          <cell r="X17">
            <v>328</v>
          </cell>
          <cell r="Y17">
            <v>320</v>
          </cell>
          <cell r="Z17">
            <v>328</v>
          </cell>
        </row>
        <row r="18">
          <cell r="C18">
            <v>744</v>
          </cell>
          <cell r="D18">
            <v>696</v>
          </cell>
          <cell r="E18">
            <v>744</v>
          </cell>
          <cell r="F18">
            <v>720</v>
          </cell>
          <cell r="G18">
            <v>744</v>
          </cell>
          <cell r="H18">
            <v>720</v>
          </cell>
          <cell r="I18">
            <v>744</v>
          </cell>
          <cell r="J18">
            <v>744</v>
          </cell>
          <cell r="K18">
            <v>720</v>
          </cell>
          <cell r="L18">
            <v>744</v>
          </cell>
          <cell r="M18">
            <v>720</v>
          </cell>
          <cell r="N18">
            <v>744</v>
          </cell>
          <cell r="O18">
            <v>744</v>
          </cell>
          <cell r="P18">
            <v>672</v>
          </cell>
          <cell r="Q18">
            <v>744</v>
          </cell>
          <cell r="R18">
            <v>720</v>
          </cell>
          <cell r="S18">
            <v>744</v>
          </cell>
          <cell r="T18">
            <v>720</v>
          </cell>
          <cell r="U18">
            <v>744</v>
          </cell>
          <cell r="V18">
            <v>744</v>
          </cell>
          <cell r="W18">
            <v>720</v>
          </cell>
          <cell r="X18">
            <v>744</v>
          </cell>
          <cell r="Y18">
            <v>720</v>
          </cell>
          <cell r="Z18">
            <v>744</v>
          </cell>
        </row>
        <row r="19">
          <cell r="C19">
            <v>328</v>
          </cell>
          <cell r="D19">
            <v>312</v>
          </cell>
          <cell r="E19">
            <v>312</v>
          </cell>
          <cell r="F19">
            <v>303</v>
          </cell>
          <cell r="G19">
            <v>344</v>
          </cell>
          <cell r="H19">
            <v>304</v>
          </cell>
          <cell r="I19">
            <v>328</v>
          </cell>
          <cell r="J19">
            <v>328</v>
          </cell>
          <cell r="K19">
            <v>320</v>
          </cell>
          <cell r="L19">
            <v>329</v>
          </cell>
          <cell r="M19">
            <v>320</v>
          </cell>
          <cell r="N19">
            <v>328</v>
          </cell>
          <cell r="O19">
            <v>344</v>
          </cell>
          <cell r="P19">
            <v>288</v>
          </cell>
          <cell r="Q19">
            <v>312</v>
          </cell>
          <cell r="R19">
            <v>303</v>
          </cell>
          <cell r="S19">
            <v>344</v>
          </cell>
          <cell r="T19">
            <v>304</v>
          </cell>
          <cell r="U19">
            <v>344</v>
          </cell>
          <cell r="V19">
            <v>312</v>
          </cell>
          <cell r="W19">
            <v>320</v>
          </cell>
          <cell r="X19">
            <v>329</v>
          </cell>
          <cell r="Y19">
            <v>320</v>
          </cell>
          <cell r="Z19">
            <v>328</v>
          </cell>
        </row>
        <row r="20">
          <cell r="C20">
            <v>744</v>
          </cell>
          <cell r="D20">
            <v>696</v>
          </cell>
          <cell r="E20">
            <v>744</v>
          </cell>
          <cell r="F20">
            <v>719</v>
          </cell>
          <cell r="G20">
            <v>744</v>
          </cell>
          <cell r="H20">
            <v>720</v>
          </cell>
          <cell r="I20">
            <v>744</v>
          </cell>
          <cell r="J20">
            <v>744</v>
          </cell>
          <cell r="K20">
            <v>720</v>
          </cell>
          <cell r="L20">
            <v>745</v>
          </cell>
          <cell r="M20">
            <v>720</v>
          </cell>
          <cell r="N20">
            <v>744</v>
          </cell>
          <cell r="O20">
            <v>744</v>
          </cell>
          <cell r="P20">
            <v>672</v>
          </cell>
          <cell r="Q20">
            <v>744</v>
          </cell>
          <cell r="R20">
            <v>719</v>
          </cell>
          <cell r="S20">
            <v>744</v>
          </cell>
          <cell r="T20">
            <v>720</v>
          </cell>
          <cell r="U20">
            <v>744</v>
          </cell>
          <cell r="V20">
            <v>744</v>
          </cell>
          <cell r="W20">
            <v>720</v>
          </cell>
          <cell r="X20">
            <v>745</v>
          </cell>
          <cell r="Y20">
            <v>720</v>
          </cell>
          <cell r="Z20">
            <v>744</v>
          </cell>
        </row>
        <row r="21">
          <cell r="C21">
            <v>37987</v>
          </cell>
          <cell r="G21">
            <v>38138</v>
          </cell>
          <cell r="I21">
            <v>38173</v>
          </cell>
          <cell r="K21">
            <v>38236</v>
          </cell>
          <cell r="M21">
            <v>38316</v>
          </cell>
          <cell r="N21">
            <v>38346</v>
          </cell>
          <cell r="O21">
            <v>38353</v>
          </cell>
          <cell r="S21">
            <v>38502</v>
          </cell>
          <cell r="U21">
            <v>38537</v>
          </cell>
          <cell r="W21">
            <v>38600</v>
          </cell>
          <cell r="Y21">
            <v>38680</v>
          </cell>
          <cell r="Z21">
            <v>38712</v>
          </cell>
        </row>
        <row r="26">
          <cell r="C26">
            <v>336</v>
          </cell>
          <cell r="D26">
            <v>320</v>
          </cell>
          <cell r="E26">
            <v>368</v>
          </cell>
          <cell r="F26">
            <v>352</v>
          </cell>
          <cell r="G26">
            <v>320</v>
          </cell>
          <cell r="H26">
            <v>352</v>
          </cell>
          <cell r="I26">
            <v>336</v>
          </cell>
          <cell r="J26">
            <v>352</v>
          </cell>
          <cell r="K26">
            <v>336</v>
          </cell>
          <cell r="L26">
            <v>336</v>
          </cell>
          <cell r="M26">
            <v>336</v>
          </cell>
          <cell r="N26">
            <v>352</v>
          </cell>
          <cell r="O26">
            <v>320</v>
          </cell>
          <cell r="P26">
            <v>320</v>
          </cell>
          <cell r="Q26">
            <v>368</v>
          </cell>
          <cell r="R26">
            <v>336</v>
          </cell>
          <cell r="S26">
            <v>336</v>
          </cell>
          <cell r="T26">
            <v>352</v>
          </cell>
          <cell r="U26">
            <v>320</v>
          </cell>
          <cell r="V26">
            <v>368</v>
          </cell>
          <cell r="W26">
            <v>336</v>
          </cell>
          <cell r="X26">
            <v>336</v>
          </cell>
          <cell r="Y26">
            <v>336</v>
          </cell>
          <cell r="Z26">
            <v>336</v>
          </cell>
        </row>
        <row r="27">
          <cell r="C27">
            <v>408</v>
          </cell>
          <cell r="D27">
            <v>376</v>
          </cell>
          <cell r="E27">
            <v>376</v>
          </cell>
          <cell r="F27">
            <v>368</v>
          </cell>
          <cell r="G27">
            <v>424</v>
          </cell>
          <cell r="H27">
            <v>368</v>
          </cell>
          <cell r="I27">
            <v>408</v>
          </cell>
          <cell r="J27">
            <v>392</v>
          </cell>
          <cell r="K27">
            <v>384</v>
          </cell>
          <cell r="L27">
            <v>408</v>
          </cell>
          <cell r="M27">
            <v>384</v>
          </cell>
          <cell r="N27">
            <v>392</v>
          </cell>
          <cell r="O27">
            <v>424</v>
          </cell>
          <cell r="P27">
            <v>352</v>
          </cell>
          <cell r="Q27">
            <v>376</v>
          </cell>
          <cell r="R27">
            <v>384</v>
          </cell>
          <cell r="S27">
            <v>408</v>
          </cell>
          <cell r="T27">
            <v>368</v>
          </cell>
          <cell r="U27">
            <v>424</v>
          </cell>
          <cell r="V27">
            <v>376</v>
          </cell>
          <cell r="W27">
            <v>384</v>
          </cell>
          <cell r="X27">
            <v>408</v>
          </cell>
          <cell r="Y27">
            <v>384</v>
          </cell>
          <cell r="Z27">
            <v>408</v>
          </cell>
        </row>
        <row r="28">
          <cell r="C28">
            <v>744</v>
          </cell>
          <cell r="D28">
            <v>696</v>
          </cell>
          <cell r="E28">
            <v>744</v>
          </cell>
          <cell r="F28">
            <v>720</v>
          </cell>
          <cell r="G28">
            <v>744</v>
          </cell>
          <cell r="H28">
            <v>720</v>
          </cell>
          <cell r="I28">
            <v>744</v>
          </cell>
          <cell r="J28">
            <v>744</v>
          </cell>
          <cell r="K28">
            <v>720</v>
          </cell>
          <cell r="L28">
            <v>744</v>
          </cell>
          <cell r="M28">
            <v>720</v>
          </cell>
          <cell r="N28">
            <v>744</v>
          </cell>
          <cell r="O28">
            <v>744</v>
          </cell>
          <cell r="P28">
            <v>672</v>
          </cell>
          <cell r="Q28">
            <v>744</v>
          </cell>
          <cell r="R28">
            <v>720</v>
          </cell>
          <cell r="S28">
            <v>744</v>
          </cell>
          <cell r="T28">
            <v>720</v>
          </cell>
          <cell r="U28">
            <v>744</v>
          </cell>
          <cell r="V28">
            <v>744</v>
          </cell>
          <cell r="W28">
            <v>720</v>
          </cell>
          <cell r="X28">
            <v>744</v>
          </cell>
          <cell r="Y28">
            <v>720</v>
          </cell>
          <cell r="Z28">
            <v>744</v>
          </cell>
        </row>
        <row r="29">
          <cell r="C29">
            <v>408</v>
          </cell>
          <cell r="D29">
            <v>376</v>
          </cell>
          <cell r="E29">
            <v>376</v>
          </cell>
          <cell r="F29">
            <v>367</v>
          </cell>
          <cell r="G29">
            <v>424</v>
          </cell>
          <cell r="H29">
            <v>368</v>
          </cell>
          <cell r="I29">
            <v>408</v>
          </cell>
          <cell r="J29">
            <v>392</v>
          </cell>
          <cell r="K29">
            <v>384</v>
          </cell>
          <cell r="L29">
            <v>409</v>
          </cell>
          <cell r="M29">
            <v>384</v>
          </cell>
          <cell r="N29">
            <v>392</v>
          </cell>
          <cell r="O29">
            <v>424</v>
          </cell>
          <cell r="P29">
            <v>352</v>
          </cell>
          <cell r="Q29">
            <v>376</v>
          </cell>
          <cell r="R29">
            <v>383</v>
          </cell>
          <cell r="S29">
            <v>408</v>
          </cell>
          <cell r="T29">
            <v>368</v>
          </cell>
          <cell r="U29">
            <v>424</v>
          </cell>
          <cell r="V29">
            <v>376</v>
          </cell>
          <cell r="W29">
            <v>384</v>
          </cell>
          <cell r="X29">
            <v>409</v>
          </cell>
          <cell r="Y29">
            <v>384</v>
          </cell>
          <cell r="Z29">
            <v>408</v>
          </cell>
        </row>
      </sheetData>
      <sheetData sheetId="27" refreshError="1"/>
      <sheetData sheetId="28" refreshError="1"/>
      <sheetData sheetId="2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v Apr Form"/>
      <sheetName val="Page 2"/>
      <sheetName val="-"/>
    </sheetNames>
    <sheetDataSet>
      <sheetData sheetId="0"/>
      <sheetData sheetId="1"/>
      <sheetData sheetId="2"/>
      <sheetData sheetId="3">
        <row r="1">
          <cell r="A1">
            <v>38388</v>
          </cell>
        </row>
        <row r="2">
          <cell r="A2">
            <v>38416</v>
          </cell>
        </row>
        <row r="3">
          <cell r="A3">
            <v>38447</v>
          </cell>
        </row>
        <row r="4">
          <cell r="A4">
            <v>38477</v>
          </cell>
        </row>
        <row r="5">
          <cell r="A5">
            <v>38508</v>
          </cell>
        </row>
        <row r="6">
          <cell r="A6">
            <v>38538</v>
          </cell>
        </row>
        <row r="7">
          <cell r="A7">
            <v>38569</v>
          </cell>
        </row>
        <row r="8">
          <cell r="A8">
            <v>38600</v>
          </cell>
        </row>
        <row r="9">
          <cell r="A9">
            <v>38630</v>
          </cell>
        </row>
        <row r="10">
          <cell r="A10">
            <v>38661</v>
          </cell>
        </row>
        <row r="11">
          <cell r="A11">
            <v>38691</v>
          </cell>
        </row>
        <row r="12">
          <cell r="A12">
            <v>38722</v>
          </cell>
        </row>
        <row r="13">
          <cell r="A13">
            <v>38753</v>
          </cell>
        </row>
        <row r="14">
          <cell r="A14">
            <v>38781</v>
          </cell>
        </row>
        <row r="15">
          <cell r="A15">
            <v>38812</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NPC"/>
      <sheetName val="Check Dollars"/>
      <sheetName val="Check MWh"/>
      <sheetName val="Hermiston"/>
      <sheetName val="GRID LTC ($)"/>
      <sheetName val="GRID LTC (MWH)"/>
      <sheetName val="GRID Emergency Purchase (MWh)"/>
      <sheetName val="GRID Emergency Purchase ($)"/>
      <sheetName val="GRID Transmission Costs ($)"/>
      <sheetName val="GRID Fuel Price ($MMBtu)"/>
      <sheetName val="GRID Fuel Used (MMBtu)"/>
      <sheetName val="GRID Thermal Fuel Burn ($)"/>
      <sheetName val="GRID Thermal Generation (MWH)"/>
      <sheetName val="GRID Hydro Generation (MWH)"/>
      <sheetName val="GRID Purchases (MWH)"/>
      <sheetName val="GRID Purchases ($)"/>
      <sheetName val="GRID Sales (MWH)"/>
      <sheetName val="GRID Sales ($)"/>
      <sheetName val="GRID Nameplate (MW)"/>
      <sheetName val="GRID Load (MWH)"/>
      <sheetName val="GRID ST Firm Sales (MWH)"/>
      <sheetName val="GRID ST Firm Sales ($)"/>
      <sheetName val="GRID ST Firm Purchases (MWH)"/>
      <sheetName val="GRID ST Firm Purchases ($)"/>
      <sheetName val="on off peak hours"/>
      <sheetName val="MacroBuilder"/>
      <sheetName val="E-W Assignments"/>
      <sheetName val="L&amp;R (Monthly) (2)"/>
    </sheetNames>
    <sheetDataSet>
      <sheetData sheetId="0" refreshError="1">
        <row r="14">
          <cell r="B14" t="str">
            <v>Y</v>
          </cell>
          <cell r="C14" t="str">
            <v>Emergency Purchase ($)</v>
          </cell>
          <cell r="D14" t="str">
            <v>Imbalance.csv</v>
          </cell>
          <cell r="E14" t="str">
            <v>Bubble</v>
          </cell>
          <cell r="F14" t="str">
            <v>Imbalance CostSum</v>
          </cell>
          <cell r="G14">
            <v>38877.834050925929</v>
          </cell>
          <cell r="H14">
            <v>38808</v>
          </cell>
          <cell r="I14">
            <v>39142</v>
          </cell>
        </row>
        <row r="15">
          <cell r="B15" t="str">
            <v>Y</v>
          </cell>
          <cell r="C15" t="str">
            <v>Emergency Purchase (MWh)</v>
          </cell>
          <cell r="D15" t="str">
            <v>Imbalance.csv</v>
          </cell>
          <cell r="E15" t="str">
            <v>Bubble</v>
          </cell>
          <cell r="F15" t="str">
            <v>ImbalanceSum</v>
          </cell>
          <cell r="G15">
            <v>38877.834062499998</v>
          </cell>
          <cell r="H15">
            <v>38808</v>
          </cell>
          <cell r="I15">
            <v>39142</v>
          </cell>
        </row>
        <row r="16">
          <cell r="B16" t="str">
            <v>Y</v>
          </cell>
          <cell r="C16" t="str">
            <v>Fuel Price ($MMBtu)</v>
          </cell>
          <cell r="D16" t="str">
            <v>Fuel Price.csv</v>
          </cell>
          <cell r="E16" t="str">
            <v>Resource</v>
          </cell>
          <cell r="F16" t="str">
            <v>Fuel Price</v>
          </cell>
          <cell r="G16">
            <v>38877.834062499998</v>
          </cell>
          <cell r="H16">
            <v>38808</v>
          </cell>
          <cell r="I16">
            <v>39142</v>
          </cell>
        </row>
        <row r="17">
          <cell r="B17" t="str">
            <v>Y</v>
          </cell>
          <cell r="C17" t="str">
            <v>Fuel Used (MMBtu)</v>
          </cell>
          <cell r="D17" t="str">
            <v>Thermal MMBTU.csv</v>
          </cell>
          <cell r="E17" t="str">
            <v>Facility</v>
          </cell>
          <cell r="F17" t="str">
            <v>MMBTUSum</v>
          </cell>
          <cell r="G17">
            <v>38877.834074074075</v>
          </cell>
          <cell r="H17">
            <v>38808</v>
          </cell>
          <cell r="I17">
            <v>39142</v>
          </cell>
        </row>
        <row r="18">
          <cell r="B18" t="str">
            <v>Y</v>
          </cell>
          <cell r="C18" t="str">
            <v>Hydro Generation (MWH)</v>
          </cell>
          <cell r="D18" t="str">
            <v>Hydro Dispatch.csv</v>
          </cell>
          <cell r="E18" t="str">
            <v>Unit</v>
          </cell>
          <cell r="F18" t="str">
            <v>DispatchSum</v>
          </cell>
          <cell r="G18">
            <v>38877.834074074075</v>
          </cell>
          <cell r="H18">
            <v>38808</v>
          </cell>
          <cell r="I18">
            <v>39142</v>
          </cell>
        </row>
        <row r="19">
          <cell r="B19" t="str">
            <v>Y</v>
          </cell>
          <cell r="C19" t="str">
            <v>Load (MWH)</v>
          </cell>
          <cell r="D19" t="str">
            <v>Adjusted Load by Jurisdiction.csv</v>
          </cell>
          <cell r="E19" t="str">
            <v>State</v>
          </cell>
          <cell r="F19" t="str">
            <v>Adjusted LoadSum</v>
          </cell>
          <cell r="G19">
            <v>38877.834085648145</v>
          </cell>
          <cell r="H19">
            <v>38808</v>
          </cell>
          <cell r="I19">
            <v>39142</v>
          </cell>
        </row>
        <row r="20">
          <cell r="B20" t="str">
            <v>Y</v>
          </cell>
          <cell r="C20" t="str">
            <v>LTC ($)</v>
          </cell>
          <cell r="D20" t="str">
            <v>LTC Cost.csv</v>
          </cell>
          <cell r="E20" t="str">
            <v>Contract</v>
          </cell>
          <cell r="F20" t="str">
            <v>LTC Total Variable Cost</v>
          </cell>
          <cell r="G20">
            <v>38877.834085648145</v>
          </cell>
          <cell r="H20">
            <v>38808</v>
          </cell>
          <cell r="I20">
            <v>39142</v>
          </cell>
        </row>
        <row r="21">
          <cell r="B21" t="str">
            <v>Y</v>
          </cell>
          <cell r="C21" t="str">
            <v>LTC (MWH)</v>
          </cell>
          <cell r="D21" t="str">
            <v>LTC Dispatch.csv</v>
          </cell>
          <cell r="E21" t="str">
            <v>Contract</v>
          </cell>
          <cell r="F21" t="str">
            <v>DispatchSum</v>
          </cell>
          <cell r="G21">
            <v>38877.834097222221</v>
          </cell>
          <cell r="H21">
            <v>38808</v>
          </cell>
          <cell r="I21">
            <v>39142</v>
          </cell>
        </row>
        <row r="22">
          <cell r="B22" t="str">
            <v>Y</v>
          </cell>
          <cell r="C22" t="str">
            <v>Nameplate (MW)</v>
          </cell>
          <cell r="D22" t="str">
            <v>Nameplate.csv</v>
          </cell>
          <cell r="E22" t="str">
            <v>Plant</v>
          </cell>
          <cell r="F22" t="str">
            <v>Nameplate CapacityMax</v>
          </cell>
          <cell r="G22">
            <v>38877.834108796298</v>
          </cell>
          <cell r="H22">
            <v>38808</v>
          </cell>
          <cell r="I22">
            <v>39142</v>
          </cell>
        </row>
        <row r="23">
          <cell r="B23" t="str">
            <v>Y</v>
          </cell>
          <cell r="C23" t="str">
            <v>Purchases ($)</v>
          </cell>
          <cell r="D23" t="str">
            <v>Purchases.csv</v>
          </cell>
          <cell r="E23" t="str">
            <v>Bubble</v>
          </cell>
          <cell r="F23" t="str">
            <v>Purchases CostSum</v>
          </cell>
          <cell r="G23">
            <v>38877.834120370368</v>
          </cell>
          <cell r="H23">
            <v>38808</v>
          </cell>
          <cell r="I23">
            <v>39142</v>
          </cell>
        </row>
        <row r="24">
          <cell r="B24" t="str">
            <v>Y</v>
          </cell>
          <cell r="C24" t="str">
            <v>Purchases (MWH)</v>
          </cell>
          <cell r="D24" t="str">
            <v>Purchases.csv</v>
          </cell>
          <cell r="E24" t="str">
            <v>Bubble</v>
          </cell>
          <cell r="F24" t="str">
            <v>Purchases AmountSum</v>
          </cell>
          <cell r="G24">
            <v>38877.834120370368</v>
          </cell>
          <cell r="H24">
            <v>38808</v>
          </cell>
          <cell r="I24">
            <v>39142</v>
          </cell>
        </row>
        <row r="25">
          <cell r="B25" t="str">
            <v>Y</v>
          </cell>
          <cell r="C25" t="str">
            <v>Sales ($)</v>
          </cell>
          <cell r="D25" t="str">
            <v>Sales.csv</v>
          </cell>
          <cell r="E25" t="str">
            <v>Bubble</v>
          </cell>
          <cell r="F25" t="str">
            <v>Sales CostSum</v>
          </cell>
          <cell r="G25">
            <v>38877.834131944444</v>
          </cell>
          <cell r="H25">
            <v>38808</v>
          </cell>
          <cell r="I25">
            <v>39142</v>
          </cell>
        </row>
        <row r="26">
          <cell r="B26" t="str">
            <v>Y</v>
          </cell>
          <cell r="C26" t="str">
            <v>Sales (MWH)</v>
          </cell>
          <cell r="D26" t="str">
            <v>Sales.csv</v>
          </cell>
          <cell r="E26" t="str">
            <v>Bubble</v>
          </cell>
          <cell r="F26" t="str">
            <v>Sales AmountSum</v>
          </cell>
          <cell r="G26">
            <v>38877.834143518521</v>
          </cell>
          <cell r="H26">
            <v>38808</v>
          </cell>
          <cell r="I26">
            <v>39142</v>
          </cell>
        </row>
        <row r="27">
          <cell r="B27" t="str">
            <v>Y</v>
          </cell>
          <cell r="C27" t="str">
            <v>ST Firm Purchases ($)</v>
          </cell>
          <cell r="D27" t="str">
            <v>Short Term Firm.csv</v>
          </cell>
          <cell r="E27" t="str">
            <v>Bubble</v>
          </cell>
          <cell r="F27" t="str">
            <v>ST Firm Purchases ValueSum</v>
          </cell>
          <cell r="G27">
            <v>38877.834143518521</v>
          </cell>
          <cell r="H27">
            <v>38808</v>
          </cell>
          <cell r="I27">
            <v>39142</v>
          </cell>
        </row>
        <row r="28">
          <cell r="B28" t="str">
            <v>Y</v>
          </cell>
          <cell r="C28" t="str">
            <v>ST Firm Purchases (MWH)</v>
          </cell>
          <cell r="D28" t="str">
            <v>Short Term Firm.csv</v>
          </cell>
          <cell r="E28" t="str">
            <v>Bubble</v>
          </cell>
          <cell r="F28" t="str">
            <v>ST Firm PurchasesSum</v>
          </cell>
          <cell r="G28">
            <v>38877.834143518521</v>
          </cell>
          <cell r="H28">
            <v>38808</v>
          </cell>
          <cell r="I28">
            <v>39142</v>
          </cell>
        </row>
        <row r="29">
          <cell r="B29" t="str">
            <v>Y</v>
          </cell>
          <cell r="C29" t="str">
            <v>ST Firm Sales ($)</v>
          </cell>
          <cell r="D29" t="str">
            <v>Short Term Firm.csv</v>
          </cell>
          <cell r="E29" t="str">
            <v>Bubble</v>
          </cell>
          <cell r="F29" t="str">
            <v>ST Firm Sales ValueSum</v>
          </cell>
          <cell r="G29">
            <v>38877.834155092591</v>
          </cell>
          <cell r="H29">
            <v>38808</v>
          </cell>
          <cell r="I29">
            <v>39142</v>
          </cell>
        </row>
        <row r="30">
          <cell r="B30" t="str">
            <v>Y</v>
          </cell>
          <cell r="C30" t="str">
            <v>ST Firm Sales (MWH)</v>
          </cell>
          <cell r="D30" t="str">
            <v>Short Term Firm.csv</v>
          </cell>
          <cell r="E30" t="str">
            <v>Bubble</v>
          </cell>
          <cell r="F30" t="str">
            <v>ST Firm SalesSum</v>
          </cell>
          <cell r="G30">
            <v>38877.834155092591</v>
          </cell>
          <cell r="H30">
            <v>38808</v>
          </cell>
          <cell r="I30">
            <v>39142</v>
          </cell>
        </row>
        <row r="31">
          <cell r="B31" t="str">
            <v>Y</v>
          </cell>
          <cell r="C31" t="str">
            <v>Thermal Fuel Burn ($)</v>
          </cell>
          <cell r="D31" t="str">
            <v>Thermal Fuel Cost.csv</v>
          </cell>
          <cell r="E31" t="str">
            <v>Plant</v>
          </cell>
          <cell r="F31" t="str">
            <v>Fuel CostSum</v>
          </cell>
          <cell r="G31">
            <v>38877.834155092591</v>
          </cell>
          <cell r="H31">
            <v>38808</v>
          </cell>
          <cell r="I31">
            <v>39142</v>
          </cell>
        </row>
        <row r="32">
          <cell r="B32" t="str">
            <v>Y</v>
          </cell>
          <cell r="C32" t="str">
            <v>Thermal Generation (MWH)</v>
          </cell>
          <cell r="D32" t="str">
            <v>Thermal Dispatch.csv</v>
          </cell>
          <cell r="E32" t="str">
            <v>Facility</v>
          </cell>
          <cell r="F32" t="str">
            <v>DispatchSum</v>
          </cell>
          <cell r="G32">
            <v>38877.834166666667</v>
          </cell>
          <cell r="H32">
            <v>38808</v>
          </cell>
          <cell r="I32">
            <v>39142</v>
          </cell>
        </row>
        <row r="33">
          <cell r="B33" t="str">
            <v>Y</v>
          </cell>
          <cell r="C33" t="str">
            <v>Transmission Costs ($)</v>
          </cell>
          <cell r="D33" t="str">
            <v>Transmission.csv</v>
          </cell>
          <cell r="E33" t="str">
            <v>Link</v>
          </cell>
          <cell r="F33" t="str">
            <v>Transmission CostSum</v>
          </cell>
          <cell r="G33">
            <v>38877.834166666667</v>
          </cell>
          <cell r="H33">
            <v>38808</v>
          </cell>
          <cell r="I33">
            <v>39142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otal Adj"/>
      <sheetName val="Restating Adj"/>
      <sheetName val="Pro Forma Adj"/>
      <sheetName val="Interest Calc"/>
      <sheetName val="Variables"/>
      <sheetName val="Check Sheet"/>
      <sheetName val="Exhibit No.__(NCS-2) pg 1"/>
      <sheetName val="Exhibit No.__(NCS-2) pg 2-3"/>
      <sheetName val="Page 1.4"/>
      <sheetName val="Page 1.5"/>
      <sheetName val="Page 1.6"/>
    </sheetNames>
    <sheetDataSet>
      <sheetData sheetId="0">
        <row r="9">
          <cell r="B9">
            <v>317700179.76000005</v>
          </cell>
        </row>
        <row r="37">
          <cell r="B37">
            <v>40389777.94615829</v>
          </cell>
          <cell r="F37">
            <v>54841106.839641094</v>
          </cell>
        </row>
        <row r="64">
          <cell r="B64">
            <v>788256371.82205129</v>
          </cell>
          <cell r="F64">
            <v>812975758.31408727</v>
          </cell>
        </row>
        <row r="67">
          <cell r="B67">
            <v>5.0710212460143671E-2</v>
          </cell>
          <cell r="F67">
            <v>8.2061177994275147E-2</v>
          </cell>
        </row>
      </sheetData>
      <sheetData sheetId="1" refreshError="1"/>
      <sheetData sheetId="2" refreshError="1"/>
      <sheetData sheetId="3" refreshError="1"/>
      <sheetData sheetId="4" refreshError="1"/>
      <sheetData sheetId="5">
        <row r="8">
          <cell r="E8">
            <v>2.4993500000000002E-2</v>
          </cell>
        </row>
        <row r="9">
          <cell r="E9">
            <v>1.3500000000000001E-5</v>
          </cell>
        </row>
        <row r="10">
          <cell r="C10">
            <v>0.51729999999999998</v>
          </cell>
        </row>
        <row r="11">
          <cell r="E11">
            <v>7.6700000000000004E-2</v>
          </cell>
        </row>
        <row r="20">
          <cell r="D20">
            <v>6.3400000000000001E-3</v>
          </cell>
        </row>
        <row r="21">
          <cell r="D21">
            <v>2E-3</v>
          </cell>
        </row>
        <row r="22">
          <cell r="D22">
            <v>3.8730000000000001E-2</v>
          </cell>
        </row>
        <row r="34">
          <cell r="D34">
            <v>0.61939999999999995</v>
          </cell>
        </row>
      </sheetData>
      <sheetData sheetId="6" refreshError="1"/>
      <sheetData sheetId="7" refreshError="1"/>
      <sheetData sheetId="8"/>
      <sheetData sheetId="9">
        <row r="6">
          <cell r="D6">
            <v>3905479.1195230857</v>
          </cell>
        </row>
      </sheetData>
      <sheetData sheetId="10" refreshError="1"/>
      <sheetData sheetId="1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N"/>
      <sheetName val="CSS"/>
      <sheetName val="OR DA"/>
      <sheetName val="UT CSS"/>
      <sheetName val="UT SI"/>
      <sheetName val="WY Bonus Tax Depr"/>
      <sheetName val="WYProrate"/>
      <sheetName val="WA SBC"/>
      <sheetName val="WA Depreciation"/>
      <sheetName val="WA Merwin"/>
      <sheetName val="WA Decoupling"/>
      <sheetName val="WAProrate"/>
      <sheetName val="OR kWh"/>
      <sheetName val="OSIP"/>
      <sheetName val="Deer Crk"/>
      <sheetName val="OR Intvnr Fding"/>
      <sheetName val="OR Pilot Program"/>
      <sheetName val="ORProrate"/>
      <sheetName val="CA ESA"/>
      <sheetName val="CA Publ Purp"/>
      <sheetName val="CAProrate"/>
      <sheetName val="DSM Surcharge Inputs"/>
      <sheetName val="DSM Surcharge Codes"/>
      <sheetName val="Utah DSM"/>
      <sheetName val="Idaho DSM"/>
      <sheetName val="Wyoming DSM"/>
      <sheetName val="Wyoming DSM (Offset Credit)"/>
      <sheetName val="WY New DSM Codes"/>
      <sheetName val="New WY DSM"/>
      <sheetName val="RECOV16 - thru Oct w Decoupling"/>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Report"/>
      <sheetName val="Factors"/>
      <sheetName val="FReport"/>
      <sheetName val="FFact"/>
      <sheetName val="Diverg"/>
      <sheetName val="Dbase"/>
      <sheetName val="Load Input"/>
      <sheetName val="Inputs"/>
      <sheetName val="Revenue"/>
      <sheetName val="O&amp;M"/>
      <sheetName val="Oth Tax"/>
      <sheetName val="DIT"/>
      <sheetName val="NPC"/>
      <sheetName val="CA Inputs"/>
      <sheetName val="CA Output"/>
      <sheetName val="Norm Adj"/>
    </sheetNames>
    <sheetDataSet>
      <sheetData sheetId="0" refreshError="1">
        <row r="7">
          <cell r="B7">
            <v>1999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sheetData sheetId="1"/>
      <sheetData sheetId="2"/>
      <sheetData sheetId="3"/>
      <sheetData sheetId="4"/>
      <sheetData sheetId="5"/>
      <sheetData sheetId="6">
        <row r="2">
          <cell r="A2" t="str">
            <v>ADVN</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ost"/>
      <sheetName val="NPC"/>
      <sheetName val="FuelAllocation"/>
      <sheetName val="lookup"/>
    </sheetNames>
    <sheetDataSet>
      <sheetData sheetId="0" refreshError="1"/>
      <sheetData sheetId="1" refreshError="1"/>
      <sheetData sheetId="2" refreshError="1"/>
      <sheetData sheetId="3" refreshError="1">
        <row r="3">
          <cell r="C3" t="str">
            <v>Black Hills</v>
          </cell>
          <cell r="D3" t="str">
            <v>Pacific Pre Merger</v>
          </cell>
        </row>
        <row r="4">
          <cell r="C4" t="str">
            <v>Blanding</v>
          </cell>
          <cell r="D4" t="str">
            <v>Post Merger</v>
          </cell>
        </row>
        <row r="5">
          <cell r="C5" t="str">
            <v>BPA Flathead Sale</v>
          </cell>
          <cell r="D5" t="str">
            <v>Post Merger</v>
          </cell>
        </row>
        <row r="6">
          <cell r="C6" t="str">
            <v>BPA Wind</v>
          </cell>
          <cell r="D6" t="str">
            <v>Post Merger</v>
          </cell>
        </row>
        <row r="7">
          <cell r="C7" t="str">
            <v>Cowlitz</v>
          </cell>
          <cell r="D7" t="str">
            <v>Post Merger</v>
          </cell>
        </row>
        <row r="8">
          <cell r="C8" t="str">
            <v>Flathead</v>
          </cell>
          <cell r="D8" t="str">
            <v>Post Merger</v>
          </cell>
        </row>
        <row r="9">
          <cell r="C9" t="str">
            <v>Hurricane Sale</v>
          </cell>
          <cell r="D9" t="str">
            <v>Post Merger</v>
          </cell>
        </row>
        <row r="10">
          <cell r="C10" t="str">
            <v>LADWP (IPP Layoff)</v>
          </cell>
          <cell r="D10" t="str">
            <v>Utah Pre Merger</v>
          </cell>
        </row>
        <row r="11">
          <cell r="C11" t="str">
            <v>PG&amp;E</v>
          </cell>
          <cell r="D11" t="str">
            <v>Post Merger</v>
          </cell>
        </row>
        <row r="12">
          <cell r="C12" t="str">
            <v>PSCO</v>
          </cell>
          <cell r="D12" t="str">
            <v>Post Merger</v>
          </cell>
        </row>
        <row r="13">
          <cell r="C13" t="str">
            <v>Salt River Project</v>
          </cell>
          <cell r="D13" t="str">
            <v>Post Merger</v>
          </cell>
        </row>
        <row r="14">
          <cell r="C14" t="str">
            <v>SCE</v>
          </cell>
          <cell r="D14" t="str">
            <v>Pacific Pre Merger</v>
          </cell>
        </row>
        <row r="15">
          <cell r="C15" t="str">
            <v>Sierra Pac 2</v>
          </cell>
          <cell r="D15" t="str">
            <v>Post Merger</v>
          </cell>
        </row>
        <row r="16">
          <cell r="C16" t="str">
            <v>SMUD</v>
          </cell>
          <cell r="D16" t="str">
            <v>Pacific Pre Merger</v>
          </cell>
        </row>
        <row r="17">
          <cell r="C17" t="str">
            <v>UAMPS s223863</v>
          </cell>
          <cell r="D17" t="str">
            <v>Post Merger</v>
          </cell>
        </row>
        <row r="18">
          <cell r="C18" t="str">
            <v>UMPA</v>
          </cell>
          <cell r="D18" t="str">
            <v>Post Merger</v>
          </cell>
        </row>
        <row r="19">
          <cell r="C19" t="str">
            <v>UMPA II</v>
          </cell>
          <cell r="D19" t="str">
            <v>Post Merger</v>
          </cell>
        </row>
        <row r="21">
          <cell r="C21" t="str">
            <v>APS p167566</v>
          </cell>
          <cell r="D21" t="str">
            <v>Post Merger</v>
          </cell>
        </row>
        <row r="22">
          <cell r="C22" t="str">
            <v>APS p172318</v>
          </cell>
          <cell r="D22" t="str">
            <v>Post Merger</v>
          </cell>
        </row>
        <row r="23">
          <cell r="C23" t="str">
            <v>APS p205692</v>
          </cell>
          <cell r="D23" t="str">
            <v>Post Merger</v>
          </cell>
        </row>
        <row r="24">
          <cell r="C24" t="str">
            <v>APS Supplemental</v>
          </cell>
          <cell r="D24" t="str">
            <v>Post Merger</v>
          </cell>
        </row>
        <row r="25">
          <cell r="C25" t="str">
            <v>Aquila hydro hedge</v>
          </cell>
          <cell r="D25" t="str">
            <v>Post Merger</v>
          </cell>
        </row>
        <row r="26">
          <cell r="C26" t="str">
            <v>Avoided Cost Resource</v>
          </cell>
          <cell r="D26" t="str">
            <v>Post Merger</v>
          </cell>
        </row>
        <row r="27">
          <cell r="C27" t="str">
            <v>Clark S&amp;I Agreement (Net)</v>
          </cell>
          <cell r="D27" t="str">
            <v>Post Merger</v>
          </cell>
        </row>
        <row r="28">
          <cell r="C28" t="str">
            <v>Combine Hills</v>
          </cell>
          <cell r="D28" t="str">
            <v>Post Merger</v>
          </cell>
        </row>
        <row r="29">
          <cell r="C29" t="str">
            <v>Constellation p177669</v>
          </cell>
          <cell r="D29" t="str">
            <v>Post Merger</v>
          </cell>
        </row>
        <row r="30">
          <cell r="C30" t="str">
            <v>Constellation p223699</v>
          </cell>
          <cell r="D30" t="str">
            <v>Post Merger</v>
          </cell>
        </row>
        <row r="31">
          <cell r="C31" t="str">
            <v>Constellation p257677</v>
          </cell>
          <cell r="D31" t="str">
            <v>Post Merger</v>
          </cell>
        </row>
        <row r="32">
          <cell r="C32" t="str">
            <v>Constellation p257678</v>
          </cell>
          <cell r="D32" t="str">
            <v>Post Merger</v>
          </cell>
        </row>
        <row r="33">
          <cell r="C33" t="str">
            <v>Constellation p268849</v>
          </cell>
          <cell r="D33" t="str">
            <v>Post Merger</v>
          </cell>
        </row>
        <row r="34">
          <cell r="C34" t="str">
            <v>Deseret Purchase</v>
          </cell>
          <cell r="D34" t="str">
            <v>Post Merger</v>
          </cell>
        </row>
        <row r="35">
          <cell r="C35" t="str">
            <v>Douglas PUD Settlement</v>
          </cell>
          <cell r="D35" t="str">
            <v>Mid Columbia</v>
          </cell>
        </row>
        <row r="36">
          <cell r="C36" t="str">
            <v>Duke HLH</v>
          </cell>
          <cell r="D36" t="str">
            <v>Post Merger</v>
          </cell>
        </row>
        <row r="37">
          <cell r="C37" t="str">
            <v>Duke p99206</v>
          </cell>
          <cell r="D37" t="str">
            <v>Post Merger</v>
          </cell>
        </row>
        <row r="38">
          <cell r="C38" t="str">
            <v>Gemstate</v>
          </cell>
          <cell r="D38" t="str">
            <v>Gemstate</v>
          </cell>
        </row>
        <row r="39">
          <cell r="C39" t="str">
            <v>Georgia-Pacific Camas</v>
          </cell>
          <cell r="D39" t="str">
            <v>Post Merger</v>
          </cell>
        </row>
        <row r="40">
          <cell r="C40" t="str">
            <v>Grant County 10 aMW purchase</v>
          </cell>
          <cell r="D40" t="str">
            <v>Misc/Pacific</v>
          </cell>
        </row>
        <row r="41">
          <cell r="C41" t="str">
            <v>Hermiston Purchase</v>
          </cell>
          <cell r="D41" t="str">
            <v>Post Merger</v>
          </cell>
        </row>
        <row r="42">
          <cell r="C42" t="str">
            <v>Hurricane Purchase</v>
          </cell>
          <cell r="D42" t="str">
            <v>Post Merger</v>
          </cell>
        </row>
        <row r="43">
          <cell r="C43" t="str">
            <v>Idaho Power RTSA Purchase</v>
          </cell>
          <cell r="D43" t="str">
            <v>Post Merger</v>
          </cell>
        </row>
        <row r="44">
          <cell r="C44" t="str">
            <v>IPP Purchase</v>
          </cell>
          <cell r="D44" t="str">
            <v>IPP Layoff</v>
          </cell>
        </row>
        <row r="45">
          <cell r="C45" t="str">
            <v>Kennecott Generation Incentive</v>
          </cell>
          <cell r="D45" t="str">
            <v>Post Merger</v>
          </cell>
        </row>
        <row r="46">
          <cell r="C46" t="str">
            <v>Magcorp</v>
          </cell>
          <cell r="D46" t="str">
            <v>Post Merger</v>
          </cell>
        </row>
        <row r="47">
          <cell r="C47" t="str">
            <v>MagCorp Reserves</v>
          </cell>
          <cell r="D47" t="str">
            <v>Post Merger</v>
          </cell>
        </row>
        <row r="48">
          <cell r="C48" t="str">
            <v>Morgan Stanley p189046</v>
          </cell>
          <cell r="D48" t="str">
            <v>Post Merger</v>
          </cell>
        </row>
        <row r="49">
          <cell r="C49" t="str">
            <v>Morgan Stanley p189047</v>
          </cell>
          <cell r="D49" t="str">
            <v>Post Merger</v>
          </cell>
        </row>
        <row r="50">
          <cell r="C50" t="str">
            <v>Morgan Stanley p196538</v>
          </cell>
          <cell r="D50" t="str">
            <v>Post Merger</v>
          </cell>
        </row>
        <row r="51">
          <cell r="C51" t="str">
            <v>Morgan Stanley p206006</v>
          </cell>
          <cell r="D51" t="str">
            <v>Post Merger</v>
          </cell>
        </row>
        <row r="52">
          <cell r="C52" t="str">
            <v>Morgan Stanley p206008</v>
          </cell>
          <cell r="D52" t="str">
            <v>Post Merger</v>
          </cell>
        </row>
        <row r="53">
          <cell r="C53" t="str">
            <v>Morgan Stanley p244840</v>
          </cell>
          <cell r="D53" t="str">
            <v>Post Merger</v>
          </cell>
        </row>
        <row r="54">
          <cell r="C54" t="str">
            <v>Morgan Stanley p244841</v>
          </cell>
          <cell r="D54" t="str">
            <v>Post Merger</v>
          </cell>
        </row>
        <row r="55">
          <cell r="C55" t="str">
            <v>Morgan Stanley p272153-6-8</v>
          </cell>
          <cell r="D55" t="str">
            <v>Post Merger</v>
          </cell>
        </row>
        <row r="56">
          <cell r="C56" t="str">
            <v>Morgan Stanley p272154-7</v>
          </cell>
          <cell r="D56" t="str">
            <v>Post Merger</v>
          </cell>
        </row>
        <row r="57">
          <cell r="C57" t="str">
            <v>Nebo Heat Rate Option</v>
          </cell>
          <cell r="D57" t="str">
            <v>Post Merger</v>
          </cell>
        </row>
        <row r="58">
          <cell r="C58" t="str">
            <v>NuCor</v>
          </cell>
          <cell r="D58" t="str">
            <v>Post Merger</v>
          </cell>
        </row>
        <row r="59">
          <cell r="C59" t="str">
            <v>P4 Production</v>
          </cell>
          <cell r="D59" t="str">
            <v>Post Merger</v>
          </cell>
        </row>
        <row r="60">
          <cell r="C60" t="str">
            <v>PGE Cove</v>
          </cell>
          <cell r="D60" t="str">
            <v>Misc/Pacific</v>
          </cell>
        </row>
        <row r="61">
          <cell r="C61" t="str">
            <v>Pinnacle West</v>
          </cell>
          <cell r="D61" t="str">
            <v>Post Merger</v>
          </cell>
        </row>
        <row r="62">
          <cell r="C62" t="str">
            <v>PowerEx p181986</v>
          </cell>
          <cell r="D62" t="str">
            <v>Post Merger</v>
          </cell>
        </row>
        <row r="63">
          <cell r="C63" t="str">
            <v>Public Service NM</v>
          </cell>
          <cell r="D63" t="str">
            <v>Post Merger</v>
          </cell>
        </row>
        <row r="64">
          <cell r="C64" t="str">
            <v>Rock River</v>
          </cell>
          <cell r="D64" t="str">
            <v>Post Merger</v>
          </cell>
        </row>
        <row r="65">
          <cell r="C65" t="str">
            <v>Roseburg Forest Products</v>
          </cell>
          <cell r="D65" t="str">
            <v>Post Merger</v>
          </cell>
        </row>
        <row r="66">
          <cell r="C66" t="str">
            <v>Small Purchases east</v>
          </cell>
          <cell r="D66" t="str">
            <v>QF UPL Pre Merger</v>
          </cell>
        </row>
        <row r="67">
          <cell r="C67" t="str">
            <v>Small Purchases west</v>
          </cell>
          <cell r="D67" t="str">
            <v>QF PPL Post Merger</v>
          </cell>
        </row>
        <row r="68">
          <cell r="C68" t="str">
            <v>TransAlta Purchase</v>
          </cell>
          <cell r="D68" t="str">
            <v>Post Merger</v>
          </cell>
        </row>
        <row r="69">
          <cell r="C69" t="str">
            <v>Tri-State Purchase</v>
          </cell>
          <cell r="D69" t="str">
            <v>Post Merger</v>
          </cell>
        </row>
        <row r="70">
          <cell r="C70" t="str">
            <v>UBS p223199</v>
          </cell>
          <cell r="D70" t="str">
            <v>Post Merger</v>
          </cell>
        </row>
        <row r="71">
          <cell r="C71" t="str">
            <v>UBS p268848</v>
          </cell>
          <cell r="D71" t="str">
            <v>Post Merger</v>
          </cell>
        </row>
        <row r="72">
          <cell r="C72" t="str">
            <v>UBS p268850</v>
          </cell>
          <cell r="D72" t="str">
            <v>Post Merger</v>
          </cell>
        </row>
        <row r="73">
          <cell r="C73" t="str">
            <v>UBS Summer Purchase</v>
          </cell>
          <cell r="D73" t="str">
            <v>Post Merger</v>
          </cell>
        </row>
        <row r="74">
          <cell r="C74" t="str">
            <v>Weyerhaeuser Reserve</v>
          </cell>
          <cell r="D74" t="str">
            <v>Post Merger</v>
          </cell>
        </row>
        <row r="75">
          <cell r="C75" t="str">
            <v>Wolverine Creek</v>
          </cell>
          <cell r="D75" t="str">
            <v>Post Merger</v>
          </cell>
        </row>
        <row r="76">
          <cell r="C76" t="str">
            <v>Place Holder</v>
          </cell>
          <cell r="D76" t="str">
            <v>Post Merger</v>
          </cell>
        </row>
        <row r="77">
          <cell r="C77" t="str">
            <v>BPA Conservation Rate Credit</v>
          </cell>
          <cell r="D77" t="str">
            <v>Post Merger</v>
          </cell>
        </row>
        <row r="78">
          <cell r="C78" t="str">
            <v>AMP Resources (Cove Fort)</v>
          </cell>
          <cell r="D78" t="str">
            <v>Post Merger</v>
          </cell>
        </row>
        <row r="79">
          <cell r="C79" t="str">
            <v>BPA Hermiston Loss Settlement</v>
          </cell>
          <cell r="D79" t="str">
            <v>Post Merger</v>
          </cell>
        </row>
        <row r="80">
          <cell r="C80" t="str">
            <v>Roseburg Forest Products CA</v>
          </cell>
          <cell r="D80" t="str">
            <v>Post Merger</v>
          </cell>
        </row>
        <row r="81">
          <cell r="C81" t="str">
            <v>DSM (Load Curtailment)</v>
          </cell>
          <cell r="D81" t="str">
            <v>Post Merger</v>
          </cell>
        </row>
        <row r="83">
          <cell r="C83" t="str">
            <v>QF California</v>
          </cell>
          <cell r="D83" t="str">
            <v>QF by State PPL</v>
          </cell>
        </row>
        <row r="84">
          <cell r="C84" t="str">
            <v>QF Idaho</v>
          </cell>
          <cell r="D84" t="str">
            <v>QF by State UPL</v>
          </cell>
        </row>
        <row r="85">
          <cell r="C85" t="str">
            <v>QF Oregon</v>
          </cell>
          <cell r="D85" t="str">
            <v>QF by State PPL</v>
          </cell>
        </row>
        <row r="86">
          <cell r="C86" t="str">
            <v>QF Utah</v>
          </cell>
          <cell r="D86" t="str">
            <v>QF by State UPL</v>
          </cell>
        </row>
        <row r="87">
          <cell r="C87" t="str">
            <v>QF Washington</v>
          </cell>
          <cell r="D87" t="str">
            <v>QF by State PPL</v>
          </cell>
        </row>
        <row r="88">
          <cell r="C88" t="str">
            <v>QF Wyoming</v>
          </cell>
          <cell r="D88" t="str">
            <v>QF by State UPL</v>
          </cell>
        </row>
        <row r="89">
          <cell r="C89" t="str">
            <v>Biomass</v>
          </cell>
          <cell r="D89" t="str">
            <v>QF PPL Pre Merger</v>
          </cell>
        </row>
        <row r="90">
          <cell r="C90" t="str">
            <v>Desert Power QF</v>
          </cell>
          <cell r="D90" t="str">
            <v>QF UPL Post Merger</v>
          </cell>
        </row>
        <row r="91">
          <cell r="C91" t="str">
            <v>Douglas County Forest Products QF</v>
          </cell>
          <cell r="D91" t="str">
            <v>QF PPL Post Merger</v>
          </cell>
        </row>
        <row r="92">
          <cell r="C92" t="str">
            <v>D.R. Johnson</v>
          </cell>
          <cell r="D92" t="str">
            <v>QF PPL Post Merger</v>
          </cell>
        </row>
        <row r="93">
          <cell r="C93" t="str">
            <v>ExxonMobil QF</v>
          </cell>
          <cell r="D93" t="str">
            <v>QF UPL Post Merger</v>
          </cell>
        </row>
        <row r="94">
          <cell r="C94" t="str">
            <v>Kennecott QF</v>
          </cell>
          <cell r="D94" t="str">
            <v>QF UPL Post Merger</v>
          </cell>
        </row>
        <row r="95">
          <cell r="C95" t="str">
            <v>Mountain Wind QF</v>
          </cell>
          <cell r="D95" t="str">
            <v>QF UPL Post Merger</v>
          </cell>
        </row>
        <row r="96">
          <cell r="C96" t="str">
            <v>Pioneer Ridge QF</v>
          </cell>
          <cell r="D96" t="str">
            <v>QF UPL Post Merger</v>
          </cell>
        </row>
        <row r="97">
          <cell r="C97" t="str">
            <v>Schwendiman QF</v>
          </cell>
          <cell r="D97" t="str">
            <v>QF UPL Post Merger</v>
          </cell>
        </row>
        <row r="98">
          <cell r="C98" t="str">
            <v>Simplot Phosphates</v>
          </cell>
          <cell r="D98" t="str">
            <v>QF UPL Post Merger</v>
          </cell>
        </row>
        <row r="99">
          <cell r="C99" t="str">
            <v>Spanish Fork Wind 2 QF</v>
          </cell>
          <cell r="D99" t="str">
            <v>QF UPL Post Merger</v>
          </cell>
        </row>
        <row r="100">
          <cell r="C100" t="str">
            <v>Sunnyside</v>
          </cell>
          <cell r="D100" t="str">
            <v>QF UPL Pre Merger</v>
          </cell>
        </row>
        <row r="101">
          <cell r="C101" t="str">
            <v>Tesoro QF</v>
          </cell>
          <cell r="D101" t="str">
            <v>QF UPL Post Merger</v>
          </cell>
        </row>
        <row r="102">
          <cell r="C102" t="str">
            <v>Evergreen BioPower QF</v>
          </cell>
          <cell r="D102" t="str">
            <v>QF PPL Post Merger</v>
          </cell>
        </row>
        <row r="103">
          <cell r="C103" t="str">
            <v>Mountain Wind 1 QF</v>
          </cell>
          <cell r="D103" t="str">
            <v>QF UPL Post Merger</v>
          </cell>
        </row>
        <row r="104">
          <cell r="C104" t="str">
            <v>Mountain Wind 2 QF</v>
          </cell>
          <cell r="D104" t="str">
            <v>QF UPL Post Merger</v>
          </cell>
        </row>
        <row r="105">
          <cell r="C105" t="str">
            <v>Weyerhaeuser QF</v>
          </cell>
          <cell r="D105" t="str">
            <v>QF PPL Post Merger</v>
          </cell>
        </row>
        <row r="106">
          <cell r="C106" t="str">
            <v>US Magnesium QF</v>
          </cell>
          <cell r="D106" t="str">
            <v>QF UPL Post Merger</v>
          </cell>
        </row>
        <row r="108">
          <cell r="C108" t="str">
            <v>Canadian Entitlement</v>
          </cell>
          <cell r="D108" t="str">
            <v>Post Merger</v>
          </cell>
        </row>
        <row r="109">
          <cell r="C109" t="str">
            <v>Chelan - Rocky Reach</v>
          </cell>
          <cell r="D109" t="str">
            <v>Mid Columbia</v>
          </cell>
        </row>
        <row r="110">
          <cell r="C110" t="str">
            <v>Douglas - Wells</v>
          </cell>
          <cell r="D110" t="str">
            <v>Mid Columbia</v>
          </cell>
        </row>
        <row r="111">
          <cell r="C111" t="str">
            <v>Grant Displacement</v>
          </cell>
          <cell r="D111" t="str">
            <v>Mid Columbia</v>
          </cell>
        </row>
        <row r="112">
          <cell r="C112" t="str">
            <v>Grant Reasonable</v>
          </cell>
          <cell r="D112" t="str">
            <v>Mid Columbia</v>
          </cell>
        </row>
        <row r="113">
          <cell r="C113" t="str">
            <v>Grant Meaningful Priority</v>
          </cell>
          <cell r="D113" t="str">
            <v>Mid Columbia</v>
          </cell>
        </row>
        <row r="114">
          <cell r="C114" t="str">
            <v>Grant Surplus</v>
          </cell>
          <cell r="D114" t="str">
            <v>Mid Columbia</v>
          </cell>
        </row>
        <row r="115">
          <cell r="C115" t="str">
            <v>Grant - Priest Rapids</v>
          </cell>
          <cell r="D115" t="str">
            <v>Mid Columbia</v>
          </cell>
        </row>
        <row r="116">
          <cell r="C116" t="str">
            <v>Grant - Wanapum</v>
          </cell>
          <cell r="D116" t="str">
            <v>Mid Columbia</v>
          </cell>
        </row>
        <row r="118">
          <cell r="C118" t="str">
            <v>APGI/Colockum Capacity Exchange</v>
          </cell>
          <cell r="D118" t="str">
            <v>Post Merger</v>
          </cell>
        </row>
        <row r="119">
          <cell r="C119" t="str">
            <v>APS Exchange</v>
          </cell>
          <cell r="D119" t="str">
            <v>Post Merger</v>
          </cell>
        </row>
        <row r="120">
          <cell r="C120" t="str">
            <v>APS s207860/p207861</v>
          </cell>
          <cell r="D120" t="str">
            <v>Post Merger</v>
          </cell>
        </row>
        <row r="121">
          <cell r="C121" t="str">
            <v>Black Hills CTs</v>
          </cell>
          <cell r="D121" t="str">
            <v>Pacific Capacity</v>
          </cell>
        </row>
        <row r="122">
          <cell r="C122" t="str">
            <v>BPA Exchange</v>
          </cell>
          <cell r="D122" t="str">
            <v>Pacific Pre Merger</v>
          </cell>
        </row>
        <row r="123">
          <cell r="C123" t="str">
            <v>BPA FC II Storage Agreement</v>
          </cell>
          <cell r="D123" t="str">
            <v>Post Merger</v>
          </cell>
        </row>
        <row r="124">
          <cell r="C124" t="str">
            <v>BPA FC IV Storage Agreement</v>
          </cell>
          <cell r="D124" t="str">
            <v>Post Merger</v>
          </cell>
        </row>
        <row r="125">
          <cell r="C125" t="str">
            <v>BPA Peaking</v>
          </cell>
          <cell r="D125" t="str">
            <v>BPA Peak Purchase</v>
          </cell>
        </row>
        <row r="126">
          <cell r="C126" t="str">
            <v>BPA So. Idaho Exchange</v>
          </cell>
          <cell r="D126" t="str">
            <v>Post Merger</v>
          </cell>
        </row>
        <row r="127">
          <cell r="C127" t="str">
            <v>Cowlitz Swift</v>
          </cell>
          <cell r="D127" t="str">
            <v>Pacific Pre Merger</v>
          </cell>
        </row>
        <row r="128">
          <cell r="C128" t="str">
            <v>CPU Shaping Capacity</v>
          </cell>
          <cell r="D128" t="str">
            <v>Post Merger</v>
          </cell>
        </row>
        <row r="129">
          <cell r="C129" t="str">
            <v>EWEB FC I Storage Agreement</v>
          </cell>
          <cell r="D129" t="str">
            <v>Post Merger</v>
          </cell>
        </row>
        <row r="130">
          <cell r="C130" t="str">
            <v>Morgan Stanley 207862/3</v>
          </cell>
          <cell r="D130" t="str">
            <v>Post Merger</v>
          </cell>
        </row>
        <row r="131">
          <cell r="C131" t="str">
            <v>NCPA 309008/9</v>
          </cell>
          <cell r="D131" t="str">
            <v>Post Merger</v>
          </cell>
        </row>
        <row r="132">
          <cell r="C132" t="str">
            <v>PSCo Exchange</v>
          </cell>
          <cell r="D132" t="str">
            <v>Post Merger</v>
          </cell>
        </row>
        <row r="133">
          <cell r="C133" t="str">
            <v>PSCO FC III Storage Agreement</v>
          </cell>
          <cell r="D133" t="str">
            <v>Post Merger</v>
          </cell>
        </row>
        <row r="134">
          <cell r="C134" t="str">
            <v>Redding Exchange</v>
          </cell>
          <cell r="D134" t="str">
            <v>Post Merger</v>
          </cell>
        </row>
        <row r="135">
          <cell r="C135" t="str">
            <v>SCL State Line Storage Agreement</v>
          </cell>
          <cell r="D135" t="str">
            <v>Post Merger</v>
          </cell>
        </row>
        <row r="136">
          <cell r="C136" t="str">
            <v>Tri-State Exchange</v>
          </cell>
          <cell r="D136" t="str">
            <v>Post Merger</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sheetData sheetId="7"/>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paper Index"/>
      <sheetName val="Table 1"/>
      <sheetName val="(Exh.1) A1 Scalar Method"/>
      <sheetName val="(Exh.2)09-03-15 Comm Ord Method"/>
      <sheetName val="(Exh.3) A2 Method"/>
      <sheetName val="(Exh.4) A3 Method"/>
      <sheetName val="(5.1) UT Allocated Actual NPC"/>
      <sheetName val="(5.2) Adj Actual NPC by Cat"/>
      <sheetName val="(5.3) Adj Actual NPC"/>
      <sheetName val="(5.4) Adjustments"/>
      <sheetName val="(5.5) Actual NPC"/>
      <sheetName val="(6.1) Prorated Base NPC"/>
      <sheetName val="(6.2) Allcted Base NPC (GRC11)"/>
      <sheetName val="(4.3) Base NPC by Cat (GRC11)"/>
      <sheetName val="(6.4) Base UTGRC11 Stlmt NPC"/>
      <sheetName val="(6.5) Allctd Base NPC (GRC12)"/>
      <sheetName val="(6.6) Base NPC by Cat (GRC12)"/>
      <sheetName val="(6.7) Base UTGRC12 Stlmt NPC"/>
      <sheetName val="(7.1) Wheeling Revenues"/>
      <sheetName val="(8.1) Actual Factors"/>
      <sheetName val="(8.2) Dynamic Scalar"/>
      <sheetName val="(8.3) Utah Sales"/>
      <sheetName val="Check"/>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7">
          <cell r="F7">
            <v>41061</v>
          </cell>
          <cell r="G7">
            <v>41091</v>
          </cell>
          <cell r="H7">
            <v>41122</v>
          </cell>
          <cell r="I7">
            <v>41153</v>
          </cell>
          <cell r="J7">
            <v>41183</v>
          </cell>
          <cell r="K7">
            <v>41214</v>
          </cell>
          <cell r="L7">
            <v>41244</v>
          </cell>
          <cell r="M7">
            <v>41275</v>
          </cell>
          <cell r="N7">
            <v>41306</v>
          </cell>
          <cell r="O7">
            <v>41334</v>
          </cell>
          <cell r="P7">
            <v>41365</v>
          </cell>
          <cell r="Q7">
            <v>41395</v>
          </cell>
        </row>
      </sheetData>
      <sheetData sheetId="18" refreshError="1"/>
      <sheetData sheetId="19" refreshError="1"/>
      <sheetData sheetId="20" refreshError="1"/>
      <sheetData sheetId="21" refreshError="1"/>
      <sheetData sheetId="2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Report"/>
      <sheetName val="Results"/>
      <sheetName val="NRO"/>
      <sheetName val="ADJ"/>
      <sheetName val="UTCR"/>
      <sheetName val="URO"/>
      <sheetName val="Unadj Data for RAM"/>
      <sheetName val="CWC"/>
      <sheetName val="Inputs"/>
      <sheetName val="Adjustments"/>
      <sheetName val="Adj Summary"/>
      <sheetName val="UIEC Summary"/>
      <sheetName val="UAE Summary"/>
      <sheetName val="AARP Summary"/>
      <sheetName val="Revised(2) DPU Summary"/>
      <sheetName val="Revised DPU Summary"/>
      <sheetName val="DPU Summary"/>
      <sheetName val="Revised Inputs"/>
      <sheetName val="Variables"/>
      <sheetName val="Factors"/>
      <sheetName val="Embedded Cost"/>
      <sheetName val="Check"/>
      <sheetName val="WelcomeDialog"/>
      <sheetName val="Mac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Page3"/>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8">
          <cell r="G8">
            <v>0.61779709495561286</v>
          </cell>
        </row>
        <row r="24">
          <cell r="N24">
            <v>0</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Req"/>
      <sheetName val="Inputs"/>
      <sheetName val="Actual"/>
      <sheetName val="Blocking Yr 2002"/>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Stip Table A w defer separate"/>
      <sheetName val="Blocking Yr 2001"/>
      <sheetName val="Deferral"/>
      <sheetName val="Deferral (2)"/>
      <sheetName val="Merger Credit"/>
      <sheetName val="Centralia Credit"/>
      <sheetName val="Centralia Credit lighting avg"/>
      <sheetName val="SBC Stipulation revised"/>
      <sheetName val="Table A Year 2001 All Filings"/>
      <sheetName val="Tab A Yr 2001 All Filings cr=-"/>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1814329680.1926062</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0.81318732477822031</v>
          </cell>
        </row>
      </sheetData>
      <sheetData sheetId="23"/>
      <sheetData sheetId="24">
        <row r="251">
          <cell r="AG251" t="str">
            <v>DIS</v>
          </cell>
        </row>
        <row r="689">
          <cell r="AG689">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sheetData sheetId="1"/>
      <sheetData sheetId="2"/>
      <sheetData sheetId="3"/>
      <sheetData sheetId="4"/>
      <sheetData sheetId="5"/>
      <sheetData sheetId="6">
        <row r="2">
          <cell r="A2" t="str">
            <v>ADVN</v>
          </cell>
          <cell r="AB2">
            <v>0</v>
          </cell>
        </row>
        <row r="15">
          <cell r="AB15">
            <v>4570000</v>
          </cell>
          <cell r="AE15" t="str">
            <v>Unassigned</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
      <sheetName val="Error Check"/>
      <sheetName val="Message"/>
      <sheetName val="Dialog"/>
      <sheetName val="Print Module"/>
      <sheetName val="Menu_Options"/>
      <sheetName val="Menu_Unbundle"/>
    </sheetNames>
    <sheetDataSet>
      <sheetData sheetId="0"/>
      <sheetData sheetId="1">
        <row r="29">
          <cell r="N29">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FY2006"/>
      <sheetName val="2006 Plan "/>
      <sheetName val="Alloc % FY2006"/>
      <sheetName val="Allocation FY2005"/>
      <sheetName val="2005 Plan "/>
      <sheetName val="Allocation FY2004"/>
      <sheetName val="2004 Plan"/>
      <sheetName val="Allocation FY2003"/>
      <sheetName val="2003 Plan"/>
      <sheetName val="Prior Year Da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heetName val="2003 Plan"/>
      <sheetName val="Sheet1"/>
      <sheetName val="MGTSND FEB 03"/>
      <sheetName val="MGTFEE RECRS FEB 03"/>
      <sheetName val="Powercor"/>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30">
          <cell r="G30">
            <v>8.2617300454857379E-2</v>
          </cell>
        </row>
      </sheetData>
      <sheetData sheetId="1" refreshError="1"/>
      <sheetData sheetId="2" refreshError="1"/>
      <sheetData sheetId="3" refreshError="1"/>
      <sheetData sheetId="4">
        <row r="16">
          <cell r="D16">
            <v>7696713.2449887665</v>
          </cell>
        </row>
      </sheetData>
      <sheetData sheetId="5" refreshError="1"/>
      <sheetData sheetId="6" refreshError="1"/>
      <sheetData sheetId="7" refreshError="1"/>
      <sheetData sheetId="8">
        <row r="71">
          <cell r="E71">
            <v>-489685.98169817787</v>
          </cell>
        </row>
      </sheetData>
      <sheetData sheetId="9">
        <row r="136">
          <cell r="E136">
            <v>57715011.020101152</v>
          </cell>
        </row>
      </sheetData>
      <sheetData sheetId="10">
        <row r="136">
          <cell r="E136">
            <v>14389918.281402655</v>
          </cell>
        </row>
      </sheetData>
      <sheetData sheetId="11">
        <row r="68">
          <cell r="E68">
            <v>7664070.6445309613</v>
          </cell>
        </row>
      </sheetData>
      <sheetData sheetId="12">
        <row r="68">
          <cell r="E68">
            <v>3802158.1253485414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 Yr 2003 Change"/>
      <sheetName val="Blocking Yr 2003"/>
      <sheetName val="Sch16 Yr 2003 Net"/>
      <sheetName val="Sch24 Yr 2003 Net"/>
      <sheetName val="Sch36 Yr 2003 Net"/>
      <sheetName val="Sch40 Yr 2003 Net"/>
      <sheetName val="Sch48 Yr 2003 Net"/>
      <sheetName val="Tab A Yr 2003 incl SBC change"/>
      <sheetName val="Shee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Function Summary"/>
      <sheetName val="Class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Factors"/>
      <sheetName val="ErrorCheck"/>
      <sheetName val="Message"/>
      <sheetName val="Dialog"/>
      <sheetName val="Print Module"/>
      <sheetName val="Menu_Options"/>
      <sheetName val="Menu_Unbundle"/>
    </sheetNames>
    <sheetDataSet>
      <sheetData sheetId="0">
        <row r="5">
          <cell r="C5" t="str">
            <v>State of Utah</v>
          </cell>
        </row>
      </sheetData>
      <sheetData sheetId="1" refreshError="1"/>
      <sheetData sheetId="2"/>
      <sheetData sheetId="3"/>
      <sheetData sheetId="4" refreshError="1"/>
      <sheetData sheetId="5" refreshError="1"/>
      <sheetData sheetId="6"/>
      <sheetData sheetId="7"/>
      <sheetData sheetId="8"/>
      <sheetData sheetId="9"/>
      <sheetData sheetId="10"/>
      <sheetData sheetId="11">
        <row r="58">
          <cell r="H58">
            <v>5752868671.222683</v>
          </cell>
        </row>
      </sheetData>
      <sheetData sheetId="12" refreshError="1"/>
      <sheetData sheetId="13" refreshError="1"/>
      <sheetData sheetId="14" refreshError="1"/>
      <sheetData sheetId="15" refreshError="1"/>
      <sheetData sheetId="16" refreshError="1"/>
      <sheetData sheetId="17">
        <row r="120">
          <cell r="F120" t="str">
            <v>2010 Protocol</v>
          </cell>
        </row>
      </sheetData>
      <sheetData sheetId="18">
        <row r="4">
          <cell r="I4">
            <v>0.73983771349904326</v>
          </cell>
        </row>
      </sheetData>
      <sheetData sheetId="19">
        <row r="90">
          <cell r="Y90" t="str">
            <v>DIS</v>
          </cell>
        </row>
        <row r="1101">
          <cell r="Y1101">
            <v>103603.97418797985</v>
          </cell>
        </row>
      </sheetData>
      <sheetData sheetId="20" refreshError="1"/>
      <sheetData sheetId="21">
        <row r="10">
          <cell r="A10" t="str">
            <v>FACTOR NAME</v>
          </cell>
        </row>
      </sheetData>
      <sheetData sheetId="22">
        <row r="11">
          <cell r="A11" t="str">
            <v>FACTOR</v>
          </cell>
        </row>
      </sheetData>
      <sheetData sheetId="23" refreshError="1"/>
      <sheetData sheetId="24">
        <row r="14">
          <cell r="A14" t="str">
            <v>A</v>
          </cell>
        </row>
      </sheetData>
      <sheetData sheetId="25" refreshError="1"/>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 val="Sheet1"/>
    </sheetNames>
    <sheetDataSet>
      <sheetData sheetId="0">
        <row r="5">
          <cell r="C5" t="str">
            <v>12 Months Ending December 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8">
          <cell r="H58">
            <v>775099884.55705214</v>
          </cell>
        </row>
      </sheetData>
      <sheetData sheetId="12" refreshError="1"/>
      <sheetData sheetId="13" refreshError="1"/>
      <sheetData sheetId="14" refreshError="1"/>
      <sheetData sheetId="15" refreshError="1"/>
      <sheetData sheetId="16" refreshError="1"/>
      <sheetData sheetId="17" refreshError="1"/>
      <sheetData sheetId="18">
        <row r="4">
          <cell r="K4">
            <v>0.7399329569993166</v>
          </cell>
        </row>
      </sheetData>
      <sheetData sheetId="19">
        <row r="250">
          <cell r="AB250" t="str">
            <v>DIS</v>
          </cell>
        </row>
      </sheetData>
      <sheetData sheetId="20" refreshError="1"/>
      <sheetData sheetId="21">
        <row r="11">
          <cell r="A11" t="str">
            <v>FACTOR</v>
          </cell>
        </row>
      </sheetData>
      <sheetData sheetId="22">
        <row r="10">
          <cell r="A10" t="str">
            <v>FACTOR NAME</v>
          </cell>
        </row>
      </sheetData>
      <sheetData sheetId="23" refreshError="1"/>
      <sheetData sheetId="24">
        <row r="14">
          <cell r="A14" t="str">
            <v>A</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K2" t="str">
            <v>CALIFORNIA</v>
          </cell>
          <cell r="AL2">
            <v>1</v>
          </cell>
        </row>
        <row r="3">
          <cell r="AK3" t="str">
            <v>OREGON</v>
          </cell>
          <cell r="AL3">
            <v>1</v>
          </cell>
        </row>
        <row r="4">
          <cell r="AK4" t="str">
            <v>WASHINGTON</v>
          </cell>
          <cell r="AL4">
            <v>1</v>
          </cell>
        </row>
        <row r="5">
          <cell r="AK5" t="str">
            <v>WY-ALL</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sheetData>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Results"/>
      <sheetName val="Financial Results v2"/>
      <sheetName val="Financial Results v3"/>
      <sheetName val="Financial Results v1"/>
      <sheetName val="Profit"/>
      <sheetName val="Summary Actuals"/>
      <sheetName val="Actuals - Data Input"/>
      <sheetName val="Adjustments"/>
      <sheetName val="Documentation"/>
      <sheetName val="November forecast EBIT"/>
      <sheetName val="Sp Mgmt Fe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Price Change Table"/>
      <sheetName val="Analysis w unbilled"/>
      <sheetName val="Jun 2020 - ROO Table 2"/>
      <sheetName val="Jun 2020 - ROO Table 3"/>
      <sheetName val="2020 Proposed Sch 93 Adj"/>
      <sheetName val="Jun 2019 - ROO Table 2"/>
      <sheetName val="2019 Proposed Sch 93 Adj"/>
      <sheetName val="Jun 2019 - ROO Table 3"/>
      <sheetName val="2019 Propose Sch 93 Adj collar"/>
      <sheetName val="2019 Attachment B"/>
      <sheetName val="Jun 2018 - ROO Table 2"/>
      <sheetName val="Jun 2018 - ROO Table 3"/>
      <sheetName val="2018 Proposed Sch 93 Adj"/>
      <sheetName val="2018 Propose Sch 93 Adj  collar"/>
      <sheetName val="Jun 2017 - ROO Table 2"/>
      <sheetName val="Jun 2017 - ROO Table 3"/>
      <sheetName val="2017 Proposed Sch 93 Adj"/>
      <sheetName val="2017 Propose Sch 93 Adj collar"/>
      <sheetName val="Jun 2016 - ROO Table 2"/>
      <sheetName val="Jun 2016 - ROO Table 3"/>
      <sheetName val="Jun 2015 - ROO Table 2"/>
      <sheetName val="Jun 2015 - ROO Table 3"/>
      <sheetName val="Jun 2014 - ROO Table 2"/>
      <sheetName val="Jun 2014 - ROO Table 3"/>
      <sheetName val="Jun 2013 - ROO Table 2"/>
      <sheetName val="Jun 2013 - ROO Table 3"/>
      <sheetName val="Jun 2012 - ROO Table 2"/>
      <sheetName val="Jun 2012 - ROO Table 3"/>
      <sheetName val="Bill Det Decoup RC15 schs"/>
      <sheetName val="Bill Det non Decoup RC15 schs"/>
      <sheetName val="Table A 10-4-16 &amp; 9-15-17"/>
      <sheetName val="Table A 3-31-15"/>
      <sheetName val="Table A 12-11-13"/>
      <sheetName val="Table A 6-1-12"/>
    </sheetNames>
    <sheetDataSet>
      <sheetData sheetId="0"/>
      <sheetData sheetId="1">
        <row r="10">
          <cell r="H10">
            <v>90.717081475428486</v>
          </cell>
        </row>
        <row r="11">
          <cell r="H11">
            <v>92.090732774484025</v>
          </cell>
        </row>
        <row r="12">
          <cell r="H12">
            <v>97.566531617303866</v>
          </cell>
        </row>
        <row r="14">
          <cell r="H14">
            <v>101.40006486943338</v>
          </cell>
        </row>
        <row r="15">
          <cell r="H15">
            <v>103.36733053501145</v>
          </cell>
        </row>
      </sheetData>
      <sheetData sheetId="2"/>
      <sheetData sheetId="3">
        <row r="22">
          <cell r="E22">
            <v>1010.25</v>
          </cell>
          <cell r="I22">
            <v>918715</v>
          </cell>
          <cell r="O22">
            <v>145085.47455000001</v>
          </cell>
        </row>
        <row r="34">
          <cell r="I34">
            <v>58263000</v>
          </cell>
          <cell r="O34">
            <v>3070000</v>
          </cell>
        </row>
        <row r="47">
          <cell r="E47">
            <v>39.3333333333333</v>
          </cell>
          <cell r="G47">
            <v>1046977.606056864</v>
          </cell>
          <cell r="I47">
            <v>196928097.60605687</v>
          </cell>
          <cell r="O47">
            <v>14558426.126011811</v>
          </cell>
        </row>
        <row r="52">
          <cell r="E52">
            <v>1255.1666666666667</v>
          </cell>
          <cell r="I52">
            <v>2172192</v>
          </cell>
          <cell r="O52">
            <v>311922.17204000003</v>
          </cell>
        </row>
        <row r="63">
          <cell r="I63">
            <v>-12301000</v>
          </cell>
          <cell r="O63">
            <v>-1552000</v>
          </cell>
        </row>
        <row r="79">
          <cell r="E79">
            <v>30.5</v>
          </cell>
          <cell r="I79">
            <v>684813450</v>
          </cell>
          <cell r="O79">
            <v>43725072.242500007</v>
          </cell>
        </row>
        <row r="81">
          <cell r="E81">
            <v>51</v>
          </cell>
          <cell r="I81">
            <v>123287</v>
          </cell>
          <cell r="O81">
            <v>17093.07619</v>
          </cell>
        </row>
        <row r="93">
          <cell r="I93">
            <v>-18243000</v>
          </cell>
          <cell r="O93">
            <v>-1252000</v>
          </cell>
        </row>
        <row r="114">
          <cell r="I114">
            <v>-8084000</v>
          </cell>
          <cell r="O114">
            <v>236000</v>
          </cell>
        </row>
        <row r="134">
          <cell r="I134">
            <v>-1608000</v>
          </cell>
          <cell r="O134">
            <v>-235000</v>
          </cell>
        </row>
        <row r="136">
          <cell r="E136">
            <v>463.41666666666703</v>
          </cell>
          <cell r="I136">
            <v>5332540</v>
          </cell>
          <cell r="O136">
            <v>856148.99980000011</v>
          </cell>
        </row>
        <row r="139">
          <cell r="E139">
            <v>138127.83333333363</v>
          </cell>
          <cell r="G139">
            <v>36799291.510799997</v>
          </cell>
          <cell r="I139">
            <v>4114038226.5107999</v>
          </cell>
          <cell r="O139">
            <v>349568664.93081439</v>
          </cell>
        </row>
      </sheetData>
      <sheetData sheetId="4">
        <row r="47">
          <cell r="H47">
            <v>50607.292011809499</v>
          </cell>
        </row>
        <row r="139">
          <cell r="H139">
            <v>3050015.0652863127</v>
          </cell>
        </row>
      </sheetData>
      <sheetData sheetId="5">
        <row r="13">
          <cell r="T13">
            <v>2117660.6235952927</v>
          </cell>
        </row>
        <row r="14">
          <cell r="T14">
            <v>988840.25641582278</v>
          </cell>
        </row>
        <row r="15">
          <cell r="T15">
            <v>0</v>
          </cell>
        </row>
        <row r="16">
          <cell r="T16">
            <v>-519075.16516591323</v>
          </cell>
        </row>
      </sheetData>
      <sheetData sheetId="6">
        <row r="22">
          <cell r="F22">
            <v>1035.8333333333333</v>
          </cell>
          <cell r="L22">
            <v>949541</v>
          </cell>
          <cell r="Q22">
            <v>148252.63468290976</v>
          </cell>
        </row>
        <row r="36">
          <cell r="L36">
            <v>-20896000</v>
          </cell>
          <cell r="Q36">
            <v>590000</v>
          </cell>
        </row>
        <row r="49">
          <cell r="F49">
            <v>36.404040404040416</v>
          </cell>
          <cell r="J49">
            <v>-1686957.3716461251</v>
          </cell>
          <cell r="L49">
            <v>192734743.62835386</v>
          </cell>
          <cell r="Q49">
            <v>14237398</v>
          </cell>
        </row>
        <row r="54">
          <cell r="F54">
            <v>1264</v>
          </cell>
          <cell r="L54">
            <v>2239833.5</v>
          </cell>
          <cell r="Q54">
            <v>318267.04878387938</v>
          </cell>
        </row>
        <row r="67">
          <cell r="L67">
            <v>14224000</v>
          </cell>
          <cell r="Q67">
            <v>1694000</v>
          </cell>
        </row>
        <row r="83">
          <cell r="F83">
            <v>30.073232323232332</v>
          </cell>
          <cell r="L83">
            <v>617561850</v>
          </cell>
          <cell r="Q83">
            <v>40012964</v>
          </cell>
        </row>
        <row r="85">
          <cell r="L85">
            <v>123108</v>
          </cell>
          <cell r="Q85">
            <v>17063.96557430294</v>
          </cell>
        </row>
        <row r="86">
          <cell r="F86">
            <v>51</v>
          </cell>
        </row>
        <row r="98">
          <cell r="L98">
            <v>13782000</v>
          </cell>
          <cell r="Q98">
            <v>301000</v>
          </cell>
        </row>
        <row r="120">
          <cell r="L120">
            <v>8745000</v>
          </cell>
          <cell r="Q120">
            <v>1173000</v>
          </cell>
        </row>
        <row r="140">
          <cell r="L140">
            <v>241000</v>
          </cell>
          <cell r="Q140">
            <v>20000</v>
          </cell>
        </row>
        <row r="142">
          <cell r="F142">
            <v>522.83333333333337</v>
          </cell>
          <cell r="L142">
            <v>9169411.3799410928</v>
          </cell>
          <cell r="Q142">
            <v>1312030.8762415177</v>
          </cell>
        </row>
        <row r="145">
          <cell r="F145">
            <v>136870.29930450182</v>
          </cell>
          <cell r="J145">
            <v>-77101942.939099997</v>
          </cell>
          <cell r="L145">
            <v>4031133626.0945606</v>
          </cell>
          <cell r="Q145">
            <v>349406603.94611609</v>
          </cell>
        </row>
      </sheetData>
      <sheetData sheetId="7">
        <row r="13">
          <cell r="D13">
            <v>-5836328.8654791005</v>
          </cell>
          <cell r="K13">
            <v>-4967533.7468858175</v>
          </cell>
        </row>
        <row r="14">
          <cell r="D14">
            <v>-2186682.8165388936</v>
          </cell>
          <cell r="K14">
            <v>-1796526.1522052635</v>
          </cell>
        </row>
        <row r="15">
          <cell r="D15">
            <v>-3086387.5929386048</v>
          </cell>
          <cell r="K15">
            <v>-4508953.1635245839</v>
          </cell>
        </row>
        <row r="16">
          <cell r="D16">
            <v>-636197.22504340159</v>
          </cell>
          <cell r="K16">
            <v>-631068.14265657065</v>
          </cell>
        </row>
      </sheetData>
      <sheetData sheetId="8">
        <row r="49">
          <cell r="H49">
            <v>-81541.709999999992</v>
          </cell>
        </row>
        <row r="145">
          <cell r="H145">
            <v>-6463994.9400000004</v>
          </cell>
        </row>
      </sheetData>
      <sheetData sheetId="9">
        <row r="13">
          <cell r="K13">
            <v>-4339436.0320729055</v>
          </cell>
        </row>
        <row r="14">
          <cell r="K14">
            <v>-1561198.3439639446</v>
          </cell>
        </row>
        <row r="15">
          <cell r="K15">
            <v>-4176800.3601385602</v>
          </cell>
        </row>
        <row r="16">
          <cell r="K16">
            <v>-562601.46909682546</v>
          </cell>
        </row>
      </sheetData>
      <sheetData sheetId="10"/>
      <sheetData sheetId="11">
        <row r="22">
          <cell r="E22">
            <v>1066.1666666666667</v>
          </cell>
          <cell r="I22">
            <v>967811</v>
          </cell>
          <cell r="O22">
            <v>150762.52584148766</v>
          </cell>
        </row>
        <row r="34">
          <cell r="I34">
            <v>-8420000</v>
          </cell>
          <cell r="O34">
            <v>-45000</v>
          </cell>
        </row>
        <row r="47">
          <cell r="E47">
            <v>38.666666666666664</v>
          </cell>
          <cell r="G47">
            <v>-1668371.6864763943</v>
          </cell>
          <cell r="I47">
            <v>207008211.31352362</v>
          </cell>
          <cell r="O47">
            <v>15138951.783041505</v>
          </cell>
        </row>
        <row r="52">
          <cell r="E52">
            <v>1263.8333333333333</v>
          </cell>
          <cell r="I52">
            <v>2273474</v>
          </cell>
          <cell r="O52">
            <v>319814.67986578442</v>
          </cell>
        </row>
        <row r="63">
          <cell r="I63">
            <v>-1881000</v>
          </cell>
          <cell r="O63">
            <v>-161000</v>
          </cell>
        </row>
        <row r="79">
          <cell r="E79">
            <v>33.25</v>
          </cell>
          <cell r="I79">
            <v>622318951</v>
          </cell>
          <cell r="O79">
            <v>40381957.374471493</v>
          </cell>
        </row>
        <row r="81">
          <cell r="I81">
            <v>123555</v>
          </cell>
          <cell r="O81">
            <v>17102.369510639157</v>
          </cell>
        </row>
        <row r="82">
          <cell r="E82">
            <v>51.5</v>
          </cell>
        </row>
        <row r="93">
          <cell r="I93">
            <v>5650000</v>
          </cell>
          <cell r="O93">
            <v>876000</v>
          </cell>
        </row>
        <row r="114">
          <cell r="I114">
            <v>-6008000</v>
          </cell>
          <cell r="O114">
            <v>-327000</v>
          </cell>
        </row>
        <row r="134">
          <cell r="I134">
            <v>747000</v>
          </cell>
          <cell r="O134">
            <v>123000</v>
          </cell>
        </row>
        <row r="136">
          <cell r="E136">
            <v>479.75</v>
          </cell>
          <cell r="I136">
            <v>10294069</v>
          </cell>
          <cell r="O136">
            <v>1461107.4960470998</v>
          </cell>
        </row>
        <row r="139">
          <cell r="E139">
            <v>136277.5</v>
          </cell>
          <cell r="G139">
            <v>12988364.323300002</v>
          </cell>
          <cell r="I139">
            <v>4057599624.3233004</v>
          </cell>
          <cell r="O139">
            <v>348774182.82754475</v>
          </cell>
        </row>
      </sheetData>
      <sheetData sheetId="12">
        <row r="47">
          <cell r="H47">
            <v>-78501.11933854573</v>
          </cell>
        </row>
        <row r="139">
          <cell r="H139">
            <v>1865136.2063944866</v>
          </cell>
        </row>
      </sheetData>
      <sheetData sheetId="13">
        <row r="14">
          <cell r="S14">
            <v>0</v>
          </cell>
        </row>
        <row r="15">
          <cell r="S15">
            <v>-1025095.6226649163</v>
          </cell>
        </row>
        <row r="16">
          <cell r="S16">
            <v>-1653566.2351607075</v>
          </cell>
        </row>
        <row r="17">
          <cell r="S17">
            <v>-508615.18610504339</v>
          </cell>
        </row>
        <row r="22">
          <cell r="G22">
            <v>3495984</v>
          </cell>
        </row>
      </sheetData>
      <sheetData sheetId="14">
        <row r="14">
          <cell r="S14">
            <v>0</v>
          </cell>
        </row>
        <row r="15">
          <cell r="S15">
            <v>-746225.51529785339</v>
          </cell>
        </row>
        <row r="16">
          <cell r="S16">
            <v>-1251359.9897449291</v>
          </cell>
        </row>
        <row r="17">
          <cell r="S17">
            <v>-427023.60093430703</v>
          </cell>
        </row>
      </sheetData>
      <sheetData sheetId="15">
        <row r="22">
          <cell r="E22">
            <v>1076.6666666666667</v>
          </cell>
          <cell r="I22">
            <v>989455</v>
          </cell>
          <cell r="O22">
            <v>152410.30111109599</v>
          </cell>
        </row>
        <row r="37">
          <cell r="I37">
            <v>35248000</v>
          </cell>
          <cell r="O37">
            <v>3468000</v>
          </cell>
        </row>
        <row r="50">
          <cell r="I50">
            <v>198176557.11155149</v>
          </cell>
          <cell r="O50">
            <v>14456888.855846826</v>
          </cell>
        </row>
        <row r="51">
          <cell r="E51">
            <v>38.583333333333336</v>
          </cell>
          <cell r="G51">
            <v>-1861248.8884485194</v>
          </cell>
        </row>
        <row r="55">
          <cell r="E55">
            <v>1281.0833333333333</v>
          </cell>
          <cell r="I55">
            <v>2298267</v>
          </cell>
          <cell r="O55">
            <v>322178.65235083899</v>
          </cell>
        </row>
        <row r="67">
          <cell r="I67">
            <v>-45318000</v>
          </cell>
          <cell r="O67">
            <v>-3834000</v>
          </cell>
        </row>
        <row r="83">
          <cell r="E83">
            <v>32.25</v>
          </cell>
          <cell r="I83">
            <v>643410953</v>
          </cell>
          <cell r="O83">
            <v>41322444.660467833</v>
          </cell>
        </row>
        <row r="85">
          <cell r="I85">
            <v>125206</v>
          </cell>
          <cell r="O85">
            <v>17244.056942424791</v>
          </cell>
        </row>
        <row r="86">
          <cell r="E86">
            <v>52</v>
          </cell>
        </row>
        <row r="97">
          <cell r="I97">
            <v>22045000</v>
          </cell>
          <cell r="O97">
            <v>1988000</v>
          </cell>
        </row>
        <row r="117">
          <cell r="I117">
            <v>14132000</v>
          </cell>
          <cell r="O117">
            <v>1080000</v>
          </cell>
        </row>
        <row r="129">
          <cell r="E129">
            <v>462.75</v>
          </cell>
        </row>
        <row r="137">
          <cell r="I137">
            <v>68000</v>
          </cell>
          <cell r="O137">
            <v>13000</v>
          </cell>
        </row>
        <row r="139">
          <cell r="I139">
            <v>10168790</v>
          </cell>
          <cell r="O139">
            <v>1370222.5517113539</v>
          </cell>
        </row>
        <row r="142">
          <cell r="E142">
            <v>135507.83333333334</v>
          </cell>
          <cell r="G142">
            <v>-49170630.257500008</v>
          </cell>
          <cell r="I142">
            <v>4098068713.7425003</v>
          </cell>
          <cell r="O142">
            <v>351351410.60064542</v>
          </cell>
        </row>
      </sheetData>
      <sheetData sheetId="16">
        <row r="51">
          <cell r="H51">
            <v>-87532.027421070583</v>
          </cell>
        </row>
        <row r="142">
          <cell r="H142">
            <v>-3760697.5874451632</v>
          </cell>
        </row>
      </sheetData>
      <sheetData sheetId="17">
        <row r="14">
          <cell r="S14">
            <v>-2697941.3614326958</v>
          </cell>
        </row>
        <row r="17">
          <cell r="S17">
            <v>519702.2632435587</v>
          </cell>
        </row>
        <row r="25">
          <cell r="G25">
            <v>2575329.6999360598</v>
          </cell>
        </row>
      </sheetData>
      <sheetData sheetId="18">
        <row r="14">
          <cell r="S14">
            <v>-2041613.5856225791</v>
          </cell>
        </row>
        <row r="17">
          <cell r="S17">
            <v>567277.69178137986</v>
          </cell>
        </row>
      </sheetData>
      <sheetData sheetId="19">
        <row r="22">
          <cell r="D22">
            <v>1085</v>
          </cell>
          <cell r="H22">
            <v>999696</v>
          </cell>
          <cell r="M22">
            <v>150180.38343731972</v>
          </cell>
        </row>
        <row r="36">
          <cell r="H36">
            <v>7182000</v>
          </cell>
          <cell r="M36">
            <v>641000</v>
          </cell>
        </row>
        <row r="49">
          <cell r="G49">
            <v>-1770995.4363189638</v>
          </cell>
        </row>
        <row r="50">
          <cell r="D50">
            <v>35</v>
          </cell>
          <cell r="H50">
            <v>192102685.56368104</v>
          </cell>
          <cell r="M50">
            <v>13657948.019601362</v>
          </cell>
        </row>
        <row r="54">
          <cell r="D54">
            <v>1301</v>
          </cell>
          <cell r="H54">
            <v>2324316</v>
          </cell>
          <cell r="M54">
            <v>318336.30242609227</v>
          </cell>
        </row>
        <row r="66">
          <cell r="H66">
            <v>-45669000</v>
          </cell>
          <cell r="M66">
            <v>-3707000</v>
          </cell>
        </row>
        <row r="82">
          <cell r="D82">
            <v>32</v>
          </cell>
          <cell r="H82">
            <v>663408151</v>
          </cell>
          <cell r="M82">
            <v>41625561.223640345</v>
          </cell>
        </row>
        <row r="85">
          <cell r="D85">
            <v>52</v>
          </cell>
          <cell r="H85">
            <v>136420</v>
          </cell>
          <cell r="M85">
            <v>18266.922592564682</v>
          </cell>
        </row>
        <row r="95">
          <cell r="H95">
            <v>-12357000</v>
          </cell>
          <cell r="M95">
            <v>-839000</v>
          </cell>
        </row>
        <row r="115">
          <cell r="H115">
            <v>-9296000</v>
          </cell>
          <cell r="M115">
            <v>-672000</v>
          </cell>
        </row>
        <row r="127">
          <cell r="D127">
            <v>450</v>
          </cell>
        </row>
        <row r="135">
          <cell r="H135">
            <v>-568000</v>
          </cell>
          <cell r="M135">
            <v>-73000</v>
          </cell>
        </row>
        <row r="137">
          <cell r="H137">
            <v>9715150</v>
          </cell>
          <cell r="M137">
            <v>1266328.9425853016</v>
          </cell>
        </row>
        <row r="140">
          <cell r="D140">
            <v>134680</v>
          </cell>
          <cell r="G140">
            <v>30833220.000000022</v>
          </cell>
          <cell r="H140">
            <v>4041697369</v>
          </cell>
          <cell r="M140">
            <v>336569225.42913353</v>
          </cell>
        </row>
      </sheetData>
      <sheetData sheetId="20">
        <row r="49">
          <cell r="G49">
            <v>-82250.307936329671</v>
          </cell>
        </row>
        <row r="140">
          <cell r="G140">
            <v>3172100.4571777224</v>
          </cell>
        </row>
      </sheetData>
      <sheetData sheetId="21">
        <row r="22">
          <cell r="D22">
            <v>1107.4166666666667</v>
          </cell>
          <cell r="L22">
            <v>1033526</v>
          </cell>
          <cell r="Q22">
            <v>152472.36836490635</v>
          </cell>
        </row>
        <row r="36">
          <cell r="L36">
            <v>19861000</v>
          </cell>
          <cell r="Q36">
            <v>2025000</v>
          </cell>
        </row>
        <row r="49">
          <cell r="J49">
            <v>-4668906.8399751736</v>
          </cell>
        </row>
        <row r="50">
          <cell r="D50">
            <v>36.083333333333336</v>
          </cell>
          <cell r="L50">
            <v>194745053.16002482</v>
          </cell>
          <cell r="Q50">
            <v>13692507.999999998</v>
          </cell>
        </row>
        <row r="54">
          <cell r="D54">
            <v>1319.4166666666665</v>
          </cell>
          <cell r="L54">
            <v>2351637</v>
          </cell>
          <cell r="Q54">
            <v>317725.71593730873</v>
          </cell>
        </row>
        <row r="66">
          <cell r="L66">
            <v>10651000</v>
          </cell>
          <cell r="Q66">
            <v>969000</v>
          </cell>
        </row>
        <row r="82">
          <cell r="D82">
            <v>32</v>
          </cell>
          <cell r="L82">
            <v>677221075</v>
          </cell>
          <cell r="Q82">
            <v>41887356</v>
          </cell>
        </row>
        <row r="85">
          <cell r="D85">
            <v>55.166666666666664</v>
          </cell>
          <cell r="L85">
            <v>140168</v>
          </cell>
          <cell r="Q85">
            <v>18414.478548696388</v>
          </cell>
        </row>
        <row r="95">
          <cell r="L95">
            <v>2487000</v>
          </cell>
          <cell r="Q95">
            <v>164000</v>
          </cell>
        </row>
        <row r="115">
          <cell r="L115">
            <v>2551000</v>
          </cell>
          <cell r="Q115">
            <v>193000</v>
          </cell>
        </row>
        <row r="127">
          <cell r="D127">
            <v>433.16666666666669</v>
          </cell>
        </row>
        <row r="135">
          <cell r="L135">
            <v>132000</v>
          </cell>
          <cell r="Q135">
            <v>21000</v>
          </cell>
        </row>
        <row r="137">
          <cell r="L137">
            <v>10555459.383391455</v>
          </cell>
          <cell r="Q137">
            <v>1351058.8362132406</v>
          </cell>
        </row>
        <row r="140">
          <cell r="D140">
            <v>133703.16666666666</v>
          </cell>
          <cell r="J140">
            <v>-23137645.262597684</v>
          </cell>
          <cell r="L140">
            <v>4085100148.9150891</v>
          </cell>
          <cell r="Q140">
            <v>335672660.78906417</v>
          </cell>
        </row>
      </sheetData>
      <sheetData sheetId="22">
        <row r="49">
          <cell r="H49">
            <v>-214054.01</v>
          </cell>
        </row>
        <row r="140">
          <cell r="H140">
            <v>-879265.21000000066</v>
          </cell>
        </row>
      </sheetData>
      <sheetData sheetId="23">
        <row r="22">
          <cell r="D22">
            <v>1127.8333333333301</v>
          </cell>
          <cell r="H22">
            <v>1041215</v>
          </cell>
          <cell r="M22">
            <v>149476.87791413814</v>
          </cell>
        </row>
        <row r="36">
          <cell r="H36">
            <v>-4142000</v>
          </cell>
          <cell r="M36">
            <v>-56000</v>
          </cell>
        </row>
        <row r="49">
          <cell r="F49">
            <v>-2858761.1388514326</v>
          </cell>
        </row>
        <row r="50">
          <cell r="D50">
            <v>33.75</v>
          </cell>
          <cell r="H50">
            <v>174095320.86114857</v>
          </cell>
          <cell r="M50">
            <v>11940762.524436444</v>
          </cell>
        </row>
        <row r="54">
          <cell r="D54">
            <v>1339.0833333333333</v>
          </cell>
          <cell r="H54">
            <v>2361023</v>
          </cell>
          <cell r="M54">
            <v>313584.68612521305</v>
          </cell>
        </row>
        <row r="66">
          <cell r="H66">
            <v>4523000</v>
          </cell>
          <cell r="M66">
            <v>659000</v>
          </cell>
        </row>
        <row r="82">
          <cell r="D82">
            <v>32.4166666666667</v>
          </cell>
          <cell r="H82">
            <v>683097604</v>
          </cell>
          <cell r="M82">
            <v>40499380.193284594</v>
          </cell>
        </row>
        <row r="85">
          <cell r="D85">
            <v>56</v>
          </cell>
          <cell r="H85">
            <v>149100</v>
          </cell>
          <cell r="M85">
            <v>19311.427884183235</v>
          </cell>
        </row>
        <row r="95">
          <cell r="H95">
            <v>-7867000</v>
          </cell>
          <cell r="M95">
            <v>-488000</v>
          </cell>
        </row>
        <row r="115">
          <cell r="H115">
            <v>-588000</v>
          </cell>
          <cell r="M115">
            <v>18000</v>
          </cell>
        </row>
        <row r="127">
          <cell r="D127">
            <v>431.50000000000028</v>
          </cell>
        </row>
        <row r="135">
          <cell r="H135">
            <v>-166000</v>
          </cell>
          <cell r="M135">
            <v>-20000</v>
          </cell>
        </row>
        <row r="137">
          <cell r="H137">
            <v>10173803</v>
          </cell>
          <cell r="M137">
            <v>1272494.9565127636</v>
          </cell>
        </row>
        <row r="140">
          <cell r="D140">
            <v>132940.83333333334</v>
          </cell>
          <cell r="F140">
            <v>-71852984.09996143</v>
          </cell>
          <cell r="H140">
            <v>4046952481.9000387</v>
          </cell>
          <cell r="M140">
            <v>324164043.80314529</v>
          </cell>
        </row>
      </sheetData>
      <sheetData sheetId="24">
        <row r="49">
          <cell r="H49">
            <v>-122523.46761505041</v>
          </cell>
        </row>
        <row r="140">
          <cell r="H140">
            <v>-4917296.032220643</v>
          </cell>
        </row>
      </sheetData>
      <sheetData sheetId="25">
        <row r="22">
          <cell r="D22">
            <v>1136.0833333333301</v>
          </cell>
          <cell r="I22">
            <v>1055731</v>
          </cell>
          <cell r="N22">
            <v>154427.26994562347</v>
          </cell>
        </row>
        <row r="36">
          <cell r="I36">
            <v>1995000</v>
          </cell>
          <cell r="N36">
            <v>240000</v>
          </cell>
        </row>
        <row r="49">
          <cell r="G49">
            <v>-435747.19195374416</v>
          </cell>
        </row>
        <row r="50">
          <cell r="D50">
            <v>28.8333333333333</v>
          </cell>
          <cell r="I50">
            <v>158690955.80804625</v>
          </cell>
          <cell r="N50">
            <v>10111324.938935937</v>
          </cell>
        </row>
        <row r="54">
          <cell r="D54">
            <v>1374.6666666666667</v>
          </cell>
          <cell r="I54">
            <v>2463216</v>
          </cell>
          <cell r="N54">
            <v>325322.96104994928</v>
          </cell>
        </row>
        <row r="66">
          <cell r="I66">
            <v>13783000</v>
          </cell>
          <cell r="N66">
            <v>1077000</v>
          </cell>
        </row>
        <row r="82">
          <cell r="D82">
            <v>32.6666666666667</v>
          </cell>
          <cell r="I82">
            <v>681993856</v>
          </cell>
          <cell r="N82">
            <v>38581186.011618651</v>
          </cell>
        </row>
        <row r="85">
          <cell r="D85">
            <v>57.0833333333334</v>
          </cell>
          <cell r="I85">
            <v>143253</v>
          </cell>
          <cell r="N85">
            <v>18687.982794182397</v>
          </cell>
        </row>
        <row r="95">
          <cell r="I95">
            <v>5918000</v>
          </cell>
          <cell r="N95">
            <v>236000</v>
          </cell>
        </row>
        <row r="115">
          <cell r="I115">
            <v>9236000</v>
          </cell>
          <cell r="N115">
            <v>509000</v>
          </cell>
        </row>
        <row r="127">
          <cell r="D127">
            <v>433.25</v>
          </cell>
        </row>
        <row r="135">
          <cell r="I135">
            <v>1041000</v>
          </cell>
          <cell r="N135">
            <v>123000</v>
          </cell>
        </row>
        <row r="137">
          <cell r="I137">
            <v>11542441</v>
          </cell>
          <cell r="N137">
            <v>1409775.7391676265</v>
          </cell>
        </row>
        <row r="140">
          <cell r="D140">
            <v>132580.58333333296</v>
          </cell>
          <cell r="G140">
            <v>6676748.3095819876</v>
          </cell>
          <cell r="I140">
            <v>4080811889.3095818</v>
          </cell>
          <cell r="N140">
            <v>307926484.86285019</v>
          </cell>
        </row>
      </sheetData>
      <sheetData sheetId="26">
        <row r="49">
          <cell r="I49">
            <v>-18501.810000000005</v>
          </cell>
        </row>
        <row r="140">
          <cell r="I140">
            <v>805456.69000000006</v>
          </cell>
        </row>
      </sheetData>
      <sheetData sheetId="27">
        <row r="22">
          <cell r="D22">
            <v>1156.6666666666699</v>
          </cell>
          <cell r="I22">
            <v>1071989</v>
          </cell>
          <cell r="N22">
            <v>156258.37409</v>
          </cell>
        </row>
        <row r="36">
          <cell r="I36">
            <v>-103000</v>
          </cell>
          <cell r="N36">
            <v>13000</v>
          </cell>
        </row>
        <row r="49">
          <cell r="G49">
            <v>0</v>
          </cell>
        </row>
        <row r="50">
          <cell r="D50">
            <v>26.25</v>
          </cell>
          <cell r="I50">
            <v>141713341</v>
          </cell>
          <cell r="N50">
            <v>9079053.5339400005</v>
          </cell>
        </row>
        <row r="54">
          <cell r="D54">
            <v>1397.5</v>
          </cell>
          <cell r="I54">
            <v>2512573</v>
          </cell>
          <cell r="N54">
            <v>332417.74187000003</v>
          </cell>
        </row>
        <row r="66">
          <cell r="I66">
            <v>-3660000</v>
          </cell>
          <cell r="N66">
            <v>-311000</v>
          </cell>
        </row>
        <row r="82">
          <cell r="D82">
            <v>33.9166666666667</v>
          </cell>
          <cell r="I82">
            <v>682730352</v>
          </cell>
          <cell r="N82">
            <v>38704868.135679998</v>
          </cell>
        </row>
        <row r="85">
          <cell r="D85">
            <v>57.5833333333333</v>
          </cell>
          <cell r="I85">
            <v>150285</v>
          </cell>
          <cell r="N85">
            <v>19569.415850000001</v>
          </cell>
        </row>
        <row r="95">
          <cell r="I95">
            <v>11112000</v>
          </cell>
          <cell r="N95">
            <v>782000</v>
          </cell>
        </row>
        <row r="115">
          <cell r="I115">
            <v>2355000</v>
          </cell>
          <cell r="N115">
            <v>288000</v>
          </cell>
        </row>
        <row r="127">
          <cell r="D127">
            <v>436.25000000000028</v>
          </cell>
        </row>
        <row r="135">
          <cell r="I135">
            <v>-899000</v>
          </cell>
          <cell r="N135">
            <v>-104000</v>
          </cell>
        </row>
        <row r="137">
          <cell r="I137">
            <v>9145711</v>
          </cell>
          <cell r="N137">
            <v>1143819.5429100001</v>
          </cell>
        </row>
        <row r="140">
          <cell r="D140">
            <v>132313.91666666669</v>
          </cell>
          <cell r="G140">
            <v>-2793129.6983713415</v>
          </cell>
          <cell r="I140">
            <v>4003604915.3016286</v>
          </cell>
          <cell r="N140">
            <v>303905243.59124994</v>
          </cell>
        </row>
      </sheetData>
      <sheetData sheetId="28">
        <row r="49">
          <cell r="I49">
            <v>0</v>
          </cell>
        </row>
        <row r="140">
          <cell r="I140">
            <v>-213052.28000000029</v>
          </cell>
        </row>
      </sheetData>
      <sheetData sheetId="29"/>
      <sheetData sheetId="30"/>
      <sheetData sheetId="31"/>
      <sheetData sheetId="32"/>
      <sheetData sheetId="33"/>
      <sheetData sheetId="3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efreshError="1">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A"/>
      <sheetName val="Attachment B"/>
      <sheetName val="Attachment C"/>
      <sheetName val="Attachment D"/>
      <sheetName val="Table 3"/>
    </sheetNames>
    <sheetDataSet>
      <sheetData sheetId="0" refreshError="1"/>
      <sheetData sheetId="1">
        <row r="17">
          <cell r="X17">
            <v>-4640552.9490819732</v>
          </cell>
        </row>
        <row r="18">
          <cell r="X18">
            <v>6576.6311893417242</v>
          </cell>
        </row>
        <row r="23">
          <cell r="W23">
            <v>398655.07070204604</v>
          </cell>
          <cell r="X23">
            <v>-4235321.2471905854</v>
          </cell>
        </row>
        <row r="32">
          <cell r="X32">
            <v>-2086045.7024174852</v>
          </cell>
        </row>
        <row r="33">
          <cell r="X33">
            <v>2470.1919443197476</v>
          </cell>
        </row>
        <row r="38">
          <cell r="W38">
            <v>105894.99764151988</v>
          </cell>
          <cell r="X38">
            <v>-1977680.5128316456</v>
          </cell>
        </row>
        <row r="47">
          <cell r="X47">
            <v>411191.88948392594</v>
          </cell>
        </row>
        <row r="48">
          <cell r="X48">
            <v>3441.2556542622797</v>
          </cell>
        </row>
        <row r="53">
          <cell r="W53">
            <v>314372.60478616029</v>
          </cell>
          <cell r="X53">
            <v>729005.74992434843</v>
          </cell>
        </row>
        <row r="62">
          <cell r="X62">
            <v>561252.88657516323</v>
          </cell>
        </row>
        <row r="63">
          <cell r="X63">
            <v>710.65121207624645</v>
          </cell>
        </row>
        <row r="68">
          <cell r="W68">
            <v>-42888.372621326183</v>
          </cell>
          <cell r="X68">
            <v>519075.16516591323</v>
          </cell>
        </row>
      </sheetData>
      <sheetData sheetId="2"/>
      <sheetData sheetId="3">
        <row r="13">
          <cell r="E13">
            <v>1524718.2118738822</v>
          </cell>
        </row>
        <row r="15">
          <cell r="E15">
            <v>554739.13183022395</v>
          </cell>
        </row>
        <row r="17">
          <cell r="E17">
            <v>950741.26118410239</v>
          </cell>
        </row>
        <row r="18">
          <cell r="E18">
            <v>164795.79784020002</v>
          </cell>
        </row>
      </sheetData>
      <sheetData sheetId="4">
        <row r="1">
          <cell r="F1">
            <v>148328556.49539998</v>
          </cell>
        </row>
        <row r="2">
          <cell r="F2">
            <v>50757516.333687991</v>
          </cell>
        </row>
        <row r="3">
          <cell r="F3">
            <v>74576649.351194501</v>
          </cell>
        </row>
        <row r="4">
          <cell r="F4">
            <v>14966608.629439998</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A"/>
      <sheetName val="Attachment B"/>
      <sheetName val="Attachment C"/>
      <sheetName val="Attachment D"/>
      <sheetName val="Table 3"/>
    </sheetNames>
    <sheetDataSet>
      <sheetData sheetId="0" refreshError="1"/>
      <sheetData sheetId="1">
        <row r="1">
          <cell r="A1" t="str">
            <v>Pacific Power &amp; Light Company</v>
          </cell>
        </row>
        <row r="2">
          <cell r="A2" t="str">
            <v>State of Washington</v>
          </cell>
        </row>
        <row r="25">
          <cell r="AI25">
            <v>-366200.95446939382</v>
          </cell>
        </row>
        <row r="26">
          <cell r="AI26">
            <v>5836328.8654791005</v>
          </cell>
        </row>
        <row r="48">
          <cell r="AH48">
            <v>-502594.16412388952</v>
          </cell>
          <cell r="AI48">
            <v>4967533.7468858175</v>
          </cell>
        </row>
        <row r="65">
          <cell r="AI65">
            <v>-448081.07712223456</v>
          </cell>
        </row>
        <row r="66">
          <cell r="AI66">
            <v>2186682.8165388936</v>
          </cell>
        </row>
        <row r="88">
          <cell r="AH88">
            <v>57924.412788604372</v>
          </cell>
          <cell r="AI88">
            <v>1796526.1522052635</v>
          </cell>
        </row>
        <row r="105">
          <cell r="AI105">
            <v>1318987.1322436477</v>
          </cell>
        </row>
        <row r="106">
          <cell r="AI106">
            <v>3086387.5929386048</v>
          </cell>
        </row>
        <row r="128">
          <cell r="AH128">
            <v>103578.43834233232</v>
          </cell>
          <cell r="AI128">
            <v>4508953.1635245839</v>
          </cell>
        </row>
        <row r="145">
          <cell r="AI145">
            <v>-36116.065432327778</v>
          </cell>
        </row>
        <row r="146">
          <cell r="AI146">
            <v>636197.22504340159</v>
          </cell>
        </row>
        <row r="168">
          <cell r="AH168">
            <v>30986.98304549684</v>
          </cell>
          <cell r="AI168">
            <v>631068.14265657065</v>
          </cell>
        </row>
      </sheetData>
      <sheetData sheetId="2" refreshError="1"/>
      <sheetData sheetId="3">
        <row r="16">
          <cell r="H16">
            <v>1569786.6374891768</v>
          </cell>
        </row>
        <row r="22">
          <cell r="H22">
            <v>536266.600352215</v>
          </cell>
        </row>
        <row r="24">
          <cell r="H24">
            <v>928614.07790582778</v>
          </cell>
        </row>
        <row r="25">
          <cell r="H25">
            <v>160874.871894949</v>
          </cell>
        </row>
      </sheetData>
      <sheetData sheetId="4">
        <row r="13">
          <cell r="Q13">
            <v>139462270.73211333</v>
          </cell>
        </row>
        <row r="14">
          <cell r="Q14">
            <v>7308707.998627048</v>
          </cell>
        </row>
        <row r="15">
          <cell r="Q15">
            <v>214076.64207787981</v>
          </cell>
        </row>
        <row r="16">
          <cell r="Q16">
            <v>33120.273764611506</v>
          </cell>
        </row>
        <row r="17">
          <cell r="Q17">
            <v>1266789.6604979276</v>
          </cell>
        </row>
        <row r="18">
          <cell r="Q18">
            <v>2503297.0518029965</v>
          </cell>
        </row>
        <row r="19">
          <cell r="Q19">
            <v>119191.29</v>
          </cell>
        </row>
        <row r="44">
          <cell r="Q44">
            <v>48448680.850632258</v>
          </cell>
        </row>
        <row r="47">
          <cell r="Q47">
            <v>67618957.286128983</v>
          </cell>
        </row>
        <row r="75">
          <cell r="Q75">
            <v>1549086.2131441159</v>
          </cell>
        </row>
        <row r="78">
          <cell r="Q78">
            <v>8509481.8560161032</v>
          </cell>
        </row>
        <row r="106">
          <cell r="Q106">
            <v>15164849</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A"/>
      <sheetName val="Attachment B"/>
      <sheetName val="Attachment C"/>
      <sheetName val="Attachment D"/>
      <sheetName val="WA Dcpling"/>
      <sheetName val="RVN"/>
      <sheetName val="Prorate 10-17"/>
      <sheetName val="Prorate 9-17"/>
      <sheetName val="RVNTRANS"/>
      <sheetName val="Exhibit No__(JRS-15) p2"/>
      <sheetName val="Bill Det Decoupling schs"/>
      <sheetName val="WA Decoupling"/>
      <sheetName val="Attachment C Year 1"/>
      <sheetName val="WA Decoupling Year 1"/>
      <sheetName val="WA Decoupling detail file for 1"/>
    </sheetNames>
    <sheetDataSet>
      <sheetData sheetId="0">
        <row r="11">
          <cell r="AC11">
            <v>84198683.493701577</v>
          </cell>
        </row>
        <row r="19">
          <cell r="AC19">
            <v>-2338113.2216110309</v>
          </cell>
        </row>
        <row r="20">
          <cell r="AC20">
            <v>-2080094</v>
          </cell>
        </row>
        <row r="29">
          <cell r="AC29">
            <v>295135.77455088933</v>
          </cell>
        </row>
        <row r="38">
          <cell r="AC38">
            <v>31243318.14558281</v>
          </cell>
        </row>
        <row r="46">
          <cell r="AC46">
            <v>-279166.14307153306</v>
          </cell>
        </row>
        <row r="47">
          <cell r="AC47">
            <v>-763022</v>
          </cell>
        </row>
        <row r="56">
          <cell r="AC56">
            <v>660408.5520961954</v>
          </cell>
        </row>
        <row r="65">
          <cell r="AC65">
            <v>45061329.105185077</v>
          </cell>
        </row>
        <row r="73">
          <cell r="AC73">
            <v>277133.83098139876</v>
          </cell>
        </row>
        <row r="74">
          <cell r="AC74">
            <v>-1136068</v>
          </cell>
        </row>
        <row r="83">
          <cell r="AC83">
            <v>447821.63946844288</v>
          </cell>
        </row>
        <row r="92">
          <cell r="AC92">
            <v>9141144.1604831405</v>
          </cell>
        </row>
        <row r="100">
          <cell r="AC100">
            <v>322401.20282236103</v>
          </cell>
        </row>
        <row r="101">
          <cell r="AC101">
            <v>-234790</v>
          </cell>
        </row>
        <row r="110">
          <cell r="AC110">
            <v>-2164.0569962440804</v>
          </cell>
        </row>
      </sheetData>
      <sheetData sheetId="1" refreshError="1"/>
      <sheetData sheetId="2">
        <row r="16">
          <cell r="J16">
            <v>1569786.6374891768</v>
          </cell>
        </row>
        <row r="22">
          <cell r="J22">
            <v>536266.600352215</v>
          </cell>
        </row>
        <row r="24">
          <cell r="J24">
            <v>928614.07790582778</v>
          </cell>
        </row>
        <row r="25">
          <cell r="J25">
            <v>160874.871894949</v>
          </cell>
        </row>
      </sheetData>
      <sheetData sheetId="3" refreshError="1"/>
      <sheetData sheetId="4">
        <row r="18">
          <cell r="AB18">
            <v>-271978.70118999999</v>
          </cell>
        </row>
      </sheetData>
      <sheetData sheetId="5"/>
      <sheetData sheetId="6">
        <row r="6">
          <cell r="B6">
            <v>12253.533333333333</v>
          </cell>
        </row>
      </sheetData>
      <sheetData sheetId="7">
        <row r="7">
          <cell r="B7">
            <v>87637.56666666668</v>
          </cell>
        </row>
      </sheetData>
      <sheetData sheetId="8" refreshError="1"/>
      <sheetData sheetId="9">
        <row r="10">
          <cell r="R10">
            <v>56.811872571839537</v>
          </cell>
        </row>
      </sheetData>
      <sheetData sheetId="10" refreshError="1"/>
      <sheetData sheetId="11" refreshError="1"/>
      <sheetData sheetId="12">
        <row r="14">
          <cell r="C14">
            <v>-1377224.2198284671</v>
          </cell>
        </row>
      </sheetData>
      <sheetData sheetId="13">
        <row r="10">
          <cell r="H10">
            <v>51.844532235719285</v>
          </cell>
        </row>
      </sheetData>
      <sheetData sheetId="1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Table 1-Revenues"/>
      <sheetName val="Table 1 - kWh"/>
      <sheetName val="Table 2"/>
      <sheetName val="Table 3"/>
      <sheetName val="305 Inputs"/>
      <sheetName val="Jan - Mar Monthly 305 Revenue"/>
      <sheetName val="WA SBC"/>
      <sheetName val="SBC (Old)"/>
      <sheetName val="Hydro Deferral"/>
      <sheetName val="Temperature"/>
      <sheetName val="TempAdjustmnts"/>
      <sheetName val="Backed Out Revenue Totals"/>
    </sheetNames>
    <sheetDataSet>
      <sheetData sheetId="0" refreshError="1"/>
      <sheetData sheetId="1">
        <row r="6">
          <cell r="A6" t="str">
            <v>12 Months Ended June 2017</v>
          </cell>
        </row>
      </sheetData>
      <sheetData sheetId="2" refreshError="1"/>
      <sheetData sheetId="3" refreshError="1"/>
      <sheetData sheetId="4" refreshError="1"/>
      <sheetData sheetId="5">
        <row r="2">
          <cell r="C2" t="str">
            <v>305 by Class by Rate Group Cd</v>
          </cell>
        </row>
        <row r="4">
          <cell r="C4" t="str">
            <v>Revenue Class Desc</v>
          </cell>
          <cell r="D4" t="str">
            <v>Rate Group Cd</v>
          </cell>
          <cell r="F4" t="str">
            <v>T Revenue</v>
          </cell>
          <cell r="J4" t="str">
            <v>Code</v>
          </cell>
        </row>
        <row r="5">
          <cell r="C5" t="str">
            <v>COMMERCIAL SALES</v>
          </cell>
          <cell r="D5" t="str">
            <v>B</v>
          </cell>
          <cell r="F5">
            <v>-209086.97</v>
          </cell>
          <cell r="J5">
            <v>24</v>
          </cell>
        </row>
        <row r="6">
          <cell r="C6" t="str">
            <v>COMMERCIAL SALES</v>
          </cell>
          <cell r="D6" t="str">
            <v>B</v>
          </cell>
          <cell r="F6">
            <v>-6.48</v>
          </cell>
          <cell r="J6" t="str">
            <v>24f</v>
          </cell>
        </row>
        <row r="7">
          <cell r="C7" t="str">
            <v>COMMERCIAL SALES</v>
          </cell>
          <cell r="D7" t="str">
            <v>B</v>
          </cell>
          <cell r="F7">
            <v>-1868.8</v>
          </cell>
          <cell r="J7" t="str">
            <v>24fp</v>
          </cell>
        </row>
        <row r="8">
          <cell r="C8" t="str">
            <v>COMMERCIAL SALES</v>
          </cell>
          <cell r="D8" t="str">
            <v>B</v>
          </cell>
          <cell r="F8">
            <v>-457928.83</v>
          </cell>
          <cell r="J8">
            <v>36</v>
          </cell>
        </row>
        <row r="9">
          <cell r="C9" t="str">
            <v>COMMERCIAL SALES</v>
          </cell>
          <cell r="D9" t="str">
            <v>B</v>
          </cell>
          <cell r="F9">
            <v>-1846.58</v>
          </cell>
          <cell r="J9">
            <v>24</v>
          </cell>
        </row>
        <row r="10">
          <cell r="C10" t="str">
            <v>COMMERCIAL SALES</v>
          </cell>
          <cell r="D10" t="str">
            <v>B</v>
          </cell>
          <cell r="F10">
            <v>-3885.14</v>
          </cell>
          <cell r="J10" t="str">
            <v>15n</v>
          </cell>
        </row>
        <row r="11">
          <cell r="C11" t="str">
            <v>COMMERCIAL SALES</v>
          </cell>
          <cell r="D11" t="str">
            <v>B</v>
          </cell>
          <cell r="F11">
            <v>-18308.71</v>
          </cell>
          <cell r="J11" t="str">
            <v>bpa</v>
          </cell>
        </row>
        <row r="12">
          <cell r="C12" t="str">
            <v>COMMERCIAL SALES</v>
          </cell>
          <cell r="D12" t="str">
            <v>B</v>
          </cell>
        </row>
        <row r="13">
          <cell r="C13" t="str">
            <v>COMMERCIAL SALES</v>
          </cell>
          <cell r="D13" t="str">
            <v>R</v>
          </cell>
          <cell r="F13">
            <v>2747747.16</v>
          </cell>
          <cell r="J13">
            <v>24</v>
          </cell>
        </row>
        <row r="14">
          <cell r="C14" t="str">
            <v>COMMERCIAL SALES</v>
          </cell>
          <cell r="D14" t="str">
            <v>R</v>
          </cell>
          <cell r="F14">
            <v>20004.73</v>
          </cell>
          <cell r="J14" t="str">
            <v>24f</v>
          </cell>
        </row>
        <row r="15">
          <cell r="C15" t="str">
            <v>COMMERCIAL SALES</v>
          </cell>
          <cell r="D15" t="str">
            <v>R</v>
          </cell>
          <cell r="F15">
            <v>84064.76</v>
          </cell>
          <cell r="J15" t="str">
            <v>24fp</v>
          </cell>
        </row>
        <row r="16">
          <cell r="C16" t="str">
            <v>COMMERCIAL SALES</v>
          </cell>
          <cell r="D16" t="str">
            <v>R</v>
          </cell>
          <cell r="F16">
            <v>44986919.170000002</v>
          </cell>
          <cell r="J16">
            <v>24</v>
          </cell>
        </row>
        <row r="17">
          <cell r="C17" t="str">
            <v>COMMERCIAL SALES</v>
          </cell>
          <cell r="D17" t="str">
            <v>R</v>
          </cell>
          <cell r="F17">
            <v>150304.14000000001</v>
          </cell>
          <cell r="J17" t="str">
            <v>24f</v>
          </cell>
        </row>
        <row r="18">
          <cell r="C18" t="str">
            <v>COMMERCIAL SALES</v>
          </cell>
          <cell r="D18" t="str">
            <v>R</v>
          </cell>
          <cell r="F18">
            <v>5063408.55</v>
          </cell>
          <cell r="J18">
            <v>36</v>
          </cell>
        </row>
        <row r="19">
          <cell r="C19" t="str">
            <v>COMMERCIAL SALES</v>
          </cell>
          <cell r="D19" t="str">
            <v>R</v>
          </cell>
          <cell r="F19">
            <v>61395843.880000003</v>
          </cell>
          <cell r="J19">
            <v>36</v>
          </cell>
        </row>
        <row r="20">
          <cell r="C20" t="str">
            <v>COMMERCIAL SALES</v>
          </cell>
          <cell r="D20" t="str">
            <v>R</v>
          </cell>
          <cell r="F20">
            <v>13916886.15</v>
          </cell>
          <cell r="J20" t="str">
            <v>48t</v>
          </cell>
        </row>
        <row r="21">
          <cell r="C21" t="str">
            <v>COMMERCIAL SALES</v>
          </cell>
          <cell r="D21" t="str">
            <v>R</v>
          </cell>
          <cell r="F21">
            <v>43047.18</v>
          </cell>
          <cell r="J21" t="str">
            <v>aga</v>
          </cell>
        </row>
        <row r="22">
          <cell r="C22" t="str">
            <v>COMMERCIAL SALES</v>
          </cell>
          <cell r="D22" t="str">
            <v>R</v>
          </cell>
          <cell r="F22">
            <v>16334.74</v>
          </cell>
          <cell r="J22" t="str">
            <v>aga</v>
          </cell>
        </row>
        <row r="23">
          <cell r="C23" t="str">
            <v>COMMERCIAL SALES</v>
          </cell>
          <cell r="D23" t="str">
            <v>R</v>
          </cell>
          <cell r="F23">
            <v>1931.69</v>
          </cell>
          <cell r="J23" t="str">
            <v>aga</v>
          </cell>
        </row>
        <row r="24">
          <cell r="C24" t="str">
            <v>COMMERCIAL SALES</v>
          </cell>
          <cell r="D24" t="str">
            <v>R</v>
          </cell>
          <cell r="F24">
            <v>243521.31</v>
          </cell>
          <cell r="J24" t="str">
            <v>aga</v>
          </cell>
        </row>
        <row r="25">
          <cell r="C25" t="str">
            <v>COMMERCIAL SALES</v>
          </cell>
          <cell r="D25" t="str">
            <v>R</v>
          </cell>
          <cell r="F25">
            <v>31229.14</v>
          </cell>
          <cell r="J25" t="str">
            <v>aga</v>
          </cell>
        </row>
        <row r="26">
          <cell r="C26" t="str">
            <v>COMMERCIAL SALES</v>
          </cell>
          <cell r="D26" t="str">
            <v>R</v>
          </cell>
          <cell r="F26">
            <v>668.76</v>
          </cell>
          <cell r="J26" t="str">
            <v>aga</v>
          </cell>
        </row>
        <row r="27">
          <cell r="C27" t="str">
            <v>COMMERCIAL SALES</v>
          </cell>
          <cell r="D27" t="str">
            <v>R</v>
          </cell>
          <cell r="F27">
            <v>4733.54</v>
          </cell>
          <cell r="J27" t="str">
            <v>aga</v>
          </cell>
        </row>
        <row r="28">
          <cell r="C28" t="str">
            <v>COMMERCIAL SALES</v>
          </cell>
          <cell r="D28" t="str">
            <v>R</v>
          </cell>
          <cell r="F28">
            <v>60961.599999999999</v>
          </cell>
          <cell r="J28" t="str">
            <v>aga</v>
          </cell>
        </row>
        <row r="29">
          <cell r="C29" t="str">
            <v>COMMERCIAL SALES</v>
          </cell>
          <cell r="D29" t="str">
            <v>R</v>
          </cell>
          <cell r="F29">
            <v>9807.1200000000008</v>
          </cell>
          <cell r="J29" t="str">
            <v>aga</v>
          </cell>
        </row>
        <row r="30">
          <cell r="C30" t="str">
            <v>COMMERCIAL SALES</v>
          </cell>
          <cell r="D30" t="str">
            <v>R</v>
          </cell>
          <cell r="F30">
            <v>282403.94</v>
          </cell>
          <cell r="J30">
            <v>24</v>
          </cell>
        </row>
        <row r="31">
          <cell r="C31" t="str">
            <v>COMMERCIAL SALES</v>
          </cell>
          <cell r="D31" t="str">
            <v>R</v>
          </cell>
          <cell r="F31">
            <v>758043.07</v>
          </cell>
          <cell r="J31">
            <v>36</v>
          </cell>
        </row>
        <row r="32">
          <cell r="C32" t="str">
            <v>COMMERCIAL SALES</v>
          </cell>
          <cell r="D32" t="str">
            <v>R</v>
          </cell>
          <cell r="F32">
            <v>779830.19</v>
          </cell>
          <cell r="J32" t="str">
            <v>48t</v>
          </cell>
        </row>
        <row r="33">
          <cell r="C33" t="str">
            <v>COMMERCIAL SALES</v>
          </cell>
          <cell r="D33" t="str">
            <v>R</v>
          </cell>
          <cell r="F33">
            <v>214888.11</v>
          </cell>
          <cell r="J33" t="str">
            <v>15n</v>
          </cell>
        </row>
        <row r="34">
          <cell r="C34" t="str">
            <v>COMMERCIAL SALES</v>
          </cell>
          <cell r="D34" t="str">
            <v>R</v>
          </cell>
          <cell r="F34">
            <v>81487.39</v>
          </cell>
          <cell r="J34" t="str">
            <v>15n</v>
          </cell>
        </row>
        <row r="35">
          <cell r="C35" t="str">
            <v>COMMERCIAL SALES</v>
          </cell>
          <cell r="D35" t="str">
            <v>R</v>
          </cell>
          <cell r="F35">
            <v>25725.27</v>
          </cell>
          <cell r="J35">
            <v>54</v>
          </cell>
        </row>
        <row r="36">
          <cell r="C36" t="str">
            <v>COMMERCIAL SALES</v>
          </cell>
          <cell r="D36" t="str">
            <v>R</v>
          </cell>
          <cell r="F36">
            <v>-0.81</v>
          </cell>
          <cell r="J36" t="str">
            <v>cent</v>
          </cell>
        </row>
        <row r="37">
          <cell r="C37" t="str">
            <v>COMMERCIAL SALES</v>
          </cell>
          <cell r="D37" t="str">
            <v>R</v>
          </cell>
          <cell r="F37">
            <v>4677197.4400000004</v>
          </cell>
          <cell r="J37" t="str">
            <v>dsm</v>
          </cell>
        </row>
        <row r="38">
          <cell r="C38" t="str">
            <v>COMMERCIAL SALES</v>
          </cell>
          <cell r="D38" t="str">
            <v>R</v>
          </cell>
          <cell r="F38">
            <v>34149.410000000003</v>
          </cell>
          <cell r="J38" t="str">
            <v>blue</v>
          </cell>
        </row>
        <row r="39">
          <cell r="C39" t="str">
            <v>COMMERCIAL SALES</v>
          </cell>
          <cell r="D39" t="str">
            <v>R</v>
          </cell>
        </row>
        <row r="40">
          <cell r="C40" t="str">
            <v>COMMERCIAL SALES</v>
          </cell>
          <cell r="D40" t="str">
            <v>R</v>
          </cell>
          <cell r="F40">
            <v>-6914974.1399999997</v>
          </cell>
          <cell r="J40" t="str">
            <v>rev</v>
          </cell>
        </row>
        <row r="41">
          <cell r="C41" t="str">
            <v>COMMERCIAL SALES</v>
          </cell>
          <cell r="D41" t="str">
            <v>R</v>
          </cell>
          <cell r="F41">
            <v>856083.59</v>
          </cell>
          <cell r="J41" t="str">
            <v>rev</v>
          </cell>
        </row>
        <row r="42">
          <cell r="C42" t="str">
            <v>COMMERCIAL SALES</v>
          </cell>
          <cell r="D42" t="str">
            <v>U</v>
          </cell>
          <cell r="F42">
            <v>-3834000</v>
          </cell>
          <cell r="J42" t="str">
            <v>unbilled</v>
          </cell>
        </row>
        <row r="43">
          <cell r="C43" t="str">
            <v>INDUSTRIAL SALES</v>
          </cell>
          <cell r="D43" t="str">
            <v>B</v>
          </cell>
          <cell r="F43">
            <v>-7588.03</v>
          </cell>
          <cell r="J43">
            <v>24</v>
          </cell>
        </row>
        <row r="44">
          <cell r="C44" t="str">
            <v>INDUSTRIAL SALES</v>
          </cell>
          <cell r="D44" t="str">
            <v>B</v>
          </cell>
          <cell r="F44">
            <v>-27.35</v>
          </cell>
          <cell r="J44" t="str">
            <v>24fp</v>
          </cell>
        </row>
        <row r="45">
          <cell r="C45" t="str">
            <v>INDUSTRIAL SALES</v>
          </cell>
          <cell r="D45" t="str">
            <v>B</v>
          </cell>
          <cell r="F45">
            <v>-11581.46</v>
          </cell>
          <cell r="J45">
            <v>36</v>
          </cell>
        </row>
        <row r="46">
          <cell r="C46" t="str">
            <v>INDUSTRIAL SALES</v>
          </cell>
          <cell r="D46" t="str">
            <v>B</v>
          </cell>
          <cell r="F46">
            <v>-200.25</v>
          </cell>
          <cell r="J46" t="str">
            <v>15n</v>
          </cell>
        </row>
        <row r="47">
          <cell r="C47" t="str">
            <v>INDUSTRIAL SALES</v>
          </cell>
          <cell r="D47" t="str">
            <v>B</v>
          </cell>
          <cell r="F47">
            <v>-701.18</v>
          </cell>
          <cell r="J47" t="str">
            <v>bpa</v>
          </cell>
        </row>
        <row r="48">
          <cell r="C48" t="str">
            <v>INDUSTRIAL SALES</v>
          </cell>
          <cell r="D48" t="str">
            <v>B</v>
          </cell>
        </row>
        <row r="49">
          <cell r="C49" t="str">
            <v>INDUSTRIAL SALES</v>
          </cell>
          <cell r="D49" t="str">
            <v>R</v>
          </cell>
          <cell r="F49">
            <v>106726.13</v>
          </cell>
          <cell r="J49">
            <v>24</v>
          </cell>
        </row>
        <row r="50">
          <cell r="C50" t="str">
            <v>INDUSTRIAL SALES</v>
          </cell>
          <cell r="D50" t="str">
            <v>R</v>
          </cell>
          <cell r="F50">
            <v>1796.35</v>
          </cell>
          <cell r="J50" t="str">
            <v>24fp</v>
          </cell>
        </row>
        <row r="51">
          <cell r="C51" t="str">
            <v>INDUSTRIAL SALES</v>
          </cell>
          <cell r="D51" t="str">
            <v>R</v>
          </cell>
          <cell r="F51">
            <v>1503355.26</v>
          </cell>
          <cell r="J51">
            <v>24</v>
          </cell>
        </row>
        <row r="52">
          <cell r="C52" t="str">
            <v>INDUSTRIAL SALES</v>
          </cell>
          <cell r="D52" t="str">
            <v>R</v>
          </cell>
          <cell r="F52">
            <v>8652.6</v>
          </cell>
          <cell r="J52" t="str">
            <v>24f</v>
          </cell>
        </row>
        <row r="53">
          <cell r="C53" t="str">
            <v>INDUSTRIAL SALES</v>
          </cell>
          <cell r="D53" t="str">
            <v>R</v>
          </cell>
          <cell r="F53">
            <v>197275.57</v>
          </cell>
          <cell r="J53">
            <v>36</v>
          </cell>
        </row>
        <row r="54">
          <cell r="C54" t="str">
            <v>INDUSTRIAL SALES</v>
          </cell>
          <cell r="D54" t="str">
            <v>R</v>
          </cell>
          <cell r="F54">
            <v>8501733.5999999996</v>
          </cell>
          <cell r="J54">
            <v>36</v>
          </cell>
        </row>
        <row r="55">
          <cell r="C55" t="str">
            <v>INDUSTRIAL SALES</v>
          </cell>
          <cell r="D55" t="str">
            <v>R</v>
          </cell>
          <cell r="F55">
            <v>41621830.200000003</v>
          </cell>
          <cell r="J55" t="str">
            <v>48t</v>
          </cell>
        </row>
        <row r="56">
          <cell r="C56" t="str">
            <v>INDUSTRIAL SALES</v>
          </cell>
          <cell r="D56" t="str">
            <v>R</v>
          </cell>
          <cell r="F56">
            <v>25949.87</v>
          </cell>
          <cell r="J56" t="str">
            <v>aga</v>
          </cell>
        </row>
        <row r="57">
          <cell r="C57" t="str">
            <v>INDUSTRIAL SALES</v>
          </cell>
          <cell r="D57" t="str">
            <v>R</v>
          </cell>
          <cell r="F57">
            <v>13151.16</v>
          </cell>
          <cell r="J57" t="str">
            <v>15n</v>
          </cell>
        </row>
        <row r="58">
          <cell r="C58" t="str">
            <v>INDUSTRIAL SALES</v>
          </cell>
          <cell r="D58" t="str">
            <v>R</v>
          </cell>
          <cell r="F58">
            <v>4090.07</v>
          </cell>
          <cell r="J58" t="str">
            <v>15n</v>
          </cell>
        </row>
        <row r="59">
          <cell r="C59" t="str">
            <v>INDUSTRIAL SALES</v>
          </cell>
          <cell r="D59" t="str">
            <v>R</v>
          </cell>
          <cell r="F59">
            <v>308046.39</v>
          </cell>
          <cell r="J59">
            <v>47</v>
          </cell>
        </row>
        <row r="60">
          <cell r="C60" t="str">
            <v>INDUSTRIAL SALES</v>
          </cell>
          <cell r="D60" t="str">
            <v>R</v>
          </cell>
          <cell r="F60">
            <v>1902309.31</v>
          </cell>
          <cell r="J60" t="str">
            <v>dsm</v>
          </cell>
        </row>
        <row r="61">
          <cell r="C61" t="str">
            <v>INDUSTRIAL SALES</v>
          </cell>
          <cell r="D61" t="str">
            <v>R</v>
          </cell>
          <cell r="F61">
            <v>6.96</v>
          </cell>
          <cell r="J61" t="str">
            <v>blue</v>
          </cell>
        </row>
        <row r="62">
          <cell r="C62" t="str">
            <v>INDUSTRIAL SALES</v>
          </cell>
          <cell r="D62" t="str">
            <v>R</v>
          </cell>
        </row>
        <row r="63">
          <cell r="C63" t="str">
            <v>INDUSTRIAL SALES</v>
          </cell>
          <cell r="D63" t="str">
            <v>R</v>
          </cell>
          <cell r="F63">
            <v>-3871617.37</v>
          </cell>
          <cell r="J63" t="str">
            <v>rev</v>
          </cell>
        </row>
        <row r="64">
          <cell r="C64" t="str">
            <v>INDUSTRIAL SALES</v>
          </cell>
          <cell r="D64" t="str">
            <v>R</v>
          </cell>
          <cell r="F64">
            <v>456140.39</v>
          </cell>
          <cell r="J64" t="str">
            <v>rev</v>
          </cell>
        </row>
        <row r="65">
          <cell r="C65" t="str">
            <v>INDUSTRIAL SALES</v>
          </cell>
          <cell r="D65" t="str">
            <v>U</v>
          </cell>
          <cell r="F65">
            <v>1988000</v>
          </cell>
          <cell r="J65" t="str">
            <v>unbilled</v>
          </cell>
        </row>
        <row r="66">
          <cell r="C66" t="str">
            <v>IRRIGATION SALES</v>
          </cell>
          <cell r="D66" t="str">
            <v>B</v>
          </cell>
          <cell r="F66">
            <v>-769678.99</v>
          </cell>
          <cell r="J66">
            <v>40</v>
          </cell>
        </row>
        <row r="67">
          <cell r="C67" t="str">
            <v>IRRIGATION SALES</v>
          </cell>
          <cell r="D67" t="str">
            <v>B</v>
          </cell>
          <cell r="F67">
            <v>95836.41</v>
          </cell>
          <cell r="J67" t="str">
            <v>bpaadj</v>
          </cell>
        </row>
        <row r="68">
          <cell r="C68" t="str">
            <v>IRRIGATION SALES</v>
          </cell>
          <cell r="D68" t="str">
            <v>B</v>
          </cell>
          <cell r="F68">
            <v>-1308.08</v>
          </cell>
          <cell r="J68">
            <v>40</v>
          </cell>
        </row>
        <row r="69">
          <cell r="C69" t="str">
            <v>IRRIGATION SALES</v>
          </cell>
          <cell r="D69" t="str">
            <v>B</v>
          </cell>
        </row>
        <row r="70">
          <cell r="C70" t="str">
            <v>IRRIGATION SALES</v>
          </cell>
          <cell r="D70" t="str">
            <v>B</v>
          </cell>
          <cell r="F70">
            <v>-48364.38</v>
          </cell>
          <cell r="J70" t="str">
            <v>bpa</v>
          </cell>
        </row>
        <row r="71">
          <cell r="C71" t="str">
            <v>IRRIGATION SALES</v>
          </cell>
          <cell r="D71" t="str">
            <v>R</v>
          </cell>
          <cell r="F71">
            <v>9242463.5500000007</v>
          </cell>
          <cell r="J71">
            <v>40</v>
          </cell>
        </row>
        <row r="72">
          <cell r="C72" t="str">
            <v>IRRIGATION SALES</v>
          </cell>
          <cell r="D72" t="str">
            <v>R</v>
          </cell>
          <cell r="F72">
            <v>4259161.76</v>
          </cell>
          <cell r="J72" t="str">
            <v>40x</v>
          </cell>
        </row>
        <row r="73">
          <cell r="C73" t="str">
            <v>IRRIGATION SALES</v>
          </cell>
          <cell r="D73" t="str">
            <v>R</v>
          </cell>
          <cell r="F73">
            <v>8611.42</v>
          </cell>
          <cell r="J73" t="str">
            <v>aga</v>
          </cell>
        </row>
        <row r="74">
          <cell r="C74" t="str">
            <v>IRRIGATION SALES</v>
          </cell>
          <cell r="D74" t="str">
            <v>R</v>
          </cell>
          <cell r="F74">
            <v>71.56</v>
          </cell>
          <cell r="J74" t="str">
            <v>aga</v>
          </cell>
        </row>
        <row r="75">
          <cell r="C75" t="str">
            <v>IRRIGATION SALES</v>
          </cell>
          <cell r="D75" t="str">
            <v>R</v>
          </cell>
          <cell r="F75">
            <v>8543.2999999999993</v>
          </cell>
          <cell r="J75" t="str">
            <v>aga</v>
          </cell>
        </row>
        <row r="76">
          <cell r="C76" t="str">
            <v>IRRIGATION SALES</v>
          </cell>
          <cell r="D76" t="str">
            <v>R</v>
          </cell>
          <cell r="F76">
            <v>173089.14</v>
          </cell>
          <cell r="J76" t="str">
            <v>aga</v>
          </cell>
        </row>
        <row r="77">
          <cell r="C77" t="str">
            <v>IRRIGATION SALES</v>
          </cell>
          <cell r="D77" t="str">
            <v>R</v>
          </cell>
          <cell r="F77">
            <v>11232.66</v>
          </cell>
          <cell r="J77" t="str">
            <v>aga</v>
          </cell>
        </row>
        <row r="78">
          <cell r="C78" t="str">
            <v>IRRIGATION SALES</v>
          </cell>
          <cell r="D78" t="str">
            <v>R</v>
          </cell>
          <cell r="F78">
            <v>185.04</v>
          </cell>
          <cell r="J78" t="str">
            <v>aga</v>
          </cell>
        </row>
        <row r="79">
          <cell r="C79" t="str">
            <v>IRRIGATION SALES</v>
          </cell>
          <cell r="D79" t="str">
            <v>R</v>
          </cell>
          <cell r="F79">
            <v>35542.6</v>
          </cell>
          <cell r="J79" t="str">
            <v>aga</v>
          </cell>
        </row>
        <row r="80">
          <cell r="C80" t="str">
            <v>IRRIGATION SALES</v>
          </cell>
          <cell r="D80" t="str">
            <v>R</v>
          </cell>
          <cell r="F80">
            <v>16431.59</v>
          </cell>
          <cell r="J80">
            <v>40</v>
          </cell>
        </row>
        <row r="81">
          <cell r="C81" t="str">
            <v>IRRIGATION SALES</v>
          </cell>
          <cell r="D81" t="str">
            <v>R</v>
          </cell>
          <cell r="F81">
            <v>7.0000000000000007E-2</v>
          </cell>
          <cell r="J81">
            <v>40</v>
          </cell>
        </row>
        <row r="82">
          <cell r="C82" t="str">
            <v>IRRIGATION SALES</v>
          </cell>
          <cell r="D82" t="str">
            <v>R</v>
          </cell>
          <cell r="F82">
            <v>-74000</v>
          </cell>
          <cell r="J82" t="str">
            <v>rev</v>
          </cell>
        </row>
        <row r="83">
          <cell r="C83" t="str">
            <v>IRRIGATION SALES</v>
          </cell>
          <cell r="D83" t="str">
            <v>R</v>
          </cell>
          <cell r="F83">
            <v>491631.29</v>
          </cell>
          <cell r="J83" t="str">
            <v>dsm</v>
          </cell>
        </row>
        <row r="84">
          <cell r="C84" t="str">
            <v>IRRIGATION SALES</v>
          </cell>
          <cell r="D84" t="str">
            <v>R</v>
          </cell>
          <cell r="F84">
            <v>324.81</v>
          </cell>
          <cell r="J84" t="str">
            <v>blue</v>
          </cell>
        </row>
        <row r="85">
          <cell r="C85" t="str">
            <v>IRRIGATION SALES</v>
          </cell>
          <cell r="D85" t="str">
            <v>R</v>
          </cell>
        </row>
        <row r="86">
          <cell r="C86" t="str">
            <v>IRRIGATION SALES</v>
          </cell>
          <cell r="D86" t="str">
            <v>R</v>
          </cell>
          <cell r="F86">
            <v>-161182.48000000001</v>
          </cell>
          <cell r="J86" t="str">
            <v>rev</v>
          </cell>
        </row>
        <row r="87">
          <cell r="C87" t="str">
            <v>IRRIGATION SALES</v>
          </cell>
          <cell r="D87" t="str">
            <v>R</v>
          </cell>
          <cell r="F87">
            <v>85671.06</v>
          </cell>
          <cell r="J87" t="str">
            <v>rev</v>
          </cell>
        </row>
        <row r="88">
          <cell r="C88" t="str">
            <v>IRRIGATION SALES</v>
          </cell>
          <cell r="D88" t="str">
            <v>U</v>
          </cell>
          <cell r="F88">
            <v>1080000</v>
          </cell>
          <cell r="J88" t="str">
            <v>unbilled</v>
          </cell>
        </row>
        <row r="89">
          <cell r="C89" t="str">
            <v>PUBLIC STREET&amp;HIGHWAY LIGHTING</v>
          </cell>
          <cell r="D89" t="str">
            <v>R</v>
          </cell>
          <cell r="F89">
            <v>90.84</v>
          </cell>
          <cell r="J89">
            <v>12</v>
          </cell>
        </row>
        <row r="90">
          <cell r="C90" t="str">
            <v>PUBLIC STREET&amp;HIGHWAY LIGHTING</v>
          </cell>
          <cell r="D90" t="str">
            <v>R</v>
          </cell>
          <cell r="F90">
            <v>31629.19</v>
          </cell>
          <cell r="J90">
            <v>52</v>
          </cell>
        </row>
        <row r="91">
          <cell r="C91" t="str">
            <v>PUBLIC STREET&amp;HIGHWAY LIGHTING</v>
          </cell>
          <cell r="D91" t="str">
            <v>R</v>
          </cell>
          <cell r="F91">
            <v>251155.41</v>
          </cell>
          <cell r="J91" t="str">
            <v>53f</v>
          </cell>
        </row>
        <row r="92">
          <cell r="C92" t="str">
            <v>PUBLIC STREET&amp;HIGHWAY LIGHTING</v>
          </cell>
          <cell r="D92" t="str">
            <v>R</v>
          </cell>
          <cell r="F92">
            <v>76938.39</v>
          </cell>
          <cell r="J92" t="str">
            <v>53m</v>
          </cell>
        </row>
        <row r="93">
          <cell r="C93" t="str">
            <v>PUBLIC STREET&amp;HIGHWAY LIGHTING</v>
          </cell>
          <cell r="D93" t="str">
            <v>R</v>
          </cell>
          <cell r="F93">
            <v>214088.65</v>
          </cell>
          <cell r="J93">
            <v>57</v>
          </cell>
        </row>
        <row r="94">
          <cell r="C94" t="str">
            <v>PUBLIC STREET&amp;HIGHWAY LIGHTING</v>
          </cell>
          <cell r="D94" t="str">
            <v>R</v>
          </cell>
          <cell r="F94">
            <v>784128.37</v>
          </cell>
          <cell r="J94">
            <v>51</v>
          </cell>
        </row>
        <row r="95">
          <cell r="C95" t="str">
            <v>PUBLIC STREET&amp;HIGHWAY LIGHTING</v>
          </cell>
          <cell r="D95" t="str">
            <v>R</v>
          </cell>
          <cell r="F95">
            <v>31369.759999999998</v>
          </cell>
          <cell r="J95" t="str">
            <v>dsm</v>
          </cell>
        </row>
        <row r="96">
          <cell r="C96" t="str">
            <v>PUBLIC STREET&amp;HIGHWAY LIGHTING</v>
          </cell>
          <cell r="D96" t="str">
            <v>R</v>
          </cell>
        </row>
        <row r="97">
          <cell r="C97" t="str">
            <v>PUBLIC STREET&amp;HIGHWAY LIGHTING</v>
          </cell>
          <cell r="D97" t="str">
            <v>R</v>
          </cell>
          <cell r="F97">
            <v>-64992.32</v>
          </cell>
          <cell r="J97" t="str">
            <v>rev</v>
          </cell>
        </row>
        <row r="98">
          <cell r="C98" t="str">
            <v>PUBLIC STREET&amp;HIGHWAY LIGHTING</v>
          </cell>
          <cell r="D98" t="str">
            <v>R</v>
          </cell>
          <cell r="F98">
            <v>4563.03</v>
          </cell>
          <cell r="J98" t="str">
            <v>rev</v>
          </cell>
        </row>
        <row r="99">
          <cell r="C99" t="str">
            <v>PUBLIC STREET&amp;HIGHWAY LIGHTING</v>
          </cell>
          <cell r="D99" t="str">
            <v>U</v>
          </cell>
          <cell r="F99">
            <v>13000</v>
          </cell>
          <cell r="J99" t="str">
            <v>unbilled</v>
          </cell>
        </row>
        <row r="100">
          <cell r="C100" t="str">
            <v>RESIDENTIAL SALES</v>
          </cell>
          <cell r="D100" t="str">
            <v>B</v>
          </cell>
          <cell r="F100">
            <v>-56170.69</v>
          </cell>
          <cell r="J100">
            <v>135</v>
          </cell>
        </row>
        <row r="101">
          <cell r="C101" t="str">
            <v>RESIDENTIAL SALES</v>
          </cell>
          <cell r="D101" t="str">
            <v>B</v>
          </cell>
          <cell r="F101">
            <v>-7442.68</v>
          </cell>
          <cell r="J101" t="str">
            <v>15r</v>
          </cell>
        </row>
        <row r="102">
          <cell r="C102" t="str">
            <v>RESIDENTIAL SALES</v>
          </cell>
          <cell r="D102" t="str">
            <v>B</v>
          </cell>
          <cell r="F102">
            <v>-11490411.09</v>
          </cell>
          <cell r="J102">
            <v>16</v>
          </cell>
        </row>
        <row r="103">
          <cell r="C103" t="str">
            <v>RESIDENTIAL SALES</v>
          </cell>
          <cell r="D103" t="str">
            <v>B</v>
          </cell>
          <cell r="F103">
            <v>-545978.80000000005</v>
          </cell>
          <cell r="J103">
            <v>17</v>
          </cell>
        </row>
        <row r="104">
          <cell r="C104" t="str">
            <v>RESIDENTIAL SALES</v>
          </cell>
          <cell r="D104" t="str">
            <v>B</v>
          </cell>
          <cell r="F104">
            <v>-16828.43</v>
          </cell>
          <cell r="J104">
            <v>18</v>
          </cell>
        </row>
        <row r="105">
          <cell r="C105" t="str">
            <v>RESIDENTIAL SALES</v>
          </cell>
          <cell r="D105" t="str">
            <v>B</v>
          </cell>
          <cell r="F105">
            <v>-2617.67</v>
          </cell>
          <cell r="J105" t="str">
            <v>18x</v>
          </cell>
        </row>
        <row r="106">
          <cell r="C106" t="str">
            <v>RESIDENTIAL SALES</v>
          </cell>
          <cell r="D106" t="str">
            <v>B</v>
          </cell>
          <cell r="F106">
            <v>-156475.12</v>
          </cell>
          <cell r="J106">
            <v>24</v>
          </cell>
        </row>
        <row r="107">
          <cell r="C107" t="str">
            <v>RESIDENTIAL SALES</v>
          </cell>
          <cell r="D107" t="str">
            <v>B</v>
          </cell>
          <cell r="F107">
            <v>-2908.82</v>
          </cell>
          <cell r="J107">
            <v>36</v>
          </cell>
        </row>
        <row r="108">
          <cell r="C108" t="str">
            <v>RESIDENTIAL SALES</v>
          </cell>
          <cell r="D108" t="str">
            <v>B</v>
          </cell>
          <cell r="F108">
            <v>-23.47</v>
          </cell>
          <cell r="J108">
            <v>24</v>
          </cell>
        </row>
        <row r="109">
          <cell r="C109" t="str">
            <v>RESIDENTIAL SALES</v>
          </cell>
          <cell r="D109" t="str">
            <v>B</v>
          </cell>
          <cell r="F109">
            <v>-61754.31</v>
          </cell>
          <cell r="J109" t="str">
            <v>bpa</v>
          </cell>
        </row>
        <row r="110">
          <cell r="C110" t="str">
            <v>RESIDENTIAL SALES</v>
          </cell>
          <cell r="D110" t="str">
            <v>B</v>
          </cell>
        </row>
        <row r="111">
          <cell r="C111" t="str">
            <v>RESIDENTIAL SALES</v>
          </cell>
          <cell r="D111" t="str">
            <v>R</v>
          </cell>
          <cell r="F111">
            <v>-0.21</v>
          </cell>
          <cell r="J111" t="str">
            <v>blue</v>
          </cell>
        </row>
        <row r="112">
          <cell r="C112" t="str">
            <v>RESIDENTIAL SALES</v>
          </cell>
          <cell r="D112" t="str">
            <v>R</v>
          </cell>
          <cell r="F112">
            <v>2285.12</v>
          </cell>
          <cell r="J112" t="str">
            <v>aga</v>
          </cell>
        </row>
        <row r="113">
          <cell r="C113" t="str">
            <v>RESIDENTIAL SALES</v>
          </cell>
          <cell r="D113" t="str">
            <v>R</v>
          </cell>
          <cell r="F113">
            <v>769936.18</v>
          </cell>
          <cell r="J113">
            <v>135</v>
          </cell>
        </row>
        <row r="114">
          <cell r="C114" t="str">
            <v>RESIDENTIAL SALES</v>
          </cell>
          <cell r="D114" t="str">
            <v>R</v>
          </cell>
          <cell r="F114">
            <v>152038.65</v>
          </cell>
          <cell r="J114" t="str">
            <v>15r</v>
          </cell>
        </row>
        <row r="115">
          <cell r="C115" t="str">
            <v>RESIDENTIAL SALES</v>
          </cell>
          <cell r="D115" t="str">
            <v>R</v>
          </cell>
          <cell r="F115">
            <v>148164455.22999999</v>
          </cell>
          <cell r="J115">
            <v>16</v>
          </cell>
        </row>
        <row r="116">
          <cell r="C116" t="str">
            <v>RESIDENTIAL SALES</v>
          </cell>
          <cell r="D116" t="str">
            <v>R</v>
          </cell>
          <cell r="F116">
            <v>7014407.8899999997</v>
          </cell>
          <cell r="J116">
            <v>17</v>
          </cell>
        </row>
        <row r="117">
          <cell r="C117" t="str">
            <v>RESIDENTIAL SALES</v>
          </cell>
          <cell r="D117" t="str">
            <v>R</v>
          </cell>
          <cell r="F117">
            <v>236057.26</v>
          </cell>
          <cell r="J117">
            <v>18</v>
          </cell>
        </row>
        <row r="118">
          <cell r="C118" t="str">
            <v>RESIDENTIAL SALES</v>
          </cell>
          <cell r="D118" t="str">
            <v>R</v>
          </cell>
          <cell r="F118">
            <v>35986.42</v>
          </cell>
          <cell r="J118" t="str">
            <v>18x</v>
          </cell>
        </row>
        <row r="119">
          <cell r="C119" t="str">
            <v>RESIDENTIAL SALES</v>
          </cell>
          <cell r="D119" t="str">
            <v>R</v>
          </cell>
          <cell r="F119">
            <v>2563216.4699999997</v>
          </cell>
          <cell r="J119">
            <v>24</v>
          </cell>
        </row>
        <row r="120">
          <cell r="C120" t="str">
            <v>RESIDENTIAL SALES</v>
          </cell>
          <cell r="D120" t="str">
            <v>R</v>
          </cell>
          <cell r="F120">
            <v>44781.89</v>
          </cell>
          <cell r="J120">
            <v>36</v>
          </cell>
        </row>
        <row r="121">
          <cell r="C121" t="str">
            <v>RESIDENTIAL SALES</v>
          </cell>
          <cell r="D121" t="str">
            <v>R</v>
          </cell>
          <cell r="F121">
            <v>575.21</v>
          </cell>
          <cell r="J121">
            <v>24</v>
          </cell>
        </row>
        <row r="122">
          <cell r="C122" t="str">
            <v>RESIDENTIAL SALES</v>
          </cell>
          <cell r="D122" t="str">
            <v>R</v>
          </cell>
          <cell r="F122">
            <v>5624856.8399999999</v>
          </cell>
          <cell r="J122" t="str">
            <v>dsm</v>
          </cell>
        </row>
        <row r="123">
          <cell r="C123" t="str">
            <v>RESIDENTIAL SALES</v>
          </cell>
          <cell r="D123" t="str">
            <v>R</v>
          </cell>
          <cell r="F123">
            <v>174939.83</v>
          </cell>
          <cell r="J123" t="str">
            <v>blue</v>
          </cell>
        </row>
        <row r="124">
          <cell r="C124" t="str">
            <v>RESIDENTIAL SALES</v>
          </cell>
          <cell r="D124" t="str">
            <v>R</v>
          </cell>
        </row>
        <row r="125">
          <cell r="C125" t="str">
            <v>RESIDENTIAL SALES</v>
          </cell>
          <cell r="D125" t="str">
            <v>R</v>
          </cell>
          <cell r="F125">
            <v>-10788382.59</v>
          </cell>
          <cell r="J125" t="str">
            <v>rev</v>
          </cell>
        </row>
        <row r="126">
          <cell r="C126" t="str">
            <v>RESIDENTIAL SALES</v>
          </cell>
          <cell r="D126" t="str">
            <v>R</v>
          </cell>
          <cell r="F126">
            <v>912975.39</v>
          </cell>
          <cell r="J126" t="str">
            <v>rev</v>
          </cell>
        </row>
        <row r="127">
          <cell r="C127" t="str">
            <v>RESIDENTIAL SALES</v>
          </cell>
          <cell r="D127" t="str">
            <v>U</v>
          </cell>
          <cell r="F127">
            <v>-11000</v>
          </cell>
          <cell r="J127" t="str">
            <v>unbilled</v>
          </cell>
        </row>
        <row r="128">
          <cell r="C128" t="str">
            <v>RESIDENTIAL SALES</v>
          </cell>
          <cell r="D128" t="str">
            <v>U</v>
          </cell>
          <cell r="F128">
            <v>3479000</v>
          </cell>
          <cell r="J128" t="str">
            <v>unbilled</v>
          </cell>
        </row>
      </sheetData>
      <sheetData sheetId="6" refreshError="1"/>
      <sheetData sheetId="7">
        <row r="9">
          <cell r="R9" t="str">
            <v>Total</v>
          </cell>
        </row>
        <row r="10">
          <cell r="R10" t="str">
            <v>Sch. 191</v>
          </cell>
        </row>
        <row r="11">
          <cell r="A11" t="str">
            <v>Class</v>
          </cell>
          <cell r="B11" t="str">
            <v>Schedule</v>
          </cell>
          <cell r="R11" t="str">
            <v>Surcharge</v>
          </cell>
        </row>
        <row r="13">
          <cell r="A13" t="str">
            <v>RESIDENTIAL SALES</v>
          </cell>
        </row>
        <row r="14">
          <cell r="A14" t="str">
            <v>RESIDENTIAL SALES</v>
          </cell>
          <cell r="B14" t="str">
            <v>15r</v>
          </cell>
          <cell r="R14">
            <v>3059.3488889040095</v>
          </cell>
        </row>
        <row r="15">
          <cell r="A15" t="str">
            <v>RESIDENTIAL SALES</v>
          </cell>
          <cell r="B15">
            <v>16</v>
          </cell>
          <cell r="R15">
            <v>5329447.7275620839</v>
          </cell>
        </row>
        <row r="16">
          <cell r="A16" t="str">
            <v>RESIDENTIAL SALES</v>
          </cell>
          <cell r="B16">
            <v>17</v>
          </cell>
          <cell r="R16">
            <v>252843.47871369196</v>
          </cell>
        </row>
        <row r="17">
          <cell r="A17" t="str">
            <v>RESIDENTIAL SALES</v>
          </cell>
          <cell r="B17">
            <v>18</v>
          </cell>
          <cell r="R17">
            <v>8940.7302872490291</v>
          </cell>
        </row>
        <row r="18">
          <cell r="A18" t="str">
            <v>RESIDENTIAL SALES</v>
          </cell>
          <cell r="B18">
            <v>24</v>
          </cell>
          <cell r="R18">
            <v>74354.567387108749</v>
          </cell>
        </row>
        <row r="19">
          <cell r="A19" t="str">
            <v>RESIDENTIAL SALES</v>
          </cell>
          <cell r="B19">
            <v>36</v>
          </cell>
          <cell r="R19">
            <v>1692.2204000000002</v>
          </cell>
        </row>
        <row r="20">
          <cell r="A20" t="str">
            <v>Residential Total</v>
          </cell>
          <cell r="R20">
            <v>5670338.0732390378</v>
          </cell>
        </row>
        <row r="22">
          <cell r="A22" t="str">
            <v>COMMERCIAL SALES</v>
          </cell>
        </row>
        <row r="23">
          <cell r="A23" t="str">
            <v>COMMERCIAL SALES</v>
          </cell>
          <cell r="B23" t="str">
            <v>15n</v>
          </cell>
          <cell r="R23">
            <v>6251.5411529590538</v>
          </cell>
        </row>
        <row r="24">
          <cell r="A24" t="str">
            <v>COMMERCIAL SALES</v>
          </cell>
          <cell r="B24">
            <v>24</v>
          </cell>
          <cell r="R24">
            <v>1758754.2837849923</v>
          </cell>
        </row>
        <row r="25">
          <cell r="A25" t="str">
            <v>COMMERCIAL SALES</v>
          </cell>
          <cell r="B25">
            <v>36</v>
          </cell>
          <cell r="R25">
            <v>2431265.2015456012</v>
          </cell>
        </row>
        <row r="26">
          <cell r="A26" t="str">
            <v>COMMERCIAL SALES</v>
          </cell>
          <cell r="B26" t="str">
            <v>48t</v>
          </cell>
          <cell r="R26">
            <v>477769.45673210395</v>
          </cell>
        </row>
        <row r="27">
          <cell r="A27" t="str">
            <v>COMMERCIAL SALES</v>
          </cell>
          <cell r="B27">
            <v>54</v>
          </cell>
          <cell r="R27">
            <v>921.57649620194593</v>
          </cell>
        </row>
        <row r="28">
          <cell r="A28" t="str">
            <v>Commercial Total</v>
          </cell>
          <cell r="R28">
            <v>4674962.0597118586</v>
          </cell>
        </row>
        <row r="30">
          <cell r="A30" t="str">
            <v>INDUSTRIAL SALES</v>
          </cell>
        </row>
        <row r="31">
          <cell r="A31" t="str">
            <v>INDUSTRIAL SALES</v>
          </cell>
          <cell r="B31" t="str">
            <v>15n</v>
          </cell>
          <cell r="R31">
            <v>386.17305757520927</v>
          </cell>
        </row>
        <row r="32">
          <cell r="A32" t="str">
            <v>INDUSTRIAL SALES</v>
          </cell>
          <cell r="B32">
            <v>24</v>
          </cell>
          <cell r="R32">
            <v>58307.147313463065</v>
          </cell>
        </row>
        <row r="33">
          <cell r="A33" t="str">
            <v>INDUSTRIAL SALES</v>
          </cell>
          <cell r="B33">
            <v>36</v>
          </cell>
          <cell r="R33">
            <v>304406.35189631715</v>
          </cell>
        </row>
        <row r="34">
          <cell r="A34" t="str">
            <v>INDUSTRIAL SALES</v>
          </cell>
          <cell r="B34">
            <v>47</v>
          </cell>
          <cell r="R34">
            <v>4304.7497416988726</v>
          </cell>
        </row>
        <row r="35">
          <cell r="A35" t="str">
            <v>INDUSTRIAL SALES</v>
          </cell>
          <cell r="B35" t="str">
            <v>48t</v>
          </cell>
          <cell r="R35">
            <v>491545.63268047234</v>
          </cell>
        </row>
        <row r="36">
          <cell r="A36" t="str">
            <v>INDUSTRIAL SALES</v>
          </cell>
          <cell r="B36" t="str">
            <v>48t</v>
          </cell>
          <cell r="R36">
            <v>1042001.5471099999</v>
          </cell>
        </row>
        <row r="37">
          <cell r="A37" t="str">
            <v>Industrial Total</v>
          </cell>
          <cell r="R37">
            <v>1900951.6017995267</v>
          </cell>
        </row>
        <row r="39">
          <cell r="A39" t="str">
            <v xml:space="preserve">Irrigation Sales                        </v>
          </cell>
        </row>
        <row r="40">
          <cell r="A40" t="str">
            <v>IRRIGATION SALES</v>
          </cell>
          <cell r="B40">
            <v>40</v>
          </cell>
          <cell r="R40">
            <v>468962.42887038109</v>
          </cell>
        </row>
        <row r="41">
          <cell r="A41" t="str">
            <v>Irrigation Total</v>
          </cell>
          <cell r="R41">
            <v>468962.42887038109</v>
          </cell>
        </row>
        <row r="43">
          <cell r="A43" t="str">
            <v>PUBLIC STREET&amp;HIGHWAY LIGHTING</v>
          </cell>
        </row>
        <row r="44">
          <cell r="A44" t="str">
            <v>PUBLIC STREET&amp;HIGHWAY LIGHTING</v>
          </cell>
          <cell r="B44">
            <v>51</v>
          </cell>
          <cell r="R44">
            <v>11839.342230192568</v>
          </cell>
        </row>
        <row r="45">
          <cell r="A45" t="str">
            <v>PUBLIC STREET&amp;HIGHWAY LIGHTING</v>
          </cell>
          <cell r="B45">
            <v>52</v>
          </cell>
          <cell r="R45">
            <v>477.13077178737012</v>
          </cell>
        </row>
        <row r="46">
          <cell r="A46" t="str">
            <v>PUBLIC STREET&amp;HIGHWAY LIGHTING</v>
          </cell>
          <cell r="B46" t="str">
            <v>53f</v>
          </cell>
          <cell r="R46">
            <v>13816.563821650498</v>
          </cell>
        </row>
        <row r="47">
          <cell r="A47" t="str">
            <v>PUBLIC STREET&amp;HIGHWAY LIGHTING</v>
          </cell>
          <cell r="B47">
            <v>57</v>
          </cell>
          <cell r="R47">
            <v>5114.2614650156083</v>
          </cell>
        </row>
        <row r="48">
          <cell r="A48" t="str">
            <v>PS&amp;H Lighting Total</v>
          </cell>
          <cell r="R48">
            <v>31247.298288646045</v>
          </cell>
        </row>
        <row r="50">
          <cell r="B50" t="str">
            <v>Totals</v>
          </cell>
          <cell r="R50">
            <v>12746461.461909451</v>
          </cell>
        </row>
      </sheetData>
      <sheetData sheetId="8" refreshError="1"/>
      <sheetData sheetId="9" refreshError="1"/>
      <sheetData sheetId="10">
        <row r="22">
          <cell r="G22">
            <v>-2249.2257</v>
          </cell>
        </row>
        <row r="40">
          <cell r="G40">
            <v>-106.27701000000002</v>
          </cell>
        </row>
        <row r="58">
          <cell r="G58">
            <v>-2.0794800000000002</v>
          </cell>
        </row>
        <row r="75">
          <cell r="I75">
            <v>-433.96525000000003</v>
          </cell>
          <cell r="V75">
            <v>-21.834210000000002</v>
          </cell>
        </row>
        <row r="92">
          <cell r="G92">
            <v>-455.72037002409229</v>
          </cell>
          <cell r="R92">
            <v>-87.53202742107058</v>
          </cell>
        </row>
        <row r="110">
          <cell r="D110">
            <v>-404.06353999999999</v>
          </cell>
        </row>
      </sheetData>
      <sheetData sheetId="11" refreshError="1"/>
      <sheetData sheetId="1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B"/>
      <sheetName val="Attachment C"/>
      <sheetName val="Attachment D"/>
      <sheetName val="Stop here"/>
      <sheetName val="Authorized Decoupling Revenues"/>
      <sheetName val="Exhibit No__(JRS-15) p1"/>
      <sheetName val="Normalized Monthly kWh"/>
    </sheetNames>
    <sheetDataSet>
      <sheetData sheetId="0">
        <row r="19">
          <cell r="Q19">
            <v>1377224.2198284671</v>
          </cell>
        </row>
        <row r="20">
          <cell r="Q20">
            <v>-1994777</v>
          </cell>
        </row>
        <row r="35">
          <cell r="Q35">
            <v>158595.66967499859</v>
          </cell>
        </row>
        <row r="36">
          <cell r="Q36">
            <v>-735548</v>
          </cell>
        </row>
        <row r="51">
          <cell r="Q51">
            <v>-280828.49915263685</v>
          </cell>
        </row>
        <row r="52">
          <cell r="Q52">
            <v>-1094021</v>
          </cell>
        </row>
        <row r="65">
          <cell r="Q65">
            <v>-616240.30537389079</v>
          </cell>
        </row>
        <row r="67">
          <cell r="Q67">
            <v>-615437.48321274354</v>
          </cell>
        </row>
        <row r="68">
          <cell r="Q68">
            <v>-226787</v>
          </cell>
        </row>
      </sheetData>
      <sheetData sheetId="1">
        <row r="14">
          <cell r="C14">
            <v>-1377224.2198284671</v>
          </cell>
        </row>
      </sheetData>
      <sheetData sheetId="2"/>
      <sheetData sheetId="3"/>
      <sheetData sheetId="4">
        <row r="8">
          <cell r="P8">
            <v>66226101.7308653</v>
          </cell>
        </row>
        <row r="9">
          <cell r="P9">
            <v>23023842.42922939</v>
          </cell>
        </row>
        <row r="10">
          <cell r="P10">
            <v>35086956.686148189</v>
          </cell>
        </row>
        <row r="11">
          <cell r="P11">
            <v>4800551.3195693195</v>
          </cell>
        </row>
        <row r="13">
          <cell r="P13">
            <v>129137452.16581221</v>
          </cell>
          <cell r="Q13">
            <v>162045325.08917883</v>
          </cell>
        </row>
      </sheetData>
      <sheetData sheetId="5"/>
      <sheetData sheetId="6">
        <row r="12">
          <cell r="Q12">
            <v>1242612678.5588574</v>
          </cell>
        </row>
        <row r="40">
          <cell r="Q40">
            <v>157204017.45801753</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No__(JRS-15) p1"/>
      <sheetName val="Exhibit No__(JRS-15) p2"/>
      <sheetName val="Monthly kWh"/>
      <sheetName val="Billing Determinants"/>
      <sheetName val="Bills"/>
      <sheetName val="NPC Spread"/>
      <sheetName val="NPC Revenues"/>
      <sheetName val="2019 Bills"/>
    </sheetNames>
    <sheetDataSet>
      <sheetData sheetId="0">
        <row r="19">
          <cell r="S19">
            <v>-972330.58398499433</v>
          </cell>
        </row>
      </sheetData>
      <sheetData sheetId="1"/>
      <sheetData sheetId="2">
        <row r="52">
          <cell r="D52">
            <v>87316844.143900007</v>
          </cell>
        </row>
      </sheetData>
      <sheetData sheetId="3">
        <row r="87">
          <cell r="Q87">
            <v>148768018.03273332</v>
          </cell>
        </row>
      </sheetData>
      <sheetData sheetId="4">
        <row r="7">
          <cell r="AG7">
            <v>98109</v>
          </cell>
        </row>
      </sheetData>
      <sheetData sheetId="5">
        <row r="33">
          <cell r="D33">
            <v>55772733.751642562</v>
          </cell>
          <cell r="E33">
            <v>17436484.683537412</v>
          </cell>
          <cell r="F33">
            <v>27808883.347344801</v>
          </cell>
          <cell r="G33">
            <v>11346626.855942929</v>
          </cell>
          <cell r="H33">
            <v>12498155.366531491</v>
          </cell>
          <cell r="I33">
            <v>4576580.4424617374</v>
          </cell>
          <cell r="J33">
            <v>305227.33658467606</v>
          </cell>
        </row>
      </sheetData>
      <sheetData sheetId="6">
        <row r="13">
          <cell r="D13">
            <v>129744691.78404559</v>
          </cell>
        </row>
      </sheetData>
      <sheetData sheetId="7"/>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No.__(JRS-10)"/>
      <sheetName val="Exhibit No.__(JRS-11) p1-8"/>
      <sheetName val="Exhibit No.__(JRS-12) p1-8"/>
      <sheetName val="Exhibit No.___(JRS-11) p9"/>
      <sheetName val="Exhibit No.___(JRS-12) p9"/>
      <sheetName val="Exhibit No.__(JRS-13) p1"/>
      <sheetName val="Exhibit No.__(JRS-13) p2"/>
      <sheetName val="Exhibit No.__(JRS-13) p3"/>
      <sheetName val="Exhibit No.__(JRS-13) p4"/>
      <sheetName val="Exhibit No.__(JRS-13) p5"/>
      <sheetName val="Exhibit No.__(JRS-13) p6"/>
      <sheetName val="Exhibit No.__(JRS-13) p7"/>
      <sheetName val="Exhibit No.__(JRS-14) p1"/>
      <sheetName val="Exhibit No.__(JRS-14) p2"/>
      <sheetName val="Exhibit No.__(JRS-14) p3"/>
      <sheetName val="Exhibit No.__(JRS-14) p4"/>
      <sheetName val="Exhibit No.__(JRS-14) p5 "/>
      <sheetName val="Exhibit No.__(JRS-14) p6"/>
      <sheetName val="Exhibit No.__(JRS-14) p7"/>
      <sheetName val="Stop Here"/>
      <sheetName val="Rate Spread targets"/>
      <sheetName val="Rate Design Work eff 10-14-16"/>
      <sheetName val="Rate Design Work eff 9-15-17"/>
      <sheetName val="Low Income Prog YR 1"/>
      <sheetName val="Low Income Program YR 2"/>
      <sheetName val="Table 1-Revenues"/>
      <sheetName val="Table 1 - kWh"/>
      <sheetName val="Table 2"/>
      <sheetName val="Table 3"/>
      <sheetName val="WA SBC"/>
      <sheetName val="WA Depreciation"/>
      <sheetName val="WA Merwin"/>
      <sheetName val="305 VS COGNOS Revenue"/>
      <sheetName val="305 VS COGNOS kWh"/>
      <sheetName val="Rate Design Work-Res NM"/>
      <sheetName val="Temperature"/>
      <sheetName val="Temp. Adjustments"/>
      <sheetName val="305 Inputs"/>
      <sheetName val="Normalized Monthly revenue"/>
      <sheetName val="Normalized Monthly kWh"/>
      <sheetName val="Table A by class"/>
      <sheetName val="NPC Spread"/>
      <sheetName val="by rate"/>
      <sheetName val="by rate (2)"/>
      <sheetName val="SBC (Old)"/>
      <sheetName val="Billing Determinants (2)"/>
      <sheetName val="Blocking - detail"/>
    </sheetNames>
    <sheetDataSet>
      <sheetData sheetId="0"/>
      <sheetData sheetId="1">
        <row r="24">
          <cell r="C24">
            <v>29531</v>
          </cell>
        </row>
        <row r="27">
          <cell r="C27">
            <v>3285746.4134232383</v>
          </cell>
          <cell r="F27">
            <v>469312.62621896534</v>
          </cell>
          <cell r="I27">
            <v>477397.11350964475</v>
          </cell>
        </row>
        <row r="89">
          <cell r="C89">
            <v>1263103.7974192717</v>
          </cell>
        </row>
        <row r="101">
          <cell r="C101">
            <v>1569786637.4891768</v>
          </cell>
          <cell r="F101">
            <v>142933877.03273332</v>
          </cell>
          <cell r="I101">
            <v>145355240.03273332</v>
          </cell>
        </row>
        <row r="177">
          <cell r="C177">
            <v>228552.50150792321</v>
          </cell>
        </row>
        <row r="205">
          <cell r="C205">
            <v>536266600.35221505</v>
          </cell>
          <cell r="F205">
            <v>48607124.891159162</v>
          </cell>
          <cell r="I205">
            <v>49430454.891159162</v>
          </cell>
        </row>
        <row r="597">
          <cell r="I597">
            <v>0</v>
          </cell>
        </row>
        <row r="606">
          <cell r="C606">
            <v>13030.233333333288</v>
          </cell>
        </row>
        <row r="637">
          <cell r="C637">
            <v>928614077.90582776</v>
          </cell>
          <cell r="F637">
            <v>72091735.390272826</v>
          </cell>
          <cell r="I637">
            <v>73313049.390272826</v>
          </cell>
        </row>
        <row r="726">
          <cell r="C726">
            <v>5224.9278642093977</v>
          </cell>
        </row>
        <row r="769">
          <cell r="C769">
            <v>160874871.89494899</v>
          </cell>
          <cell r="F769">
            <v>13779761</v>
          </cell>
          <cell r="I769">
            <v>14013389</v>
          </cell>
        </row>
        <row r="883">
          <cell r="C883">
            <v>12</v>
          </cell>
        </row>
        <row r="897">
          <cell r="C897">
            <v>2252807.7291342677</v>
          </cell>
          <cell r="F897">
            <v>320243.90541901148</v>
          </cell>
          <cell r="I897">
            <v>325816.90541901148</v>
          </cell>
        </row>
        <row r="924">
          <cell r="C924">
            <v>781.84848484848544</v>
          </cell>
        </row>
        <row r="934">
          <cell r="C934">
            <v>413290817.98306477</v>
          </cell>
          <cell r="F934">
            <v>28946199.579258908</v>
          </cell>
          <cell r="I934">
            <v>29436674.579258908</v>
          </cell>
        </row>
        <row r="1093">
          <cell r="C1093">
            <v>12.033333333333299</v>
          </cell>
        </row>
        <row r="1104">
          <cell r="C1104">
            <v>459903501.84810513</v>
          </cell>
          <cell r="F1104">
            <v>26554390.864840947</v>
          </cell>
          <cell r="I1104">
            <v>27004252.864840947</v>
          </cell>
        </row>
        <row r="1135">
          <cell r="C1135">
            <v>2124</v>
          </cell>
        </row>
        <row r="1139">
          <cell r="C1139">
            <v>3932557.785469817</v>
          </cell>
          <cell r="F1139">
            <v>768973.20538016257</v>
          </cell>
          <cell r="I1139">
            <v>782100.20538016257</v>
          </cell>
        </row>
        <row r="1151">
          <cell r="C1151">
            <v>14</v>
          </cell>
        </row>
        <row r="1156">
          <cell r="C1156">
            <v>212195.25038227087</v>
          </cell>
          <cell r="F1156">
            <v>36502.141953691476</v>
          </cell>
          <cell r="I1156">
            <v>37120.141953691476</v>
          </cell>
        </row>
        <row r="1166">
          <cell r="C1166">
            <v>81.416666666666671</v>
          </cell>
        </row>
        <row r="1170">
          <cell r="C1170">
            <v>4656913.169163852</v>
          </cell>
          <cell r="F1170">
            <v>325791.18695836258</v>
          </cell>
          <cell r="I1170">
            <v>331298.27748414397</v>
          </cell>
        </row>
        <row r="1224">
          <cell r="C1224">
            <v>349.46666666666704</v>
          </cell>
        </row>
        <row r="1230">
          <cell r="C1230">
            <v>269627.91580171842</v>
          </cell>
          <cell r="F1230">
            <v>24108.272947769361</v>
          </cell>
          <cell r="I1230">
            <v>24517.272947769361</v>
          </cell>
        </row>
        <row r="1266">
          <cell r="C1266">
            <v>418</v>
          </cell>
        </row>
        <row r="1270">
          <cell r="C1270">
            <v>1753793.1783755131</v>
          </cell>
          <cell r="F1270">
            <v>219701.46192102367</v>
          </cell>
          <cell r="I1270">
            <v>223416.46192102367</v>
          </cell>
        </row>
        <row r="1277">
          <cell r="F1277">
            <v>594939.23</v>
          </cell>
        </row>
      </sheetData>
      <sheetData sheetId="2">
        <row r="27">
          <cell r="I27">
            <v>488556.41257909394</v>
          </cell>
        </row>
        <row r="101">
          <cell r="I101">
            <v>148768018.03273332</v>
          </cell>
        </row>
        <row r="205">
          <cell r="I205">
            <v>50590494.891159162</v>
          </cell>
        </row>
        <row r="597">
          <cell r="I597">
            <v>0</v>
          </cell>
        </row>
        <row r="637">
          <cell r="I637">
            <v>75033954.390272826</v>
          </cell>
        </row>
        <row r="769">
          <cell r="I769">
            <v>14342201</v>
          </cell>
        </row>
        <row r="897">
          <cell r="I897">
            <v>333559.90541901148</v>
          </cell>
        </row>
        <row r="934">
          <cell r="I934">
            <v>30127245.579258908</v>
          </cell>
        </row>
        <row r="1104">
          <cell r="I1104">
            <v>27638135.864840947</v>
          </cell>
        </row>
        <row r="1139">
          <cell r="I1139">
            <v>800339.20538016257</v>
          </cell>
        </row>
        <row r="1156">
          <cell r="I1156">
            <v>37992.141953691476</v>
          </cell>
        </row>
        <row r="1170">
          <cell r="I1170">
            <v>339076.60882721853</v>
          </cell>
        </row>
        <row r="1230">
          <cell r="I1230">
            <v>25091.272947769361</v>
          </cell>
        </row>
        <row r="1270">
          <cell r="I1270">
            <v>228627.46192102367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7">
          <cell r="F27">
            <v>469312.62621896534</v>
          </cell>
          <cell r="I27">
            <v>477397.11350964475</v>
          </cell>
        </row>
        <row r="100">
          <cell r="F100">
            <v>142933877.03273332</v>
          </cell>
          <cell r="I100">
            <v>145355240.03273332</v>
          </cell>
        </row>
        <row r="204">
          <cell r="F204">
            <v>48607125.891159162</v>
          </cell>
          <cell r="I204">
            <v>49430455.891159162</v>
          </cell>
        </row>
        <row r="596">
          <cell r="F596">
            <v>0</v>
          </cell>
          <cell r="I596">
            <v>0</v>
          </cell>
        </row>
        <row r="636">
          <cell r="F636">
            <v>72091735.390272826</v>
          </cell>
          <cell r="I636">
            <v>73313049.390272826</v>
          </cell>
        </row>
        <row r="768">
          <cell r="F768">
            <v>13779761</v>
          </cell>
          <cell r="I768">
            <v>14013389</v>
          </cell>
        </row>
        <row r="898">
          <cell r="F898">
            <v>320243.90541901148</v>
          </cell>
          <cell r="I898">
            <v>325816.90541901148</v>
          </cell>
        </row>
        <row r="935">
          <cell r="F935">
            <v>28946199.579258908</v>
          </cell>
          <cell r="I935">
            <v>29436674.579258908</v>
          </cell>
        </row>
        <row r="1104">
          <cell r="F1104">
            <v>26554390.864840947</v>
          </cell>
          <cell r="I1104">
            <v>27004252.864840947</v>
          </cell>
        </row>
        <row r="1139">
          <cell r="F1139">
            <v>768973.20538016257</v>
          </cell>
          <cell r="I1139">
            <v>782100.20538016257</v>
          </cell>
        </row>
        <row r="1155">
          <cell r="F1155">
            <v>36502.141953691476</v>
          </cell>
          <cell r="I1155">
            <v>37120.141953691476</v>
          </cell>
        </row>
        <row r="1169">
          <cell r="F1169">
            <v>325791.18695836258</v>
          </cell>
          <cell r="I1169">
            <v>331298.20523336262</v>
          </cell>
        </row>
        <row r="1226">
          <cell r="F1226">
            <v>24108.272947769361</v>
          </cell>
          <cell r="I1226">
            <v>24517.272947769361</v>
          </cell>
        </row>
        <row r="1266">
          <cell r="F1266">
            <v>219701.46192102367</v>
          </cell>
          <cell r="I1266">
            <v>223416.46192102367</v>
          </cell>
        </row>
      </sheetData>
      <sheetData sheetId="22">
        <row r="27">
          <cell r="F27">
            <v>477397.11350964475</v>
          </cell>
          <cell r="I27">
            <v>488556.41257909394</v>
          </cell>
        </row>
        <row r="100">
          <cell r="F100">
            <v>145355240.03273332</v>
          </cell>
          <cell r="I100">
            <v>148768018.03273332</v>
          </cell>
        </row>
        <row r="204">
          <cell r="F204">
            <v>49430455.891159162</v>
          </cell>
          <cell r="I204">
            <v>50590495.891159162</v>
          </cell>
        </row>
        <row r="596">
          <cell r="F596">
            <v>0</v>
          </cell>
          <cell r="I596">
            <v>0</v>
          </cell>
        </row>
        <row r="636">
          <cell r="F636">
            <v>73313049.390272826</v>
          </cell>
          <cell r="I636">
            <v>75033954.390272826</v>
          </cell>
        </row>
        <row r="768">
          <cell r="F768">
            <v>14013389</v>
          </cell>
          <cell r="I768">
            <v>14342201</v>
          </cell>
        </row>
        <row r="898">
          <cell r="F898">
            <v>325816.90541901148</v>
          </cell>
          <cell r="I898">
            <v>333559.90541901148</v>
          </cell>
        </row>
        <row r="935">
          <cell r="F935">
            <v>29436674.579258908</v>
          </cell>
          <cell r="I935">
            <v>30127245.579258908</v>
          </cell>
        </row>
        <row r="1104">
          <cell r="F1104">
            <v>27004252.864840947</v>
          </cell>
          <cell r="I1104">
            <v>27638135.864840947</v>
          </cell>
        </row>
        <row r="1139">
          <cell r="F1139">
            <v>782100.20538016257</v>
          </cell>
          <cell r="I1139">
            <v>800339.20538016257</v>
          </cell>
        </row>
        <row r="1155">
          <cell r="F1155">
            <v>37120.141953691476</v>
          </cell>
          <cell r="I1155">
            <v>37992.141953691476</v>
          </cell>
        </row>
        <row r="1169">
          <cell r="F1169">
            <v>331298.20523336262</v>
          </cell>
          <cell r="I1169">
            <v>339076.4865718052</v>
          </cell>
        </row>
        <row r="1226">
          <cell r="F1226">
            <v>24517.272947769361</v>
          </cell>
          <cell r="I1226">
            <v>25091.272947769361</v>
          </cell>
        </row>
        <row r="1266">
          <cell r="F1266">
            <v>223416.46192102367</v>
          </cell>
          <cell r="I1266">
            <v>228627.46192102367</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p Here"/>
      <sheetName val="Rate Spread targets"/>
      <sheetName val="NPC Spread"/>
      <sheetName val="by rate"/>
      <sheetName val="Table 1-Revenues"/>
      <sheetName val="Table 1 - kWh"/>
      <sheetName val="Table 2"/>
      <sheetName val="Table 3"/>
      <sheetName val="Temperature"/>
      <sheetName val="Temp. Adjustments"/>
      <sheetName val="305 VS COGNOS kWh"/>
      <sheetName val="305 VS COGNOS Revenue"/>
      <sheetName val="SBC-Hydro"/>
      <sheetName val="WA HDS Revenue"/>
      <sheetName val="Ded Fac Hydro Revenue"/>
      <sheetName val="Load Loss"/>
      <sheetName val="SBC"/>
      <sheetName val="Hydro Deferral"/>
      <sheetName val="Backed Out Revenue Totals"/>
      <sheetName val="SBC (Old)"/>
      <sheetName val="Billing Determinants (2)"/>
      <sheetName val="Blocking - detail"/>
      <sheetName val="Normalized Monthly kWh"/>
      <sheetName val="Normalized Monthly revenue"/>
      <sheetName val="305 Inputs"/>
      <sheetName val="June 305 12"/>
      <sheetName val="Rate Spread"/>
      <sheetName val="Rate Design"/>
      <sheetName val="Sch 16 Bill Comparison"/>
      <sheetName val="Sch 24 Bill Comparison"/>
      <sheetName val="Sch 36 Bill Comparison"/>
      <sheetName val="Sch 40 Bill Comparison"/>
      <sheetName val="Sch 48 Bill Comparison Sec"/>
      <sheetName val="Sch 48 Bill Comparison Pri"/>
      <sheetName val="Sch 48 Bill Comparison Ded"/>
      <sheetName val="Rate Design Low Inc Surcharge"/>
      <sheetName val="Rate Design Low Inc Cre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ow r="23">
          <cell r="C23">
            <v>31190</v>
          </cell>
        </row>
        <row r="26">
          <cell r="C26">
            <v>3451729.8579341257</v>
          </cell>
          <cell r="I26">
            <v>483788.07449751016</v>
          </cell>
          <cell r="L26">
            <v>483788.07449751016</v>
          </cell>
        </row>
        <row r="82">
          <cell r="C82">
            <v>1251563.7333333334</v>
          </cell>
        </row>
        <row r="90">
          <cell r="C90">
            <v>1601807788.900645</v>
          </cell>
          <cell r="I90">
            <v>134571287.10393453</v>
          </cell>
          <cell r="L90">
            <v>142148680.10393453</v>
          </cell>
        </row>
        <row r="156">
          <cell r="C156">
            <v>223761.49999999272</v>
          </cell>
        </row>
        <row r="175">
          <cell r="C175">
            <v>537395791.48303831</v>
          </cell>
          <cell r="I175">
            <v>45261337.330470167</v>
          </cell>
          <cell r="L175">
            <v>47809984.330470167</v>
          </cell>
        </row>
        <row r="502">
          <cell r="I502">
            <v>0</v>
          </cell>
          <cell r="L502">
            <v>0</v>
          </cell>
        </row>
        <row r="511">
          <cell r="C511">
            <v>12533.933333333334</v>
          </cell>
        </row>
        <row r="536">
          <cell r="C536">
            <v>860704390.38612747</v>
          </cell>
          <cell r="I536">
            <v>61297410.503473967</v>
          </cell>
          <cell r="L536">
            <v>64749122.503473967</v>
          </cell>
        </row>
        <row r="615">
          <cell r="C615">
            <v>5260</v>
          </cell>
        </row>
        <row r="655">
          <cell r="C655">
            <v>153555065.36433661</v>
          </cell>
          <cell r="I655">
            <v>12299348</v>
          </cell>
          <cell r="L655">
            <v>12991899</v>
          </cell>
        </row>
        <row r="765">
          <cell r="C765">
            <v>12</v>
          </cell>
        </row>
        <row r="778">
          <cell r="C778">
            <v>1734474.3654971488</v>
          </cell>
          <cell r="I778">
            <v>290560.51169386157</v>
          </cell>
          <cell r="L778">
            <v>305432.51169386157</v>
          </cell>
        </row>
        <row r="804">
          <cell r="C804">
            <v>695</v>
          </cell>
        </row>
        <row r="813">
          <cell r="C813">
            <v>358354769.80720818</v>
          </cell>
          <cell r="I813">
            <v>23038860.886145208</v>
          </cell>
          <cell r="L813">
            <v>24338635.886145208</v>
          </cell>
        </row>
        <row r="961">
          <cell r="C961">
            <v>12</v>
          </cell>
        </row>
        <row r="970">
          <cell r="C970">
            <v>473928140.56752431</v>
          </cell>
          <cell r="I970">
            <v>25058234.385966681</v>
          </cell>
          <cell r="L970">
            <v>26470514.385966681</v>
          </cell>
        </row>
        <row r="994">
          <cell r="C994">
            <v>1956</v>
          </cell>
        </row>
        <row r="997">
          <cell r="C997">
            <v>3040186.9812590103</v>
          </cell>
          <cell r="I997">
            <v>600444.979016472</v>
          </cell>
          <cell r="L997">
            <v>600444.979016472</v>
          </cell>
        </row>
        <row r="1005">
          <cell r="C1005">
            <v>216</v>
          </cell>
        </row>
        <row r="1008">
          <cell r="C1008">
            <v>286698.72495359811</v>
          </cell>
          <cell r="I1008">
            <v>46625.268810114008</v>
          </cell>
          <cell r="L1008">
            <v>46625.268810114008</v>
          </cell>
        </row>
        <row r="1016">
          <cell r="C1016">
            <v>2640</v>
          </cell>
        </row>
        <row r="1019">
          <cell r="C1019">
            <v>4281235.4932644367</v>
          </cell>
          <cell r="I1019">
            <v>296227.57767019584</v>
          </cell>
          <cell r="L1019">
            <v>296227.57767019584</v>
          </cell>
        </row>
        <row r="1063">
          <cell r="C1063">
            <v>349</v>
          </cell>
        </row>
        <row r="1067">
          <cell r="C1067">
            <v>282515.74220791733</v>
          </cell>
          <cell r="I1067">
            <v>24725.619439992213</v>
          </cell>
          <cell r="L1067">
            <v>24725.619439992213</v>
          </cell>
        </row>
        <row r="1101">
          <cell r="C1101">
            <v>493</v>
          </cell>
        </row>
        <row r="1104">
          <cell r="C1104">
            <v>1789527.8005229549</v>
          </cell>
          <cell r="I1104">
            <v>218665.21450321807</v>
          </cell>
          <cell r="L1104">
            <v>218665.21450321807</v>
          </cell>
        </row>
        <row r="1109">
          <cell r="I1109">
            <v>545052.17999999993</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pread"/>
      <sheetName val="Rate Design"/>
      <sheetName val="Sch 16 Bill Comparison"/>
      <sheetName val="Sch 24 Bill Comparison"/>
      <sheetName val="Sch 36 Bill Comparison"/>
      <sheetName val="Sch 40 Bill Comparison"/>
      <sheetName val="Sch 48 Bill Comparison Sec"/>
      <sheetName val="Sch 48 Bill Comparison Pri"/>
      <sheetName val="Sch 48 Bill Comparison Ded"/>
      <sheetName val="Rate Design Low Inc Surcharge"/>
      <sheetName val="Rate Design Low Inc Credit"/>
    </sheetNames>
    <sheetDataSet>
      <sheetData sheetId="0">
        <row r="27">
          <cell r="O27">
            <v>48127.735385966684</v>
          </cell>
          <cell r="Q27">
            <v>50839.790385966684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C54AC-A091-4172-A2F4-2FED85CCCA32}">
  <dimension ref="A1:O64"/>
  <sheetViews>
    <sheetView tabSelected="1" zoomScale="85" zoomScaleNormal="85" workbookViewId="0"/>
  </sheetViews>
  <sheetFormatPr defaultColWidth="8.85546875" defaultRowHeight="15.75"/>
  <cols>
    <col min="1" max="1" width="63.42578125" style="758" bestFit="1" customWidth="1"/>
    <col min="2" max="10" width="8.140625" style="758" bestFit="1" customWidth="1"/>
    <col min="11" max="11" width="1.7109375" style="758" customWidth="1"/>
    <col min="12" max="12" width="0.85546875" style="758" customWidth="1"/>
    <col min="13" max="25" width="7.5703125" style="758" customWidth="1"/>
    <col min="26" max="26" width="0.85546875" style="758" customWidth="1"/>
    <col min="27" max="27" width="1.7109375" style="758" customWidth="1"/>
    <col min="28" max="34" width="7.5703125" style="758" customWidth="1"/>
    <col min="35" max="16384" width="8.85546875" style="758"/>
  </cols>
  <sheetData>
    <row r="1" spans="1:15" ht="15.75" customHeight="1">
      <c r="A1" s="761" t="s">
        <v>762</v>
      </c>
      <c r="B1" s="761">
        <v>2012</v>
      </c>
      <c r="C1" s="761">
        <f>B1+1</f>
        <v>2013</v>
      </c>
      <c r="D1" s="761">
        <f t="shared" ref="D1:I1" si="0">C1+1</f>
        <v>2014</v>
      </c>
      <c r="E1" s="761">
        <f t="shared" si="0"/>
        <v>2015</v>
      </c>
      <c r="F1" s="761">
        <f t="shared" si="0"/>
        <v>2016</v>
      </c>
      <c r="G1" s="761">
        <f t="shared" si="0"/>
        <v>2017</v>
      </c>
      <c r="H1" s="761">
        <f t="shared" si="0"/>
        <v>2018</v>
      </c>
      <c r="I1" s="761">
        <f t="shared" si="0"/>
        <v>2019</v>
      </c>
      <c r="J1" s="761">
        <f>I1+1</f>
        <v>2020</v>
      </c>
    </row>
    <row r="2" spans="1:15" ht="15.75" customHeight="1">
      <c r="A2" s="761" t="s">
        <v>758</v>
      </c>
      <c r="B2" s="759">
        <f>Analysis!B7/1000000</f>
        <v>280.00714418454027</v>
      </c>
      <c r="C2" s="759">
        <f>Analysis!C7/1000000</f>
        <v>280.34059002242282</v>
      </c>
      <c r="D2" s="759">
        <f>Analysis!D7/1000000</f>
        <v>298.23935311077486</v>
      </c>
      <c r="E2" s="759">
        <f>Analysis!E7/1000000</f>
        <v>282.41891150830924</v>
      </c>
      <c r="F2" s="759">
        <f>Analysis!F7/1000000</f>
        <v>280.92825286973647</v>
      </c>
      <c r="G2" s="759">
        <f>Analysis!G7/1000000</f>
        <v>290.59960411432206</v>
      </c>
      <c r="H2" s="759">
        <f>Analysis!H7/1000000</f>
        <v>279.48370899951067</v>
      </c>
      <c r="I2" s="759">
        <f>Analysis!I7/1000000</f>
        <v>286.32361803189588</v>
      </c>
      <c r="J2" s="759">
        <f>Analysis!J7/1000000</f>
        <v>277.34924330791733</v>
      </c>
    </row>
    <row r="3" spans="1:15" ht="15.75" customHeight="1">
      <c r="A3" s="761" t="s">
        <v>759</v>
      </c>
      <c r="B3" s="759"/>
      <c r="C3" s="759"/>
      <c r="D3" s="759"/>
      <c r="E3" s="759"/>
      <c r="F3" s="759"/>
      <c r="G3" s="759">
        <f>Analysis!G36/1000000</f>
        <v>290.99669471606899</v>
      </c>
      <c r="H3" s="759">
        <f>Analysis!H36/1000000</f>
        <v>279.79241595558</v>
      </c>
      <c r="I3" s="759">
        <f>Analysis!I36/1000000</f>
        <v>286.16513332662362</v>
      </c>
      <c r="J3" s="759">
        <f>Analysis!J36/1000000</f>
        <v>279.93666902276254</v>
      </c>
    </row>
    <row r="4" spans="1:15" ht="15.75" customHeight="1">
      <c r="A4" s="761" t="s">
        <v>760</v>
      </c>
      <c r="B4" s="759"/>
      <c r="C4" s="759"/>
      <c r="D4" s="759"/>
      <c r="E4" s="759"/>
      <c r="F4" s="759"/>
      <c r="G4" s="759">
        <f>Analysis!G29/1000000</f>
        <v>288.42136501613294</v>
      </c>
      <c r="H4" s="759">
        <f>Analysis!H29/1000000</f>
        <v>276.29643195557998</v>
      </c>
      <c r="I4" s="759">
        <f>Analysis!I29/1000000</f>
        <v>274.41953682662364</v>
      </c>
      <c r="J4" s="759">
        <f>Analysis!J29/1000000</f>
        <v>279.93666902276254</v>
      </c>
    </row>
    <row r="5" spans="1:15" ht="15.75" customHeight="1">
      <c r="A5" s="761" t="s">
        <v>764</v>
      </c>
      <c r="B5" s="759"/>
      <c r="C5" s="759"/>
      <c r="D5" s="759"/>
      <c r="E5" s="759"/>
      <c r="F5" s="759"/>
      <c r="G5" s="759">
        <f>'Analysis (2)'!G41/1000000</f>
        <v>289.12526822048085</v>
      </c>
      <c r="H5" s="759">
        <f>'Analysis (2)'!H41/1000000</f>
        <v>277.05909989353353</v>
      </c>
      <c r="I5" s="759">
        <f>'Analysis (2)'!I41/1000000</f>
        <v>275.68358182662359</v>
      </c>
      <c r="J5" s="759">
        <f>'Analysis (2)'!J41/1000000</f>
        <v>279.93666902276254</v>
      </c>
    </row>
    <row r="6" spans="1:15" ht="15.75" customHeight="1">
      <c r="O6" s="758" t="s">
        <v>65</v>
      </c>
    </row>
    <row r="7" spans="1:15" ht="15.75" customHeight="1">
      <c r="A7" s="761" t="s">
        <v>164</v>
      </c>
      <c r="B7" s="761">
        <v>2012</v>
      </c>
      <c r="C7" s="761">
        <f>B7+1</f>
        <v>2013</v>
      </c>
      <c r="D7" s="761">
        <f t="shared" ref="D7:I7" si="1">C7+1</f>
        <v>2014</v>
      </c>
      <c r="E7" s="761">
        <f t="shared" si="1"/>
        <v>2015</v>
      </c>
      <c r="F7" s="761">
        <f t="shared" si="1"/>
        <v>2016</v>
      </c>
      <c r="G7" s="761">
        <f t="shared" si="1"/>
        <v>2017</v>
      </c>
      <c r="H7" s="761">
        <f t="shared" si="1"/>
        <v>2018</v>
      </c>
      <c r="I7" s="761">
        <f t="shared" si="1"/>
        <v>2019</v>
      </c>
      <c r="J7" s="761">
        <f>I7+1</f>
        <v>2020</v>
      </c>
    </row>
    <row r="8" spans="1:15" ht="15.75" customHeight="1">
      <c r="A8" s="761" t="s">
        <v>758</v>
      </c>
      <c r="B8" s="759">
        <f>B2/Analysis!B$15*1000000</f>
        <v>88.602319117966857</v>
      </c>
      <c r="C8" s="759">
        <f>C2/Analysis!C$15*1000000</f>
        <v>87.995900359679723</v>
      </c>
      <c r="D8" s="759">
        <f>D2/Analysis!D$15*1000000</f>
        <v>91.673755291984932</v>
      </c>
      <c r="E8" s="759">
        <f>E2/Analysis!E$15*1000000</f>
        <v>88.759621564288523</v>
      </c>
      <c r="F8" s="759">
        <f>F2/Analysis!F$15*1000000</f>
        <v>87.759507585952377</v>
      </c>
      <c r="G8" s="759">
        <f>G2/Analysis!G$15*1000000</f>
        <v>89.030817680030538</v>
      </c>
      <c r="H8" s="759">
        <f>H2/Analysis!H$15*1000000</f>
        <v>87.070134305588553</v>
      </c>
      <c r="I8" s="759">
        <f>I2/Analysis!I$15*1000000</f>
        <v>87.623063730704658</v>
      </c>
      <c r="J8" s="759">
        <f>J2/Analysis!J$15*1000000</f>
        <v>87.492685451292232</v>
      </c>
    </row>
    <row r="9" spans="1:15" ht="15.75" customHeight="1">
      <c r="A9" s="761" t="s">
        <v>759</v>
      </c>
      <c r="B9" s="759"/>
      <c r="C9" s="759"/>
      <c r="D9" s="759"/>
      <c r="E9" s="759"/>
      <c r="F9" s="759"/>
      <c r="G9" s="759">
        <f>G3/Analysis!G$15*1000000</f>
        <v>89.152474077582539</v>
      </c>
      <c r="H9" s="759">
        <f>H3/Analysis!H$15*1000000</f>
        <v>87.166308627241321</v>
      </c>
      <c r="I9" s="759">
        <f>I3/Analysis!I$15*1000000</f>
        <v>87.574562962497453</v>
      </c>
      <c r="J9" s="759">
        <f>J3/Analysis!J$15*1000000</f>
        <v>88.30891563637411</v>
      </c>
    </row>
    <row r="10" spans="1:15" ht="15.75" customHeight="1">
      <c r="A10" s="761" t="s">
        <v>760</v>
      </c>
      <c r="B10" s="759"/>
      <c r="C10" s="759"/>
      <c r="D10" s="759"/>
      <c r="E10" s="759"/>
      <c r="F10" s="759"/>
      <c r="G10" s="759">
        <f>G4/Analysis!G$15*1000000</f>
        <v>88.363471939469591</v>
      </c>
      <c r="H10" s="759">
        <f>H4/Analysis!H$15*1000000</f>
        <v>86.077172528755071</v>
      </c>
      <c r="I10" s="759">
        <f>I4/Analysis!I$15*1000000</f>
        <v>83.980080754746112</v>
      </c>
      <c r="J10" s="759">
        <f>J4/Analysis!J$15*1000000</f>
        <v>88.30891563637411</v>
      </c>
    </row>
    <row r="11" spans="1:15" ht="15.75" customHeight="1">
      <c r="A11" s="761" t="s">
        <v>764</v>
      </c>
      <c r="B11" s="759"/>
      <c r="C11" s="759"/>
      <c r="D11" s="759"/>
      <c r="E11" s="759"/>
      <c r="F11" s="759"/>
      <c r="G11" s="759">
        <f>G5/Analysis!G$15*1000000</f>
        <v>88.579126320836309</v>
      </c>
      <c r="H11" s="759">
        <f>H5/Analysis!H$15*1000000</f>
        <v>86.314773496718104</v>
      </c>
      <c r="I11" s="759">
        <f>I5/Analysis!I$15*1000000</f>
        <v>84.366914004321558</v>
      </c>
      <c r="J11" s="759">
        <f>J5/Analysis!J$15*1000000</f>
        <v>88.30891563637411</v>
      </c>
    </row>
    <row r="12" spans="1:15" ht="15.75" customHeight="1"/>
    <row r="13" spans="1:15" ht="15.75" customHeight="1">
      <c r="A13" s="761" t="s">
        <v>761</v>
      </c>
      <c r="B13" s="761">
        <v>2012</v>
      </c>
      <c r="C13" s="761">
        <f>B13+1</f>
        <v>2013</v>
      </c>
      <c r="D13" s="761">
        <f t="shared" ref="D13:I13" si="2">C13+1</f>
        <v>2014</v>
      </c>
      <c r="E13" s="761">
        <f t="shared" si="2"/>
        <v>2015</v>
      </c>
      <c r="F13" s="761">
        <f t="shared" si="2"/>
        <v>2016</v>
      </c>
      <c r="G13" s="761">
        <f t="shared" si="2"/>
        <v>2017</v>
      </c>
      <c r="H13" s="761">
        <f t="shared" si="2"/>
        <v>2018</v>
      </c>
      <c r="I13" s="761">
        <f t="shared" si="2"/>
        <v>2019</v>
      </c>
      <c r="J13" s="761">
        <f>I13+1</f>
        <v>2020</v>
      </c>
    </row>
    <row r="14" spans="1:15" ht="15.75" customHeight="1">
      <c r="A14" s="761" t="s">
        <v>758</v>
      </c>
      <c r="B14" s="759">
        <f>B2/Analysis!B$20*1000000</f>
        <v>2167.1415102233473</v>
      </c>
      <c r="C14" s="759">
        <f>C2/Analysis!C$20*1000000</f>
        <v>2164.4913450055096</v>
      </c>
      <c r="D14" s="759">
        <f>D2/Analysis!D$20*1000000</f>
        <v>2295.5571060768034</v>
      </c>
      <c r="E14" s="759">
        <f>E2/Analysis!E$20*1000000</f>
        <v>2160.488766440023</v>
      </c>
      <c r="F14" s="759">
        <f>F2/Analysis!F$20*1000000</f>
        <v>2132.6874387529815</v>
      </c>
      <c r="G14" s="759">
        <f>G2/Analysis!G$20*1000000</f>
        <v>2192.1374433903652</v>
      </c>
      <c r="H14" s="759">
        <f>H2/Analysis!H$20*1000000</f>
        <v>2095.9549012169796</v>
      </c>
      <c r="I14" s="759">
        <f>I2/Analysis!I$20*1000000</f>
        <v>2137.8577307802502</v>
      </c>
      <c r="J14" s="759">
        <f>J2/Analysis!J$20*1000000</f>
        <v>2050.2143852327736</v>
      </c>
    </row>
    <row r="15" spans="1:15" ht="15.75" customHeight="1">
      <c r="A15" s="761" t="s">
        <v>759</v>
      </c>
      <c r="B15" s="759"/>
      <c r="C15" s="759"/>
      <c r="D15" s="759"/>
      <c r="E15" s="759"/>
      <c r="F15" s="759"/>
      <c r="G15" s="759">
        <f>G3/Analysis!G$20*1000000</f>
        <v>2195.1328954287833</v>
      </c>
      <c r="H15" s="759">
        <f>H3/Analysis!H$20*1000000</f>
        <v>2098.2700123908276</v>
      </c>
      <c r="I15" s="759">
        <f>I3/Analysis!I$20*1000000</f>
        <v>2136.6743923092376</v>
      </c>
      <c r="J15" s="759">
        <f>J3/Analysis!J$20*1000000</f>
        <v>2069.3410911794972</v>
      </c>
    </row>
    <row r="16" spans="1:15" ht="15.75" customHeight="1">
      <c r="A16" s="761" t="s">
        <v>760</v>
      </c>
      <c r="B16" s="759"/>
      <c r="C16" s="759"/>
      <c r="D16" s="759"/>
      <c r="E16" s="759"/>
      <c r="F16" s="759"/>
      <c r="G16" s="759">
        <f>G4/Analysis!G$20*1000000</f>
        <v>2175.7059017771194</v>
      </c>
      <c r="H16" s="759">
        <f>H4/Analysis!H$20*1000000</f>
        <v>2072.0522953524828</v>
      </c>
      <c r="I16" s="759">
        <f>I4/Analysis!I$20*1000000</f>
        <v>2048.974975639554</v>
      </c>
      <c r="J16" s="759">
        <f>J4/Analysis!J$20*1000000</f>
        <v>2069.3410911794972</v>
      </c>
    </row>
    <row r="17" spans="1:11" ht="15.75" customHeight="1">
      <c r="A17" s="761" t="s">
        <v>764</v>
      </c>
      <c r="B17" s="759"/>
      <c r="C17" s="759"/>
      <c r="D17" s="759"/>
      <c r="E17" s="759"/>
      <c r="F17" s="759"/>
      <c r="G17" s="759">
        <f>G5/Analysis!G$20*1000000</f>
        <v>2181.0157939756186</v>
      </c>
      <c r="H17" s="759">
        <f>H5/Analysis!H$20*1000000</f>
        <v>2077.7718330252769</v>
      </c>
      <c r="I17" s="759">
        <f>I5/Analysis!I$20*1000000</f>
        <v>2058.4130666845026</v>
      </c>
      <c r="J17" s="759">
        <f>J5/Analysis!J$20*1000000</f>
        <v>2069.3410911794972</v>
      </c>
    </row>
    <row r="18" spans="1:11" ht="15.75" customHeight="1">
      <c r="K18" s="760"/>
    </row>
    <row r="19" spans="1:11" ht="15.75" customHeight="1">
      <c r="K19" s="760"/>
    </row>
    <row r="20" spans="1:11" ht="15.75" customHeight="1">
      <c r="K20" s="760"/>
    </row>
    <row r="21" spans="1:11" ht="15.75" customHeight="1"/>
    <row r="22" spans="1:11" ht="15.75" customHeight="1">
      <c r="K22" s="762"/>
    </row>
    <row r="23" spans="1:11" ht="15.75" customHeight="1">
      <c r="K23" s="760"/>
    </row>
    <row r="24" spans="1:11" ht="15.75" customHeight="1">
      <c r="K24" s="760"/>
    </row>
    <row r="25" spans="1:11" ht="15.75" customHeight="1">
      <c r="K25" s="760"/>
    </row>
    <row r="26" spans="1:11" ht="15.75" customHeight="1"/>
    <row r="27" spans="1:11" ht="15.75" customHeight="1">
      <c r="K27" s="762"/>
    </row>
    <row r="28" spans="1:11" ht="15.75" customHeight="1">
      <c r="K28" s="760"/>
    </row>
    <row r="29" spans="1:11" ht="15.75" customHeight="1">
      <c r="K29" s="760"/>
    </row>
    <row r="30" spans="1:11" ht="15.75" customHeight="1">
      <c r="K30" s="760"/>
    </row>
    <row r="31" spans="1:11" ht="15.75" customHeight="1"/>
    <row r="32" spans="1: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0.95" customHeight="1"/>
    <row r="56" ht="15.75" customHeight="1"/>
    <row r="57" ht="15.75" customHeight="1"/>
    <row r="58" ht="15.75" customHeight="1"/>
    <row r="59" ht="15.75" customHeight="1"/>
    <row r="60" ht="15.75" customHeight="1"/>
    <row r="61" ht="15.75" customHeight="1"/>
    <row r="62" ht="15.75" customHeight="1"/>
    <row r="63" ht="15.75" customHeight="1"/>
    <row r="64" ht="15.75" customHeight="1"/>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90EC2-F9D5-4AD5-B852-1FF57CC80BC2}">
  <dimension ref="A1:S177"/>
  <sheetViews>
    <sheetView workbookViewId="0"/>
  </sheetViews>
  <sheetFormatPr defaultColWidth="10" defaultRowHeight="15.75"/>
  <cols>
    <col min="1" max="1" width="4" style="1" customWidth="1"/>
    <col min="2" max="2" width="21.7109375" style="1" customWidth="1"/>
    <col min="3" max="3" width="4" style="1" customWidth="1"/>
    <col min="4" max="10" width="15.28515625" style="1" customWidth="1"/>
    <col min="11" max="11" width="8.42578125" style="1" bestFit="1" customWidth="1"/>
    <col min="12" max="12" width="12.7109375" style="1" bestFit="1" customWidth="1"/>
    <col min="13" max="13" width="15.7109375" style="1" bestFit="1" customWidth="1"/>
    <col min="14" max="14" width="27.7109375" style="1" bestFit="1" customWidth="1"/>
    <col min="15" max="15" width="4" style="1" customWidth="1"/>
    <col min="16" max="17" width="15.28515625" style="1" customWidth="1"/>
    <col min="18" max="18" width="37.140625" style="1" customWidth="1"/>
    <col min="19" max="19" width="30" style="1" customWidth="1"/>
    <col min="20" max="16384" width="10" style="1"/>
  </cols>
  <sheetData>
    <row r="1" spans="1:19">
      <c r="N1" s="1" t="s">
        <v>110</v>
      </c>
      <c r="Q1" s="1" t="s">
        <v>111</v>
      </c>
    </row>
    <row r="2" spans="1:19">
      <c r="Q2" s="1" t="s">
        <v>112</v>
      </c>
    </row>
    <row r="3" spans="1:19" ht="18.75">
      <c r="A3" s="3" t="s">
        <v>228</v>
      </c>
      <c r="B3" s="3"/>
      <c r="C3" s="3"/>
      <c r="D3" s="3"/>
      <c r="E3" s="3"/>
      <c r="F3" s="3"/>
      <c r="G3" s="3"/>
      <c r="H3" s="3"/>
      <c r="I3" s="3"/>
      <c r="J3" s="3"/>
      <c r="K3" s="3"/>
      <c r="L3" s="3"/>
      <c r="M3" s="3"/>
      <c r="N3" s="3"/>
      <c r="O3" s="3"/>
      <c r="P3" s="3"/>
      <c r="Q3" s="3"/>
      <c r="R3" s="2"/>
    </row>
    <row r="4" spans="1:19" ht="18.75">
      <c r="A4" s="3" t="s">
        <v>114</v>
      </c>
      <c r="B4" s="3"/>
      <c r="C4" s="3"/>
      <c r="D4" s="3"/>
      <c r="E4" s="3"/>
      <c r="F4" s="3"/>
      <c r="G4" s="3"/>
      <c r="H4" s="3"/>
      <c r="I4" s="3"/>
      <c r="J4" s="3"/>
      <c r="K4" s="3"/>
      <c r="L4" s="3"/>
      <c r="M4" s="3"/>
      <c r="N4" s="3"/>
      <c r="O4" s="3"/>
      <c r="P4" s="3"/>
      <c r="Q4" s="3"/>
      <c r="R4" s="2"/>
    </row>
    <row r="5" spans="1:19" ht="18.75">
      <c r="A5" s="3" t="s">
        <v>3</v>
      </c>
      <c r="B5" s="3"/>
      <c r="C5" s="3"/>
      <c r="D5" s="3"/>
      <c r="E5" s="3"/>
      <c r="F5" s="3"/>
      <c r="G5" s="3"/>
      <c r="H5" s="3"/>
      <c r="I5" s="3"/>
      <c r="J5" s="3"/>
      <c r="K5" s="3"/>
      <c r="L5" s="3"/>
      <c r="M5" s="3"/>
      <c r="N5" s="3"/>
      <c r="O5" s="3"/>
      <c r="P5" s="3"/>
      <c r="Q5" s="3"/>
      <c r="R5" s="2"/>
    </row>
    <row r="6" spans="1:19" ht="18.75">
      <c r="A6" s="3" t="s">
        <v>304</v>
      </c>
      <c r="B6" s="3"/>
      <c r="C6" s="3"/>
      <c r="D6" s="3"/>
      <c r="E6" s="3"/>
      <c r="F6" s="3"/>
      <c r="G6" s="3"/>
      <c r="H6" s="3"/>
      <c r="I6" s="3"/>
      <c r="J6" s="3"/>
      <c r="K6" s="3"/>
      <c r="L6" s="3"/>
      <c r="M6" s="3"/>
      <c r="N6" s="3"/>
      <c r="O6" s="3"/>
      <c r="P6" s="3"/>
      <c r="Q6" s="3"/>
      <c r="R6" s="2"/>
    </row>
    <row r="7" spans="1:19" ht="18.75">
      <c r="A7" s="3"/>
      <c r="B7" s="4"/>
      <c r="C7" s="4"/>
      <c r="D7" s="4"/>
      <c r="E7" s="4"/>
      <c r="F7" s="2"/>
      <c r="G7" s="2"/>
      <c r="H7" s="2"/>
      <c r="I7" s="2"/>
      <c r="J7" s="2"/>
      <c r="K7" s="2"/>
      <c r="L7" s="2"/>
      <c r="M7" s="2"/>
      <c r="N7" s="2"/>
      <c r="O7" s="4"/>
      <c r="P7" s="4"/>
      <c r="Q7" s="4"/>
      <c r="R7" s="2"/>
    </row>
    <row r="8" spans="1:19" ht="18.75">
      <c r="A8" s="3"/>
      <c r="B8" s="4"/>
      <c r="C8" s="4"/>
      <c r="D8" s="4"/>
      <c r="E8" s="4"/>
      <c r="F8" s="2"/>
      <c r="G8" s="2"/>
      <c r="H8" s="2"/>
      <c r="I8" s="2"/>
      <c r="J8" s="2"/>
      <c r="K8" s="2"/>
      <c r="L8" s="2"/>
      <c r="M8" s="2"/>
      <c r="N8" s="8"/>
      <c r="O8" s="180"/>
      <c r="P8" s="2"/>
      <c r="Q8" s="2"/>
      <c r="R8" s="2"/>
    </row>
    <row r="9" spans="1:19" ht="18.75">
      <c r="A9" s="3"/>
      <c r="B9" s="4"/>
      <c r="C9" s="4"/>
      <c r="D9" s="2">
        <v>305</v>
      </c>
      <c r="E9" s="763" t="s">
        <v>4</v>
      </c>
      <c r="F9" s="763"/>
      <c r="G9" s="763"/>
      <c r="H9" s="763"/>
      <c r="I9" s="763"/>
      <c r="J9" s="764"/>
      <c r="K9" s="140" t="s">
        <v>8</v>
      </c>
      <c r="L9" s="141"/>
      <c r="M9" s="141"/>
      <c r="N9" s="142"/>
      <c r="O9" s="152"/>
      <c r="P9" s="181"/>
      <c r="Q9" s="146"/>
      <c r="R9" s="4"/>
    </row>
    <row r="10" spans="1:19" ht="19.5">
      <c r="A10" s="3"/>
      <c r="B10" s="4"/>
      <c r="C10" s="4"/>
      <c r="D10" s="2"/>
      <c r="E10" s="174" t="s">
        <v>223</v>
      </c>
      <c r="F10" s="183"/>
      <c r="G10" s="148" t="s">
        <v>120</v>
      </c>
      <c r="H10" s="148"/>
      <c r="I10" s="2" t="s">
        <v>121</v>
      </c>
      <c r="J10" s="202" t="s">
        <v>122</v>
      </c>
      <c r="K10" s="149"/>
      <c r="L10" s="150" t="s">
        <v>123</v>
      </c>
      <c r="M10" s="151" t="s">
        <v>124</v>
      </c>
      <c r="N10" s="8" t="s">
        <v>125</v>
      </c>
      <c r="O10" s="184"/>
      <c r="P10" s="2" t="s">
        <v>128</v>
      </c>
      <c r="Q10" s="2" t="s">
        <v>13</v>
      </c>
      <c r="R10" s="4"/>
    </row>
    <row r="11" spans="1:19" ht="18.75">
      <c r="B11" s="10"/>
      <c r="D11" s="182" t="s">
        <v>130</v>
      </c>
      <c r="E11" s="181" t="s">
        <v>132</v>
      </c>
      <c r="F11" s="181" t="s">
        <v>131</v>
      </c>
      <c r="G11" s="181" t="s">
        <v>132</v>
      </c>
      <c r="H11" s="181" t="s">
        <v>5</v>
      </c>
      <c r="I11" s="181" t="s">
        <v>133</v>
      </c>
      <c r="J11" s="182" t="s">
        <v>134</v>
      </c>
      <c r="K11" s="146" t="s">
        <v>135</v>
      </c>
      <c r="L11" s="146" t="s">
        <v>65</v>
      </c>
      <c r="M11" s="181" t="s">
        <v>133</v>
      </c>
      <c r="N11" s="182" t="s">
        <v>137</v>
      </c>
      <c r="O11" s="152"/>
      <c r="P11" s="181" t="s">
        <v>21</v>
      </c>
      <c r="Q11" s="181" t="s">
        <v>22</v>
      </c>
    </row>
    <row r="12" spans="1:19">
      <c r="A12" s="10" t="s">
        <v>23</v>
      </c>
      <c r="B12" s="10"/>
      <c r="D12" s="153"/>
      <c r="J12" s="154"/>
      <c r="K12" s="19"/>
      <c r="L12" s="19"/>
      <c r="N12" s="18"/>
      <c r="O12" s="185"/>
    </row>
    <row r="13" spans="1:19">
      <c r="B13" s="1" t="s">
        <v>25</v>
      </c>
      <c r="D13" s="154">
        <v>127643581.39000002</v>
      </c>
      <c r="E13" s="19">
        <v>0</v>
      </c>
      <c r="F13" s="19">
        <v>3990545.956617129</v>
      </c>
      <c r="G13" s="19">
        <v>12303086.66</v>
      </c>
      <c r="H13" s="19">
        <v>-5019966.01</v>
      </c>
      <c r="I13" s="19">
        <f>SUM(E13:H13)</f>
        <v>11273666.606617128</v>
      </c>
      <c r="J13" s="154">
        <f>D13+I13</f>
        <v>138917247.99661714</v>
      </c>
      <c r="K13" s="82">
        <v>0</v>
      </c>
      <c r="L13" s="19">
        <v>0</v>
      </c>
      <c r="M13" s="19">
        <f>SUM(L13:L13)</f>
        <v>0</v>
      </c>
      <c r="N13" s="154">
        <f>J13+M13</f>
        <v>138917247.99661714</v>
      </c>
      <c r="O13" s="186"/>
      <c r="P13" s="19">
        <f>I13+M13</f>
        <v>11273666.606617128</v>
      </c>
      <c r="Q13" s="19">
        <f>+D13+P13</f>
        <v>138917247.99661714</v>
      </c>
      <c r="R13" s="155"/>
      <c r="S13" s="19">
        <f>D13+F13+G13</f>
        <v>143937214.00661716</v>
      </c>
    </row>
    <row r="14" spans="1:19">
      <c r="B14" s="1" t="s">
        <v>26</v>
      </c>
      <c r="D14" s="154">
        <v>6710938.9100000001</v>
      </c>
      <c r="E14" s="19">
        <v>0</v>
      </c>
      <c r="F14" s="19">
        <v>237270.80505699708</v>
      </c>
      <c r="G14" s="19">
        <v>649071.64</v>
      </c>
      <c r="H14" s="19">
        <v>-317228.36000000004</v>
      </c>
      <c r="I14" s="19">
        <f t="shared" ref="I14:I19" si="0">SUM(E14:H14)</f>
        <v>569114.08505699714</v>
      </c>
      <c r="J14" s="154">
        <f t="shared" ref="J14:J19" si="1">D14+I14</f>
        <v>7280052.9950569971</v>
      </c>
      <c r="K14" s="157">
        <f t="shared" ref="K14:K19" si="2">$K$13</f>
        <v>0</v>
      </c>
      <c r="L14" s="19">
        <v>0.10183002054691315</v>
      </c>
      <c r="M14" s="19">
        <f t="shared" ref="M14:M19" si="3">SUM(L14:L14)</f>
        <v>0.10183002054691315</v>
      </c>
      <c r="N14" s="154">
        <f t="shared" ref="N14:N19" si="4">J14+M14</f>
        <v>7280053.0968870176</v>
      </c>
      <c r="O14" s="186"/>
      <c r="P14" s="19">
        <f t="shared" ref="P14:P19" si="5">I14+M14</f>
        <v>569114.18688701768</v>
      </c>
      <c r="Q14" s="19">
        <f t="shared" ref="Q14:Q19" si="6">+D14+P14</f>
        <v>7280053.0968870176</v>
      </c>
      <c r="R14" s="155"/>
      <c r="S14" s="19">
        <f t="shared" ref="S14:S19" si="7">D14+F14+G14</f>
        <v>7597281.3550569965</v>
      </c>
    </row>
    <row r="15" spans="1:19">
      <c r="B15" s="1" t="s">
        <v>27</v>
      </c>
      <c r="D15" s="154">
        <v>199014.39</v>
      </c>
      <c r="E15" s="19">
        <v>0</v>
      </c>
      <c r="F15" s="19">
        <v>4701.4340837939617</v>
      </c>
      <c r="G15" s="19">
        <v>17258.27</v>
      </c>
      <c r="H15" s="19">
        <v>-7747.1100000000015</v>
      </c>
      <c r="I15" s="19">
        <f t="shared" si="0"/>
        <v>14212.594083793963</v>
      </c>
      <c r="J15" s="154">
        <f t="shared" si="1"/>
        <v>213226.98408379397</v>
      </c>
      <c r="K15" s="157">
        <f t="shared" si="2"/>
        <v>0</v>
      </c>
      <c r="L15" s="19">
        <v>-0.10950741899432614</v>
      </c>
      <c r="M15" s="19">
        <f t="shared" si="3"/>
        <v>-0.10950741899432614</v>
      </c>
      <c r="N15" s="154">
        <f t="shared" si="4"/>
        <v>213226.87457637498</v>
      </c>
      <c r="O15" s="186"/>
      <c r="P15" s="19">
        <f t="shared" si="5"/>
        <v>14212.484576374969</v>
      </c>
      <c r="Q15" s="19">
        <f t="shared" si="6"/>
        <v>213226.87457637498</v>
      </c>
      <c r="R15" s="155"/>
      <c r="S15" s="19">
        <f t="shared" si="7"/>
        <v>220974.09408379396</v>
      </c>
    </row>
    <row r="16" spans="1:19">
      <c r="B16" s="1" t="s">
        <v>28</v>
      </c>
      <c r="D16" s="154">
        <v>29742.63</v>
      </c>
      <c r="E16" s="19">
        <v>0</v>
      </c>
      <c r="F16" s="19">
        <v>632.95999999999822</v>
      </c>
      <c r="G16" s="19">
        <v>2617.41</v>
      </c>
      <c r="H16" s="19">
        <v>0</v>
      </c>
      <c r="I16" s="19">
        <f t="shared" si="0"/>
        <v>3250.3699999999981</v>
      </c>
      <c r="J16" s="154">
        <f t="shared" si="1"/>
        <v>32993</v>
      </c>
      <c r="K16" s="157">
        <f t="shared" si="2"/>
        <v>0</v>
      </c>
      <c r="L16" s="19">
        <v>0.27631290320277913</v>
      </c>
      <c r="M16" s="19">
        <f t="shared" si="3"/>
        <v>0.27631290320277913</v>
      </c>
      <c r="N16" s="154">
        <f t="shared" si="4"/>
        <v>32993.276312903203</v>
      </c>
      <c r="O16" s="186"/>
      <c r="P16" s="19">
        <f t="shared" si="5"/>
        <v>3250.6463129032009</v>
      </c>
      <c r="Q16" s="19">
        <f t="shared" si="6"/>
        <v>32993.276312903203</v>
      </c>
      <c r="R16" s="155"/>
      <c r="S16" s="19">
        <f t="shared" si="7"/>
        <v>32993</v>
      </c>
    </row>
    <row r="17" spans="1:19">
      <c r="B17" s="1" t="s">
        <v>30</v>
      </c>
      <c r="D17" s="154">
        <v>1117750.58</v>
      </c>
      <c r="E17" s="19">
        <v>0</v>
      </c>
      <c r="F17" s="19">
        <v>44358.789999999892</v>
      </c>
      <c r="G17" s="19">
        <v>99907.63</v>
      </c>
      <c r="H17" s="19">
        <v>0</v>
      </c>
      <c r="I17" s="19">
        <f t="shared" si="0"/>
        <v>144266.4199999999</v>
      </c>
      <c r="J17" s="154">
        <f t="shared" si="1"/>
        <v>1262017</v>
      </c>
      <c r="K17" s="157">
        <f t="shared" si="2"/>
        <v>0</v>
      </c>
      <c r="L17" s="19">
        <v>0</v>
      </c>
      <c r="M17" s="19">
        <f t="shared" si="3"/>
        <v>0</v>
      </c>
      <c r="N17" s="154">
        <f t="shared" si="4"/>
        <v>1262017</v>
      </c>
      <c r="O17" s="186"/>
      <c r="P17" s="19">
        <f t="shared" si="5"/>
        <v>144266.4199999999</v>
      </c>
      <c r="Q17" s="19">
        <f t="shared" si="6"/>
        <v>1262017</v>
      </c>
      <c r="R17" s="155"/>
      <c r="S17" s="19">
        <f t="shared" si="7"/>
        <v>1262017</v>
      </c>
    </row>
    <row r="18" spans="1:19">
      <c r="B18" s="1" t="s">
        <v>31</v>
      </c>
      <c r="D18" s="154">
        <v>2335928.9</v>
      </c>
      <c r="E18" s="19">
        <v>0</v>
      </c>
      <c r="F18" s="19">
        <v>9820.6564399917988</v>
      </c>
      <c r="G18" s="19">
        <v>167571.59999999998</v>
      </c>
      <c r="H18" s="19">
        <v>-19998.239999999998</v>
      </c>
      <c r="I18" s="19">
        <f t="shared" si="0"/>
        <v>157394.01643999177</v>
      </c>
      <c r="J18" s="154">
        <f t="shared" si="1"/>
        <v>2493322.9164399914</v>
      </c>
      <c r="K18" s="157">
        <f t="shared" si="2"/>
        <v>0</v>
      </c>
      <c r="L18" s="19">
        <v>0</v>
      </c>
      <c r="M18" s="19">
        <f t="shared" si="3"/>
        <v>0</v>
      </c>
      <c r="N18" s="154">
        <f t="shared" si="4"/>
        <v>2493322.9164399914</v>
      </c>
      <c r="O18" s="186"/>
      <c r="P18" s="19">
        <f t="shared" si="5"/>
        <v>157394.01643999177</v>
      </c>
      <c r="Q18" s="19">
        <f t="shared" si="6"/>
        <v>2493322.9164399914</v>
      </c>
      <c r="R18" s="155"/>
      <c r="S18" s="19">
        <f t="shared" si="7"/>
        <v>2513321.1564399917</v>
      </c>
    </row>
    <row r="19" spans="1:19">
      <c r="B19" s="1" t="s">
        <v>32</v>
      </c>
      <c r="D19" s="158">
        <v>119191.29</v>
      </c>
      <c r="E19" s="22">
        <v>0</v>
      </c>
      <c r="F19" s="22">
        <v>0</v>
      </c>
      <c r="G19" s="22">
        <v>0</v>
      </c>
      <c r="H19" s="22">
        <v>0</v>
      </c>
      <c r="I19" s="22">
        <f t="shared" si="0"/>
        <v>0</v>
      </c>
      <c r="J19" s="158">
        <f t="shared" si="1"/>
        <v>119191.29</v>
      </c>
      <c r="K19" s="159">
        <f t="shared" si="2"/>
        <v>0</v>
      </c>
      <c r="L19" s="22">
        <v>0</v>
      </c>
      <c r="M19" s="22">
        <f t="shared" si="3"/>
        <v>0</v>
      </c>
      <c r="N19" s="158">
        <f t="shared" si="4"/>
        <v>119191.29</v>
      </c>
      <c r="O19" s="186"/>
      <c r="P19" s="22">
        <f t="shared" si="5"/>
        <v>0</v>
      </c>
      <c r="Q19" s="22">
        <f t="shared" si="6"/>
        <v>119191.29</v>
      </c>
      <c r="R19" s="155"/>
      <c r="S19" s="19">
        <f t="shared" si="7"/>
        <v>119191.29</v>
      </c>
    </row>
    <row r="20" spans="1:19">
      <c r="B20" s="1" t="s">
        <v>33</v>
      </c>
      <c r="D20" s="154">
        <f t="shared" ref="D20:J20" si="8">SUM(D13:D19)</f>
        <v>138156148.09</v>
      </c>
      <c r="E20" s="187">
        <f t="shared" si="8"/>
        <v>0</v>
      </c>
      <c r="F20" s="19">
        <f t="shared" si="8"/>
        <v>4287330.6021979116</v>
      </c>
      <c r="G20" s="19">
        <f t="shared" si="8"/>
        <v>13239513.210000001</v>
      </c>
      <c r="H20" s="19">
        <f t="shared" si="8"/>
        <v>-5364939.7200000007</v>
      </c>
      <c r="I20" s="19">
        <f t="shared" si="8"/>
        <v>12161904.09219791</v>
      </c>
      <c r="J20" s="154">
        <f t="shared" si="8"/>
        <v>150318052.1821979</v>
      </c>
      <c r="K20" s="157"/>
      <c r="L20" s="19">
        <f>SUM(L13:L19)</f>
        <v>0.26863550475536613</v>
      </c>
      <c r="M20" s="19">
        <f>SUM(M13:M19)</f>
        <v>0.26863550475536613</v>
      </c>
      <c r="N20" s="19">
        <f>SUM(N13:N19)</f>
        <v>150318052.45083344</v>
      </c>
      <c r="O20" s="186"/>
      <c r="P20" s="19">
        <f>SUM(P13:P19)</f>
        <v>12161904.360833416</v>
      </c>
      <c r="Q20" s="19">
        <f>SUM(Q13:Q19)</f>
        <v>150318052.45083344</v>
      </c>
      <c r="R20" s="155"/>
      <c r="S20" s="19">
        <f>SUM(S13:S18)</f>
        <v>155563800.61219794</v>
      </c>
    </row>
    <row r="21" spans="1:19">
      <c r="D21" s="154"/>
      <c r="E21" s="19"/>
      <c r="F21" s="19"/>
      <c r="G21" s="19"/>
      <c r="H21" s="19"/>
      <c r="I21" s="19"/>
      <c r="J21" s="154"/>
      <c r="K21" s="157"/>
      <c r="L21" s="19"/>
      <c r="M21" s="19" t="s">
        <v>65</v>
      </c>
      <c r="N21" s="154"/>
      <c r="O21" s="186"/>
      <c r="P21" s="19"/>
      <c r="Q21" s="19"/>
      <c r="R21" s="155"/>
      <c r="S21" s="156"/>
    </row>
    <row r="22" spans="1:19" s="23" customFormat="1">
      <c r="B22" s="1" t="s">
        <v>34</v>
      </c>
      <c r="D22" s="158">
        <v>140238.6</v>
      </c>
      <c r="E22" s="22">
        <v>0</v>
      </c>
      <c r="F22" s="22">
        <v>306.04468292813556</v>
      </c>
      <c r="G22" s="22">
        <v>7707.99</v>
      </c>
      <c r="H22" s="22">
        <v>0</v>
      </c>
      <c r="I22" s="22">
        <f>SUM(E22:H22)</f>
        <v>8014.0346829281352</v>
      </c>
      <c r="J22" s="158">
        <f>D22+I22</f>
        <v>148252.63468292815</v>
      </c>
      <c r="K22" s="159">
        <v>0</v>
      </c>
      <c r="L22" s="22">
        <v>-1.8393620848655701E-8</v>
      </c>
      <c r="M22" s="22">
        <f>SUM(L22:L22)</f>
        <v>-1.8393620848655701E-8</v>
      </c>
      <c r="N22" s="158">
        <f>J22+M22</f>
        <v>148252.63468290976</v>
      </c>
      <c r="O22" s="188"/>
      <c r="P22" s="22">
        <f>I22+M22</f>
        <v>8014.0346829097416</v>
      </c>
      <c r="Q22" s="22">
        <f>+D22+P22</f>
        <v>148252.63468290976</v>
      </c>
      <c r="R22" s="155"/>
      <c r="S22" s="19">
        <f>D22+F22+G22</f>
        <v>148252.63468292812</v>
      </c>
    </row>
    <row r="23" spans="1:19">
      <c r="B23" s="1" t="s">
        <v>33</v>
      </c>
      <c r="D23" s="154">
        <f t="shared" ref="D23:J23" si="9">SUM(D22:D22)</f>
        <v>140238.6</v>
      </c>
      <c r="E23" s="187">
        <f t="shared" si="9"/>
        <v>0</v>
      </c>
      <c r="F23" s="19">
        <f t="shared" si="9"/>
        <v>306.04468292813556</v>
      </c>
      <c r="G23" s="19">
        <f t="shared" si="9"/>
        <v>7707.99</v>
      </c>
      <c r="H23" s="19">
        <f t="shared" si="9"/>
        <v>0</v>
      </c>
      <c r="I23" s="19">
        <f t="shared" si="9"/>
        <v>8014.0346829281352</v>
      </c>
      <c r="J23" s="154">
        <f t="shared" si="9"/>
        <v>148252.63468292815</v>
      </c>
      <c r="K23" s="159"/>
      <c r="L23" s="19">
        <f>SUM(L22:L22)</f>
        <v>-1.8393620848655701E-8</v>
      </c>
      <c r="M23" s="19">
        <f>SUM(M22:M22)</f>
        <v>-1.8393620848655701E-8</v>
      </c>
      <c r="N23" s="154">
        <f>SUM(N22:N22)</f>
        <v>148252.63468290976</v>
      </c>
      <c r="O23" s="186"/>
      <c r="P23" s="19">
        <f>SUM(P22:P22)</f>
        <v>8014.0346829097416</v>
      </c>
      <c r="Q23" s="19">
        <f>SUM(Q22:Q22)</f>
        <v>148252.63468290976</v>
      </c>
      <c r="R23" s="155"/>
    </row>
    <row r="24" spans="1:19">
      <c r="D24" s="154"/>
      <c r="E24" s="19"/>
      <c r="F24" s="19"/>
      <c r="G24" s="19"/>
      <c r="H24" s="19"/>
      <c r="I24" s="19"/>
      <c r="J24" s="154"/>
      <c r="K24" s="159"/>
      <c r="L24" s="157"/>
      <c r="M24" s="157"/>
      <c r="N24" s="154"/>
      <c r="O24" s="186"/>
      <c r="P24" s="19"/>
      <c r="Q24" s="19"/>
      <c r="R24" s="155"/>
      <c r="S24" s="160"/>
    </row>
    <row r="25" spans="1:19" s="23" customFormat="1">
      <c r="A25" s="1"/>
      <c r="B25" s="1" t="s">
        <v>36</v>
      </c>
      <c r="C25" s="1"/>
      <c r="D25" s="158">
        <v>1819.5</v>
      </c>
      <c r="E25" s="22"/>
      <c r="F25" s="22">
        <v>0</v>
      </c>
      <c r="G25" s="22">
        <v>0</v>
      </c>
      <c r="H25" s="22">
        <v>0</v>
      </c>
      <c r="I25" s="22">
        <f>SUM(F25:H25)</f>
        <v>0</v>
      </c>
      <c r="J25" s="158">
        <f>D25+I25</f>
        <v>1819.5</v>
      </c>
      <c r="K25" s="159">
        <v>0</v>
      </c>
      <c r="L25" s="22">
        <f>ROUND(J25*K25*((366-30)/(366+30*K25)),0)</f>
        <v>0</v>
      </c>
      <c r="M25" s="22">
        <f>SUM(L25:L25)</f>
        <v>0</v>
      </c>
      <c r="N25" s="154">
        <f>J25+M25</f>
        <v>1819.5</v>
      </c>
      <c r="O25" s="188"/>
      <c r="P25" s="22">
        <f>I25+M25</f>
        <v>0</v>
      </c>
      <c r="Q25" s="22">
        <f>+D25+P25</f>
        <v>1819.5</v>
      </c>
      <c r="R25" s="155"/>
    </row>
    <row r="26" spans="1:19" s="23" customFormat="1">
      <c r="A26" s="1"/>
      <c r="C26" s="1"/>
      <c r="D26" s="158"/>
      <c r="E26" s="22"/>
      <c r="F26" s="22"/>
      <c r="G26" s="22"/>
      <c r="H26" s="22"/>
      <c r="I26" s="22"/>
      <c r="J26" s="158"/>
      <c r="K26" s="159"/>
      <c r="L26" s="22"/>
      <c r="M26" s="22"/>
      <c r="N26" s="158"/>
      <c r="O26" s="188"/>
      <c r="P26" s="19"/>
      <c r="Q26" s="22"/>
      <c r="R26" s="155"/>
    </row>
    <row r="27" spans="1:19" s="23" customFormat="1">
      <c r="A27" s="1"/>
      <c r="B27" s="1" t="s">
        <v>294</v>
      </c>
      <c r="C27" s="1"/>
      <c r="D27" s="158">
        <v>62654.2</v>
      </c>
      <c r="E27" s="22"/>
      <c r="F27" s="22">
        <f>-D27</f>
        <v>-62654.2</v>
      </c>
      <c r="G27" s="22">
        <v>0</v>
      </c>
      <c r="H27" s="22">
        <v>0</v>
      </c>
      <c r="I27" s="22">
        <f t="shared" ref="I27:I34" si="10">SUM(F27:H27)</f>
        <v>-62654.2</v>
      </c>
      <c r="J27" s="158">
        <f t="shared" ref="J27:J34" si="11">D27+I27</f>
        <v>0</v>
      </c>
      <c r="K27" s="159">
        <v>0</v>
      </c>
      <c r="L27" s="22">
        <f t="shared" ref="L27:L34" si="12">ROUND(J27*K27*((366-30)/(366+30*K27)),0)</f>
        <v>0</v>
      </c>
      <c r="M27" s="22">
        <f t="shared" ref="M27:M34" si="13">SUM(L27:L27)</f>
        <v>0</v>
      </c>
      <c r="N27" s="158">
        <f t="shared" ref="N27:N34" si="14">J27+M27</f>
        <v>0</v>
      </c>
      <c r="O27" s="188"/>
      <c r="P27" s="22">
        <f>I27+M27</f>
        <v>-62654.2</v>
      </c>
      <c r="Q27" s="22">
        <f t="shared" ref="Q27:Q34" si="15">+D27+P27</f>
        <v>0</v>
      </c>
      <c r="R27" s="155"/>
    </row>
    <row r="28" spans="1:19" s="23" customFormat="1">
      <c r="A28" s="1"/>
      <c r="B28" s="1" t="s">
        <v>40</v>
      </c>
      <c r="C28" s="1"/>
      <c r="D28" s="158">
        <v>-8932140.9000000004</v>
      </c>
      <c r="E28" s="22"/>
      <c r="F28" s="22">
        <f>-D28</f>
        <v>8932140.9000000004</v>
      </c>
      <c r="G28" s="22">
        <v>0</v>
      </c>
      <c r="H28" s="22">
        <v>0</v>
      </c>
      <c r="I28" s="22">
        <f t="shared" si="10"/>
        <v>8932140.9000000004</v>
      </c>
      <c r="J28" s="158">
        <f t="shared" si="11"/>
        <v>0</v>
      </c>
      <c r="K28" s="159">
        <v>0</v>
      </c>
      <c r="L28" s="22">
        <f t="shared" si="12"/>
        <v>0</v>
      </c>
      <c r="M28" s="22">
        <f t="shared" si="13"/>
        <v>0</v>
      </c>
      <c r="N28" s="158">
        <f t="shared" si="14"/>
        <v>0</v>
      </c>
      <c r="O28" s="188"/>
      <c r="P28" s="22">
        <f t="shared" ref="P28" si="16">I28+M28</f>
        <v>8932140.9000000004</v>
      </c>
      <c r="Q28" s="22">
        <f t="shared" si="15"/>
        <v>0</v>
      </c>
      <c r="R28" s="155"/>
    </row>
    <row r="29" spans="1:19" s="23" customFormat="1">
      <c r="B29" s="1" t="s">
        <v>298</v>
      </c>
      <c r="D29" s="158">
        <v>1597390.06</v>
      </c>
      <c r="E29" s="22"/>
      <c r="F29" s="22">
        <f>-D29</f>
        <v>-1597390.06</v>
      </c>
      <c r="G29" s="22">
        <v>0</v>
      </c>
      <c r="H29" s="22">
        <v>0</v>
      </c>
      <c r="I29" s="22">
        <f t="shared" si="10"/>
        <v>-1597390.06</v>
      </c>
      <c r="J29" s="158">
        <f t="shared" si="11"/>
        <v>0</v>
      </c>
      <c r="K29" s="159">
        <v>0</v>
      </c>
      <c r="L29" s="22">
        <f t="shared" si="12"/>
        <v>0</v>
      </c>
      <c r="M29" s="22">
        <f t="shared" si="13"/>
        <v>0</v>
      </c>
      <c r="N29" s="158">
        <f t="shared" si="14"/>
        <v>0</v>
      </c>
      <c r="O29" s="188"/>
      <c r="P29" s="22">
        <f>I29+M29</f>
        <v>-1597390.06</v>
      </c>
      <c r="Q29" s="22">
        <f t="shared" si="15"/>
        <v>0</v>
      </c>
      <c r="R29" s="24"/>
    </row>
    <row r="30" spans="1:19" s="23" customFormat="1">
      <c r="B30" s="1" t="s">
        <v>266</v>
      </c>
      <c r="D30" s="158">
        <v>101815.87</v>
      </c>
      <c r="E30" s="22"/>
      <c r="F30" s="22">
        <f>-D30</f>
        <v>-101815.87</v>
      </c>
      <c r="G30" s="22">
        <v>0</v>
      </c>
      <c r="H30" s="22">
        <v>0</v>
      </c>
      <c r="I30" s="22">
        <f t="shared" si="10"/>
        <v>-101815.87</v>
      </c>
      <c r="J30" s="158">
        <f t="shared" si="11"/>
        <v>0</v>
      </c>
      <c r="K30" s="159">
        <v>0</v>
      </c>
      <c r="L30" s="22">
        <f t="shared" si="12"/>
        <v>0</v>
      </c>
      <c r="M30" s="22">
        <f t="shared" si="13"/>
        <v>0</v>
      </c>
      <c r="N30" s="158">
        <f t="shared" si="14"/>
        <v>0</v>
      </c>
      <c r="O30" s="188"/>
      <c r="P30" s="22">
        <f>I30+M30</f>
        <v>-101815.87</v>
      </c>
      <c r="Q30" s="22">
        <f t="shared" si="15"/>
        <v>0</v>
      </c>
      <c r="R30" s="24"/>
      <c r="S30" s="24"/>
    </row>
    <row r="31" spans="1:19" s="23" customFormat="1">
      <c r="B31" s="1" t="s">
        <v>46</v>
      </c>
      <c r="D31" s="158">
        <v>-3.56</v>
      </c>
      <c r="E31" s="22"/>
      <c r="F31" s="22">
        <f>-D31</f>
        <v>3.56</v>
      </c>
      <c r="G31" s="22">
        <v>0</v>
      </c>
      <c r="H31" s="22">
        <v>0</v>
      </c>
      <c r="I31" s="22">
        <f t="shared" si="10"/>
        <v>3.56</v>
      </c>
      <c r="J31" s="158">
        <f t="shared" si="11"/>
        <v>0</v>
      </c>
      <c r="K31" s="159">
        <v>0</v>
      </c>
      <c r="L31" s="22">
        <f t="shared" si="12"/>
        <v>0</v>
      </c>
      <c r="M31" s="22">
        <f t="shared" si="13"/>
        <v>0</v>
      </c>
      <c r="N31" s="158">
        <f t="shared" si="14"/>
        <v>0</v>
      </c>
      <c r="O31" s="188"/>
      <c r="P31" s="22">
        <f>I31+M31</f>
        <v>3.56</v>
      </c>
      <c r="Q31" s="22">
        <f t="shared" si="15"/>
        <v>0</v>
      </c>
      <c r="R31" s="24"/>
      <c r="S31" s="24"/>
    </row>
    <row r="32" spans="1:19" s="23" customFormat="1">
      <c r="B32" s="1" t="s">
        <v>48</v>
      </c>
      <c r="D32" s="158">
        <v>4584004.46</v>
      </c>
      <c r="E32" s="22"/>
      <c r="F32" s="22">
        <f t="shared" ref="F32:F33" si="17">-D32</f>
        <v>-4584004.46</v>
      </c>
      <c r="G32" s="22">
        <v>0</v>
      </c>
      <c r="H32" s="22">
        <v>0</v>
      </c>
      <c r="I32" s="22">
        <f t="shared" si="10"/>
        <v>-4584004.46</v>
      </c>
      <c r="J32" s="158">
        <f t="shared" si="11"/>
        <v>0</v>
      </c>
      <c r="K32" s="159">
        <v>0</v>
      </c>
      <c r="L32" s="22">
        <f t="shared" si="12"/>
        <v>0</v>
      </c>
      <c r="M32" s="22">
        <f t="shared" si="13"/>
        <v>0</v>
      </c>
      <c r="N32" s="158">
        <f t="shared" si="14"/>
        <v>0</v>
      </c>
      <c r="O32" s="188"/>
      <c r="P32" s="22">
        <f t="shared" ref="P32:P33" si="18">I32+M32</f>
        <v>-4584004.46</v>
      </c>
      <c r="Q32" s="22">
        <f t="shared" si="15"/>
        <v>0</v>
      </c>
      <c r="R32" s="24"/>
      <c r="S32" s="24"/>
    </row>
    <row r="33" spans="1:19" s="23" customFormat="1">
      <c r="B33" s="1" t="s">
        <v>50</v>
      </c>
      <c r="D33" s="158">
        <v>153646.56</v>
      </c>
      <c r="E33" s="22"/>
      <c r="F33" s="22">
        <f t="shared" si="17"/>
        <v>-153646.56</v>
      </c>
      <c r="G33" s="22">
        <v>0</v>
      </c>
      <c r="H33" s="22">
        <v>0</v>
      </c>
      <c r="I33" s="22">
        <f t="shared" si="10"/>
        <v>-153646.56</v>
      </c>
      <c r="J33" s="158">
        <f t="shared" si="11"/>
        <v>0</v>
      </c>
      <c r="K33" s="159">
        <v>0</v>
      </c>
      <c r="L33" s="22">
        <f t="shared" si="12"/>
        <v>0</v>
      </c>
      <c r="M33" s="22">
        <f t="shared" si="13"/>
        <v>0</v>
      </c>
      <c r="N33" s="158">
        <f t="shared" si="14"/>
        <v>0</v>
      </c>
      <c r="O33" s="188"/>
      <c r="P33" s="22">
        <f t="shared" si="18"/>
        <v>-153646.56</v>
      </c>
      <c r="Q33" s="22">
        <f t="shared" si="15"/>
        <v>0</v>
      </c>
      <c r="R33" s="24"/>
      <c r="S33" s="24"/>
    </row>
    <row r="34" spans="1:19" s="23" customFormat="1">
      <c r="A34" s="1"/>
      <c r="B34" s="1" t="s">
        <v>143</v>
      </c>
      <c r="C34" s="1"/>
      <c r="D34" s="158">
        <v>654601.77</v>
      </c>
      <c r="E34" s="22"/>
      <c r="F34" s="22">
        <v>0</v>
      </c>
      <c r="G34" s="22">
        <f>-D34</f>
        <v>-654601.77</v>
      </c>
      <c r="H34" s="22">
        <v>0</v>
      </c>
      <c r="I34" s="22">
        <f t="shared" si="10"/>
        <v>-654601.77</v>
      </c>
      <c r="J34" s="158">
        <f t="shared" si="11"/>
        <v>0</v>
      </c>
      <c r="K34" s="159">
        <v>0</v>
      </c>
      <c r="L34" s="22">
        <f t="shared" si="12"/>
        <v>0</v>
      </c>
      <c r="M34" s="22">
        <f t="shared" si="13"/>
        <v>0</v>
      </c>
      <c r="N34" s="158">
        <f t="shared" si="14"/>
        <v>0</v>
      </c>
      <c r="O34" s="188"/>
      <c r="P34" s="22">
        <f>I34+M34</f>
        <v>-654601.77</v>
      </c>
      <c r="Q34" s="22">
        <f t="shared" si="15"/>
        <v>0</v>
      </c>
      <c r="R34" s="24"/>
    </row>
    <row r="35" spans="1:19" s="23" customFormat="1">
      <c r="A35" s="1"/>
      <c r="C35" s="1"/>
      <c r="D35" s="158"/>
      <c r="E35" s="22"/>
      <c r="F35" s="22"/>
      <c r="G35" s="22"/>
      <c r="H35" s="22"/>
      <c r="I35" s="22"/>
      <c r="J35" s="158"/>
      <c r="K35" s="159"/>
      <c r="L35" s="19"/>
      <c r="M35" s="22"/>
      <c r="N35" s="158"/>
      <c r="O35" s="188"/>
      <c r="P35" s="22"/>
      <c r="Q35" s="22"/>
      <c r="R35" s="24"/>
    </row>
    <row r="36" spans="1:19" s="23" customFormat="1">
      <c r="B36" s="1" t="s">
        <v>144</v>
      </c>
      <c r="D36" s="158">
        <v>590000</v>
      </c>
      <c r="E36" s="22">
        <v>0</v>
      </c>
      <c r="F36" s="22">
        <v>0</v>
      </c>
      <c r="G36" s="22">
        <v>0</v>
      </c>
      <c r="H36" s="22">
        <v>0</v>
      </c>
      <c r="I36" s="22">
        <f>SUM(E36:H36)</f>
        <v>0</v>
      </c>
      <c r="J36" s="158">
        <f>D36+I36</f>
        <v>590000</v>
      </c>
      <c r="K36" s="159">
        <v>0</v>
      </c>
      <c r="L36" s="22">
        <f t="shared" ref="L36" si="19">ROUND(J36*K36*((366-30)/(366+30*K36)),0)</f>
        <v>0</v>
      </c>
      <c r="M36" s="22">
        <f>SUM(L36:L36)</f>
        <v>0</v>
      </c>
      <c r="N36" s="158">
        <f>J36+M36</f>
        <v>590000</v>
      </c>
      <c r="O36" s="188"/>
      <c r="P36" s="22">
        <f>I36+M36</f>
        <v>0</v>
      </c>
      <c r="Q36" s="22">
        <f>+D36+P36</f>
        <v>590000</v>
      </c>
      <c r="R36" s="24"/>
    </row>
    <row r="37" spans="1:19" s="23" customFormat="1">
      <c r="A37" s="1"/>
      <c r="C37" s="1"/>
      <c r="D37" s="158"/>
      <c r="E37" s="22"/>
      <c r="F37" s="22"/>
      <c r="G37" s="22"/>
      <c r="H37" s="22"/>
      <c r="I37" s="22"/>
      <c r="J37" s="158"/>
      <c r="K37" s="159"/>
      <c r="L37" s="159"/>
      <c r="M37" s="159"/>
      <c r="N37" s="158"/>
      <c r="O37" s="188"/>
      <c r="P37" s="22"/>
      <c r="Q37" s="22"/>
      <c r="R37" s="24"/>
    </row>
    <row r="38" spans="1:19">
      <c r="B38" s="29" t="s">
        <v>6</v>
      </c>
      <c r="C38" s="30"/>
      <c r="D38" s="161">
        <f t="shared" ref="D38:N38" si="20">+D20+D23+D25+SUM(D27:D36)</f>
        <v>137110174.65000001</v>
      </c>
      <c r="E38" s="34">
        <f t="shared" si="20"/>
        <v>0</v>
      </c>
      <c r="F38" s="35">
        <f t="shared" si="20"/>
        <v>6720269.9568808395</v>
      </c>
      <c r="G38" s="35">
        <f t="shared" si="20"/>
        <v>12592619.430000002</v>
      </c>
      <c r="H38" s="35">
        <f t="shared" si="20"/>
        <v>-5364939.7200000007</v>
      </c>
      <c r="I38" s="35">
        <f t="shared" si="20"/>
        <v>13947949.666880839</v>
      </c>
      <c r="J38" s="161">
        <f t="shared" si="20"/>
        <v>151058124.31688082</v>
      </c>
      <c r="K38" s="35">
        <f t="shared" si="20"/>
        <v>0</v>
      </c>
      <c r="L38" s="35">
        <f t="shared" si="20"/>
        <v>0.26863548636174528</v>
      </c>
      <c r="M38" s="35">
        <f t="shared" si="20"/>
        <v>0.26863548636174528</v>
      </c>
      <c r="N38" s="161">
        <f t="shared" si="20"/>
        <v>151058124.58551636</v>
      </c>
      <c r="O38" s="34"/>
      <c r="P38" s="35">
        <f>+P20+P23+P25+SUM(P27:P36)</f>
        <v>13947949.935516324</v>
      </c>
      <c r="Q38" s="35">
        <f>+Q20+Q23+Q25+SUM(Q27:Q36)</f>
        <v>151058124.58551636</v>
      </c>
      <c r="R38" s="13"/>
    </row>
    <row r="39" spans="1:19">
      <c r="D39" s="154"/>
      <c r="E39" s="19"/>
      <c r="F39" s="19"/>
      <c r="G39" s="19"/>
      <c r="H39" s="19"/>
      <c r="I39" s="19"/>
      <c r="J39" s="154"/>
      <c r="K39" s="19"/>
      <c r="L39" s="19"/>
      <c r="M39" s="19"/>
      <c r="N39" s="154"/>
      <c r="O39" s="186"/>
      <c r="P39" s="13"/>
      <c r="Q39" s="19"/>
      <c r="R39" s="13"/>
    </row>
    <row r="40" spans="1:19">
      <c r="A40" s="10" t="s">
        <v>58</v>
      </c>
      <c r="B40" s="10"/>
      <c r="D40" s="154"/>
      <c r="E40" s="19"/>
      <c r="F40" s="19"/>
      <c r="G40" s="19"/>
      <c r="H40" s="19"/>
      <c r="I40" s="19"/>
      <c r="J40" s="154"/>
      <c r="K40" s="19"/>
      <c r="L40" s="19"/>
      <c r="M40" s="19"/>
      <c r="N40" s="154"/>
      <c r="O40" s="186"/>
      <c r="P40" s="13"/>
      <c r="Q40" s="19"/>
      <c r="R40" s="13"/>
    </row>
    <row r="41" spans="1:19">
      <c r="B41" s="176" t="s">
        <v>60</v>
      </c>
      <c r="D41" s="154">
        <v>47177392.560000002</v>
      </c>
      <c r="E41" s="19">
        <v>0</v>
      </c>
      <c r="F41" s="19">
        <v>585088.69061725202</v>
      </c>
      <c r="G41" s="19">
        <v>233270.69</v>
      </c>
      <c r="H41" s="19">
        <v>-414717.95</v>
      </c>
      <c r="I41" s="19">
        <f>SUM(E41:H41)</f>
        <v>403641.43061725207</v>
      </c>
      <c r="J41" s="154">
        <f>D41+I41</f>
        <v>47581033.990617253</v>
      </c>
      <c r="K41" s="82">
        <f>$K$13</f>
        <v>0</v>
      </c>
      <c r="L41" s="19">
        <v>9.3827415112173185E-3</v>
      </c>
      <c r="M41" s="19">
        <f>SUM(L41:L41)</f>
        <v>9.3827415112173185E-3</v>
      </c>
      <c r="N41" s="154">
        <f>J41+M41</f>
        <v>47581033.999999993</v>
      </c>
      <c r="O41" s="186"/>
      <c r="P41" s="19">
        <f>I41+M41</f>
        <v>403641.4399999936</v>
      </c>
      <c r="Q41" s="19">
        <f>+D41+P41</f>
        <v>47581033.999999993</v>
      </c>
      <c r="R41" s="13"/>
      <c r="S41" s="19">
        <f t="shared" ref="S41:S43" si="21">D41+F41+G41</f>
        <v>47995751.940617248</v>
      </c>
    </row>
    <row r="42" spans="1:19" s="23" customFormat="1">
      <c r="B42" s="176" t="s">
        <v>61</v>
      </c>
      <c r="D42" s="154">
        <v>168997.77000000002</v>
      </c>
      <c r="E42" s="19">
        <v>0</v>
      </c>
      <c r="F42" s="19">
        <v>1602.149999999976</v>
      </c>
      <c r="G42" s="19">
        <v>7.08</v>
      </c>
      <c r="H42" s="19">
        <v>0</v>
      </c>
      <c r="I42" s="19">
        <f>SUM(E42:H42)</f>
        <v>1609.2299999999759</v>
      </c>
      <c r="J42" s="154">
        <f>D42+I42</f>
        <v>170607</v>
      </c>
      <c r="K42" s="157">
        <f>$K$13</f>
        <v>0</v>
      </c>
      <c r="L42" s="19">
        <v>0</v>
      </c>
      <c r="M42" s="19">
        <f>SUM(L42:L42)</f>
        <v>0</v>
      </c>
      <c r="N42" s="154">
        <f>J42+M42</f>
        <v>170607</v>
      </c>
      <c r="O42" s="186"/>
      <c r="P42" s="19">
        <f>I42+M42</f>
        <v>1609.2299999999759</v>
      </c>
      <c r="Q42" s="19">
        <f>+D42+P42</f>
        <v>170607</v>
      </c>
      <c r="R42" s="24"/>
      <c r="S42" s="19">
        <f t="shared" si="21"/>
        <v>170606.99999999997</v>
      </c>
    </row>
    <row r="43" spans="1:19">
      <c r="B43" s="176" t="s">
        <v>63</v>
      </c>
      <c r="C43" s="23"/>
      <c r="D43" s="158">
        <v>68383.239999999991</v>
      </c>
      <c r="E43" s="22">
        <v>0</v>
      </c>
      <c r="F43" s="22">
        <v>57.440000000001731</v>
      </c>
      <c r="G43" s="22">
        <v>1028.32</v>
      </c>
      <c r="H43" s="22">
        <v>0</v>
      </c>
      <c r="I43" s="22">
        <f>SUM(E43:H43)</f>
        <v>1085.7600000000016</v>
      </c>
      <c r="J43" s="158">
        <f>D43+I43</f>
        <v>69468.999999999985</v>
      </c>
      <c r="K43" s="159">
        <f>$K$13</f>
        <v>0</v>
      </c>
      <c r="L43" s="22">
        <v>0</v>
      </c>
      <c r="M43" s="22">
        <f>SUM(L43:L43)</f>
        <v>0</v>
      </c>
      <c r="N43" s="158">
        <f>J43+M43</f>
        <v>69468.999999999985</v>
      </c>
      <c r="O43" s="188"/>
      <c r="P43" s="22">
        <f t="shared" ref="P43" si="22">I43+M43</f>
        <v>1085.7600000000016</v>
      </c>
      <c r="Q43" s="22">
        <f>+D43+P43</f>
        <v>69468.999999999985</v>
      </c>
      <c r="R43" s="13"/>
      <c r="S43" s="19">
        <f t="shared" si="21"/>
        <v>69469</v>
      </c>
    </row>
    <row r="44" spans="1:19">
      <c r="B44" s="1" t="s">
        <v>33</v>
      </c>
      <c r="D44" s="154">
        <f t="shared" ref="D44:J44" si="23">SUM(D41:D43)</f>
        <v>47414773.570000008</v>
      </c>
      <c r="E44" s="187">
        <f t="shared" si="23"/>
        <v>0</v>
      </c>
      <c r="F44" s="19">
        <f t="shared" si="23"/>
        <v>586748.28061725199</v>
      </c>
      <c r="G44" s="19">
        <f t="shared" si="23"/>
        <v>234306.09</v>
      </c>
      <c r="H44" s="19">
        <f t="shared" si="23"/>
        <v>-414717.95</v>
      </c>
      <c r="I44" s="19">
        <f t="shared" si="23"/>
        <v>406336.42061725206</v>
      </c>
      <c r="J44" s="154">
        <f t="shared" si="23"/>
        <v>47821109.990617253</v>
      </c>
      <c r="K44" s="157"/>
      <c r="L44" s="19">
        <f>SUM(L41:L43)</f>
        <v>9.3827415112173185E-3</v>
      </c>
      <c r="M44" s="19">
        <f>SUM(M41:M43)</f>
        <v>9.3827415112173185E-3</v>
      </c>
      <c r="N44" s="154">
        <f>SUM(N41:N43)</f>
        <v>47821109.999999993</v>
      </c>
      <c r="O44" s="186"/>
      <c r="P44" s="19">
        <f>SUM(P41:P43)</f>
        <v>406336.42999999359</v>
      </c>
      <c r="Q44" s="19">
        <f>SUM(Q41:Q43)</f>
        <v>47821109.999999993</v>
      </c>
      <c r="R44" s="13"/>
      <c r="S44" s="19">
        <f>SUM(S41:S43)</f>
        <v>48235827.940617248</v>
      </c>
    </row>
    <row r="45" spans="1:19">
      <c r="D45" s="154"/>
      <c r="E45" s="19"/>
      <c r="F45" s="19"/>
      <c r="G45" s="19"/>
      <c r="H45" s="19"/>
      <c r="I45" s="19"/>
      <c r="J45" s="154"/>
      <c r="K45" s="19"/>
      <c r="L45" s="19"/>
      <c r="M45" s="19"/>
      <c r="N45" s="154"/>
      <c r="O45" s="186"/>
      <c r="P45" s="19"/>
      <c r="Q45" s="19"/>
      <c r="R45" s="13"/>
    </row>
    <row r="46" spans="1:19">
      <c r="B46" s="176" t="s">
        <v>66</v>
      </c>
      <c r="D46" s="158">
        <v>65916319.790000007</v>
      </c>
      <c r="E46" s="22">
        <v>0</v>
      </c>
      <c r="F46" s="22">
        <v>805991.2877259003</v>
      </c>
      <c r="G46" s="22">
        <v>454619.76</v>
      </c>
      <c r="H46" s="22">
        <v>-432004.13</v>
      </c>
      <c r="I46" s="22">
        <f>SUM(E46:H46)</f>
        <v>828606.9177259003</v>
      </c>
      <c r="J46" s="158">
        <f>D46+I46</f>
        <v>66744926.707725905</v>
      </c>
      <c r="K46" s="97">
        <f>$K$13</f>
        <v>0</v>
      </c>
      <c r="L46" s="22">
        <v>2.2741058201063424E-3</v>
      </c>
      <c r="M46" s="22">
        <f>SUM(L46:L46)</f>
        <v>2.2741058201063424E-3</v>
      </c>
      <c r="N46" s="158">
        <f>J46+M46</f>
        <v>66744926.710000008</v>
      </c>
      <c r="O46" s="188"/>
      <c r="P46" s="22">
        <f t="shared" ref="P46" si="24">I46+M46</f>
        <v>828606.9200000061</v>
      </c>
      <c r="Q46" s="22">
        <f>+D46+P46</f>
        <v>66744926.710000016</v>
      </c>
      <c r="R46" s="13"/>
      <c r="S46" s="19">
        <f>D46+F46+G46</f>
        <v>67176930.837725908</v>
      </c>
    </row>
    <row r="47" spans="1:19">
      <c r="B47" s="1" t="s">
        <v>33</v>
      </c>
      <c r="D47" s="154">
        <f t="shared" ref="D47:J47" si="25">SUM(D46:D46)</f>
        <v>65916319.790000007</v>
      </c>
      <c r="E47" s="187">
        <f t="shared" si="25"/>
        <v>0</v>
      </c>
      <c r="F47" s="19">
        <f t="shared" si="25"/>
        <v>805991.2877259003</v>
      </c>
      <c r="G47" s="19">
        <f t="shared" si="25"/>
        <v>454619.76</v>
      </c>
      <c r="H47" s="19">
        <f t="shared" si="25"/>
        <v>-432004.13</v>
      </c>
      <c r="I47" s="19">
        <f t="shared" si="25"/>
        <v>828606.9177259003</v>
      </c>
      <c r="J47" s="154">
        <f t="shared" si="25"/>
        <v>66744926.707725905</v>
      </c>
      <c r="K47" s="157"/>
      <c r="L47" s="19">
        <f>SUM(L46:L46)</f>
        <v>2.2741058201063424E-3</v>
      </c>
      <c r="M47" s="19">
        <f>SUM(M46:M46)</f>
        <v>2.2741058201063424E-3</v>
      </c>
      <c r="N47" s="154">
        <f>SUM(N46:N46)</f>
        <v>66744926.710000008</v>
      </c>
      <c r="O47" s="186"/>
      <c r="P47" s="19">
        <f>SUM(P46:P46)</f>
        <v>828606.9200000061</v>
      </c>
      <c r="Q47" s="19">
        <f>SUM(Q46:Q46)</f>
        <v>66744926.710000016</v>
      </c>
      <c r="R47" s="13"/>
    </row>
    <row r="48" spans="1:19">
      <c r="B48" s="176"/>
      <c r="D48" s="154"/>
      <c r="E48" s="19"/>
      <c r="F48" s="19" t="s">
        <v>65</v>
      </c>
      <c r="G48" s="19"/>
      <c r="H48" s="19"/>
      <c r="I48" s="19"/>
      <c r="J48" s="154" t="s">
        <v>65</v>
      </c>
      <c r="K48" s="157"/>
      <c r="L48" s="19"/>
      <c r="M48" s="19"/>
      <c r="N48" s="154"/>
      <c r="O48" s="186"/>
      <c r="P48" s="19"/>
      <c r="Q48" s="19"/>
      <c r="R48" s="13"/>
    </row>
    <row r="49" spans="1:19" s="23" customFormat="1">
      <c r="B49" s="176" t="s">
        <v>67</v>
      </c>
      <c r="D49" s="158">
        <v>14223219.33</v>
      </c>
      <c r="E49" s="22">
        <v>0</v>
      </c>
      <c r="F49" s="22">
        <v>95720.379989289562</v>
      </c>
      <c r="G49" s="22">
        <v>0</v>
      </c>
      <c r="H49" s="22">
        <v>-81541.709999999992</v>
      </c>
      <c r="I49" s="22">
        <f>SUM(E49:H49)</f>
        <v>14178.66998928957</v>
      </c>
      <c r="J49" s="158">
        <f>D49+I49</f>
        <v>14237397.99998929</v>
      </c>
      <c r="K49" s="97">
        <f>$K$13</f>
        <v>0</v>
      </c>
      <c r="L49" s="22">
        <v>1.0709823982324451E-5</v>
      </c>
      <c r="M49" s="22">
        <f>SUM(L49:L49)</f>
        <v>1.0709823982324451E-5</v>
      </c>
      <c r="N49" s="158">
        <f>J49+M49</f>
        <v>14237398</v>
      </c>
      <c r="O49" s="188"/>
      <c r="P49" s="22">
        <f t="shared" ref="P49" si="26">I49+M49</f>
        <v>14178.669999999394</v>
      </c>
      <c r="Q49" s="22">
        <f>+D49+P49</f>
        <v>14237398</v>
      </c>
      <c r="R49" s="24"/>
      <c r="S49" s="19">
        <f>D49+F49+G49</f>
        <v>14318939.709989289</v>
      </c>
    </row>
    <row r="50" spans="1:19">
      <c r="B50" s="1" t="s">
        <v>33</v>
      </c>
      <c r="D50" s="154">
        <f t="shared" ref="D50:J50" si="27">SUM(D49)</f>
        <v>14223219.33</v>
      </c>
      <c r="E50" s="187">
        <f t="shared" si="27"/>
        <v>0</v>
      </c>
      <c r="F50" s="19">
        <f t="shared" si="27"/>
        <v>95720.379989289562</v>
      </c>
      <c r="G50" s="19">
        <f t="shared" si="27"/>
        <v>0</v>
      </c>
      <c r="H50" s="19">
        <f t="shared" si="27"/>
        <v>-81541.709999999992</v>
      </c>
      <c r="I50" s="19">
        <f t="shared" si="27"/>
        <v>14178.66998928957</v>
      </c>
      <c r="J50" s="154">
        <f t="shared" si="27"/>
        <v>14237397.99998929</v>
      </c>
      <c r="K50" s="157"/>
      <c r="L50" s="19">
        <f>SUM(L49)</f>
        <v>1.0709823982324451E-5</v>
      </c>
      <c r="M50" s="19">
        <f>SUM(M49)</f>
        <v>1.0709823982324451E-5</v>
      </c>
      <c r="N50" s="154">
        <f>SUM(N49)</f>
        <v>14237398</v>
      </c>
      <c r="O50" s="186"/>
      <c r="P50" s="19">
        <f>SUM(P49)</f>
        <v>14178.669999999394</v>
      </c>
      <c r="Q50" s="19">
        <f>SUM(Q49)</f>
        <v>14237398</v>
      </c>
      <c r="R50" s="13"/>
    </row>
    <row r="51" spans="1:19">
      <c r="D51" s="154"/>
      <c r="E51" s="19"/>
      <c r="F51" s="19"/>
      <c r="G51" s="19"/>
      <c r="H51" s="19"/>
      <c r="I51" s="19"/>
      <c r="J51" s="154" t="s">
        <v>65</v>
      </c>
      <c r="K51" s="19"/>
      <c r="L51" s="19"/>
      <c r="M51" s="19"/>
      <c r="N51" s="154"/>
      <c r="O51" s="185"/>
      <c r="P51" s="19"/>
      <c r="Q51" s="19"/>
    </row>
    <row r="52" spans="1:19">
      <c r="B52" s="176" t="s">
        <v>69</v>
      </c>
      <c r="D52" s="154">
        <v>286985.58</v>
      </c>
      <c r="E52" s="19">
        <v>0</v>
      </c>
      <c r="F52" s="19">
        <v>1034.018783879369</v>
      </c>
      <c r="G52" s="19">
        <v>4163.45</v>
      </c>
      <c r="H52" s="19">
        <v>0</v>
      </c>
      <c r="I52" s="19">
        <f>SUM(E52:H52)</f>
        <v>5197.4687838793689</v>
      </c>
      <c r="J52" s="154">
        <f>D52+I52</f>
        <v>292183.04878387938</v>
      </c>
      <c r="K52" s="157">
        <v>0</v>
      </c>
      <c r="L52" s="19">
        <v>0</v>
      </c>
      <c r="M52" s="19">
        <f>SUM(L52:L52)</f>
        <v>0</v>
      </c>
      <c r="N52" s="154">
        <f>J52+M52</f>
        <v>292183.04878387938</v>
      </c>
      <c r="O52" s="186"/>
      <c r="P52" s="19">
        <f>I52+M52</f>
        <v>5197.4687838793689</v>
      </c>
      <c r="Q52" s="19">
        <f>+D52+P52</f>
        <v>292183.04878387938</v>
      </c>
      <c r="R52" s="13"/>
      <c r="S52" s="19">
        <f t="shared" ref="S52:S53" si="28">D52+F52+G52</f>
        <v>292183.04878387938</v>
      </c>
    </row>
    <row r="53" spans="1:19">
      <c r="B53" s="176" t="s">
        <v>71</v>
      </c>
      <c r="D53" s="158">
        <v>26057.85</v>
      </c>
      <c r="E53" s="22">
        <v>0</v>
      </c>
      <c r="F53" s="22">
        <v>26.150000000003118</v>
      </c>
      <c r="G53" s="22">
        <v>0</v>
      </c>
      <c r="H53" s="22">
        <v>0</v>
      </c>
      <c r="I53" s="22">
        <f>SUM(E53:H53)</f>
        <v>26.150000000003118</v>
      </c>
      <c r="J53" s="158">
        <f>D53+I53</f>
        <v>26084</v>
      </c>
      <c r="K53" s="159">
        <v>0</v>
      </c>
      <c r="L53" s="22">
        <v>0</v>
      </c>
      <c r="M53" s="22">
        <f>SUM(L53:L53)</f>
        <v>0</v>
      </c>
      <c r="N53" s="158">
        <f>J53+M53</f>
        <v>26084</v>
      </c>
      <c r="O53" s="188"/>
      <c r="P53" s="22">
        <f t="shared" ref="P53" si="29">I53+M53</f>
        <v>26.150000000003118</v>
      </c>
      <c r="Q53" s="22">
        <f>+D53+P53</f>
        <v>26084</v>
      </c>
      <c r="R53" s="13"/>
      <c r="S53" s="19">
        <f t="shared" si="28"/>
        <v>26084</v>
      </c>
    </row>
    <row r="54" spans="1:19">
      <c r="B54" s="1" t="s">
        <v>33</v>
      </c>
      <c r="D54" s="154">
        <f t="shared" ref="D54:J54" si="30">SUM(D52:D53)</f>
        <v>313043.43</v>
      </c>
      <c r="E54" s="187">
        <f t="shared" si="30"/>
        <v>0</v>
      </c>
      <c r="F54" s="19">
        <f t="shared" si="30"/>
        <v>1060.1687838793721</v>
      </c>
      <c r="G54" s="19">
        <f t="shared" si="30"/>
        <v>4163.45</v>
      </c>
      <c r="H54" s="19">
        <f t="shared" si="30"/>
        <v>0</v>
      </c>
      <c r="I54" s="19">
        <f t="shared" si="30"/>
        <v>5223.6187838793721</v>
      </c>
      <c r="J54" s="154">
        <f t="shared" si="30"/>
        <v>318267.04878387938</v>
      </c>
      <c r="K54" s="159"/>
      <c r="L54" s="19">
        <f>SUM(L52:L53)</f>
        <v>0</v>
      </c>
      <c r="M54" s="19">
        <f>SUM(M52:M53)</f>
        <v>0</v>
      </c>
      <c r="N54" s="154">
        <f>SUM(N52:N53)</f>
        <v>318267.04878387938</v>
      </c>
      <c r="O54" s="186"/>
      <c r="P54" s="19">
        <f>SUM(P52:P53)</f>
        <v>5223.6187838793721</v>
      </c>
      <c r="Q54" s="19">
        <f>SUM(Q52:Q53)</f>
        <v>318267.04878387938</v>
      </c>
      <c r="R54" s="13"/>
      <c r="S54" s="19">
        <f>SUM(S52:S53)</f>
        <v>318267.04878387938</v>
      </c>
    </row>
    <row r="55" spans="1:19">
      <c r="D55" s="154"/>
      <c r="E55" s="19"/>
      <c r="F55" s="19"/>
      <c r="G55" s="19"/>
      <c r="H55" s="19"/>
      <c r="I55" s="19"/>
      <c r="J55" s="154"/>
      <c r="K55" s="22"/>
      <c r="L55" s="19"/>
      <c r="M55" s="19"/>
      <c r="N55" s="154"/>
      <c r="O55" s="185"/>
      <c r="P55" s="19"/>
      <c r="Q55" s="19"/>
    </row>
    <row r="56" spans="1:19" s="23" customFormat="1">
      <c r="A56" s="1"/>
      <c r="B56" s="1" t="s">
        <v>36</v>
      </c>
      <c r="C56" s="1"/>
      <c r="D56" s="158">
        <v>481432.67999999993</v>
      </c>
      <c r="E56" s="22"/>
      <c r="F56" s="22">
        <v>0</v>
      </c>
      <c r="G56" s="22">
        <v>0</v>
      </c>
      <c r="H56" s="22">
        <v>0</v>
      </c>
      <c r="I56" s="22">
        <f>SUM(F56:H56)</f>
        <v>0</v>
      </c>
      <c r="J56" s="158">
        <f>D56+I56</f>
        <v>481432.67999999993</v>
      </c>
      <c r="K56" s="159">
        <v>0</v>
      </c>
      <c r="L56" s="22">
        <f t="shared" ref="L56:L67" si="31">ROUND(J56*K56*((366-30)/(366+30*K56)),0)</f>
        <v>0</v>
      </c>
      <c r="M56" s="22">
        <f>SUM(L56:L56)</f>
        <v>0</v>
      </c>
      <c r="N56" s="158">
        <f>J56+M56</f>
        <v>481432.67999999993</v>
      </c>
      <c r="O56" s="188"/>
      <c r="P56" s="22">
        <f t="shared" ref="P56:P67" si="32">I56+M56</f>
        <v>0</v>
      </c>
      <c r="Q56" s="22">
        <f>+D56+P56</f>
        <v>481432.67999999993</v>
      </c>
      <c r="R56" s="24"/>
    </row>
    <row r="57" spans="1:19" s="23" customFormat="1">
      <c r="A57" s="1"/>
      <c r="B57" s="1"/>
      <c r="C57" s="1"/>
      <c r="D57" s="154"/>
      <c r="E57" s="19"/>
      <c r="F57" s="22"/>
      <c r="G57" s="19"/>
      <c r="H57" s="19"/>
      <c r="I57" s="19"/>
      <c r="J57" s="154"/>
      <c r="K57" s="159"/>
      <c r="L57" s="22"/>
      <c r="M57" s="22"/>
      <c r="N57" s="154"/>
      <c r="O57" s="186"/>
      <c r="P57" s="19"/>
      <c r="Q57" s="19"/>
      <c r="R57" s="24"/>
    </row>
    <row r="58" spans="1:19" s="23" customFormat="1">
      <c r="A58" s="1"/>
      <c r="B58" s="1" t="s">
        <v>294</v>
      </c>
      <c r="C58" s="1"/>
      <c r="D58" s="158">
        <v>60444.92</v>
      </c>
      <c r="E58" s="22"/>
      <c r="F58" s="22">
        <f>-D58</f>
        <v>-60444.92</v>
      </c>
      <c r="G58" s="22">
        <v>0</v>
      </c>
      <c r="H58" s="22">
        <v>0</v>
      </c>
      <c r="I58" s="22">
        <f t="shared" ref="I58:I64" si="33">SUM(F58:H58)</f>
        <v>-60444.92</v>
      </c>
      <c r="J58" s="158">
        <f t="shared" ref="J58:J65" si="34">D58+I58</f>
        <v>0</v>
      </c>
      <c r="K58" s="159">
        <v>0</v>
      </c>
      <c r="L58" s="22">
        <f t="shared" si="31"/>
        <v>0</v>
      </c>
      <c r="M58" s="22">
        <f t="shared" ref="M58:M64" si="35">SUM(L58:L58)</f>
        <v>0</v>
      </c>
      <c r="N58" s="158">
        <f t="shared" ref="N58:N65" si="36">J58+M58</f>
        <v>0</v>
      </c>
      <c r="O58" s="188"/>
      <c r="P58" s="22">
        <f t="shared" si="32"/>
        <v>-60444.92</v>
      </c>
      <c r="Q58" s="22">
        <f t="shared" ref="Q58:Q65" si="37">+D58+P58</f>
        <v>0</v>
      </c>
      <c r="R58" s="24"/>
    </row>
    <row r="59" spans="1:19" s="23" customFormat="1">
      <c r="A59" s="1"/>
      <c r="B59" s="1" t="s">
        <v>40</v>
      </c>
      <c r="C59" s="1"/>
      <c r="D59" s="158">
        <v>-9069190.5299999993</v>
      </c>
      <c r="E59" s="22"/>
      <c r="F59" s="22">
        <f>-D59</f>
        <v>9069190.5299999993</v>
      </c>
      <c r="G59" s="22">
        <v>0</v>
      </c>
      <c r="H59" s="22">
        <v>0</v>
      </c>
      <c r="I59" s="22">
        <f t="shared" si="33"/>
        <v>9069190.5299999993</v>
      </c>
      <c r="J59" s="158">
        <f t="shared" si="34"/>
        <v>0</v>
      </c>
      <c r="K59" s="159">
        <v>0</v>
      </c>
      <c r="L59" s="22">
        <f t="shared" si="31"/>
        <v>0</v>
      </c>
      <c r="M59" s="22">
        <f t="shared" si="35"/>
        <v>0</v>
      </c>
      <c r="N59" s="158">
        <f t="shared" si="36"/>
        <v>0</v>
      </c>
      <c r="O59" s="188"/>
      <c r="P59" s="22">
        <f t="shared" si="32"/>
        <v>9069190.5299999993</v>
      </c>
      <c r="Q59" s="22">
        <f t="shared" si="37"/>
        <v>0</v>
      </c>
      <c r="R59" s="24"/>
    </row>
    <row r="60" spans="1:19" s="23" customFormat="1">
      <c r="A60" s="1"/>
      <c r="B60" s="1" t="s">
        <v>145</v>
      </c>
      <c r="C60" s="1"/>
      <c r="D60" s="158">
        <v>0</v>
      </c>
      <c r="E60" s="22"/>
      <c r="F60" s="22">
        <f>-D60</f>
        <v>0</v>
      </c>
      <c r="G60" s="22">
        <v>0</v>
      </c>
      <c r="H60" s="22">
        <v>0</v>
      </c>
      <c r="I60" s="22">
        <f t="shared" si="33"/>
        <v>0</v>
      </c>
      <c r="J60" s="158">
        <f t="shared" si="34"/>
        <v>0</v>
      </c>
      <c r="K60" s="159">
        <v>0</v>
      </c>
      <c r="L60" s="22">
        <f t="shared" si="31"/>
        <v>0</v>
      </c>
      <c r="M60" s="22">
        <f t="shared" si="35"/>
        <v>0</v>
      </c>
      <c r="N60" s="158">
        <f t="shared" si="36"/>
        <v>0</v>
      </c>
      <c r="O60" s="188"/>
      <c r="P60" s="22">
        <f t="shared" si="32"/>
        <v>0</v>
      </c>
      <c r="Q60" s="22">
        <f t="shared" si="37"/>
        <v>0</v>
      </c>
      <c r="R60" s="24"/>
    </row>
    <row r="61" spans="1:19" s="23" customFormat="1">
      <c r="A61" s="1"/>
      <c r="B61" s="1" t="s">
        <v>146</v>
      </c>
      <c r="C61" s="1"/>
      <c r="D61" s="158">
        <v>3814919.4</v>
      </c>
      <c r="E61" s="22"/>
      <c r="F61" s="22">
        <f>-D61</f>
        <v>-3814919.4</v>
      </c>
      <c r="G61" s="22">
        <v>0</v>
      </c>
      <c r="H61" s="22">
        <v>0</v>
      </c>
      <c r="I61" s="22">
        <f t="shared" si="33"/>
        <v>-3814919.4</v>
      </c>
      <c r="J61" s="158">
        <f t="shared" si="34"/>
        <v>0</v>
      </c>
      <c r="K61" s="159">
        <v>0</v>
      </c>
      <c r="L61" s="22">
        <f t="shared" si="31"/>
        <v>0</v>
      </c>
      <c r="M61" s="22">
        <f t="shared" si="35"/>
        <v>0</v>
      </c>
      <c r="N61" s="158">
        <f t="shared" si="36"/>
        <v>0</v>
      </c>
      <c r="O61" s="188"/>
      <c r="P61" s="22">
        <f t="shared" si="32"/>
        <v>-3814919.4</v>
      </c>
      <c r="Q61" s="22">
        <f t="shared" si="37"/>
        <v>0</v>
      </c>
      <c r="R61" s="24"/>
    </row>
    <row r="62" spans="1:19" s="23" customFormat="1">
      <c r="A62" s="1"/>
      <c r="B62" s="1" t="s">
        <v>50</v>
      </c>
      <c r="C62" s="1"/>
      <c r="D62" s="158">
        <v>15727.42</v>
      </c>
      <c r="E62" s="22"/>
      <c r="F62" s="22">
        <f>-D62</f>
        <v>-15727.42</v>
      </c>
      <c r="G62" s="22">
        <v>0</v>
      </c>
      <c r="H62" s="22">
        <v>0</v>
      </c>
      <c r="I62" s="22">
        <f t="shared" si="33"/>
        <v>-15727.42</v>
      </c>
      <c r="J62" s="158">
        <f t="shared" si="34"/>
        <v>0</v>
      </c>
      <c r="K62" s="159">
        <v>0</v>
      </c>
      <c r="L62" s="22">
        <f t="shared" si="31"/>
        <v>0</v>
      </c>
      <c r="M62" s="22">
        <f t="shared" si="35"/>
        <v>0</v>
      </c>
      <c r="N62" s="158">
        <f t="shared" si="36"/>
        <v>0</v>
      </c>
      <c r="O62" s="188"/>
      <c r="P62" s="22">
        <f t="shared" si="32"/>
        <v>-15727.42</v>
      </c>
      <c r="Q62" s="22">
        <f t="shared" si="37"/>
        <v>0</v>
      </c>
      <c r="R62" s="24"/>
    </row>
    <row r="63" spans="1:19" s="23" customFormat="1">
      <c r="A63" s="1"/>
      <c r="B63" s="1" t="s">
        <v>72</v>
      </c>
      <c r="C63" s="1"/>
      <c r="D63" s="158">
        <v>19092.09</v>
      </c>
      <c r="E63" s="22"/>
      <c r="F63" s="22">
        <v>0</v>
      </c>
      <c r="G63" s="22">
        <f>-D63</f>
        <v>-19092.09</v>
      </c>
      <c r="H63" s="22">
        <v>0</v>
      </c>
      <c r="I63" s="22">
        <f t="shared" si="33"/>
        <v>-19092.09</v>
      </c>
      <c r="J63" s="158">
        <f t="shared" si="34"/>
        <v>0</v>
      </c>
      <c r="K63" s="159">
        <v>0</v>
      </c>
      <c r="L63" s="22">
        <f t="shared" si="31"/>
        <v>0</v>
      </c>
      <c r="M63" s="22">
        <f t="shared" si="35"/>
        <v>0</v>
      </c>
      <c r="N63" s="158">
        <f t="shared" si="36"/>
        <v>0</v>
      </c>
      <c r="O63" s="188"/>
      <c r="P63" s="22">
        <f t="shared" si="32"/>
        <v>-19092.09</v>
      </c>
      <c r="Q63" s="22">
        <f t="shared" si="37"/>
        <v>0</v>
      </c>
      <c r="R63" s="24"/>
    </row>
    <row r="64" spans="1:19" s="23" customFormat="1">
      <c r="A64" s="1"/>
      <c r="B64" s="1" t="s">
        <v>268</v>
      </c>
      <c r="C64" s="1"/>
      <c r="D64" s="158">
        <v>-967039.15</v>
      </c>
      <c r="E64" s="22"/>
      <c r="F64" s="22">
        <f>D64*-1</f>
        <v>967039.15</v>
      </c>
      <c r="G64" s="22">
        <v>0</v>
      </c>
      <c r="H64" s="22">
        <v>0</v>
      </c>
      <c r="I64" s="22">
        <f t="shared" si="33"/>
        <v>967039.15</v>
      </c>
      <c r="J64" s="158">
        <f t="shared" si="34"/>
        <v>0</v>
      </c>
      <c r="K64" s="159">
        <v>0</v>
      </c>
      <c r="L64" s="22">
        <f t="shared" si="31"/>
        <v>0</v>
      </c>
      <c r="M64" s="22">
        <f t="shared" si="35"/>
        <v>0</v>
      </c>
      <c r="N64" s="158">
        <f t="shared" si="36"/>
        <v>0</v>
      </c>
      <c r="O64" s="188"/>
      <c r="P64" s="22">
        <f t="shared" si="32"/>
        <v>967039.15</v>
      </c>
      <c r="Q64" s="22">
        <f t="shared" si="37"/>
        <v>0</v>
      </c>
      <c r="R64" s="24"/>
    </row>
    <row r="65" spans="1:19" s="23" customFormat="1">
      <c r="A65" s="1"/>
      <c r="B65" s="1" t="s">
        <v>266</v>
      </c>
      <c r="C65" s="1"/>
      <c r="D65" s="158">
        <v>93091.33</v>
      </c>
      <c r="E65" s="22"/>
      <c r="F65" s="22">
        <f>D65*-1</f>
        <v>-93091.33</v>
      </c>
      <c r="G65" s="22">
        <v>0</v>
      </c>
      <c r="H65" s="22">
        <v>0</v>
      </c>
      <c r="I65" s="22">
        <f t="shared" ref="I65" si="38">SUM(F65:H65)</f>
        <v>-93091.33</v>
      </c>
      <c r="J65" s="158">
        <f t="shared" si="34"/>
        <v>0</v>
      </c>
      <c r="K65" s="159">
        <v>0</v>
      </c>
      <c r="L65" s="22">
        <f t="shared" si="31"/>
        <v>0</v>
      </c>
      <c r="M65" s="22">
        <f t="shared" ref="M65" si="39">SUM(L65:L65)</f>
        <v>0</v>
      </c>
      <c r="N65" s="158">
        <f t="shared" si="36"/>
        <v>0</v>
      </c>
      <c r="O65" s="188"/>
      <c r="P65" s="22">
        <f t="shared" si="32"/>
        <v>-93091.33</v>
      </c>
      <c r="Q65" s="22">
        <f t="shared" si="37"/>
        <v>0</v>
      </c>
      <c r="R65" s="24"/>
    </row>
    <row r="66" spans="1:19" s="23" customFormat="1">
      <c r="A66" s="1"/>
      <c r="D66" s="162"/>
      <c r="F66" s="22"/>
      <c r="G66" s="19"/>
      <c r="H66" s="19"/>
      <c r="I66" s="19" t="s">
        <v>65</v>
      </c>
      <c r="J66" s="154"/>
      <c r="K66" s="159"/>
      <c r="L66" s="19"/>
      <c r="M66" s="22"/>
      <c r="N66" s="158"/>
      <c r="O66" s="186"/>
      <c r="P66" s="19"/>
      <c r="Q66" s="19"/>
      <c r="R66" s="24"/>
    </row>
    <row r="67" spans="1:19" s="23" customFormat="1">
      <c r="A67" s="1"/>
      <c r="B67" s="1" t="s">
        <v>147</v>
      </c>
      <c r="C67" s="1"/>
      <c r="D67" s="158">
        <v>1694000</v>
      </c>
      <c r="E67" s="22">
        <v>0</v>
      </c>
      <c r="F67" s="22">
        <v>0</v>
      </c>
      <c r="G67" s="22">
        <v>0</v>
      </c>
      <c r="H67" s="22">
        <v>0</v>
      </c>
      <c r="I67" s="22">
        <f>SUM(E67:H67)</f>
        <v>0</v>
      </c>
      <c r="J67" s="158">
        <f>D67+I67</f>
        <v>1694000</v>
      </c>
      <c r="K67" s="159">
        <v>0</v>
      </c>
      <c r="L67" s="22">
        <f t="shared" si="31"/>
        <v>0</v>
      </c>
      <c r="M67" s="22">
        <f>SUM(L67:L67)</f>
        <v>0</v>
      </c>
      <c r="N67" s="158">
        <f>J67+M67</f>
        <v>1694000</v>
      </c>
      <c r="O67" s="188"/>
      <c r="P67" s="22">
        <f t="shared" si="32"/>
        <v>0</v>
      </c>
      <c r="Q67" s="22">
        <f>+D67+P67</f>
        <v>1694000</v>
      </c>
      <c r="R67" s="24"/>
    </row>
    <row r="68" spans="1:19" s="23" customFormat="1">
      <c r="A68" s="1"/>
      <c r="C68" s="1"/>
      <c r="D68" s="154"/>
      <c r="E68" s="19"/>
      <c r="F68" s="22"/>
      <c r="G68" s="19"/>
      <c r="H68" s="19"/>
      <c r="I68" s="19"/>
      <c r="J68" s="154"/>
      <c r="K68" s="19"/>
      <c r="L68" s="19"/>
      <c r="M68" s="22"/>
      <c r="N68" s="154"/>
      <c r="O68" s="186"/>
      <c r="P68" s="19"/>
      <c r="Q68" s="19"/>
      <c r="R68" s="24"/>
    </row>
    <row r="69" spans="1:19">
      <c r="B69" s="29" t="s">
        <v>6</v>
      </c>
      <c r="C69" s="30"/>
      <c r="D69" s="161">
        <f t="shared" ref="D69:N69" si="40">+D44+D47+D50+D54+D56+SUM(D58:D67)</f>
        <v>124009834.28000003</v>
      </c>
      <c r="E69" s="34">
        <f t="shared" si="40"/>
        <v>0</v>
      </c>
      <c r="F69" s="35">
        <f>+F44+F47+F50+F54+F56+SUM(F58:F67)</f>
        <v>7541566.7271163203</v>
      </c>
      <c r="G69" s="35">
        <f t="shared" si="40"/>
        <v>673997.21</v>
      </c>
      <c r="H69" s="35">
        <f t="shared" si="40"/>
        <v>-928263.79</v>
      </c>
      <c r="I69" s="35">
        <f t="shared" si="40"/>
        <v>7287300.1471163202</v>
      </c>
      <c r="J69" s="161">
        <f t="shared" si="40"/>
        <v>131297134.42711633</v>
      </c>
      <c r="K69" s="35">
        <f t="shared" si="40"/>
        <v>0</v>
      </c>
      <c r="L69" s="35">
        <f t="shared" si="40"/>
        <v>1.1667557155305985E-2</v>
      </c>
      <c r="M69" s="35">
        <f t="shared" si="40"/>
        <v>1.1667557155305985E-2</v>
      </c>
      <c r="N69" s="161">
        <f t="shared" si="40"/>
        <v>131297134.4387839</v>
      </c>
      <c r="O69" s="34"/>
      <c r="P69" s="35">
        <f>+P44+P47+P50+P54+P56+SUM(P58:P67)</f>
        <v>7287300.1587838782</v>
      </c>
      <c r="Q69" s="35">
        <f>+Q44+Q47+Q50+Q54+Q56+SUM(Q58:Q67)</f>
        <v>131297134.4387839</v>
      </c>
    </row>
    <row r="70" spans="1:19">
      <c r="D70" s="154"/>
      <c r="E70" s="19"/>
      <c r="F70" s="19" t="s">
        <v>65</v>
      </c>
      <c r="G70" s="19"/>
      <c r="H70" s="19"/>
      <c r="I70" s="19"/>
      <c r="J70" s="154" t="s">
        <v>65</v>
      </c>
      <c r="K70" s="157"/>
      <c r="L70" s="157"/>
      <c r="M70" s="19" t="s">
        <v>65</v>
      </c>
      <c r="N70" s="154"/>
      <c r="O70" s="185"/>
      <c r="P70" s="19"/>
      <c r="Q70" s="19"/>
    </row>
    <row r="71" spans="1:19">
      <c r="A71" s="10" t="s">
        <v>73</v>
      </c>
      <c r="B71" s="10"/>
      <c r="D71" s="154"/>
      <c r="E71" s="19"/>
      <c r="F71" s="19"/>
      <c r="G71" s="19"/>
      <c r="H71" s="19"/>
      <c r="I71" s="19"/>
      <c r="J71" s="154" t="s">
        <v>65</v>
      </c>
      <c r="K71" s="19"/>
      <c r="L71" s="19"/>
      <c r="M71" s="19"/>
      <c r="N71" s="154"/>
      <c r="O71" s="186"/>
      <c r="P71" s="19"/>
      <c r="Q71" s="19"/>
    </row>
    <row r="72" spans="1:19">
      <c r="B72" s="176" t="s">
        <v>60</v>
      </c>
      <c r="D72" s="154">
        <v>1500754.0499999998</v>
      </c>
      <c r="E72" s="19">
        <v>0</v>
      </c>
      <c r="F72" s="19">
        <v>20688.400000000031</v>
      </c>
      <c r="G72" s="19">
        <v>8195.5499999999993</v>
      </c>
      <c r="H72" s="19">
        <v>0</v>
      </c>
      <c r="I72" s="19">
        <f>SUM(E72:H72)</f>
        <v>28883.95000000003</v>
      </c>
      <c r="J72" s="154">
        <f>D72+I72</f>
        <v>1529637.9999999998</v>
      </c>
      <c r="K72" s="157">
        <f>$K$13</f>
        <v>0</v>
      </c>
      <c r="L72" s="19">
        <v>0</v>
      </c>
      <c r="M72" s="19">
        <f>SUM(L72:L72)</f>
        <v>0</v>
      </c>
      <c r="N72" s="154">
        <f>J72+M72</f>
        <v>1529637.9999999998</v>
      </c>
      <c r="O72" s="186"/>
      <c r="P72" s="19">
        <f>I72+M72</f>
        <v>28883.95000000003</v>
      </c>
      <c r="Q72" s="19">
        <f>+D72+P72</f>
        <v>1529637.9999999998</v>
      </c>
      <c r="R72" s="13"/>
      <c r="S72" s="19">
        <f t="shared" ref="S72:S74" si="41">D72+F72+G72</f>
        <v>1529638</v>
      </c>
    </row>
    <row r="73" spans="1:19" s="23" customFormat="1">
      <c r="B73" s="176" t="s">
        <v>61</v>
      </c>
      <c r="D73" s="154">
        <v>8734.49</v>
      </c>
      <c r="E73" s="19">
        <v>0</v>
      </c>
      <c r="F73" s="19">
        <v>44.510000000001739</v>
      </c>
      <c r="G73" s="19">
        <v>0</v>
      </c>
      <c r="H73" s="19">
        <v>0</v>
      </c>
      <c r="I73" s="19">
        <f>SUM(E73:H73)</f>
        <v>44.510000000001739</v>
      </c>
      <c r="J73" s="154">
        <f>D73+I73</f>
        <v>8779.0000000000018</v>
      </c>
      <c r="K73" s="157">
        <f>$K$13</f>
        <v>0</v>
      </c>
      <c r="L73" s="19">
        <v>0</v>
      </c>
      <c r="M73" s="19">
        <f>SUM(L73:L73)</f>
        <v>0</v>
      </c>
      <c r="N73" s="154">
        <f>J73+M73</f>
        <v>8779.0000000000018</v>
      </c>
      <c r="O73" s="188"/>
      <c r="P73" s="19">
        <f>I73+M73</f>
        <v>44.510000000001739</v>
      </c>
      <c r="Q73" s="19">
        <f>+D73+P73</f>
        <v>8779.0000000000018</v>
      </c>
      <c r="R73" s="24"/>
      <c r="S73" s="19">
        <f t="shared" si="41"/>
        <v>8779.0000000000018</v>
      </c>
    </row>
    <row r="74" spans="1:19">
      <c r="B74" s="176" t="s">
        <v>63</v>
      </c>
      <c r="D74" s="158">
        <v>1449.3400000000001</v>
      </c>
      <c r="E74" s="22">
        <v>0</v>
      </c>
      <c r="F74" s="22">
        <v>-6.180000000000236</v>
      </c>
      <c r="G74" s="22">
        <v>35.840000000000003</v>
      </c>
      <c r="H74" s="22">
        <v>0</v>
      </c>
      <c r="I74" s="22">
        <f>SUM(E74:H74)</f>
        <v>29.659999999999769</v>
      </c>
      <c r="J74" s="158">
        <f>D74+I74</f>
        <v>1479</v>
      </c>
      <c r="K74" s="159">
        <f>$K$13</f>
        <v>0</v>
      </c>
      <c r="L74" s="22">
        <v>0</v>
      </c>
      <c r="M74" s="22">
        <f>SUM(L74:L74)</f>
        <v>0</v>
      </c>
      <c r="N74" s="158">
        <f>J74+M74</f>
        <v>1479</v>
      </c>
      <c r="O74" s="188"/>
      <c r="P74" s="22">
        <f t="shared" ref="P74" si="42">I74+M74</f>
        <v>29.659999999999769</v>
      </c>
      <c r="Q74" s="22">
        <f>+D74+P74</f>
        <v>1479</v>
      </c>
      <c r="R74" s="13"/>
      <c r="S74" s="19">
        <f t="shared" si="41"/>
        <v>1478.9999999999998</v>
      </c>
    </row>
    <row r="75" spans="1:19">
      <c r="B75" s="1" t="s">
        <v>33</v>
      </c>
      <c r="D75" s="154">
        <f t="shared" ref="D75:J75" si="43">SUM(D72:D74)</f>
        <v>1510937.88</v>
      </c>
      <c r="E75" s="187">
        <f t="shared" si="43"/>
        <v>0</v>
      </c>
      <c r="F75" s="19">
        <f t="shared" si="43"/>
        <v>20726.730000000032</v>
      </c>
      <c r="G75" s="19">
        <f t="shared" si="43"/>
        <v>8231.39</v>
      </c>
      <c r="H75" s="19">
        <f t="shared" si="43"/>
        <v>0</v>
      </c>
      <c r="I75" s="19">
        <f t="shared" si="43"/>
        <v>28958.120000000032</v>
      </c>
      <c r="J75" s="154">
        <f t="shared" si="43"/>
        <v>1539895.9999999998</v>
      </c>
      <c r="K75" s="157"/>
      <c r="L75" s="19">
        <f>SUM(L72:L74)</f>
        <v>0</v>
      </c>
      <c r="M75" s="19">
        <f>SUM(M72:M74)</f>
        <v>0</v>
      </c>
      <c r="N75" s="154">
        <f>SUM(N72:N74)</f>
        <v>1539895.9999999998</v>
      </c>
      <c r="O75" s="186"/>
      <c r="P75" s="19">
        <f>SUM(P72:P74)</f>
        <v>28958.120000000032</v>
      </c>
      <c r="Q75" s="19">
        <f>SUM(Q72:Q74)</f>
        <v>1539895.9999999998</v>
      </c>
      <c r="R75" s="13"/>
      <c r="S75" s="19">
        <f>SUM(S72:S74)</f>
        <v>1539896</v>
      </c>
    </row>
    <row r="76" spans="1:19">
      <c r="D76" s="154"/>
      <c r="E76" s="19"/>
      <c r="F76" s="19"/>
      <c r="G76" s="19"/>
      <c r="H76" s="19"/>
      <c r="I76" s="19"/>
      <c r="J76" s="154"/>
      <c r="K76" s="19"/>
      <c r="L76" s="19"/>
      <c r="M76" s="19"/>
      <c r="N76" s="154"/>
      <c r="O76" s="185"/>
      <c r="P76" s="19"/>
      <c r="Q76" s="19"/>
    </row>
    <row r="77" spans="1:19">
      <c r="B77" s="176" t="s">
        <v>66</v>
      </c>
      <c r="D77" s="158">
        <v>8286102.8799999999</v>
      </c>
      <c r="E77" s="22">
        <v>0</v>
      </c>
      <c r="F77" s="22">
        <v>163050.830000002</v>
      </c>
      <c r="G77" s="22">
        <v>9928.2900000000009</v>
      </c>
      <c r="H77" s="22">
        <v>0</v>
      </c>
      <c r="I77" s="22">
        <f>SUM(E77:H77)</f>
        <v>172979.120000002</v>
      </c>
      <c r="J77" s="158">
        <f>D77+I77</f>
        <v>8459082.0000000019</v>
      </c>
      <c r="K77" s="159">
        <f>$K$13</f>
        <v>0</v>
      </c>
      <c r="L77" s="22">
        <v>0</v>
      </c>
      <c r="M77" s="22">
        <f>SUM(L77:L77)</f>
        <v>0</v>
      </c>
      <c r="N77" s="158">
        <f>J77+M77</f>
        <v>8459082.0000000019</v>
      </c>
      <c r="O77" s="188"/>
      <c r="P77" s="22">
        <f t="shared" ref="P77" si="44">I77+M77</f>
        <v>172979.120000002</v>
      </c>
      <c r="Q77" s="22">
        <f>+D77+P77</f>
        <v>8459082.0000000019</v>
      </c>
      <c r="R77" s="13"/>
      <c r="S77" s="19">
        <f>D77+F77+G77</f>
        <v>8459082.0000000019</v>
      </c>
    </row>
    <row r="78" spans="1:19">
      <c r="B78" s="1" t="s">
        <v>33</v>
      </c>
      <c r="D78" s="154">
        <f t="shared" ref="D78:J78" si="45">SUM(D77:D77)</f>
        <v>8286102.8799999999</v>
      </c>
      <c r="E78" s="187">
        <f t="shared" si="45"/>
        <v>0</v>
      </c>
      <c r="F78" s="19">
        <f t="shared" si="45"/>
        <v>163050.830000002</v>
      </c>
      <c r="G78" s="19">
        <f t="shared" si="45"/>
        <v>9928.2900000000009</v>
      </c>
      <c r="H78" s="19">
        <f t="shared" si="45"/>
        <v>0</v>
      </c>
      <c r="I78" s="19">
        <f t="shared" si="45"/>
        <v>172979.120000002</v>
      </c>
      <c r="J78" s="154">
        <f t="shared" si="45"/>
        <v>8459082.0000000019</v>
      </c>
      <c r="K78" s="157"/>
      <c r="L78" s="19">
        <f>SUM(L77:L77)</f>
        <v>0</v>
      </c>
      <c r="M78" s="19">
        <f>SUM(M77:M77)</f>
        <v>0</v>
      </c>
      <c r="N78" s="154">
        <f>SUM(N77:N77)</f>
        <v>8459082.0000000019</v>
      </c>
      <c r="O78" s="186"/>
      <c r="P78" s="19">
        <f>SUM(P77:P77)</f>
        <v>172979.120000002</v>
      </c>
      <c r="Q78" s="19">
        <f>SUM(Q77:Q77)</f>
        <v>8459082.0000000019</v>
      </c>
      <c r="R78" s="13"/>
    </row>
    <row r="79" spans="1:19">
      <c r="D79" s="154"/>
      <c r="E79" s="19"/>
      <c r="F79" s="19"/>
      <c r="G79" s="19"/>
      <c r="H79" s="19"/>
      <c r="I79" s="19"/>
      <c r="J79" s="154"/>
      <c r="K79" s="99"/>
      <c r="L79" s="19"/>
      <c r="M79" s="19" t="s">
        <v>65</v>
      </c>
      <c r="N79" s="154"/>
      <c r="O79" s="185"/>
      <c r="P79" s="19"/>
      <c r="Q79" s="19"/>
    </row>
    <row r="80" spans="1:19" s="23" customFormat="1">
      <c r="B80" s="176" t="s">
        <v>75</v>
      </c>
      <c r="D80" s="154">
        <v>380222.11</v>
      </c>
      <c r="E80" s="19">
        <v>0</v>
      </c>
      <c r="F80" s="19">
        <v>2466.8900000000435</v>
      </c>
      <c r="G80" s="19">
        <v>0</v>
      </c>
      <c r="H80" s="19">
        <v>0</v>
      </c>
      <c r="I80" s="19">
        <f>SUM(E80:H80)</f>
        <v>2466.8900000000435</v>
      </c>
      <c r="J80" s="154">
        <f>D80+I80</f>
        <v>382689.00000000006</v>
      </c>
      <c r="K80" s="157">
        <v>0</v>
      </c>
      <c r="L80" s="19">
        <v>0</v>
      </c>
      <c r="M80" s="19">
        <f>SUM(L80:L80)</f>
        <v>0</v>
      </c>
      <c r="N80" s="154">
        <f>J80+M80</f>
        <v>382689.00000000006</v>
      </c>
      <c r="O80" s="188"/>
      <c r="P80" s="19">
        <f>I80+M80</f>
        <v>2466.8900000000435</v>
      </c>
      <c r="Q80" s="19">
        <f>+D80+P80</f>
        <v>382689.00000000006</v>
      </c>
      <c r="R80" s="24"/>
      <c r="S80" s="19">
        <f t="shared" ref="S80:S82" si="46">D80+F80+G80</f>
        <v>382689.00000000006</v>
      </c>
    </row>
    <row r="81" spans="1:19" s="23" customFormat="1">
      <c r="B81" s="176" t="s">
        <v>67</v>
      </c>
      <c r="D81" s="154">
        <v>14588579.530000001</v>
      </c>
      <c r="E81" s="19">
        <v>0</v>
      </c>
      <c r="F81" s="19">
        <v>62549.469999997484</v>
      </c>
      <c r="G81" s="19">
        <v>0</v>
      </c>
      <c r="H81" s="19">
        <v>0</v>
      </c>
      <c r="I81" s="19">
        <f>SUM(E81:H81)</f>
        <v>62549.469999997484</v>
      </c>
      <c r="J81" s="154">
        <f>D81+I81</f>
        <v>14651128.999999998</v>
      </c>
      <c r="K81" s="157">
        <f>$K$13</f>
        <v>0</v>
      </c>
      <c r="L81" s="19">
        <v>0</v>
      </c>
      <c r="M81" s="19">
        <f>SUM(L81:L81)</f>
        <v>0</v>
      </c>
      <c r="N81" s="154">
        <f>J81+M81</f>
        <v>14651128.999999998</v>
      </c>
      <c r="O81" s="188"/>
      <c r="P81" s="19">
        <f>I81+M81</f>
        <v>62549.469999997484</v>
      </c>
      <c r="Q81" s="19">
        <f>+D81+P81</f>
        <v>14651128.999999998</v>
      </c>
      <c r="R81" s="24"/>
      <c r="S81" s="19">
        <f t="shared" si="46"/>
        <v>14651128.999999998</v>
      </c>
    </row>
    <row r="82" spans="1:19" s="23" customFormat="1" ht="18">
      <c r="B82" s="176" t="s">
        <v>226</v>
      </c>
      <c r="D82" s="158">
        <v>24703958.579999998</v>
      </c>
      <c r="E82" s="22">
        <v>0</v>
      </c>
      <c r="F82" s="22">
        <v>275187.42000000179</v>
      </c>
      <c r="G82" s="22">
        <v>0</v>
      </c>
      <c r="H82" s="28">
        <v>0</v>
      </c>
      <c r="I82" s="22">
        <f>SUM(E82:H82)</f>
        <v>275187.42000000179</v>
      </c>
      <c r="J82" s="158">
        <f>D82+I82</f>
        <v>24979146</v>
      </c>
      <c r="K82" s="159">
        <f>$K$13</f>
        <v>0</v>
      </c>
      <c r="L82" s="22">
        <v>0</v>
      </c>
      <c r="M82" s="22">
        <f>SUM(L82:L82)</f>
        <v>0</v>
      </c>
      <c r="N82" s="158">
        <f>J82+M82</f>
        <v>24979146</v>
      </c>
      <c r="O82" s="188"/>
      <c r="P82" s="22">
        <f t="shared" ref="P82" si="47">I82+M82</f>
        <v>275187.42000000179</v>
      </c>
      <c r="Q82" s="22">
        <f>+D82+P82</f>
        <v>24979146</v>
      </c>
      <c r="R82" s="24"/>
      <c r="S82" s="19">
        <f t="shared" si="46"/>
        <v>24979146</v>
      </c>
    </row>
    <row r="83" spans="1:19">
      <c r="B83" s="1" t="s">
        <v>33</v>
      </c>
      <c r="D83" s="154">
        <f t="shared" ref="D83:J83" si="48">SUM(D80:D82)</f>
        <v>39672760.219999999</v>
      </c>
      <c r="E83" s="187">
        <f t="shared" si="48"/>
        <v>0</v>
      </c>
      <c r="F83" s="19">
        <f t="shared" si="48"/>
        <v>340203.77999999933</v>
      </c>
      <c r="G83" s="19">
        <f t="shared" si="48"/>
        <v>0</v>
      </c>
      <c r="H83" s="19">
        <f t="shared" si="48"/>
        <v>0</v>
      </c>
      <c r="I83" s="19">
        <f t="shared" si="48"/>
        <v>340203.77999999933</v>
      </c>
      <c r="J83" s="154">
        <f t="shared" si="48"/>
        <v>40012964</v>
      </c>
      <c r="K83" s="157"/>
      <c r="L83" s="19">
        <f>SUM(L80:L82)</f>
        <v>0</v>
      </c>
      <c r="M83" s="19">
        <f>SUM(M80:M82)</f>
        <v>0</v>
      </c>
      <c r="N83" s="154">
        <f>SUM(N80:N82)</f>
        <v>40012964</v>
      </c>
      <c r="O83" s="186"/>
      <c r="P83" s="19">
        <f>SUM(P80:P82)</f>
        <v>340203.77999999933</v>
      </c>
      <c r="Q83" s="19">
        <f>SUM(Q80:Q82)</f>
        <v>40012964</v>
      </c>
      <c r="R83" s="13"/>
      <c r="S83" s="19">
        <f>SUM(S80:S82)</f>
        <v>40012964</v>
      </c>
    </row>
    <row r="84" spans="1:19">
      <c r="D84" s="154"/>
      <c r="E84" s="19"/>
      <c r="F84" s="19"/>
      <c r="G84" s="19"/>
      <c r="H84" s="19"/>
      <c r="I84" s="19"/>
      <c r="J84" s="154"/>
      <c r="K84" s="19"/>
      <c r="L84" s="19"/>
      <c r="M84" s="19" t="s">
        <v>65</v>
      </c>
      <c r="N84" s="154"/>
      <c r="O84" s="185"/>
      <c r="P84" s="19"/>
      <c r="Q84" s="19"/>
    </row>
    <row r="85" spans="1:19">
      <c r="B85" s="176" t="s">
        <v>69</v>
      </c>
      <c r="D85" s="158">
        <v>16788.149999999998</v>
      </c>
      <c r="E85" s="22">
        <v>0</v>
      </c>
      <c r="F85" s="22">
        <v>58.635574302940825</v>
      </c>
      <c r="G85" s="22">
        <v>217.18</v>
      </c>
      <c r="H85" s="22">
        <v>0</v>
      </c>
      <c r="I85" s="22">
        <f>SUM(E85:H85)</f>
        <v>275.81557430294083</v>
      </c>
      <c r="J85" s="158">
        <f>D85+I85</f>
        <v>17063.96557430294</v>
      </c>
      <c r="K85" s="159">
        <v>0</v>
      </c>
      <c r="L85" s="22">
        <v>0</v>
      </c>
      <c r="M85" s="22">
        <f>SUM(L85:L85)</f>
        <v>0</v>
      </c>
      <c r="N85" s="158">
        <f>J85+M85</f>
        <v>17063.96557430294</v>
      </c>
      <c r="O85" s="188"/>
      <c r="P85" s="22">
        <f t="shared" ref="P85" si="49">I85+M85</f>
        <v>275.81557430294083</v>
      </c>
      <c r="Q85" s="22">
        <f>+D85+P85</f>
        <v>17063.96557430294</v>
      </c>
      <c r="R85" s="13"/>
      <c r="S85" s="19">
        <f>D85+F85+G85</f>
        <v>17063.96557430294</v>
      </c>
    </row>
    <row r="86" spans="1:19">
      <c r="B86" s="1" t="s">
        <v>33</v>
      </c>
      <c r="D86" s="154">
        <f t="shared" ref="D86:J86" si="50">SUM(D85:D85)</f>
        <v>16788.149999999998</v>
      </c>
      <c r="E86" s="187">
        <f t="shared" si="50"/>
        <v>0</v>
      </c>
      <c r="F86" s="19">
        <f t="shared" si="50"/>
        <v>58.635574302940825</v>
      </c>
      <c r="G86" s="19">
        <f t="shared" si="50"/>
        <v>217.18</v>
      </c>
      <c r="H86" s="19">
        <f t="shared" si="50"/>
        <v>0</v>
      </c>
      <c r="I86" s="19">
        <f t="shared" si="50"/>
        <v>275.81557430294083</v>
      </c>
      <c r="J86" s="154">
        <f t="shared" si="50"/>
        <v>17063.96557430294</v>
      </c>
      <c r="K86" s="159"/>
      <c r="L86" s="19">
        <f>SUM(L85:L85)</f>
        <v>0</v>
      </c>
      <c r="M86" s="19">
        <f>SUM(M85:M85)</f>
        <v>0</v>
      </c>
      <c r="N86" s="154">
        <f>SUM(N85:N85)</f>
        <v>17063.96557430294</v>
      </c>
      <c r="O86" s="186"/>
      <c r="P86" s="19">
        <f>SUM(P85:P85)</f>
        <v>275.81557430294083</v>
      </c>
      <c r="Q86" s="19">
        <f>SUM(Q85:Q85)</f>
        <v>17063.96557430294</v>
      </c>
      <c r="R86" s="13"/>
    </row>
    <row r="87" spans="1:19">
      <c r="D87" s="154"/>
      <c r="E87" s="19"/>
      <c r="F87" s="19"/>
      <c r="G87" s="19"/>
      <c r="H87" s="19"/>
      <c r="I87" s="19"/>
      <c r="J87" s="154"/>
      <c r="K87" s="22"/>
      <c r="L87" s="19"/>
      <c r="M87" s="19"/>
      <c r="N87" s="154"/>
      <c r="O87" s="185"/>
      <c r="P87" s="19"/>
      <c r="Q87" s="19"/>
    </row>
    <row r="88" spans="1:19" s="23" customFormat="1">
      <c r="B88" s="1" t="s">
        <v>36</v>
      </c>
      <c r="D88" s="154">
        <v>33490.409999999996</v>
      </c>
      <c r="E88" s="19"/>
      <c r="F88" s="22">
        <v>0</v>
      </c>
      <c r="G88" s="22">
        <v>0</v>
      </c>
      <c r="H88" s="22">
        <v>0</v>
      </c>
      <c r="I88" s="22">
        <f>SUM(F88:H88)</f>
        <v>0</v>
      </c>
      <c r="J88" s="158">
        <f>D88+I88</f>
        <v>33490.409999999996</v>
      </c>
      <c r="K88" s="159">
        <v>0</v>
      </c>
      <c r="L88" s="22">
        <f t="shared" ref="L88" si="51">ROUND(J88*K88*((366-30)/(366+30*K88)),0)</f>
        <v>0</v>
      </c>
      <c r="M88" s="22">
        <f>SUM(L88:L88)</f>
        <v>0</v>
      </c>
      <c r="N88" s="158">
        <f>J88+M88</f>
        <v>33490.409999999996</v>
      </c>
      <c r="O88" s="188"/>
      <c r="P88" s="22">
        <f t="shared" ref="P88:P98" si="52">I88+M88</f>
        <v>0</v>
      </c>
      <c r="Q88" s="22">
        <f>+D88+P88</f>
        <v>33490.409999999996</v>
      </c>
      <c r="R88" s="24"/>
    </row>
    <row r="89" spans="1:19" s="23" customFormat="1">
      <c r="B89" s="1"/>
      <c r="D89" s="154"/>
      <c r="E89" s="19"/>
      <c r="F89" s="22"/>
      <c r="G89" s="22"/>
      <c r="H89" s="22"/>
      <c r="I89" s="22"/>
      <c r="J89" s="158"/>
      <c r="K89" s="159"/>
      <c r="L89" s="22"/>
      <c r="M89" s="22"/>
      <c r="N89" s="158"/>
      <c r="O89" s="188"/>
      <c r="P89" s="22"/>
      <c r="Q89" s="22"/>
      <c r="R89" s="24"/>
    </row>
    <row r="90" spans="1:19" s="23" customFormat="1">
      <c r="B90" s="1" t="s">
        <v>294</v>
      </c>
      <c r="D90" s="158">
        <v>0</v>
      </c>
      <c r="E90" s="22"/>
      <c r="F90" s="22">
        <f>-D90</f>
        <v>0</v>
      </c>
      <c r="G90" s="22">
        <v>0</v>
      </c>
      <c r="H90" s="22">
        <v>0</v>
      </c>
      <c r="I90" s="22">
        <f t="shared" ref="I90:I96" si="53">SUM(F90:H90)</f>
        <v>0</v>
      </c>
      <c r="J90" s="158">
        <f t="shared" ref="J90:J96" si="54">D90+I90</f>
        <v>0</v>
      </c>
      <c r="K90" s="159">
        <v>0</v>
      </c>
      <c r="L90" s="22">
        <f t="shared" ref="L90:L96" si="55">ROUND(J90*K90*((366-30)/(366+30*K90)),0)</f>
        <v>0</v>
      </c>
      <c r="M90" s="22">
        <f t="shared" ref="M90:M96" si="56">SUM(L90:L90)</f>
        <v>0</v>
      </c>
      <c r="N90" s="158">
        <f t="shared" ref="N90:N96" si="57">J90+M90</f>
        <v>0</v>
      </c>
      <c r="O90" s="188"/>
      <c r="P90" s="22">
        <f t="shared" si="52"/>
        <v>0</v>
      </c>
      <c r="Q90" s="22">
        <f t="shared" ref="Q90:Q96" si="58">+D90+P90</f>
        <v>0</v>
      </c>
      <c r="R90" s="24"/>
    </row>
    <row r="91" spans="1:19" s="23" customFormat="1">
      <c r="A91" s="1"/>
      <c r="B91" s="1" t="s">
        <v>40</v>
      </c>
      <c r="C91" s="1"/>
      <c r="D91" s="158">
        <v>-3494192.64</v>
      </c>
      <c r="E91" s="22"/>
      <c r="F91" s="22">
        <f>-D91</f>
        <v>3494192.64</v>
      </c>
      <c r="G91" s="22">
        <v>0</v>
      </c>
      <c r="H91" s="22">
        <v>0</v>
      </c>
      <c r="I91" s="22">
        <f t="shared" si="53"/>
        <v>3494192.64</v>
      </c>
      <c r="J91" s="158">
        <f t="shared" si="54"/>
        <v>0</v>
      </c>
      <c r="K91" s="159">
        <v>0</v>
      </c>
      <c r="L91" s="22">
        <f t="shared" si="55"/>
        <v>0</v>
      </c>
      <c r="M91" s="22">
        <f t="shared" si="56"/>
        <v>0</v>
      </c>
      <c r="N91" s="158">
        <f t="shared" si="57"/>
        <v>0</v>
      </c>
      <c r="O91" s="188"/>
      <c r="P91" s="22">
        <f t="shared" si="52"/>
        <v>3494192.64</v>
      </c>
      <c r="Q91" s="22">
        <f t="shared" si="58"/>
        <v>0</v>
      </c>
      <c r="R91" s="24"/>
    </row>
    <row r="92" spans="1:19" s="23" customFormat="1">
      <c r="B92" s="1" t="s">
        <v>48</v>
      </c>
      <c r="D92" s="158">
        <v>1387644.67</v>
      </c>
      <c r="E92" s="22"/>
      <c r="F92" s="22">
        <f>-D92</f>
        <v>-1387644.67</v>
      </c>
      <c r="G92" s="22">
        <v>0</v>
      </c>
      <c r="H92" s="22">
        <v>0</v>
      </c>
      <c r="I92" s="22">
        <f t="shared" si="53"/>
        <v>-1387644.67</v>
      </c>
      <c r="J92" s="158">
        <f t="shared" si="54"/>
        <v>0</v>
      </c>
      <c r="K92" s="159">
        <v>0</v>
      </c>
      <c r="L92" s="22">
        <f t="shared" si="55"/>
        <v>0</v>
      </c>
      <c r="M92" s="22">
        <f t="shared" si="56"/>
        <v>0</v>
      </c>
      <c r="N92" s="158">
        <f t="shared" si="57"/>
        <v>0</v>
      </c>
      <c r="O92" s="188"/>
      <c r="P92" s="22">
        <f t="shared" si="52"/>
        <v>-1387644.67</v>
      </c>
      <c r="Q92" s="22">
        <f t="shared" si="58"/>
        <v>0</v>
      </c>
      <c r="R92" s="24"/>
    </row>
    <row r="93" spans="1:19" s="23" customFormat="1">
      <c r="B93" s="1" t="s">
        <v>50</v>
      </c>
      <c r="D93" s="158">
        <v>20.78</v>
      </c>
      <c r="E93" s="22"/>
      <c r="F93" s="22">
        <f>-D93</f>
        <v>-20.78</v>
      </c>
      <c r="G93" s="22">
        <v>0</v>
      </c>
      <c r="H93" s="22">
        <v>0</v>
      </c>
      <c r="I93" s="22">
        <f t="shared" si="53"/>
        <v>-20.78</v>
      </c>
      <c r="J93" s="158">
        <f t="shared" si="54"/>
        <v>0</v>
      </c>
      <c r="K93" s="159">
        <v>0</v>
      </c>
      <c r="L93" s="22">
        <f t="shared" si="55"/>
        <v>0</v>
      </c>
      <c r="M93" s="22">
        <f t="shared" si="56"/>
        <v>0</v>
      </c>
      <c r="N93" s="158">
        <f t="shared" si="57"/>
        <v>0</v>
      </c>
      <c r="O93" s="188"/>
      <c r="P93" s="22">
        <f t="shared" si="52"/>
        <v>-20.78</v>
      </c>
      <c r="Q93" s="22">
        <f t="shared" si="58"/>
        <v>0</v>
      </c>
      <c r="R93" s="24"/>
    </row>
    <row r="94" spans="1:19" s="23" customFormat="1">
      <c r="B94" s="1" t="s">
        <v>78</v>
      </c>
      <c r="D94" s="158">
        <v>-175.71</v>
      </c>
      <c r="E94" s="22"/>
      <c r="F94" s="22">
        <v>0</v>
      </c>
      <c r="G94" s="22">
        <f>-D94</f>
        <v>175.71</v>
      </c>
      <c r="H94" s="22">
        <v>0</v>
      </c>
      <c r="I94" s="22">
        <f t="shared" si="53"/>
        <v>175.71</v>
      </c>
      <c r="J94" s="158">
        <f t="shared" si="54"/>
        <v>0</v>
      </c>
      <c r="K94" s="159">
        <v>0</v>
      </c>
      <c r="L94" s="22">
        <f t="shared" si="55"/>
        <v>0</v>
      </c>
      <c r="M94" s="22">
        <f t="shared" si="56"/>
        <v>0</v>
      </c>
      <c r="N94" s="158">
        <f t="shared" si="57"/>
        <v>0</v>
      </c>
      <c r="O94" s="188"/>
      <c r="P94" s="22">
        <f t="shared" si="52"/>
        <v>175.71</v>
      </c>
      <c r="Q94" s="22">
        <f t="shared" si="58"/>
        <v>0</v>
      </c>
      <c r="R94" s="24"/>
    </row>
    <row r="95" spans="1:19" s="23" customFormat="1">
      <c r="B95" s="1" t="s">
        <v>268</v>
      </c>
      <c r="D95" s="158">
        <v>-1435848.99</v>
      </c>
      <c r="E95" s="22"/>
      <c r="F95" s="22">
        <f>D95*-1</f>
        <v>1435848.99</v>
      </c>
      <c r="G95" s="22">
        <v>0</v>
      </c>
      <c r="H95" s="22">
        <v>0</v>
      </c>
      <c r="I95" s="22">
        <f t="shared" si="53"/>
        <v>1435848.99</v>
      </c>
      <c r="J95" s="158">
        <f t="shared" si="54"/>
        <v>0</v>
      </c>
      <c r="K95" s="159">
        <v>0</v>
      </c>
      <c r="L95" s="22">
        <f t="shared" si="55"/>
        <v>0</v>
      </c>
      <c r="M95" s="22">
        <f t="shared" si="56"/>
        <v>0</v>
      </c>
      <c r="N95" s="158">
        <f t="shared" si="57"/>
        <v>0</v>
      </c>
      <c r="O95" s="188"/>
      <c r="P95" s="22">
        <f t="shared" si="52"/>
        <v>1435848.99</v>
      </c>
      <c r="Q95" s="22">
        <f t="shared" si="58"/>
        <v>0</v>
      </c>
      <c r="R95" s="24"/>
    </row>
    <row r="96" spans="1:19" s="23" customFormat="1">
      <c r="B96" s="1" t="s">
        <v>266</v>
      </c>
      <c r="D96" s="158">
        <v>48775.1</v>
      </c>
      <c r="E96" s="22"/>
      <c r="F96" s="22">
        <f>D96*-1</f>
        <v>-48775.1</v>
      </c>
      <c r="G96" s="22">
        <v>0</v>
      </c>
      <c r="H96" s="22">
        <v>0</v>
      </c>
      <c r="I96" s="22">
        <f t="shared" si="53"/>
        <v>-48775.1</v>
      </c>
      <c r="J96" s="158">
        <f t="shared" si="54"/>
        <v>0</v>
      </c>
      <c r="K96" s="159">
        <v>0</v>
      </c>
      <c r="L96" s="22">
        <f t="shared" si="55"/>
        <v>0</v>
      </c>
      <c r="M96" s="22">
        <f t="shared" si="56"/>
        <v>0</v>
      </c>
      <c r="N96" s="158">
        <f t="shared" si="57"/>
        <v>0</v>
      </c>
      <c r="O96" s="188"/>
      <c r="P96" s="22">
        <f t="shared" si="52"/>
        <v>-48775.1</v>
      </c>
      <c r="Q96" s="22">
        <f t="shared" si="58"/>
        <v>0</v>
      </c>
      <c r="R96" s="24"/>
    </row>
    <row r="97" spans="1:19" s="23" customFormat="1">
      <c r="A97" s="1"/>
      <c r="C97" s="1"/>
      <c r="D97" s="154"/>
      <c r="E97" s="19"/>
      <c r="F97" s="19"/>
      <c r="G97" s="19"/>
      <c r="H97" s="19"/>
      <c r="I97" s="19"/>
      <c r="J97" s="154"/>
      <c r="K97" s="159"/>
      <c r="L97" s="19"/>
      <c r="M97" s="19"/>
      <c r="N97" s="158"/>
      <c r="O97" s="188"/>
      <c r="P97" s="22"/>
      <c r="Q97" s="19"/>
      <c r="R97" s="24"/>
    </row>
    <row r="98" spans="1:19" s="23" customFormat="1">
      <c r="B98" s="1" t="s">
        <v>147</v>
      </c>
      <c r="D98" s="158">
        <v>301000</v>
      </c>
      <c r="E98" s="22">
        <v>0</v>
      </c>
      <c r="F98" s="22">
        <v>0</v>
      </c>
      <c r="G98" s="22">
        <v>0</v>
      </c>
      <c r="H98" s="22">
        <v>0</v>
      </c>
      <c r="I98" s="22">
        <f>SUM(E98:H98)</f>
        <v>0</v>
      </c>
      <c r="J98" s="158">
        <f>D98+I98</f>
        <v>301000</v>
      </c>
      <c r="K98" s="159">
        <v>0</v>
      </c>
      <c r="L98" s="22">
        <f t="shared" ref="L98" si="59">ROUND(J98*K98*((366-30)/(366+30*K98)),0)</f>
        <v>0</v>
      </c>
      <c r="M98" s="22">
        <f>SUM(L98:L98)</f>
        <v>0</v>
      </c>
      <c r="N98" s="158">
        <f>J98+M98</f>
        <v>301000</v>
      </c>
      <c r="O98" s="188"/>
      <c r="P98" s="22">
        <f t="shared" si="52"/>
        <v>0</v>
      </c>
      <c r="Q98" s="22">
        <f>+D98+P98</f>
        <v>301000</v>
      </c>
      <c r="R98" s="24"/>
    </row>
    <row r="99" spans="1:19" s="23" customFormat="1">
      <c r="A99" s="1"/>
      <c r="C99" s="1"/>
      <c r="D99" s="158"/>
      <c r="E99" s="22"/>
      <c r="F99" s="22"/>
      <c r="G99" s="22"/>
      <c r="H99" s="22"/>
      <c r="I99" s="22"/>
      <c r="J99" s="158"/>
      <c r="K99" s="22"/>
      <c r="L99" s="22"/>
      <c r="M99" s="22"/>
      <c r="N99" s="158"/>
      <c r="O99" s="188"/>
      <c r="P99" s="22"/>
      <c r="Q99" s="22"/>
      <c r="R99" s="24"/>
    </row>
    <row r="100" spans="1:19">
      <c r="B100" s="29" t="s">
        <v>6</v>
      </c>
      <c r="C100" s="30"/>
      <c r="D100" s="161">
        <f t="shared" ref="D100:N100" si="60">+D75+D78+D83+D86+D88+SUM(D90:D98)</f>
        <v>46327302.749999993</v>
      </c>
      <c r="E100" s="34">
        <f t="shared" si="60"/>
        <v>0</v>
      </c>
      <c r="F100" s="35">
        <f>+F75+F78+F83+F86+F88+SUM(F90:F98)</f>
        <v>4017641.0555743049</v>
      </c>
      <c r="G100" s="35">
        <f t="shared" si="60"/>
        <v>18552.57</v>
      </c>
      <c r="H100" s="35">
        <f t="shared" si="60"/>
        <v>0</v>
      </c>
      <c r="I100" s="35">
        <f t="shared" si="60"/>
        <v>4036193.6255743047</v>
      </c>
      <c r="J100" s="161">
        <f t="shared" si="60"/>
        <v>50363496.375574298</v>
      </c>
      <c r="K100" s="35">
        <f t="shared" si="60"/>
        <v>0</v>
      </c>
      <c r="L100" s="35">
        <f t="shared" si="60"/>
        <v>0</v>
      </c>
      <c r="M100" s="35">
        <f t="shared" si="60"/>
        <v>0</v>
      </c>
      <c r="N100" s="161">
        <f t="shared" si="60"/>
        <v>50363496.375574298</v>
      </c>
      <c r="O100" s="34"/>
      <c r="P100" s="35">
        <f>+P75+P78+P83+P86+P88+SUM(P90:P98)</f>
        <v>4036193.6255743047</v>
      </c>
      <c r="Q100" s="35">
        <f>+Q75+Q78+Q83+Q86+Q88+SUM(Q90:Q98)</f>
        <v>50363496.375574298</v>
      </c>
      <c r="R100" s="13"/>
    </row>
    <row r="101" spans="1:19">
      <c r="D101" s="154"/>
      <c r="E101" s="19"/>
      <c r="F101" s="19"/>
      <c r="G101" s="19"/>
      <c r="H101" s="19"/>
      <c r="I101" s="19"/>
      <c r="J101" s="154" t="s">
        <v>65</v>
      </c>
      <c r="K101" s="19"/>
      <c r="L101" s="19"/>
      <c r="M101" s="19"/>
      <c r="N101" s="154" t="s">
        <v>65</v>
      </c>
      <c r="O101" s="185"/>
      <c r="P101" s="19"/>
      <c r="Q101" s="19"/>
      <c r="R101" s="163"/>
    </row>
    <row r="102" spans="1:19">
      <c r="B102" s="10"/>
      <c r="D102" s="154"/>
      <c r="E102" s="19"/>
      <c r="F102" s="19"/>
      <c r="G102" s="19"/>
      <c r="H102" s="19"/>
      <c r="I102" s="19"/>
      <c r="J102" s="154" t="s">
        <v>65</v>
      </c>
      <c r="K102" s="19"/>
      <c r="L102" s="19"/>
      <c r="M102" s="19"/>
      <c r="N102" s="154"/>
      <c r="O102" s="186"/>
      <c r="P102" s="19"/>
      <c r="Q102" s="19"/>
    </row>
    <row r="103" spans="1:19">
      <c r="A103" s="10" t="s">
        <v>79</v>
      </c>
      <c r="B103" s="10"/>
      <c r="D103" s="154"/>
      <c r="E103" s="19"/>
      <c r="F103" s="19"/>
      <c r="G103" s="19"/>
      <c r="H103" s="19"/>
      <c r="I103" s="19"/>
      <c r="J103" s="154"/>
      <c r="K103" s="19"/>
      <c r="L103" s="19"/>
      <c r="M103" s="19"/>
      <c r="N103" s="154"/>
      <c r="O103" s="186"/>
      <c r="P103" s="19"/>
      <c r="Q103" s="19"/>
    </row>
    <row r="104" spans="1:19">
      <c r="B104" s="176" t="s">
        <v>81</v>
      </c>
      <c r="D104" s="154">
        <v>8446189.7500000019</v>
      </c>
      <c r="E104" s="19">
        <v>0</v>
      </c>
      <c r="F104" s="19">
        <v>-469793.53503960639</v>
      </c>
      <c r="G104" s="19">
        <v>808348.21</v>
      </c>
      <c r="H104" s="19">
        <v>-170791.43</v>
      </c>
      <c r="I104" s="19">
        <f>SUM(E104:H104)</f>
        <v>167763.24496039358</v>
      </c>
      <c r="J104" s="154">
        <f>D104+I104</f>
        <v>8613952.9949603956</v>
      </c>
      <c r="K104" s="157">
        <f>$K$13</f>
        <v>0</v>
      </c>
      <c r="L104" s="19">
        <v>5.0396059523336589E-3</v>
      </c>
      <c r="M104" s="19">
        <f>SUM(L104:L104)</f>
        <v>5.0396059523336589E-3</v>
      </c>
      <c r="N104" s="154">
        <f>J104+M104</f>
        <v>8613953.0000000019</v>
      </c>
      <c r="O104" s="186"/>
      <c r="P104" s="19">
        <f>I104+M104</f>
        <v>167763.24999999953</v>
      </c>
      <c r="Q104" s="19">
        <f>+D104+P104</f>
        <v>8613953.0000000019</v>
      </c>
      <c r="R104" s="13"/>
      <c r="S104" s="19">
        <f t="shared" ref="S104:S105" si="61">D104+F104+G104</f>
        <v>8784744.4249603953</v>
      </c>
    </row>
    <row r="105" spans="1:19" ht="18">
      <c r="B105" s="176" t="s">
        <v>82</v>
      </c>
      <c r="D105" s="158">
        <v>5499999.0899999999</v>
      </c>
      <c r="E105" s="22">
        <v>0</v>
      </c>
      <c r="F105" s="22">
        <v>-122103.08999999975</v>
      </c>
      <c r="G105" s="28">
        <v>0</v>
      </c>
      <c r="H105" s="28">
        <v>0</v>
      </c>
      <c r="I105" s="22">
        <f>SUM(E105:H105)</f>
        <v>-122103.08999999975</v>
      </c>
      <c r="J105" s="158">
        <f>D105+I105</f>
        <v>5377896</v>
      </c>
      <c r="K105" s="164">
        <f>$K$13</f>
        <v>0</v>
      </c>
      <c r="L105" s="22">
        <v>0</v>
      </c>
      <c r="M105" s="22">
        <f>SUM(L105:L105)</f>
        <v>0</v>
      </c>
      <c r="N105" s="158">
        <f>J105+M105</f>
        <v>5377896</v>
      </c>
      <c r="O105" s="188"/>
      <c r="P105" s="22">
        <f t="shared" ref="P105" si="62">I105+M105</f>
        <v>-122103.08999999975</v>
      </c>
      <c r="Q105" s="22">
        <f>+D105+P105</f>
        <v>5377896</v>
      </c>
      <c r="R105" s="13"/>
      <c r="S105" s="19">
        <f t="shared" si="61"/>
        <v>5377896</v>
      </c>
    </row>
    <row r="106" spans="1:19">
      <c r="B106" s="1" t="s">
        <v>33</v>
      </c>
      <c r="D106" s="154">
        <f t="shared" ref="D106:J106" si="63">SUM(D104:D105)</f>
        <v>13946188.840000002</v>
      </c>
      <c r="E106" s="187">
        <f t="shared" si="63"/>
        <v>0</v>
      </c>
      <c r="F106" s="19">
        <f t="shared" si="63"/>
        <v>-591896.62503960612</v>
      </c>
      <c r="G106" s="19">
        <f t="shared" si="63"/>
        <v>808348.21</v>
      </c>
      <c r="H106" s="19">
        <f t="shared" si="63"/>
        <v>-170791.43</v>
      </c>
      <c r="I106" s="19">
        <f t="shared" si="63"/>
        <v>45660.154960393833</v>
      </c>
      <c r="J106" s="154">
        <f t="shared" si="63"/>
        <v>13991848.994960396</v>
      </c>
      <c r="K106" s="157"/>
      <c r="L106" s="19">
        <f>SUM(L104:L105)</f>
        <v>5.0396059523336589E-3</v>
      </c>
      <c r="M106" s="19">
        <f>SUM(M104:M105)</f>
        <v>5.0396059523336589E-3</v>
      </c>
      <c r="N106" s="154">
        <f>SUM(N104:N105)</f>
        <v>13991849.000000002</v>
      </c>
      <c r="O106" s="186"/>
      <c r="P106" s="19">
        <f>SUM(P104:P105)</f>
        <v>45660.159999999785</v>
      </c>
      <c r="Q106" s="19">
        <f>SUM(Q104:Q105)</f>
        <v>13991849.000000002</v>
      </c>
      <c r="R106" s="13"/>
      <c r="S106" s="19">
        <f>SUM(S104:S105)</f>
        <v>14162640.424960395</v>
      </c>
    </row>
    <row r="107" spans="1:19" s="23" customFormat="1">
      <c r="A107" s="1"/>
      <c r="B107" s="1"/>
      <c r="C107" s="1"/>
      <c r="D107" s="154"/>
      <c r="E107" s="19"/>
      <c r="F107" s="19"/>
      <c r="G107" s="19"/>
      <c r="H107" s="19"/>
      <c r="I107" s="19"/>
      <c r="J107" s="154"/>
      <c r="K107" s="157"/>
      <c r="L107" s="19"/>
      <c r="M107" s="19"/>
      <c r="N107" s="154"/>
      <c r="O107" s="188"/>
      <c r="P107" s="19"/>
      <c r="Q107" s="19"/>
      <c r="R107" s="24"/>
    </row>
    <row r="108" spans="1:19" s="23" customFormat="1">
      <c r="B108" s="1" t="s">
        <v>36</v>
      </c>
      <c r="D108" s="158">
        <v>210968.67</v>
      </c>
      <c r="E108" s="22"/>
      <c r="F108" s="22">
        <v>0</v>
      </c>
      <c r="G108" s="22">
        <v>0</v>
      </c>
      <c r="H108" s="22">
        <v>0</v>
      </c>
      <c r="I108" s="22">
        <f>SUM(F108:H108)</f>
        <v>0</v>
      </c>
      <c r="J108" s="158">
        <f>D108+I108</f>
        <v>210968.67</v>
      </c>
      <c r="K108" s="159">
        <v>0</v>
      </c>
      <c r="L108" s="22">
        <f t="shared" ref="L108:L120" si="64">ROUND(J108*K108*((366-30)/(366+30*K108)),0)</f>
        <v>0</v>
      </c>
      <c r="M108" s="22">
        <f>SUM(L108:L108)</f>
        <v>0</v>
      </c>
      <c r="N108" s="158">
        <f>J108+M108</f>
        <v>210968.67</v>
      </c>
      <c r="O108" s="188"/>
      <c r="P108" s="22">
        <f t="shared" ref="P108:P120" si="65">I108+M108</f>
        <v>0</v>
      </c>
      <c r="Q108" s="22">
        <f>+D108+P108</f>
        <v>210968.67</v>
      </c>
      <c r="R108" s="24"/>
    </row>
    <row r="109" spans="1:19" s="23" customFormat="1">
      <c r="B109" s="1"/>
      <c r="D109" s="154"/>
      <c r="E109" s="19"/>
      <c r="F109" s="22"/>
      <c r="G109" s="22"/>
      <c r="H109" s="22"/>
      <c r="I109" s="22"/>
      <c r="J109" s="158"/>
      <c r="K109" s="159"/>
      <c r="L109" s="22"/>
      <c r="M109" s="22"/>
      <c r="N109" s="158"/>
      <c r="O109" s="188"/>
      <c r="P109" s="22"/>
      <c r="Q109" s="22"/>
      <c r="R109" s="24"/>
    </row>
    <row r="110" spans="1:19" s="23" customFormat="1">
      <c r="B110" s="1" t="s">
        <v>84</v>
      </c>
      <c r="D110" s="158">
        <v>122000</v>
      </c>
      <c r="E110" s="22"/>
      <c r="F110" s="22">
        <f>-D110</f>
        <v>-122000</v>
      </c>
      <c r="G110" s="22">
        <v>0</v>
      </c>
      <c r="H110" s="22">
        <v>0</v>
      </c>
      <c r="I110" s="22">
        <f t="shared" ref="I110:I118" si="66">SUM(F110:H110)</f>
        <v>-122000</v>
      </c>
      <c r="J110" s="158">
        <f t="shared" ref="J110:J118" si="67">D110+I110</f>
        <v>0</v>
      </c>
      <c r="K110" s="159">
        <v>0</v>
      </c>
      <c r="L110" s="22">
        <f t="shared" si="64"/>
        <v>0</v>
      </c>
      <c r="M110" s="22">
        <f t="shared" ref="M110:M118" si="68">SUM(L110:L110)</f>
        <v>0</v>
      </c>
      <c r="N110" s="158">
        <f t="shared" ref="N110:N118" si="69">J110+M110</f>
        <v>0</v>
      </c>
      <c r="O110" s="188"/>
      <c r="P110" s="22">
        <f t="shared" si="65"/>
        <v>-122000</v>
      </c>
      <c r="Q110" s="22">
        <f t="shared" ref="Q110:Q118" si="70">+D110+P110</f>
        <v>0</v>
      </c>
      <c r="R110" s="24"/>
    </row>
    <row r="111" spans="1:19" s="23" customFormat="1">
      <c r="B111" s="1" t="s">
        <v>294</v>
      </c>
      <c r="D111" s="158">
        <v>6120.75</v>
      </c>
      <c r="E111" s="22"/>
      <c r="F111" s="22">
        <f>-D111</f>
        <v>-6120.75</v>
      </c>
      <c r="G111" s="22">
        <v>0</v>
      </c>
      <c r="H111" s="22">
        <v>0</v>
      </c>
      <c r="I111" s="22">
        <f t="shared" si="66"/>
        <v>-6120.75</v>
      </c>
      <c r="J111" s="158">
        <f t="shared" si="67"/>
        <v>0</v>
      </c>
      <c r="K111" s="159">
        <v>0</v>
      </c>
      <c r="L111" s="22">
        <f t="shared" si="64"/>
        <v>0</v>
      </c>
      <c r="M111" s="22">
        <f t="shared" si="68"/>
        <v>0</v>
      </c>
      <c r="N111" s="158">
        <f t="shared" si="69"/>
        <v>0</v>
      </c>
      <c r="O111" s="188"/>
      <c r="P111" s="22">
        <f t="shared" si="65"/>
        <v>-6120.75</v>
      </c>
      <c r="Q111" s="22">
        <f t="shared" si="70"/>
        <v>0</v>
      </c>
      <c r="R111" s="24"/>
    </row>
    <row r="112" spans="1:19">
      <c r="B112" s="1" t="s">
        <v>40</v>
      </c>
      <c r="D112" s="158">
        <v>-1087001.44</v>
      </c>
      <c r="E112" s="22"/>
      <c r="F112" s="22">
        <f>-D112</f>
        <v>1087001.44</v>
      </c>
      <c r="G112" s="19">
        <v>0</v>
      </c>
      <c r="H112" s="22">
        <v>0</v>
      </c>
      <c r="I112" s="22">
        <f t="shared" si="66"/>
        <v>1087001.44</v>
      </c>
      <c r="J112" s="158">
        <f t="shared" si="67"/>
        <v>0</v>
      </c>
      <c r="K112" s="159">
        <v>0</v>
      </c>
      <c r="L112" s="22">
        <f t="shared" si="64"/>
        <v>0</v>
      </c>
      <c r="M112" s="22">
        <f t="shared" si="68"/>
        <v>0</v>
      </c>
      <c r="N112" s="158">
        <f t="shared" si="69"/>
        <v>0</v>
      </c>
      <c r="O112" s="189"/>
      <c r="P112" s="22">
        <f t="shared" si="65"/>
        <v>1087001.44</v>
      </c>
      <c r="Q112" s="22">
        <f t="shared" si="70"/>
        <v>0</v>
      </c>
    </row>
    <row r="113" spans="1:19" s="23" customFormat="1">
      <c r="B113" s="1" t="s">
        <v>48</v>
      </c>
      <c r="D113" s="158">
        <v>459273.54</v>
      </c>
      <c r="E113" s="22"/>
      <c r="F113" s="22">
        <f>-D113</f>
        <v>-459273.54</v>
      </c>
      <c r="G113" s="22">
        <v>0</v>
      </c>
      <c r="H113" s="22">
        <v>0</v>
      </c>
      <c r="I113" s="22">
        <f t="shared" si="66"/>
        <v>-459273.54</v>
      </c>
      <c r="J113" s="158">
        <f t="shared" si="67"/>
        <v>0</v>
      </c>
      <c r="K113" s="159">
        <v>0</v>
      </c>
      <c r="L113" s="22">
        <f t="shared" si="64"/>
        <v>0</v>
      </c>
      <c r="M113" s="22">
        <f t="shared" si="68"/>
        <v>0</v>
      </c>
      <c r="N113" s="158">
        <f t="shared" si="69"/>
        <v>0</v>
      </c>
      <c r="O113" s="188"/>
      <c r="P113" s="22">
        <f t="shared" si="65"/>
        <v>-459273.54</v>
      </c>
      <c r="Q113" s="22">
        <f t="shared" si="70"/>
        <v>0</v>
      </c>
      <c r="R113" s="24"/>
    </row>
    <row r="114" spans="1:19" s="23" customFormat="1">
      <c r="B114" s="1" t="s">
        <v>50</v>
      </c>
      <c r="D114" s="158">
        <v>273.93</v>
      </c>
      <c r="E114" s="22"/>
      <c r="F114" s="22">
        <f>-D114</f>
        <v>-273.93</v>
      </c>
      <c r="G114" s="22">
        <v>0</v>
      </c>
      <c r="H114" s="22">
        <v>0</v>
      </c>
      <c r="I114" s="22">
        <f t="shared" si="66"/>
        <v>-273.93</v>
      </c>
      <c r="J114" s="158">
        <f t="shared" si="67"/>
        <v>0</v>
      </c>
      <c r="K114" s="159">
        <v>0</v>
      </c>
      <c r="L114" s="22">
        <f t="shared" si="64"/>
        <v>0</v>
      </c>
      <c r="M114" s="22">
        <f t="shared" si="68"/>
        <v>0</v>
      </c>
      <c r="N114" s="158">
        <f t="shared" si="69"/>
        <v>0</v>
      </c>
      <c r="O114" s="188"/>
      <c r="P114" s="22">
        <f t="shared" si="65"/>
        <v>-273.93</v>
      </c>
      <c r="Q114" s="22">
        <f t="shared" si="70"/>
        <v>0</v>
      </c>
      <c r="R114" s="24"/>
    </row>
    <row r="115" spans="1:19" s="23" customFormat="1">
      <c r="B115" s="1" t="s">
        <v>78</v>
      </c>
      <c r="D115" s="158">
        <v>-18799.510000000002</v>
      </c>
      <c r="E115" s="22"/>
      <c r="F115" s="22">
        <v>0</v>
      </c>
      <c r="G115" s="22">
        <f>-D115</f>
        <v>18799.510000000002</v>
      </c>
      <c r="H115" s="22">
        <v>0</v>
      </c>
      <c r="I115" s="22">
        <f t="shared" si="66"/>
        <v>18799.510000000002</v>
      </c>
      <c r="J115" s="158">
        <f t="shared" si="67"/>
        <v>0</v>
      </c>
      <c r="K115" s="159">
        <v>0</v>
      </c>
      <c r="L115" s="22">
        <f t="shared" si="64"/>
        <v>0</v>
      </c>
      <c r="M115" s="22">
        <f t="shared" si="68"/>
        <v>0</v>
      </c>
      <c r="N115" s="158">
        <f t="shared" si="69"/>
        <v>0</v>
      </c>
      <c r="O115" s="188"/>
      <c r="P115" s="22">
        <f t="shared" si="65"/>
        <v>18799.510000000002</v>
      </c>
      <c r="Q115" s="22">
        <f t="shared" si="70"/>
        <v>0</v>
      </c>
      <c r="R115" s="24"/>
    </row>
    <row r="116" spans="1:19" s="23" customFormat="1">
      <c r="B116" s="1" t="s">
        <v>266</v>
      </c>
      <c r="D116" s="158">
        <v>8521.43</v>
      </c>
      <c r="E116" s="22"/>
      <c r="F116" s="22">
        <f>-D116</f>
        <v>-8521.43</v>
      </c>
      <c r="G116" s="22">
        <v>0</v>
      </c>
      <c r="H116" s="22">
        <v>0</v>
      </c>
      <c r="I116" s="22">
        <f t="shared" si="66"/>
        <v>-8521.43</v>
      </c>
      <c r="J116" s="158">
        <f t="shared" si="67"/>
        <v>0</v>
      </c>
      <c r="K116" s="159">
        <v>0</v>
      </c>
      <c r="L116" s="22">
        <f t="shared" si="64"/>
        <v>0</v>
      </c>
      <c r="M116" s="22">
        <f t="shared" ref="M116:M117" si="71">SUM(L116:L116)</f>
        <v>0</v>
      </c>
      <c r="N116" s="158">
        <f t="shared" si="69"/>
        <v>0</v>
      </c>
      <c r="O116" s="188"/>
      <c r="P116" s="22">
        <f t="shared" si="65"/>
        <v>-8521.43</v>
      </c>
      <c r="Q116" s="22">
        <f t="shared" si="70"/>
        <v>0</v>
      </c>
      <c r="R116" s="24"/>
    </row>
    <row r="117" spans="1:19" s="23" customFormat="1">
      <c r="B117" s="1" t="s">
        <v>299</v>
      </c>
      <c r="D117" s="158">
        <v>-657528.82000000007</v>
      </c>
      <c r="E117" s="22"/>
      <c r="F117" s="22">
        <f>-D117</f>
        <v>657528.82000000007</v>
      </c>
      <c r="G117" s="22">
        <v>0</v>
      </c>
      <c r="H117" s="22">
        <v>0</v>
      </c>
      <c r="I117" s="22">
        <f t="shared" ref="I117" si="72">SUM(F117:H117)</f>
        <v>657528.82000000007</v>
      </c>
      <c r="J117" s="158">
        <f t="shared" si="67"/>
        <v>0</v>
      </c>
      <c r="K117" s="159">
        <v>0</v>
      </c>
      <c r="L117" s="22">
        <f t="shared" si="64"/>
        <v>0</v>
      </c>
      <c r="M117" s="22">
        <f t="shared" si="71"/>
        <v>0</v>
      </c>
      <c r="N117" s="158">
        <f t="shared" si="69"/>
        <v>0</v>
      </c>
      <c r="O117" s="188"/>
      <c r="P117" s="22">
        <f t="shared" si="65"/>
        <v>657528.82000000007</v>
      </c>
      <c r="Q117" s="22">
        <f t="shared" si="70"/>
        <v>0</v>
      </c>
      <c r="R117" s="24"/>
    </row>
    <row r="118" spans="1:19" s="23" customFormat="1">
      <c r="B118" s="1" t="s">
        <v>86</v>
      </c>
      <c r="D118" s="158">
        <v>112995.67</v>
      </c>
      <c r="E118" s="22"/>
      <c r="F118" s="22">
        <v>0</v>
      </c>
      <c r="G118" s="22">
        <f>-D118</f>
        <v>-112995.67</v>
      </c>
      <c r="H118" s="22">
        <v>0</v>
      </c>
      <c r="I118" s="22">
        <f t="shared" si="66"/>
        <v>-112995.67</v>
      </c>
      <c r="J118" s="158">
        <f t="shared" si="67"/>
        <v>0</v>
      </c>
      <c r="K118" s="159">
        <v>0</v>
      </c>
      <c r="L118" s="22">
        <f t="shared" si="64"/>
        <v>0</v>
      </c>
      <c r="M118" s="22">
        <f t="shared" si="68"/>
        <v>0</v>
      </c>
      <c r="N118" s="158">
        <f t="shared" si="69"/>
        <v>0</v>
      </c>
      <c r="O118" s="188"/>
      <c r="P118" s="22">
        <f t="shared" si="65"/>
        <v>-112995.67</v>
      </c>
      <c r="Q118" s="22">
        <f t="shared" si="70"/>
        <v>0</v>
      </c>
      <c r="R118" s="24"/>
    </row>
    <row r="119" spans="1:19" s="23" customFormat="1">
      <c r="B119" s="1"/>
      <c r="D119" s="158"/>
      <c r="E119" s="22"/>
      <c r="F119" s="22"/>
      <c r="G119" s="22"/>
      <c r="H119" s="22"/>
      <c r="I119" s="22"/>
      <c r="J119" s="158"/>
      <c r="K119" s="159"/>
      <c r="L119" s="19"/>
      <c r="M119" s="22"/>
      <c r="N119" s="158"/>
      <c r="O119" s="188"/>
      <c r="P119" s="22"/>
      <c r="Q119" s="22"/>
      <c r="R119" s="24"/>
    </row>
    <row r="120" spans="1:19" s="23" customFormat="1">
      <c r="B120" s="1" t="s">
        <v>147</v>
      </c>
      <c r="D120" s="158">
        <v>1173000</v>
      </c>
      <c r="E120" s="22">
        <v>0</v>
      </c>
      <c r="F120" s="22">
        <v>0</v>
      </c>
      <c r="G120" s="22">
        <v>0</v>
      </c>
      <c r="H120" s="22">
        <v>0</v>
      </c>
      <c r="I120" s="22">
        <f>SUM(E120:H120)</f>
        <v>0</v>
      </c>
      <c r="J120" s="158">
        <f>D120+I120</f>
        <v>1173000</v>
      </c>
      <c r="K120" s="159">
        <v>0</v>
      </c>
      <c r="L120" s="22">
        <f t="shared" si="64"/>
        <v>0</v>
      </c>
      <c r="M120" s="22">
        <f>SUM(L120:L120)</f>
        <v>0</v>
      </c>
      <c r="N120" s="158">
        <f>J120+M120</f>
        <v>1173000</v>
      </c>
      <c r="O120" s="188"/>
      <c r="P120" s="22">
        <f t="shared" si="65"/>
        <v>0</v>
      </c>
      <c r="Q120" s="22">
        <f>+D120+P120</f>
        <v>1173000</v>
      </c>
      <c r="R120" s="24"/>
    </row>
    <row r="121" spans="1:19" s="23" customFormat="1">
      <c r="A121" s="1"/>
      <c r="C121" s="1"/>
      <c r="D121" s="158"/>
      <c r="E121" s="22"/>
      <c r="F121" s="22"/>
      <c r="G121" s="22"/>
      <c r="H121" s="22"/>
      <c r="I121" s="22"/>
      <c r="J121" s="158"/>
      <c r="K121" s="22"/>
      <c r="L121" s="22"/>
      <c r="M121" s="22"/>
      <c r="N121" s="158"/>
      <c r="O121" s="188"/>
      <c r="P121" s="22"/>
      <c r="Q121" s="22"/>
      <c r="R121" s="24"/>
    </row>
    <row r="122" spans="1:19">
      <c r="B122" s="29" t="s">
        <v>6</v>
      </c>
      <c r="C122" s="30"/>
      <c r="D122" s="161">
        <f t="shared" ref="D122:P122" si="73">D106+D108+SUM(D110:D120)</f>
        <v>14276013.060000002</v>
      </c>
      <c r="E122" s="34">
        <f t="shared" si="73"/>
        <v>0</v>
      </c>
      <c r="F122" s="35">
        <f>F106+F108+SUM(F110:F120)</f>
        <v>556443.98496039398</v>
      </c>
      <c r="G122" s="35">
        <f t="shared" si="73"/>
        <v>714152.04999999993</v>
      </c>
      <c r="H122" s="35">
        <f t="shared" si="73"/>
        <v>-170791.43</v>
      </c>
      <c r="I122" s="35">
        <f t="shared" si="73"/>
        <v>1099804.6049603941</v>
      </c>
      <c r="J122" s="161">
        <f t="shared" si="73"/>
        <v>15375817.664960396</v>
      </c>
      <c r="K122" s="35">
        <f t="shared" si="73"/>
        <v>0</v>
      </c>
      <c r="L122" s="35">
        <f t="shared" si="73"/>
        <v>5.0396059523336589E-3</v>
      </c>
      <c r="M122" s="35">
        <f t="shared" si="73"/>
        <v>5.0396059523336589E-3</v>
      </c>
      <c r="N122" s="161">
        <f t="shared" si="73"/>
        <v>15375817.670000002</v>
      </c>
      <c r="O122" s="34"/>
      <c r="P122" s="35">
        <f t="shared" si="73"/>
        <v>1099804.6099999999</v>
      </c>
      <c r="Q122" s="35">
        <f>Q106+Q108+SUM(Q110:Q120)</f>
        <v>15375817.670000002</v>
      </c>
      <c r="R122" s="13"/>
    </row>
    <row r="123" spans="1:19">
      <c r="D123" s="154"/>
      <c r="E123" s="19"/>
      <c r="F123" s="19" t="s">
        <v>65</v>
      </c>
      <c r="G123" s="19"/>
      <c r="H123" s="19"/>
      <c r="I123" s="19"/>
      <c r="J123" s="154"/>
      <c r="K123" s="19"/>
      <c r="L123" s="19"/>
      <c r="M123" s="19"/>
      <c r="N123" s="154"/>
      <c r="O123" s="185"/>
      <c r="P123" s="19"/>
      <c r="Q123" s="19"/>
    </row>
    <row r="124" spans="1:19">
      <c r="B124" s="10"/>
      <c r="D124" s="154"/>
      <c r="E124" s="19"/>
      <c r="F124" s="19"/>
      <c r="G124" s="19"/>
      <c r="H124" s="19"/>
      <c r="I124" s="19"/>
      <c r="J124" s="154"/>
      <c r="K124" s="19"/>
      <c r="L124" s="19"/>
      <c r="M124" s="19"/>
      <c r="N124" s="154"/>
      <c r="O124" s="185"/>
      <c r="P124" s="19"/>
      <c r="Q124" s="19"/>
    </row>
    <row r="125" spans="1:19">
      <c r="A125" s="10" t="s">
        <v>88</v>
      </c>
      <c r="D125" s="165"/>
      <c r="J125" s="165"/>
      <c r="N125" s="154"/>
      <c r="O125" s="185"/>
      <c r="R125" s="166"/>
    </row>
    <row r="126" spans="1:19">
      <c r="B126" s="176" t="s">
        <v>90</v>
      </c>
      <c r="D126" s="154">
        <v>30476.03</v>
      </c>
      <c r="E126" s="19">
        <v>0</v>
      </c>
      <c r="F126" s="19">
        <v>-60.966934324902809</v>
      </c>
      <c r="G126" s="19">
        <v>0</v>
      </c>
      <c r="H126" s="19">
        <v>0</v>
      </c>
      <c r="I126" s="19">
        <f t="shared" ref="I126:I131" si="74">SUM(E126:H126)</f>
        <v>-60.966934324902809</v>
      </c>
      <c r="J126" s="154">
        <f t="shared" ref="J126:J131" si="75">D126+I126</f>
        <v>30415.063065675095</v>
      </c>
      <c r="K126" s="157">
        <v>0</v>
      </c>
      <c r="L126" s="19">
        <v>0</v>
      </c>
      <c r="M126" s="19">
        <f t="shared" ref="M126:M131" si="76">SUM(L126:L126)</f>
        <v>0</v>
      </c>
      <c r="N126" s="154">
        <f t="shared" ref="N126:N131" si="77">J126+M126</f>
        <v>30415.063065675095</v>
      </c>
      <c r="O126" s="186"/>
      <c r="P126" s="19">
        <f>I126+M126</f>
        <v>-60.966934324902809</v>
      </c>
      <c r="Q126" s="19">
        <f t="shared" ref="Q126:Q131" si="78">+D126+P126</f>
        <v>30415.063065675095</v>
      </c>
      <c r="R126" s="13"/>
      <c r="S126" s="19">
        <f t="shared" ref="S126:S131" si="79">D126+F126+G126</f>
        <v>30415.063065675095</v>
      </c>
    </row>
    <row r="127" spans="1:19">
      <c r="B127" s="176" t="s">
        <v>91</v>
      </c>
      <c r="D127" s="154">
        <v>213592.21</v>
      </c>
      <c r="E127" s="19">
        <v>0</v>
      </c>
      <c r="F127" s="19">
        <v>1481.7631758424714</v>
      </c>
      <c r="G127" s="19">
        <v>0</v>
      </c>
      <c r="H127" s="19">
        <v>0</v>
      </c>
      <c r="I127" s="19">
        <f t="shared" si="74"/>
        <v>1481.7631758424714</v>
      </c>
      <c r="J127" s="154">
        <f t="shared" si="75"/>
        <v>215073.97317584246</v>
      </c>
      <c r="K127" s="157">
        <v>0</v>
      </c>
      <c r="L127" s="19">
        <v>0</v>
      </c>
      <c r="M127" s="19">
        <f t="shared" si="76"/>
        <v>0</v>
      </c>
      <c r="N127" s="154">
        <f t="shared" si="77"/>
        <v>215073.97317584246</v>
      </c>
      <c r="O127" s="186"/>
      <c r="P127" s="19">
        <f t="shared" ref="P127:P131" si="80">I127+M127</f>
        <v>1481.7631758424714</v>
      </c>
      <c r="Q127" s="19">
        <f t="shared" si="78"/>
        <v>215073.97317584246</v>
      </c>
      <c r="R127" s="13"/>
      <c r="S127" s="19">
        <f t="shared" si="79"/>
        <v>215073.97317584246</v>
      </c>
    </row>
    <row r="128" spans="1:19">
      <c r="B128" s="176" t="s">
        <v>93</v>
      </c>
      <c r="D128" s="154">
        <v>53026.42</v>
      </c>
      <c r="E128" s="19">
        <v>0</v>
      </c>
      <c r="F128" s="19">
        <v>221.58000000000061</v>
      </c>
      <c r="G128" s="19">
        <v>0</v>
      </c>
      <c r="H128" s="19">
        <v>0</v>
      </c>
      <c r="I128" s="19">
        <f t="shared" si="74"/>
        <v>221.58000000000061</v>
      </c>
      <c r="J128" s="154">
        <f t="shared" si="75"/>
        <v>53248</v>
      </c>
      <c r="K128" s="157">
        <v>0</v>
      </c>
      <c r="L128" s="19">
        <v>0</v>
      </c>
      <c r="M128" s="19">
        <f t="shared" si="76"/>
        <v>0</v>
      </c>
      <c r="N128" s="154">
        <f t="shared" si="77"/>
        <v>53248</v>
      </c>
      <c r="O128" s="186"/>
      <c r="P128" s="19">
        <f t="shared" si="80"/>
        <v>221.58000000000061</v>
      </c>
      <c r="Q128" s="19">
        <f t="shared" si="78"/>
        <v>53248</v>
      </c>
      <c r="R128" s="13"/>
      <c r="S128" s="19">
        <f t="shared" si="79"/>
        <v>53248</v>
      </c>
    </row>
    <row r="129" spans="1:19">
      <c r="B129" s="176" t="s">
        <v>95</v>
      </c>
      <c r="D129" s="154">
        <v>792436.5</v>
      </c>
      <c r="E129" s="19">
        <v>0</v>
      </c>
      <c r="F129" s="19">
        <v>9417.5000000000618</v>
      </c>
      <c r="G129" s="19">
        <v>0</v>
      </c>
      <c r="H129" s="19">
        <v>0</v>
      </c>
      <c r="I129" s="19">
        <f t="shared" si="74"/>
        <v>9417.5000000000618</v>
      </c>
      <c r="J129" s="154">
        <f t="shared" si="75"/>
        <v>801854.00000000012</v>
      </c>
      <c r="K129" s="157">
        <v>0</v>
      </c>
      <c r="L129" s="19">
        <v>0</v>
      </c>
      <c r="M129" s="19">
        <f t="shared" si="76"/>
        <v>0</v>
      </c>
      <c r="N129" s="154">
        <f t="shared" si="77"/>
        <v>801854.00000000012</v>
      </c>
      <c r="O129" s="186"/>
      <c r="P129" s="19">
        <f t="shared" si="80"/>
        <v>9417.5000000000618</v>
      </c>
      <c r="Q129" s="19">
        <f t="shared" si="78"/>
        <v>801854.00000000012</v>
      </c>
      <c r="R129" s="13"/>
      <c r="S129" s="19">
        <f t="shared" si="79"/>
        <v>801854.00000000012</v>
      </c>
    </row>
    <row r="130" spans="1:19" s="23" customFormat="1">
      <c r="B130" s="176" t="s">
        <v>96</v>
      </c>
      <c r="D130" s="154">
        <v>190062.82</v>
      </c>
      <c r="E130" s="19">
        <v>0</v>
      </c>
      <c r="F130" s="19">
        <v>1286.1799999999844</v>
      </c>
      <c r="G130" s="19">
        <v>0</v>
      </c>
      <c r="H130" s="19">
        <v>0</v>
      </c>
      <c r="I130" s="19">
        <f t="shared" si="74"/>
        <v>1286.1799999999844</v>
      </c>
      <c r="J130" s="154">
        <f t="shared" si="75"/>
        <v>191349</v>
      </c>
      <c r="K130" s="157">
        <v>0</v>
      </c>
      <c r="L130" s="19">
        <v>0</v>
      </c>
      <c r="M130" s="19">
        <f t="shared" si="76"/>
        <v>0</v>
      </c>
      <c r="N130" s="154">
        <f t="shared" si="77"/>
        <v>191349</v>
      </c>
      <c r="O130" s="186"/>
      <c r="P130" s="19">
        <f t="shared" si="80"/>
        <v>1286.1799999999844</v>
      </c>
      <c r="Q130" s="19">
        <f t="shared" si="78"/>
        <v>191349</v>
      </c>
      <c r="R130" s="24"/>
      <c r="S130" s="19">
        <f t="shared" si="79"/>
        <v>191349</v>
      </c>
    </row>
    <row r="131" spans="1:19" s="23" customFormat="1">
      <c r="B131" s="176" t="s">
        <v>97</v>
      </c>
      <c r="D131" s="158">
        <v>0</v>
      </c>
      <c r="E131" s="22">
        <v>0</v>
      </c>
      <c r="F131" s="22">
        <v>0</v>
      </c>
      <c r="G131" s="22">
        <v>0</v>
      </c>
      <c r="H131" s="22">
        <v>0</v>
      </c>
      <c r="I131" s="22">
        <f t="shared" si="74"/>
        <v>0</v>
      </c>
      <c r="J131" s="158">
        <f t="shared" si="75"/>
        <v>0</v>
      </c>
      <c r="K131" s="159">
        <v>0</v>
      </c>
      <c r="L131" s="22">
        <f t="shared" ref="L131" si="81">ROUND(J131*K131*((366-30)/(366+30*K131)),0)</f>
        <v>0</v>
      </c>
      <c r="M131" s="22">
        <f t="shared" si="76"/>
        <v>0</v>
      </c>
      <c r="N131" s="158">
        <f t="shared" si="77"/>
        <v>0</v>
      </c>
      <c r="O131" s="188"/>
      <c r="P131" s="22">
        <f t="shared" si="80"/>
        <v>0</v>
      </c>
      <c r="Q131" s="22">
        <f t="shared" si="78"/>
        <v>0</v>
      </c>
      <c r="R131" s="24"/>
      <c r="S131" s="19">
        <f t="shared" si="79"/>
        <v>0</v>
      </c>
    </row>
    <row r="132" spans="1:19">
      <c r="B132" s="1" t="s">
        <v>98</v>
      </c>
      <c r="D132" s="154">
        <f t="shared" ref="D132:G132" si="82">SUM(D126:D131)</f>
        <v>1279593.98</v>
      </c>
      <c r="E132" s="187">
        <f t="shared" si="82"/>
        <v>0</v>
      </c>
      <c r="F132" s="19">
        <f t="shared" si="82"/>
        <v>12346.056241517615</v>
      </c>
      <c r="G132" s="19">
        <f t="shared" si="82"/>
        <v>0</v>
      </c>
      <c r="H132" s="19">
        <f>SUM(H126:H130)</f>
        <v>0</v>
      </c>
      <c r="I132" s="19">
        <f>SUM(I126:I130)</f>
        <v>12346.056241517615</v>
      </c>
      <c r="J132" s="154">
        <f>SUM(J126:J131)</f>
        <v>1291940.0362415176</v>
      </c>
      <c r="K132" s="157"/>
      <c r="L132" s="19">
        <f>SUM(L126:L131)</f>
        <v>0</v>
      </c>
      <c r="M132" s="19">
        <f>SUM(M126:M131)</f>
        <v>0</v>
      </c>
      <c r="N132" s="154">
        <f>SUM(N126:N131)</f>
        <v>1291940.0362415176</v>
      </c>
      <c r="O132" s="186"/>
      <c r="P132" s="19">
        <f>SUM(P126:P131)</f>
        <v>12346.056241517615</v>
      </c>
      <c r="Q132" s="19">
        <f>SUM(Q126:Q131)</f>
        <v>1291940.0362415176</v>
      </c>
      <c r="R132" s="13"/>
      <c r="S132" s="19">
        <f>SUM(S126:S131)</f>
        <v>1291940.0362415176</v>
      </c>
    </row>
    <row r="133" spans="1:19">
      <c r="D133" s="154"/>
      <c r="E133" s="19"/>
      <c r="F133" s="19"/>
      <c r="G133" s="19"/>
      <c r="H133" s="19"/>
      <c r="I133" s="19"/>
      <c r="J133" s="154"/>
      <c r="K133" s="157"/>
      <c r="L133" s="19"/>
      <c r="M133" s="19"/>
      <c r="N133" s="154"/>
      <c r="O133" s="186"/>
      <c r="P133" s="19"/>
      <c r="Q133" s="19"/>
      <c r="R133" s="13"/>
    </row>
    <row r="134" spans="1:19">
      <c r="B134" s="176" t="s">
        <v>36</v>
      </c>
      <c r="D134" s="158">
        <v>90.84</v>
      </c>
      <c r="E134" s="22"/>
      <c r="F134" s="22">
        <v>0</v>
      </c>
      <c r="G134" s="22">
        <v>0</v>
      </c>
      <c r="H134" s="22">
        <v>0</v>
      </c>
      <c r="I134" s="22">
        <f>SUM(F134:H134)</f>
        <v>0</v>
      </c>
      <c r="J134" s="158">
        <f>D134+I134</f>
        <v>90.84</v>
      </c>
      <c r="K134" s="159">
        <v>0</v>
      </c>
      <c r="L134" s="19">
        <f t="shared" ref="L134" si="83">ROUND(J134*K134*((366-30)/(366+30*K134)),0)</f>
        <v>0</v>
      </c>
      <c r="M134" s="22">
        <f>SUM(L134:L134)</f>
        <v>0</v>
      </c>
      <c r="N134" s="158">
        <f>J134+M134</f>
        <v>90.84</v>
      </c>
      <c r="O134" s="188"/>
      <c r="P134" s="22">
        <f t="shared" ref="P134" si="84">I134+M134</f>
        <v>0</v>
      </c>
      <c r="Q134" s="22">
        <f>+D134+P134</f>
        <v>90.84</v>
      </c>
      <c r="R134" s="166"/>
    </row>
    <row r="135" spans="1:19">
      <c r="B135" s="176"/>
      <c r="D135" s="154"/>
      <c r="E135" s="19"/>
      <c r="F135" s="22"/>
      <c r="G135" s="22"/>
      <c r="H135" s="22"/>
      <c r="I135" s="22"/>
      <c r="J135" s="158"/>
      <c r="K135" s="159"/>
      <c r="L135" s="22"/>
      <c r="M135" s="22"/>
      <c r="N135" s="158"/>
      <c r="O135" s="188"/>
      <c r="P135" s="22"/>
      <c r="Q135" s="22"/>
      <c r="R135" s="166"/>
    </row>
    <row r="136" spans="1:19">
      <c r="B136" s="1" t="s">
        <v>294</v>
      </c>
      <c r="D136" s="158">
        <v>0</v>
      </c>
      <c r="E136" s="22"/>
      <c r="F136" s="22">
        <f>-D136</f>
        <v>0</v>
      </c>
      <c r="G136" s="22">
        <v>0</v>
      </c>
      <c r="H136" s="22">
        <v>0</v>
      </c>
      <c r="I136" s="22">
        <f>SUM(F136:H136)</f>
        <v>0</v>
      </c>
      <c r="J136" s="158">
        <f>D136+I136</f>
        <v>0</v>
      </c>
      <c r="K136" s="159">
        <v>0</v>
      </c>
      <c r="L136" s="22">
        <f t="shared" ref="L136:L138" si="85">ROUND(J136*K136*((366-30)/(366+30*K136)),0)</f>
        <v>0</v>
      </c>
      <c r="M136" s="22">
        <f>SUM(L136:L136)</f>
        <v>0</v>
      </c>
      <c r="N136" s="158">
        <f>J136+M136</f>
        <v>0</v>
      </c>
      <c r="O136" s="188"/>
      <c r="P136" s="22">
        <f t="shared" ref="P136:P140" si="86">I136+M136</f>
        <v>0</v>
      </c>
      <c r="Q136" s="22">
        <f>+D136+P136</f>
        <v>0</v>
      </c>
      <c r="R136" s="166"/>
    </row>
    <row r="137" spans="1:19">
      <c r="B137" s="1" t="s">
        <v>40</v>
      </c>
      <c r="D137" s="158">
        <v>-57713.93</v>
      </c>
      <c r="E137" s="22"/>
      <c r="F137" s="22">
        <f>-D137</f>
        <v>57713.93</v>
      </c>
      <c r="G137" s="22">
        <v>0</v>
      </c>
      <c r="H137" s="22">
        <v>0</v>
      </c>
      <c r="I137" s="22">
        <f>SUM(F137:H137)</f>
        <v>57713.93</v>
      </c>
      <c r="J137" s="158">
        <f>D137+I137</f>
        <v>0</v>
      </c>
      <c r="K137" s="159">
        <v>0</v>
      </c>
      <c r="L137" s="22">
        <f t="shared" si="85"/>
        <v>0</v>
      </c>
      <c r="M137" s="22">
        <f>SUM(L137:L137)</f>
        <v>0</v>
      </c>
      <c r="N137" s="158">
        <f>J137+M137</f>
        <v>0</v>
      </c>
      <c r="O137" s="188"/>
      <c r="P137" s="22">
        <f t="shared" si="86"/>
        <v>57713.93</v>
      </c>
      <c r="Q137" s="22">
        <f>+D137+P137</f>
        <v>0</v>
      </c>
      <c r="R137" s="166"/>
    </row>
    <row r="138" spans="1:19" s="23" customFormat="1">
      <c r="B138" s="1" t="s">
        <v>48</v>
      </c>
      <c r="D138" s="158">
        <v>23415.399999999998</v>
      </c>
      <c r="E138" s="22"/>
      <c r="F138" s="22">
        <f>-D138</f>
        <v>-23415.399999999998</v>
      </c>
      <c r="G138" s="22">
        <v>0</v>
      </c>
      <c r="H138" s="22">
        <v>0</v>
      </c>
      <c r="I138" s="22">
        <f>SUM(F138:H138)</f>
        <v>-23415.399999999998</v>
      </c>
      <c r="J138" s="158">
        <f>D138+I138</f>
        <v>0</v>
      </c>
      <c r="K138" s="159">
        <v>0</v>
      </c>
      <c r="L138" s="22">
        <f t="shared" si="85"/>
        <v>0</v>
      </c>
      <c r="M138" s="22">
        <f>SUM(L138:L138)</f>
        <v>0</v>
      </c>
      <c r="N138" s="158">
        <f>J138+M138</f>
        <v>0</v>
      </c>
      <c r="O138" s="188"/>
      <c r="P138" s="22">
        <f t="shared" si="86"/>
        <v>-23415.399999999998</v>
      </c>
      <c r="Q138" s="22">
        <f>+D138+P138</f>
        <v>0</v>
      </c>
      <c r="R138" s="24"/>
    </row>
    <row r="139" spans="1:19" s="23" customFormat="1">
      <c r="B139" s="1"/>
      <c r="D139" s="158"/>
      <c r="E139" s="22"/>
      <c r="F139" s="22"/>
      <c r="G139" s="22"/>
      <c r="H139" s="22"/>
      <c r="I139" s="22"/>
      <c r="J139" s="158"/>
      <c r="K139" s="159"/>
      <c r="L139" s="22"/>
      <c r="M139" s="22"/>
      <c r="N139" s="158"/>
      <c r="O139" s="188"/>
      <c r="P139" s="22"/>
      <c r="Q139" s="22"/>
      <c r="R139" s="24"/>
    </row>
    <row r="140" spans="1:19" s="23" customFormat="1">
      <c r="B140" s="1" t="s">
        <v>147</v>
      </c>
      <c r="D140" s="158">
        <v>20000</v>
      </c>
      <c r="E140" s="22">
        <v>0</v>
      </c>
      <c r="F140" s="22">
        <v>0</v>
      </c>
      <c r="G140" s="22">
        <v>0</v>
      </c>
      <c r="H140" s="22">
        <v>0</v>
      </c>
      <c r="I140" s="22">
        <f>SUM(E140:H140)</f>
        <v>0</v>
      </c>
      <c r="J140" s="158">
        <f>D140+I140</f>
        <v>20000</v>
      </c>
      <c r="K140" s="159">
        <v>0</v>
      </c>
      <c r="L140" s="22">
        <f t="shared" ref="L140" si="87">ROUND(J140*K140*((366-30)/(366+30*K140)),0)</f>
        <v>0</v>
      </c>
      <c r="M140" s="22">
        <f>SUM(L140:L140)</f>
        <v>0</v>
      </c>
      <c r="N140" s="158">
        <f>J140+M140</f>
        <v>20000</v>
      </c>
      <c r="O140" s="188"/>
      <c r="P140" s="22">
        <f t="shared" si="86"/>
        <v>0</v>
      </c>
      <c r="Q140" s="22">
        <f>+D140+P140</f>
        <v>20000</v>
      </c>
      <c r="R140" s="24"/>
    </row>
    <row r="141" spans="1:19" s="23" customFormat="1">
      <c r="A141" s="1"/>
      <c r="C141" s="1"/>
      <c r="D141" s="158"/>
      <c r="E141" s="22"/>
      <c r="F141" s="22"/>
      <c r="G141" s="22"/>
      <c r="H141" s="22"/>
      <c r="I141" s="22"/>
      <c r="J141" s="158"/>
      <c r="K141" s="22"/>
      <c r="L141" s="22"/>
      <c r="M141" s="22"/>
      <c r="N141" s="158"/>
      <c r="O141" s="188"/>
      <c r="P141" s="22"/>
      <c r="Q141" s="22"/>
      <c r="R141" s="24"/>
    </row>
    <row r="142" spans="1:19">
      <c r="B142" s="29" t="s">
        <v>6</v>
      </c>
      <c r="C142" s="30"/>
      <c r="D142" s="161">
        <f>D132+D134+SUM(D136:D140)</f>
        <v>1265386.29</v>
      </c>
      <c r="E142" s="34">
        <f t="shared" ref="E142:N142" si="88">E132+E134+SUM(E136:E140)</f>
        <v>0</v>
      </c>
      <c r="F142" s="35">
        <f t="shared" si="88"/>
        <v>46644.586241517616</v>
      </c>
      <c r="G142" s="35">
        <f t="shared" si="88"/>
        <v>0</v>
      </c>
      <c r="H142" s="35">
        <f t="shared" si="88"/>
        <v>0</v>
      </c>
      <c r="I142" s="35">
        <f t="shared" si="88"/>
        <v>46644.586241517616</v>
      </c>
      <c r="J142" s="161">
        <f t="shared" si="88"/>
        <v>1312030.8762415177</v>
      </c>
      <c r="K142" s="35">
        <f t="shared" si="88"/>
        <v>0</v>
      </c>
      <c r="L142" s="35">
        <f t="shared" si="88"/>
        <v>0</v>
      </c>
      <c r="M142" s="35">
        <f t="shared" si="88"/>
        <v>0</v>
      </c>
      <c r="N142" s="161">
        <f t="shared" si="88"/>
        <v>1312030.8762415177</v>
      </c>
      <c r="O142" s="34"/>
      <c r="P142" s="35">
        <f>P132+P134+SUM(P136:P140)</f>
        <v>46644.586241517616</v>
      </c>
      <c r="Q142" s="35">
        <f>Q132+Q134+SUM(Q136:Q140)</f>
        <v>1312030.8762415177</v>
      </c>
      <c r="R142" s="13"/>
    </row>
    <row r="143" spans="1:19">
      <c r="D143" s="154"/>
      <c r="E143" s="19"/>
      <c r="F143" s="19"/>
      <c r="G143" s="19"/>
      <c r="H143" s="19"/>
      <c r="I143" s="19"/>
      <c r="J143" s="165"/>
      <c r="M143" s="1" t="s">
        <v>65</v>
      </c>
      <c r="N143" s="154"/>
      <c r="O143" s="185"/>
      <c r="P143" s="19"/>
      <c r="Q143" s="19"/>
    </row>
    <row r="144" spans="1:19" ht="16.5" thickBot="1">
      <c r="D144" s="154"/>
      <c r="E144" s="19"/>
      <c r="F144" s="19"/>
      <c r="G144" s="19"/>
      <c r="H144" s="168"/>
      <c r="I144" s="19"/>
      <c r="J144" s="165"/>
      <c r="N144" s="154"/>
      <c r="O144" s="185"/>
      <c r="P144" s="19"/>
      <c r="Q144" s="19"/>
    </row>
    <row r="145" spans="1:19" s="43" customFormat="1" ht="17.25" thickTop="1" thickBot="1">
      <c r="A145" s="1"/>
      <c r="B145" s="169" t="s">
        <v>148</v>
      </c>
      <c r="C145" s="40"/>
      <c r="D145" s="170">
        <f t="shared" ref="D145:J145" si="89">D38+D69+D100+D122+D142</f>
        <v>322988711.03000003</v>
      </c>
      <c r="E145" s="190">
        <f t="shared" si="89"/>
        <v>0</v>
      </c>
      <c r="F145" s="42">
        <f t="shared" si="89"/>
        <v>18882566.310773376</v>
      </c>
      <c r="G145" s="42">
        <f t="shared" si="89"/>
        <v>13999321.260000002</v>
      </c>
      <c r="H145" s="42">
        <f t="shared" si="89"/>
        <v>-6463994.9400000004</v>
      </c>
      <c r="I145" s="42">
        <f t="shared" si="89"/>
        <v>26417892.630773373</v>
      </c>
      <c r="J145" s="170">
        <f t="shared" si="89"/>
        <v>349406603.66077334</v>
      </c>
      <c r="K145" s="42"/>
      <c r="L145" s="42">
        <f>L38+L69+L100+L122+L142</f>
        <v>0.28534264946938492</v>
      </c>
      <c r="M145" s="42">
        <f>M38+M69+M100+M122+M142</f>
        <v>0.28534264946938492</v>
      </c>
      <c r="N145" s="170">
        <f>N38+N69+N100+N122+N142</f>
        <v>349406603.94611609</v>
      </c>
      <c r="O145" s="191"/>
      <c r="P145" s="42">
        <f>P38+P69+P100+P122+P142</f>
        <v>26417892.916116025</v>
      </c>
      <c r="Q145" s="42">
        <f>Q38+Q69+Q100+Q122+Q142</f>
        <v>349406603.94611609</v>
      </c>
      <c r="R145" s="44"/>
      <c r="S145" s="192">
        <f>S20+S22+S44+S46+S49+S54+S75+S77+S83+S85+S106+S132</f>
        <v>351245605.21077341</v>
      </c>
    </row>
    <row r="146" spans="1:19" ht="16.5" thickTop="1">
      <c r="F146" s="171" t="s">
        <v>65</v>
      </c>
      <c r="G146" s="19"/>
      <c r="H146" s="1" t="s">
        <v>65</v>
      </c>
      <c r="J146" s="19" t="s">
        <v>65</v>
      </c>
      <c r="M146" s="19"/>
      <c r="N146" s="17" t="s">
        <v>65</v>
      </c>
      <c r="Q146" s="13"/>
    </row>
    <row r="147" spans="1:19" ht="19.5" customHeight="1">
      <c r="D147" s="5" t="s">
        <v>300</v>
      </c>
      <c r="E147" s="5"/>
      <c r="F147" s="172"/>
      <c r="G147" s="172"/>
      <c r="H147" s="172"/>
      <c r="I147" s="172"/>
      <c r="J147" s="172"/>
      <c r="K147" s="172"/>
      <c r="L147" s="172"/>
      <c r="M147" s="172"/>
      <c r="N147" s="172"/>
      <c r="P147" s="19"/>
    </row>
    <row r="148" spans="1:19" ht="19.5" customHeight="1">
      <c r="D148" s="5" t="s">
        <v>301</v>
      </c>
      <c r="E148" s="5"/>
      <c r="F148" s="172"/>
      <c r="G148" s="172"/>
      <c r="H148" s="172"/>
      <c r="I148" s="172"/>
      <c r="J148" s="172"/>
      <c r="K148" s="172"/>
      <c r="L148" s="172"/>
      <c r="M148" s="172"/>
      <c r="N148" s="172"/>
      <c r="P148" s="19"/>
    </row>
    <row r="149" spans="1:19" ht="18.75">
      <c r="D149" s="48" t="s">
        <v>302</v>
      </c>
      <c r="E149" s="48"/>
      <c r="F149" s="193"/>
      <c r="G149" s="193"/>
      <c r="H149" s="193"/>
      <c r="K149" s="48"/>
      <c r="L149" s="48"/>
    </row>
    <row r="150" spans="1:19" ht="18.75">
      <c r="D150" s="48"/>
      <c r="E150" s="48"/>
      <c r="F150" s="194"/>
    </row>
    <row r="151" spans="1:19">
      <c r="D151" s="1" t="s">
        <v>289</v>
      </c>
      <c r="F151" s="195">
        <v>-12165429.769999504</v>
      </c>
    </row>
    <row r="152" spans="1:19">
      <c r="D152" s="1" t="s">
        <v>290</v>
      </c>
      <c r="F152" s="195">
        <v>11400267.220000295</v>
      </c>
    </row>
    <row r="153" spans="1:19">
      <c r="D153" s="1" t="s">
        <v>291</v>
      </c>
      <c r="F153" s="195">
        <v>2911215.3700001165</v>
      </c>
    </row>
    <row r="154" spans="1:19">
      <c r="D154" s="1" t="s">
        <v>292</v>
      </c>
      <c r="F154" s="195">
        <v>3728229.8700000579</v>
      </c>
    </row>
    <row r="155" spans="1:19">
      <c r="D155" s="173" t="s">
        <v>234</v>
      </c>
      <c r="F155" s="195">
        <v>-88772.06999999992</v>
      </c>
    </row>
    <row r="156" spans="1:19">
      <c r="D156" s="173" t="s">
        <v>235</v>
      </c>
      <c r="F156" s="195">
        <v>-63863.360220590766</v>
      </c>
    </row>
    <row r="157" spans="1:19">
      <c r="D157" s="1" t="s">
        <v>303</v>
      </c>
      <c r="F157" s="195">
        <f>F29+F64+F95+F117</f>
        <v>1463026.9</v>
      </c>
    </row>
    <row r="158" spans="1:19">
      <c r="D158" s="173" t="s">
        <v>294</v>
      </c>
      <c r="F158" s="195">
        <f>F27+F58+F90+F111+F136</f>
        <v>-129219.87</v>
      </c>
    </row>
    <row r="159" spans="1:19">
      <c r="D159" s="173" t="s">
        <v>155</v>
      </c>
      <c r="F159" s="195">
        <f>F28+F59+F91+F112+F137</f>
        <v>22640239.440000001</v>
      </c>
    </row>
    <row r="160" spans="1:19">
      <c r="D160" s="173" t="s">
        <v>46</v>
      </c>
      <c r="F160" s="195">
        <f>F31</f>
        <v>3.56</v>
      </c>
    </row>
    <row r="161" spans="4:8">
      <c r="D161" s="173" t="s">
        <v>156</v>
      </c>
      <c r="F161" s="195">
        <f>F110</f>
        <v>-122000</v>
      </c>
    </row>
    <row r="162" spans="4:8">
      <c r="D162" s="173" t="s">
        <v>48</v>
      </c>
      <c r="F162" s="195">
        <f>F32+F61+F92+F113+F138</f>
        <v>-10269257.469999999</v>
      </c>
    </row>
    <row r="163" spans="4:8">
      <c r="D163" s="173" t="s">
        <v>50</v>
      </c>
      <c r="F163" s="195">
        <f>F33+F62+F93+F114</f>
        <v>-169668.69</v>
      </c>
    </row>
    <row r="164" spans="4:8">
      <c r="D164" s="173" t="s">
        <v>266</v>
      </c>
      <c r="F164" s="195">
        <f>F30+F65+F96+F116</f>
        <v>-252203.73</v>
      </c>
    </row>
    <row r="165" spans="4:8">
      <c r="F165" s="195">
        <f>SUM(F151:F164)</f>
        <v>18882567.399780374</v>
      </c>
      <c r="H165" s="19" t="s">
        <v>65</v>
      </c>
    </row>
    <row r="166" spans="4:8">
      <c r="F166" s="195"/>
    </row>
    <row r="167" spans="4:8">
      <c r="F167" s="195"/>
    </row>
    <row r="168" spans="4:8">
      <c r="F168" s="195"/>
    </row>
    <row r="169" spans="4:8">
      <c r="F169" s="195"/>
    </row>
    <row r="170" spans="4:8">
      <c r="F170" s="195"/>
    </row>
    <row r="171" spans="4:8">
      <c r="F171" s="195"/>
    </row>
    <row r="172" spans="4:8">
      <c r="F172" s="195"/>
    </row>
    <row r="173" spans="4:8">
      <c r="F173" s="195"/>
    </row>
    <row r="174" spans="4:8">
      <c r="F174" s="195"/>
    </row>
    <row r="175" spans="4:8">
      <c r="F175" s="195"/>
    </row>
    <row r="176" spans="4:8">
      <c r="F176" s="195"/>
    </row>
    <row r="177" spans="6:6">
      <c r="F177" s="195"/>
    </row>
  </sheetData>
  <mergeCells count="1">
    <mergeCell ref="E9:J9"/>
  </mergeCells>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70"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50428-5C01-452A-8299-10FF612A461D}">
  <sheetPr>
    <tabColor rgb="FF92D050"/>
    <pageSetUpPr fitToPage="1"/>
  </sheetPr>
  <dimension ref="A1:N23"/>
  <sheetViews>
    <sheetView zoomScale="70" zoomScaleNormal="70" workbookViewId="0"/>
  </sheetViews>
  <sheetFormatPr defaultColWidth="9.140625" defaultRowHeight="15.75"/>
  <cols>
    <col min="1" max="1" width="15.28515625" style="125" customWidth="1"/>
    <col min="2" max="2" width="55.7109375" style="125" bestFit="1" customWidth="1"/>
    <col min="3" max="52" width="17.28515625" style="125" customWidth="1"/>
    <col min="53" max="63" width="15.28515625" style="125" customWidth="1"/>
    <col min="64" max="16384" width="9.140625" style="125"/>
  </cols>
  <sheetData>
    <row r="1" spans="1:14">
      <c r="A1" s="207" t="str">
        <f>'[91]Attachment B'!A1</f>
        <v>Pacific Power &amp; Light Company</v>
      </c>
      <c r="B1" s="123"/>
      <c r="C1" s="123"/>
      <c r="D1" s="123"/>
      <c r="E1" s="123"/>
      <c r="F1" s="123"/>
      <c r="G1" s="123"/>
      <c r="H1" s="123"/>
      <c r="I1" s="123"/>
      <c r="J1" s="123"/>
      <c r="K1" s="123"/>
      <c r="L1" s="123"/>
      <c r="M1" s="123"/>
    </row>
    <row r="2" spans="1:14">
      <c r="A2" s="207" t="str">
        <f>'[91]Attachment B'!A2</f>
        <v>State of Washington</v>
      </c>
      <c r="B2" s="123"/>
      <c r="C2" s="123"/>
      <c r="D2" s="123"/>
      <c r="E2" s="123"/>
      <c r="F2" s="123"/>
      <c r="G2" s="123"/>
      <c r="H2" s="123"/>
      <c r="I2" s="123"/>
      <c r="J2" s="123"/>
      <c r="K2" s="123"/>
      <c r="L2" s="123"/>
      <c r="M2" s="123"/>
    </row>
    <row r="3" spans="1:14">
      <c r="A3" s="207" t="s">
        <v>313</v>
      </c>
      <c r="B3" s="123"/>
      <c r="C3" s="123"/>
      <c r="D3" s="123"/>
      <c r="E3" s="123"/>
      <c r="F3" s="123"/>
      <c r="G3" s="123"/>
      <c r="H3" s="123"/>
      <c r="I3" s="123"/>
      <c r="J3" s="123"/>
      <c r="K3" s="123"/>
      <c r="L3" s="123"/>
      <c r="M3" s="123"/>
    </row>
    <row r="4" spans="1:14">
      <c r="A4" s="207" t="s">
        <v>314</v>
      </c>
      <c r="B4" s="123"/>
      <c r="C4" s="123"/>
      <c r="D4" s="123"/>
      <c r="E4" s="123"/>
      <c r="F4" s="123"/>
      <c r="G4" s="123"/>
      <c r="H4" s="123"/>
      <c r="I4" s="123"/>
      <c r="J4" s="123"/>
      <c r="K4" s="123"/>
      <c r="L4" s="123"/>
      <c r="M4" s="123"/>
    </row>
    <row r="5" spans="1:14">
      <c r="A5" s="123"/>
      <c r="B5" s="123"/>
      <c r="C5" s="123"/>
      <c r="D5" s="123"/>
      <c r="E5" s="123"/>
      <c r="F5" s="123"/>
      <c r="G5" s="124"/>
      <c r="H5" s="124"/>
      <c r="I5" s="124"/>
      <c r="J5" s="124"/>
      <c r="K5" s="124"/>
      <c r="L5" s="124"/>
      <c r="M5" s="124"/>
    </row>
    <row r="6" spans="1:14">
      <c r="A6" s="123"/>
      <c r="B6" s="123"/>
      <c r="C6" s="208" t="s">
        <v>197</v>
      </c>
      <c r="D6" s="208" t="s">
        <v>198</v>
      </c>
      <c r="E6" s="208" t="s">
        <v>199</v>
      </c>
      <c r="F6" s="208" t="s">
        <v>315</v>
      </c>
      <c r="G6" s="208" t="s">
        <v>200</v>
      </c>
      <c r="H6" s="208" t="s">
        <v>201</v>
      </c>
      <c r="I6" s="208" t="s">
        <v>202</v>
      </c>
      <c r="J6" s="208" t="s">
        <v>203</v>
      </c>
      <c r="K6" s="208" t="s">
        <v>204</v>
      </c>
      <c r="L6" s="208" t="s">
        <v>205</v>
      </c>
      <c r="M6" s="208" t="s">
        <v>316</v>
      </c>
    </row>
    <row r="7" spans="1:14">
      <c r="A7" s="126"/>
      <c r="B7" s="126"/>
      <c r="C7" s="126"/>
      <c r="D7" s="126"/>
      <c r="E7" s="126"/>
      <c r="F7" s="127" t="s">
        <v>317</v>
      </c>
      <c r="K7" s="127" t="s">
        <v>318</v>
      </c>
      <c r="M7" s="127" t="s">
        <v>319</v>
      </c>
    </row>
    <row r="8" spans="1:14">
      <c r="A8" s="127"/>
      <c r="B8" s="127"/>
      <c r="D8" s="127"/>
      <c r="E8" s="127"/>
      <c r="I8" s="125" t="s">
        <v>65</v>
      </c>
    </row>
    <row r="9" spans="1:14">
      <c r="A9" s="127"/>
      <c r="B9" s="127"/>
      <c r="C9" s="127" t="s">
        <v>320</v>
      </c>
      <c r="D9" s="128" t="s">
        <v>181</v>
      </c>
      <c r="F9" s="209" t="s">
        <v>321</v>
      </c>
      <c r="G9" s="127"/>
      <c r="H9" s="127"/>
      <c r="I9" s="127"/>
      <c r="J9" s="127"/>
      <c r="K9" s="128"/>
      <c r="L9" s="128" t="s">
        <v>322</v>
      </c>
      <c r="M9" s="128"/>
    </row>
    <row r="10" spans="1:14">
      <c r="C10" s="127" t="s">
        <v>178</v>
      </c>
      <c r="D10" s="128" t="s">
        <v>323</v>
      </c>
      <c r="E10" s="127" t="s">
        <v>324</v>
      </c>
      <c r="F10" s="209" t="s">
        <v>178</v>
      </c>
      <c r="G10" s="128" t="s">
        <v>182</v>
      </c>
      <c r="H10" s="128" t="s">
        <v>325</v>
      </c>
      <c r="I10" s="128"/>
      <c r="J10" s="128"/>
      <c r="L10" s="128" t="s">
        <v>326</v>
      </c>
      <c r="M10" s="128" t="s">
        <v>327</v>
      </c>
    </row>
    <row r="11" spans="1:14">
      <c r="C11" s="128" t="s">
        <v>328</v>
      </c>
      <c r="D11" s="128" t="s">
        <v>329</v>
      </c>
      <c r="E11" s="128" t="s">
        <v>330</v>
      </c>
      <c r="F11" s="209" t="s">
        <v>328</v>
      </c>
      <c r="G11" s="128" t="s">
        <v>325</v>
      </c>
      <c r="H11" s="128" t="s">
        <v>331</v>
      </c>
      <c r="I11" s="129">
        <v>0.05</v>
      </c>
      <c r="J11" s="128" t="s">
        <v>184</v>
      </c>
      <c r="K11" s="128" t="s">
        <v>175</v>
      </c>
      <c r="L11" s="210" t="s">
        <v>332</v>
      </c>
      <c r="M11" s="128" t="s">
        <v>325</v>
      </c>
    </row>
    <row r="12" spans="1:14">
      <c r="A12" s="211" t="s">
        <v>196</v>
      </c>
      <c r="B12" s="211" t="s">
        <v>333</v>
      </c>
      <c r="C12" s="212">
        <v>43862</v>
      </c>
      <c r="D12" s="211" t="s">
        <v>132</v>
      </c>
      <c r="E12" s="211" t="s">
        <v>334</v>
      </c>
      <c r="F12" s="212">
        <v>43862</v>
      </c>
      <c r="G12" s="211" t="s">
        <v>331</v>
      </c>
      <c r="H12" s="211" t="s">
        <v>190</v>
      </c>
      <c r="I12" s="211" t="s">
        <v>191</v>
      </c>
      <c r="J12" s="211" t="s">
        <v>192</v>
      </c>
      <c r="K12" s="211" t="s">
        <v>327</v>
      </c>
      <c r="L12" s="211" t="s">
        <v>312</v>
      </c>
      <c r="M12" s="211" t="s">
        <v>335</v>
      </c>
    </row>
    <row r="13" spans="1:14">
      <c r="A13" s="128" t="s">
        <v>336</v>
      </c>
      <c r="B13" s="213" t="s">
        <v>337</v>
      </c>
      <c r="C13" s="136">
        <f>-'[91]Attachment B'!AI25</f>
        <v>366200.95446939382</v>
      </c>
      <c r="D13" s="136">
        <f>-'[91]Attachment B'!AI26</f>
        <v>-5836328.8654791005</v>
      </c>
      <c r="E13" s="136">
        <f>-'[91]Attachment B'!AH48</f>
        <v>502594.16412388952</v>
      </c>
      <c r="F13" s="136">
        <f>-'[91]Attachment B'!AI48</f>
        <v>-4967533.7468858175</v>
      </c>
      <c r="G13" s="136">
        <v>2080094</v>
      </c>
      <c r="H13" s="214" t="str">
        <f>IF(ABS(F13)&gt;G13,"YES","NO")</f>
        <v>YES</v>
      </c>
      <c r="I13" s="136">
        <f>('[91]Table 3'!Q13+'[91]Table 3'!Q14+'[91]Table 3'!Q15+'[91]Table 3'!Q16+'[91]Table 3'!Q17)*0.05</f>
        <v>7414248.265354041</v>
      </c>
      <c r="J13" s="214" t="str">
        <f>IF(F13&gt;I13,"YES","NO")</f>
        <v>NO</v>
      </c>
      <c r="K13" s="136">
        <f>IF(J13="YES",I13,F13)</f>
        <v>-4967533.7468858175</v>
      </c>
      <c r="L13" s="215">
        <f>'[91]Attachment D'!H16*1000</f>
        <v>1569786637.4891768</v>
      </c>
      <c r="M13" s="216">
        <f>ROUND(K13/L13*100,3)</f>
        <v>-0.316</v>
      </c>
    </row>
    <row r="14" spans="1:14">
      <c r="A14" s="128" t="s">
        <v>338</v>
      </c>
      <c r="B14" s="217" t="s">
        <v>339</v>
      </c>
      <c r="C14" s="136">
        <f>-'[91]Attachment B'!AI65</f>
        <v>448081.07712223456</v>
      </c>
      <c r="D14" s="136">
        <f>-'[91]Attachment B'!AI66</f>
        <v>-2186682.8165388936</v>
      </c>
      <c r="E14" s="136">
        <f>-'[91]Attachment B'!AH88</f>
        <v>-57924.412788604372</v>
      </c>
      <c r="F14" s="136">
        <f>-'[91]Attachment B'!AI88</f>
        <v>-1796526.1522052635</v>
      </c>
      <c r="G14" s="136">
        <v>763022</v>
      </c>
      <c r="H14" s="214" t="str">
        <f t="shared" ref="H14:H16" si="0">IF(ABS(F14)&gt;G14,"YES","NO")</f>
        <v>YES</v>
      </c>
      <c r="I14" s="136">
        <f>('[91]Table 3'!Q18+'[91]Table 3'!Q44+'[91]Table 3'!Q75)*0.05</f>
        <v>2625053.205778969</v>
      </c>
      <c r="J14" s="214" t="str">
        <f t="shared" ref="J14:J16" si="1">IF(F14&gt;I14,"YES","NO")</f>
        <v>NO</v>
      </c>
      <c r="K14" s="136">
        <f t="shared" ref="K14:K16" si="2">IF(J14="YES",I14,F14)</f>
        <v>-1796526.1522052635</v>
      </c>
      <c r="L14" s="215">
        <f>'[91]Attachment D'!H22*1000</f>
        <v>536266600.35221499</v>
      </c>
      <c r="M14" s="216">
        <f t="shared" ref="M14:M16" si="3">ROUND(K14/L14*100,3)</f>
        <v>-0.33500000000000002</v>
      </c>
    </row>
    <row r="15" spans="1:14">
      <c r="A15" s="128" t="s">
        <v>340</v>
      </c>
      <c r="B15" s="217" t="s">
        <v>341</v>
      </c>
      <c r="C15" s="136">
        <f>-'[91]Attachment B'!AI105</f>
        <v>-1318987.1322436477</v>
      </c>
      <c r="D15" s="136">
        <f>-'[91]Attachment B'!AI106</f>
        <v>-3086387.5929386048</v>
      </c>
      <c r="E15" s="136">
        <f>-'[91]Attachment B'!AH128</f>
        <v>-103578.43834233232</v>
      </c>
      <c r="F15" s="136">
        <f>-'[91]Attachment B'!AI128</f>
        <v>-4508953.1635245839</v>
      </c>
      <c r="G15" s="136">
        <v>1136068</v>
      </c>
      <c r="H15" s="214" t="str">
        <f t="shared" si="0"/>
        <v>YES</v>
      </c>
      <c r="I15" s="136">
        <f>('[91]Table 3'!Q19+'[91]Table 3'!Q47+'[91]Table 3'!Q78)*0.05</f>
        <v>3812381.5216072546</v>
      </c>
      <c r="J15" s="214" t="str">
        <f t="shared" si="1"/>
        <v>NO</v>
      </c>
      <c r="K15" s="136">
        <f t="shared" si="2"/>
        <v>-4508953.1635245839</v>
      </c>
      <c r="L15" s="215">
        <f>'[91]Attachment D'!H24*1000</f>
        <v>928614077.90582776</v>
      </c>
      <c r="M15" s="216">
        <f t="shared" si="3"/>
        <v>-0.48599999999999999</v>
      </c>
      <c r="N15" s="218"/>
    </row>
    <row r="16" spans="1:14">
      <c r="A16" s="128" t="s">
        <v>342</v>
      </c>
      <c r="B16" s="217" t="s">
        <v>343</v>
      </c>
      <c r="C16" s="136">
        <f>-'[91]Attachment B'!AI145</f>
        <v>36116.065432327778</v>
      </c>
      <c r="D16" s="136">
        <f>-'[91]Attachment B'!AI146</f>
        <v>-636197.22504340159</v>
      </c>
      <c r="E16" s="136">
        <f>-'[91]Attachment B'!AH168</f>
        <v>-30986.98304549684</v>
      </c>
      <c r="F16" s="136">
        <f>-'[91]Attachment B'!AI168</f>
        <v>-631068.14265657065</v>
      </c>
      <c r="G16" s="136">
        <v>234790</v>
      </c>
      <c r="H16" s="214" t="str">
        <f t="shared" si="0"/>
        <v>YES</v>
      </c>
      <c r="I16" s="136">
        <f>'[91]Table 3'!Q106*0.05</f>
        <v>758242.45000000007</v>
      </c>
      <c r="J16" s="214" t="str">
        <f t="shared" si="1"/>
        <v>NO</v>
      </c>
      <c r="K16" s="136">
        <f t="shared" si="2"/>
        <v>-631068.14265657065</v>
      </c>
      <c r="L16" s="215">
        <f>'[91]Attachment D'!H25*1000</f>
        <v>160874871.89494899</v>
      </c>
      <c r="M16" s="216">
        <f t="shared" si="3"/>
        <v>-0.39200000000000002</v>
      </c>
      <c r="N16" s="218"/>
    </row>
    <row r="17" spans="1:10">
      <c r="A17" s="219"/>
      <c r="F17" s="132"/>
      <c r="J17" s="125" t="s">
        <v>65</v>
      </c>
    </row>
    <row r="19" spans="1:10">
      <c r="A19" s="217" t="s">
        <v>344</v>
      </c>
    </row>
    <row r="20" spans="1:10">
      <c r="H20" s="125" t="s">
        <v>65</v>
      </c>
    </row>
    <row r="23" spans="1:10">
      <c r="B23" s="138"/>
      <c r="C23" s="138"/>
      <c r="D23" s="138"/>
      <c r="E23" s="138"/>
      <c r="F23" s="138"/>
    </row>
  </sheetData>
  <pageMargins left="0.2" right="0.2" top="0.75" bottom="0.75" header="0.3" footer="0.3"/>
  <pageSetup scale="5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9C047-4CBD-443C-B4A3-43F9602EC70C}">
  <dimension ref="A1:S147"/>
  <sheetViews>
    <sheetView view="pageBreakPreview" topLeftCell="A3" zoomScale="85" zoomScaleNormal="70" zoomScaleSheetLayoutView="85" workbookViewId="0">
      <pane ySplit="9" topLeftCell="A12" activePane="bottomLeft" state="frozen"/>
      <selection activeCell="I150" sqref="I150"/>
      <selection pane="bottomLeft" activeCell="A12" sqref="A12"/>
    </sheetView>
  </sheetViews>
  <sheetFormatPr defaultColWidth="10" defaultRowHeight="15.75"/>
  <cols>
    <col min="1" max="1" width="6.5703125" style="1" customWidth="1"/>
    <col min="2" max="2" width="17.28515625" style="1" customWidth="1"/>
    <col min="3" max="4" width="8.42578125" style="1" customWidth="1"/>
    <col min="5" max="5" width="14.42578125" style="1" customWidth="1"/>
    <col min="6" max="7" width="19.7109375" style="1" customWidth="1"/>
    <col min="8" max="8" width="17.42578125" style="1" customWidth="1"/>
    <col min="9" max="9" width="20.28515625" style="1" customWidth="1"/>
    <col min="10" max="14" width="17.28515625" style="1" customWidth="1"/>
    <col min="15" max="15" width="16.28515625" style="1" bestFit="1" customWidth="1"/>
    <col min="16" max="16" width="10" style="1"/>
    <col min="17" max="18" width="16.28515625" style="1" bestFit="1" customWidth="1"/>
    <col min="19" max="21" width="12.28515625" style="1" bestFit="1" customWidth="1"/>
    <col min="22" max="22" width="10" style="1"/>
    <col min="23" max="23" width="11.5703125" style="1" customWidth="1"/>
    <col min="24" max="24" width="10" style="1"/>
    <col min="25" max="26" width="16.85546875" style="1" bestFit="1" customWidth="1"/>
    <col min="27" max="27" width="14.140625" style="1" bestFit="1" customWidth="1"/>
    <col min="28" max="31" width="10" style="1"/>
    <col min="32" max="34" width="15.140625" style="1" bestFit="1" customWidth="1"/>
    <col min="35" max="16384" width="10" style="1"/>
  </cols>
  <sheetData>
    <row r="1" spans="1:19" hidden="1">
      <c r="J1" s="2"/>
      <c r="K1" s="2"/>
      <c r="O1" s="1" t="s">
        <v>0</v>
      </c>
    </row>
    <row r="2" spans="1:19" hidden="1">
      <c r="O2" s="1" t="s">
        <v>1</v>
      </c>
    </row>
    <row r="3" spans="1:19" ht="18.75">
      <c r="A3" s="3" t="s">
        <v>2</v>
      </c>
      <c r="B3" s="4"/>
      <c r="C3" s="4"/>
      <c r="D3" s="4"/>
      <c r="E3" s="4"/>
      <c r="F3" s="4"/>
      <c r="G3" s="4"/>
      <c r="H3" s="4"/>
      <c r="I3" s="4"/>
      <c r="J3" s="4"/>
      <c r="K3" s="4"/>
      <c r="L3" s="4"/>
      <c r="M3" s="4"/>
      <c r="N3" s="4"/>
      <c r="O3" s="4"/>
      <c r="P3" s="5"/>
      <c r="Q3" s="5"/>
      <c r="R3" s="5"/>
      <c r="S3" s="5"/>
    </row>
    <row r="4" spans="1:19" ht="18.75">
      <c r="A4" s="3"/>
      <c r="B4" s="4"/>
      <c r="C4" s="4"/>
      <c r="D4" s="4"/>
      <c r="E4" s="4"/>
      <c r="F4" s="4"/>
      <c r="G4" s="4"/>
      <c r="H4" s="4"/>
      <c r="I4" s="4"/>
      <c r="J4" s="4"/>
      <c r="K4" s="4"/>
      <c r="L4" s="4"/>
      <c r="M4" s="4"/>
      <c r="N4" s="4"/>
      <c r="O4" s="4"/>
      <c r="P4" s="5"/>
      <c r="Q4" s="5"/>
      <c r="R4" s="5"/>
      <c r="S4" s="5"/>
    </row>
    <row r="5" spans="1:19" ht="18.75">
      <c r="A5" s="3" t="s">
        <v>3</v>
      </c>
      <c r="B5" s="4"/>
      <c r="C5" s="4"/>
      <c r="D5" s="4"/>
      <c r="E5" s="4"/>
      <c r="F5" s="4"/>
      <c r="G5" s="4"/>
      <c r="H5" s="4"/>
      <c r="I5" s="4"/>
      <c r="J5" s="4"/>
      <c r="K5" s="4"/>
      <c r="L5" s="4"/>
      <c r="M5" s="4"/>
      <c r="N5" s="4"/>
      <c r="O5" s="4"/>
      <c r="P5" s="5"/>
      <c r="Q5" s="5"/>
      <c r="R5" s="5"/>
      <c r="S5" s="5"/>
    </row>
    <row r="6" spans="1:19" ht="18.75">
      <c r="A6" s="3" t="s">
        <v>279</v>
      </c>
      <c r="B6" s="4"/>
      <c r="C6" s="4"/>
      <c r="D6" s="4"/>
      <c r="E6" s="4"/>
      <c r="F6" s="4"/>
      <c r="G6" s="4"/>
      <c r="H6" s="4"/>
      <c r="I6" s="4"/>
      <c r="J6" s="4"/>
      <c r="K6" s="4"/>
      <c r="L6" s="4"/>
      <c r="M6" s="4"/>
      <c r="N6" s="4"/>
      <c r="O6" s="4"/>
      <c r="P6" s="5"/>
      <c r="Q6" s="5"/>
      <c r="R6" s="6"/>
      <c r="S6" s="5"/>
    </row>
    <row r="7" spans="1:19" ht="18.75">
      <c r="A7" s="7"/>
      <c r="B7" s="2"/>
      <c r="C7" s="2"/>
      <c r="D7" s="2"/>
      <c r="E7" s="2"/>
      <c r="F7" s="2"/>
      <c r="G7" s="2"/>
      <c r="H7" s="2"/>
      <c r="I7" s="2"/>
      <c r="J7" s="2"/>
      <c r="K7" s="2"/>
      <c r="L7" s="2"/>
      <c r="M7" s="2"/>
      <c r="N7" s="2"/>
      <c r="O7" s="2"/>
      <c r="P7" s="5"/>
      <c r="Q7" s="5"/>
      <c r="R7" s="6"/>
      <c r="S7" s="5"/>
    </row>
    <row r="8" spans="1:19" ht="18.75">
      <c r="A8" s="3"/>
      <c r="B8" s="4"/>
      <c r="C8" s="4"/>
      <c r="D8" s="4"/>
      <c r="E8" s="2"/>
      <c r="F8" s="2"/>
      <c r="G8" s="2" t="s">
        <v>4</v>
      </c>
      <c r="H8" s="2"/>
      <c r="I8" s="2"/>
      <c r="J8" s="2"/>
      <c r="K8" s="2"/>
      <c r="L8" s="2"/>
      <c r="M8" s="2"/>
      <c r="N8" s="2"/>
      <c r="O8" s="2"/>
      <c r="P8" s="5"/>
      <c r="Q8" s="5"/>
      <c r="R8" s="6"/>
      <c r="S8" s="5"/>
    </row>
    <row r="9" spans="1:19" ht="18.75">
      <c r="A9" s="3"/>
      <c r="B9" s="4"/>
      <c r="C9" s="4"/>
      <c r="D9" s="4"/>
      <c r="E9" s="2"/>
      <c r="F9" s="2"/>
      <c r="G9" s="2" t="s">
        <v>5</v>
      </c>
      <c r="H9" s="2" t="s">
        <v>6</v>
      </c>
      <c r="I9" s="8"/>
      <c r="J9" s="2" t="s">
        <v>7</v>
      </c>
      <c r="K9" s="2" t="s">
        <v>4</v>
      </c>
      <c r="L9" s="2" t="s">
        <v>8</v>
      </c>
      <c r="M9" s="2" t="s">
        <v>9</v>
      </c>
      <c r="N9" s="2"/>
      <c r="O9" s="2"/>
      <c r="P9" s="4"/>
      <c r="Q9" s="4"/>
      <c r="R9" s="9"/>
      <c r="S9" s="4"/>
    </row>
    <row r="10" spans="1:19" ht="19.5">
      <c r="A10" s="3"/>
      <c r="B10" s="4"/>
      <c r="C10" s="4"/>
      <c r="D10" s="4"/>
      <c r="E10" s="2" t="s">
        <v>10</v>
      </c>
      <c r="F10" s="2" t="s">
        <v>7</v>
      </c>
      <c r="G10" s="2" t="s">
        <v>11</v>
      </c>
      <c r="H10" s="2" t="s">
        <v>12</v>
      </c>
      <c r="I10" s="8" t="s">
        <v>13</v>
      </c>
      <c r="J10" s="2" t="s">
        <v>14</v>
      </c>
      <c r="K10" s="2" t="s">
        <v>15</v>
      </c>
      <c r="L10" s="2" t="s">
        <v>16</v>
      </c>
      <c r="M10" s="2" t="s">
        <v>21</v>
      </c>
      <c r="N10" s="2" t="s">
        <v>6</v>
      </c>
      <c r="O10" s="2" t="s">
        <v>13</v>
      </c>
      <c r="P10" s="4"/>
      <c r="Q10" s="4"/>
      <c r="R10" s="9"/>
      <c r="S10" s="4"/>
    </row>
    <row r="11" spans="1:19">
      <c r="B11" s="10"/>
      <c r="E11" s="181" t="s">
        <v>18</v>
      </c>
      <c r="F11" s="181" t="s">
        <v>19</v>
      </c>
      <c r="G11" s="181" t="s">
        <v>19</v>
      </c>
      <c r="H11" s="181" t="s">
        <v>19</v>
      </c>
      <c r="I11" s="182" t="s">
        <v>19</v>
      </c>
      <c r="J11" s="181" t="s">
        <v>20</v>
      </c>
      <c r="K11" s="181" t="s">
        <v>20</v>
      </c>
      <c r="L11" s="181" t="s">
        <v>20</v>
      </c>
      <c r="M11" s="181" t="s">
        <v>20</v>
      </c>
      <c r="N11" s="181" t="s">
        <v>21</v>
      </c>
      <c r="O11" s="181" t="s">
        <v>22</v>
      </c>
    </row>
    <row r="12" spans="1:19" ht="15.75" customHeight="1">
      <c r="A12" s="10" t="s">
        <v>23</v>
      </c>
      <c r="B12" s="10"/>
      <c r="D12" s="5" t="s">
        <v>24</v>
      </c>
      <c r="E12" s="13"/>
      <c r="F12" s="13"/>
      <c r="G12" s="13"/>
      <c r="H12" s="13"/>
      <c r="I12" s="14"/>
      <c r="S12" s="15"/>
    </row>
    <row r="13" spans="1:19" ht="15.75" customHeight="1">
      <c r="B13" s="1" t="s">
        <v>25</v>
      </c>
      <c r="D13" s="16">
        <v>16</v>
      </c>
      <c r="E13" s="17">
        <v>101436.08333333333</v>
      </c>
      <c r="F13" s="17">
        <v>1474756591</v>
      </c>
      <c r="G13" s="17">
        <v>38335147.899854429</v>
      </c>
      <c r="H13" s="17">
        <f t="shared" ref="H13:H19" si="0">G13</f>
        <v>38335147.899854429</v>
      </c>
      <c r="I13" s="18">
        <f t="shared" ref="I13:I19" si="1">H13+F13</f>
        <v>1513091738.8998544</v>
      </c>
      <c r="J13" s="19">
        <f>'Jun 2018 - ROO Table 3'!E13</f>
        <v>132507078.40000001</v>
      </c>
      <c r="K13" s="19">
        <f>'Jun 2018 - ROO Table 3'!I13</f>
        <v>9197358.9498943351</v>
      </c>
      <c r="L13" s="19">
        <f>'Jun 2018 - ROO Table 3'!M13</f>
        <v>673570</v>
      </c>
      <c r="M13" s="19">
        <f>'Jun 2018 - ROO Table 3'!Q13</f>
        <v>0</v>
      </c>
      <c r="N13" s="19">
        <f t="shared" ref="N13:N19" si="2">K13+L13+M13</f>
        <v>9870928.9498943351</v>
      </c>
      <c r="O13" s="19">
        <f t="shared" ref="O13:O19" si="3">N13+J13</f>
        <v>142378007.34989434</v>
      </c>
      <c r="Q13" s="13"/>
      <c r="R13" s="13"/>
      <c r="S13" s="15"/>
    </row>
    <row r="14" spans="1:19" ht="15.75" customHeight="1">
      <c r="B14" s="1" t="s">
        <v>26</v>
      </c>
      <c r="D14" s="16">
        <v>17</v>
      </c>
      <c r="E14" s="17">
        <v>5061.5</v>
      </c>
      <c r="F14" s="17">
        <v>75215921</v>
      </c>
      <c r="G14" s="17">
        <v>2352496.3571503256</v>
      </c>
      <c r="H14" s="17">
        <f t="shared" si="0"/>
        <v>2352496.3571503256</v>
      </c>
      <c r="I14" s="18">
        <f t="shared" si="1"/>
        <v>77568417.357150331</v>
      </c>
      <c r="J14" s="19">
        <f>'Jun 2018 - ROO Table 3'!E14</f>
        <v>6745183.6499999994</v>
      </c>
      <c r="K14" s="19">
        <f>'Jun 2018 - ROO Table 3'!I14</f>
        <v>509405.20953848126</v>
      </c>
      <c r="L14" s="19">
        <f>'Jun 2018 - ROO Table 3'!M14</f>
        <v>34484</v>
      </c>
      <c r="M14" s="19">
        <f>'Jun 2018 - ROO Table 3'!Q14</f>
        <v>0</v>
      </c>
      <c r="N14" s="19">
        <f t="shared" si="2"/>
        <v>543889.2095384812</v>
      </c>
      <c r="O14" s="19">
        <f t="shared" si="3"/>
        <v>7289072.8595384806</v>
      </c>
      <c r="Q14" s="13"/>
      <c r="R14" s="13"/>
      <c r="S14" s="15"/>
    </row>
    <row r="15" spans="1:19" ht="15.75" customHeight="1">
      <c r="B15" s="1" t="s">
        <v>27</v>
      </c>
      <c r="D15" s="16">
        <v>18</v>
      </c>
      <c r="E15" s="17">
        <v>82.083333333333329</v>
      </c>
      <c r="F15" s="17">
        <v>2158142</v>
      </c>
      <c r="G15" s="17">
        <v>46711.96999524664</v>
      </c>
      <c r="H15" s="17">
        <f t="shared" si="0"/>
        <v>46711.96999524664</v>
      </c>
      <c r="I15" s="18">
        <f t="shared" si="1"/>
        <v>2204853.9699952467</v>
      </c>
      <c r="J15" s="19">
        <f>'Jun 2018 - ROO Table 3'!E15</f>
        <v>214411.27000000002</v>
      </c>
      <c r="K15" s="19">
        <f>'Jun 2018 - ROO Table 3'!I15</f>
        <v>11533.535128703155</v>
      </c>
      <c r="L15" s="19">
        <f>'Jun 2018 - ROO Table 3'!M15</f>
        <v>1074</v>
      </c>
      <c r="M15" s="19">
        <f>'Jun 2018 - ROO Table 3'!Q15</f>
        <v>0</v>
      </c>
      <c r="N15" s="19">
        <f t="shared" si="2"/>
        <v>12607.535128703155</v>
      </c>
      <c r="O15" s="19">
        <f t="shared" si="3"/>
        <v>227018.80512870318</v>
      </c>
      <c r="Q15" s="13"/>
      <c r="R15" s="13"/>
      <c r="S15" s="15"/>
    </row>
    <row r="16" spans="1:19" ht="15.75" customHeight="1">
      <c r="B16" s="1" t="s">
        <v>28</v>
      </c>
      <c r="D16" s="16" t="s">
        <v>29</v>
      </c>
      <c r="E16" s="17">
        <v>14.916666666666666</v>
      </c>
      <c r="F16" s="17">
        <v>352104</v>
      </c>
      <c r="G16" s="17">
        <v>0</v>
      </c>
      <c r="H16" s="17">
        <f t="shared" si="0"/>
        <v>0</v>
      </c>
      <c r="I16" s="18">
        <f t="shared" si="1"/>
        <v>352104</v>
      </c>
      <c r="J16" s="19">
        <f>'Jun 2018 - ROO Table 3'!E16</f>
        <v>34154.43</v>
      </c>
      <c r="K16" s="19">
        <f>'Jun 2018 - ROO Table 3'!I16</f>
        <v>2782.58</v>
      </c>
      <c r="L16" s="19">
        <f>'Jun 2018 - ROO Table 3'!M16</f>
        <v>176</v>
      </c>
      <c r="M16" s="19">
        <f>'Jun 2018 - ROO Table 3'!Q16</f>
        <v>0</v>
      </c>
      <c r="N16" s="19">
        <f t="shared" si="2"/>
        <v>2958.58</v>
      </c>
      <c r="O16" s="19">
        <f t="shared" si="3"/>
        <v>37113.01</v>
      </c>
      <c r="Q16" s="13"/>
      <c r="R16" s="13"/>
      <c r="S16" s="15"/>
    </row>
    <row r="17" spans="2:19" ht="15.75" customHeight="1">
      <c r="B17" s="1" t="s">
        <v>30</v>
      </c>
      <c r="D17" s="16">
        <v>135</v>
      </c>
      <c r="E17" s="17">
        <v>803.16666666666663</v>
      </c>
      <c r="F17" s="17">
        <v>8609853</v>
      </c>
      <c r="G17" s="17">
        <v>0</v>
      </c>
      <c r="H17" s="17">
        <f t="shared" si="0"/>
        <v>0</v>
      </c>
      <c r="I17" s="18">
        <f t="shared" si="1"/>
        <v>8609853</v>
      </c>
      <c r="J17" s="19">
        <f>'Jun 2018 - ROO Table 3'!E17</f>
        <v>820180.15</v>
      </c>
      <c r="K17" s="19">
        <f>'Jun 2018 - ROO Table 3'!I17</f>
        <v>68248.350000000006</v>
      </c>
      <c r="L17" s="19">
        <f>'Jun 2018 - ROO Table 3'!M17</f>
        <v>4223</v>
      </c>
      <c r="M17" s="19">
        <f>'Jun 2018 - ROO Table 3'!Q17</f>
        <v>0</v>
      </c>
      <c r="N17" s="19">
        <f t="shared" si="2"/>
        <v>72471.350000000006</v>
      </c>
      <c r="O17" s="19">
        <f t="shared" si="3"/>
        <v>892651.5</v>
      </c>
      <c r="Q17" s="13"/>
      <c r="R17" s="13"/>
      <c r="S17" s="15"/>
    </row>
    <row r="18" spans="2:19" ht="15.75" customHeight="1">
      <c r="B18" s="1" t="s">
        <v>31</v>
      </c>
      <c r="D18" s="16">
        <v>24</v>
      </c>
      <c r="E18" s="17">
        <v>3438.4166666666665</v>
      </c>
      <c r="F18" s="17">
        <v>20648597</v>
      </c>
      <c r="G18" s="17">
        <v>-172148.93558845838</v>
      </c>
      <c r="H18" s="17">
        <f t="shared" si="0"/>
        <v>-172148.93558845838</v>
      </c>
      <c r="I18" s="18">
        <f t="shared" si="1"/>
        <v>20476448.064411543</v>
      </c>
      <c r="J18" s="19">
        <f>'Jun 2018 - ROO Table 3'!E18</f>
        <v>2379428.9500000002</v>
      </c>
      <c r="K18" s="19">
        <f>'Jun 2018 - ROO Table 3'!I18</f>
        <v>66232.310203332061</v>
      </c>
      <c r="L18" s="19">
        <f>'Jun 2018 - ROO Table 3'!M18</f>
        <v>11625</v>
      </c>
      <c r="M18" s="19">
        <f>'Jun 2018 - ROO Table 3'!Q18</f>
        <v>0</v>
      </c>
      <c r="N18" s="19">
        <f t="shared" si="2"/>
        <v>77857.310203332061</v>
      </c>
      <c r="O18" s="19">
        <f t="shared" si="3"/>
        <v>2457286.2602033322</v>
      </c>
      <c r="Q18" s="13"/>
      <c r="R18" s="13"/>
      <c r="S18" s="15"/>
    </row>
    <row r="19" spans="2:19" ht="15.75" customHeight="1">
      <c r="B19" s="1" t="s">
        <v>32</v>
      </c>
      <c r="D19" s="16">
        <v>36</v>
      </c>
      <c r="E19" s="20">
        <v>2</v>
      </c>
      <c r="F19" s="20">
        <v>1534261</v>
      </c>
      <c r="G19" s="20">
        <v>0</v>
      </c>
      <c r="H19" s="20">
        <f t="shared" si="0"/>
        <v>0</v>
      </c>
      <c r="I19" s="21">
        <f t="shared" si="1"/>
        <v>1534261</v>
      </c>
      <c r="J19" s="22">
        <f>'Jun 2018 - ROO Table 3'!E19</f>
        <v>115050.89</v>
      </c>
      <c r="K19" s="22">
        <f>'Jun 2018 - ROO Table 3'!I19</f>
        <v>3825.334834571393</v>
      </c>
      <c r="L19" s="22">
        <f>'Jun 2018 - ROO Table 3'!M19</f>
        <v>565</v>
      </c>
      <c r="M19" s="22">
        <f>'Jun 2018 - ROO Table 3'!Q19</f>
        <v>0</v>
      </c>
      <c r="N19" s="22">
        <f t="shared" si="2"/>
        <v>4390.334834571393</v>
      </c>
      <c r="O19" s="22">
        <f t="shared" si="3"/>
        <v>119441.22483457139</v>
      </c>
      <c r="Q19" s="13"/>
      <c r="R19" s="13"/>
      <c r="S19" s="15"/>
    </row>
    <row r="20" spans="2:19" ht="15.75" customHeight="1">
      <c r="B20" s="1" t="s">
        <v>33</v>
      </c>
      <c r="C20" s="23"/>
      <c r="D20" s="16"/>
      <c r="E20" s="17">
        <f t="shared" ref="E20:O20" si="4">SUM(E13:E19)</f>
        <v>110838.16666666667</v>
      </c>
      <c r="F20" s="17">
        <f t="shared" si="4"/>
        <v>1583275469</v>
      </c>
      <c r="G20" s="17">
        <f t="shared" si="4"/>
        <v>40562207.291411541</v>
      </c>
      <c r="H20" s="17">
        <f t="shared" si="4"/>
        <v>40562207.291411541</v>
      </c>
      <c r="I20" s="17">
        <f t="shared" si="4"/>
        <v>1623837676.2914116</v>
      </c>
      <c r="J20" s="19">
        <f t="shared" si="4"/>
        <v>142815487.74000001</v>
      </c>
      <c r="K20" s="19">
        <f t="shared" si="4"/>
        <v>9859386.2695994247</v>
      </c>
      <c r="L20" s="19">
        <f t="shared" si="4"/>
        <v>725717</v>
      </c>
      <c r="M20" s="19">
        <f t="shared" si="4"/>
        <v>0</v>
      </c>
      <c r="N20" s="19">
        <f t="shared" si="4"/>
        <v>10585103.269599425</v>
      </c>
      <c r="O20" s="19">
        <f t="shared" si="4"/>
        <v>153400591.00959942</v>
      </c>
      <c r="Q20" s="13"/>
      <c r="R20" s="13"/>
      <c r="S20" s="15"/>
    </row>
    <row r="21" spans="2:19" ht="15.75" customHeight="1">
      <c r="C21" s="23"/>
      <c r="D21" s="16"/>
      <c r="E21" s="13"/>
      <c r="F21" s="13"/>
      <c r="G21" s="13"/>
      <c r="H21" s="13"/>
      <c r="I21" s="14"/>
      <c r="J21" s="19"/>
      <c r="K21" s="19"/>
      <c r="L21" s="19"/>
      <c r="M21" s="19"/>
      <c r="N21" s="19"/>
      <c r="O21" s="13"/>
      <c r="Q21" s="13"/>
      <c r="R21" s="13"/>
      <c r="S21" s="15"/>
    </row>
    <row r="22" spans="2:19" ht="15.75" customHeight="1">
      <c r="B22" s="1" t="s">
        <v>34</v>
      </c>
      <c r="C22" s="23"/>
      <c r="D22" s="16" t="s">
        <v>35</v>
      </c>
      <c r="E22" s="20">
        <v>1066.1666666666667</v>
      </c>
      <c r="F22" s="20">
        <v>967811</v>
      </c>
      <c r="G22" s="20">
        <v>0</v>
      </c>
      <c r="H22" s="20">
        <f>G22</f>
        <v>0</v>
      </c>
      <c r="I22" s="21">
        <f>H22+F22</f>
        <v>967811</v>
      </c>
      <c r="J22" s="22">
        <f>'Jun 2018 - ROO Table 3'!E22</f>
        <v>145594.34</v>
      </c>
      <c r="K22" s="22">
        <f>'Jun 2018 - ROO Table 3'!I22</f>
        <v>4458.1858414876615</v>
      </c>
      <c r="L22" s="22">
        <f>'Jun 2018 - ROO Table 3'!M22</f>
        <v>710</v>
      </c>
      <c r="M22" s="22">
        <f>'Jun 2018 - ROO Table 3'!Q22</f>
        <v>0</v>
      </c>
      <c r="N22" s="22">
        <f>K22+L22+M22</f>
        <v>5168.1858414876615</v>
      </c>
      <c r="O22" s="22">
        <f>N22+J22</f>
        <v>150762.52584148766</v>
      </c>
      <c r="Q22" s="13"/>
      <c r="R22" s="13"/>
      <c r="S22" s="15"/>
    </row>
    <row r="23" spans="2:19" ht="15.75" customHeight="1">
      <c r="B23" s="1" t="s">
        <v>33</v>
      </c>
      <c r="D23" s="16"/>
      <c r="E23" s="17">
        <f>SUM(E22:E22)</f>
        <v>1066.1666666666667</v>
      </c>
      <c r="F23" s="17">
        <f>SUM(F22:F22)</f>
        <v>967811</v>
      </c>
      <c r="G23" s="17">
        <f t="shared" ref="G23:O23" si="5">SUM(G22)</f>
        <v>0</v>
      </c>
      <c r="H23" s="17">
        <f t="shared" si="5"/>
        <v>0</v>
      </c>
      <c r="I23" s="18">
        <f t="shared" si="5"/>
        <v>967811</v>
      </c>
      <c r="J23" s="19">
        <f t="shared" si="5"/>
        <v>145594.34</v>
      </c>
      <c r="K23" s="19">
        <f t="shared" si="5"/>
        <v>4458.1858414876615</v>
      </c>
      <c r="L23" s="19">
        <f>SUM(L22:L22)</f>
        <v>710</v>
      </c>
      <c r="M23" s="19">
        <f>SUM(M22:M22)</f>
        <v>0</v>
      </c>
      <c r="N23" s="19">
        <f t="shared" si="5"/>
        <v>5168.1858414876615</v>
      </c>
      <c r="O23" s="19">
        <f t="shared" si="5"/>
        <v>150762.52584148766</v>
      </c>
      <c r="Q23" s="24"/>
      <c r="R23" s="24"/>
      <c r="S23" s="25"/>
    </row>
    <row r="24" spans="2:19" ht="15.75" customHeight="1">
      <c r="D24" s="16"/>
      <c r="E24" s="13"/>
      <c r="F24" s="13"/>
      <c r="G24" s="13"/>
      <c r="H24" s="13"/>
      <c r="I24" s="14"/>
      <c r="J24" s="19"/>
      <c r="K24" s="19"/>
      <c r="L24" s="19"/>
      <c r="M24" s="19"/>
      <c r="N24" s="19"/>
      <c r="O24" s="19"/>
      <c r="Q24" s="24"/>
      <c r="R24" s="24"/>
      <c r="S24" s="25"/>
    </row>
    <row r="25" spans="2:19" s="23" customFormat="1" ht="15.75" customHeight="1">
      <c r="B25" s="1" t="s">
        <v>36</v>
      </c>
      <c r="D25" s="16" t="s">
        <v>37</v>
      </c>
      <c r="E25" s="20">
        <v>0</v>
      </c>
      <c r="F25" s="20">
        <v>0</v>
      </c>
      <c r="G25" s="20">
        <v>0</v>
      </c>
      <c r="H25" s="20">
        <f>G25</f>
        <v>0</v>
      </c>
      <c r="I25" s="21">
        <f>H25+F25</f>
        <v>0</v>
      </c>
      <c r="J25" s="22">
        <f>'Jun 2018 - ROO Table 3'!E25</f>
        <v>1837.09</v>
      </c>
      <c r="K25" s="22">
        <f>'Jun 2018 - ROO Table 3'!I25</f>
        <v>0</v>
      </c>
      <c r="L25" s="22">
        <f>'Jun 2018 - ROO Table 3'!M25</f>
        <v>0</v>
      </c>
      <c r="M25" s="22">
        <f>'Jun 2018 - ROO Table 3'!Q25</f>
        <v>0</v>
      </c>
      <c r="N25" s="22">
        <f>K25+L25+M25</f>
        <v>0</v>
      </c>
      <c r="O25" s="22">
        <f>N25+J25</f>
        <v>1837.09</v>
      </c>
      <c r="Q25" s="24"/>
      <c r="R25" s="24"/>
      <c r="S25" s="25"/>
    </row>
    <row r="26" spans="2:19" s="23" customFormat="1" ht="15.75" customHeight="1">
      <c r="B26" s="1"/>
      <c r="D26" s="16"/>
      <c r="E26" s="20"/>
      <c r="F26" s="20"/>
      <c r="G26" s="20"/>
      <c r="H26" s="20"/>
      <c r="I26" s="21"/>
      <c r="J26" s="22"/>
      <c r="K26" s="22"/>
      <c r="L26" s="22"/>
      <c r="M26" s="22"/>
      <c r="N26" s="22"/>
      <c r="O26" s="22"/>
      <c r="Q26" s="24"/>
      <c r="R26" s="24"/>
      <c r="S26" s="25"/>
    </row>
    <row r="27" spans="2:19" ht="15.75" customHeight="1">
      <c r="B27" s="1" t="s">
        <v>40</v>
      </c>
      <c r="D27" s="16" t="s">
        <v>41</v>
      </c>
      <c r="E27" s="20">
        <v>0</v>
      </c>
      <c r="F27" s="20">
        <v>0</v>
      </c>
      <c r="G27" s="20">
        <v>0</v>
      </c>
      <c r="H27" s="20">
        <f t="shared" ref="H27:H32" si="6">G27</f>
        <v>0</v>
      </c>
      <c r="I27" s="21">
        <f t="shared" ref="I27:I32" si="7">H27+F27</f>
        <v>0</v>
      </c>
      <c r="J27" s="22">
        <f>'Jun 2018 - ROO Table 3'!E27</f>
        <v>-11153832.18</v>
      </c>
      <c r="K27" s="22">
        <f>'Jun 2018 - ROO Table 3'!I27</f>
        <v>11153832.18</v>
      </c>
      <c r="L27" s="22">
        <f>'Jun 2018 - ROO Table 3'!M27</f>
        <v>0</v>
      </c>
      <c r="M27" s="22">
        <f>'Jun 2018 - ROO Table 3'!Q27</f>
        <v>0</v>
      </c>
      <c r="N27" s="22">
        <f t="shared" ref="N27:N32" si="8">K27+L27+M27</f>
        <v>11153832.18</v>
      </c>
      <c r="O27" s="22">
        <f t="shared" ref="O27:O32" si="9">N27+J27</f>
        <v>0</v>
      </c>
      <c r="Q27" s="24"/>
      <c r="R27" s="24"/>
      <c r="S27" s="25"/>
    </row>
    <row r="28" spans="2:19" s="23" customFormat="1" ht="15.75" customHeight="1">
      <c r="B28" s="1" t="s">
        <v>48</v>
      </c>
      <c r="D28" s="16" t="s">
        <v>49</v>
      </c>
      <c r="E28" s="20">
        <v>0</v>
      </c>
      <c r="F28" s="20">
        <v>0</v>
      </c>
      <c r="G28" s="20">
        <v>0</v>
      </c>
      <c r="H28" s="20">
        <f t="shared" si="6"/>
        <v>0</v>
      </c>
      <c r="I28" s="21">
        <f t="shared" si="7"/>
        <v>0</v>
      </c>
      <c r="J28" s="22">
        <f>'Jun 2018 - ROO Table 3'!E28</f>
        <v>5097891.55</v>
      </c>
      <c r="K28" s="22">
        <f>'Jun 2018 - ROO Table 3'!I28</f>
        <v>-5097891.55</v>
      </c>
      <c r="L28" s="22">
        <f>'Jun 2018 - ROO Table 3'!M28</f>
        <v>0</v>
      </c>
      <c r="M28" s="22">
        <f>'Jun 2018 - ROO Table 3'!Q28</f>
        <v>0</v>
      </c>
      <c r="N28" s="22">
        <f t="shared" si="8"/>
        <v>-5097891.55</v>
      </c>
      <c r="O28" s="22">
        <f t="shared" si="9"/>
        <v>0</v>
      </c>
      <c r="Q28" s="24"/>
      <c r="R28" s="24"/>
      <c r="S28" s="25"/>
    </row>
    <row r="29" spans="2:19" s="23" customFormat="1" ht="15.75" customHeight="1">
      <c r="B29" s="1" t="s">
        <v>50</v>
      </c>
      <c r="D29" s="16" t="s">
        <v>51</v>
      </c>
      <c r="E29" s="20">
        <v>0</v>
      </c>
      <c r="F29" s="20">
        <v>0</v>
      </c>
      <c r="G29" s="20">
        <v>0</v>
      </c>
      <c r="H29" s="20">
        <f t="shared" si="6"/>
        <v>0</v>
      </c>
      <c r="I29" s="21">
        <f t="shared" si="7"/>
        <v>0</v>
      </c>
      <c r="J29" s="22">
        <f>'Jun 2018 - ROO Table 3'!E29</f>
        <v>110218.9</v>
      </c>
      <c r="K29" s="22">
        <f>'Jun 2018 - ROO Table 3'!I29</f>
        <v>-110218.9</v>
      </c>
      <c r="L29" s="22">
        <f>'Jun 2018 - ROO Table 3'!M29</f>
        <v>0</v>
      </c>
      <c r="M29" s="22">
        <f>'Jun 2018 - ROO Table 3'!Q29</f>
        <v>0</v>
      </c>
      <c r="N29" s="22">
        <f t="shared" si="8"/>
        <v>-110218.9</v>
      </c>
      <c r="O29" s="22">
        <f t="shared" si="9"/>
        <v>0</v>
      </c>
      <c r="Q29" s="24"/>
      <c r="R29" s="24"/>
      <c r="S29" s="25"/>
    </row>
    <row r="30" spans="2:19" s="23" customFormat="1" ht="15.75" customHeight="1">
      <c r="B30" s="1" t="s">
        <v>52</v>
      </c>
      <c r="D30" s="16" t="s">
        <v>53</v>
      </c>
      <c r="E30" s="20">
        <v>0</v>
      </c>
      <c r="F30" s="20">
        <v>0</v>
      </c>
      <c r="G30" s="20">
        <v>0</v>
      </c>
      <c r="H30" s="20">
        <f t="shared" si="6"/>
        <v>0</v>
      </c>
      <c r="I30" s="21">
        <f t="shared" si="7"/>
        <v>0</v>
      </c>
      <c r="J30" s="22">
        <f>'Jun 2018 - ROO Table 3'!E30</f>
        <v>299892.59000000003</v>
      </c>
      <c r="K30" s="22">
        <f>'Jun 2018 - ROO Table 3'!I30</f>
        <v>-299892.59000000003</v>
      </c>
      <c r="L30" s="22">
        <f>'Jun 2018 - ROO Table 3'!M30</f>
        <v>0</v>
      </c>
      <c r="M30" s="22">
        <f>'Jun 2018 - ROO Table 3'!Q30</f>
        <v>0</v>
      </c>
      <c r="N30" s="22">
        <f t="shared" si="8"/>
        <v>-299892.59000000003</v>
      </c>
      <c r="O30" s="22">
        <f t="shared" si="9"/>
        <v>0</v>
      </c>
      <c r="Q30" s="24"/>
      <c r="R30" s="24"/>
      <c r="S30" s="25"/>
    </row>
    <row r="31" spans="2:19" s="23" customFormat="1" ht="15.75" customHeight="1">
      <c r="B31" s="1" t="s">
        <v>266</v>
      </c>
      <c r="D31" s="16" t="s">
        <v>267</v>
      </c>
      <c r="E31" s="20">
        <v>0</v>
      </c>
      <c r="F31" s="20">
        <v>0</v>
      </c>
      <c r="G31" s="20">
        <v>0</v>
      </c>
      <c r="H31" s="20">
        <f t="shared" si="6"/>
        <v>0</v>
      </c>
      <c r="I31" s="21">
        <f t="shared" si="7"/>
        <v>0</v>
      </c>
      <c r="J31" s="22">
        <f>'Jun 2018 - ROO Table 3'!E31</f>
        <v>-3444522.78</v>
      </c>
      <c r="K31" s="22">
        <f>'Jun 2018 - ROO Table 3'!I31</f>
        <v>3444522.78</v>
      </c>
      <c r="L31" s="22">
        <f>'Jun 2018 - ROO Table 3'!M31</f>
        <v>0</v>
      </c>
      <c r="M31" s="22">
        <f>'Jun 2018 - ROO Table 3'!Q31</f>
        <v>0</v>
      </c>
      <c r="N31" s="22">
        <f t="shared" si="8"/>
        <v>3444522.78</v>
      </c>
      <c r="O31" s="22">
        <f t="shared" si="9"/>
        <v>0</v>
      </c>
      <c r="Q31" s="24"/>
      <c r="R31" s="24"/>
      <c r="S31" s="25"/>
    </row>
    <row r="32" spans="2:19" s="23" customFormat="1" ht="15.75" customHeight="1">
      <c r="B32" s="1" t="s">
        <v>268</v>
      </c>
      <c r="D32" s="16" t="s">
        <v>269</v>
      </c>
      <c r="E32" s="20">
        <v>0</v>
      </c>
      <c r="F32" s="20">
        <v>0</v>
      </c>
      <c r="G32" s="20">
        <v>0</v>
      </c>
      <c r="H32" s="20">
        <f t="shared" si="6"/>
        <v>0</v>
      </c>
      <c r="I32" s="21">
        <f t="shared" si="7"/>
        <v>0</v>
      </c>
      <c r="J32" s="22">
        <f>'Jun 2018 - ROO Table 3'!E32</f>
        <v>-802730.89</v>
      </c>
      <c r="K32" s="22">
        <f>'Jun 2018 - ROO Table 3'!I32</f>
        <v>802730.89</v>
      </c>
      <c r="L32" s="22">
        <f>'Jun 2018 - ROO Table 3'!M32</f>
        <v>0</v>
      </c>
      <c r="M32" s="22">
        <f>'Jun 2018 - ROO Table 3'!Q32</f>
        <v>0</v>
      </c>
      <c r="N32" s="22">
        <f t="shared" si="8"/>
        <v>802730.89</v>
      </c>
      <c r="O32" s="22">
        <f t="shared" si="9"/>
        <v>0</v>
      </c>
      <c r="Q32" s="24"/>
      <c r="R32" s="24"/>
      <c r="S32" s="25"/>
    </row>
    <row r="33" spans="1:19" ht="15.75" customHeight="1">
      <c r="B33" s="23"/>
      <c r="D33" s="16"/>
      <c r="E33" s="13"/>
      <c r="F33" s="13"/>
      <c r="G33" s="13"/>
      <c r="H33" s="13"/>
      <c r="I33" s="14"/>
      <c r="J33" s="19"/>
      <c r="K33" s="19"/>
      <c r="L33" s="19"/>
      <c r="M33" s="19"/>
      <c r="N33" s="19"/>
      <c r="O33" s="19"/>
      <c r="Q33" s="24"/>
      <c r="R33" s="24"/>
      <c r="S33" s="25"/>
    </row>
    <row r="34" spans="1:19" s="23" customFormat="1" ht="15.75" customHeight="1">
      <c r="B34" s="1" t="s">
        <v>56</v>
      </c>
      <c r="D34" s="16" t="s">
        <v>57</v>
      </c>
      <c r="E34" s="20">
        <v>0</v>
      </c>
      <c r="F34" s="20">
        <v>-8420000</v>
      </c>
      <c r="G34" s="20">
        <v>0</v>
      </c>
      <c r="H34" s="20">
        <f>G34</f>
        <v>0</v>
      </c>
      <c r="I34" s="21">
        <f>H34+F34</f>
        <v>-8420000</v>
      </c>
      <c r="J34" s="22">
        <f>'Jun 2018 - ROO Table 3'!E34</f>
        <v>-45000</v>
      </c>
      <c r="K34" s="22">
        <f>'Jun 2018 - ROO Table 3'!I34</f>
        <v>0</v>
      </c>
      <c r="L34" s="22">
        <f>'Jun 2018 - ROO Table 3'!M34</f>
        <v>0</v>
      </c>
      <c r="M34" s="22">
        <f>'Jun 2018 - ROO Table 3'!Q34</f>
        <v>0</v>
      </c>
      <c r="N34" s="22">
        <f>K34+L34+M34</f>
        <v>0</v>
      </c>
      <c r="O34" s="22">
        <f>N34+J34</f>
        <v>-45000</v>
      </c>
      <c r="Q34" s="24"/>
      <c r="R34" s="24"/>
      <c r="S34" s="25"/>
    </row>
    <row r="35" spans="1:19" ht="15.75" customHeight="1">
      <c r="D35" s="16"/>
      <c r="E35" s="26"/>
      <c r="F35" s="26"/>
      <c r="G35" s="26"/>
      <c r="H35" s="26"/>
      <c r="I35" s="27"/>
      <c r="J35" s="28"/>
      <c r="K35" s="28"/>
      <c r="L35" s="28"/>
      <c r="M35" s="28"/>
      <c r="N35" s="28"/>
      <c r="O35" s="13"/>
      <c r="Q35" s="24"/>
      <c r="R35" s="24"/>
      <c r="S35" s="25"/>
    </row>
    <row r="36" spans="1:19" ht="15.75" customHeight="1">
      <c r="B36" s="29" t="s">
        <v>6</v>
      </c>
      <c r="C36" s="30"/>
      <c r="D36" s="31"/>
      <c r="E36" s="32">
        <f t="shared" ref="E36:O36" si="10">+E20+E23+E25+SUM(E27:E34)</f>
        <v>111904.33333333334</v>
      </c>
      <c r="F36" s="32">
        <f t="shared" si="10"/>
        <v>1575823280</v>
      </c>
      <c r="G36" s="32">
        <f t="shared" si="10"/>
        <v>40562207.291411541</v>
      </c>
      <c r="H36" s="32">
        <f t="shared" si="10"/>
        <v>40562207.291411541</v>
      </c>
      <c r="I36" s="33">
        <f t="shared" si="10"/>
        <v>1616385487.2914116</v>
      </c>
      <c r="J36" s="34">
        <f t="shared" si="10"/>
        <v>133024836.36000001</v>
      </c>
      <c r="K36" s="35">
        <f t="shared" si="10"/>
        <v>19756927.265440911</v>
      </c>
      <c r="L36" s="35">
        <f t="shared" si="10"/>
        <v>726427</v>
      </c>
      <c r="M36" s="35">
        <f t="shared" si="10"/>
        <v>0</v>
      </c>
      <c r="N36" s="35">
        <f t="shared" si="10"/>
        <v>20483354.265440911</v>
      </c>
      <c r="O36" s="35">
        <f t="shared" si="10"/>
        <v>153508190.6254409</v>
      </c>
      <c r="Q36" s="13"/>
      <c r="R36" s="13"/>
      <c r="S36" s="15"/>
    </row>
    <row r="37" spans="1:19" ht="15.75" customHeight="1">
      <c r="D37" s="16"/>
      <c r="E37" s="13"/>
      <c r="F37" s="13"/>
      <c r="G37" s="13"/>
      <c r="H37" s="13"/>
      <c r="I37" s="14"/>
      <c r="J37" s="19"/>
      <c r="K37" s="19"/>
      <c r="L37" s="19"/>
      <c r="M37" s="19"/>
      <c r="N37" s="19"/>
      <c r="O37" s="13"/>
      <c r="Q37" s="13"/>
      <c r="R37" s="13"/>
      <c r="S37" s="15"/>
    </row>
    <row r="38" spans="1:19" ht="15.75" customHeight="1">
      <c r="A38" s="10" t="s">
        <v>58</v>
      </c>
      <c r="B38" s="10"/>
      <c r="D38" s="5" t="s">
        <v>59</v>
      </c>
      <c r="E38" s="13"/>
      <c r="F38" s="13"/>
      <c r="G38" s="13"/>
      <c r="H38" s="13"/>
      <c r="I38" s="14"/>
      <c r="J38" s="19"/>
      <c r="K38" s="19"/>
      <c r="L38" s="19"/>
      <c r="M38" s="19"/>
      <c r="N38" s="19"/>
      <c r="O38" s="13"/>
      <c r="Q38" s="13"/>
      <c r="R38" s="13"/>
      <c r="S38" s="15"/>
    </row>
    <row r="39" spans="1:19" ht="15.75" customHeight="1">
      <c r="B39" s="36" t="s">
        <v>60</v>
      </c>
      <c r="D39" s="16">
        <v>24</v>
      </c>
      <c r="E39" s="17">
        <v>15685.666666666666</v>
      </c>
      <c r="F39" s="17">
        <v>511397827</v>
      </c>
      <c r="G39" s="17">
        <v>-4009990.948241136</v>
      </c>
      <c r="H39" s="17">
        <f>G39</f>
        <v>-4009990.948241136</v>
      </c>
      <c r="I39" s="18">
        <f>H39+F39</f>
        <v>507387836.05175889</v>
      </c>
      <c r="J39" s="19">
        <f>'Jun 2018 - ROO Table 3'!E39</f>
        <v>48822135.810000002</v>
      </c>
      <c r="K39" s="19">
        <f>'Jun 2018 - ROO Table 3'!I39</f>
        <v>-1998984.9829810564</v>
      </c>
      <c r="L39" s="19">
        <f>'Jun 2018 - ROO Table 3'!M39</f>
        <v>222567</v>
      </c>
      <c r="M39" s="19">
        <f>'Jun 2018 - ROO Table 3'!Q39</f>
        <v>0</v>
      </c>
      <c r="N39" s="19">
        <f>K39+L39+M39</f>
        <v>-1776417.9829810564</v>
      </c>
      <c r="O39" s="19">
        <f>N39+J39</f>
        <v>47045717.827018946</v>
      </c>
      <c r="Q39" s="13"/>
      <c r="R39" s="13"/>
      <c r="S39" s="15"/>
    </row>
    <row r="40" spans="1:19" s="23" customFormat="1" ht="15.75" customHeight="1">
      <c r="B40" s="36" t="s">
        <v>61</v>
      </c>
      <c r="D40" s="16" t="s">
        <v>62</v>
      </c>
      <c r="E40" s="17">
        <v>111.25</v>
      </c>
      <c r="F40" s="17">
        <v>1225933</v>
      </c>
      <c r="G40" s="17">
        <v>0</v>
      </c>
      <c r="H40" s="17">
        <f>G40</f>
        <v>0</v>
      </c>
      <c r="I40" s="18">
        <f>H40+F40</f>
        <v>1225933</v>
      </c>
      <c r="J40" s="19">
        <f>'Jun 2018 - ROO Table 3'!E40</f>
        <v>174329.64</v>
      </c>
      <c r="K40" s="19">
        <f>'Jun 2018 - ROO Table 3'!I40</f>
        <v>6.89</v>
      </c>
      <c r="L40" s="19">
        <f>'Jun 2018 - ROO Table 3'!M40</f>
        <v>829</v>
      </c>
      <c r="M40" s="19">
        <f>'Jun 2018 - ROO Table 3'!Q40</f>
        <v>0</v>
      </c>
      <c r="N40" s="19">
        <f>K40+L40+M40</f>
        <v>835.89</v>
      </c>
      <c r="O40" s="19">
        <f>N40+J40</f>
        <v>175165.53000000003</v>
      </c>
      <c r="Q40" s="24"/>
      <c r="R40" s="24"/>
      <c r="S40" s="25"/>
    </row>
    <row r="41" spans="1:19" ht="15.75" customHeight="1">
      <c r="B41" s="36" t="s">
        <v>63</v>
      </c>
      <c r="D41" s="16" t="s">
        <v>64</v>
      </c>
      <c r="E41" s="20">
        <v>76.75</v>
      </c>
      <c r="F41" s="20">
        <v>189149</v>
      </c>
      <c r="G41" s="20">
        <v>0</v>
      </c>
      <c r="H41" s="20">
        <f>G41</f>
        <v>0</v>
      </c>
      <c r="I41" s="21">
        <f>H41+F41</f>
        <v>189149</v>
      </c>
      <c r="J41" s="22">
        <f>'Jun 2018 - ROO Table 3'!E41</f>
        <v>84589.62999999999</v>
      </c>
      <c r="K41" s="22">
        <f>'Jun 2018 - ROO Table 3'!I41</f>
        <v>1500.66</v>
      </c>
      <c r="L41" s="22">
        <f>'Jun 2018 - ROO Table 3'!M41</f>
        <v>409</v>
      </c>
      <c r="M41" s="22">
        <f>'Jun 2018 - ROO Table 3'!Q41</f>
        <v>0</v>
      </c>
      <c r="N41" s="22">
        <f>K41+L41+M41</f>
        <v>1909.66</v>
      </c>
      <c r="O41" s="22">
        <f>N41+J41</f>
        <v>86499.29</v>
      </c>
      <c r="Q41" s="13"/>
      <c r="R41" s="13"/>
      <c r="S41" s="15"/>
    </row>
    <row r="42" spans="1:19" ht="15.75" customHeight="1">
      <c r="B42" s="1" t="s">
        <v>33</v>
      </c>
      <c r="D42" s="16"/>
      <c r="E42" s="17">
        <f>SUM(E39:E41)</f>
        <v>15873.666666666666</v>
      </c>
      <c r="F42" s="17">
        <f>SUM(F39:F41)</f>
        <v>512812909</v>
      </c>
      <c r="G42" s="17">
        <f t="shared" ref="G42:O42" si="11">SUM(G39:G41)</f>
        <v>-4009990.948241136</v>
      </c>
      <c r="H42" s="17">
        <f t="shared" si="11"/>
        <v>-4009990.948241136</v>
      </c>
      <c r="I42" s="18">
        <f t="shared" si="11"/>
        <v>508802918.05175889</v>
      </c>
      <c r="J42" s="17">
        <f t="shared" si="11"/>
        <v>49081055.080000006</v>
      </c>
      <c r="K42" s="17">
        <f t="shared" si="11"/>
        <v>-1997477.4329810566</v>
      </c>
      <c r="L42" s="17">
        <f t="shared" si="11"/>
        <v>223805</v>
      </c>
      <c r="M42" s="17">
        <f>SUM(M39:M41)</f>
        <v>0</v>
      </c>
      <c r="N42" s="17">
        <f t="shared" si="11"/>
        <v>-1773672.4329810566</v>
      </c>
      <c r="O42" s="17">
        <f t="shared" si="11"/>
        <v>47307382.647018947</v>
      </c>
      <c r="S42" s="15"/>
    </row>
    <row r="43" spans="1:19" ht="15.75" customHeight="1">
      <c r="D43" s="16"/>
      <c r="E43" s="13"/>
      <c r="F43" s="13"/>
      <c r="G43" s="13"/>
      <c r="H43" s="13"/>
      <c r="I43" s="14" t="s">
        <v>65</v>
      </c>
      <c r="J43" s="19"/>
      <c r="K43" s="19"/>
      <c r="L43" s="19"/>
      <c r="M43" s="19"/>
      <c r="N43" s="19"/>
      <c r="O43" s="13"/>
      <c r="Q43" s="13"/>
      <c r="R43" s="13"/>
      <c r="S43" s="15"/>
    </row>
    <row r="44" spans="1:19" ht="15.75" customHeight="1">
      <c r="B44" s="36" t="s">
        <v>66</v>
      </c>
      <c r="D44" s="16">
        <v>36</v>
      </c>
      <c r="E44" s="20">
        <v>978.5</v>
      </c>
      <c r="F44" s="20">
        <v>839268925</v>
      </c>
      <c r="G44" s="20">
        <v>-6370954.3909940105</v>
      </c>
      <c r="H44" s="20">
        <f>G44</f>
        <v>-6370954.3909940105</v>
      </c>
      <c r="I44" s="21">
        <f>H44+F44</f>
        <v>832897970.60900605</v>
      </c>
      <c r="J44" s="22">
        <f>'Jun 2018 - ROO Table 3'!E44</f>
        <v>68710034.470000014</v>
      </c>
      <c r="K44" s="22">
        <f>'Jun 2018 - ROO Table 3'!I44</f>
        <v>-2541616.55776738</v>
      </c>
      <c r="L44" s="22">
        <f>'Jun 2018 - ROO Table 3'!M44</f>
        <v>314521</v>
      </c>
      <c r="M44" s="22">
        <f>'Jun 2018 - ROO Table 3'!Q44</f>
        <v>0</v>
      </c>
      <c r="N44" s="22">
        <f>K44+L44+M44</f>
        <v>-2227095.55776738</v>
      </c>
      <c r="O44" s="22">
        <f>N44+J44</f>
        <v>66482938.912232637</v>
      </c>
      <c r="Q44" s="13"/>
      <c r="R44" s="13"/>
      <c r="S44" s="15"/>
    </row>
    <row r="45" spans="1:19" ht="15.75" customHeight="1">
      <c r="B45" s="1" t="s">
        <v>33</v>
      </c>
      <c r="D45" s="16"/>
      <c r="E45" s="17">
        <f>SUM(E44:E44)</f>
        <v>978.5</v>
      </c>
      <c r="F45" s="17">
        <f>SUM(F44:F44)</f>
        <v>839268925</v>
      </c>
      <c r="G45" s="17">
        <f t="shared" ref="G45:O45" si="12">SUM(G44)</f>
        <v>-6370954.3909940105</v>
      </c>
      <c r="H45" s="17">
        <f t="shared" si="12"/>
        <v>-6370954.3909940105</v>
      </c>
      <c r="I45" s="18">
        <f t="shared" si="12"/>
        <v>832897970.60900605</v>
      </c>
      <c r="J45" s="19">
        <f t="shared" si="12"/>
        <v>68710034.470000014</v>
      </c>
      <c r="K45" s="19">
        <f t="shared" si="12"/>
        <v>-2541616.55776738</v>
      </c>
      <c r="L45" s="19">
        <f>SUM(L44:L44)</f>
        <v>314521</v>
      </c>
      <c r="M45" s="19">
        <f>SUM(M44:M44)</f>
        <v>0</v>
      </c>
      <c r="N45" s="19">
        <f t="shared" si="12"/>
        <v>-2227095.55776738</v>
      </c>
      <c r="O45" s="19">
        <f t="shared" si="12"/>
        <v>66482938.912232637</v>
      </c>
      <c r="Q45" s="13"/>
      <c r="R45" s="13"/>
      <c r="S45" s="15"/>
    </row>
    <row r="46" spans="1:19" ht="15.75" customHeight="1">
      <c r="D46" s="16"/>
      <c r="E46" s="13"/>
      <c r="F46" s="13"/>
      <c r="G46" s="13" t="s">
        <v>65</v>
      </c>
      <c r="H46" s="13" t="s">
        <v>65</v>
      </c>
      <c r="I46" s="14" t="s">
        <v>65</v>
      </c>
      <c r="J46" s="19" t="s">
        <v>65</v>
      </c>
      <c r="K46" s="19" t="s">
        <v>65</v>
      </c>
      <c r="L46" s="19" t="s">
        <v>65</v>
      </c>
      <c r="M46" s="19" t="s">
        <v>65</v>
      </c>
      <c r="N46" s="19"/>
      <c r="O46" s="19" t="s">
        <v>65</v>
      </c>
      <c r="Q46" s="13"/>
      <c r="R46" s="13"/>
      <c r="S46" s="15"/>
    </row>
    <row r="47" spans="1:19" ht="15.75" customHeight="1">
      <c r="B47" s="36" t="s">
        <v>67</v>
      </c>
      <c r="C47" s="23"/>
      <c r="D47" s="16" t="s">
        <v>68</v>
      </c>
      <c r="E47" s="20">
        <v>38.666666666666664</v>
      </c>
      <c r="F47" s="20">
        <v>208676583</v>
      </c>
      <c r="G47" s="20">
        <v>-1668371.6864763943</v>
      </c>
      <c r="H47" s="20">
        <f>G47</f>
        <v>-1668371.6864763943</v>
      </c>
      <c r="I47" s="21">
        <f>H47+F47</f>
        <v>207008211.31352362</v>
      </c>
      <c r="J47" s="22">
        <f>'Jun 2018 - ROO Table 3'!E47</f>
        <v>15692803.819999998</v>
      </c>
      <c r="K47" s="22">
        <f>'Jun 2018 - ROO Table 3'!I47</f>
        <v>-625472.03695849271</v>
      </c>
      <c r="L47" s="22">
        <f>'Jun 2018 - ROO Table 3'!M47</f>
        <v>71620</v>
      </c>
      <c r="M47" s="22">
        <f>'Jun 2018 - ROO Table 3'!Q47</f>
        <v>0</v>
      </c>
      <c r="N47" s="22">
        <f>K47+L47+M47</f>
        <v>-553852.03695849271</v>
      </c>
      <c r="O47" s="22">
        <f>N47+J47</f>
        <v>15138951.783041505</v>
      </c>
      <c r="S47" s="15"/>
    </row>
    <row r="48" spans="1:19" ht="15.75" customHeight="1">
      <c r="B48" s="1" t="s">
        <v>33</v>
      </c>
      <c r="D48" s="16"/>
      <c r="E48" s="17">
        <f>SUM(E47)</f>
        <v>38.666666666666664</v>
      </c>
      <c r="F48" s="17">
        <f>SUM(F47)</f>
        <v>208676583</v>
      </c>
      <c r="G48" s="17">
        <f t="shared" ref="G48:O48" si="13">SUM(G47)</f>
        <v>-1668371.6864763943</v>
      </c>
      <c r="H48" s="17">
        <f t="shared" si="13"/>
        <v>-1668371.6864763943</v>
      </c>
      <c r="I48" s="18">
        <f t="shared" si="13"/>
        <v>207008211.31352362</v>
      </c>
      <c r="J48" s="19">
        <f t="shared" si="13"/>
        <v>15692803.819999998</v>
      </c>
      <c r="K48" s="19">
        <f t="shared" si="13"/>
        <v>-625472.03695849271</v>
      </c>
      <c r="L48" s="19">
        <f t="shared" si="13"/>
        <v>71620</v>
      </c>
      <c r="M48" s="19">
        <f>SUM(M47)</f>
        <v>0</v>
      </c>
      <c r="N48" s="19">
        <f t="shared" si="13"/>
        <v>-553852.03695849271</v>
      </c>
      <c r="O48" s="19">
        <f t="shared" si="13"/>
        <v>15138951.783041505</v>
      </c>
      <c r="Q48" s="13"/>
      <c r="R48" s="13"/>
      <c r="S48" s="15"/>
    </row>
    <row r="49" spans="2:19" ht="15.75" customHeight="1">
      <c r="D49" s="16"/>
      <c r="E49" s="13"/>
      <c r="F49" s="13"/>
      <c r="G49" s="13" t="s">
        <v>65</v>
      </c>
      <c r="H49" s="13" t="s">
        <v>65</v>
      </c>
      <c r="I49" s="14" t="s">
        <v>65</v>
      </c>
      <c r="J49" s="19" t="s">
        <v>65</v>
      </c>
      <c r="K49" s="19" t="s">
        <v>65</v>
      </c>
      <c r="L49" s="19" t="s">
        <v>65</v>
      </c>
      <c r="M49" s="19" t="s">
        <v>65</v>
      </c>
      <c r="N49" s="19"/>
      <c r="O49" s="19" t="s">
        <v>65</v>
      </c>
      <c r="Q49" s="13"/>
      <c r="R49" s="13"/>
      <c r="S49" s="15"/>
    </row>
    <row r="50" spans="2:19" ht="15.75" customHeight="1">
      <c r="B50" s="36" t="s">
        <v>69</v>
      </c>
      <c r="D50" s="16" t="s">
        <v>70</v>
      </c>
      <c r="E50" s="17">
        <v>1236.5</v>
      </c>
      <c r="F50" s="17">
        <v>1982115</v>
      </c>
      <c r="G50" s="17">
        <v>0</v>
      </c>
      <c r="H50" s="17">
        <f>G50</f>
        <v>0</v>
      </c>
      <c r="I50" s="18">
        <f>H50+F50</f>
        <v>1982115</v>
      </c>
      <c r="J50" s="19">
        <f>'Jun 2018 - ROO Table 3'!E50</f>
        <v>294226.97000000003</v>
      </c>
      <c r="K50" s="19">
        <f>'Jun 2018 - ROO Table 3'!I50</f>
        <v>-2614.3723584331788</v>
      </c>
      <c r="L50" s="19">
        <f>'Jun 2018 - ROO Table 3'!M50</f>
        <v>1380</v>
      </c>
      <c r="M50" s="19">
        <f>'Jun 2018 - ROO Table 3'!Q50</f>
        <v>0</v>
      </c>
      <c r="N50" s="19">
        <f>K50+L50+M50</f>
        <v>-1234.3723584331788</v>
      </c>
      <c r="O50" s="19">
        <f>N50+J50</f>
        <v>292992.59764156683</v>
      </c>
      <c r="Q50" s="13"/>
      <c r="R50" s="13"/>
      <c r="S50" s="15"/>
    </row>
    <row r="51" spans="2:19" ht="15.75" customHeight="1">
      <c r="B51" s="36" t="s">
        <v>71</v>
      </c>
      <c r="D51" s="16">
        <v>54</v>
      </c>
      <c r="E51" s="20">
        <v>27.333333333333332</v>
      </c>
      <c r="F51" s="20">
        <v>291359</v>
      </c>
      <c r="G51" s="20">
        <v>0</v>
      </c>
      <c r="H51" s="20">
        <f>G51</f>
        <v>0</v>
      </c>
      <c r="I51" s="21">
        <f>H51+F51</f>
        <v>291359</v>
      </c>
      <c r="J51" s="22">
        <f>'Jun 2018 - ROO Table 3'!E51</f>
        <v>27763.8</v>
      </c>
      <c r="K51" s="22">
        <f>'Jun 2018 - ROO Table 3'!I51</f>
        <v>-1067.7177757824036</v>
      </c>
      <c r="L51" s="22">
        <f>'Jun 2018 - ROO Table 3'!M51</f>
        <v>126</v>
      </c>
      <c r="M51" s="22">
        <f>'Jun 2018 - ROO Table 3'!Q51</f>
        <v>0</v>
      </c>
      <c r="N51" s="22">
        <f>K51+L51+M51</f>
        <v>-941.71777578240358</v>
      </c>
      <c r="O51" s="22">
        <f>N51+J51</f>
        <v>26822.082224217596</v>
      </c>
      <c r="Q51" s="13"/>
      <c r="R51" s="13"/>
      <c r="S51" s="15"/>
    </row>
    <row r="52" spans="2:19" ht="15.75" customHeight="1">
      <c r="B52" s="1" t="s">
        <v>33</v>
      </c>
      <c r="D52" s="16"/>
      <c r="E52" s="17">
        <f>SUM(E50:E51)</f>
        <v>1263.8333333333333</v>
      </c>
      <c r="F52" s="17">
        <f>SUM(F50:F51)</f>
        <v>2273474</v>
      </c>
      <c r="G52" s="17">
        <f t="shared" ref="G52:O52" si="14">SUM(G50:G51)</f>
        <v>0</v>
      </c>
      <c r="H52" s="17">
        <f t="shared" si="14"/>
        <v>0</v>
      </c>
      <c r="I52" s="18">
        <f t="shared" si="14"/>
        <v>2273474</v>
      </c>
      <c r="J52" s="19">
        <f t="shared" si="14"/>
        <v>321990.77</v>
      </c>
      <c r="K52" s="19">
        <f t="shared" si="14"/>
        <v>-3682.0901342155821</v>
      </c>
      <c r="L52" s="19">
        <f t="shared" si="14"/>
        <v>1506</v>
      </c>
      <c r="M52" s="19">
        <f>SUM(M50:M51)</f>
        <v>0</v>
      </c>
      <c r="N52" s="19">
        <f t="shared" si="14"/>
        <v>-2176.0901342155821</v>
      </c>
      <c r="O52" s="19">
        <f t="shared" si="14"/>
        <v>319814.67986578442</v>
      </c>
      <c r="S52" s="15"/>
    </row>
    <row r="53" spans="2:19" ht="15.75" customHeight="1">
      <c r="D53" s="16"/>
      <c r="E53" s="13"/>
      <c r="F53" s="13"/>
      <c r="G53" s="13" t="s">
        <v>65</v>
      </c>
      <c r="H53" s="13" t="s">
        <v>65</v>
      </c>
      <c r="I53" s="14" t="s">
        <v>65</v>
      </c>
      <c r="J53" s="19" t="s">
        <v>65</v>
      </c>
      <c r="K53" s="19" t="s">
        <v>65</v>
      </c>
      <c r="L53" s="19" t="s">
        <v>65</v>
      </c>
      <c r="M53" s="19" t="s">
        <v>65</v>
      </c>
      <c r="N53" s="19"/>
      <c r="O53" s="13"/>
      <c r="Q53" s="13"/>
      <c r="R53" s="13"/>
      <c r="S53" s="15"/>
    </row>
    <row r="54" spans="2:19" s="23" customFormat="1" ht="15.75" customHeight="1">
      <c r="B54" s="1" t="s">
        <v>36</v>
      </c>
      <c r="D54" s="16" t="s">
        <v>37</v>
      </c>
      <c r="E54" s="20">
        <v>0</v>
      </c>
      <c r="F54" s="20">
        <v>0</v>
      </c>
      <c r="G54" s="20">
        <v>0</v>
      </c>
      <c r="H54" s="20">
        <f>G54</f>
        <v>0</v>
      </c>
      <c r="I54" s="21">
        <f>H54+F54</f>
        <v>0</v>
      </c>
      <c r="J54" s="22">
        <f>'Jun 2018 - ROO Table 3'!E54</f>
        <v>429589.39</v>
      </c>
      <c r="K54" s="22">
        <f>'Jun 2018 - ROO Table 3'!I54</f>
        <v>0</v>
      </c>
      <c r="L54" s="22">
        <f>'Jun 2018 - ROO Table 3'!M54</f>
        <v>0</v>
      </c>
      <c r="M54" s="22">
        <f>'Jun 2018 - ROO Table 3'!Q54</f>
        <v>0</v>
      </c>
      <c r="N54" s="22">
        <f>K54+L54+M54</f>
        <v>0</v>
      </c>
      <c r="O54" s="22">
        <f>N54+J54</f>
        <v>429589.39</v>
      </c>
      <c r="Q54" s="24"/>
      <c r="R54" s="24"/>
      <c r="S54" s="25"/>
    </row>
    <row r="55" spans="2:19" s="23" customFormat="1" ht="15.75" customHeight="1">
      <c r="B55" s="1"/>
      <c r="D55" s="16"/>
      <c r="E55" s="20"/>
      <c r="F55" s="20"/>
      <c r="G55" s="20"/>
      <c r="H55" s="20"/>
      <c r="I55" s="21"/>
      <c r="J55" s="22"/>
      <c r="K55" s="22"/>
      <c r="L55" s="22"/>
      <c r="M55" s="22"/>
      <c r="N55" s="22"/>
      <c r="O55" s="22"/>
      <c r="Q55" s="24"/>
      <c r="R55" s="24"/>
      <c r="S55" s="25"/>
    </row>
    <row r="56" spans="2:19" ht="15.75" customHeight="1">
      <c r="B56" s="1" t="s">
        <v>40</v>
      </c>
      <c r="D56" s="16" t="s">
        <v>41</v>
      </c>
      <c r="E56" s="20">
        <v>0</v>
      </c>
      <c r="F56" s="20">
        <v>0</v>
      </c>
      <c r="G56" s="20">
        <v>0</v>
      </c>
      <c r="H56" s="20">
        <f t="shared" ref="H56:H61" si="15">G56</f>
        <v>0</v>
      </c>
      <c r="I56" s="21">
        <f t="shared" ref="I56:I61" si="16">H56+F56</f>
        <v>0</v>
      </c>
      <c r="J56" s="22">
        <f>'Jun 2018 - ROO Table 3'!E56</f>
        <v>-9546572.8999999985</v>
      </c>
      <c r="K56" s="22">
        <f>'Jun 2018 - ROO Table 3'!I56</f>
        <v>9546572.8999999985</v>
      </c>
      <c r="L56" s="22">
        <f>'Jun 2018 - ROO Table 3'!M56</f>
        <v>0</v>
      </c>
      <c r="M56" s="22">
        <f>'Jun 2018 - ROO Table 3'!Q56</f>
        <v>0</v>
      </c>
      <c r="N56" s="22">
        <f t="shared" ref="N56:N61" si="17">K56+L56+M56</f>
        <v>9546572.8999999985</v>
      </c>
      <c r="O56" s="22">
        <f t="shared" ref="O56:O61" si="18">N56+J56</f>
        <v>0</v>
      </c>
      <c r="Q56" s="13"/>
      <c r="R56" s="13"/>
      <c r="S56" s="15"/>
    </row>
    <row r="57" spans="2:19" s="23" customFormat="1" ht="15.75" customHeight="1">
      <c r="B57" s="1" t="s">
        <v>48</v>
      </c>
      <c r="D57" s="16" t="s">
        <v>49</v>
      </c>
      <c r="E57" s="20">
        <v>0</v>
      </c>
      <c r="F57" s="20">
        <v>0</v>
      </c>
      <c r="G57" s="20">
        <v>0</v>
      </c>
      <c r="H57" s="20">
        <f t="shared" si="15"/>
        <v>0</v>
      </c>
      <c r="I57" s="21">
        <f t="shared" si="16"/>
        <v>0</v>
      </c>
      <c r="J57" s="22">
        <f>'Jun 2018 - ROO Table 3'!E57</f>
        <v>4368260.92</v>
      </c>
      <c r="K57" s="22">
        <f>'Jun 2018 - ROO Table 3'!I57</f>
        <v>-4368260.92</v>
      </c>
      <c r="L57" s="22">
        <f>'Jun 2018 - ROO Table 3'!M57</f>
        <v>0</v>
      </c>
      <c r="M57" s="22">
        <f>'Jun 2018 - ROO Table 3'!Q57</f>
        <v>0</v>
      </c>
      <c r="N57" s="22">
        <f t="shared" si="17"/>
        <v>-4368260.92</v>
      </c>
      <c r="O57" s="22">
        <f t="shared" si="18"/>
        <v>0</v>
      </c>
      <c r="Q57" s="24"/>
      <c r="R57" s="24"/>
      <c r="S57" s="25"/>
    </row>
    <row r="58" spans="2:19" s="23" customFormat="1" ht="15.75" customHeight="1">
      <c r="B58" s="1" t="s">
        <v>50</v>
      </c>
      <c r="D58" s="16" t="s">
        <v>51</v>
      </c>
      <c r="E58" s="20">
        <v>0</v>
      </c>
      <c r="F58" s="20">
        <v>0</v>
      </c>
      <c r="G58" s="20">
        <v>0</v>
      </c>
      <c r="H58" s="20">
        <f t="shared" si="15"/>
        <v>0</v>
      </c>
      <c r="I58" s="21">
        <f t="shared" si="16"/>
        <v>0</v>
      </c>
      <c r="J58" s="22">
        <f>'Jun 2018 - ROO Table 3'!E58</f>
        <v>11079.71</v>
      </c>
      <c r="K58" s="22">
        <f>'Jun 2018 - ROO Table 3'!I58</f>
        <v>-11079.71</v>
      </c>
      <c r="L58" s="22">
        <f>'Jun 2018 - ROO Table 3'!M58</f>
        <v>0</v>
      </c>
      <c r="M58" s="22">
        <f>'Jun 2018 - ROO Table 3'!Q58</f>
        <v>0</v>
      </c>
      <c r="N58" s="22">
        <f t="shared" si="17"/>
        <v>-11079.71</v>
      </c>
      <c r="O58" s="22">
        <f t="shared" si="18"/>
        <v>0</v>
      </c>
      <c r="Q58" s="24"/>
      <c r="R58" s="24"/>
      <c r="S58" s="25"/>
    </row>
    <row r="59" spans="2:19" s="23" customFormat="1" ht="15.75" customHeight="1">
      <c r="B59" s="1" t="s">
        <v>72</v>
      </c>
      <c r="D59" s="16" t="s">
        <v>53</v>
      </c>
      <c r="E59" s="20">
        <v>0</v>
      </c>
      <c r="F59" s="20">
        <v>0</v>
      </c>
      <c r="G59" s="20">
        <v>0</v>
      </c>
      <c r="H59" s="20">
        <f t="shared" si="15"/>
        <v>0</v>
      </c>
      <c r="I59" s="21">
        <f t="shared" si="16"/>
        <v>0</v>
      </c>
      <c r="J59" s="22">
        <f>'Jun 2018 - ROO Table 3'!E59</f>
        <v>14786.15</v>
      </c>
      <c r="K59" s="22">
        <f>'Jun 2018 - ROO Table 3'!I59</f>
        <v>-14786.15</v>
      </c>
      <c r="L59" s="22">
        <f>'Jun 2018 - ROO Table 3'!M59</f>
        <v>0</v>
      </c>
      <c r="M59" s="22">
        <f>'Jun 2018 - ROO Table 3'!Q59</f>
        <v>0</v>
      </c>
      <c r="N59" s="22">
        <f t="shared" si="17"/>
        <v>-14786.15</v>
      </c>
      <c r="O59" s="22">
        <f t="shared" si="18"/>
        <v>0</v>
      </c>
      <c r="Q59" s="24"/>
      <c r="R59" s="24"/>
      <c r="S59" s="25"/>
    </row>
    <row r="60" spans="2:19" s="23" customFormat="1" ht="15.75" customHeight="1">
      <c r="B60" s="1" t="s">
        <v>266</v>
      </c>
      <c r="D60" s="16" t="s">
        <v>267</v>
      </c>
      <c r="E60" s="20">
        <v>0</v>
      </c>
      <c r="F60" s="20">
        <v>0</v>
      </c>
      <c r="G60" s="20">
        <v>0</v>
      </c>
      <c r="H60" s="20">
        <f t="shared" si="15"/>
        <v>0</v>
      </c>
      <c r="I60" s="21">
        <f t="shared" si="16"/>
        <v>0</v>
      </c>
      <c r="J60" s="22">
        <f>'Jun 2018 - ROO Table 3'!E60</f>
        <v>-3149364</v>
      </c>
      <c r="K60" s="22">
        <f>'Jun 2018 - ROO Table 3'!I60</f>
        <v>3149364</v>
      </c>
      <c r="L60" s="22">
        <f>'Jun 2018 - ROO Table 3'!M60</f>
        <v>0</v>
      </c>
      <c r="M60" s="22">
        <f>'Jun 2018 - ROO Table 3'!Q60</f>
        <v>0</v>
      </c>
      <c r="N60" s="22">
        <f t="shared" si="17"/>
        <v>3149364</v>
      </c>
      <c r="O60" s="22">
        <f t="shared" si="18"/>
        <v>0</v>
      </c>
      <c r="Q60" s="24"/>
      <c r="R60" s="24"/>
      <c r="S60" s="25"/>
    </row>
    <row r="61" spans="2:19" s="23" customFormat="1" ht="15.75" customHeight="1">
      <c r="B61" s="1" t="s">
        <v>268</v>
      </c>
      <c r="D61" s="16" t="s">
        <v>269</v>
      </c>
      <c r="E61" s="20">
        <v>0</v>
      </c>
      <c r="F61" s="20">
        <v>0</v>
      </c>
      <c r="G61" s="20">
        <v>0</v>
      </c>
      <c r="H61" s="20">
        <f t="shared" si="15"/>
        <v>0</v>
      </c>
      <c r="I61" s="21">
        <f t="shared" si="16"/>
        <v>0</v>
      </c>
      <c r="J61" s="22">
        <f>'Jun 2018 - ROO Table 3'!E61</f>
        <v>-1120942.1299999999</v>
      </c>
      <c r="K61" s="22">
        <f>'Jun 2018 - ROO Table 3'!I61</f>
        <v>1120942.1299999999</v>
      </c>
      <c r="L61" s="22">
        <f>'Jun 2018 - ROO Table 3'!M61</f>
        <v>0</v>
      </c>
      <c r="M61" s="22">
        <f>'Jun 2018 - ROO Table 3'!Q61</f>
        <v>0</v>
      </c>
      <c r="N61" s="22">
        <f t="shared" si="17"/>
        <v>1120942.1299999999</v>
      </c>
      <c r="O61" s="22">
        <f t="shared" si="18"/>
        <v>0</v>
      </c>
      <c r="Q61" s="24"/>
      <c r="R61" s="24"/>
      <c r="S61" s="25"/>
    </row>
    <row r="62" spans="2:19" ht="15.75" customHeight="1">
      <c r="B62" s="23"/>
      <c r="D62" s="16"/>
      <c r="E62" s="13"/>
      <c r="F62" s="13"/>
      <c r="G62" s="13"/>
      <c r="H62" s="13"/>
      <c r="I62" s="14"/>
      <c r="J62" s="19"/>
      <c r="K62" s="19"/>
      <c r="L62" s="19"/>
      <c r="M62" s="19"/>
      <c r="N62" s="19"/>
      <c r="O62" s="19"/>
      <c r="Q62" s="13"/>
      <c r="R62" s="13"/>
      <c r="S62" s="15"/>
    </row>
    <row r="63" spans="2:19" s="23" customFormat="1" ht="15.75" customHeight="1">
      <c r="B63" s="1" t="s">
        <v>56</v>
      </c>
      <c r="D63" s="16" t="s">
        <v>57</v>
      </c>
      <c r="E63" s="20">
        <v>0</v>
      </c>
      <c r="F63" s="20">
        <v>-1881000</v>
      </c>
      <c r="G63" s="20">
        <v>0</v>
      </c>
      <c r="H63" s="20">
        <f>G63</f>
        <v>0</v>
      </c>
      <c r="I63" s="21">
        <f>H63+F63</f>
        <v>-1881000</v>
      </c>
      <c r="J63" s="22">
        <f>'Jun 2018 - ROO Table 3'!E63</f>
        <v>-161000</v>
      </c>
      <c r="K63" s="22">
        <f>'Jun 2018 - ROO Table 3'!I63</f>
        <v>0</v>
      </c>
      <c r="L63" s="22">
        <f>'Jun 2018 - ROO Table 3'!M63</f>
        <v>0</v>
      </c>
      <c r="M63" s="22">
        <f>'Jun 2018 - ROO Table 3'!Q63</f>
        <v>0</v>
      </c>
      <c r="N63" s="22">
        <f>K63+L63+M63</f>
        <v>0</v>
      </c>
      <c r="O63" s="22">
        <f>N63+J63</f>
        <v>-161000</v>
      </c>
      <c r="Q63" s="24"/>
      <c r="R63" s="24"/>
      <c r="S63" s="25"/>
    </row>
    <row r="64" spans="2:19" ht="15.75" customHeight="1">
      <c r="B64" s="23"/>
      <c r="D64" s="16"/>
      <c r="E64" s="13"/>
      <c r="F64" s="13"/>
      <c r="G64" s="13"/>
      <c r="H64" s="13"/>
      <c r="I64" s="37"/>
      <c r="J64" s="19"/>
      <c r="K64" s="19"/>
      <c r="L64" s="19"/>
      <c r="M64" s="19"/>
      <c r="N64" s="19"/>
      <c r="O64" s="13"/>
      <c r="Q64" s="13"/>
      <c r="R64" s="13"/>
      <c r="S64" s="15"/>
    </row>
    <row r="65" spans="1:19" ht="15.75" customHeight="1">
      <c r="B65" s="29" t="s">
        <v>6</v>
      </c>
      <c r="C65" s="30"/>
      <c r="D65" s="31"/>
      <c r="E65" s="32">
        <f t="shared" ref="E65:O65" si="19">+E42+E45+E48+E52+E54+SUM(E56:E63)</f>
        <v>18154.666666666664</v>
      </c>
      <c r="F65" s="32">
        <f t="shared" si="19"/>
        <v>1561150891</v>
      </c>
      <c r="G65" s="32">
        <f t="shared" si="19"/>
        <v>-12049317.02571154</v>
      </c>
      <c r="H65" s="32">
        <f t="shared" si="19"/>
        <v>-12049317.02571154</v>
      </c>
      <c r="I65" s="33">
        <f t="shared" si="19"/>
        <v>1549101573.9742885</v>
      </c>
      <c r="J65" s="35">
        <f t="shared" si="19"/>
        <v>124651721.28</v>
      </c>
      <c r="K65" s="35">
        <f t="shared" si="19"/>
        <v>4254504.1321588531</v>
      </c>
      <c r="L65" s="35">
        <f t="shared" si="19"/>
        <v>611452</v>
      </c>
      <c r="M65" s="35">
        <f t="shared" si="19"/>
        <v>0</v>
      </c>
      <c r="N65" s="35">
        <f t="shared" si="19"/>
        <v>4865956.1321588531</v>
      </c>
      <c r="O65" s="35">
        <f t="shared" si="19"/>
        <v>129517677.41215886</v>
      </c>
      <c r="Q65" s="13"/>
      <c r="R65" s="13"/>
      <c r="S65" s="15"/>
    </row>
    <row r="66" spans="1:19" ht="15.75" customHeight="1">
      <c r="D66" s="16"/>
      <c r="E66" s="17"/>
      <c r="F66" s="17"/>
      <c r="G66" s="17"/>
      <c r="H66" s="17"/>
      <c r="I66" s="18"/>
      <c r="J66" s="19"/>
      <c r="K66" s="19"/>
      <c r="L66" s="19"/>
      <c r="M66" s="19"/>
      <c r="N66" s="19"/>
      <c r="O66" s="19" t="s">
        <v>65</v>
      </c>
      <c r="S66" s="15"/>
    </row>
    <row r="67" spans="1:19" ht="15.75" customHeight="1">
      <c r="A67" s="10" t="s">
        <v>73</v>
      </c>
      <c r="B67" s="10"/>
      <c r="D67" s="5" t="s">
        <v>74</v>
      </c>
      <c r="E67" s="13"/>
      <c r="F67" s="13"/>
      <c r="G67" s="13"/>
      <c r="H67" s="13"/>
      <c r="I67" s="14"/>
      <c r="J67" s="19"/>
      <c r="K67" s="19"/>
      <c r="L67" s="19"/>
      <c r="M67" s="19"/>
      <c r="N67" s="19"/>
      <c r="O67" s="13" t="s">
        <v>65</v>
      </c>
      <c r="Q67" s="13"/>
      <c r="R67" s="13"/>
      <c r="S67" s="15"/>
    </row>
    <row r="68" spans="1:19" ht="15.75" customHeight="1">
      <c r="B68" s="36" t="s">
        <v>60</v>
      </c>
      <c r="D68" s="16">
        <v>24</v>
      </c>
      <c r="E68" s="17">
        <v>370.25</v>
      </c>
      <c r="F68" s="17">
        <v>16169029</v>
      </c>
      <c r="G68" s="17">
        <v>0</v>
      </c>
      <c r="H68" s="17">
        <f>G68</f>
        <v>0</v>
      </c>
      <c r="I68" s="18">
        <f>H68+F68</f>
        <v>16169029</v>
      </c>
      <c r="J68" s="19">
        <f>'Jun 2018 - ROO Table 3'!E68</f>
        <v>1575037.01</v>
      </c>
      <c r="K68" s="19">
        <f>'Jun 2018 - ROO Table 3'!I68</f>
        <v>-52912.761524246904</v>
      </c>
      <c r="L68" s="19">
        <f>'Jun 2018 - ROO Table 3'!M68</f>
        <v>7235</v>
      </c>
      <c r="M68" s="19">
        <f>'Jun 2018 - ROO Table 3'!Q68</f>
        <v>0</v>
      </c>
      <c r="N68" s="19">
        <f>K68+L68+M68</f>
        <v>-45677.761524246904</v>
      </c>
      <c r="O68" s="19">
        <f>N68+J68</f>
        <v>1529359.248475753</v>
      </c>
      <c r="Q68" s="13"/>
      <c r="R68" s="13"/>
      <c r="S68" s="15"/>
    </row>
    <row r="69" spans="1:19" s="23" customFormat="1" ht="15.75" customHeight="1">
      <c r="B69" s="36" t="s">
        <v>61</v>
      </c>
      <c r="D69" s="16" t="s">
        <v>62</v>
      </c>
      <c r="E69" s="17">
        <v>4</v>
      </c>
      <c r="F69" s="17">
        <v>33312</v>
      </c>
      <c r="G69" s="17">
        <v>0</v>
      </c>
      <c r="H69" s="17">
        <f>G69</f>
        <v>0</v>
      </c>
      <c r="I69" s="18">
        <f>H69+F69</f>
        <v>33312</v>
      </c>
      <c r="J69" s="19">
        <f>'Jun 2018 - ROO Table 3'!E69</f>
        <v>8856.41</v>
      </c>
      <c r="K69" s="19">
        <f>'Jun 2018 - ROO Table 3'!I69</f>
        <v>0</v>
      </c>
      <c r="L69" s="19">
        <f>'Jun 2018 - ROO Table 3'!M69</f>
        <v>42</v>
      </c>
      <c r="M69" s="19">
        <f>'Jun 2018 - ROO Table 3'!Q69</f>
        <v>0</v>
      </c>
      <c r="N69" s="19">
        <f>K69+L69+M69</f>
        <v>42</v>
      </c>
      <c r="O69" s="19">
        <f>N69+J69</f>
        <v>8898.41</v>
      </c>
      <c r="Q69" s="24"/>
      <c r="R69" s="24"/>
      <c r="S69" s="25"/>
    </row>
    <row r="70" spans="1:19" ht="15.75" customHeight="1">
      <c r="B70" s="36" t="s">
        <v>63</v>
      </c>
      <c r="C70" s="23"/>
      <c r="D70" s="16" t="s">
        <v>64</v>
      </c>
      <c r="E70" s="20">
        <v>1</v>
      </c>
      <c r="F70" s="20">
        <v>3274</v>
      </c>
      <c r="G70" s="20">
        <v>0</v>
      </c>
      <c r="H70" s="20">
        <f>G70</f>
        <v>0</v>
      </c>
      <c r="I70" s="21">
        <f>H70+F70</f>
        <v>3274</v>
      </c>
      <c r="J70" s="22">
        <f>'Jun 2018 - ROO Table 3'!E70</f>
        <v>2058.8900000000003</v>
      </c>
      <c r="K70" s="22">
        <f>'Jun 2018 - ROO Table 3'!I70</f>
        <v>26.58</v>
      </c>
      <c r="L70" s="22">
        <f>'Jun 2018 - ROO Table 3'!M70</f>
        <v>10</v>
      </c>
      <c r="M70" s="22">
        <f>'Jun 2018 - ROO Table 3'!Q70</f>
        <v>0</v>
      </c>
      <c r="N70" s="22">
        <f>K70+L70+M70</f>
        <v>36.58</v>
      </c>
      <c r="O70" s="22">
        <f>N70+J70</f>
        <v>2095.4700000000003</v>
      </c>
      <c r="Q70" s="13"/>
      <c r="R70" s="13"/>
      <c r="S70" s="15"/>
    </row>
    <row r="71" spans="1:19" ht="15.75" customHeight="1">
      <c r="B71" s="1" t="s">
        <v>33</v>
      </c>
      <c r="D71" s="16"/>
      <c r="E71" s="17">
        <f>SUM(E68:E70)</f>
        <v>375.25</v>
      </c>
      <c r="F71" s="17">
        <f>SUM(F68:F70)</f>
        <v>16205615</v>
      </c>
      <c r="G71" s="17">
        <f t="shared" ref="G71:O71" si="20">SUM(G68:G70)</f>
        <v>0</v>
      </c>
      <c r="H71" s="17">
        <f t="shared" si="20"/>
        <v>0</v>
      </c>
      <c r="I71" s="18">
        <f t="shared" si="20"/>
        <v>16205615</v>
      </c>
      <c r="J71" s="19">
        <f t="shared" si="20"/>
        <v>1585952.3099999998</v>
      </c>
      <c r="K71" s="19">
        <f t="shared" si="20"/>
        <v>-52886.181524246902</v>
      </c>
      <c r="L71" s="19">
        <f t="shared" si="20"/>
        <v>7287</v>
      </c>
      <c r="M71" s="19">
        <f>SUM(M68:M70)</f>
        <v>0</v>
      </c>
      <c r="N71" s="19">
        <f t="shared" si="20"/>
        <v>-45599.181524246902</v>
      </c>
      <c r="O71" s="19">
        <f t="shared" si="20"/>
        <v>1540353.1284757529</v>
      </c>
      <c r="S71" s="15"/>
    </row>
    <row r="72" spans="1:19" ht="15.75" customHeight="1">
      <c r="D72" s="16"/>
      <c r="E72" s="13"/>
      <c r="F72" s="13"/>
      <c r="G72" s="13" t="s">
        <v>65</v>
      </c>
      <c r="H72" s="13" t="s">
        <v>65</v>
      </c>
      <c r="I72" s="14" t="s">
        <v>65</v>
      </c>
      <c r="J72" s="19" t="s">
        <v>65</v>
      </c>
      <c r="K72" s="19" t="s">
        <v>65</v>
      </c>
      <c r="L72" s="19" t="s">
        <v>65</v>
      </c>
      <c r="M72" s="19" t="s">
        <v>65</v>
      </c>
      <c r="N72" s="19"/>
      <c r="O72" s="13"/>
      <c r="Q72" s="13"/>
      <c r="R72" s="13"/>
      <c r="S72" s="15"/>
    </row>
    <row r="73" spans="1:19" s="23" customFormat="1" ht="15.75" customHeight="1">
      <c r="B73" s="36" t="s">
        <v>66</v>
      </c>
      <c r="C73" s="1"/>
      <c r="D73" s="16">
        <v>36</v>
      </c>
      <c r="E73" s="20">
        <v>105.58333333333333</v>
      </c>
      <c r="F73" s="20">
        <v>94261904</v>
      </c>
      <c r="G73" s="20">
        <v>0</v>
      </c>
      <c r="H73" s="20">
        <f>G73</f>
        <v>0</v>
      </c>
      <c r="I73" s="21">
        <f>H73+F73</f>
        <v>94261904</v>
      </c>
      <c r="J73" s="22">
        <f>'Jun 2018 - ROO Table 3'!E73</f>
        <v>8159869.1699999999</v>
      </c>
      <c r="K73" s="22">
        <f>'Jun 2018 - ROO Table 3'!I73</f>
        <v>-288592.39801376377</v>
      </c>
      <c r="L73" s="22">
        <f>'Jun 2018 - ROO Table 3'!M73</f>
        <v>37415</v>
      </c>
      <c r="M73" s="22">
        <f>'Jun 2018 - ROO Table 3'!Q73</f>
        <v>0</v>
      </c>
      <c r="N73" s="22">
        <f>K73+L73+M73</f>
        <v>-251177.39801376377</v>
      </c>
      <c r="O73" s="22">
        <f>N73+J73</f>
        <v>7908691.7719862359</v>
      </c>
      <c r="Q73" s="24"/>
      <c r="R73" s="24"/>
      <c r="S73" s="25"/>
    </row>
    <row r="74" spans="1:19" ht="15.75" customHeight="1">
      <c r="B74" s="1" t="s">
        <v>33</v>
      </c>
      <c r="D74" s="16"/>
      <c r="E74" s="17">
        <f>SUM(E73:E73)</f>
        <v>105.58333333333333</v>
      </c>
      <c r="F74" s="17">
        <f>SUM(F73:F73)</f>
        <v>94261904</v>
      </c>
      <c r="G74" s="17">
        <v>0</v>
      </c>
      <c r="H74" s="17">
        <v>0</v>
      </c>
      <c r="I74" s="18">
        <f>SUM(I73)</f>
        <v>94261904</v>
      </c>
      <c r="J74" s="19">
        <f>SUM(J73)</f>
        <v>8159869.1699999999</v>
      </c>
      <c r="K74" s="19">
        <f>SUM(K73)</f>
        <v>-288592.39801376377</v>
      </c>
      <c r="L74" s="19">
        <f>SUM(L73:L73)</f>
        <v>37415</v>
      </c>
      <c r="M74" s="19">
        <f>SUM(M73:M73)</f>
        <v>0</v>
      </c>
      <c r="N74" s="19">
        <f>SUM(N73)</f>
        <v>-251177.39801376377</v>
      </c>
      <c r="O74" s="19">
        <f>SUM(O73)</f>
        <v>7908691.7719862359</v>
      </c>
      <c r="Q74" s="13"/>
      <c r="R74" s="13"/>
      <c r="S74" s="15"/>
    </row>
    <row r="75" spans="1:19" ht="15.75" customHeight="1">
      <c r="D75" s="16"/>
      <c r="E75" s="13"/>
      <c r="F75" s="13"/>
      <c r="G75" s="13"/>
      <c r="H75" s="13"/>
      <c r="I75" s="14"/>
      <c r="J75" s="19"/>
      <c r="K75" s="19"/>
      <c r="L75" s="19"/>
      <c r="M75" s="19"/>
      <c r="N75" s="19"/>
      <c r="O75" s="13"/>
      <c r="Q75" s="13"/>
      <c r="R75" s="13"/>
      <c r="S75" s="15"/>
    </row>
    <row r="76" spans="1:19" ht="15.75" customHeight="1">
      <c r="B76" s="36" t="s">
        <v>75</v>
      </c>
      <c r="C76" s="23"/>
      <c r="D76" s="16">
        <v>47</v>
      </c>
      <c r="E76" s="17">
        <v>1</v>
      </c>
      <c r="F76" s="17">
        <v>2044000</v>
      </c>
      <c r="G76" s="17">
        <v>0</v>
      </c>
      <c r="H76" s="17">
        <f>G76</f>
        <v>0</v>
      </c>
      <c r="I76" s="18">
        <f>H76+F76</f>
        <v>2044000</v>
      </c>
      <c r="J76" s="19">
        <f>'Jun 2018 - ROO Table 3'!E76</f>
        <v>331421.83</v>
      </c>
      <c r="K76" s="19">
        <f>'Jun 2018 - ROO Table 3'!I76</f>
        <v>-5364.99987958167</v>
      </c>
      <c r="L76" s="19">
        <f>'Jun 2018 - ROO Table 3'!M76</f>
        <v>1569</v>
      </c>
      <c r="M76" s="19">
        <f>'Jun 2018 - ROO Table 3'!Q76</f>
        <v>0</v>
      </c>
      <c r="N76" s="19">
        <f>K76+L76+M76</f>
        <v>-3795.99987958167</v>
      </c>
      <c r="O76" s="19">
        <f>N76+J76</f>
        <v>327625.83012041834</v>
      </c>
      <c r="Q76" s="13"/>
      <c r="R76" s="13"/>
      <c r="S76" s="15"/>
    </row>
    <row r="77" spans="1:19" ht="15.75" customHeight="1">
      <c r="B77" s="36" t="s">
        <v>76</v>
      </c>
      <c r="C77" s="23"/>
      <c r="D77" s="16" t="s">
        <v>77</v>
      </c>
      <c r="E77" s="17">
        <v>0</v>
      </c>
      <c r="F77" s="17">
        <v>0</v>
      </c>
      <c r="G77" s="17">
        <v>0</v>
      </c>
      <c r="H77" s="17">
        <f>G77</f>
        <v>0</v>
      </c>
      <c r="I77" s="18">
        <f>H77+F77</f>
        <v>0</v>
      </c>
      <c r="J77" s="19">
        <f>'Jun 2018 - ROO Table 3'!E77</f>
        <v>0</v>
      </c>
      <c r="K77" s="19">
        <f>'Jun 2018 - ROO Table 3'!I77</f>
        <v>0</v>
      </c>
      <c r="L77" s="19">
        <f>'Jun 2018 - ROO Table 3'!M77</f>
        <v>0</v>
      </c>
      <c r="M77" s="19">
        <f>'Jun 2018 - ROO Table 3'!Q77</f>
        <v>0</v>
      </c>
      <c r="N77" s="19">
        <f>K77+L77+M77</f>
        <v>0</v>
      </c>
      <c r="O77" s="19">
        <f>N77+J77</f>
        <v>0</v>
      </c>
      <c r="Q77" s="13"/>
      <c r="R77" s="13"/>
      <c r="S77" s="15"/>
    </row>
    <row r="78" spans="1:19" ht="15.75" customHeight="1">
      <c r="B78" s="36" t="s">
        <v>67</v>
      </c>
      <c r="C78" s="23"/>
      <c r="D78" s="16" t="s">
        <v>68</v>
      </c>
      <c r="E78" s="20">
        <v>32.25</v>
      </c>
      <c r="F78" s="20">
        <v>620274951</v>
      </c>
      <c r="G78" s="20">
        <v>0</v>
      </c>
      <c r="H78" s="20">
        <f>G78</f>
        <v>0</v>
      </c>
      <c r="I78" s="21">
        <f>H78+F78</f>
        <v>620274951</v>
      </c>
      <c r="J78" s="22">
        <f>'Jun 2018 - ROO Table 3'!E78</f>
        <v>41489222.350000001</v>
      </c>
      <c r="K78" s="22">
        <f>'Jun 2018 - ROO Table 3'!I78</f>
        <v>-1624381.8056489334</v>
      </c>
      <c r="L78" s="22">
        <f>'Jun 2018 - ROO Table 3'!M78</f>
        <v>189491</v>
      </c>
      <c r="M78" s="22">
        <f>'Jun 2018 - ROO Table 3'!Q78</f>
        <v>0</v>
      </c>
      <c r="N78" s="22">
        <f>K78+L78+M78</f>
        <v>-1434890.8056489334</v>
      </c>
      <c r="O78" s="22">
        <f>N78+J78</f>
        <v>40054331.544351071</v>
      </c>
      <c r="S78" s="15"/>
    </row>
    <row r="79" spans="1:19" ht="15.75" customHeight="1">
      <c r="B79" s="1" t="s">
        <v>33</v>
      </c>
      <c r="D79" s="16"/>
      <c r="E79" s="17">
        <f>SUM(E76:E78)</f>
        <v>33.25</v>
      </c>
      <c r="F79" s="17">
        <f>SUM(F76:F78)</f>
        <v>622318951</v>
      </c>
      <c r="G79" s="17">
        <f t="shared" ref="G79:O79" si="21">SUM(G76:G78)</f>
        <v>0</v>
      </c>
      <c r="H79" s="17">
        <f t="shared" si="21"/>
        <v>0</v>
      </c>
      <c r="I79" s="18">
        <f t="shared" si="21"/>
        <v>622318951</v>
      </c>
      <c r="J79" s="19">
        <f t="shared" si="21"/>
        <v>41820644.18</v>
      </c>
      <c r="K79" s="19">
        <f t="shared" si="21"/>
        <v>-1629746.805528515</v>
      </c>
      <c r="L79" s="19">
        <f t="shared" si="21"/>
        <v>191060</v>
      </c>
      <c r="M79" s="19">
        <f>SUM(M76:M78)</f>
        <v>0</v>
      </c>
      <c r="N79" s="19">
        <f t="shared" si="21"/>
        <v>-1438686.805528515</v>
      </c>
      <c r="O79" s="19">
        <f t="shared" si="21"/>
        <v>40381957.374471493</v>
      </c>
      <c r="Q79" s="13"/>
      <c r="R79" s="13"/>
      <c r="S79" s="15"/>
    </row>
    <row r="80" spans="1:19" ht="15.75" customHeight="1">
      <c r="D80" s="16"/>
      <c r="E80" s="13"/>
      <c r="F80" s="13"/>
      <c r="G80" s="13"/>
      <c r="H80" s="17"/>
      <c r="I80" s="14"/>
      <c r="J80" s="19"/>
      <c r="K80" s="19"/>
      <c r="L80" s="19"/>
      <c r="M80" s="19"/>
      <c r="N80" s="19"/>
      <c r="O80" s="13"/>
      <c r="Q80" s="13"/>
      <c r="R80" s="13"/>
      <c r="S80" s="15"/>
    </row>
    <row r="81" spans="2:19" ht="15.75" customHeight="1">
      <c r="B81" s="36" t="s">
        <v>69</v>
      </c>
      <c r="D81" s="16" t="s">
        <v>70</v>
      </c>
      <c r="E81" s="20">
        <v>51.5</v>
      </c>
      <c r="F81" s="20">
        <v>123555</v>
      </c>
      <c r="G81" s="20">
        <v>0</v>
      </c>
      <c r="H81" s="20">
        <f>G81</f>
        <v>0</v>
      </c>
      <c r="I81" s="21">
        <f>H81+F81</f>
        <v>123555</v>
      </c>
      <c r="J81" s="22">
        <f>'Jun 2018 - ROO Table 3'!E81</f>
        <v>17225.27</v>
      </c>
      <c r="K81" s="22">
        <f>'Jun 2018 - ROO Table 3'!I81</f>
        <v>-203.90048936084472</v>
      </c>
      <c r="L81" s="22">
        <f>'Jun 2018 - ROO Table 3'!M81</f>
        <v>81</v>
      </c>
      <c r="M81" s="22">
        <f>'Jun 2018 - ROO Table 3'!Q81</f>
        <v>0</v>
      </c>
      <c r="N81" s="22">
        <f>K81+L81+M81</f>
        <v>-122.90048936084472</v>
      </c>
      <c r="O81" s="22">
        <f>N81+J81</f>
        <v>17102.369510639157</v>
      </c>
      <c r="Q81" s="13"/>
      <c r="R81" s="13"/>
      <c r="S81" s="15"/>
    </row>
    <row r="82" spans="2:19" ht="15.75" customHeight="1">
      <c r="B82" s="1" t="s">
        <v>33</v>
      </c>
      <c r="D82" s="16"/>
      <c r="E82" s="17">
        <f>SUM(E81:E81)</f>
        <v>51.5</v>
      </c>
      <c r="F82" s="17">
        <f>SUM(F81:F81)</f>
        <v>123555</v>
      </c>
      <c r="G82" s="17">
        <v>0</v>
      </c>
      <c r="H82" s="17">
        <v>0</v>
      </c>
      <c r="I82" s="18">
        <f>SUM(I81)</f>
        <v>123555</v>
      </c>
      <c r="J82" s="19">
        <f>SUM(J81)</f>
        <v>17225.27</v>
      </c>
      <c r="K82" s="19">
        <f>SUM(K81)</f>
        <v>-203.90048936084472</v>
      </c>
      <c r="L82" s="19">
        <f>SUM(L81:L81)</f>
        <v>81</v>
      </c>
      <c r="M82" s="19">
        <f>SUM(M81:M81)</f>
        <v>0</v>
      </c>
      <c r="N82" s="19">
        <f>SUM(N81)</f>
        <v>-122.90048936084472</v>
      </c>
      <c r="O82" s="19">
        <f>SUM(O81)</f>
        <v>17102.369510639157</v>
      </c>
      <c r="S82" s="15"/>
    </row>
    <row r="83" spans="2:19" ht="15.75" customHeight="1">
      <c r="D83" s="16"/>
      <c r="E83" s="13"/>
      <c r="F83" s="13"/>
      <c r="G83" s="13" t="s">
        <v>65</v>
      </c>
      <c r="H83" s="13" t="s">
        <v>65</v>
      </c>
      <c r="I83" s="14" t="s">
        <v>65</v>
      </c>
      <c r="J83" s="19" t="s">
        <v>65</v>
      </c>
      <c r="K83" s="19"/>
      <c r="L83" s="19"/>
      <c r="M83" s="19"/>
      <c r="N83" s="19"/>
      <c r="O83" s="13"/>
      <c r="Q83" s="13"/>
      <c r="R83" s="13"/>
      <c r="S83" s="15"/>
    </row>
    <row r="84" spans="2:19" s="23" customFormat="1" ht="15.75" customHeight="1">
      <c r="B84" s="1" t="s">
        <v>36</v>
      </c>
      <c r="D84" s="16" t="s">
        <v>37</v>
      </c>
      <c r="E84" s="20">
        <v>0</v>
      </c>
      <c r="F84" s="20">
        <v>0</v>
      </c>
      <c r="G84" s="20">
        <v>0</v>
      </c>
      <c r="H84" s="20">
        <f>G84</f>
        <v>0</v>
      </c>
      <c r="I84" s="21">
        <f>H84+F84</f>
        <v>0</v>
      </c>
      <c r="J84" s="22">
        <f>'Jun 2018 - ROO Table 3'!E84</f>
        <v>25144.080000000002</v>
      </c>
      <c r="K84" s="22">
        <f>'Jun 2018 - ROO Table 3'!I84</f>
        <v>0</v>
      </c>
      <c r="L84" s="22">
        <f>'Jun 2018 - ROO Table 3'!M84</f>
        <v>0</v>
      </c>
      <c r="M84" s="22">
        <f>'Jun 2018 - ROO Table 3'!Q84</f>
        <v>0</v>
      </c>
      <c r="N84" s="22">
        <f>K84+L84+M84</f>
        <v>0</v>
      </c>
      <c r="O84" s="22">
        <f>N84+J84</f>
        <v>25144.080000000002</v>
      </c>
      <c r="Q84" s="24"/>
      <c r="R84" s="24"/>
      <c r="S84" s="25"/>
    </row>
    <row r="85" spans="2:19" s="23" customFormat="1" ht="15.75" customHeight="1">
      <c r="B85" s="1"/>
      <c r="D85" s="16"/>
      <c r="E85" s="20"/>
      <c r="F85" s="20"/>
      <c r="G85" s="20"/>
      <c r="H85" s="20"/>
      <c r="I85" s="21"/>
      <c r="J85" s="22"/>
      <c r="K85" s="22"/>
      <c r="L85" s="22"/>
      <c r="M85" s="22"/>
      <c r="N85" s="22"/>
      <c r="O85" s="22"/>
      <c r="Q85" s="24"/>
      <c r="R85" s="24"/>
      <c r="S85" s="25"/>
    </row>
    <row r="86" spans="2:19" ht="15.75" customHeight="1">
      <c r="B86" s="1" t="s">
        <v>40</v>
      </c>
      <c r="D86" s="16" t="s">
        <v>41</v>
      </c>
      <c r="E86" s="20">
        <v>0</v>
      </c>
      <c r="F86" s="20">
        <v>0</v>
      </c>
      <c r="G86" s="20">
        <v>0</v>
      </c>
      <c r="H86" s="20">
        <f t="shared" ref="H86:H91" si="22">G86</f>
        <v>0</v>
      </c>
      <c r="I86" s="21">
        <f t="shared" ref="I86:I91" si="23">H86+F86</f>
        <v>0</v>
      </c>
      <c r="J86" s="22">
        <f>'Jun 2018 - ROO Table 3'!E86</f>
        <v>-4144795.23</v>
      </c>
      <c r="K86" s="22">
        <f>'Jun 2018 - ROO Table 3'!I86</f>
        <v>4144795.23</v>
      </c>
      <c r="L86" s="22">
        <f>'Jun 2018 - ROO Table 3'!M86</f>
        <v>0</v>
      </c>
      <c r="M86" s="22">
        <f>'Jun 2018 - ROO Table 3'!Q86</f>
        <v>0</v>
      </c>
      <c r="N86" s="22">
        <f t="shared" ref="N86:N91" si="24">K86+L86+M86</f>
        <v>4144795.23</v>
      </c>
      <c r="O86" s="22">
        <f t="shared" ref="O86:O91" si="25">N86+J86</f>
        <v>0</v>
      </c>
      <c r="Q86" s="13"/>
      <c r="R86" s="13"/>
      <c r="S86" s="15"/>
    </row>
    <row r="87" spans="2:19" s="23" customFormat="1" ht="15.75" customHeight="1">
      <c r="B87" s="1" t="s">
        <v>48</v>
      </c>
      <c r="D87" s="16" t="s">
        <v>49</v>
      </c>
      <c r="E87" s="20">
        <v>0</v>
      </c>
      <c r="F87" s="20">
        <v>0</v>
      </c>
      <c r="G87" s="20">
        <v>0</v>
      </c>
      <c r="H87" s="20">
        <f t="shared" si="22"/>
        <v>0</v>
      </c>
      <c r="I87" s="21">
        <f t="shared" si="23"/>
        <v>0</v>
      </c>
      <c r="J87" s="22">
        <f>'Jun 2018 - ROO Table 3'!E87</f>
        <v>1665639.08</v>
      </c>
      <c r="K87" s="22">
        <f>'Jun 2018 - ROO Table 3'!I87</f>
        <v>-1665639.08</v>
      </c>
      <c r="L87" s="22">
        <f>'Jun 2018 - ROO Table 3'!M87</f>
        <v>0</v>
      </c>
      <c r="M87" s="22">
        <f>'Jun 2018 - ROO Table 3'!Q87</f>
        <v>0</v>
      </c>
      <c r="N87" s="22">
        <f t="shared" si="24"/>
        <v>-1665639.08</v>
      </c>
      <c r="O87" s="22">
        <f t="shared" si="25"/>
        <v>0</v>
      </c>
      <c r="Q87" s="24"/>
      <c r="R87" s="24"/>
      <c r="S87" s="25"/>
    </row>
    <row r="88" spans="2:19" s="23" customFormat="1" ht="15.75" customHeight="1">
      <c r="B88" s="1" t="s">
        <v>50</v>
      </c>
      <c r="D88" s="16" t="s">
        <v>51</v>
      </c>
      <c r="E88" s="20">
        <v>2</v>
      </c>
      <c r="F88" s="20">
        <v>0</v>
      </c>
      <c r="G88" s="20">
        <v>0</v>
      </c>
      <c r="H88" s="20">
        <f t="shared" si="22"/>
        <v>0</v>
      </c>
      <c r="I88" s="21">
        <f t="shared" si="23"/>
        <v>0</v>
      </c>
      <c r="J88" s="22">
        <f>'Jun 2018 - ROO Table 3'!E88</f>
        <v>33.92</v>
      </c>
      <c r="K88" s="22">
        <f>'Jun 2018 - ROO Table 3'!I88</f>
        <v>-33.92</v>
      </c>
      <c r="L88" s="22">
        <f>'Jun 2018 - ROO Table 3'!M88</f>
        <v>0</v>
      </c>
      <c r="M88" s="22">
        <f>'Jun 2018 - ROO Table 3'!Q88</f>
        <v>0</v>
      </c>
      <c r="N88" s="22">
        <f t="shared" si="24"/>
        <v>-33.92</v>
      </c>
      <c r="O88" s="22">
        <f t="shared" si="25"/>
        <v>0</v>
      </c>
      <c r="Q88" s="24"/>
      <c r="R88" s="24"/>
      <c r="S88" s="25"/>
    </row>
    <row r="89" spans="2:19" s="23" customFormat="1" ht="15.75" customHeight="1">
      <c r="B89" s="1" t="s">
        <v>78</v>
      </c>
      <c r="D89" s="16" t="s">
        <v>53</v>
      </c>
      <c r="E89" s="20">
        <v>0</v>
      </c>
      <c r="F89" s="20">
        <v>0</v>
      </c>
      <c r="G89" s="20">
        <v>0</v>
      </c>
      <c r="H89" s="20">
        <f t="shared" si="22"/>
        <v>0</v>
      </c>
      <c r="I89" s="21">
        <f t="shared" si="23"/>
        <v>0</v>
      </c>
      <c r="J89" s="22">
        <f>'Jun 2018 - ROO Table 3'!E89</f>
        <v>221.5</v>
      </c>
      <c r="K89" s="22">
        <f>'Jun 2018 - ROO Table 3'!I89</f>
        <v>-221.5</v>
      </c>
      <c r="L89" s="22">
        <f>'Jun 2018 - ROO Table 3'!M89</f>
        <v>0</v>
      </c>
      <c r="M89" s="22">
        <f>'Jun 2018 - ROO Table 3'!Q89</f>
        <v>0</v>
      </c>
      <c r="N89" s="22">
        <f t="shared" si="24"/>
        <v>-221.5</v>
      </c>
      <c r="O89" s="22">
        <f t="shared" si="25"/>
        <v>0</v>
      </c>
      <c r="Q89" s="24"/>
      <c r="R89" s="24"/>
      <c r="S89" s="25"/>
    </row>
    <row r="90" spans="2:19" s="23" customFormat="1" ht="15.75" customHeight="1">
      <c r="B90" s="1" t="s">
        <v>266</v>
      </c>
      <c r="D90" s="16" t="s">
        <v>267</v>
      </c>
      <c r="E90" s="20">
        <v>0</v>
      </c>
      <c r="F90" s="20">
        <v>0</v>
      </c>
      <c r="G90" s="20">
        <v>0</v>
      </c>
      <c r="H90" s="20">
        <f t="shared" si="22"/>
        <v>0</v>
      </c>
      <c r="I90" s="21">
        <f t="shared" si="23"/>
        <v>0</v>
      </c>
      <c r="J90" s="22">
        <f>'Jun 2018 - ROO Table 3'!E90</f>
        <v>-1650105.3</v>
      </c>
      <c r="K90" s="22">
        <f>'Jun 2018 - ROO Table 3'!I90</f>
        <v>1650105.3</v>
      </c>
      <c r="L90" s="22">
        <f>'Jun 2018 - ROO Table 3'!M90</f>
        <v>0</v>
      </c>
      <c r="M90" s="22">
        <f>'Jun 2018 - ROO Table 3'!Q90</f>
        <v>0</v>
      </c>
      <c r="N90" s="22">
        <f t="shared" si="24"/>
        <v>1650105.3</v>
      </c>
      <c r="O90" s="22">
        <f t="shared" si="25"/>
        <v>0</v>
      </c>
      <c r="Q90" s="24"/>
      <c r="R90" s="24"/>
      <c r="S90" s="25"/>
    </row>
    <row r="91" spans="2:19" s="23" customFormat="1" ht="15.75" customHeight="1">
      <c r="B91" s="1" t="s">
        <v>268</v>
      </c>
      <c r="D91" s="16" t="s">
        <v>269</v>
      </c>
      <c r="E91" s="20">
        <v>0</v>
      </c>
      <c r="F91" s="20">
        <v>0</v>
      </c>
      <c r="G91" s="20">
        <v>0</v>
      </c>
      <c r="H91" s="20">
        <f t="shared" si="22"/>
        <v>0</v>
      </c>
      <c r="I91" s="21">
        <f t="shared" si="23"/>
        <v>0</v>
      </c>
      <c r="J91" s="22">
        <f>'Jun 2018 - ROO Table 3'!E91</f>
        <v>-30381.040000000001</v>
      </c>
      <c r="K91" s="22">
        <f>'Jun 2018 - ROO Table 3'!I91</f>
        <v>30381.040000000001</v>
      </c>
      <c r="L91" s="22">
        <f>'Jun 2018 - ROO Table 3'!M91</f>
        <v>0</v>
      </c>
      <c r="M91" s="22">
        <f>'Jun 2018 - ROO Table 3'!Q91</f>
        <v>0</v>
      </c>
      <c r="N91" s="22">
        <f t="shared" si="24"/>
        <v>30381.040000000001</v>
      </c>
      <c r="O91" s="22">
        <f t="shared" si="25"/>
        <v>0</v>
      </c>
      <c r="Q91" s="24"/>
      <c r="R91" s="24"/>
      <c r="S91" s="25"/>
    </row>
    <row r="92" spans="2:19" ht="15.75" customHeight="1">
      <c r="D92" s="16"/>
      <c r="E92" s="13"/>
      <c r="F92" s="13"/>
      <c r="G92" s="13"/>
      <c r="H92" s="13"/>
      <c r="I92" s="14"/>
      <c r="J92" s="19"/>
      <c r="K92" s="19"/>
      <c r="L92" s="19"/>
      <c r="M92" s="19"/>
      <c r="N92" s="19"/>
      <c r="O92" s="19"/>
      <c r="Q92" s="13"/>
      <c r="R92" s="13"/>
      <c r="S92" s="15"/>
    </row>
    <row r="93" spans="2:19" s="23" customFormat="1" ht="15.75" customHeight="1">
      <c r="B93" s="1" t="s">
        <v>56</v>
      </c>
      <c r="D93" s="16" t="s">
        <v>57</v>
      </c>
      <c r="E93" s="20">
        <v>0</v>
      </c>
      <c r="F93" s="20">
        <v>5650000</v>
      </c>
      <c r="G93" s="20">
        <v>0</v>
      </c>
      <c r="H93" s="20">
        <f>G93</f>
        <v>0</v>
      </c>
      <c r="I93" s="21">
        <f>H93+F93</f>
        <v>5650000</v>
      </c>
      <c r="J93" s="22">
        <f>'Jun 2018 - ROO Table 3'!E93</f>
        <v>876000</v>
      </c>
      <c r="K93" s="22">
        <f>'Jun 2018 - ROO Table 3'!I93</f>
        <v>0</v>
      </c>
      <c r="L93" s="22">
        <f>'Jun 2018 - ROO Table 3'!M93</f>
        <v>0</v>
      </c>
      <c r="M93" s="22">
        <f>'Jun 2018 - ROO Table 3'!Q93</f>
        <v>0</v>
      </c>
      <c r="N93" s="22">
        <f>K93+L93+M93</f>
        <v>0</v>
      </c>
      <c r="O93" s="22">
        <f>N93+J93</f>
        <v>876000</v>
      </c>
      <c r="Q93" s="24"/>
      <c r="R93" s="24"/>
      <c r="S93" s="25"/>
    </row>
    <row r="94" spans="2:19" ht="15.75" customHeight="1">
      <c r="B94" s="23"/>
      <c r="D94" s="16"/>
      <c r="E94" s="13"/>
      <c r="F94" s="13"/>
      <c r="G94" s="13"/>
      <c r="H94" s="13"/>
      <c r="I94" s="14"/>
      <c r="J94" s="19"/>
      <c r="K94" s="19"/>
      <c r="L94" s="19"/>
      <c r="M94" s="19"/>
      <c r="N94" s="19"/>
      <c r="O94" s="13"/>
      <c r="Q94" s="13"/>
      <c r="R94" s="13"/>
      <c r="S94" s="15"/>
    </row>
    <row r="95" spans="2:19" ht="15.75" customHeight="1">
      <c r="B95" s="29" t="s">
        <v>6</v>
      </c>
      <c r="C95" s="30"/>
      <c r="D95" s="31"/>
      <c r="E95" s="32">
        <f t="shared" ref="E95:O95" si="26">+E71+E74+E79+E82+E84+SUM(E86:E93)</f>
        <v>567.58333333333326</v>
      </c>
      <c r="F95" s="32">
        <f t="shared" si="26"/>
        <v>738560025</v>
      </c>
      <c r="G95" s="32">
        <f t="shared" si="26"/>
        <v>0</v>
      </c>
      <c r="H95" s="32">
        <f t="shared" si="26"/>
        <v>0</v>
      </c>
      <c r="I95" s="33">
        <f t="shared" si="26"/>
        <v>738560025</v>
      </c>
      <c r="J95" s="35">
        <f t="shared" si="26"/>
        <v>48325447.939999998</v>
      </c>
      <c r="K95" s="35">
        <f t="shared" si="26"/>
        <v>2187957.7844441142</v>
      </c>
      <c r="L95" s="35">
        <f t="shared" si="26"/>
        <v>235843</v>
      </c>
      <c r="M95" s="35">
        <f t="shared" si="26"/>
        <v>0</v>
      </c>
      <c r="N95" s="35">
        <f t="shared" si="26"/>
        <v>2423800.7844441142</v>
      </c>
      <c r="O95" s="35">
        <f t="shared" si="26"/>
        <v>50749248.724444114</v>
      </c>
      <c r="Q95" s="13"/>
      <c r="R95" s="13"/>
      <c r="S95" s="15"/>
    </row>
    <row r="96" spans="2:19" ht="15.75" customHeight="1">
      <c r="D96" s="16"/>
      <c r="E96" s="13"/>
      <c r="F96" s="13"/>
      <c r="G96" s="13"/>
      <c r="H96" s="13"/>
      <c r="I96" s="14"/>
      <c r="J96" s="19" t="s">
        <v>65</v>
      </c>
      <c r="K96" s="13"/>
      <c r="L96" s="13"/>
      <c r="M96" s="13"/>
      <c r="N96" s="13"/>
      <c r="O96" s="13"/>
      <c r="Q96" s="13"/>
      <c r="R96" s="13"/>
      <c r="S96" s="15"/>
    </row>
    <row r="97" spans="1:19" ht="15.75" customHeight="1">
      <c r="A97" s="10" t="s">
        <v>79</v>
      </c>
      <c r="B97" s="36"/>
      <c r="D97" s="16"/>
      <c r="E97" s="13"/>
      <c r="F97" s="13"/>
      <c r="G97" s="13"/>
      <c r="H97" s="13"/>
      <c r="I97" s="14"/>
      <c r="J97" s="19"/>
      <c r="K97" s="19"/>
      <c r="L97" s="19"/>
      <c r="M97" s="19"/>
      <c r="N97" s="19"/>
      <c r="O97" s="19"/>
      <c r="S97" s="15"/>
    </row>
    <row r="98" spans="1:19" ht="15.75" customHeight="1">
      <c r="A98" s="10"/>
      <c r="B98" s="36"/>
      <c r="D98" s="5" t="s">
        <v>80</v>
      </c>
      <c r="E98" s="13"/>
      <c r="F98" s="13"/>
      <c r="G98" s="13"/>
      <c r="H98" s="13"/>
      <c r="I98" s="14"/>
      <c r="J98" s="19"/>
      <c r="K98" s="19"/>
      <c r="L98" s="19"/>
      <c r="M98" s="19"/>
      <c r="N98" s="19"/>
      <c r="O98" s="19"/>
      <c r="S98" s="15"/>
    </row>
    <row r="99" spans="1:19" ht="15.75" customHeight="1">
      <c r="B99" s="36" t="s">
        <v>81</v>
      </c>
      <c r="D99" s="16">
        <v>40</v>
      </c>
      <c r="E99" s="17">
        <v>3032.1666666666665</v>
      </c>
      <c r="F99" s="17">
        <v>110925210</v>
      </c>
      <c r="G99" s="17">
        <v>-15524525.942399999</v>
      </c>
      <c r="H99" s="17">
        <f>G99</f>
        <v>-15524525.942399999</v>
      </c>
      <c r="I99" s="18">
        <f>H99+F99</f>
        <v>95400684.057600006</v>
      </c>
      <c r="J99" s="19">
        <f>'Jun 2018 - ROO Table 3'!E99</f>
        <v>9273330.9900000002</v>
      </c>
      <c r="K99" s="19">
        <f>'Jun 2018 - ROO Table 3'!I99</f>
        <v>-693544.94054617872</v>
      </c>
      <c r="L99" s="19">
        <f>'Jun 2018 - ROO Table 3'!M99</f>
        <v>40783</v>
      </c>
      <c r="M99" s="19">
        <f>'Jun 2018 - ROO Table 3'!Q99</f>
        <v>0</v>
      </c>
      <c r="N99" s="19">
        <f>K99+L99+M99</f>
        <v>-652761.94054617872</v>
      </c>
      <c r="O99" s="19">
        <f>N99+J99</f>
        <v>8620569.049453821</v>
      </c>
      <c r="Q99" s="13"/>
      <c r="R99" s="13"/>
      <c r="S99" s="15"/>
    </row>
    <row r="100" spans="1:19" ht="15.75" customHeight="1">
      <c r="B100" s="36" t="s">
        <v>82</v>
      </c>
      <c r="D100" s="16" t="s">
        <v>83</v>
      </c>
      <c r="E100" s="20">
        <v>2139</v>
      </c>
      <c r="F100" s="20">
        <v>53865785</v>
      </c>
      <c r="G100" s="20">
        <v>0</v>
      </c>
      <c r="H100" s="20">
        <f>G100</f>
        <v>0</v>
      </c>
      <c r="I100" s="21">
        <f>H100+F100</f>
        <v>53865785</v>
      </c>
      <c r="J100" s="22">
        <f>'Jun 2018 - ROO Table 3'!E100</f>
        <v>4984701.6899999995</v>
      </c>
      <c r="K100" s="22">
        <f>'Jun 2018 - ROO Table 3'!I100</f>
        <v>0</v>
      </c>
      <c r="L100" s="22">
        <f>'Jun 2018 - ROO Table 3'!M100</f>
        <v>23694</v>
      </c>
      <c r="M100" s="22">
        <f>'Jun 2018 - ROO Table 3'!Q100</f>
        <v>0</v>
      </c>
      <c r="N100" s="22">
        <f>K100+L100+M100</f>
        <v>23694</v>
      </c>
      <c r="O100" s="22">
        <f>N100+J100</f>
        <v>5008395.6899999995</v>
      </c>
      <c r="Q100" s="13"/>
      <c r="R100" s="13"/>
      <c r="S100" s="15"/>
    </row>
    <row r="101" spans="1:19" ht="15.75" customHeight="1">
      <c r="B101" s="1" t="s">
        <v>33</v>
      </c>
      <c r="D101" s="16"/>
      <c r="E101" s="17">
        <f>SUM(E99:E100)</f>
        <v>5171.1666666666661</v>
      </c>
      <c r="F101" s="17">
        <f>SUM(F99:F100)</f>
        <v>164790995</v>
      </c>
      <c r="G101" s="17">
        <f t="shared" ref="G101:O101" si="27">SUM(G99:G100)</f>
        <v>-15524525.942399999</v>
      </c>
      <c r="H101" s="17">
        <f t="shared" si="27"/>
        <v>-15524525.942399999</v>
      </c>
      <c r="I101" s="18">
        <f t="shared" si="27"/>
        <v>149266469.05760002</v>
      </c>
      <c r="J101" s="19">
        <f t="shared" si="27"/>
        <v>14258032.68</v>
      </c>
      <c r="K101" s="19">
        <f t="shared" si="27"/>
        <v>-693544.94054617872</v>
      </c>
      <c r="L101" s="19">
        <f>SUM(L99:L100)</f>
        <v>64477</v>
      </c>
      <c r="M101" s="19">
        <f>SUM(M99:M100)</f>
        <v>0</v>
      </c>
      <c r="N101" s="19">
        <f t="shared" si="27"/>
        <v>-629067.94054617872</v>
      </c>
      <c r="O101" s="19">
        <f t="shared" si="27"/>
        <v>13628964.739453821</v>
      </c>
      <c r="Q101" s="13"/>
      <c r="R101" s="13"/>
      <c r="S101" s="15"/>
    </row>
    <row r="102" spans="1:19" s="23" customFormat="1" ht="15.75" customHeight="1">
      <c r="A102" s="1"/>
      <c r="B102" s="1"/>
      <c r="C102" s="1"/>
      <c r="D102" s="16"/>
      <c r="E102" s="13"/>
      <c r="F102" s="13"/>
      <c r="G102" s="13" t="s">
        <v>65</v>
      </c>
      <c r="H102" s="13" t="s">
        <v>65</v>
      </c>
      <c r="I102" s="14" t="s">
        <v>65</v>
      </c>
      <c r="J102" s="19" t="s">
        <v>65</v>
      </c>
      <c r="K102" s="19" t="s">
        <v>65</v>
      </c>
      <c r="L102" s="19" t="s">
        <v>65</v>
      </c>
      <c r="M102" s="19" t="s">
        <v>65</v>
      </c>
      <c r="N102" s="19"/>
      <c r="O102" s="13"/>
      <c r="P102" s="23" t="s">
        <v>65</v>
      </c>
      <c r="Q102" s="24"/>
      <c r="R102" s="24"/>
      <c r="S102" s="25"/>
    </row>
    <row r="103" spans="1:19" s="23" customFormat="1" ht="15.75" customHeight="1">
      <c r="B103" s="1" t="s">
        <v>36</v>
      </c>
      <c r="D103" s="16" t="s">
        <v>37</v>
      </c>
      <c r="E103" s="20">
        <v>0</v>
      </c>
      <c r="F103" s="20">
        <v>0</v>
      </c>
      <c r="G103" s="20">
        <v>0</v>
      </c>
      <c r="H103" s="20">
        <v>0</v>
      </c>
      <c r="I103" s="21">
        <f>H103+F103</f>
        <v>0</v>
      </c>
      <c r="J103" s="22">
        <f>'Jun 2018 - ROO Table 3'!E103</f>
        <v>235993.83000000002</v>
      </c>
      <c r="K103" s="22">
        <f>'Jun 2018 - ROO Table 3'!I103</f>
        <v>0</v>
      </c>
      <c r="L103" s="22">
        <f>'Jun 2018 - ROO Table 3'!M103</f>
        <v>0</v>
      </c>
      <c r="M103" s="22">
        <f>'Jun 2018 - ROO Table 3'!Q103</f>
        <v>0</v>
      </c>
      <c r="N103" s="22">
        <f>K103+L103+M103</f>
        <v>0</v>
      </c>
      <c r="O103" s="22">
        <f>N103+J103</f>
        <v>235993.83000000002</v>
      </c>
      <c r="Q103" s="24"/>
      <c r="R103" s="24"/>
      <c r="S103" s="25"/>
    </row>
    <row r="104" spans="1:19" s="23" customFormat="1" ht="15.75" customHeight="1">
      <c r="B104" s="1"/>
      <c r="D104" s="16"/>
      <c r="E104" s="20"/>
      <c r="F104" s="20"/>
      <c r="G104" s="20"/>
      <c r="H104" s="20"/>
      <c r="I104" s="21"/>
      <c r="J104" s="22"/>
      <c r="K104" s="22"/>
      <c r="L104" s="22"/>
      <c r="M104" s="22"/>
      <c r="N104" s="22"/>
      <c r="O104" s="22"/>
      <c r="Q104" s="24"/>
      <c r="R104" s="24"/>
      <c r="S104" s="25"/>
    </row>
    <row r="105" spans="1:19" s="23" customFormat="1" ht="15.75" customHeight="1">
      <c r="B105" s="1" t="s">
        <v>84</v>
      </c>
      <c r="D105" s="16" t="s">
        <v>85</v>
      </c>
      <c r="E105" s="20">
        <v>0</v>
      </c>
      <c r="F105" s="20">
        <v>0</v>
      </c>
      <c r="G105" s="20">
        <v>0</v>
      </c>
      <c r="H105" s="20">
        <v>0</v>
      </c>
      <c r="I105" s="21">
        <f t="shared" ref="I105:I112" si="28">H105+F105</f>
        <v>0</v>
      </c>
      <c r="J105" s="22">
        <f>'Jun 2018 - ROO Table 3'!E105</f>
        <v>43000</v>
      </c>
      <c r="K105" s="22">
        <f>'Jun 2018 - ROO Table 3'!I105</f>
        <v>-43000</v>
      </c>
      <c r="L105" s="22">
        <f>'Jun 2018 - ROO Table 3'!M105</f>
        <v>0</v>
      </c>
      <c r="M105" s="22">
        <f>'Jun 2018 - ROO Table 3'!Q105</f>
        <v>0</v>
      </c>
      <c r="N105" s="22">
        <f t="shared" ref="N105:N112" si="29">K105+L105+M105</f>
        <v>-43000</v>
      </c>
      <c r="O105" s="22">
        <f t="shared" ref="O105:O112" si="30">N105+J105</f>
        <v>0</v>
      </c>
      <c r="Q105" s="24"/>
      <c r="R105" s="24"/>
      <c r="S105" s="25"/>
    </row>
    <row r="106" spans="1:19" ht="15.75" customHeight="1">
      <c r="B106" s="1" t="s">
        <v>40</v>
      </c>
      <c r="D106" s="16" t="s">
        <v>41</v>
      </c>
      <c r="E106" s="20">
        <v>0</v>
      </c>
      <c r="F106" s="20">
        <v>0</v>
      </c>
      <c r="G106" s="20">
        <v>0</v>
      </c>
      <c r="H106" s="20">
        <v>0</v>
      </c>
      <c r="I106" s="21">
        <f t="shared" si="28"/>
        <v>0</v>
      </c>
      <c r="J106" s="22">
        <f>'Jun 2018 - ROO Table 3'!E106</f>
        <v>-1589085.9500000002</v>
      </c>
      <c r="K106" s="22">
        <f>'Jun 2018 - ROO Table 3'!I106</f>
        <v>1589085.9500000002</v>
      </c>
      <c r="L106" s="22">
        <f>'Jun 2018 - ROO Table 3'!M106</f>
        <v>0</v>
      </c>
      <c r="M106" s="22">
        <f>'Jun 2018 - ROO Table 3'!Q106</f>
        <v>0</v>
      </c>
      <c r="N106" s="22">
        <f t="shared" si="29"/>
        <v>1589085.9500000002</v>
      </c>
      <c r="O106" s="22">
        <f t="shared" si="30"/>
        <v>0</v>
      </c>
      <c r="Q106" s="13"/>
      <c r="R106" s="13"/>
      <c r="S106" s="15"/>
    </row>
    <row r="107" spans="1:19" s="23" customFormat="1" ht="15.75" customHeight="1">
      <c r="B107" s="1" t="s">
        <v>48</v>
      </c>
      <c r="D107" s="16" t="s">
        <v>49</v>
      </c>
      <c r="E107" s="20">
        <v>0</v>
      </c>
      <c r="F107" s="20">
        <v>0</v>
      </c>
      <c r="G107" s="20">
        <v>0</v>
      </c>
      <c r="H107" s="20">
        <v>0</v>
      </c>
      <c r="I107" s="21">
        <f t="shared" si="28"/>
        <v>0</v>
      </c>
      <c r="J107" s="22">
        <f>'Jun 2018 - ROO Table 3'!E107</f>
        <v>495123.91</v>
      </c>
      <c r="K107" s="22">
        <f>'Jun 2018 - ROO Table 3'!I107</f>
        <v>-495123.91</v>
      </c>
      <c r="L107" s="22">
        <f>'Jun 2018 - ROO Table 3'!M107</f>
        <v>0</v>
      </c>
      <c r="M107" s="22">
        <f>'Jun 2018 - ROO Table 3'!Q107</f>
        <v>0</v>
      </c>
      <c r="N107" s="22">
        <f t="shared" si="29"/>
        <v>-495123.91</v>
      </c>
      <c r="O107" s="22">
        <f t="shared" si="30"/>
        <v>0</v>
      </c>
      <c r="Q107" s="24"/>
      <c r="R107" s="24"/>
      <c r="S107" s="25"/>
    </row>
    <row r="108" spans="1:19" s="23" customFormat="1" ht="15.75" customHeight="1">
      <c r="B108" s="1" t="s">
        <v>50</v>
      </c>
      <c r="D108" s="16" t="s">
        <v>51</v>
      </c>
      <c r="E108" s="20">
        <v>0</v>
      </c>
      <c r="F108" s="20">
        <v>0</v>
      </c>
      <c r="G108" s="20">
        <v>0</v>
      </c>
      <c r="H108" s="20">
        <v>0</v>
      </c>
      <c r="I108" s="21">
        <f t="shared" si="28"/>
        <v>0</v>
      </c>
      <c r="J108" s="22">
        <f>'Jun 2018 - ROO Table 3'!E108</f>
        <v>207.88</v>
      </c>
      <c r="K108" s="22">
        <f>'Jun 2018 - ROO Table 3'!I108</f>
        <v>-207.88</v>
      </c>
      <c r="L108" s="22">
        <f>'Jun 2018 - ROO Table 3'!M108</f>
        <v>0</v>
      </c>
      <c r="M108" s="22">
        <f>'Jun 2018 - ROO Table 3'!Q108</f>
        <v>0</v>
      </c>
      <c r="N108" s="22">
        <f t="shared" si="29"/>
        <v>-207.88</v>
      </c>
      <c r="O108" s="22">
        <f t="shared" si="30"/>
        <v>0</v>
      </c>
      <c r="Q108" s="24"/>
      <c r="R108" s="24"/>
      <c r="S108" s="25"/>
    </row>
    <row r="109" spans="1:19" s="23" customFormat="1" ht="15.75" customHeight="1">
      <c r="B109" s="1" t="s">
        <v>78</v>
      </c>
      <c r="D109" s="16" t="s">
        <v>53</v>
      </c>
      <c r="E109" s="20">
        <v>0</v>
      </c>
      <c r="F109" s="20">
        <v>0</v>
      </c>
      <c r="G109" s="20">
        <v>0</v>
      </c>
      <c r="H109" s="20">
        <v>0</v>
      </c>
      <c r="I109" s="21">
        <f t="shared" si="28"/>
        <v>0</v>
      </c>
      <c r="J109" s="22">
        <f>'Jun 2018 - ROO Table 3'!E109</f>
        <v>4417.13</v>
      </c>
      <c r="K109" s="22">
        <f>'Jun 2018 - ROO Table 3'!I109</f>
        <v>-4417.13</v>
      </c>
      <c r="L109" s="22">
        <f>'Jun 2018 - ROO Table 3'!M109</f>
        <v>0</v>
      </c>
      <c r="M109" s="22">
        <f>'Jun 2018 - ROO Table 3'!Q109</f>
        <v>0</v>
      </c>
      <c r="N109" s="22">
        <f t="shared" si="29"/>
        <v>-4417.13</v>
      </c>
      <c r="O109" s="22">
        <f t="shared" si="30"/>
        <v>0</v>
      </c>
      <c r="Q109" s="24"/>
      <c r="R109" s="24"/>
      <c r="S109" s="25"/>
    </row>
    <row r="110" spans="1:19" s="23" customFormat="1" ht="15.75" customHeight="1">
      <c r="B110" s="1" t="s">
        <v>86</v>
      </c>
      <c r="D110" s="16" t="s">
        <v>87</v>
      </c>
      <c r="E110" s="20">
        <v>0</v>
      </c>
      <c r="F110" s="20">
        <v>0</v>
      </c>
      <c r="G110" s="20">
        <v>0</v>
      </c>
      <c r="H110" s="20">
        <v>0</v>
      </c>
      <c r="I110" s="21">
        <f t="shared" si="28"/>
        <v>0</v>
      </c>
      <c r="J110" s="22">
        <f>'Jun 2018 - ROO Table 3'!E110</f>
        <v>108720.5</v>
      </c>
      <c r="K110" s="22">
        <f>'Jun 2018 - ROO Table 3'!I110</f>
        <v>-108720.5</v>
      </c>
      <c r="L110" s="22">
        <f>'Jun 2018 - ROO Table 3'!M110</f>
        <v>0</v>
      </c>
      <c r="M110" s="22">
        <f>'Jun 2018 - ROO Table 3'!Q110</f>
        <v>0</v>
      </c>
      <c r="N110" s="22">
        <f t="shared" si="29"/>
        <v>-108720.5</v>
      </c>
      <c r="O110" s="22">
        <f t="shared" si="30"/>
        <v>0</v>
      </c>
      <c r="Q110" s="24"/>
      <c r="R110" s="24"/>
      <c r="S110" s="25"/>
    </row>
    <row r="111" spans="1:19" s="23" customFormat="1" ht="15.75" customHeight="1">
      <c r="B111" s="1" t="s">
        <v>266</v>
      </c>
      <c r="D111" s="16" t="s">
        <v>267</v>
      </c>
      <c r="E111" s="20">
        <v>0</v>
      </c>
      <c r="F111" s="20">
        <v>0</v>
      </c>
      <c r="G111" s="20">
        <v>0</v>
      </c>
      <c r="H111" s="20">
        <v>0</v>
      </c>
      <c r="I111" s="21">
        <f t="shared" si="28"/>
        <v>0</v>
      </c>
      <c r="J111" s="22">
        <f>'Jun 2018 - ROO Table 3'!E111</f>
        <v>-288287.46000000002</v>
      </c>
      <c r="K111" s="22">
        <f>'Jun 2018 - ROO Table 3'!I111</f>
        <v>288287.46000000002</v>
      </c>
      <c r="L111" s="22">
        <f>'Jun 2018 - ROO Table 3'!M111</f>
        <v>0</v>
      </c>
      <c r="M111" s="22">
        <f>'Jun 2018 - ROO Table 3'!Q111</f>
        <v>0</v>
      </c>
      <c r="N111" s="22">
        <f t="shared" si="29"/>
        <v>288287.46000000002</v>
      </c>
      <c r="O111" s="22">
        <f t="shared" si="30"/>
        <v>0</v>
      </c>
      <c r="Q111" s="24"/>
      <c r="R111" s="24"/>
      <c r="S111" s="25"/>
    </row>
    <row r="112" spans="1:19" s="23" customFormat="1" ht="15.75" customHeight="1">
      <c r="B112" s="1" t="s">
        <v>268</v>
      </c>
      <c r="D112" s="16" t="s">
        <v>269</v>
      </c>
      <c r="E112" s="20">
        <v>0</v>
      </c>
      <c r="F112" s="20">
        <v>0</v>
      </c>
      <c r="G112" s="20">
        <v>0</v>
      </c>
      <c r="H112" s="20">
        <v>0</v>
      </c>
      <c r="I112" s="21">
        <f t="shared" si="28"/>
        <v>0</v>
      </c>
      <c r="J112" s="22">
        <f>'Jun 2018 - ROO Table 3'!E112</f>
        <v>393142.91</v>
      </c>
      <c r="K112" s="22">
        <f>'Jun 2018 - ROO Table 3'!I112</f>
        <v>-393142.91</v>
      </c>
      <c r="L112" s="22">
        <f>'Jun 2018 - ROO Table 3'!M112</f>
        <v>0</v>
      </c>
      <c r="M112" s="22">
        <f>'Jun 2018 - ROO Table 3'!Q112</f>
        <v>0</v>
      </c>
      <c r="N112" s="22">
        <f t="shared" si="29"/>
        <v>-393142.91</v>
      </c>
      <c r="O112" s="22">
        <f t="shared" si="30"/>
        <v>0</v>
      </c>
      <c r="Q112" s="24"/>
      <c r="R112" s="24"/>
      <c r="S112" s="25"/>
    </row>
    <row r="113" spans="1:19" ht="15.75" customHeight="1">
      <c r="D113" s="16"/>
      <c r="E113" s="13"/>
      <c r="F113" s="13"/>
      <c r="G113" s="13"/>
      <c r="H113" s="13"/>
      <c r="I113" s="14"/>
      <c r="J113" s="19"/>
      <c r="K113" s="19"/>
      <c r="L113" s="19"/>
      <c r="M113" s="19"/>
      <c r="N113" s="19"/>
      <c r="O113" s="19"/>
      <c r="Q113" s="13"/>
      <c r="R113" s="13"/>
      <c r="S113" s="15"/>
    </row>
    <row r="114" spans="1:19" s="23" customFormat="1" ht="15.75" customHeight="1">
      <c r="B114" s="1" t="s">
        <v>56</v>
      </c>
      <c r="D114" s="16" t="s">
        <v>57</v>
      </c>
      <c r="E114" s="20">
        <v>0</v>
      </c>
      <c r="F114" s="20">
        <v>-6008000</v>
      </c>
      <c r="G114" s="20">
        <v>0</v>
      </c>
      <c r="H114" s="20">
        <v>0</v>
      </c>
      <c r="I114" s="21">
        <f>H114+F114</f>
        <v>-6008000</v>
      </c>
      <c r="J114" s="22">
        <f>'Jun 2018 - ROO Table 3'!E114</f>
        <v>-327000</v>
      </c>
      <c r="K114" s="22">
        <f>'Jun 2018 - ROO Table 3'!I114</f>
        <v>0</v>
      </c>
      <c r="L114" s="22">
        <f>'Jun 2018 - ROO Table 3'!M114</f>
        <v>0</v>
      </c>
      <c r="M114" s="22">
        <f>'Jun 2018 - ROO Table 3'!Q114</f>
        <v>0</v>
      </c>
      <c r="N114" s="22">
        <f>K114+L114+M114</f>
        <v>0</v>
      </c>
      <c r="O114" s="22">
        <f>N114+J114</f>
        <v>-327000</v>
      </c>
      <c r="Q114" s="24"/>
      <c r="R114" s="24"/>
      <c r="S114" s="25"/>
    </row>
    <row r="115" spans="1:19" ht="15.75" customHeight="1">
      <c r="B115" s="36"/>
      <c r="D115" s="16"/>
      <c r="E115" s="17"/>
      <c r="F115" s="17"/>
      <c r="G115" s="17"/>
      <c r="H115" s="17"/>
      <c r="I115" s="18"/>
      <c r="J115" s="19"/>
      <c r="K115" s="19"/>
      <c r="L115" s="19"/>
      <c r="M115" s="19"/>
      <c r="N115" s="19"/>
      <c r="O115" s="19"/>
      <c r="Q115" s="13"/>
      <c r="R115" s="13"/>
      <c r="S115" s="15"/>
    </row>
    <row r="116" spans="1:19" ht="15.75" customHeight="1">
      <c r="B116" s="29" t="s">
        <v>6</v>
      </c>
      <c r="C116" s="30"/>
      <c r="D116" s="31"/>
      <c r="E116" s="32">
        <f t="shared" ref="E116:O116" si="31">E101+E103+SUM(E105:E114)</f>
        <v>5171.1666666666661</v>
      </c>
      <c r="F116" s="32">
        <f t="shared" si="31"/>
        <v>158782995</v>
      </c>
      <c r="G116" s="32">
        <f t="shared" si="31"/>
        <v>-15524525.942399999</v>
      </c>
      <c r="H116" s="32">
        <f t="shared" si="31"/>
        <v>-15524525.942399999</v>
      </c>
      <c r="I116" s="33">
        <f t="shared" si="31"/>
        <v>143258469.05760002</v>
      </c>
      <c r="J116" s="35">
        <f t="shared" si="31"/>
        <v>13334265.43</v>
      </c>
      <c r="K116" s="35">
        <f t="shared" si="31"/>
        <v>139216.13945382182</v>
      </c>
      <c r="L116" s="35">
        <f t="shared" si="31"/>
        <v>64477</v>
      </c>
      <c r="M116" s="35">
        <f t="shared" si="31"/>
        <v>0</v>
      </c>
      <c r="N116" s="35">
        <f t="shared" si="31"/>
        <v>203693.13945382182</v>
      </c>
      <c r="O116" s="35">
        <f t="shared" si="31"/>
        <v>13537958.569453821</v>
      </c>
      <c r="Q116" s="13"/>
      <c r="R116" s="13"/>
      <c r="S116" s="15"/>
    </row>
    <row r="117" spans="1:19" ht="15.75" customHeight="1">
      <c r="B117" s="36"/>
      <c r="D117" s="16"/>
      <c r="E117" s="17"/>
      <c r="F117" s="17"/>
      <c r="G117" s="17"/>
      <c r="H117" s="17"/>
      <c r="I117" s="18"/>
      <c r="J117" s="19"/>
      <c r="K117" s="19"/>
      <c r="L117" s="19"/>
      <c r="M117" s="19"/>
      <c r="N117" s="19"/>
      <c r="O117" s="19"/>
      <c r="Q117" s="13"/>
      <c r="R117" s="13"/>
      <c r="S117" s="15"/>
    </row>
    <row r="118" spans="1:19" ht="15.75" customHeight="1">
      <c r="A118" s="10" t="s">
        <v>88</v>
      </c>
      <c r="B118" s="36"/>
      <c r="D118" s="16"/>
      <c r="E118" s="13"/>
      <c r="F118" s="13"/>
      <c r="G118" s="13"/>
      <c r="H118" s="13"/>
      <c r="I118" s="14"/>
      <c r="J118" s="19"/>
      <c r="K118" s="19"/>
      <c r="L118" s="19"/>
      <c r="M118" s="19"/>
      <c r="N118" s="19"/>
      <c r="O118" s="19"/>
      <c r="S118" s="15"/>
    </row>
    <row r="119" spans="1:19" ht="15.75" customHeight="1">
      <c r="A119" s="10"/>
      <c r="B119" s="36"/>
      <c r="D119" s="5" t="s">
        <v>89</v>
      </c>
      <c r="E119" s="13"/>
      <c r="F119" s="13"/>
      <c r="G119" s="13"/>
      <c r="H119" s="13"/>
      <c r="I119" s="14"/>
      <c r="J119" s="19"/>
      <c r="K119" s="19"/>
      <c r="L119" s="19"/>
      <c r="M119" s="19"/>
      <c r="N119" s="19"/>
      <c r="O119" s="19"/>
      <c r="S119" s="15"/>
    </row>
    <row r="120" spans="1:19" ht="15.75" customHeight="1">
      <c r="B120" s="36" t="s">
        <v>90</v>
      </c>
      <c r="D120" s="16">
        <v>52</v>
      </c>
      <c r="E120" s="17">
        <v>14</v>
      </c>
      <c r="F120" s="17">
        <v>146910</v>
      </c>
      <c r="G120" s="17">
        <v>0</v>
      </c>
      <c r="H120" s="17">
        <f t="shared" ref="H120:H125" si="32">G120</f>
        <v>0</v>
      </c>
      <c r="I120" s="18">
        <f t="shared" ref="I120:I125" si="33">H120+F120</f>
        <v>146910</v>
      </c>
      <c r="J120" s="19">
        <f>'Jun 2018 - ROO Table 3'!E120</f>
        <v>31380.01</v>
      </c>
      <c r="K120" s="19">
        <f>'Jun 2018 - ROO Table 3'!I120</f>
        <v>-494.58004415133098</v>
      </c>
      <c r="L120" s="19">
        <f>'Jun 2018 - ROO Table 3'!M120</f>
        <v>147</v>
      </c>
      <c r="M120" s="19">
        <f>'Jun 2018 - ROO Table 3'!Q120</f>
        <v>0</v>
      </c>
      <c r="N120" s="19">
        <f t="shared" ref="N120:N125" si="34">K120+L120+M120</f>
        <v>-347.58004415133098</v>
      </c>
      <c r="O120" s="19">
        <f t="shared" ref="O120:O125" si="35">N120+J120</f>
        <v>31032.429955848667</v>
      </c>
      <c r="Q120" s="13"/>
      <c r="R120" s="13"/>
      <c r="S120" s="15"/>
    </row>
    <row r="121" spans="1:19" ht="15.75" customHeight="1">
      <c r="B121" s="36" t="s">
        <v>91</v>
      </c>
      <c r="D121" s="16" t="s">
        <v>92</v>
      </c>
      <c r="E121" s="17">
        <v>118</v>
      </c>
      <c r="F121" s="17">
        <v>3125255</v>
      </c>
      <c r="G121" s="17">
        <v>0</v>
      </c>
      <c r="H121" s="17">
        <f t="shared" si="32"/>
        <v>0</v>
      </c>
      <c r="I121" s="18">
        <f t="shared" si="33"/>
        <v>3125255</v>
      </c>
      <c r="J121" s="19">
        <f>'Jun 2018 - ROO Table 3'!E121</f>
        <v>237050.68</v>
      </c>
      <c r="K121" s="19">
        <f>'Jun 2018 - ROO Table 3'!I121</f>
        <v>-13269.587425697649</v>
      </c>
      <c r="L121" s="19">
        <f>'Jun 2018 - ROO Table 3'!M121</f>
        <v>1064</v>
      </c>
      <c r="M121" s="19">
        <f>'Jun 2018 - ROO Table 3'!Q121</f>
        <v>0</v>
      </c>
      <c r="N121" s="19">
        <f t="shared" si="34"/>
        <v>-12205.587425697649</v>
      </c>
      <c r="O121" s="19">
        <f t="shared" si="35"/>
        <v>224845.09257430234</v>
      </c>
      <c r="Q121" s="13"/>
      <c r="R121" s="13"/>
      <c r="S121" s="15"/>
    </row>
    <row r="122" spans="1:19" ht="15.75" customHeight="1">
      <c r="B122" s="36" t="s">
        <v>93</v>
      </c>
      <c r="D122" s="16" t="s">
        <v>94</v>
      </c>
      <c r="E122" s="17">
        <v>107.25</v>
      </c>
      <c r="F122" s="17">
        <v>805949</v>
      </c>
      <c r="G122" s="17">
        <v>0</v>
      </c>
      <c r="H122" s="17">
        <f t="shared" si="32"/>
        <v>0</v>
      </c>
      <c r="I122" s="18">
        <f t="shared" si="33"/>
        <v>805949</v>
      </c>
      <c r="J122" s="19">
        <f>'Jun 2018 - ROO Table 3'!E122</f>
        <v>60523.53</v>
      </c>
      <c r="K122" s="19">
        <f>'Jun 2018 - ROO Table 3'!I122</f>
        <v>0</v>
      </c>
      <c r="L122" s="19">
        <f>'Jun 2018 - ROO Table 3'!M122</f>
        <v>288</v>
      </c>
      <c r="M122" s="19">
        <f>'Jun 2018 - ROO Table 3'!Q122</f>
        <v>0</v>
      </c>
      <c r="N122" s="19">
        <f t="shared" si="34"/>
        <v>288</v>
      </c>
      <c r="O122" s="19">
        <f t="shared" si="35"/>
        <v>60811.53</v>
      </c>
      <c r="Q122" s="13"/>
      <c r="R122" s="13"/>
      <c r="S122" s="15"/>
    </row>
    <row r="123" spans="1:19" ht="15.75" customHeight="1">
      <c r="B123" s="36" t="s">
        <v>95</v>
      </c>
      <c r="D123" s="16">
        <v>51</v>
      </c>
      <c r="E123" s="17">
        <v>200.25</v>
      </c>
      <c r="F123" s="17">
        <v>3856345</v>
      </c>
      <c r="G123" s="17">
        <v>0</v>
      </c>
      <c r="H123" s="17">
        <f t="shared" si="32"/>
        <v>0</v>
      </c>
      <c r="I123" s="18">
        <f t="shared" si="33"/>
        <v>3856345</v>
      </c>
      <c r="J123" s="19">
        <f>'Jun 2018 - ROO Table 3'!E123</f>
        <v>821077.89</v>
      </c>
      <c r="K123" s="19">
        <f>'Jun 2018 - ROO Table 3'!I123</f>
        <v>-12987.552753463862</v>
      </c>
      <c r="L123" s="19">
        <f>'Jun 2018 - ROO Table 3'!M123</f>
        <v>3809</v>
      </c>
      <c r="M123" s="19">
        <f>'Jun 2018 - ROO Table 3'!Q123</f>
        <v>0</v>
      </c>
      <c r="N123" s="19">
        <f t="shared" si="34"/>
        <v>-9178.5527534638622</v>
      </c>
      <c r="O123" s="19">
        <f t="shared" si="35"/>
        <v>811899.33724653616</v>
      </c>
      <c r="Q123" s="13"/>
      <c r="R123" s="13"/>
      <c r="S123" s="15"/>
    </row>
    <row r="124" spans="1:19" s="23" customFormat="1" ht="15.75" customHeight="1">
      <c r="B124" s="36" t="s">
        <v>96</v>
      </c>
      <c r="D124" s="16">
        <v>57</v>
      </c>
      <c r="E124" s="17">
        <v>40.25</v>
      </c>
      <c r="F124" s="17">
        <v>1612610</v>
      </c>
      <c r="G124" s="17">
        <v>0</v>
      </c>
      <c r="H124" s="17">
        <f t="shared" si="32"/>
        <v>0</v>
      </c>
      <c r="I124" s="18">
        <f t="shared" si="33"/>
        <v>1612610</v>
      </c>
      <c r="J124" s="19">
        <f>'Jun 2018 - ROO Table 3'!E124</f>
        <v>213876.04</v>
      </c>
      <c r="K124" s="19">
        <f>'Jun 2018 - ROO Table 3'!I124</f>
        <v>-5430.7737295874504</v>
      </c>
      <c r="L124" s="19">
        <f>'Jun 2018 - ROO Table 3'!M124</f>
        <v>983</v>
      </c>
      <c r="M124" s="19">
        <f>'Jun 2018 - ROO Table 3'!Q124</f>
        <v>0</v>
      </c>
      <c r="N124" s="19">
        <f t="shared" si="34"/>
        <v>-4447.7737295874504</v>
      </c>
      <c r="O124" s="19">
        <f t="shared" si="35"/>
        <v>209428.26627041257</v>
      </c>
      <c r="Q124" s="24"/>
      <c r="R124" s="24"/>
      <c r="S124" s="25"/>
    </row>
    <row r="125" spans="1:19" s="23" customFormat="1" ht="15.75" customHeight="1">
      <c r="B125" s="36" t="s">
        <v>97</v>
      </c>
      <c r="D125" s="16">
        <v>12</v>
      </c>
      <c r="E125" s="20">
        <v>0</v>
      </c>
      <c r="F125" s="20">
        <v>0</v>
      </c>
      <c r="G125" s="20">
        <v>0</v>
      </c>
      <c r="H125" s="20">
        <f t="shared" si="32"/>
        <v>0</v>
      </c>
      <c r="I125" s="21">
        <f t="shared" si="33"/>
        <v>0</v>
      </c>
      <c r="J125" s="22">
        <f>'Jun 2018 - ROO Table 3'!E125</f>
        <v>90.84</v>
      </c>
      <c r="K125" s="22">
        <f>'Jun 2018 - ROO Table 3'!I125</f>
        <v>0</v>
      </c>
      <c r="L125" s="22">
        <f>'Jun 2018 - ROO Table 3'!M125</f>
        <v>0</v>
      </c>
      <c r="M125" s="22">
        <f>'Jun 2018 - ROO Table 3'!Q125</f>
        <v>0</v>
      </c>
      <c r="N125" s="22">
        <f t="shared" si="34"/>
        <v>0</v>
      </c>
      <c r="O125" s="22">
        <f t="shared" si="35"/>
        <v>90.84</v>
      </c>
      <c r="Q125" s="24"/>
      <c r="R125" s="24"/>
      <c r="S125" s="25"/>
    </row>
    <row r="126" spans="1:19" ht="15.75" customHeight="1">
      <c r="B126" s="1" t="s">
        <v>98</v>
      </c>
      <c r="D126" s="16"/>
      <c r="E126" s="17">
        <f>SUM(E120:E125)</f>
        <v>479.75</v>
      </c>
      <c r="F126" s="17">
        <f>SUM(F120:F125)</f>
        <v>9547069</v>
      </c>
      <c r="G126" s="17">
        <f t="shared" ref="G126:O126" si="36">SUM(G120:G125)</f>
        <v>0</v>
      </c>
      <c r="H126" s="17">
        <f t="shared" si="36"/>
        <v>0</v>
      </c>
      <c r="I126" s="18">
        <f t="shared" si="36"/>
        <v>9547069</v>
      </c>
      <c r="J126" s="19">
        <f t="shared" si="36"/>
        <v>1363998.99</v>
      </c>
      <c r="K126" s="19">
        <f t="shared" si="36"/>
        <v>-32182.493952900291</v>
      </c>
      <c r="L126" s="19">
        <f>SUM(L120:L125)</f>
        <v>6291</v>
      </c>
      <c r="M126" s="19">
        <f>SUM(M120:M125)</f>
        <v>0</v>
      </c>
      <c r="N126" s="19">
        <f t="shared" si="36"/>
        <v>-25891.493952900291</v>
      </c>
      <c r="O126" s="19">
        <f t="shared" si="36"/>
        <v>1338107.4960470998</v>
      </c>
      <c r="Q126" s="13"/>
      <c r="R126" s="13"/>
      <c r="S126" s="15"/>
    </row>
    <row r="127" spans="1:19" ht="15.75" customHeight="1">
      <c r="D127" s="16"/>
      <c r="E127" s="13"/>
      <c r="F127" s="13"/>
      <c r="G127" s="13"/>
      <c r="H127" s="13"/>
      <c r="I127" s="14"/>
      <c r="J127" s="19"/>
      <c r="K127" s="19"/>
      <c r="L127" s="19"/>
      <c r="M127" s="19"/>
      <c r="N127" s="19"/>
      <c r="O127" s="19"/>
      <c r="Q127" s="13"/>
      <c r="R127" s="13"/>
      <c r="S127" s="15"/>
    </row>
    <row r="128" spans="1:19" ht="15.75" customHeight="1">
      <c r="B128" s="36" t="s">
        <v>36</v>
      </c>
      <c r="D128" s="16" t="s">
        <v>37</v>
      </c>
      <c r="E128" s="20">
        <v>0</v>
      </c>
      <c r="F128" s="20">
        <v>0</v>
      </c>
      <c r="G128" s="20">
        <v>0</v>
      </c>
      <c r="H128" s="20">
        <f>G128</f>
        <v>0</v>
      </c>
      <c r="I128" s="21">
        <f>H128+F128</f>
        <v>0</v>
      </c>
      <c r="J128" s="22">
        <f>'Jun 2018 - ROO Table 3'!E128</f>
        <v>0</v>
      </c>
      <c r="K128" s="22">
        <f>'Jun 2018 - ROO Table 3'!I128</f>
        <v>0</v>
      </c>
      <c r="L128" s="22">
        <f>'Jun 2018 - ROO Table 3'!M128</f>
        <v>0</v>
      </c>
      <c r="M128" s="22">
        <f>'Jun 2018 - ROO Table 3'!Q128</f>
        <v>0</v>
      </c>
      <c r="N128" s="22">
        <f>K128+L128+M128</f>
        <v>0</v>
      </c>
      <c r="O128" s="22">
        <f>N128+J128</f>
        <v>0</v>
      </c>
      <c r="Q128" s="13"/>
      <c r="R128" s="13"/>
      <c r="S128" s="15"/>
    </row>
    <row r="129" spans="1:19" ht="15.75" customHeight="1">
      <c r="B129" s="36"/>
      <c r="D129" s="16"/>
      <c r="E129" s="20"/>
      <c r="F129" s="20"/>
      <c r="G129" s="20"/>
      <c r="H129" s="20"/>
      <c r="I129" s="21"/>
      <c r="J129" s="22"/>
      <c r="K129" s="22"/>
      <c r="L129" s="22"/>
      <c r="M129" s="22"/>
      <c r="N129" s="22"/>
      <c r="O129" s="22"/>
      <c r="Q129" s="13"/>
      <c r="R129" s="13"/>
      <c r="S129" s="15"/>
    </row>
    <row r="130" spans="1:19" ht="15.75" customHeight="1">
      <c r="B130" s="1" t="s">
        <v>40</v>
      </c>
      <c r="D130" s="16" t="s">
        <v>41</v>
      </c>
      <c r="E130" s="20">
        <v>0</v>
      </c>
      <c r="F130" s="20">
        <v>0</v>
      </c>
      <c r="G130" s="20">
        <v>0</v>
      </c>
      <c r="H130" s="20">
        <f>G130</f>
        <v>0</v>
      </c>
      <c r="I130" s="21">
        <f>H130+F130</f>
        <v>0</v>
      </c>
      <c r="J130" s="22">
        <f>'Jun 2018 - ROO Table 3'!E130</f>
        <v>-75451.87</v>
      </c>
      <c r="K130" s="22">
        <f>'Jun 2018 - ROO Table 3'!I130</f>
        <v>75451.87</v>
      </c>
      <c r="L130" s="22">
        <f>'Jun 2018 - ROO Table 3'!M130</f>
        <v>0</v>
      </c>
      <c r="M130" s="22">
        <f>'Jun 2018 - ROO Table 3'!Q130</f>
        <v>0</v>
      </c>
      <c r="N130" s="22">
        <f>K130+L130+M130</f>
        <v>75451.87</v>
      </c>
      <c r="O130" s="22">
        <f>N130+J130</f>
        <v>0</v>
      </c>
      <c r="Q130" s="13"/>
      <c r="R130" s="13"/>
      <c r="S130" s="15"/>
    </row>
    <row r="131" spans="1:19" ht="15.75" customHeight="1">
      <c r="B131" s="1" t="s">
        <v>48</v>
      </c>
      <c r="D131" s="16" t="s">
        <v>49</v>
      </c>
      <c r="E131" s="20">
        <v>0</v>
      </c>
      <c r="F131" s="20">
        <v>0</v>
      </c>
      <c r="G131" s="20">
        <v>0</v>
      </c>
      <c r="H131" s="20">
        <f>G131</f>
        <v>0</v>
      </c>
      <c r="I131" s="21">
        <f>H131+F131</f>
        <v>0</v>
      </c>
      <c r="J131" s="22">
        <f>'Jun 2018 - ROO Table 3'!E131</f>
        <v>26679.19</v>
      </c>
      <c r="K131" s="22">
        <f>'Jun 2018 - ROO Table 3'!I131</f>
        <v>-26679.19</v>
      </c>
      <c r="L131" s="22">
        <f>'Jun 2018 - ROO Table 3'!M131</f>
        <v>0</v>
      </c>
      <c r="M131" s="22">
        <f>'Jun 2018 - ROO Table 3'!Q131</f>
        <v>0</v>
      </c>
      <c r="N131" s="22">
        <f>K131+L131+M131</f>
        <v>-26679.19</v>
      </c>
      <c r="O131" s="22">
        <f>N131+J131</f>
        <v>0</v>
      </c>
      <c r="Q131" s="13"/>
      <c r="R131" s="13"/>
      <c r="S131" s="15"/>
    </row>
    <row r="132" spans="1:19" ht="15.75" customHeight="1">
      <c r="B132" s="1" t="s">
        <v>266</v>
      </c>
      <c r="D132" s="16" t="s">
        <v>267</v>
      </c>
      <c r="E132" s="20">
        <v>0</v>
      </c>
      <c r="F132" s="20">
        <v>0</v>
      </c>
      <c r="G132" s="20">
        <v>0</v>
      </c>
      <c r="H132" s="20">
        <f>G132</f>
        <v>0</v>
      </c>
      <c r="I132" s="21">
        <f>H132+F132</f>
        <v>0</v>
      </c>
      <c r="J132" s="22">
        <f>'Jun 2018 - ROO Table 3'!E132</f>
        <v>-23884.2</v>
      </c>
      <c r="K132" s="22">
        <f>'Jun 2018 - ROO Table 3'!I132</f>
        <v>23884.2</v>
      </c>
      <c r="L132" s="22">
        <f>'Jun 2018 - ROO Table 3'!M132</f>
        <v>0</v>
      </c>
      <c r="M132" s="22">
        <f>'Jun 2018 - ROO Table 3'!Q132</f>
        <v>0</v>
      </c>
      <c r="N132" s="22">
        <f>K132+L132+M132</f>
        <v>23884.2</v>
      </c>
      <c r="O132" s="22">
        <f>N132+J132</f>
        <v>0</v>
      </c>
      <c r="Q132" s="13"/>
      <c r="R132" s="13"/>
      <c r="S132" s="15"/>
    </row>
    <row r="133" spans="1:19" ht="15.75" customHeight="1">
      <c r="B133" s="23"/>
      <c r="D133" s="16"/>
      <c r="E133" s="13"/>
      <c r="F133" s="13"/>
      <c r="G133" s="13"/>
      <c r="H133" s="13"/>
      <c r="I133" s="14"/>
      <c r="J133" s="19"/>
      <c r="K133" s="19"/>
      <c r="L133" s="19"/>
      <c r="M133" s="19"/>
      <c r="N133" s="19"/>
      <c r="O133" s="13"/>
      <c r="Q133" s="13"/>
      <c r="R133" s="13"/>
      <c r="S133" s="15"/>
    </row>
    <row r="134" spans="1:19" s="23" customFormat="1" ht="15.75" customHeight="1">
      <c r="B134" s="1" t="s">
        <v>56</v>
      </c>
      <c r="D134" s="16" t="s">
        <v>57</v>
      </c>
      <c r="E134" s="20">
        <v>0</v>
      </c>
      <c r="F134" s="20">
        <v>747000</v>
      </c>
      <c r="G134" s="20">
        <v>0</v>
      </c>
      <c r="H134" s="20">
        <f>G134</f>
        <v>0</v>
      </c>
      <c r="I134" s="21">
        <f>H134+F134</f>
        <v>747000</v>
      </c>
      <c r="J134" s="22">
        <f>'Jun 2018 - ROO Table 3'!E134</f>
        <v>123000</v>
      </c>
      <c r="K134" s="22">
        <f>'Jun 2018 - ROO Table 3'!I134</f>
        <v>0</v>
      </c>
      <c r="L134" s="22">
        <f>'Jun 2018 - ROO Table 3'!M134</f>
        <v>0</v>
      </c>
      <c r="M134" s="22">
        <f>'Jun 2018 - ROO Table 3'!Q134</f>
        <v>0</v>
      </c>
      <c r="N134" s="22">
        <f>K134+L134+M134</f>
        <v>0</v>
      </c>
      <c r="O134" s="22">
        <f>N134+J134</f>
        <v>123000</v>
      </c>
      <c r="Q134" s="24"/>
      <c r="R134" s="24"/>
      <c r="S134" s="25"/>
    </row>
    <row r="135" spans="1:19" ht="15.75" customHeight="1">
      <c r="B135" s="23"/>
      <c r="E135" s="13"/>
      <c r="F135" s="13"/>
      <c r="G135" s="13"/>
      <c r="H135" s="13"/>
      <c r="I135" s="14"/>
      <c r="J135" s="19"/>
      <c r="K135" s="19"/>
      <c r="L135" s="19"/>
      <c r="M135" s="19"/>
      <c r="N135" s="19"/>
      <c r="O135" s="13"/>
      <c r="Q135" s="13"/>
      <c r="R135" s="13"/>
      <c r="S135" s="15"/>
    </row>
    <row r="136" spans="1:19" ht="15.75" customHeight="1">
      <c r="B136" s="29" t="s">
        <v>6</v>
      </c>
      <c r="C136" s="30"/>
      <c r="D136" s="30"/>
      <c r="E136" s="32">
        <f t="shared" ref="E136:O136" si="37">E126+E128+SUM(E130:E134)</f>
        <v>479.75</v>
      </c>
      <c r="F136" s="32">
        <f t="shared" si="37"/>
        <v>10294069</v>
      </c>
      <c r="G136" s="32">
        <f t="shared" si="37"/>
        <v>0</v>
      </c>
      <c r="H136" s="32">
        <f t="shared" si="37"/>
        <v>0</v>
      </c>
      <c r="I136" s="33">
        <f t="shared" si="37"/>
        <v>10294069</v>
      </c>
      <c r="J136" s="35">
        <f t="shared" si="37"/>
        <v>1414342.11</v>
      </c>
      <c r="K136" s="35">
        <f t="shared" si="37"/>
        <v>40474.386047099702</v>
      </c>
      <c r="L136" s="35">
        <f t="shared" si="37"/>
        <v>6291</v>
      </c>
      <c r="M136" s="35">
        <f t="shared" si="37"/>
        <v>0</v>
      </c>
      <c r="N136" s="35">
        <f t="shared" si="37"/>
        <v>46765.386047099702</v>
      </c>
      <c r="O136" s="35">
        <f t="shared" si="37"/>
        <v>1461107.4960470998</v>
      </c>
      <c r="Q136" s="13"/>
      <c r="R136" s="13"/>
      <c r="S136" s="15"/>
    </row>
    <row r="137" spans="1:19" ht="15.75" customHeight="1">
      <c r="E137" s="13"/>
      <c r="F137" s="13"/>
      <c r="G137" s="13"/>
      <c r="H137" s="13"/>
      <c r="I137" s="14"/>
      <c r="J137" s="19" t="s">
        <v>65</v>
      </c>
      <c r="K137" s="13"/>
      <c r="L137" s="13"/>
      <c r="M137" s="13"/>
      <c r="N137" s="13"/>
      <c r="O137" s="13"/>
      <c r="Q137" s="13"/>
      <c r="R137" s="13"/>
      <c r="S137" s="15"/>
    </row>
    <row r="138" spans="1:19" ht="15.75" customHeight="1" thickBot="1">
      <c r="E138" s="13"/>
      <c r="F138" s="13"/>
      <c r="G138" s="13"/>
      <c r="H138" s="13"/>
      <c r="I138" s="14"/>
      <c r="J138" s="19"/>
      <c r="K138" s="13"/>
      <c r="L138" s="13"/>
      <c r="M138" s="13"/>
      <c r="N138" s="13"/>
      <c r="O138" s="13" t="s">
        <v>65</v>
      </c>
      <c r="Q138" s="13"/>
      <c r="R138" s="13"/>
      <c r="S138" s="15"/>
    </row>
    <row r="139" spans="1:19" s="43" customFormat="1" ht="15.75" customHeight="1" thickTop="1" thickBot="1">
      <c r="A139" s="38"/>
      <c r="B139" s="39" t="s">
        <v>6</v>
      </c>
      <c r="C139" s="40"/>
      <c r="D139" s="40"/>
      <c r="E139" s="41">
        <f t="shared" ref="E139:O139" si="38">E36+E65+E95+E116+E136</f>
        <v>136277.5</v>
      </c>
      <c r="F139" s="41">
        <f t="shared" si="38"/>
        <v>4044611260</v>
      </c>
      <c r="G139" s="41">
        <f t="shared" si="38"/>
        <v>12988364.323300002</v>
      </c>
      <c r="H139" s="41">
        <f t="shared" si="38"/>
        <v>12988364.323300002</v>
      </c>
      <c r="I139" s="41">
        <f t="shared" si="38"/>
        <v>4057599624.3233004</v>
      </c>
      <c r="J139" s="41">
        <f t="shared" si="38"/>
        <v>320750613.12000006</v>
      </c>
      <c r="K139" s="41">
        <f t="shared" si="38"/>
        <v>26379079.7075448</v>
      </c>
      <c r="L139" s="42">
        <f t="shared" si="38"/>
        <v>1644490</v>
      </c>
      <c r="M139" s="42">
        <f t="shared" si="38"/>
        <v>0</v>
      </c>
      <c r="N139" s="41">
        <f t="shared" si="38"/>
        <v>28023569.7075448</v>
      </c>
      <c r="O139" s="41">
        <f t="shared" si="38"/>
        <v>348774182.82754475</v>
      </c>
      <c r="Q139" s="44"/>
      <c r="R139" s="44"/>
      <c r="S139" s="45"/>
    </row>
    <row r="140" spans="1:19" ht="15.75" customHeight="1" thickTop="1">
      <c r="I140" s="46" t="s">
        <v>65</v>
      </c>
      <c r="J140" s="19" t="s">
        <v>65</v>
      </c>
      <c r="K140" s="1" t="s">
        <v>65</v>
      </c>
      <c r="O140" s="19" t="s">
        <v>65</v>
      </c>
    </row>
    <row r="141" spans="1:19" ht="15.75" customHeight="1">
      <c r="F141" s="17"/>
      <c r="J141" s="19" t="s">
        <v>65</v>
      </c>
      <c r="K141" s="19"/>
      <c r="N141" s="17"/>
    </row>
    <row r="142" spans="1:19" ht="15.75" customHeight="1">
      <c r="B142" s="47" t="s">
        <v>99</v>
      </c>
      <c r="F142" s="17"/>
      <c r="N142" s="19"/>
    </row>
    <row r="143" spans="1:19" ht="15.75" customHeight="1">
      <c r="B143" s="47" t="s">
        <v>100</v>
      </c>
    </row>
    <row r="144" spans="1:19" ht="15.75" customHeight="1">
      <c r="B144" s="48" t="s">
        <v>270</v>
      </c>
    </row>
    <row r="145" spans="2:2" ht="15.75" customHeight="1">
      <c r="B145" s="1" t="s">
        <v>271</v>
      </c>
    </row>
    <row r="146" spans="2:2" ht="15.75" customHeight="1">
      <c r="B146" s="48" t="s">
        <v>272</v>
      </c>
    </row>
    <row r="147" spans="2:2" ht="18.75">
      <c r="B147" s="48" t="s">
        <v>65</v>
      </c>
    </row>
  </sheetData>
  <printOptions horizontalCentered="1"/>
  <pageMargins left="0.5" right="0.5" top="1" bottom="1" header="0.5" footer="0.5"/>
  <pageSetup scale="36" fitToHeight="0" orientation="portrait" r:id="rId1"/>
  <headerFooter alignWithMargins="0">
    <oddFooter>&amp;LPrepared by Pricing &amp;D&amp;CPage &amp;P of &amp;N&amp;R&amp;F&amp;A</oddFooter>
  </headerFooter>
  <rowBreaks count="1" manualBreakCount="1">
    <brk id="96" max="1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8190F-953B-4285-8726-011F789E760D}">
  <dimension ref="A1:Z155"/>
  <sheetViews>
    <sheetView view="pageBreakPreview" topLeftCell="A3" zoomScale="85" zoomScaleNormal="70" zoomScaleSheetLayoutView="85" workbookViewId="0">
      <pane xSplit="4" ySplit="9" topLeftCell="E12" activePane="bottomRight" state="frozen"/>
      <selection activeCell="I150" sqref="I150"/>
      <selection pane="topRight" activeCell="I150" sqref="I150"/>
      <selection pane="bottomLeft" activeCell="I150" sqref="I150"/>
      <selection pane="bottomRight" activeCell="E12" sqref="E12"/>
    </sheetView>
  </sheetViews>
  <sheetFormatPr defaultColWidth="10" defaultRowHeight="15.75"/>
  <cols>
    <col min="1" max="1" width="5.7109375" style="1" customWidth="1"/>
    <col min="2" max="2" width="25.28515625" style="1" customWidth="1"/>
    <col min="3" max="3" width="6.85546875" style="1" customWidth="1"/>
    <col min="4" max="4" width="24.140625" style="16" customWidth="1"/>
    <col min="5" max="5" width="19.5703125" style="1" customWidth="1"/>
    <col min="6" max="6" width="22.28515625" style="1" customWidth="1"/>
    <col min="7" max="7" width="17.28515625" style="1" customWidth="1"/>
    <col min="8" max="9" width="15.7109375" style="1" customWidth="1"/>
    <col min="10" max="10" width="16.7109375" style="1" bestFit="1" customWidth="1"/>
    <col min="11" max="11" width="11.140625" style="1" customWidth="1"/>
    <col min="12" max="12" width="20.28515625" style="1" customWidth="1"/>
    <col min="13" max="13" width="17.7109375" style="1" customWidth="1"/>
    <col min="14" max="14" width="29.140625" style="1" bestFit="1" customWidth="1"/>
    <col min="15" max="15" width="17.7109375" style="1" hidden="1" customWidth="1"/>
    <col min="16" max="16" width="21.140625" style="1" hidden="1" customWidth="1"/>
    <col min="17" max="17" width="19.28515625" style="1" hidden="1" customWidth="1"/>
    <col min="18" max="18" width="23" style="1" bestFit="1" customWidth="1"/>
    <col min="19" max="19" width="3" style="1" customWidth="1"/>
    <col min="20" max="20" width="12.7109375" style="1" bestFit="1" customWidth="1"/>
    <col min="21" max="21" width="15" style="1" bestFit="1" customWidth="1"/>
    <col min="22" max="22" width="37.140625" style="1" customWidth="1"/>
    <col min="23" max="23" width="37.42578125" style="1" bestFit="1" customWidth="1"/>
    <col min="24" max="24" width="12.140625" style="1" bestFit="1" customWidth="1"/>
    <col min="25" max="25" width="10" style="1"/>
    <col min="26" max="26" width="11.5703125" style="1" bestFit="1" customWidth="1"/>
    <col min="27" max="16384" width="10" style="1"/>
  </cols>
  <sheetData>
    <row r="1" spans="1:26">
      <c r="N1" s="1" t="s">
        <v>110</v>
      </c>
      <c r="U1" s="1" t="s">
        <v>111</v>
      </c>
    </row>
    <row r="2" spans="1:26">
      <c r="U2" s="1" t="s">
        <v>112</v>
      </c>
    </row>
    <row r="3" spans="1:26" ht="18.75">
      <c r="A3" s="3" t="s">
        <v>113</v>
      </c>
      <c r="B3" s="3"/>
      <c r="C3" s="3"/>
      <c r="D3" s="197"/>
      <c r="E3" s="3"/>
      <c r="F3" s="3"/>
      <c r="G3" s="3"/>
      <c r="H3" s="3"/>
      <c r="I3" s="3"/>
      <c r="J3" s="3"/>
      <c r="K3" s="3"/>
      <c r="L3" s="3"/>
      <c r="M3" s="3"/>
      <c r="N3" s="3"/>
      <c r="O3" s="3"/>
      <c r="P3" s="3"/>
      <c r="Q3" s="3"/>
      <c r="R3" s="3"/>
      <c r="S3" s="3"/>
      <c r="T3" s="3"/>
      <c r="U3" s="3"/>
      <c r="V3" s="2"/>
    </row>
    <row r="4" spans="1:26" ht="18.75">
      <c r="A4" s="3" t="s">
        <v>114</v>
      </c>
      <c r="B4" s="3"/>
      <c r="C4" s="3"/>
      <c r="D4" s="197"/>
      <c r="E4" s="3"/>
      <c r="F4" s="3"/>
      <c r="G4" s="3"/>
      <c r="H4" s="3"/>
      <c r="I4" s="3"/>
      <c r="J4" s="3"/>
      <c r="K4" s="3"/>
      <c r="L4" s="3"/>
      <c r="M4" s="3"/>
      <c r="N4" s="3"/>
      <c r="O4" s="3"/>
      <c r="P4" s="3"/>
      <c r="Q4" s="3"/>
      <c r="R4" s="3"/>
      <c r="S4" s="3"/>
      <c r="T4" s="3"/>
      <c r="U4" s="3"/>
      <c r="V4" s="2"/>
    </row>
    <row r="5" spans="1:26" ht="18.75">
      <c r="A5" s="3" t="s">
        <v>3</v>
      </c>
      <c r="B5" s="3"/>
      <c r="C5" s="3"/>
      <c r="D5" s="197"/>
      <c r="E5" s="3"/>
      <c r="F5" s="3"/>
      <c r="G5" s="3"/>
      <c r="H5" s="3"/>
      <c r="I5" s="3"/>
      <c r="J5" s="3"/>
      <c r="K5" s="3"/>
      <c r="L5" s="3"/>
      <c r="M5" s="3"/>
      <c r="N5" s="3"/>
      <c r="O5" s="3"/>
      <c r="P5" s="3"/>
      <c r="Q5" s="3"/>
      <c r="R5" s="3"/>
      <c r="S5" s="3"/>
      <c r="T5" s="3"/>
      <c r="U5" s="3"/>
      <c r="V5" s="2"/>
      <c r="W5" s="1" t="s">
        <v>115</v>
      </c>
      <c r="X5" s="156">
        <v>42917</v>
      </c>
    </row>
    <row r="6" spans="1:26" ht="18.75">
      <c r="A6" s="3" t="s">
        <v>279</v>
      </c>
      <c r="B6" s="3"/>
      <c r="C6" s="3"/>
      <c r="D6" s="197"/>
      <c r="E6" s="3"/>
      <c r="F6" s="3"/>
      <c r="G6" s="3"/>
      <c r="H6" s="3"/>
      <c r="I6" s="3"/>
      <c r="J6" s="3"/>
      <c r="K6" s="3"/>
      <c r="L6" s="3"/>
      <c r="M6" s="3"/>
      <c r="N6" s="3"/>
      <c r="O6" s="3"/>
      <c r="P6" s="3"/>
      <c r="Q6" s="3"/>
      <c r="R6" s="3"/>
      <c r="S6" s="3"/>
      <c r="T6" s="3"/>
      <c r="U6" s="3"/>
      <c r="V6" s="2"/>
      <c r="W6" s="1" t="s">
        <v>116</v>
      </c>
      <c r="X6" s="156">
        <v>43281</v>
      </c>
      <c r="Z6" s="156"/>
    </row>
    <row r="7" spans="1:26" ht="18.75">
      <c r="A7" s="3"/>
      <c r="B7" s="4"/>
      <c r="C7" s="4"/>
      <c r="E7" s="4"/>
      <c r="F7" s="2"/>
      <c r="G7" s="2"/>
      <c r="H7" s="2"/>
      <c r="I7" s="2"/>
      <c r="J7" s="2"/>
      <c r="K7" s="2"/>
      <c r="L7" s="2"/>
      <c r="M7" s="2"/>
      <c r="N7" s="2"/>
      <c r="O7" s="2"/>
      <c r="P7" s="2"/>
      <c r="Q7" s="2"/>
      <c r="R7" s="2"/>
      <c r="S7" s="2"/>
      <c r="T7" s="4"/>
      <c r="U7" s="4"/>
      <c r="V7" s="2"/>
      <c r="W7" s="1" t="s">
        <v>117</v>
      </c>
      <c r="X7" s="1">
        <f>X6-X5</f>
        <v>364</v>
      </c>
    </row>
    <row r="8" spans="1:26" ht="18.75">
      <c r="A8" s="3"/>
      <c r="B8" s="4"/>
      <c r="C8" s="4"/>
      <c r="E8" s="4"/>
      <c r="F8" s="2"/>
      <c r="G8" s="2"/>
      <c r="H8" s="2"/>
      <c r="I8" s="2"/>
      <c r="J8" s="2"/>
      <c r="K8" s="2"/>
      <c r="L8" s="2"/>
      <c r="M8" s="2"/>
      <c r="N8" s="2" t="s">
        <v>65</v>
      </c>
      <c r="O8" s="2"/>
      <c r="P8" s="2"/>
      <c r="Q8" s="2"/>
      <c r="R8" s="2"/>
      <c r="S8" s="2"/>
      <c r="T8" s="2"/>
      <c r="U8" s="2"/>
      <c r="V8" s="2"/>
    </row>
    <row r="9" spans="1:26" ht="18.75">
      <c r="A9" s="3"/>
      <c r="B9" s="4"/>
      <c r="C9" s="4"/>
      <c r="E9" s="2">
        <v>305</v>
      </c>
      <c r="F9" s="140" t="s">
        <v>4</v>
      </c>
      <c r="G9" s="141"/>
      <c r="H9" s="141"/>
      <c r="I9" s="141"/>
      <c r="J9" s="142"/>
      <c r="K9" s="140" t="s">
        <v>118</v>
      </c>
      <c r="L9" s="141"/>
      <c r="M9" s="141"/>
      <c r="N9" s="142"/>
      <c r="O9" s="140" t="s">
        <v>9</v>
      </c>
      <c r="P9" s="141"/>
      <c r="Q9" s="141"/>
      <c r="R9" s="142"/>
      <c r="S9" s="141"/>
      <c r="T9" s="181"/>
      <c r="U9" s="146"/>
      <c r="V9" s="4"/>
      <c r="W9" s="1" t="s">
        <v>142</v>
      </c>
      <c r="X9" s="156">
        <v>42993</v>
      </c>
      <c r="Z9" s="156"/>
    </row>
    <row r="10" spans="1:26" ht="19.5">
      <c r="A10" s="3"/>
      <c r="B10" s="4"/>
      <c r="C10" s="4"/>
      <c r="E10" s="2"/>
      <c r="F10" s="147"/>
      <c r="G10" s="148" t="s">
        <v>120</v>
      </c>
      <c r="H10" s="4"/>
      <c r="I10" s="2" t="s">
        <v>121</v>
      </c>
      <c r="J10" s="148" t="s">
        <v>122</v>
      </c>
      <c r="K10" s="149"/>
      <c r="L10" s="150" t="s">
        <v>123</v>
      </c>
      <c r="M10" s="151" t="s">
        <v>124</v>
      </c>
      <c r="N10" s="8" t="s">
        <v>125</v>
      </c>
      <c r="O10" s="149"/>
      <c r="P10" s="150" t="s">
        <v>126</v>
      </c>
      <c r="Q10" s="151" t="s">
        <v>127</v>
      </c>
      <c r="R10" s="8" t="s">
        <v>125</v>
      </c>
      <c r="S10" s="2"/>
      <c r="T10" s="2" t="s">
        <v>128</v>
      </c>
      <c r="U10" s="2" t="s">
        <v>13</v>
      </c>
      <c r="V10" s="4"/>
      <c r="W10" s="5" t="s">
        <v>129</v>
      </c>
      <c r="X10" s="73">
        <f>X6-(X9-1)</f>
        <v>289</v>
      </c>
    </row>
    <row r="11" spans="1:26" ht="18.75">
      <c r="B11" s="10"/>
      <c r="C11" s="10"/>
      <c r="E11" s="182" t="s">
        <v>130</v>
      </c>
      <c r="F11" s="152" t="s">
        <v>131</v>
      </c>
      <c r="G11" s="181" t="s">
        <v>132</v>
      </c>
      <c r="H11" s="181" t="s">
        <v>5</v>
      </c>
      <c r="I11" s="181" t="s">
        <v>133</v>
      </c>
      <c r="J11" s="182" t="s">
        <v>134</v>
      </c>
      <c r="K11" s="146" t="s">
        <v>135</v>
      </c>
      <c r="L11" s="146" t="s">
        <v>138</v>
      </c>
      <c r="M11" s="181" t="s">
        <v>133</v>
      </c>
      <c r="N11" s="182" t="s">
        <v>137</v>
      </c>
      <c r="O11" s="146" t="s">
        <v>135</v>
      </c>
      <c r="P11" s="146" t="s">
        <v>138</v>
      </c>
      <c r="Q11" s="181" t="s">
        <v>133</v>
      </c>
      <c r="R11" s="182" t="s">
        <v>273</v>
      </c>
      <c r="S11" s="181"/>
      <c r="T11" s="181" t="s">
        <v>21</v>
      </c>
      <c r="U11" s="181" t="s">
        <v>22</v>
      </c>
    </row>
    <row r="12" spans="1:26">
      <c r="A12" s="10" t="s">
        <v>23</v>
      </c>
      <c r="B12" s="10"/>
      <c r="C12" s="10"/>
      <c r="D12" s="5" t="s">
        <v>24</v>
      </c>
      <c r="E12" s="153"/>
      <c r="J12" s="154"/>
      <c r="K12" s="19"/>
      <c r="L12" s="19"/>
      <c r="N12" s="18"/>
      <c r="O12" s="17"/>
      <c r="P12" s="17"/>
      <c r="Q12" s="17"/>
      <c r="R12" s="18"/>
      <c r="S12" s="17"/>
      <c r="W12" s="1" t="s">
        <v>140</v>
      </c>
      <c r="X12" s="156">
        <v>42736</v>
      </c>
      <c r="Z12" s="156"/>
    </row>
    <row r="13" spans="1:26">
      <c r="B13" s="1" t="s">
        <v>25</v>
      </c>
      <c r="D13" s="16">
        <v>16</v>
      </c>
      <c r="E13" s="154">
        <v>132507078.40000001</v>
      </c>
      <c r="F13" s="19">
        <v>-6052369.0901056649</v>
      </c>
      <c r="G13" s="19">
        <v>11741686.289999999</v>
      </c>
      <c r="H13" s="19">
        <v>3508041.75</v>
      </c>
      <c r="I13" s="19">
        <f t="shared" ref="I13:I19" si="0">SUM(F13:H13)</f>
        <v>9197358.9498943351</v>
      </c>
      <c r="J13" s="154">
        <f t="shared" ref="J13:J19" si="1">E13+I13</f>
        <v>141704437.34989434</v>
      </c>
      <c r="K13" s="82">
        <v>2.35E-2</v>
      </c>
      <c r="L13" s="19">
        <f>ROUND(J13*K13*(($X$7-$X$10)/($X$7+$X$10*K13)),0)</f>
        <v>673570</v>
      </c>
      <c r="M13" s="19">
        <f t="shared" ref="M13:M19" si="2">SUM(L13:L13)</f>
        <v>673570</v>
      </c>
      <c r="N13" s="154">
        <f t="shared" ref="N13:N19" si="3">M13+J13</f>
        <v>142378007.34989434</v>
      </c>
      <c r="O13" s="82">
        <v>0</v>
      </c>
      <c r="P13" s="19">
        <f t="shared" ref="P13:P19" si="4">ROUND(N13*O13*($X$17/$X$14),0)</f>
        <v>0</v>
      </c>
      <c r="Q13" s="19">
        <f t="shared" ref="Q13:Q19" si="5">SUM(P13:P13)</f>
        <v>0</v>
      </c>
      <c r="R13" s="154">
        <f t="shared" ref="R13:R19" si="6">Q13+N13</f>
        <v>142378007.34989434</v>
      </c>
      <c r="S13" s="19"/>
      <c r="T13" s="19">
        <f t="shared" ref="T13:T19" si="7">I13+M13+Q13</f>
        <v>9870928.9498943351</v>
      </c>
      <c r="U13" s="19">
        <f t="shared" ref="U13:U19" si="8">+E13+T13</f>
        <v>142378007.34989434</v>
      </c>
      <c r="V13" s="155"/>
      <c r="W13" s="1" t="s">
        <v>141</v>
      </c>
      <c r="X13" s="156">
        <v>43101</v>
      </c>
    </row>
    <row r="14" spans="1:26">
      <c r="B14" s="1" t="s">
        <v>26</v>
      </c>
      <c r="D14" s="16">
        <v>17</v>
      </c>
      <c r="E14" s="154">
        <v>6745183.6499999994</v>
      </c>
      <c r="F14" s="19">
        <v>-304366.22046151879</v>
      </c>
      <c r="G14" s="19">
        <v>600833.4</v>
      </c>
      <c r="H14" s="19">
        <v>212938.03000000003</v>
      </c>
      <c r="I14" s="19">
        <f t="shared" si="0"/>
        <v>509405.20953848126</v>
      </c>
      <c r="J14" s="154">
        <f t="shared" si="1"/>
        <v>7254588.8595384806</v>
      </c>
      <c r="K14" s="157">
        <f>$K$13</f>
        <v>2.35E-2</v>
      </c>
      <c r="L14" s="19">
        <f t="shared" ref="L14:L19" si="9">ROUND(J14*K14*(($X$7-$X$10)/($X$7+$X$10*K14)),0)</f>
        <v>34484</v>
      </c>
      <c r="M14" s="19">
        <f t="shared" si="2"/>
        <v>34484</v>
      </c>
      <c r="N14" s="154">
        <f t="shared" si="3"/>
        <v>7289072.8595384806</v>
      </c>
      <c r="O14" s="157">
        <f>$O$13</f>
        <v>0</v>
      </c>
      <c r="P14" s="19">
        <f t="shared" si="4"/>
        <v>0</v>
      </c>
      <c r="Q14" s="19">
        <f t="shared" si="5"/>
        <v>0</v>
      </c>
      <c r="R14" s="154">
        <f t="shared" si="6"/>
        <v>7289072.8595384806</v>
      </c>
      <c r="S14" s="19"/>
      <c r="T14" s="19">
        <f t="shared" si="7"/>
        <v>543889.2095384812</v>
      </c>
      <c r="U14" s="19">
        <f t="shared" si="8"/>
        <v>7289072.8595384806</v>
      </c>
      <c r="V14" s="155"/>
      <c r="W14" s="1" t="s">
        <v>117</v>
      </c>
      <c r="X14" s="1">
        <f>X13-X12</f>
        <v>365</v>
      </c>
    </row>
    <row r="15" spans="1:26">
      <c r="B15" s="1" t="s">
        <v>27</v>
      </c>
      <c r="D15" s="16">
        <v>18</v>
      </c>
      <c r="E15" s="154">
        <v>214411.27000000002</v>
      </c>
      <c r="F15" s="19">
        <v>-10260.464871296846</v>
      </c>
      <c r="G15" s="19">
        <v>17138.150000000001</v>
      </c>
      <c r="H15" s="19">
        <v>4655.8499999999995</v>
      </c>
      <c r="I15" s="19">
        <f t="shared" si="0"/>
        <v>11533.535128703155</v>
      </c>
      <c r="J15" s="154">
        <f t="shared" si="1"/>
        <v>225944.80512870318</v>
      </c>
      <c r="K15" s="157">
        <f>$K$13</f>
        <v>2.35E-2</v>
      </c>
      <c r="L15" s="19">
        <f t="shared" si="9"/>
        <v>1074</v>
      </c>
      <c r="M15" s="19">
        <f t="shared" si="2"/>
        <v>1074</v>
      </c>
      <c r="N15" s="154">
        <f t="shared" si="3"/>
        <v>227018.80512870318</v>
      </c>
      <c r="O15" s="157">
        <f>$O$13</f>
        <v>0</v>
      </c>
      <c r="P15" s="19">
        <f t="shared" si="4"/>
        <v>0</v>
      </c>
      <c r="Q15" s="19">
        <f t="shared" si="5"/>
        <v>0</v>
      </c>
      <c r="R15" s="154">
        <f t="shared" si="6"/>
        <v>227018.80512870318</v>
      </c>
      <c r="S15" s="19"/>
      <c r="T15" s="19">
        <f t="shared" si="7"/>
        <v>12607.535128703155</v>
      </c>
      <c r="U15" s="19">
        <f t="shared" si="8"/>
        <v>227018.80512870318</v>
      </c>
      <c r="V15" s="155"/>
      <c r="W15" s="156"/>
    </row>
    <row r="16" spans="1:26">
      <c r="B16" s="1" t="s">
        <v>28</v>
      </c>
      <c r="D16" s="16" t="s">
        <v>29</v>
      </c>
      <c r="E16" s="154">
        <v>34154.43</v>
      </c>
      <c r="F16" s="19">
        <v>0</v>
      </c>
      <c r="G16" s="19">
        <v>2782.58</v>
      </c>
      <c r="H16" s="19">
        <v>0</v>
      </c>
      <c r="I16" s="19">
        <f t="shared" si="0"/>
        <v>2782.58</v>
      </c>
      <c r="J16" s="154">
        <f t="shared" si="1"/>
        <v>36937.01</v>
      </c>
      <c r="K16" s="157">
        <f>$K$13</f>
        <v>2.35E-2</v>
      </c>
      <c r="L16" s="19">
        <f t="shared" si="9"/>
        <v>176</v>
      </c>
      <c r="M16" s="19">
        <f t="shared" si="2"/>
        <v>176</v>
      </c>
      <c r="N16" s="154">
        <f t="shared" si="3"/>
        <v>37113.01</v>
      </c>
      <c r="O16" s="157">
        <f>$O$13</f>
        <v>0</v>
      </c>
      <c r="P16" s="19">
        <f t="shared" si="4"/>
        <v>0</v>
      </c>
      <c r="Q16" s="19">
        <f t="shared" si="5"/>
        <v>0</v>
      </c>
      <c r="R16" s="154">
        <f t="shared" si="6"/>
        <v>37113.01</v>
      </c>
      <c r="S16" s="19"/>
      <c r="T16" s="19">
        <f t="shared" si="7"/>
        <v>2958.58</v>
      </c>
      <c r="U16" s="19">
        <f t="shared" si="8"/>
        <v>37113.01</v>
      </c>
      <c r="V16" s="155"/>
      <c r="W16" s="1" t="s">
        <v>142</v>
      </c>
      <c r="X16" s="156">
        <v>42993</v>
      </c>
    </row>
    <row r="17" spans="1:24">
      <c r="B17" s="1" t="s">
        <v>30</v>
      </c>
      <c r="D17" s="16">
        <v>135</v>
      </c>
      <c r="E17" s="154">
        <v>820180.15</v>
      </c>
      <c r="F17" s="19">
        <v>0</v>
      </c>
      <c r="G17" s="19">
        <v>68248.350000000006</v>
      </c>
      <c r="H17" s="19">
        <v>0</v>
      </c>
      <c r="I17" s="19">
        <f t="shared" si="0"/>
        <v>68248.350000000006</v>
      </c>
      <c r="J17" s="154">
        <f t="shared" si="1"/>
        <v>888428.5</v>
      </c>
      <c r="K17" s="157">
        <f>$K$13</f>
        <v>2.35E-2</v>
      </c>
      <c r="L17" s="19">
        <f t="shared" si="9"/>
        <v>4223</v>
      </c>
      <c r="M17" s="19">
        <f t="shared" si="2"/>
        <v>4223</v>
      </c>
      <c r="N17" s="154">
        <f t="shared" si="3"/>
        <v>892651.5</v>
      </c>
      <c r="O17" s="157">
        <f>$O$13</f>
        <v>0</v>
      </c>
      <c r="P17" s="19">
        <f t="shared" si="4"/>
        <v>0</v>
      </c>
      <c r="Q17" s="19">
        <f t="shared" si="5"/>
        <v>0</v>
      </c>
      <c r="R17" s="154">
        <f t="shared" si="6"/>
        <v>892651.5</v>
      </c>
      <c r="S17" s="19"/>
      <c r="T17" s="19">
        <f t="shared" si="7"/>
        <v>72471.350000000006</v>
      </c>
      <c r="U17" s="19">
        <f t="shared" si="8"/>
        <v>892651.5</v>
      </c>
      <c r="V17" s="155"/>
      <c r="W17" s="5" t="s">
        <v>129</v>
      </c>
      <c r="X17" s="73">
        <f>X13-(X16-1)</f>
        <v>109</v>
      </c>
    </row>
    <row r="18" spans="1:24">
      <c r="B18" s="1" t="s">
        <v>31</v>
      </c>
      <c r="D18" s="16">
        <v>24</v>
      </c>
      <c r="E18" s="154">
        <v>2379428.9500000002</v>
      </c>
      <c r="F18" s="19">
        <v>-76806.189796667953</v>
      </c>
      <c r="G18" s="19">
        <v>158902.73000000001</v>
      </c>
      <c r="H18" s="19">
        <v>-15864.230000000001</v>
      </c>
      <c r="I18" s="19">
        <f t="shared" si="0"/>
        <v>66232.310203332061</v>
      </c>
      <c r="J18" s="154">
        <f t="shared" si="1"/>
        <v>2445661.2602033322</v>
      </c>
      <c r="K18" s="157">
        <v>2.35E-2</v>
      </c>
      <c r="L18" s="19">
        <f t="shared" si="9"/>
        <v>11625</v>
      </c>
      <c r="M18" s="19">
        <f t="shared" si="2"/>
        <v>11625</v>
      </c>
      <c r="N18" s="154">
        <f t="shared" si="3"/>
        <v>2457286.2602033322</v>
      </c>
      <c r="O18" s="157">
        <v>0</v>
      </c>
      <c r="P18" s="19">
        <f t="shared" si="4"/>
        <v>0</v>
      </c>
      <c r="Q18" s="19">
        <f t="shared" si="5"/>
        <v>0</v>
      </c>
      <c r="R18" s="154">
        <f t="shared" si="6"/>
        <v>2457286.2602033322</v>
      </c>
      <c r="S18" s="22"/>
      <c r="T18" s="19">
        <f t="shared" si="7"/>
        <v>77857.310203332061</v>
      </c>
      <c r="U18" s="19">
        <f t="shared" si="8"/>
        <v>2457286.2602033322</v>
      </c>
      <c r="V18" s="155"/>
    </row>
    <row r="19" spans="1:24">
      <c r="B19" s="1" t="s">
        <v>32</v>
      </c>
      <c r="D19" s="16">
        <v>36</v>
      </c>
      <c r="E19" s="158">
        <v>115050.89</v>
      </c>
      <c r="F19" s="22">
        <v>-4902.5251654286076</v>
      </c>
      <c r="G19" s="22">
        <v>8727.86</v>
      </c>
      <c r="H19" s="22">
        <v>0</v>
      </c>
      <c r="I19" s="22">
        <f t="shared" si="0"/>
        <v>3825.334834571393</v>
      </c>
      <c r="J19" s="158">
        <f t="shared" si="1"/>
        <v>118876.22483457139</v>
      </c>
      <c r="K19" s="159">
        <v>2.35E-2</v>
      </c>
      <c r="L19" s="22">
        <f t="shared" si="9"/>
        <v>565</v>
      </c>
      <c r="M19" s="22">
        <f t="shared" si="2"/>
        <v>565</v>
      </c>
      <c r="N19" s="154">
        <f t="shared" si="3"/>
        <v>119441.22483457139</v>
      </c>
      <c r="O19" s="159">
        <v>0</v>
      </c>
      <c r="P19" s="22">
        <f t="shared" si="4"/>
        <v>0</v>
      </c>
      <c r="Q19" s="22">
        <f t="shared" si="5"/>
        <v>0</v>
      </c>
      <c r="R19" s="158">
        <f t="shared" si="6"/>
        <v>119441.22483457139</v>
      </c>
      <c r="S19" s="22"/>
      <c r="T19" s="22">
        <f t="shared" si="7"/>
        <v>4390.334834571393</v>
      </c>
      <c r="U19" s="22">
        <f t="shared" si="8"/>
        <v>119441.22483457139</v>
      </c>
      <c r="V19" s="155"/>
      <c r="X19" s="156"/>
    </row>
    <row r="20" spans="1:24">
      <c r="B20" s="1" t="s">
        <v>33</v>
      </c>
      <c r="E20" s="154">
        <f t="shared" ref="E20:J20" si="10">SUM(E13:E19)</f>
        <v>142815487.74000001</v>
      </c>
      <c r="F20" s="19">
        <f t="shared" si="10"/>
        <v>-6448704.490400576</v>
      </c>
      <c r="G20" s="19">
        <f t="shared" si="10"/>
        <v>12598319.359999999</v>
      </c>
      <c r="H20" s="19">
        <f t="shared" si="10"/>
        <v>3709771.4000000004</v>
      </c>
      <c r="I20" s="19">
        <f t="shared" si="10"/>
        <v>9859386.2695994247</v>
      </c>
      <c r="J20" s="154">
        <f t="shared" si="10"/>
        <v>152674874.00959942</v>
      </c>
      <c r="K20" s="157"/>
      <c r="L20" s="19">
        <f>SUM(L13:L19)</f>
        <v>725717</v>
      </c>
      <c r="M20" s="19">
        <f>SUM(M13:M19)</f>
        <v>725717</v>
      </c>
      <c r="N20" s="154">
        <f>SUM(N13:N19)</f>
        <v>153400591.00959942</v>
      </c>
      <c r="O20" s="157"/>
      <c r="P20" s="19">
        <f>SUM(P13:P19)</f>
        <v>0</v>
      </c>
      <c r="Q20" s="19">
        <f>SUM(Q13:Q19)</f>
        <v>0</v>
      </c>
      <c r="R20" s="154">
        <f>SUM(R13:R19)</f>
        <v>153400591.00959942</v>
      </c>
      <c r="S20" s="19"/>
      <c r="T20" s="19">
        <f>SUM(T13:T19)</f>
        <v>10585103.269599425</v>
      </c>
      <c r="U20" s="19">
        <f>SUM(U13:U19)</f>
        <v>153400591.00959942</v>
      </c>
      <c r="V20" s="155"/>
    </row>
    <row r="21" spans="1:24">
      <c r="E21" s="154"/>
      <c r="F21" s="19"/>
      <c r="G21" s="19"/>
      <c r="H21" s="19"/>
      <c r="I21" s="19"/>
      <c r="J21" s="154"/>
      <c r="K21" s="157"/>
      <c r="L21" s="19"/>
      <c r="M21" s="19" t="s">
        <v>65</v>
      </c>
      <c r="N21" s="154"/>
      <c r="O21" s="157"/>
      <c r="P21" s="19"/>
      <c r="Q21" s="19" t="s">
        <v>65</v>
      </c>
      <c r="R21" s="154"/>
      <c r="S21" s="19"/>
      <c r="T21" s="19"/>
      <c r="U21" s="19"/>
      <c r="V21" s="155"/>
      <c r="W21" s="156"/>
      <c r="X21" s="13"/>
    </row>
    <row r="22" spans="1:24" s="23" customFormat="1">
      <c r="B22" s="1" t="s">
        <v>34</v>
      </c>
      <c r="C22" s="1"/>
      <c r="D22" s="16" t="s">
        <v>35</v>
      </c>
      <c r="E22" s="22">
        <v>145594.34</v>
      </c>
      <c r="F22" s="198">
        <v>-3260.5041585123381</v>
      </c>
      <c r="G22" s="22">
        <v>7718.69</v>
      </c>
      <c r="H22" s="22">
        <v>0</v>
      </c>
      <c r="I22" s="22">
        <f>SUM(F22:H22)</f>
        <v>4458.1858414876615</v>
      </c>
      <c r="J22" s="158">
        <f>E22+I22</f>
        <v>150052.52584148766</v>
      </c>
      <c r="K22" s="159">
        <v>2.3400000000000001E-2</v>
      </c>
      <c r="L22" s="22">
        <f>ROUND(J22*K22*(($X$7-$X$10)/($X$7+$X$10*K22)),0)</f>
        <v>710</v>
      </c>
      <c r="M22" s="22">
        <f>SUM(L22:L22)</f>
        <v>710</v>
      </c>
      <c r="N22" s="158">
        <f>M22+J22</f>
        <v>150762.52584148766</v>
      </c>
      <c r="O22" s="159">
        <v>0</v>
      </c>
      <c r="P22" s="22">
        <f>ROUND(N22*O22*($X$17/$X$14),0)</f>
        <v>0</v>
      </c>
      <c r="Q22" s="22">
        <f>SUM(P22:P22)</f>
        <v>0</v>
      </c>
      <c r="R22" s="158">
        <f>Q22+N22</f>
        <v>150762.52584148766</v>
      </c>
      <c r="S22" s="22"/>
      <c r="T22" s="22">
        <f>I22+M22+Q22</f>
        <v>5168.1858414876615</v>
      </c>
      <c r="U22" s="22">
        <f>+E22+T22</f>
        <v>150762.52584148766</v>
      </c>
      <c r="V22" s="155"/>
      <c r="W22" s="24"/>
    </row>
    <row r="23" spans="1:24">
      <c r="B23" s="1" t="s">
        <v>33</v>
      </c>
      <c r="E23" s="154">
        <f t="shared" ref="E23:J23" si="11">SUM(E22:E22)</f>
        <v>145594.34</v>
      </c>
      <c r="F23" s="19">
        <f t="shared" si="11"/>
        <v>-3260.5041585123381</v>
      </c>
      <c r="G23" s="19">
        <f t="shared" si="11"/>
        <v>7718.69</v>
      </c>
      <c r="H23" s="19">
        <f t="shared" si="11"/>
        <v>0</v>
      </c>
      <c r="I23" s="19">
        <f t="shared" si="11"/>
        <v>4458.1858414876615</v>
      </c>
      <c r="J23" s="154">
        <f t="shared" si="11"/>
        <v>150052.52584148766</v>
      </c>
      <c r="K23" s="159"/>
      <c r="L23" s="19">
        <f>SUM(L22:L22)</f>
        <v>710</v>
      </c>
      <c r="M23" s="19">
        <f>SUM(M22:M22)</f>
        <v>710</v>
      </c>
      <c r="N23" s="154">
        <f>SUM(N22:N22)</f>
        <v>150762.52584148766</v>
      </c>
      <c r="O23" s="159"/>
      <c r="P23" s="19">
        <f>SUM(P22:P22)</f>
        <v>0</v>
      </c>
      <c r="Q23" s="19">
        <f>SUM(Q22:Q22)</f>
        <v>0</v>
      </c>
      <c r="R23" s="154">
        <f>SUM(R22:R22)</f>
        <v>150762.52584148766</v>
      </c>
      <c r="S23" s="19"/>
      <c r="T23" s="19">
        <f>SUM(T22:T22)</f>
        <v>5168.1858414876615</v>
      </c>
      <c r="U23" s="19">
        <f>SUM(U22:U22)</f>
        <v>150762.52584148766</v>
      </c>
      <c r="V23" s="155"/>
    </row>
    <row r="24" spans="1:24">
      <c r="E24" s="154"/>
      <c r="F24" s="19"/>
      <c r="G24" s="19"/>
      <c r="H24" s="19"/>
      <c r="I24" s="19"/>
      <c r="J24" s="154"/>
      <c r="K24" s="159"/>
      <c r="L24" s="157"/>
      <c r="M24" s="157"/>
      <c r="N24" s="154"/>
      <c r="O24" s="159"/>
      <c r="P24" s="157"/>
      <c r="Q24" s="157"/>
      <c r="R24" s="154"/>
      <c r="S24" s="19"/>
      <c r="T24" s="19"/>
      <c r="U24" s="19"/>
      <c r="V24" s="155"/>
      <c r="W24" s="160"/>
    </row>
    <row r="25" spans="1:24" s="23" customFormat="1">
      <c r="A25" s="1"/>
      <c r="B25" s="1" t="s">
        <v>36</v>
      </c>
      <c r="C25" s="1"/>
      <c r="D25" s="16" t="s">
        <v>37</v>
      </c>
      <c r="E25" s="158">
        <v>1837.09</v>
      </c>
      <c r="F25" s="22">
        <v>0</v>
      </c>
      <c r="G25" s="22">
        <v>0</v>
      </c>
      <c r="H25" s="22">
        <v>0</v>
      </c>
      <c r="I25" s="22">
        <f>SUM(F25:H25)</f>
        <v>0</v>
      </c>
      <c r="J25" s="158">
        <f>E25+I25</f>
        <v>1837.09</v>
      </c>
      <c r="K25" s="159">
        <v>0</v>
      </c>
      <c r="L25" s="19">
        <v>0</v>
      </c>
      <c r="M25" s="22">
        <f>SUM(L25:L25)</f>
        <v>0</v>
      </c>
      <c r="N25" s="158">
        <f>M25+J25</f>
        <v>1837.09</v>
      </c>
      <c r="O25" s="159">
        <v>0</v>
      </c>
      <c r="P25" s="19">
        <v>0</v>
      </c>
      <c r="Q25" s="22">
        <f>SUM(P25:P25)</f>
        <v>0</v>
      </c>
      <c r="R25" s="158">
        <f>Q25+N25</f>
        <v>1837.09</v>
      </c>
      <c r="S25" s="19"/>
      <c r="T25" s="22">
        <f>I25+M25+Q25</f>
        <v>0</v>
      </c>
      <c r="U25" s="22">
        <f>+E25+T25</f>
        <v>1837.09</v>
      </c>
      <c r="V25" s="155"/>
    </row>
    <row r="26" spans="1:24" s="23" customFormat="1">
      <c r="A26" s="1"/>
      <c r="D26" s="16"/>
      <c r="E26" s="158"/>
      <c r="F26" s="22"/>
      <c r="G26" s="22"/>
      <c r="H26" s="22"/>
      <c r="I26" s="22"/>
      <c r="J26" s="158"/>
      <c r="K26" s="159"/>
      <c r="L26" s="22"/>
      <c r="M26" s="22"/>
      <c r="N26" s="158"/>
      <c r="O26" s="159"/>
      <c r="P26" s="22"/>
      <c r="Q26" s="22"/>
      <c r="R26" s="158"/>
      <c r="S26" s="22"/>
      <c r="T26" s="22"/>
      <c r="U26" s="22"/>
      <c r="V26" s="155"/>
    </row>
    <row r="27" spans="1:24" s="23" customFormat="1">
      <c r="A27" s="1"/>
      <c r="B27" s="1" t="s">
        <v>40</v>
      </c>
      <c r="C27" s="1"/>
      <c r="D27" s="16" t="s">
        <v>41</v>
      </c>
      <c r="E27" s="158">
        <v>-11153832.18</v>
      </c>
      <c r="F27" s="22">
        <f t="shared" ref="F27:F29" si="12">-E27</f>
        <v>11153832.18</v>
      </c>
      <c r="G27" s="22">
        <v>0</v>
      </c>
      <c r="H27" s="22">
        <v>0</v>
      </c>
      <c r="I27" s="22">
        <f t="shared" ref="I27:I32" si="13">SUM(F27:H27)</f>
        <v>11153832.18</v>
      </c>
      <c r="J27" s="158">
        <f t="shared" ref="J27:J32" si="14">E27+I27</f>
        <v>0</v>
      </c>
      <c r="K27" s="159">
        <v>0</v>
      </c>
      <c r="L27" s="22">
        <v>0</v>
      </c>
      <c r="M27" s="22">
        <f t="shared" ref="M27:M32" si="15">SUM(L27:L27)</f>
        <v>0</v>
      </c>
      <c r="N27" s="158">
        <f t="shared" ref="N27:N32" si="16">M27+J27</f>
        <v>0</v>
      </c>
      <c r="O27" s="159">
        <v>0</v>
      </c>
      <c r="P27" s="22">
        <v>0</v>
      </c>
      <c r="Q27" s="22">
        <f t="shared" ref="Q27:Q30" si="17">SUM(P27:P27)</f>
        <v>0</v>
      </c>
      <c r="R27" s="158">
        <f t="shared" ref="R27:R30" si="18">Q27+N27</f>
        <v>0</v>
      </c>
      <c r="S27" s="22"/>
      <c r="T27" s="22">
        <f t="shared" ref="T27:T32" si="19">I27+M27+Q27</f>
        <v>11153832.18</v>
      </c>
      <c r="U27" s="22">
        <f t="shared" ref="U27:U32" si="20">+E27+T27</f>
        <v>0</v>
      </c>
      <c r="V27" s="155"/>
    </row>
    <row r="28" spans="1:24" s="23" customFormat="1">
      <c r="B28" s="1" t="s">
        <v>48</v>
      </c>
      <c r="C28" s="1"/>
      <c r="D28" s="16" t="s">
        <v>49</v>
      </c>
      <c r="E28" s="158">
        <v>5097891.55</v>
      </c>
      <c r="F28" s="22">
        <f t="shared" si="12"/>
        <v>-5097891.55</v>
      </c>
      <c r="G28" s="22">
        <v>0</v>
      </c>
      <c r="H28" s="22">
        <v>0</v>
      </c>
      <c r="I28" s="22">
        <f t="shared" si="13"/>
        <v>-5097891.55</v>
      </c>
      <c r="J28" s="158">
        <f t="shared" si="14"/>
        <v>0</v>
      </c>
      <c r="K28" s="159">
        <v>0</v>
      </c>
      <c r="L28" s="22">
        <v>0</v>
      </c>
      <c r="M28" s="22">
        <f>SUM(L28:L28)</f>
        <v>0</v>
      </c>
      <c r="N28" s="158">
        <f t="shared" si="16"/>
        <v>0</v>
      </c>
      <c r="O28" s="159">
        <v>0</v>
      </c>
      <c r="P28" s="22">
        <v>0</v>
      </c>
      <c r="Q28" s="22">
        <f>SUM(P28:P28)</f>
        <v>0</v>
      </c>
      <c r="R28" s="158">
        <f t="shared" si="18"/>
        <v>0</v>
      </c>
      <c r="S28" s="22"/>
      <c r="T28" s="22">
        <f t="shared" si="19"/>
        <v>-5097891.55</v>
      </c>
      <c r="U28" s="22">
        <f t="shared" si="20"/>
        <v>0</v>
      </c>
      <c r="V28" s="24"/>
      <c r="W28" s="24"/>
    </row>
    <row r="29" spans="1:24" s="23" customFormat="1">
      <c r="B29" s="1" t="s">
        <v>50</v>
      </c>
      <c r="C29" s="1"/>
      <c r="D29" s="16" t="s">
        <v>51</v>
      </c>
      <c r="E29" s="158">
        <v>110218.9</v>
      </c>
      <c r="F29" s="22">
        <f t="shared" si="12"/>
        <v>-110218.9</v>
      </c>
      <c r="G29" s="22">
        <v>0</v>
      </c>
      <c r="H29" s="22">
        <v>0</v>
      </c>
      <c r="I29" s="22">
        <f t="shared" si="13"/>
        <v>-110218.9</v>
      </c>
      <c r="J29" s="158">
        <f t="shared" si="14"/>
        <v>0</v>
      </c>
      <c r="K29" s="159">
        <v>0</v>
      </c>
      <c r="L29" s="22">
        <v>0</v>
      </c>
      <c r="M29" s="22">
        <f>SUM(L29:L29)</f>
        <v>0</v>
      </c>
      <c r="N29" s="158">
        <f t="shared" si="16"/>
        <v>0</v>
      </c>
      <c r="O29" s="159">
        <v>0</v>
      </c>
      <c r="P29" s="22">
        <v>0</v>
      </c>
      <c r="Q29" s="22">
        <f>SUM(P29:P29)</f>
        <v>0</v>
      </c>
      <c r="R29" s="158">
        <f t="shared" si="18"/>
        <v>0</v>
      </c>
      <c r="S29" s="22"/>
      <c r="T29" s="22">
        <f t="shared" si="19"/>
        <v>-110218.9</v>
      </c>
      <c r="U29" s="22">
        <f t="shared" si="20"/>
        <v>0</v>
      </c>
      <c r="V29" s="24"/>
      <c r="W29" s="24"/>
    </row>
    <row r="30" spans="1:24" s="23" customFormat="1">
      <c r="A30" s="1"/>
      <c r="B30" s="1" t="s">
        <v>143</v>
      </c>
      <c r="C30" s="1"/>
      <c r="D30" s="16" t="s">
        <v>53</v>
      </c>
      <c r="E30" s="158">
        <v>299892.59000000003</v>
      </c>
      <c r="F30" s="22">
        <v>0</v>
      </c>
      <c r="G30" s="22">
        <f>-E30</f>
        <v>-299892.59000000003</v>
      </c>
      <c r="H30" s="22">
        <v>0</v>
      </c>
      <c r="I30" s="22">
        <f t="shared" si="13"/>
        <v>-299892.59000000003</v>
      </c>
      <c r="J30" s="158">
        <f t="shared" si="14"/>
        <v>0</v>
      </c>
      <c r="K30" s="159">
        <v>0</v>
      </c>
      <c r="L30" s="22">
        <v>0</v>
      </c>
      <c r="M30" s="22">
        <f t="shared" si="15"/>
        <v>0</v>
      </c>
      <c r="N30" s="158">
        <f t="shared" si="16"/>
        <v>0</v>
      </c>
      <c r="O30" s="159">
        <v>0</v>
      </c>
      <c r="P30" s="22">
        <v>0</v>
      </c>
      <c r="Q30" s="22">
        <f t="shared" si="17"/>
        <v>0</v>
      </c>
      <c r="R30" s="158">
        <f t="shared" si="18"/>
        <v>0</v>
      </c>
      <c r="S30" s="22"/>
      <c r="T30" s="22">
        <f t="shared" si="19"/>
        <v>-299892.59000000003</v>
      </c>
      <c r="U30" s="22">
        <f t="shared" si="20"/>
        <v>0</v>
      </c>
      <c r="V30" s="24"/>
    </row>
    <row r="31" spans="1:24" s="23" customFormat="1">
      <c r="A31" s="1"/>
      <c r="B31" s="1" t="s">
        <v>266</v>
      </c>
      <c r="C31" s="1"/>
      <c r="D31" s="16" t="s">
        <v>267</v>
      </c>
      <c r="E31" s="158">
        <v>-3444522.78</v>
      </c>
      <c r="F31" s="22">
        <f>-E31</f>
        <v>3444522.78</v>
      </c>
      <c r="G31" s="22">
        <v>0</v>
      </c>
      <c r="H31" s="22">
        <v>0</v>
      </c>
      <c r="I31" s="22">
        <f t="shared" si="13"/>
        <v>3444522.78</v>
      </c>
      <c r="J31" s="158">
        <f t="shared" si="14"/>
        <v>0</v>
      </c>
      <c r="K31" s="159">
        <v>0</v>
      </c>
      <c r="L31" s="22">
        <v>0</v>
      </c>
      <c r="M31" s="22">
        <f t="shared" si="15"/>
        <v>0</v>
      </c>
      <c r="N31" s="158">
        <f t="shared" si="16"/>
        <v>0</v>
      </c>
      <c r="O31" s="159"/>
      <c r="P31" s="22"/>
      <c r="Q31" s="22"/>
      <c r="R31" s="158">
        <v>0</v>
      </c>
      <c r="S31" s="22"/>
      <c r="T31" s="22">
        <f t="shared" si="19"/>
        <v>3444522.78</v>
      </c>
      <c r="U31" s="22">
        <f t="shared" si="20"/>
        <v>0</v>
      </c>
      <c r="V31" s="24"/>
    </row>
    <row r="32" spans="1:24" s="23" customFormat="1">
      <c r="A32" s="1"/>
      <c r="B32" s="1" t="s">
        <v>268</v>
      </c>
      <c r="C32" s="1"/>
      <c r="D32" s="16" t="s">
        <v>269</v>
      </c>
      <c r="E32" s="158">
        <v>-802730.89</v>
      </c>
      <c r="F32" s="22">
        <f>-E32</f>
        <v>802730.89</v>
      </c>
      <c r="G32" s="22">
        <v>0</v>
      </c>
      <c r="H32" s="22">
        <v>0</v>
      </c>
      <c r="I32" s="22">
        <f t="shared" si="13"/>
        <v>802730.89</v>
      </c>
      <c r="J32" s="158">
        <f t="shared" si="14"/>
        <v>0</v>
      </c>
      <c r="K32" s="159">
        <v>0</v>
      </c>
      <c r="L32" s="22">
        <v>0</v>
      </c>
      <c r="M32" s="22">
        <f t="shared" si="15"/>
        <v>0</v>
      </c>
      <c r="N32" s="158">
        <f t="shared" si="16"/>
        <v>0</v>
      </c>
      <c r="O32" s="159"/>
      <c r="P32" s="22"/>
      <c r="Q32" s="22"/>
      <c r="R32" s="158">
        <v>0</v>
      </c>
      <c r="S32" s="22"/>
      <c r="T32" s="22">
        <f t="shared" si="19"/>
        <v>802730.89</v>
      </c>
      <c r="U32" s="22">
        <f t="shared" si="20"/>
        <v>0</v>
      </c>
      <c r="V32" s="24"/>
    </row>
    <row r="33" spans="1:22" s="23" customFormat="1">
      <c r="A33" s="1"/>
      <c r="D33" s="16"/>
      <c r="E33" s="158"/>
      <c r="F33" s="22"/>
      <c r="G33" s="22"/>
      <c r="H33" s="22"/>
      <c r="I33" s="22"/>
      <c r="J33" s="158"/>
      <c r="K33" s="159"/>
      <c r="L33" s="19"/>
      <c r="M33" s="22"/>
      <c r="N33" s="158"/>
      <c r="O33" s="159"/>
      <c r="P33" s="19"/>
      <c r="Q33" s="22"/>
      <c r="R33" s="158"/>
      <c r="S33" s="22"/>
      <c r="T33" s="22"/>
      <c r="U33" s="22"/>
      <c r="V33" s="24"/>
    </row>
    <row r="34" spans="1:22" s="23" customFormat="1">
      <c r="B34" s="1" t="s">
        <v>144</v>
      </c>
      <c r="C34" s="1"/>
      <c r="D34" s="16" t="s">
        <v>57</v>
      </c>
      <c r="E34" s="158">
        <v>-45000</v>
      </c>
      <c r="F34" s="22">
        <v>0</v>
      </c>
      <c r="G34" s="22">
        <v>0</v>
      </c>
      <c r="H34" s="22">
        <v>0</v>
      </c>
      <c r="I34" s="22">
        <f>SUM(F34:H34)</f>
        <v>0</v>
      </c>
      <c r="J34" s="158">
        <f>E34+I34</f>
        <v>-45000</v>
      </c>
      <c r="K34" s="159">
        <v>0</v>
      </c>
      <c r="L34" s="22">
        <v>0</v>
      </c>
      <c r="M34" s="22">
        <f>SUM(L34:L34)</f>
        <v>0</v>
      </c>
      <c r="N34" s="158">
        <f>M34+J34</f>
        <v>-45000</v>
      </c>
      <c r="O34" s="159">
        <v>0</v>
      </c>
      <c r="P34" s="22">
        <v>0</v>
      </c>
      <c r="Q34" s="22">
        <f>SUM(P34:P34)</f>
        <v>0</v>
      </c>
      <c r="R34" s="158">
        <f>Q34+N34</f>
        <v>-45000</v>
      </c>
      <c r="S34" s="22"/>
      <c r="T34" s="22">
        <f>I34+M34+Q34</f>
        <v>0</v>
      </c>
      <c r="U34" s="22">
        <f>+E34+T34</f>
        <v>-45000</v>
      </c>
      <c r="V34" s="24"/>
    </row>
    <row r="35" spans="1:22" s="23" customFormat="1">
      <c r="A35" s="1"/>
      <c r="D35" s="16"/>
      <c r="E35" s="158"/>
      <c r="F35" s="22"/>
      <c r="G35" s="22"/>
      <c r="H35" s="22"/>
      <c r="I35" s="22"/>
      <c r="J35" s="158"/>
      <c r="K35" s="159"/>
      <c r="L35" s="159"/>
      <c r="M35" s="159"/>
      <c r="N35" s="158"/>
      <c r="O35" s="159"/>
      <c r="P35" s="159"/>
      <c r="Q35" s="159"/>
      <c r="R35" s="158"/>
      <c r="S35" s="22"/>
      <c r="T35" s="22"/>
      <c r="U35" s="22"/>
      <c r="V35" s="24"/>
    </row>
    <row r="36" spans="1:22">
      <c r="B36" s="29" t="s">
        <v>6</v>
      </c>
      <c r="C36" s="30"/>
      <c r="D36" s="31"/>
      <c r="E36" s="161">
        <f t="shared" ref="E36:R36" si="21">+E20+E23+E25+SUM(E27:E34)</f>
        <v>133024836.36000001</v>
      </c>
      <c r="F36" s="35">
        <f t="shared" si="21"/>
        <v>3741010.4054409117</v>
      </c>
      <c r="G36" s="35">
        <f t="shared" si="21"/>
        <v>12306145.459999999</v>
      </c>
      <c r="H36" s="35">
        <f t="shared" si="21"/>
        <v>3709771.4000000004</v>
      </c>
      <c r="I36" s="35">
        <f t="shared" si="21"/>
        <v>19756927.265440911</v>
      </c>
      <c r="J36" s="161">
        <f t="shared" si="21"/>
        <v>152781763.6254409</v>
      </c>
      <c r="K36" s="35">
        <f t="shared" si="21"/>
        <v>0</v>
      </c>
      <c r="L36" s="35">
        <f t="shared" si="21"/>
        <v>726427</v>
      </c>
      <c r="M36" s="35">
        <f t="shared" si="21"/>
        <v>726427</v>
      </c>
      <c r="N36" s="161">
        <f t="shared" si="21"/>
        <v>153508190.6254409</v>
      </c>
      <c r="O36" s="35">
        <f t="shared" si="21"/>
        <v>0</v>
      </c>
      <c r="P36" s="35">
        <f t="shared" si="21"/>
        <v>0</v>
      </c>
      <c r="Q36" s="35">
        <f t="shared" si="21"/>
        <v>0</v>
      </c>
      <c r="R36" s="161">
        <f t="shared" si="21"/>
        <v>153508190.6254409</v>
      </c>
      <c r="S36" s="35"/>
      <c r="T36" s="35">
        <f>+T20+T23+T25+SUM(T27:T34)</f>
        <v>20483354.265440911</v>
      </c>
      <c r="U36" s="35">
        <f>+U20+U23+U25+SUM(U27:U34)</f>
        <v>153508190.6254409</v>
      </c>
      <c r="V36" s="13"/>
    </row>
    <row r="37" spans="1:22">
      <c r="E37" s="154"/>
      <c r="F37" s="19"/>
      <c r="G37" s="19"/>
      <c r="H37" s="19"/>
      <c r="I37" s="19"/>
      <c r="J37" s="154"/>
      <c r="K37" s="19"/>
      <c r="L37" s="19"/>
      <c r="M37" s="19"/>
      <c r="N37" s="154"/>
      <c r="O37" s="19"/>
      <c r="P37" s="19"/>
      <c r="Q37" s="19"/>
      <c r="R37" s="154"/>
      <c r="S37" s="19"/>
      <c r="T37" s="13"/>
      <c r="U37" s="19"/>
      <c r="V37" s="13"/>
    </row>
    <row r="38" spans="1:22">
      <c r="A38" s="10" t="s">
        <v>58</v>
      </c>
      <c r="B38" s="10"/>
      <c r="C38" s="10"/>
      <c r="D38" s="5" t="s">
        <v>59</v>
      </c>
      <c r="E38" s="154"/>
      <c r="F38" s="19"/>
      <c r="G38" s="19"/>
      <c r="H38" s="19"/>
      <c r="I38" s="19"/>
      <c r="J38" s="154"/>
      <c r="K38" s="19"/>
      <c r="L38" s="19"/>
      <c r="M38" s="19"/>
      <c r="N38" s="154"/>
      <c r="O38" s="19"/>
      <c r="P38" s="19"/>
      <c r="Q38" s="19"/>
      <c r="R38" s="154"/>
      <c r="S38" s="19"/>
      <c r="T38" s="13"/>
      <c r="U38" s="19"/>
      <c r="V38" s="13"/>
    </row>
    <row r="39" spans="1:22">
      <c r="B39" s="36" t="s">
        <v>60</v>
      </c>
      <c r="C39" s="36"/>
      <c r="D39" s="16">
        <v>24</v>
      </c>
      <c r="E39" s="154">
        <v>48822135.810000002</v>
      </c>
      <c r="F39" s="19">
        <v>-1907657.0329810567</v>
      </c>
      <c r="G39" s="19">
        <v>222732.1</v>
      </c>
      <c r="H39" s="19">
        <v>-314060.04999999993</v>
      </c>
      <c r="I39" s="19">
        <f>SUM(F39:H39)</f>
        <v>-1998984.9829810564</v>
      </c>
      <c r="J39" s="154">
        <f>E39+I39</f>
        <v>46823150.827018946</v>
      </c>
      <c r="K39" s="82">
        <f>$K$18</f>
        <v>2.35E-2</v>
      </c>
      <c r="L39" s="19">
        <f>ROUND(J39*K39*(($X$7-$X$10)/($X$7+$X$10*K39)),0)</f>
        <v>222567</v>
      </c>
      <c r="M39" s="19">
        <f>SUM(L39:L39)</f>
        <v>222567</v>
      </c>
      <c r="N39" s="154">
        <f>M39+J39</f>
        <v>47045717.827018946</v>
      </c>
      <c r="O39" s="82">
        <f>$O$18</f>
        <v>0</v>
      </c>
      <c r="P39" s="19">
        <f>ROUND(N39*O39*($X$17/$X$14),0)</f>
        <v>0</v>
      </c>
      <c r="Q39" s="19">
        <f>SUM(P39:P39)</f>
        <v>0</v>
      </c>
      <c r="R39" s="154">
        <f>Q39+N39</f>
        <v>47045717.827018946</v>
      </c>
      <c r="S39" s="19"/>
      <c r="T39" s="19">
        <f>I39+M39+Q39</f>
        <v>-1776417.9829810564</v>
      </c>
      <c r="U39" s="19">
        <f>+E39+T39</f>
        <v>47045717.827018946</v>
      </c>
      <c r="V39" s="13"/>
    </row>
    <row r="40" spans="1:22" s="23" customFormat="1">
      <c r="B40" s="36" t="s">
        <v>61</v>
      </c>
      <c r="C40" s="36"/>
      <c r="D40" s="16" t="s">
        <v>62</v>
      </c>
      <c r="E40" s="154">
        <v>174329.64</v>
      </c>
      <c r="F40" s="19">
        <v>0</v>
      </c>
      <c r="G40" s="19">
        <v>6.89</v>
      </c>
      <c r="H40" s="19">
        <v>0</v>
      </c>
      <c r="I40" s="19">
        <f>SUM(F40:H40)</f>
        <v>6.89</v>
      </c>
      <c r="J40" s="154">
        <f>E40+I40</f>
        <v>174336.53000000003</v>
      </c>
      <c r="K40" s="157">
        <f>$K$18</f>
        <v>2.35E-2</v>
      </c>
      <c r="L40" s="19">
        <f>ROUND(J40*K40*(($X$7-$X$10)/($X$7+$X$10*K40)),0)</f>
        <v>829</v>
      </c>
      <c r="M40" s="19">
        <f>SUM(L40:L40)</f>
        <v>829</v>
      </c>
      <c r="N40" s="154">
        <f>M40+J40</f>
        <v>175165.53000000003</v>
      </c>
      <c r="O40" s="157">
        <f>$O$18</f>
        <v>0</v>
      </c>
      <c r="P40" s="19">
        <f>ROUND(N40*O40*($X$17/$X$14),0)</f>
        <v>0</v>
      </c>
      <c r="Q40" s="19">
        <f>SUM(P40:P40)</f>
        <v>0</v>
      </c>
      <c r="R40" s="154">
        <f>Q40+N40</f>
        <v>175165.53000000003</v>
      </c>
      <c r="S40" s="19"/>
      <c r="T40" s="19">
        <f>I40+M40+Q40</f>
        <v>835.89</v>
      </c>
      <c r="U40" s="19">
        <f>+E40+T40</f>
        <v>175165.53000000003</v>
      </c>
      <c r="V40" s="24"/>
    </row>
    <row r="41" spans="1:22">
      <c r="B41" s="36" t="s">
        <v>63</v>
      </c>
      <c r="C41" s="36"/>
      <c r="D41" s="16" t="s">
        <v>64</v>
      </c>
      <c r="E41" s="158">
        <v>84589.62999999999</v>
      </c>
      <c r="F41" s="19">
        <v>0</v>
      </c>
      <c r="G41" s="22">
        <v>1500.66</v>
      </c>
      <c r="H41" s="22">
        <v>0</v>
      </c>
      <c r="I41" s="22">
        <f>SUM(F41:H41)</f>
        <v>1500.66</v>
      </c>
      <c r="J41" s="158">
        <f>E41+I41</f>
        <v>86090.29</v>
      </c>
      <c r="K41" s="159">
        <f>$K$18</f>
        <v>2.35E-2</v>
      </c>
      <c r="L41" s="22">
        <f>ROUND(J41*K41*(($X$7-$X$10)/($X$7+$X$10*K41)),0)</f>
        <v>409</v>
      </c>
      <c r="M41" s="22">
        <f>SUM(L41:L41)</f>
        <v>409</v>
      </c>
      <c r="N41" s="158">
        <f>M41+J41</f>
        <v>86499.29</v>
      </c>
      <c r="O41" s="159">
        <f>$O$18</f>
        <v>0</v>
      </c>
      <c r="P41" s="22">
        <f>ROUND(N41*O41*($X$17/$X$14),0)</f>
        <v>0</v>
      </c>
      <c r="Q41" s="22">
        <f>SUM(P41:P41)</f>
        <v>0</v>
      </c>
      <c r="R41" s="158">
        <f>Q41+N41</f>
        <v>86499.29</v>
      </c>
      <c r="S41" s="22"/>
      <c r="T41" s="22">
        <f>I41+M41+Q41</f>
        <v>1909.66</v>
      </c>
      <c r="U41" s="22">
        <f>+E41+T41</f>
        <v>86499.29</v>
      </c>
      <c r="V41" s="13"/>
    </row>
    <row r="42" spans="1:22">
      <c r="B42" s="1" t="s">
        <v>33</v>
      </c>
      <c r="E42" s="154">
        <f t="shared" ref="E42:J42" si="22">SUM(E39:E41)</f>
        <v>49081055.080000006</v>
      </c>
      <c r="F42" s="19">
        <f t="shared" si="22"/>
        <v>-1907657.0329810567</v>
      </c>
      <c r="G42" s="19">
        <f t="shared" si="22"/>
        <v>224239.65000000002</v>
      </c>
      <c r="H42" s="19">
        <f t="shared" si="22"/>
        <v>-314060.04999999993</v>
      </c>
      <c r="I42" s="19">
        <f t="shared" si="22"/>
        <v>-1997477.4329810566</v>
      </c>
      <c r="J42" s="154">
        <f t="shared" si="22"/>
        <v>47083577.647018947</v>
      </c>
      <c r="K42" s="157"/>
      <c r="L42" s="19">
        <f>SUM(L39:L41)</f>
        <v>223805</v>
      </c>
      <c r="M42" s="19">
        <f>SUM(M39:M41)</f>
        <v>223805</v>
      </c>
      <c r="N42" s="154">
        <f>SUM(N39:N41)</f>
        <v>47307382.647018947</v>
      </c>
      <c r="O42" s="157"/>
      <c r="P42" s="19">
        <f>SUM(P39:P41)</f>
        <v>0</v>
      </c>
      <c r="Q42" s="19">
        <f>SUM(Q39:Q41)</f>
        <v>0</v>
      </c>
      <c r="R42" s="154">
        <f>SUM(R39:R41)</f>
        <v>47307382.647018947</v>
      </c>
      <c r="S42" s="19"/>
      <c r="T42" s="19">
        <f>SUM(T39:T41)</f>
        <v>-1773672.4329810566</v>
      </c>
      <c r="U42" s="19">
        <f>SUM(U39:U41)</f>
        <v>47307382.647018947</v>
      </c>
      <c r="V42" s="13"/>
    </row>
    <row r="43" spans="1:22">
      <c r="E43" s="154"/>
      <c r="F43" s="19"/>
      <c r="G43" s="19"/>
      <c r="H43" s="19"/>
      <c r="I43" s="19"/>
      <c r="J43" s="154"/>
      <c r="K43" s="19"/>
      <c r="L43" s="19"/>
      <c r="M43" s="19"/>
      <c r="N43" s="154"/>
      <c r="O43" s="19"/>
      <c r="P43" s="19"/>
      <c r="Q43" s="19"/>
      <c r="R43" s="154"/>
      <c r="S43" s="19"/>
      <c r="T43" s="19"/>
      <c r="U43" s="19"/>
      <c r="V43" s="13"/>
    </row>
    <row r="44" spans="1:22">
      <c r="B44" s="36" t="s">
        <v>66</v>
      </c>
      <c r="C44" s="36"/>
      <c r="D44" s="16">
        <v>36</v>
      </c>
      <c r="E44" s="158">
        <v>68710034.470000014</v>
      </c>
      <c r="F44" s="22">
        <v>-2675918.1935004122</v>
      </c>
      <c r="G44" s="22">
        <v>483690.18</v>
      </c>
      <c r="H44" s="22">
        <v>-349388.54426696827</v>
      </c>
      <c r="I44" s="22">
        <f>SUM(F44:H44)</f>
        <v>-2541616.55776738</v>
      </c>
      <c r="J44" s="158">
        <f>E44+I44</f>
        <v>66168417.912232637</v>
      </c>
      <c r="K44" s="97">
        <v>2.35E-2</v>
      </c>
      <c r="L44" s="22">
        <f>ROUND(J44*K44*(($X$7-$X$10)/($X$7+$X$10*K44)),0)</f>
        <v>314521</v>
      </c>
      <c r="M44" s="22">
        <f>SUM(L44:L44)</f>
        <v>314521</v>
      </c>
      <c r="N44" s="158">
        <f>M44+J44</f>
        <v>66482938.912232637</v>
      </c>
      <c r="O44" s="97">
        <v>0</v>
      </c>
      <c r="P44" s="22">
        <f>ROUND(N44*O44*($X$17/$X$14),0)</f>
        <v>0</v>
      </c>
      <c r="Q44" s="22">
        <f>SUM(P44:P44)</f>
        <v>0</v>
      </c>
      <c r="R44" s="158">
        <f>Q44+N44</f>
        <v>66482938.912232637</v>
      </c>
      <c r="S44" s="22"/>
      <c r="T44" s="22">
        <f>I44+M44+Q44</f>
        <v>-2227095.55776738</v>
      </c>
      <c r="U44" s="22">
        <f>+E44+T44</f>
        <v>66482938.912232637</v>
      </c>
      <c r="V44" s="13"/>
    </row>
    <row r="45" spans="1:22">
      <c r="B45" s="1" t="s">
        <v>33</v>
      </c>
      <c r="E45" s="154">
        <f t="shared" ref="E45:J45" si="23">SUM(E44:E44)</f>
        <v>68710034.470000014</v>
      </c>
      <c r="F45" s="19">
        <f t="shared" si="23"/>
        <v>-2675918.1935004122</v>
      </c>
      <c r="G45" s="19">
        <f t="shared" si="23"/>
        <v>483690.18</v>
      </c>
      <c r="H45" s="19">
        <f t="shared" si="23"/>
        <v>-349388.54426696827</v>
      </c>
      <c r="I45" s="19">
        <f t="shared" si="23"/>
        <v>-2541616.55776738</v>
      </c>
      <c r="J45" s="154">
        <f t="shared" si="23"/>
        <v>66168417.912232637</v>
      </c>
      <c r="K45" s="157"/>
      <c r="L45" s="19">
        <f>SUM(L44:L44)</f>
        <v>314521</v>
      </c>
      <c r="M45" s="19">
        <f>SUM(M44:M44)</f>
        <v>314521</v>
      </c>
      <c r="N45" s="154">
        <f>SUM(N44:N44)</f>
        <v>66482938.912232637</v>
      </c>
      <c r="O45" s="157"/>
      <c r="P45" s="19">
        <f>SUM(P44:P44)</f>
        <v>0</v>
      </c>
      <c r="Q45" s="19">
        <f>SUM(Q44:Q44)</f>
        <v>0</v>
      </c>
      <c r="R45" s="154">
        <f>SUM(R44:R44)</f>
        <v>66482938.912232637</v>
      </c>
      <c r="S45" s="19"/>
      <c r="T45" s="19">
        <f>SUM(T44:T44)</f>
        <v>-2227095.55776738</v>
      </c>
      <c r="U45" s="19">
        <f>SUM(U44:U44)</f>
        <v>66482938.912232637</v>
      </c>
      <c r="V45" s="13"/>
    </row>
    <row r="46" spans="1:22">
      <c r="B46" s="36"/>
      <c r="C46" s="36"/>
      <c r="E46" s="154"/>
      <c r="F46" s="19"/>
      <c r="G46" s="19"/>
      <c r="H46" s="19"/>
      <c r="I46" s="19"/>
      <c r="J46" s="154"/>
      <c r="K46" s="157"/>
      <c r="L46" s="19"/>
      <c r="M46" s="19"/>
      <c r="N46" s="154"/>
      <c r="O46" s="157"/>
      <c r="P46" s="19"/>
      <c r="Q46" s="19"/>
      <c r="R46" s="154"/>
      <c r="S46" s="19"/>
      <c r="T46" s="19"/>
      <c r="U46" s="19"/>
      <c r="V46" s="13"/>
    </row>
    <row r="47" spans="1:22" s="23" customFormat="1">
      <c r="B47" s="36" t="s">
        <v>67</v>
      </c>
      <c r="C47" s="36"/>
      <c r="D47" s="16" t="s">
        <v>68</v>
      </c>
      <c r="E47" s="158">
        <v>15692803.819999998</v>
      </c>
      <c r="F47" s="22">
        <v>-546970.91761994699</v>
      </c>
      <c r="G47" s="22">
        <v>0</v>
      </c>
      <c r="H47" s="22">
        <v>-78501.11933854573</v>
      </c>
      <c r="I47" s="22">
        <f>SUM(F47:H47)</f>
        <v>-625472.03695849271</v>
      </c>
      <c r="J47" s="158">
        <f>E47+I47</f>
        <v>15067331.783041505</v>
      </c>
      <c r="K47" s="97">
        <v>2.35E-2</v>
      </c>
      <c r="L47" s="22">
        <f>ROUND(J47*K47*(($X$7-$X$10)/($X$7+$X$10*K47)),0)</f>
        <v>71620</v>
      </c>
      <c r="M47" s="22">
        <f>SUM(L47:L47)</f>
        <v>71620</v>
      </c>
      <c r="N47" s="158">
        <f>M47+J47</f>
        <v>15138951.783041505</v>
      </c>
      <c r="O47" s="97">
        <v>0</v>
      </c>
      <c r="P47" s="22">
        <f>ROUND(N47*O47*($X$17/$X$14),0)</f>
        <v>0</v>
      </c>
      <c r="Q47" s="22">
        <f>SUM(P47:P47)</f>
        <v>0</v>
      </c>
      <c r="R47" s="158">
        <f>Q47+N47</f>
        <v>15138951.783041505</v>
      </c>
      <c r="S47" s="22"/>
      <c r="T47" s="22">
        <f>I47+M47+Q47</f>
        <v>-553852.03695849271</v>
      </c>
      <c r="U47" s="22">
        <f>+E47+T47</f>
        <v>15138951.783041505</v>
      </c>
      <c r="V47" s="24"/>
    </row>
    <row r="48" spans="1:22">
      <c r="B48" s="1" t="s">
        <v>33</v>
      </c>
      <c r="E48" s="154">
        <f t="shared" ref="E48:J48" si="24">SUM(E47)</f>
        <v>15692803.819999998</v>
      </c>
      <c r="F48" s="19">
        <f t="shared" si="24"/>
        <v>-546970.91761994699</v>
      </c>
      <c r="G48" s="19">
        <f t="shared" si="24"/>
        <v>0</v>
      </c>
      <c r="H48" s="19">
        <f t="shared" si="24"/>
        <v>-78501.11933854573</v>
      </c>
      <c r="I48" s="19">
        <f t="shared" si="24"/>
        <v>-625472.03695849271</v>
      </c>
      <c r="J48" s="154">
        <f t="shared" si="24"/>
        <v>15067331.783041505</v>
      </c>
      <c r="K48" s="157"/>
      <c r="L48" s="19">
        <f>SUM(L47)</f>
        <v>71620</v>
      </c>
      <c r="M48" s="19">
        <f>SUM(M47)</f>
        <v>71620</v>
      </c>
      <c r="N48" s="154">
        <f>SUM(N47)</f>
        <v>15138951.783041505</v>
      </c>
      <c r="O48" s="157"/>
      <c r="P48" s="19">
        <f>SUM(P47)</f>
        <v>0</v>
      </c>
      <c r="Q48" s="19">
        <f>SUM(Q47)</f>
        <v>0</v>
      </c>
      <c r="R48" s="154">
        <f>SUM(R47)</f>
        <v>15138951.783041505</v>
      </c>
      <c r="S48" s="19"/>
      <c r="T48" s="19">
        <f>SUM(T47)</f>
        <v>-553852.03695849271</v>
      </c>
      <c r="U48" s="19">
        <f>SUM(U47)</f>
        <v>15138951.783041505</v>
      </c>
      <c r="V48" s="13"/>
    </row>
    <row r="49" spans="1:22">
      <c r="E49" s="154"/>
      <c r="F49" s="19"/>
      <c r="G49" s="19"/>
      <c r="H49" s="19"/>
      <c r="I49" s="19"/>
      <c r="J49" s="154" t="s">
        <v>65</v>
      </c>
      <c r="K49" s="19"/>
      <c r="L49" s="19"/>
      <c r="M49" s="19"/>
      <c r="N49" s="154"/>
      <c r="O49" s="19"/>
      <c r="P49" s="19"/>
      <c r="Q49" s="19"/>
      <c r="R49" s="154"/>
      <c r="S49" s="19"/>
      <c r="T49" s="19"/>
      <c r="U49" s="19"/>
    </row>
    <row r="50" spans="1:22">
      <c r="B50" s="36" t="s">
        <v>69</v>
      </c>
      <c r="C50" s="36"/>
      <c r="D50" s="16" t="s">
        <v>70</v>
      </c>
      <c r="E50" s="154">
        <v>294226.97000000003</v>
      </c>
      <c r="F50" s="19">
        <v>-6678.2723584331789</v>
      </c>
      <c r="G50" s="19">
        <v>4063.9</v>
      </c>
      <c r="H50" s="19">
        <v>0</v>
      </c>
      <c r="I50" s="19">
        <f>SUM(F50:H50)</f>
        <v>-2614.3723584331788</v>
      </c>
      <c r="J50" s="154">
        <f>E50+I50</f>
        <v>291612.59764156683</v>
      </c>
      <c r="K50" s="157">
        <f>$K$22</f>
        <v>2.3400000000000001E-2</v>
      </c>
      <c r="L50" s="19">
        <f>ROUND(J50*K50*(($X$7-$X$10)/($X$7+$X$10*K50)),0)</f>
        <v>1380</v>
      </c>
      <c r="M50" s="19">
        <f>SUM(L50:L50)</f>
        <v>1380</v>
      </c>
      <c r="N50" s="154">
        <f>M50+J50</f>
        <v>292992.59764156683</v>
      </c>
      <c r="O50" s="157">
        <f>$O$22</f>
        <v>0</v>
      </c>
      <c r="P50" s="19">
        <f>ROUND(N50*O50*($X$17/$X$14),0)</f>
        <v>0</v>
      </c>
      <c r="Q50" s="19">
        <f>SUM(P50:P50)</f>
        <v>0</v>
      </c>
      <c r="R50" s="154">
        <f>Q50+N50</f>
        <v>292992.59764156683</v>
      </c>
      <c r="S50" s="19"/>
      <c r="T50" s="19">
        <f>I50+M50+Q50</f>
        <v>-1234.3723584331788</v>
      </c>
      <c r="U50" s="19">
        <f>+E50+T50</f>
        <v>292992.59764156683</v>
      </c>
      <c r="V50" s="13"/>
    </row>
    <row r="51" spans="1:22">
      <c r="B51" s="36" t="s">
        <v>71</v>
      </c>
      <c r="C51" s="36"/>
      <c r="D51" s="16">
        <v>54</v>
      </c>
      <c r="E51" s="158">
        <v>27763.8</v>
      </c>
      <c r="F51" s="22">
        <v>-1067.7177757824036</v>
      </c>
      <c r="G51" s="22">
        <v>0</v>
      </c>
      <c r="H51" s="22">
        <v>0</v>
      </c>
      <c r="I51" s="22">
        <f>SUM(F51:H51)</f>
        <v>-1067.7177757824036</v>
      </c>
      <c r="J51" s="158">
        <f>E51+I51</f>
        <v>26696.082224217596</v>
      </c>
      <c r="K51" s="159">
        <v>2.3400000000000001E-2</v>
      </c>
      <c r="L51" s="22">
        <f>ROUND(J51*K51*(($X$7-$X$10)/($X$7+$X$10*K51)),0)</f>
        <v>126</v>
      </c>
      <c r="M51" s="22">
        <f>SUM(L51:L51)</f>
        <v>126</v>
      </c>
      <c r="N51" s="158">
        <f>M51+J51</f>
        <v>26822.082224217596</v>
      </c>
      <c r="O51" s="159">
        <v>0</v>
      </c>
      <c r="P51" s="22">
        <f>ROUND(N51*O51*($X$17/$X$14),0)</f>
        <v>0</v>
      </c>
      <c r="Q51" s="22">
        <f>SUM(P51:P51)</f>
        <v>0</v>
      </c>
      <c r="R51" s="158">
        <f>Q51+N51</f>
        <v>26822.082224217596</v>
      </c>
      <c r="S51" s="22"/>
      <c r="T51" s="22">
        <f>I51+M51+Q51</f>
        <v>-941.71777578240358</v>
      </c>
      <c r="U51" s="22">
        <f>+E51+T51</f>
        <v>26822.082224217596</v>
      </c>
      <c r="V51" s="13"/>
    </row>
    <row r="52" spans="1:22">
      <c r="B52" s="1" t="s">
        <v>33</v>
      </c>
      <c r="E52" s="154">
        <f t="shared" ref="E52:J52" si="25">SUM(E50:E51)</f>
        <v>321990.77</v>
      </c>
      <c r="F52" s="19">
        <f t="shared" si="25"/>
        <v>-7745.9901342155827</v>
      </c>
      <c r="G52" s="19">
        <f t="shared" si="25"/>
        <v>4063.9</v>
      </c>
      <c r="H52" s="19">
        <f t="shared" si="25"/>
        <v>0</v>
      </c>
      <c r="I52" s="19">
        <f t="shared" si="25"/>
        <v>-3682.0901342155821</v>
      </c>
      <c r="J52" s="154">
        <f t="shared" si="25"/>
        <v>318308.67986578442</v>
      </c>
      <c r="K52" s="159"/>
      <c r="L52" s="19">
        <f>SUM(L50:L51)</f>
        <v>1506</v>
      </c>
      <c r="M52" s="19">
        <f>SUM(M50:M51)</f>
        <v>1506</v>
      </c>
      <c r="N52" s="154">
        <f>SUM(N50:N51)</f>
        <v>319814.67986578442</v>
      </c>
      <c r="O52" s="159"/>
      <c r="P52" s="19">
        <f>SUM(P50:P51)</f>
        <v>0</v>
      </c>
      <c r="Q52" s="19">
        <f>SUM(Q50:Q51)</f>
        <v>0</v>
      </c>
      <c r="R52" s="154">
        <f>SUM(R50:R51)</f>
        <v>319814.67986578442</v>
      </c>
      <c r="S52" s="19"/>
      <c r="T52" s="19">
        <f>SUM(T50:T51)</f>
        <v>-2176.0901342155821</v>
      </c>
      <c r="U52" s="19">
        <f>SUM(U50:U51)</f>
        <v>319814.67986578442</v>
      </c>
      <c r="V52" s="13"/>
    </row>
    <row r="53" spans="1:22">
      <c r="E53" s="154"/>
      <c r="F53" s="19"/>
      <c r="G53" s="19"/>
      <c r="H53" s="19"/>
      <c r="I53" s="19"/>
      <c r="J53" s="154"/>
      <c r="K53" s="22"/>
      <c r="L53" s="19"/>
      <c r="M53" s="19"/>
      <c r="N53" s="154"/>
      <c r="O53" s="22"/>
      <c r="P53" s="19"/>
      <c r="Q53" s="19"/>
      <c r="R53" s="154"/>
      <c r="S53" s="19"/>
      <c r="T53" s="19"/>
      <c r="U53" s="19"/>
    </row>
    <row r="54" spans="1:22" s="23" customFormat="1">
      <c r="A54" s="1"/>
      <c r="B54" s="1" t="s">
        <v>36</v>
      </c>
      <c r="C54" s="1"/>
      <c r="D54" s="16" t="s">
        <v>37</v>
      </c>
      <c r="E54" s="158">
        <v>429589.39</v>
      </c>
      <c r="F54" s="22">
        <v>0</v>
      </c>
      <c r="G54" s="22">
        <v>0</v>
      </c>
      <c r="H54" s="22">
        <v>0</v>
      </c>
      <c r="I54" s="22">
        <f>SUM(F54:H54)</f>
        <v>0</v>
      </c>
      <c r="J54" s="158">
        <f>E54+I54</f>
        <v>429589.39</v>
      </c>
      <c r="K54" s="159">
        <v>0</v>
      </c>
      <c r="L54" s="22">
        <v>0</v>
      </c>
      <c r="M54" s="22">
        <f>SUM(L54:L54)</f>
        <v>0</v>
      </c>
      <c r="N54" s="154">
        <f>M54+J54</f>
        <v>429589.39</v>
      </c>
      <c r="O54" s="159">
        <v>0</v>
      </c>
      <c r="P54" s="22">
        <v>0</v>
      </c>
      <c r="Q54" s="22">
        <f>SUM(P54:P54)</f>
        <v>0</v>
      </c>
      <c r="R54" s="154">
        <f>Q54+N54</f>
        <v>429589.39</v>
      </c>
      <c r="S54" s="22"/>
      <c r="T54" s="22">
        <f>I54+M54+Q54</f>
        <v>0</v>
      </c>
      <c r="U54" s="22">
        <f>+E54+T54</f>
        <v>429589.39</v>
      </c>
      <c r="V54" s="24"/>
    </row>
    <row r="55" spans="1:22" s="23" customFormat="1">
      <c r="A55" s="1"/>
      <c r="B55" s="1"/>
      <c r="C55" s="1"/>
      <c r="D55" s="16"/>
      <c r="E55" s="154"/>
      <c r="F55" s="22"/>
      <c r="G55" s="19"/>
      <c r="H55" s="19"/>
      <c r="I55" s="19"/>
      <c r="J55" s="154"/>
      <c r="K55" s="159"/>
      <c r="L55" s="22"/>
      <c r="M55" s="22"/>
      <c r="N55" s="154"/>
      <c r="O55" s="159"/>
      <c r="P55" s="22"/>
      <c r="Q55" s="22"/>
      <c r="R55" s="154"/>
      <c r="S55" s="19"/>
      <c r="T55" s="19"/>
      <c r="U55" s="19"/>
      <c r="V55" s="24"/>
    </row>
    <row r="56" spans="1:22" s="23" customFormat="1">
      <c r="A56" s="1"/>
      <c r="B56" s="1" t="s">
        <v>40</v>
      </c>
      <c r="C56" s="1"/>
      <c r="D56" s="16" t="s">
        <v>41</v>
      </c>
      <c r="E56" s="158">
        <v>-9546572.8999999985</v>
      </c>
      <c r="F56" s="22">
        <f>-E56</f>
        <v>9546572.8999999985</v>
      </c>
      <c r="G56" s="22">
        <v>0</v>
      </c>
      <c r="H56" s="22">
        <v>0</v>
      </c>
      <c r="I56" s="22">
        <f t="shared" ref="I56:I61" si="26">SUM(F56:H56)</f>
        <v>9546572.8999999985</v>
      </c>
      <c r="J56" s="158">
        <f t="shared" ref="J56:J61" si="27">E56+I56</f>
        <v>0</v>
      </c>
      <c r="K56" s="159">
        <v>0</v>
      </c>
      <c r="L56" s="22">
        <v>0</v>
      </c>
      <c r="M56" s="22">
        <f t="shared" ref="M56:M61" si="28">SUM(L56:L56)</f>
        <v>0</v>
      </c>
      <c r="N56" s="158">
        <f t="shared" ref="N56:N61" si="29">M56+J56</f>
        <v>0</v>
      </c>
      <c r="O56" s="159">
        <v>0</v>
      </c>
      <c r="P56" s="22">
        <v>0</v>
      </c>
      <c r="Q56" s="22">
        <f t="shared" ref="Q56:Q59" si="30">SUM(P56:P56)</f>
        <v>0</v>
      </c>
      <c r="R56" s="158">
        <f t="shared" ref="R56:R61" si="31">Q56+N56</f>
        <v>0</v>
      </c>
      <c r="S56" s="22"/>
      <c r="T56" s="22">
        <f t="shared" ref="T56:T61" si="32">I56+M56+Q56</f>
        <v>9546572.8999999985</v>
      </c>
      <c r="U56" s="22">
        <f t="shared" ref="U56:U61" si="33">+E56+T56</f>
        <v>0</v>
      </c>
      <c r="V56" s="24"/>
    </row>
    <row r="57" spans="1:22" s="23" customFormat="1">
      <c r="A57" s="1"/>
      <c r="B57" s="1" t="s">
        <v>146</v>
      </c>
      <c r="C57" s="1"/>
      <c r="D57" s="16" t="s">
        <v>49</v>
      </c>
      <c r="E57" s="158">
        <v>4368260.92</v>
      </c>
      <c r="F57" s="22">
        <f>-E57</f>
        <v>-4368260.92</v>
      </c>
      <c r="G57" s="22">
        <v>0</v>
      </c>
      <c r="H57" s="22">
        <v>0</v>
      </c>
      <c r="I57" s="22">
        <f t="shared" si="26"/>
        <v>-4368260.92</v>
      </c>
      <c r="J57" s="158">
        <f t="shared" si="27"/>
        <v>0</v>
      </c>
      <c r="K57" s="159">
        <v>0</v>
      </c>
      <c r="L57" s="22">
        <v>0</v>
      </c>
      <c r="M57" s="22">
        <f t="shared" si="28"/>
        <v>0</v>
      </c>
      <c r="N57" s="158">
        <f t="shared" si="29"/>
        <v>0</v>
      </c>
      <c r="O57" s="159">
        <v>0</v>
      </c>
      <c r="P57" s="22">
        <v>0</v>
      </c>
      <c r="Q57" s="22">
        <f t="shared" si="30"/>
        <v>0</v>
      </c>
      <c r="R57" s="158">
        <f t="shared" si="31"/>
        <v>0</v>
      </c>
      <c r="S57" s="22"/>
      <c r="T57" s="22">
        <f t="shared" si="32"/>
        <v>-4368260.92</v>
      </c>
      <c r="U57" s="22">
        <f t="shared" si="33"/>
        <v>0</v>
      </c>
      <c r="V57" s="24"/>
    </row>
    <row r="58" spans="1:22" s="23" customFormat="1">
      <c r="A58" s="1"/>
      <c r="B58" s="1" t="s">
        <v>50</v>
      </c>
      <c r="C58" s="1"/>
      <c r="D58" s="16" t="s">
        <v>51</v>
      </c>
      <c r="E58" s="158">
        <v>11079.71</v>
      </c>
      <c r="F58" s="22">
        <f>-E58</f>
        <v>-11079.71</v>
      </c>
      <c r="G58" s="22">
        <v>0</v>
      </c>
      <c r="H58" s="22">
        <v>0</v>
      </c>
      <c r="I58" s="22">
        <f t="shared" si="26"/>
        <v>-11079.71</v>
      </c>
      <c r="J58" s="158">
        <f t="shared" si="27"/>
        <v>0</v>
      </c>
      <c r="K58" s="159">
        <v>0</v>
      </c>
      <c r="L58" s="22">
        <v>0</v>
      </c>
      <c r="M58" s="22">
        <f t="shared" si="28"/>
        <v>0</v>
      </c>
      <c r="N58" s="158">
        <f t="shared" si="29"/>
        <v>0</v>
      </c>
      <c r="O58" s="159">
        <v>0</v>
      </c>
      <c r="P58" s="22">
        <v>0</v>
      </c>
      <c r="Q58" s="22">
        <f t="shared" si="30"/>
        <v>0</v>
      </c>
      <c r="R58" s="158">
        <f t="shared" si="31"/>
        <v>0</v>
      </c>
      <c r="S58" s="22"/>
      <c r="T58" s="22">
        <f t="shared" si="32"/>
        <v>-11079.71</v>
      </c>
      <c r="U58" s="22">
        <f t="shared" si="33"/>
        <v>0</v>
      </c>
      <c r="V58" s="24"/>
    </row>
    <row r="59" spans="1:22" s="23" customFormat="1">
      <c r="A59" s="1"/>
      <c r="B59" s="1" t="s">
        <v>72</v>
      </c>
      <c r="C59" s="1"/>
      <c r="D59" s="16" t="s">
        <v>53</v>
      </c>
      <c r="E59" s="158">
        <v>14786.15</v>
      </c>
      <c r="F59" s="22">
        <v>0</v>
      </c>
      <c r="G59" s="22">
        <f>-E59</f>
        <v>-14786.15</v>
      </c>
      <c r="H59" s="22">
        <v>0</v>
      </c>
      <c r="I59" s="22">
        <f t="shared" si="26"/>
        <v>-14786.15</v>
      </c>
      <c r="J59" s="158">
        <f t="shared" si="27"/>
        <v>0</v>
      </c>
      <c r="K59" s="159">
        <v>0</v>
      </c>
      <c r="L59" s="22">
        <v>0</v>
      </c>
      <c r="M59" s="22">
        <f t="shared" si="28"/>
        <v>0</v>
      </c>
      <c r="N59" s="158">
        <f t="shared" si="29"/>
        <v>0</v>
      </c>
      <c r="O59" s="159">
        <v>0</v>
      </c>
      <c r="P59" s="22">
        <v>0</v>
      </c>
      <c r="Q59" s="22">
        <f t="shared" si="30"/>
        <v>0</v>
      </c>
      <c r="R59" s="158">
        <f t="shared" si="31"/>
        <v>0</v>
      </c>
      <c r="S59" s="22"/>
      <c r="T59" s="22">
        <f t="shared" si="32"/>
        <v>-14786.15</v>
      </c>
      <c r="U59" s="22">
        <f t="shared" si="33"/>
        <v>0</v>
      </c>
      <c r="V59" s="24"/>
    </row>
    <row r="60" spans="1:22" s="23" customFormat="1">
      <c r="A60" s="1"/>
      <c r="B60" s="1" t="s">
        <v>266</v>
      </c>
      <c r="C60" s="1"/>
      <c r="D60" s="16" t="s">
        <v>267</v>
      </c>
      <c r="E60" s="158">
        <v>-3149364</v>
      </c>
      <c r="F60" s="22">
        <f t="shared" ref="F60:F61" si="34">E60*-1</f>
        <v>3149364</v>
      </c>
      <c r="G60" s="22">
        <v>0</v>
      </c>
      <c r="H60" s="22">
        <v>0</v>
      </c>
      <c r="I60" s="22">
        <f t="shared" si="26"/>
        <v>3149364</v>
      </c>
      <c r="J60" s="158">
        <f t="shared" si="27"/>
        <v>0</v>
      </c>
      <c r="K60" s="159">
        <v>0</v>
      </c>
      <c r="L60" s="22">
        <v>0</v>
      </c>
      <c r="M60" s="22">
        <f t="shared" si="28"/>
        <v>0</v>
      </c>
      <c r="N60" s="158">
        <f t="shared" si="29"/>
        <v>0</v>
      </c>
      <c r="O60" s="159"/>
      <c r="P60" s="22"/>
      <c r="Q60" s="22"/>
      <c r="R60" s="158">
        <f t="shared" si="31"/>
        <v>0</v>
      </c>
      <c r="S60" s="22"/>
      <c r="T60" s="22">
        <f t="shared" si="32"/>
        <v>3149364</v>
      </c>
      <c r="U60" s="22">
        <f t="shared" si="33"/>
        <v>0</v>
      </c>
      <c r="V60" s="24"/>
    </row>
    <row r="61" spans="1:22" s="23" customFormat="1">
      <c r="A61" s="1"/>
      <c r="B61" s="1" t="s">
        <v>268</v>
      </c>
      <c r="C61" s="1"/>
      <c r="D61" s="16" t="s">
        <v>269</v>
      </c>
      <c r="E61" s="158">
        <v>-1120942.1299999999</v>
      </c>
      <c r="F61" s="22">
        <f t="shared" si="34"/>
        <v>1120942.1299999999</v>
      </c>
      <c r="G61" s="22">
        <v>0</v>
      </c>
      <c r="H61" s="22">
        <v>0</v>
      </c>
      <c r="I61" s="22">
        <f t="shared" si="26"/>
        <v>1120942.1299999999</v>
      </c>
      <c r="J61" s="158">
        <f t="shared" si="27"/>
        <v>0</v>
      </c>
      <c r="K61" s="159">
        <v>0</v>
      </c>
      <c r="L61" s="22">
        <v>0</v>
      </c>
      <c r="M61" s="22">
        <f t="shared" si="28"/>
        <v>0</v>
      </c>
      <c r="N61" s="158">
        <f t="shared" si="29"/>
        <v>0</v>
      </c>
      <c r="O61" s="159"/>
      <c r="P61" s="22"/>
      <c r="Q61" s="22"/>
      <c r="R61" s="158">
        <f t="shared" si="31"/>
        <v>0</v>
      </c>
      <c r="S61" s="22"/>
      <c r="T61" s="22">
        <f t="shared" si="32"/>
        <v>1120942.1299999999</v>
      </c>
      <c r="U61" s="22">
        <f t="shared" si="33"/>
        <v>0</v>
      </c>
      <c r="V61" s="24"/>
    </row>
    <row r="62" spans="1:22" s="23" customFormat="1">
      <c r="A62" s="1"/>
      <c r="D62" s="16"/>
      <c r="E62" s="162"/>
      <c r="F62" s="22"/>
      <c r="G62" s="19"/>
      <c r="H62" s="19"/>
      <c r="I62" s="19" t="s">
        <v>65</v>
      </c>
      <c r="J62" s="154"/>
      <c r="K62" s="159"/>
      <c r="L62" s="19"/>
      <c r="M62" s="22"/>
      <c r="N62" s="158"/>
      <c r="O62" s="159"/>
      <c r="P62" s="19"/>
      <c r="Q62" s="22"/>
      <c r="R62" s="158"/>
      <c r="S62" s="22"/>
      <c r="T62" s="19"/>
      <c r="U62" s="19"/>
      <c r="V62" s="24"/>
    </row>
    <row r="63" spans="1:22" s="23" customFormat="1">
      <c r="A63" s="1"/>
      <c r="B63" s="1" t="s">
        <v>147</v>
      </c>
      <c r="C63" s="1"/>
      <c r="D63" s="16" t="s">
        <v>57</v>
      </c>
      <c r="E63" s="158">
        <v>-161000</v>
      </c>
      <c r="F63" s="22">
        <v>0</v>
      </c>
      <c r="G63" s="22">
        <v>0</v>
      </c>
      <c r="H63" s="22">
        <v>0</v>
      </c>
      <c r="I63" s="22">
        <f>SUM(F63:H63)</f>
        <v>0</v>
      </c>
      <c r="J63" s="158">
        <f>E63+I63</f>
        <v>-161000</v>
      </c>
      <c r="K63" s="159">
        <v>0</v>
      </c>
      <c r="L63" s="22">
        <v>0</v>
      </c>
      <c r="M63" s="22">
        <f>SUM(L63:L63)</f>
        <v>0</v>
      </c>
      <c r="N63" s="158">
        <f>M63+J63</f>
        <v>-161000</v>
      </c>
      <c r="O63" s="159">
        <v>0</v>
      </c>
      <c r="P63" s="22">
        <v>0</v>
      </c>
      <c r="Q63" s="22">
        <f>SUM(P63:P63)</f>
        <v>0</v>
      </c>
      <c r="R63" s="158">
        <f>Q63+N63</f>
        <v>-161000</v>
      </c>
      <c r="S63" s="22"/>
      <c r="T63" s="22">
        <f>I63+M63+Q63</f>
        <v>0</v>
      </c>
      <c r="U63" s="22">
        <f>+E63+T63</f>
        <v>-161000</v>
      </c>
      <c r="V63" s="24"/>
    </row>
    <row r="64" spans="1:22" s="23" customFormat="1">
      <c r="A64" s="1"/>
      <c r="D64" s="16"/>
      <c r="E64" s="154"/>
      <c r="F64" s="22"/>
      <c r="G64" s="19"/>
      <c r="H64" s="19"/>
      <c r="I64" s="19"/>
      <c r="J64" s="154"/>
      <c r="K64" s="19"/>
      <c r="L64" s="19"/>
      <c r="M64" s="22"/>
      <c r="N64" s="154"/>
      <c r="O64" s="19"/>
      <c r="P64" s="19"/>
      <c r="Q64" s="22"/>
      <c r="R64" s="154"/>
      <c r="S64" s="19"/>
      <c r="T64" s="19"/>
      <c r="U64" s="19"/>
      <c r="V64" s="24"/>
    </row>
    <row r="65" spans="1:22">
      <c r="B65" s="29" t="s">
        <v>6</v>
      </c>
      <c r="C65" s="30"/>
      <c r="D65" s="31"/>
      <c r="E65" s="161">
        <f t="shared" ref="E65:R65" si="35">+E42+E45+E48+E52+E54+SUM(E56:E63)</f>
        <v>124651721.28</v>
      </c>
      <c r="F65" s="35">
        <f t="shared" si="35"/>
        <v>4299246.2657643659</v>
      </c>
      <c r="G65" s="35">
        <f t="shared" si="35"/>
        <v>697207.58000000007</v>
      </c>
      <c r="H65" s="35">
        <f t="shared" si="35"/>
        <v>-741949.71360551391</v>
      </c>
      <c r="I65" s="35">
        <f t="shared" si="35"/>
        <v>4254504.1321588531</v>
      </c>
      <c r="J65" s="161">
        <f t="shared" si="35"/>
        <v>128906225.41215886</v>
      </c>
      <c r="K65" s="35">
        <f t="shared" si="35"/>
        <v>0</v>
      </c>
      <c r="L65" s="35">
        <f t="shared" si="35"/>
        <v>611452</v>
      </c>
      <c r="M65" s="35">
        <f t="shared" si="35"/>
        <v>611452</v>
      </c>
      <c r="N65" s="161">
        <f t="shared" si="35"/>
        <v>129517677.41215886</v>
      </c>
      <c r="O65" s="35">
        <f t="shared" si="35"/>
        <v>0</v>
      </c>
      <c r="P65" s="35">
        <f t="shared" si="35"/>
        <v>0</v>
      </c>
      <c r="Q65" s="35">
        <f t="shared" si="35"/>
        <v>0</v>
      </c>
      <c r="R65" s="161">
        <f t="shared" si="35"/>
        <v>129517677.41215886</v>
      </c>
      <c r="S65" s="35"/>
      <c r="T65" s="35">
        <f>+T42+T45+T48+T52+T54+SUM(T56:T63)</f>
        <v>4865956.1321588531</v>
      </c>
      <c r="U65" s="35">
        <f>+U42+U45+U48+U52+U54+SUM(U56:U63)</f>
        <v>129517677.41215886</v>
      </c>
    </row>
    <row r="66" spans="1:22">
      <c r="E66" s="154"/>
      <c r="F66" s="19" t="s">
        <v>65</v>
      </c>
      <c r="G66" s="19"/>
      <c r="H66" s="19"/>
      <c r="I66" s="19"/>
      <c r="J66" s="154" t="s">
        <v>65</v>
      </c>
      <c r="K66" s="157"/>
      <c r="L66" s="157"/>
      <c r="M66" s="19" t="s">
        <v>65</v>
      </c>
      <c r="N66" s="154"/>
      <c r="O66" s="157"/>
      <c r="P66" s="157"/>
      <c r="Q66" s="19" t="s">
        <v>65</v>
      </c>
      <c r="R66" s="154"/>
      <c r="S66" s="19"/>
      <c r="T66" s="19"/>
      <c r="U66" s="19"/>
    </row>
    <row r="67" spans="1:22">
      <c r="A67" s="10" t="s">
        <v>73</v>
      </c>
      <c r="B67" s="10"/>
      <c r="C67" s="10"/>
      <c r="D67" s="5" t="s">
        <v>74</v>
      </c>
      <c r="E67" s="154"/>
      <c r="F67" s="19"/>
      <c r="G67" s="19"/>
      <c r="H67" s="19"/>
      <c r="I67" s="19"/>
      <c r="J67" s="154" t="s">
        <v>65</v>
      </c>
      <c r="K67" s="19"/>
      <c r="L67" s="19"/>
      <c r="M67" s="19"/>
      <c r="N67" s="154"/>
      <c r="O67" s="19"/>
      <c r="P67" s="19"/>
      <c r="Q67" s="19"/>
      <c r="R67" s="154"/>
      <c r="S67" s="19"/>
      <c r="T67" s="19"/>
      <c r="U67" s="19"/>
    </row>
    <row r="68" spans="1:22">
      <c r="B68" s="36" t="s">
        <v>60</v>
      </c>
      <c r="C68" s="36"/>
      <c r="D68" s="16">
        <v>24</v>
      </c>
      <c r="E68" s="154">
        <v>1575037.01</v>
      </c>
      <c r="F68" s="19">
        <v>-60305.801524246905</v>
      </c>
      <c r="G68" s="19">
        <v>7393.04</v>
      </c>
      <c r="H68" s="19">
        <v>0</v>
      </c>
      <c r="I68" s="19">
        <f>SUM(F68:H68)</f>
        <v>-52912.761524246904</v>
      </c>
      <c r="J68" s="154">
        <f>E68+I68</f>
        <v>1522124.248475753</v>
      </c>
      <c r="K68" s="82">
        <f>$K$18</f>
        <v>2.35E-2</v>
      </c>
      <c r="L68" s="19">
        <f>ROUND(J68*K68*(($X$7-$X$10)/($X$7+$X$10*K68)),0)</f>
        <v>7235</v>
      </c>
      <c r="M68" s="19">
        <f>SUM(L68:L68)</f>
        <v>7235</v>
      </c>
      <c r="N68" s="154">
        <f>M68+J68</f>
        <v>1529359.248475753</v>
      </c>
      <c r="O68" s="82">
        <f>$O$18</f>
        <v>0</v>
      </c>
      <c r="P68" s="19">
        <f>ROUND(N68*O68*($X$17/$X$14),0)</f>
        <v>0</v>
      </c>
      <c r="Q68" s="19">
        <f>SUM(P68:P68)</f>
        <v>0</v>
      </c>
      <c r="R68" s="154">
        <f>Q68+N68</f>
        <v>1529359.248475753</v>
      </c>
      <c r="S68" s="19"/>
      <c r="T68" s="19">
        <f>I68+M68+Q68</f>
        <v>-45677.761524246904</v>
      </c>
      <c r="U68" s="19">
        <f>+E68+T68</f>
        <v>1529359.248475753</v>
      </c>
      <c r="V68" s="13"/>
    </row>
    <row r="69" spans="1:22" s="23" customFormat="1">
      <c r="B69" s="36" t="s">
        <v>61</v>
      </c>
      <c r="C69" s="36"/>
      <c r="D69" s="16" t="s">
        <v>62</v>
      </c>
      <c r="E69" s="154">
        <v>8856.41</v>
      </c>
      <c r="F69" s="19">
        <v>0</v>
      </c>
      <c r="G69" s="19">
        <v>0</v>
      </c>
      <c r="H69" s="19">
        <v>0</v>
      </c>
      <c r="I69" s="19">
        <f>SUM(F69:H69)</f>
        <v>0</v>
      </c>
      <c r="J69" s="154">
        <f>E69+I69</f>
        <v>8856.41</v>
      </c>
      <c r="K69" s="157">
        <f>$K$18</f>
        <v>2.35E-2</v>
      </c>
      <c r="L69" s="19">
        <f>ROUND(J69*K69*(($X$7-$X$10)/($X$7+$X$10*K69)),0)</f>
        <v>42</v>
      </c>
      <c r="M69" s="19">
        <f>SUM(L69:L69)</f>
        <v>42</v>
      </c>
      <c r="N69" s="154">
        <f>M69+J69</f>
        <v>8898.41</v>
      </c>
      <c r="O69" s="157">
        <f>$O$18</f>
        <v>0</v>
      </c>
      <c r="P69" s="19">
        <f>ROUND(N69*O69*($X$17/$X$14),0)</f>
        <v>0</v>
      </c>
      <c r="Q69" s="19">
        <f>SUM(P69:P69)</f>
        <v>0</v>
      </c>
      <c r="R69" s="154">
        <f>Q69+N69</f>
        <v>8898.41</v>
      </c>
      <c r="S69" s="19"/>
      <c r="T69" s="19">
        <f>I69+M69+Q69</f>
        <v>42</v>
      </c>
      <c r="U69" s="19">
        <f>+E69+T69</f>
        <v>8898.41</v>
      </c>
      <c r="V69" s="24"/>
    </row>
    <row r="70" spans="1:22">
      <c r="B70" s="36" t="s">
        <v>63</v>
      </c>
      <c r="C70" s="36"/>
      <c r="D70" s="16" t="s">
        <v>64</v>
      </c>
      <c r="E70" s="158">
        <v>2058.8900000000003</v>
      </c>
      <c r="F70" s="22">
        <v>0</v>
      </c>
      <c r="G70" s="22">
        <v>26.58</v>
      </c>
      <c r="H70" s="22">
        <v>0</v>
      </c>
      <c r="I70" s="22">
        <f>SUM(F70:H70)</f>
        <v>26.58</v>
      </c>
      <c r="J70" s="158">
        <f>E70+I70</f>
        <v>2085.4700000000003</v>
      </c>
      <c r="K70" s="159">
        <f>$K$18</f>
        <v>2.35E-2</v>
      </c>
      <c r="L70" s="22">
        <f>ROUND(J70*K70*(($X$7-$X$10)/($X$7+$X$10*K70)),0)</f>
        <v>10</v>
      </c>
      <c r="M70" s="22">
        <f>SUM(L70:L70)</f>
        <v>10</v>
      </c>
      <c r="N70" s="158">
        <f>M70+J70</f>
        <v>2095.4700000000003</v>
      </c>
      <c r="O70" s="159">
        <f>$O$18</f>
        <v>0</v>
      </c>
      <c r="P70" s="22">
        <f>ROUND(N70*O70*($X$17/$X$14),0)</f>
        <v>0</v>
      </c>
      <c r="Q70" s="22">
        <f>SUM(P70:P70)</f>
        <v>0</v>
      </c>
      <c r="R70" s="158">
        <f>Q70+N70</f>
        <v>2095.4700000000003</v>
      </c>
      <c r="S70" s="22"/>
      <c r="T70" s="22">
        <f>I70+M70+Q70</f>
        <v>36.58</v>
      </c>
      <c r="U70" s="22">
        <f>+E70+T70</f>
        <v>2095.4700000000003</v>
      </c>
      <c r="V70" s="13"/>
    </row>
    <row r="71" spans="1:22">
      <c r="B71" s="1" t="s">
        <v>33</v>
      </c>
      <c r="E71" s="154">
        <f t="shared" ref="E71:J71" si="36">SUM(E68:E70)</f>
        <v>1585952.3099999998</v>
      </c>
      <c r="F71" s="19">
        <f t="shared" si="36"/>
        <v>-60305.801524246905</v>
      </c>
      <c r="G71" s="19">
        <f t="shared" si="36"/>
        <v>7419.62</v>
      </c>
      <c r="H71" s="19">
        <f t="shared" si="36"/>
        <v>0</v>
      </c>
      <c r="I71" s="19">
        <f t="shared" si="36"/>
        <v>-52886.181524246902</v>
      </c>
      <c r="J71" s="154">
        <f t="shared" si="36"/>
        <v>1533066.1284757529</v>
      </c>
      <c r="K71" s="157"/>
      <c r="L71" s="19">
        <f>SUM(L68:L70)</f>
        <v>7287</v>
      </c>
      <c r="M71" s="19">
        <f>SUM(M68:M70)</f>
        <v>7287</v>
      </c>
      <c r="N71" s="154">
        <f>SUM(N68:N70)</f>
        <v>1540353.1284757529</v>
      </c>
      <c r="O71" s="157"/>
      <c r="P71" s="19">
        <f>SUM(P68:P70)</f>
        <v>0</v>
      </c>
      <c r="Q71" s="19">
        <f>SUM(Q68:Q70)</f>
        <v>0</v>
      </c>
      <c r="R71" s="154">
        <f>SUM(R68:R70)</f>
        <v>1540353.1284757529</v>
      </c>
      <c r="S71" s="19"/>
      <c r="T71" s="19">
        <f>SUM(T68:T70)</f>
        <v>-45599.181524246902</v>
      </c>
      <c r="U71" s="19">
        <f>SUM(U68:U70)</f>
        <v>1540353.1284757529</v>
      </c>
      <c r="V71" s="13"/>
    </row>
    <row r="72" spans="1:22">
      <c r="E72" s="154"/>
      <c r="F72" s="19"/>
      <c r="G72" s="19"/>
      <c r="H72" s="19"/>
      <c r="I72" s="19"/>
      <c r="J72" s="154"/>
      <c r="K72" s="19"/>
      <c r="L72" s="19"/>
      <c r="M72" s="19"/>
      <c r="N72" s="154"/>
      <c r="O72" s="19"/>
      <c r="P72" s="19"/>
      <c r="Q72" s="19"/>
      <c r="R72" s="154"/>
      <c r="S72" s="19"/>
      <c r="T72" s="19"/>
      <c r="U72" s="19"/>
    </row>
    <row r="73" spans="1:22">
      <c r="B73" s="36" t="s">
        <v>66</v>
      </c>
      <c r="C73" s="36"/>
      <c r="D73" s="16">
        <v>36</v>
      </c>
      <c r="E73" s="158">
        <v>8159869.1699999999</v>
      </c>
      <c r="F73" s="22">
        <v>-300859.65801376378</v>
      </c>
      <c r="G73" s="22">
        <v>12267.26</v>
      </c>
      <c r="H73" s="22">
        <v>0</v>
      </c>
      <c r="I73" s="22">
        <f>SUM(F73:H73)</f>
        <v>-288592.39801376377</v>
      </c>
      <c r="J73" s="158">
        <f>E73+I73</f>
        <v>7871276.7719862359</v>
      </c>
      <c r="K73" s="159">
        <f>$K$44</f>
        <v>2.35E-2</v>
      </c>
      <c r="L73" s="22">
        <f>ROUND(J73*K73*(($X$7-$X$10)/($X$7+$X$10*K73)),0)</f>
        <v>37415</v>
      </c>
      <c r="M73" s="22">
        <f>SUM(L73:L73)</f>
        <v>37415</v>
      </c>
      <c r="N73" s="158">
        <f>M73+J73</f>
        <v>7908691.7719862359</v>
      </c>
      <c r="O73" s="159">
        <f>$O$44</f>
        <v>0</v>
      </c>
      <c r="P73" s="22">
        <f>ROUND(N73*O73*($X$17/$X$14),0)</f>
        <v>0</v>
      </c>
      <c r="Q73" s="22">
        <f>SUM(P73:P73)</f>
        <v>0</v>
      </c>
      <c r="R73" s="158">
        <f>Q73+N73</f>
        <v>7908691.7719862359</v>
      </c>
      <c r="S73" s="22"/>
      <c r="T73" s="22">
        <f>I73+M73+Q73</f>
        <v>-251177.39801376377</v>
      </c>
      <c r="U73" s="22">
        <f>+E73+T73</f>
        <v>7908691.7719862359</v>
      </c>
      <c r="V73" s="13"/>
    </row>
    <row r="74" spans="1:22">
      <c r="B74" s="1" t="s">
        <v>33</v>
      </c>
      <c r="E74" s="154">
        <f t="shared" ref="E74:J74" si="37">SUM(E73:E73)</f>
        <v>8159869.1699999999</v>
      </c>
      <c r="F74" s="19">
        <f t="shared" si="37"/>
        <v>-300859.65801376378</v>
      </c>
      <c r="G74" s="19">
        <f t="shared" si="37"/>
        <v>12267.26</v>
      </c>
      <c r="H74" s="19">
        <f t="shared" si="37"/>
        <v>0</v>
      </c>
      <c r="I74" s="19">
        <f t="shared" si="37"/>
        <v>-288592.39801376377</v>
      </c>
      <c r="J74" s="154">
        <f t="shared" si="37"/>
        <v>7871276.7719862359</v>
      </c>
      <c r="K74" s="157"/>
      <c r="L74" s="19">
        <f>SUM(L73:L73)</f>
        <v>37415</v>
      </c>
      <c r="M74" s="19">
        <f>SUM(M73:M73)</f>
        <v>37415</v>
      </c>
      <c r="N74" s="154">
        <f>SUM(N73:N73)</f>
        <v>7908691.7719862359</v>
      </c>
      <c r="O74" s="157"/>
      <c r="P74" s="19">
        <f>SUM(P73:P73)</f>
        <v>0</v>
      </c>
      <c r="Q74" s="19">
        <f>SUM(Q73:Q73)</f>
        <v>0</v>
      </c>
      <c r="R74" s="154">
        <f>SUM(R73:R73)</f>
        <v>7908691.7719862359</v>
      </c>
      <c r="S74" s="19"/>
      <c r="T74" s="19">
        <f>SUM(T73:T73)</f>
        <v>-251177.39801376377</v>
      </c>
      <c r="U74" s="19">
        <f>SUM(U73:U73)</f>
        <v>7908691.7719862359</v>
      </c>
      <c r="V74" s="13"/>
    </row>
    <row r="75" spans="1:22">
      <c r="E75" s="154"/>
      <c r="F75" s="19"/>
      <c r="G75" s="19"/>
      <c r="H75" s="19"/>
      <c r="I75" s="19"/>
      <c r="J75" s="154"/>
      <c r="K75" s="99"/>
      <c r="L75" s="19"/>
      <c r="M75" s="19" t="s">
        <v>65</v>
      </c>
      <c r="N75" s="154"/>
      <c r="O75" s="99"/>
      <c r="P75" s="19"/>
      <c r="Q75" s="19" t="s">
        <v>65</v>
      </c>
      <c r="R75" s="154"/>
      <c r="S75" s="19"/>
      <c r="T75" s="19"/>
      <c r="U75" s="19"/>
    </row>
    <row r="76" spans="1:22" s="23" customFormat="1">
      <c r="B76" s="36" t="s">
        <v>75</v>
      </c>
      <c r="C76" s="36"/>
      <c r="D76" s="16">
        <v>47</v>
      </c>
      <c r="E76" s="154">
        <v>331421.83</v>
      </c>
      <c r="F76" s="19">
        <v>-5364.99987958167</v>
      </c>
      <c r="G76" s="19">
        <v>0</v>
      </c>
      <c r="H76" s="19">
        <v>0</v>
      </c>
      <c r="I76" s="19">
        <f>SUM(F76:H76)</f>
        <v>-5364.99987958167</v>
      </c>
      <c r="J76" s="154">
        <f>E76+I76</f>
        <v>326056.83012041834</v>
      </c>
      <c r="K76" s="157">
        <v>2.3800000000000002E-2</v>
      </c>
      <c r="L76" s="19">
        <f>ROUND(J76*K76*(($X$7-$X$10)/($X$7+$X$10*K76)),0)</f>
        <v>1569</v>
      </c>
      <c r="M76" s="19">
        <f>SUM(L76:L76)</f>
        <v>1569</v>
      </c>
      <c r="N76" s="154">
        <f>M76+J76</f>
        <v>327625.83012041834</v>
      </c>
      <c r="O76" s="157">
        <v>0</v>
      </c>
      <c r="P76" s="19">
        <f>ROUND(N76*O76*($X$17/$X$14),0)</f>
        <v>0</v>
      </c>
      <c r="Q76" s="19">
        <f>SUM(P76:P76)</f>
        <v>0</v>
      </c>
      <c r="R76" s="154">
        <f>Q76+N76</f>
        <v>327625.83012041834</v>
      </c>
      <c r="S76" s="19"/>
      <c r="T76" s="19">
        <f>I76+M76+Q76</f>
        <v>-3795.99987958167</v>
      </c>
      <c r="U76" s="19">
        <f>+E76+T76</f>
        <v>327625.83012041834</v>
      </c>
      <c r="V76" s="24"/>
    </row>
    <row r="77" spans="1:22" s="23" customFormat="1">
      <c r="B77" s="36" t="s">
        <v>76</v>
      </c>
      <c r="C77" s="36"/>
      <c r="D77" s="16" t="s">
        <v>77</v>
      </c>
      <c r="E77" s="154">
        <v>0</v>
      </c>
      <c r="F77" s="19">
        <v>0</v>
      </c>
      <c r="G77" s="19">
        <v>0</v>
      </c>
      <c r="H77" s="19">
        <v>0</v>
      </c>
      <c r="I77" s="19">
        <f>SUM(F77:H77)</f>
        <v>0</v>
      </c>
      <c r="J77" s="154">
        <f>E77+I77</f>
        <v>0</v>
      </c>
      <c r="K77" s="157">
        <f>$K$47</f>
        <v>2.35E-2</v>
      </c>
      <c r="L77" s="19">
        <f>ROUND(J77*K77*(($X$7-$X$10)/($X$7+$X$10*K77)),0)</f>
        <v>0</v>
      </c>
      <c r="M77" s="19">
        <f>SUM(L77:L77)</f>
        <v>0</v>
      </c>
      <c r="N77" s="154">
        <f>M77+J77</f>
        <v>0</v>
      </c>
      <c r="O77" s="157">
        <f>$O$47</f>
        <v>0</v>
      </c>
      <c r="P77" s="19">
        <f>ROUND(N77*O77*($X$17/$X$14),0)</f>
        <v>0</v>
      </c>
      <c r="Q77" s="19">
        <f>SUM(P77:P77)</f>
        <v>0</v>
      </c>
      <c r="R77" s="154">
        <f>Q77+N77</f>
        <v>0</v>
      </c>
      <c r="S77" s="19"/>
      <c r="T77" s="19">
        <f>I77+M77+Q77</f>
        <v>0</v>
      </c>
      <c r="U77" s="19">
        <f>+E77+T77</f>
        <v>0</v>
      </c>
      <c r="V77" s="24"/>
    </row>
    <row r="78" spans="1:22" s="23" customFormat="1" ht="18">
      <c r="B78" s="36" t="s">
        <v>67</v>
      </c>
      <c r="C78" s="36"/>
      <c r="D78" s="16" t="s">
        <v>68</v>
      </c>
      <c r="E78" s="158">
        <v>41489222.350000001</v>
      </c>
      <c r="F78" s="22">
        <v>-1624381.8056489334</v>
      </c>
      <c r="G78" s="22">
        <v>0</v>
      </c>
      <c r="H78" s="28">
        <v>0</v>
      </c>
      <c r="I78" s="22">
        <f>SUM(F78:H78)</f>
        <v>-1624381.8056489334</v>
      </c>
      <c r="J78" s="158">
        <f>E78+I78</f>
        <v>39864840.544351071</v>
      </c>
      <c r="K78" s="159">
        <f>$K$47</f>
        <v>2.35E-2</v>
      </c>
      <c r="L78" s="22">
        <f>ROUND(J78*K78*(($X$7-$X$10)/($X$7+$X$10*K78)),0)</f>
        <v>189491</v>
      </c>
      <c r="M78" s="22">
        <f>SUM(L78:L78)</f>
        <v>189491</v>
      </c>
      <c r="N78" s="158">
        <f>M78+J78</f>
        <v>40054331.544351071</v>
      </c>
      <c r="O78" s="159">
        <f>$O$47</f>
        <v>0</v>
      </c>
      <c r="P78" s="22">
        <f>ROUND(N78*O78*($X$17/$X$14),0)</f>
        <v>0</v>
      </c>
      <c r="Q78" s="22">
        <f>SUM(P78:P78)</f>
        <v>0</v>
      </c>
      <c r="R78" s="158">
        <f>Q78+N78</f>
        <v>40054331.544351071</v>
      </c>
      <c r="S78" s="22"/>
      <c r="T78" s="22">
        <f>I78+M78+Q78</f>
        <v>-1434890.8056489334</v>
      </c>
      <c r="U78" s="22">
        <f>+E78+T78</f>
        <v>40054331.544351071</v>
      </c>
      <c r="V78" s="24"/>
    </row>
    <row r="79" spans="1:22">
      <c r="B79" s="1" t="s">
        <v>33</v>
      </c>
      <c r="E79" s="154">
        <f t="shared" ref="E79:J79" si="38">SUM(E76:E78)</f>
        <v>41820644.18</v>
      </c>
      <c r="F79" s="19">
        <f t="shared" si="38"/>
        <v>-1629746.805528515</v>
      </c>
      <c r="G79" s="19">
        <f t="shared" si="38"/>
        <v>0</v>
      </c>
      <c r="H79" s="19">
        <f t="shared" si="38"/>
        <v>0</v>
      </c>
      <c r="I79" s="19">
        <f t="shared" si="38"/>
        <v>-1629746.805528515</v>
      </c>
      <c r="J79" s="154">
        <f t="shared" si="38"/>
        <v>40190897.374471493</v>
      </c>
      <c r="K79" s="157"/>
      <c r="L79" s="19">
        <f>SUM(L76:L78)</f>
        <v>191060</v>
      </c>
      <c r="M79" s="19">
        <f>SUM(M76:M78)</f>
        <v>191060</v>
      </c>
      <c r="N79" s="154">
        <f>SUM(N76:N78)</f>
        <v>40381957.374471493</v>
      </c>
      <c r="O79" s="157"/>
      <c r="P79" s="19">
        <f>SUM(P76:P78)</f>
        <v>0</v>
      </c>
      <c r="Q79" s="19">
        <f>SUM(Q76:Q78)</f>
        <v>0</v>
      </c>
      <c r="R79" s="154">
        <f>SUM(R76:R78)</f>
        <v>40381957.374471493</v>
      </c>
      <c r="S79" s="19"/>
      <c r="T79" s="19">
        <f>SUM(T76:T78)</f>
        <v>-1438686.805528515</v>
      </c>
      <c r="U79" s="19">
        <f>SUM(U76:U78)</f>
        <v>40381957.374471493</v>
      </c>
      <c r="V79" s="13"/>
    </row>
    <row r="80" spans="1:22">
      <c r="E80" s="154"/>
      <c r="F80" s="19"/>
      <c r="G80" s="19"/>
      <c r="H80" s="19"/>
      <c r="I80" s="19"/>
      <c r="J80" s="154"/>
      <c r="K80" s="19"/>
      <c r="L80" s="19"/>
      <c r="M80" s="19" t="s">
        <v>65</v>
      </c>
      <c r="N80" s="154"/>
      <c r="O80" s="19"/>
      <c r="P80" s="19"/>
      <c r="Q80" s="19" t="s">
        <v>65</v>
      </c>
      <c r="R80" s="154"/>
      <c r="S80" s="19"/>
      <c r="T80" s="19"/>
      <c r="U80" s="19"/>
    </row>
    <row r="81" spans="1:22">
      <c r="B81" s="36" t="s">
        <v>69</v>
      </c>
      <c r="C81" s="36"/>
      <c r="D81" s="16" t="s">
        <v>70</v>
      </c>
      <c r="E81" s="158">
        <v>17225.27</v>
      </c>
      <c r="F81" s="22">
        <v>-416.0704893608447</v>
      </c>
      <c r="G81" s="22">
        <v>212.17</v>
      </c>
      <c r="H81" s="22">
        <v>0</v>
      </c>
      <c r="I81" s="22">
        <f>SUM(F81:H81)</f>
        <v>-203.90048936084472</v>
      </c>
      <c r="J81" s="158">
        <f>E81+I81</f>
        <v>17021.369510639157</v>
      </c>
      <c r="K81" s="159">
        <f>$K$22</f>
        <v>2.3400000000000001E-2</v>
      </c>
      <c r="L81" s="22">
        <f>ROUND(J81*K81*(($X$7-$X$10)/($X$7+$X$10*K81)),0)</f>
        <v>81</v>
      </c>
      <c r="M81" s="22">
        <f>SUM(L81:L81)</f>
        <v>81</v>
      </c>
      <c r="N81" s="158">
        <f>M81+J81</f>
        <v>17102.369510639157</v>
      </c>
      <c r="O81" s="159">
        <f>$O$22</f>
        <v>0</v>
      </c>
      <c r="P81" s="22">
        <f>ROUND(N81*O81*($X$17/$X$14),0)</f>
        <v>0</v>
      </c>
      <c r="Q81" s="22">
        <f>SUM(P81:P81)</f>
        <v>0</v>
      </c>
      <c r="R81" s="158">
        <f>Q81+N81</f>
        <v>17102.369510639157</v>
      </c>
      <c r="S81" s="22"/>
      <c r="T81" s="22">
        <f>I81+M81+Q81</f>
        <v>-122.90048936084472</v>
      </c>
      <c r="U81" s="22">
        <f>+E81+T81</f>
        <v>17102.369510639157</v>
      </c>
      <c r="V81" s="13"/>
    </row>
    <row r="82" spans="1:22">
      <c r="B82" s="1" t="s">
        <v>33</v>
      </c>
      <c r="E82" s="154">
        <f t="shared" ref="E82:J82" si="39">SUM(E81:E81)</f>
        <v>17225.27</v>
      </c>
      <c r="F82" s="19">
        <f t="shared" si="39"/>
        <v>-416.0704893608447</v>
      </c>
      <c r="G82" s="19">
        <f t="shared" si="39"/>
        <v>212.17</v>
      </c>
      <c r="H82" s="19">
        <f t="shared" si="39"/>
        <v>0</v>
      </c>
      <c r="I82" s="19">
        <f t="shared" si="39"/>
        <v>-203.90048936084472</v>
      </c>
      <c r="J82" s="154">
        <f t="shared" si="39"/>
        <v>17021.369510639157</v>
      </c>
      <c r="K82" s="159"/>
      <c r="L82" s="19">
        <f>SUM(L81:L81)</f>
        <v>81</v>
      </c>
      <c r="M82" s="19">
        <f>SUM(M81:M81)</f>
        <v>81</v>
      </c>
      <c r="N82" s="154">
        <f>SUM(N81:N81)</f>
        <v>17102.369510639157</v>
      </c>
      <c r="O82" s="159"/>
      <c r="P82" s="19">
        <f>SUM(P81:P81)</f>
        <v>0</v>
      </c>
      <c r="Q82" s="19">
        <f>SUM(Q81:Q81)</f>
        <v>0</v>
      </c>
      <c r="R82" s="154">
        <f>SUM(R81:R81)</f>
        <v>17102.369510639157</v>
      </c>
      <c r="S82" s="19"/>
      <c r="T82" s="19">
        <f>SUM(T81:T81)</f>
        <v>-122.90048936084472</v>
      </c>
      <c r="U82" s="19">
        <f>SUM(U81:U81)</f>
        <v>17102.369510639157</v>
      </c>
      <c r="V82" s="13"/>
    </row>
    <row r="83" spans="1:22">
      <c r="E83" s="154"/>
      <c r="F83" s="19"/>
      <c r="G83" s="19"/>
      <c r="H83" s="19"/>
      <c r="I83" s="19"/>
      <c r="J83" s="154"/>
      <c r="K83" s="22"/>
      <c r="L83" s="19"/>
      <c r="M83" s="19"/>
      <c r="N83" s="154"/>
      <c r="O83" s="22"/>
      <c r="P83" s="19"/>
      <c r="Q83" s="19"/>
      <c r="R83" s="154"/>
      <c r="S83" s="19"/>
      <c r="T83" s="19"/>
      <c r="U83" s="19"/>
    </row>
    <row r="84" spans="1:22" s="23" customFormat="1">
      <c r="B84" s="1" t="s">
        <v>36</v>
      </c>
      <c r="C84" s="1"/>
      <c r="D84" s="16" t="s">
        <v>37</v>
      </c>
      <c r="E84" s="158">
        <v>25144.080000000002</v>
      </c>
      <c r="F84" s="22">
        <v>0</v>
      </c>
      <c r="G84" s="22">
        <v>0</v>
      </c>
      <c r="H84" s="22">
        <v>0</v>
      </c>
      <c r="I84" s="22">
        <f>SUM(F84:H84)</f>
        <v>0</v>
      </c>
      <c r="J84" s="158">
        <f>E84+I84</f>
        <v>25144.080000000002</v>
      </c>
      <c r="K84" s="159">
        <v>0</v>
      </c>
      <c r="L84" s="22">
        <v>0</v>
      </c>
      <c r="M84" s="22">
        <f>SUM(L84:L84)</f>
        <v>0</v>
      </c>
      <c r="N84" s="158">
        <f>M84+J84</f>
        <v>25144.080000000002</v>
      </c>
      <c r="O84" s="159">
        <v>0</v>
      </c>
      <c r="P84" s="22">
        <v>0</v>
      </c>
      <c r="Q84" s="22">
        <f>SUM(P84:P84)</f>
        <v>0</v>
      </c>
      <c r="R84" s="158">
        <f>Q84+N84</f>
        <v>25144.080000000002</v>
      </c>
      <c r="S84" s="22"/>
      <c r="T84" s="22">
        <f>I84+M84+Q84</f>
        <v>0</v>
      </c>
      <c r="U84" s="22">
        <f>+E84+T84</f>
        <v>25144.080000000002</v>
      </c>
      <c r="V84" s="24"/>
    </row>
    <row r="85" spans="1:22" s="23" customFormat="1">
      <c r="B85" s="1"/>
      <c r="C85" s="1"/>
      <c r="D85" s="16"/>
      <c r="E85" s="154"/>
      <c r="F85" s="22"/>
      <c r="G85" s="22"/>
      <c r="H85" s="22"/>
      <c r="I85" s="22"/>
      <c r="J85" s="158"/>
      <c r="K85" s="159"/>
      <c r="L85" s="22"/>
      <c r="M85" s="22"/>
      <c r="N85" s="158"/>
      <c r="O85" s="159"/>
      <c r="P85" s="22"/>
      <c r="Q85" s="22"/>
      <c r="R85" s="158"/>
      <c r="S85" s="22"/>
      <c r="T85" s="22"/>
      <c r="U85" s="22"/>
      <c r="V85" s="24"/>
    </row>
    <row r="86" spans="1:22" s="23" customFormat="1">
      <c r="A86" s="1"/>
      <c r="B86" s="1" t="s">
        <v>40</v>
      </c>
      <c r="C86" s="1"/>
      <c r="D86" s="16" t="s">
        <v>41</v>
      </c>
      <c r="E86" s="158">
        <v>-4144795.23</v>
      </c>
      <c r="F86" s="22">
        <f>-E86</f>
        <v>4144795.23</v>
      </c>
      <c r="G86" s="22">
        <v>0</v>
      </c>
      <c r="H86" s="22">
        <v>0</v>
      </c>
      <c r="I86" s="22">
        <f t="shared" ref="I86:I91" si="40">SUM(F86:H86)</f>
        <v>4144795.23</v>
      </c>
      <c r="J86" s="158">
        <f t="shared" ref="J86:J91" si="41">E86+I86</f>
        <v>0</v>
      </c>
      <c r="K86" s="159">
        <v>0</v>
      </c>
      <c r="L86" s="22">
        <v>0</v>
      </c>
      <c r="M86" s="22">
        <f t="shared" ref="M86:M91" si="42">SUM(L86:L86)</f>
        <v>0</v>
      </c>
      <c r="N86" s="158">
        <f t="shared" ref="N86:N91" si="43">M86+J86</f>
        <v>0</v>
      </c>
      <c r="O86" s="159">
        <v>0</v>
      </c>
      <c r="P86" s="22">
        <v>0</v>
      </c>
      <c r="Q86" s="22">
        <f t="shared" ref="Q86:Q89" si="44">SUM(P86:P86)</f>
        <v>0</v>
      </c>
      <c r="R86" s="158">
        <f t="shared" ref="R86:R91" si="45">Q86+N86</f>
        <v>0</v>
      </c>
      <c r="S86" s="22"/>
      <c r="T86" s="22">
        <f t="shared" ref="T86:T91" si="46">I86+M86+Q86</f>
        <v>4144795.23</v>
      </c>
      <c r="U86" s="22">
        <f t="shared" ref="U86:U91" si="47">+E86+T86</f>
        <v>0</v>
      </c>
      <c r="V86" s="24"/>
    </row>
    <row r="87" spans="1:22" s="23" customFormat="1">
      <c r="B87" s="1" t="s">
        <v>48</v>
      </c>
      <c r="C87" s="1"/>
      <c r="D87" s="16" t="s">
        <v>49</v>
      </c>
      <c r="E87" s="158">
        <v>1665639.08</v>
      </c>
      <c r="F87" s="22">
        <f>-E87</f>
        <v>-1665639.08</v>
      </c>
      <c r="G87" s="22">
        <v>0</v>
      </c>
      <c r="H87" s="22">
        <v>0</v>
      </c>
      <c r="I87" s="22">
        <f t="shared" si="40"/>
        <v>-1665639.08</v>
      </c>
      <c r="J87" s="158">
        <f t="shared" si="41"/>
        <v>0</v>
      </c>
      <c r="K87" s="159">
        <v>0</v>
      </c>
      <c r="L87" s="22">
        <v>0</v>
      </c>
      <c r="M87" s="22">
        <f t="shared" si="42"/>
        <v>0</v>
      </c>
      <c r="N87" s="158">
        <f t="shared" si="43"/>
        <v>0</v>
      </c>
      <c r="O87" s="159">
        <v>0</v>
      </c>
      <c r="P87" s="22">
        <v>0</v>
      </c>
      <c r="Q87" s="22">
        <f t="shared" si="44"/>
        <v>0</v>
      </c>
      <c r="R87" s="158">
        <f t="shared" si="45"/>
        <v>0</v>
      </c>
      <c r="S87" s="22"/>
      <c r="T87" s="22">
        <f t="shared" si="46"/>
        <v>-1665639.08</v>
      </c>
      <c r="U87" s="22">
        <f t="shared" si="47"/>
        <v>0</v>
      </c>
      <c r="V87" s="24"/>
    </row>
    <row r="88" spans="1:22" s="23" customFormat="1">
      <c r="B88" s="1" t="s">
        <v>50</v>
      </c>
      <c r="C88" s="1"/>
      <c r="D88" s="16" t="s">
        <v>51</v>
      </c>
      <c r="E88" s="158">
        <v>33.92</v>
      </c>
      <c r="F88" s="22">
        <f>-E88</f>
        <v>-33.92</v>
      </c>
      <c r="G88" s="22">
        <v>0</v>
      </c>
      <c r="H88" s="22">
        <v>0</v>
      </c>
      <c r="I88" s="22">
        <f t="shared" si="40"/>
        <v>-33.92</v>
      </c>
      <c r="J88" s="158">
        <f t="shared" si="41"/>
        <v>0</v>
      </c>
      <c r="K88" s="159">
        <v>0</v>
      </c>
      <c r="L88" s="22">
        <v>0</v>
      </c>
      <c r="M88" s="22">
        <f t="shared" si="42"/>
        <v>0</v>
      </c>
      <c r="N88" s="158">
        <f t="shared" si="43"/>
        <v>0</v>
      </c>
      <c r="O88" s="159">
        <v>0</v>
      </c>
      <c r="P88" s="22">
        <v>0</v>
      </c>
      <c r="Q88" s="22">
        <f t="shared" si="44"/>
        <v>0</v>
      </c>
      <c r="R88" s="158">
        <f t="shared" si="45"/>
        <v>0</v>
      </c>
      <c r="S88" s="22"/>
      <c r="T88" s="22">
        <f t="shared" si="46"/>
        <v>-33.92</v>
      </c>
      <c r="U88" s="22">
        <f t="shared" si="47"/>
        <v>0</v>
      </c>
      <c r="V88" s="24"/>
    </row>
    <row r="89" spans="1:22" s="23" customFormat="1">
      <c r="B89" s="1" t="s">
        <v>78</v>
      </c>
      <c r="C89" s="1"/>
      <c r="D89" s="16" t="s">
        <v>53</v>
      </c>
      <c r="E89" s="158">
        <v>221.5</v>
      </c>
      <c r="F89" s="22">
        <v>0</v>
      </c>
      <c r="G89" s="22">
        <f>-E89</f>
        <v>-221.5</v>
      </c>
      <c r="H89" s="22">
        <v>0</v>
      </c>
      <c r="I89" s="22">
        <f t="shared" si="40"/>
        <v>-221.5</v>
      </c>
      <c r="J89" s="158">
        <f t="shared" si="41"/>
        <v>0</v>
      </c>
      <c r="K89" s="159">
        <v>0</v>
      </c>
      <c r="L89" s="22">
        <v>0</v>
      </c>
      <c r="M89" s="22">
        <f t="shared" si="42"/>
        <v>0</v>
      </c>
      <c r="N89" s="158">
        <f t="shared" si="43"/>
        <v>0</v>
      </c>
      <c r="O89" s="159">
        <v>0</v>
      </c>
      <c r="P89" s="22">
        <v>0</v>
      </c>
      <c r="Q89" s="22">
        <f t="shared" si="44"/>
        <v>0</v>
      </c>
      <c r="R89" s="158">
        <f t="shared" si="45"/>
        <v>0</v>
      </c>
      <c r="S89" s="22"/>
      <c r="T89" s="22">
        <f t="shared" si="46"/>
        <v>-221.5</v>
      </c>
      <c r="U89" s="22">
        <f t="shared" si="47"/>
        <v>0</v>
      </c>
      <c r="V89" s="24"/>
    </row>
    <row r="90" spans="1:22" s="23" customFormat="1">
      <c r="B90" s="1" t="s">
        <v>266</v>
      </c>
      <c r="C90" s="1"/>
      <c r="D90" s="16" t="s">
        <v>267</v>
      </c>
      <c r="E90" s="158">
        <v>-1650105.3</v>
      </c>
      <c r="F90" s="22">
        <f t="shared" ref="F90:F91" si="48">E90*-1</f>
        <v>1650105.3</v>
      </c>
      <c r="G90" s="22">
        <v>0</v>
      </c>
      <c r="H90" s="22">
        <v>0</v>
      </c>
      <c r="I90" s="22">
        <f t="shared" si="40"/>
        <v>1650105.3</v>
      </c>
      <c r="J90" s="158">
        <f t="shared" si="41"/>
        <v>0</v>
      </c>
      <c r="K90" s="159">
        <v>0</v>
      </c>
      <c r="L90" s="22">
        <v>0</v>
      </c>
      <c r="M90" s="22">
        <f t="shared" si="42"/>
        <v>0</v>
      </c>
      <c r="N90" s="158">
        <f t="shared" si="43"/>
        <v>0</v>
      </c>
      <c r="O90" s="159"/>
      <c r="P90" s="22"/>
      <c r="Q90" s="22"/>
      <c r="R90" s="158">
        <f t="shared" si="45"/>
        <v>0</v>
      </c>
      <c r="S90" s="22"/>
      <c r="T90" s="22">
        <f t="shared" si="46"/>
        <v>1650105.3</v>
      </c>
      <c r="U90" s="22">
        <f t="shared" si="47"/>
        <v>0</v>
      </c>
      <c r="V90" s="24"/>
    </row>
    <row r="91" spans="1:22" s="23" customFormat="1">
      <c r="B91" s="1" t="s">
        <v>268</v>
      </c>
      <c r="C91" s="1"/>
      <c r="D91" s="16" t="s">
        <v>269</v>
      </c>
      <c r="E91" s="158">
        <v>-30381.040000000001</v>
      </c>
      <c r="F91" s="22">
        <f t="shared" si="48"/>
        <v>30381.040000000001</v>
      </c>
      <c r="G91" s="22">
        <v>0</v>
      </c>
      <c r="H91" s="22">
        <v>0</v>
      </c>
      <c r="I91" s="22">
        <f t="shared" si="40"/>
        <v>30381.040000000001</v>
      </c>
      <c r="J91" s="158">
        <f t="shared" si="41"/>
        <v>0</v>
      </c>
      <c r="K91" s="159">
        <v>0</v>
      </c>
      <c r="L91" s="22">
        <v>0</v>
      </c>
      <c r="M91" s="22">
        <f t="shared" si="42"/>
        <v>0</v>
      </c>
      <c r="N91" s="158">
        <f t="shared" si="43"/>
        <v>0</v>
      </c>
      <c r="O91" s="159"/>
      <c r="P91" s="22"/>
      <c r="Q91" s="22"/>
      <c r="R91" s="158">
        <f t="shared" si="45"/>
        <v>0</v>
      </c>
      <c r="S91" s="22"/>
      <c r="T91" s="22">
        <f t="shared" si="46"/>
        <v>30381.040000000001</v>
      </c>
      <c r="U91" s="22">
        <f t="shared" si="47"/>
        <v>0</v>
      </c>
      <c r="V91" s="24"/>
    </row>
    <row r="92" spans="1:22" s="23" customFormat="1">
      <c r="A92" s="1"/>
      <c r="D92" s="16"/>
      <c r="E92" s="154"/>
      <c r="F92" s="19"/>
      <c r="G92" s="19"/>
      <c r="H92" s="19"/>
      <c r="I92" s="19"/>
      <c r="J92" s="154"/>
      <c r="K92" s="159"/>
      <c r="L92" s="19"/>
      <c r="M92" s="19"/>
      <c r="N92" s="158"/>
      <c r="O92" s="159"/>
      <c r="P92" s="19"/>
      <c r="Q92" s="19"/>
      <c r="R92" s="158"/>
      <c r="S92" s="22"/>
      <c r="T92" s="22"/>
      <c r="U92" s="19"/>
      <c r="V92" s="24"/>
    </row>
    <row r="93" spans="1:22" s="23" customFormat="1">
      <c r="B93" s="1" t="s">
        <v>147</v>
      </c>
      <c r="C93" s="1"/>
      <c r="D93" s="16" t="s">
        <v>57</v>
      </c>
      <c r="E93" s="158">
        <v>876000</v>
      </c>
      <c r="F93" s="22">
        <v>0</v>
      </c>
      <c r="G93" s="22">
        <v>0</v>
      </c>
      <c r="H93" s="22">
        <v>0</v>
      </c>
      <c r="I93" s="22">
        <f>SUM(F93:H93)</f>
        <v>0</v>
      </c>
      <c r="J93" s="158">
        <f>E93+I93</f>
        <v>876000</v>
      </c>
      <c r="K93" s="159">
        <v>0</v>
      </c>
      <c r="L93" s="22">
        <v>0</v>
      </c>
      <c r="M93" s="22">
        <f>SUM(L93:L93)</f>
        <v>0</v>
      </c>
      <c r="N93" s="158">
        <f>M93+J93</f>
        <v>876000</v>
      </c>
      <c r="O93" s="159">
        <v>0</v>
      </c>
      <c r="P93" s="22">
        <v>0</v>
      </c>
      <c r="Q93" s="22">
        <f>SUM(P93:P93)</f>
        <v>0</v>
      </c>
      <c r="R93" s="158">
        <f>Q93+N93</f>
        <v>876000</v>
      </c>
      <c r="S93" s="22"/>
      <c r="T93" s="22">
        <f>I93+M93+Q93</f>
        <v>0</v>
      </c>
      <c r="U93" s="22">
        <f>+E93+T93</f>
        <v>876000</v>
      </c>
      <c r="V93" s="24"/>
    </row>
    <row r="94" spans="1:22" s="23" customFormat="1">
      <c r="A94" s="1"/>
      <c r="D94" s="16"/>
      <c r="E94" s="158"/>
      <c r="F94" s="22"/>
      <c r="G94" s="22"/>
      <c r="H94" s="22"/>
      <c r="I94" s="22"/>
      <c r="J94" s="158"/>
      <c r="K94" s="22"/>
      <c r="L94" s="22"/>
      <c r="M94" s="22"/>
      <c r="N94" s="158"/>
      <c r="O94" s="22"/>
      <c r="P94" s="22"/>
      <c r="Q94" s="22"/>
      <c r="R94" s="158"/>
      <c r="S94" s="22"/>
      <c r="T94" s="22"/>
      <c r="U94" s="22"/>
      <c r="V94" s="24"/>
    </row>
    <row r="95" spans="1:22">
      <c r="B95" s="29" t="s">
        <v>6</v>
      </c>
      <c r="C95" s="30"/>
      <c r="D95" s="31"/>
      <c r="E95" s="161">
        <f t="shared" ref="E95:R95" si="49">+E71+E74+E79+E82+E84+SUM(E86:E93)</f>
        <v>48325447.939999998</v>
      </c>
      <c r="F95" s="35">
        <f t="shared" si="49"/>
        <v>2168280.2344441134</v>
      </c>
      <c r="G95" s="35">
        <f t="shared" si="49"/>
        <v>19677.55</v>
      </c>
      <c r="H95" s="35">
        <f t="shared" si="49"/>
        <v>0</v>
      </c>
      <c r="I95" s="35">
        <f t="shared" si="49"/>
        <v>2187957.7844441142</v>
      </c>
      <c r="J95" s="161">
        <f t="shared" si="49"/>
        <v>50513405.724444114</v>
      </c>
      <c r="K95" s="35">
        <f t="shared" si="49"/>
        <v>0</v>
      </c>
      <c r="L95" s="35">
        <f t="shared" si="49"/>
        <v>235843</v>
      </c>
      <c r="M95" s="35">
        <f t="shared" si="49"/>
        <v>235843</v>
      </c>
      <c r="N95" s="161">
        <f t="shared" si="49"/>
        <v>50749248.724444114</v>
      </c>
      <c r="O95" s="35">
        <f t="shared" si="49"/>
        <v>0</v>
      </c>
      <c r="P95" s="35">
        <f t="shared" si="49"/>
        <v>0</v>
      </c>
      <c r="Q95" s="35">
        <f t="shared" si="49"/>
        <v>0</v>
      </c>
      <c r="R95" s="161">
        <f t="shared" si="49"/>
        <v>50749248.724444114</v>
      </c>
      <c r="S95" s="35"/>
      <c r="T95" s="35">
        <f>+T71+T74+T79+T82+T84+SUM(T86:T93)</f>
        <v>2423800.7844441142</v>
      </c>
      <c r="U95" s="35">
        <f>+U71+U74+U79+U82+U84+SUM(U86:U93)</f>
        <v>50749248.724444114</v>
      </c>
      <c r="V95" s="13"/>
    </row>
    <row r="96" spans="1:22">
      <c r="E96" s="154"/>
      <c r="F96" s="19"/>
      <c r="G96" s="19"/>
      <c r="H96" s="19"/>
      <c r="I96" s="19"/>
      <c r="J96" s="154" t="s">
        <v>65</v>
      </c>
      <c r="K96" s="19"/>
      <c r="L96" s="19"/>
      <c r="M96" s="19"/>
      <c r="N96" s="154" t="s">
        <v>65</v>
      </c>
      <c r="O96" s="19"/>
      <c r="P96" s="19"/>
      <c r="Q96" s="19"/>
      <c r="R96" s="154" t="s">
        <v>65</v>
      </c>
      <c r="S96" s="19"/>
      <c r="T96" s="19"/>
      <c r="U96" s="19"/>
      <c r="V96" s="163"/>
    </row>
    <row r="97" spans="1:22">
      <c r="B97" s="10"/>
      <c r="C97" s="10"/>
      <c r="E97" s="154"/>
      <c r="F97" s="19"/>
      <c r="G97" s="19"/>
      <c r="H97" s="19"/>
      <c r="I97" s="19"/>
      <c r="J97" s="154" t="s">
        <v>65</v>
      </c>
      <c r="K97" s="19"/>
      <c r="L97" s="19"/>
      <c r="M97" s="19"/>
      <c r="N97" s="154"/>
      <c r="O97" s="19"/>
      <c r="P97" s="19"/>
      <c r="Q97" s="19"/>
      <c r="R97" s="154"/>
      <c r="S97" s="19"/>
      <c r="T97" s="19"/>
      <c r="U97" s="19"/>
    </row>
    <row r="98" spans="1:22">
      <c r="A98" s="10" t="s">
        <v>79</v>
      </c>
      <c r="B98" s="10"/>
      <c r="C98" s="10"/>
      <c r="D98" s="5" t="s">
        <v>80</v>
      </c>
      <c r="E98" s="154"/>
      <c r="F98" s="19"/>
      <c r="G98" s="19"/>
      <c r="H98" s="19"/>
      <c r="I98" s="19"/>
      <c r="J98" s="154"/>
      <c r="K98" s="19"/>
      <c r="L98" s="19"/>
      <c r="M98" s="19"/>
      <c r="N98" s="154"/>
      <c r="O98" s="19"/>
      <c r="P98" s="19"/>
      <c r="Q98" s="19"/>
      <c r="R98" s="154"/>
      <c r="S98" s="19"/>
      <c r="T98" s="19"/>
      <c r="U98" s="19"/>
    </row>
    <row r="99" spans="1:22">
      <c r="B99" s="36" t="s">
        <v>81</v>
      </c>
      <c r="C99" s="36"/>
      <c r="D99" s="16">
        <v>40</v>
      </c>
      <c r="E99" s="154">
        <v>9273330.9900000002</v>
      </c>
      <c r="F99" s="19">
        <v>-444662.91054617875</v>
      </c>
      <c r="G99" s="19">
        <v>853803.45000000007</v>
      </c>
      <c r="H99" s="19">
        <v>-1102685.48</v>
      </c>
      <c r="I99" s="19">
        <f>SUM(F99:H99)</f>
        <v>-693544.94054617872</v>
      </c>
      <c r="J99" s="154">
        <f>E99+I99</f>
        <v>8579786.049453821</v>
      </c>
      <c r="K99" s="157">
        <v>2.35E-2</v>
      </c>
      <c r="L99" s="19">
        <f>ROUND(J99*K99*(($X$7-$X$10)/($X$7+$X$10*K99)),0)</f>
        <v>40783</v>
      </c>
      <c r="M99" s="19">
        <f>SUM(L99:L99)</f>
        <v>40783</v>
      </c>
      <c r="N99" s="154">
        <f>M99+J99</f>
        <v>8620569.049453821</v>
      </c>
      <c r="O99" s="157">
        <v>0</v>
      </c>
      <c r="P99" s="19">
        <f>ROUND(N99*O99*($X$17/$X$14),0)</f>
        <v>0</v>
      </c>
      <c r="Q99" s="19">
        <f>SUM(P99:P99)</f>
        <v>0</v>
      </c>
      <c r="R99" s="154">
        <f>Q99+N99</f>
        <v>8620569.049453821</v>
      </c>
      <c r="S99" s="19"/>
      <c r="T99" s="19">
        <f>I99+M99+Q99</f>
        <v>-652761.94054617872</v>
      </c>
      <c r="U99" s="19">
        <f>+E99+T99</f>
        <v>8620569.049453821</v>
      </c>
      <c r="V99" s="13"/>
    </row>
    <row r="100" spans="1:22" ht="18">
      <c r="B100" s="36" t="s">
        <v>82</v>
      </c>
      <c r="C100" s="36"/>
      <c r="D100" s="16" t="s">
        <v>83</v>
      </c>
      <c r="E100" s="158">
        <v>4984701.6899999995</v>
      </c>
      <c r="F100" s="22">
        <v>0</v>
      </c>
      <c r="G100" s="22">
        <v>0</v>
      </c>
      <c r="H100" s="28">
        <v>0</v>
      </c>
      <c r="I100" s="22">
        <f>SUM(F100:H100)</f>
        <v>0</v>
      </c>
      <c r="J100" s="158">
        <f>E100+I100</f>
        <v>4984701.6899999995</v>
      </c>
      <c r="K100" s="164">
        <f>$K$99</f>
        <v>2.35E-2</v>
      </c>
      <c r="L100" s="22">
        <f>ROUND(J100*K100*(($X$7-$X$10)/($X$7+$X$10*K100)),0)</f>
        <v>23694</v>
      </c>
      <c r="M100" s="22">
        <f>SUM(L100:L100)</f>
        <v>23694</v>
      </c>
      <c r="N100" s="154">
        <f>M100+J100</f>
        <v>5008395.6899999995</v>
      </c>
      <c r="O100" s="164">
        <f>$O$99</f>
        <v>0</v>
      </c>
      <c r="P100" s="22">
        <f>ROUND(N100*O100*($X$17/$X$14),0)</f>
        <v>0</v>
      </c>
      <c r="Q100" s="22">
        <f>SUM(P100:P100)</f>
        <v>0</v>
      </c>
      <c r="R100" s="158">
        <f>Q100+N100</f>
        <v>5008395.6899999995</v>
      </c>
      <c r="S100" s="22"/>
      <c r="T100" s="22">
        <f>I100+M100+Q100</f>
        <v>23694</v>
      </c>
      <c r="U100" s="22">
        <f>+E100+T100</f>
        <v>5008395.6899999995</v>
      </c>
      <c r="V100" s="13"/>
    </row>
    <row r="101" spans="1:22">
      <c r="B101" s="1" t="s">
        <v>33</v>
      </c>
      <c r="E101" s="154">
        <f t="shared" ref="E101:J101" si="50">SUM(E99:E100)</f>
        <v>14258032.68</v>
      </c>
      <c r="F101" s="19">
        <f t="shared" si="50"/>
        <v>-444662.91054617875</v>
      </c>
      <c r="G101" s="19">
        <f t="shared" si="50"/>
        <v>853803.45000000007</v>
      </c>
      <c r="H101" s="19">
        <f t="shared" si="50"/>
        <v>-1102685.48</v>
      </c>
      <c r="I101" s="19">
        <f t="shared" si="50"/>
        <v>-693544.94054617872</v>
      </c>
      <c r="J101" s="154">
        <f t="shared" si="50"/>
        <v>13564487.739453821</v>
      </c>
      <c r="K101" s="157"/>
      <c r="L101" s="19">
        <f>SUM(L99:L100)</f>
        <v>64477</v>
      </c>
      <c r="M101" s="19">
        <f>SUM(M99:M100)</f>
        <v>64477</v>
      </c>
      <c r="N101" s="154">
        <f>SUM(N99:N100)</f>
        <v>13628964.739453821</v>
      </c>
      <c r="O101" s="157"/>
      <c r="P101" s="19">
        <f>SUM(P99:P100)</f>
        <v>0</v>
      </c>
      <c r="Q101" s="19">
        <f>SUM(Q99:Q100)</f>
        <v>0</v>
      </c>
      <c r="R101" s="154">
        <f>SUM(R99:R100)</f>
        <v>13628964.739453821</v>
      </c>
      <c r="S101" s="19"/>
      <c r="T101" s="19">
        <f>SUM(T99:T100)</f>
        <v>-629067.94054617872</v>
      </c>
      <c r="U101" s="19">
        <f>SUM(U99:U100)</f>
        <v>13628964.739453821</v>
      </c>
      <c r="V101" s="13"/>
    </row>
    <row r="102" spans="1:22" s="23" customFormat="1">
      <c r="A102" s="1"/>
      <c r="B102" s="1"/>
      <c r="C102" s="1"/>
      <c r="D102" s="16"/>
      <c r="E102" s="154"/>
      <c r="F102" s="19"/>
      <c r="G102" s="19"/>
      <c r="H102" s="19"/>
      <c r="I102" s="19"/>
      <c r="J102" s="154"/>
      <c r="K102" s="157"/>
      <c r="L102" s="19"/>
      <c r="M102" s="19"/>
      <c r="N102" s="154"/>
      <c r="O102" s="157"/>
      <c r="P102" s="19"/>
      <c r="Q102" s="19"/>
      <c r="R102" s="154"/>
      <c r="S102" s="19"/>
      <c r="T102" s="19"/>
      <c r="U102" s="19"/>
      <c r="V102" s="24"/>
    </row>
    <row r="103" spans="1:22" s="23" customFormat="1">
      <c r="B103" s="1" t="s">
        <v>36</v>
      </c>
      <c r="C103" s="1"/>
      <c r="D103" s="16" t="s">
        <v>37</v>
      </c>
      <c r="E103" s="158">
        <v>235993.83000000002</v>
      </c>
      <c r="F103" s="22">
        <v>0</v>
      </c>
      <c r="G103" s="22">
        <v>0</v>
      </c>
      <c r="H103" s="22">
        <v>0</v>
      </c>
      <c r="I103" s="22">
        <f>SUM(F103:H103)</f>
        <v>0</v>
      </c>
      <c r="J103" s="158">
        <f>E103+I103</f>
        <v>235993.83000000002</v>
      </c>
      <c r="K103" s="159">
        <v>0</v>
      </c>
      <c r="L103" s="22">
        <v>0</v>
      </c>
      <c r="M103" s="22">
        <f>SUM(L103:L103)</f>
        <v>0</v>
      </c>
      <c r="N103" s="158">
        <f>M103+J103</f>
        <v>235993.83000000002</v>
      </c>
      <c r="O103" s="159">
        <v>0</v>
      </c>
      <c r="P103" s="22">
        <v>0</v>
      </c>
      <c r="Q103" s="22">
        <f>SUM(P103:P103)</f>
        <v>0</v>
      </c>
      <c r="R103" s="158">
        <f>Q103+N103</f>
        <v>235993.83000000002</v>
      </c>
      <c r="S103" s="22"/>
      <c r="T103" s="22">
        <f>I103+M103+Q103</f>
        <v>0</v>
      </c>
      <c r="U103" s="22">
        <f>+E103+T103</f>
        <v>235993.83000000002</v>
      </c>
      <c r="V103" s="24"/>
    </row>
    <row r="104" spans="1:22" s="23" customFormat="1">
      <c r="B104" s="1"/>
      <c r="C104" s="1"/>
      <c r="D104" s="16"/>
      <c r="E104" s="154"/>
      <c r="F104" s="22"/>
      <c r="G104" s="22"/>
      <c r="H104" s="22"/>
      <c r="I104" s="22"/>
      <c r="J104" s="158"/>
      <c r="K104" s="159"/>
      <c r="L104" s="22"/>
      <c r="M104" s="22"/>
      <c r="N104" s="158"/>
      <c r="O104" s="159"/>
      <c r="P104" s="22"/>
      <c r="Q104" s="22"/>
      <c r="R104" s="158"/>
      <c r="S104" s="22"/>
      <c r="T104" s="22"/>
      <c r="U104" s="22"/>
      <c r="V104" s="24"/>
    </row>
    <row r="105" spans="1:22" s="23" customFormat="1">
      <c r="B105" s="1" t="s">
        <v>84</v>
      </c>
      <c r="C105" s="1"/>
      <c r="D105" s="16" t="s">
        <v>85</v>
      </c>
      <c r="E105" s="158">
        <v>43000</v>
      </c>
      <c r="F105" s="22">
        <f>-E105</f>
        <v>-43000</v>
      </c>
      <c r="G105" s="22">
        <v>0</v>
      </c>
      <c r="H105" s="22">
        <v>0</v>
      </c>
      <c r="I105" s="22">
        <f t="shared" ref="I105:I112" si="51">SUM(F105:H105)</f>
        <v>-43000</v>
      </c>
      <c r="J105" s="158">
        <f t="shared" ref="J105:J112" si="52">E105+I105</f>
        <v>0</v>
      </c>
      <c r="K105" s="159">
        <v>0</v>
      </c>
      <c r="L105" s="22">
        <v>0</v>
      </c>
      <c r="M105" s="22">
        <f t="shared" ref="M105:M112" si="53">SUM(L105:L105)</f>
        <v>0</v>
      </c>
      <c r="N105" s="158">
        <f t="shared" ref="N105:N112" si="54">M105+J105</f>
        <v>0</v>
      </c>
      <c r="O105" s="159">
        <v>0</v>
      </c>
      <c r="P105" s="22">
        <v>0</v>
      </c>
      <c r="Q105" s="22">
        <f t="shared" ref="Q105:Q110" si="55">SUM(P105:P105)</f>
        <v>0</v>
      </c>
      <c r="R105" s="158">
        <f t="shared" ref="R105:R112" si="56">Q105+N105</f>
        <v>0</v>
      </c>
      <c r="S105" s="22"/>
      <c r="T105" s="22">
        <f t="shared" ref="T105:T112" si="57">I105+M105+Q105</f>
        <v>-43000</v>
      </c>
      <c r="U105" s="22">
        <f t="shared" ref="U105:U112" si="58">+E105+T105</f>
        <v>0</v>
      </c>
      <c r="V105" s="24"/>
    </row>
    <row r="106" spans="1:22">
      <c r="B106" s="1" t="s">
        <v>40</v>
      </c>
      <c r="D106" s="16" t="s">
        <v>41</v>
      </c>
      <c r="E106" s="158">
        <v>-1589085.9500000002</v>
      </c>
      <c r="F106" s="22">
        <f>-E106</f>
        <v>1589085.9500000002</v>
      </c>
      <c r="G106" s="19">
        <v>0</v>
      </c>
      <c r="H106" s="22">
        <v>0</v>
      </c>
      <c r="I106" s="22">
        <f t="shared" si="51"/>
        <v>1589085.9500000002</v>
      </c>
      <c r="J106" s="158">
        <f t="shared" si="52"/>
        <v>0</v>
      </c>
      <c r="K106" s="159">
        <v>0</v>
      </c>
      <c r="L106" s="22">
        <v>0</v>
      </c>
      <c r="M106" s="22">
        <f t="shared" si="53"/>
        <v>0</v>
      </c>
      <c r="N106" s="158">
        <f t="shared" si="54"/>
        <v>0</v>
      </c>
      <c r="O106" s="159">
        <v>0</v>
      </c>
      <c r="P106" s="22">
        <v>0</v>
      </c>
      <c r="Q106" s="22">
        <f t="shared" si="55"/>
        <v>0</v>
      </c>
      <c r="R106" s="158">
        <f t="shared" si="56"/>
        <v>0</v>
      </c>
      <c r="S106" s="22"/>
      <c r="T106" s="22">
        <f t="shared" si="57"/>
        <v>1589085.9500000002</v>
      </c>
      <c r="U106" s="22">
        <f t="shared" si="58"/>
        <v>0</v>
      </c>
    </row>
    <row r="107" spans="1:22" s="23" customFormat="1">
      <c r="B107" s="1" t="s">
        <v>48</v>
      </c>
      <c r="C107" s="1"/>
      <c r="D107" s="16" t="s">
        <v>49</v>
      </c>
      <c r="E107" s="158">
        <v>495123.91</v>
      </c>
      <c r="F107" s="22">
        <f>-E107</f>
        <v>-495123.91</v>
      </c>
      <c r="G107" s="22">
        <v>0</v>
      </c>
      <c r="H107" s="22">
        <v>0</v>
      </c>
      <c r="I107" s="22">
        <f t="shared" si="51"/>
        <v>-495123.91</v>
      </c>
      <c r="J107" s="158">
        <f t="shared" si="52"/>
        <v>0</v>
      </c>
      <c r="K107" s="159">
        <v>0</v>
      </c>
      <c r="L107" s="22">
        <v>0</v>
      </c>
      <c r="M107" s="22">
        <f t="shared" si="53"/>
        <v>0</v>
      </c>
      <c r="N107" s="158">
        <f t="shared" si="54"/>
        <v>0</v>
      </c>
      <c r="O107" s="159">
        <v>0</v>
      </c>
      <c r="P107" s="22">
        <v>0</v>
      </c>
      <c r="Q107" s="22">
        <f t="shared" si="55"/>
        <v>0</v>
      </c>
      <c r="R107" s="158">
        <f t="shared" si="56"/>
        <v>0</v>
      </c>
      <c r="S107" s="22"/>
      <c r="T107" s="22">
        <f t="shared" si="57"/>
        <v>-495123.91</v>
      </c>
      <c r="U107" s="22">
        <f t="shared" si="58"/>
        <v>0</v>
      </c>
      <c r="V107" s="24"/>
    </row>
    <row r="108" spans="1:22" s="23" customFormat="1">
      <c r="B108" s="1" t="s">
        <v>50</v>
      </c>
      <c r="C108" s="1"/>
      <c r="D108" s="16" t="s">
        <v>51</v>
      </c>
      <c r="E108" s="158">
        <v>207.88</v>
      </c>
      <c r="F108" s="22">
        <f>-E108</f>
        <v>-207.88</v>
      </c>
      <c r="G108" s="22">
        <v>0</v>
      </c>
      <c r="H108" s="22">
        <v>0</v>
      </c>
      <c r="I108" s="22">
        <f t="shared" si="51"/>
        <v>-207.88</v>
      </c>
      <c r="J108" s="158">
        <f t="shared" si="52"/>
        <v>0</v>
      </c>
      <c r="K108" s="159">
        <v>0</v>
      </c>
      <c r="L108" s="22">
        <v>0</v>
      </c>
      <c r="M108" s="22">
        <f t="shared" si="53"/>
        <v>0</v>
      </c>
      <c r="N108" s="158">
        <f t="shared" si="54"/>
        <v>0</v>
      </c>
      <c r="O108" s="159">
        <v>0</v>
      </c>
      <c r="P108" s="22">
        <v>0</v>
      </c>
      <c r="Q108" s="22">
        <f t="shared" si="55"/>
        <v>0</v>
      </c>
      <c r="R108" s="158">
        <f t="shared" si="56"/>
        <v>0</v>
      </c>
      <c r="S108" s="22"/>
      <c r="T108" s="22">
        <f t="shared" si="57"/>
        <v>-207.88</v>
      </c>
      <c r="U108" s="22">
        <f t="shared" si="58"/>
        <v>0</v>
      </c>
      <c r="V108" s="24"/>
    </row>
    <row r="109" spans="1:22" s="23" customFormat="1">
      <c r="B109" s="1" t="s">
        <v>78</v>
      </c>
      <c r="C109" s="1"/>
      <c r="D109" s="16" t="s">
        <v>53</v>
      </c>
      <c r="E109" s="158">
        <v>4417.13</v>
      </c>
      <c r="F109" s="22">
        <v>0</v>
      </c>
      <c r="G109" s="22">
        <f>-E109</f>
        <v>-4417.13</v>
      </c>
      <c r="H109" s="22">
        <v>0</v>
      </c>
      <c r="I109" s="22">
        <f t="shared" si="51"/>
        <v>-4417.13</v>
      </c>
      <c r="J109" s="158">
        <f t="shared" si="52"/>
        <v>0</v>
      </c>
      <c r="K109" s="159">
        <v>0</v>
      </c>
      <c r="L109" s="22">
        <v>0</v>
      </c>
      <c r="M109" s="22">
        <f t="shared" si="53"/>
        <v>0</v>
      </c>
      <c r="N109" s="158">
        <f t="shared" si="54"/>
        <v>0</v>
      </c>
      <c r="O109" s="159">
        <v>0</v>
      </c>
      <c r="P109" s="22">
        <v>0</v>
      </c>
      <c r="Q109" s="22">
        <f t="shared" si="55"/>
        <v>0</v>
      </c>
      <c r="R109" s="158">
        <f t="shared" si="56"/>
        <v>0</v>
      </c>
      <c r="S109" s="22"/>
      <c r="T109" s="22">
        <f t="shared" si="57"/>
        <v>-4417.13</v>
      </c>
      <c r="U109" s="22">
        <f t="shared" si="58"/>
        <v>0</v>
      </c>
      <c r="V109" s="24"/>
    </row>
    <row r="110" spans="1:22" s="23" customFormat="1">
      <c r="B110" s="1" t="s">
        <v>86</v>
      </c>
      <c r="C110" s="1"/>
      <c r="D110" s="16" t="s">
        <v>87</v>
      </c>
      <c r="E110" s="158">
        <v>108720.5</v>
      </c>
      <c r="F110" s="22">
        <v>0</v>
      </c>
      <c r="G110" s="22">
        <f>-E110</f>
        <v>-108720.5</v>
      </c>
      <c r="H110" s="22">
        <v>0</v>
      </c>
      <c r="I110" s="22">
        <f t="shared" si="51"/>
        <v>-108720.5</v>
      </c>
      <c r="J110" s="158">
        <f t="shared" si="52"/>
        <v>0</v>
      </c>
      <c r="K110" s="159">
        <v>0</v>
      </c>
      <c r="L110" s="22">
        <v>0</v>
      </c>
      <c r="M110" s="22">
        <f t="shared" si="53"/>
        <v>0</v>
      </c>
      <c r="N110" s="158">
        <f t="shared" si="54"/>
        <v>0</v>
      </c>
      <c r="O110" s="159">
        <v>0</v>
      </c>
      <c r="P110" s="22">
        <v>0</v>
      </c>
      <c r="Q110" s="22">
        <f t="shared" si="55"/>
        <v>0</v>
      </c>
      <c r="R110" s="158">
        <f t="shared" si="56"/>
        <v>0</v>
      </c>
      <c r="S110" s="22"/>
      <c r="T110" s="22">
        <f t="shared" si="57"/>
        <v>-108720.5</v>
      </c>
      <c r="U110" s="22">
        <f t="shared" si="58"/>
        <v>0</v>
      </c>
      <c r="V110" s="24"/>
    </row>
    <row r="111" spans="1:22" s="23" customFormat="1">
      <c r="B111" s="1" t="s">
        <v>266</v>
      </c>
      <c r="C111" s="1"/>
      <c r="D111" s="16" t="s">
        <v>267</v>
      </c>
      <c r="E111" s="158">
        <v>-288287.46000000002</v>
      </c>
      <c r="F111" s="22">
        <f>-E111</f>
        <v>288287.46000000002</v>
      </c>
      <c r="G111" s="22">
        <v>0</v>
      </c>
      <c r="H111" s="22">
        <v>0</v>
      </c>
      <c r="I111" s="22">
        <f t="shared" si="51"/>
        <v>288287.46000000002</v>
      </c>
      <c r="J111" s="158">
        <f t="shared" si="52"/>
        <v>0</v>
      </c>
      <c r="K111" s="159">
        <v>0</v>
      </c>
      <c r="L111" s="22">
        <v>0</v>
      </c>
      <c r="M111" s="22">
        <f t="shared" si="53"/>
        <v>0</v>
      </c>
      <c r="N111" s="158">
        <f t="shared" si="54"/>
        <v>0</v>
      </c>
      <c r="O111" s="159"/>
      <c r="P111" s="22"/>
      <c r="Q111" s="22"/>
      <c r="R111" s="158">
        <f t="shared" si="56"/>
        <v>0</v>
      </c>
      <c r="S111" s="22"/>
      <c r="T111" s="22">
        <f t="shared" si="57"/>
        <v>288287.46000000002</v>
      </c>
      <c r="U111" s="22">
        <f t="shared" si="58"/>
        <v>0</v>
      </c>
      <c r="V111" s="24"/>
    </row>
    <row r="112" spans="1:22" s="23" customFormat="1">
      <c r="B112" s="1" t="s">
        <v>268</v>
      </c>
      <c r="C112" s="1"/>
      <c r="D112" s="16" t="s">
        <v>269</v>
      </c>
      <c r="E112" s="158">
        <v>393142.91</v>
      </c>
      <c r="F112" s="22">
        <f>-E112</f>
        <v>-393142.91</v>
      </c>
      <c r="G112" s="22">
        <v>0</v>
      </c>
      <c r="H112" s="22">
        <v>0</v>
      </c>
      <c r="I112" s="22">
        <f t="shared" si="51"/>
        <v>-393142.91</v>
      </c>
      <c r="J112" s="158">
        <f t="shared" si="52"/>
        <v>0</v>
      </c>
      <c r="K112" s="159">
        <v>0</v>
      </c>
      <c r="L112" s="22">
        <v>0</v>
      </c>
      <c r="M112" s="22">
        <f t="shared" si="53"/>
        <v>0</v>
      </c>
      <c r="N112" s="158">
        <f t="shared" si="54"/>
        <v>0</v>
      </c>
      <c r="O112" s="159"/>
      <c r="P112" s="22"/>
      <c r="Q112" s="22"/>
      <c r="R112" s="158">
        <f t="shared" si="56"/>
        <v>0</v>
      </c>
      <c r="S112" s="22"/>
      <c r="T112" s="22">
        <f t="shared" si="57"/>
        <v>-393142.91</v>
      </c>
      <c r="U112" s="22">
        <f t="shared" si="58"/>
        <v>0</v>
      </c>
      <c r="V112" s="24"/>
    </row>
    <row r="113" spans="1:22" s="23" customFormat="1">
      <c r="B113" s="1"/>
      <c r="C113" s="1"/>
      <c r="D113" s="16"/>
      <c r="E113" s="158"/>
      <c r="F113" s="22"/>
      <c r="G113" s="22"/>
      <c r="H113" s="22"/>
      <c r="I113" s="22"/>
      <c r="J113" s="158"/>
      <c r="K113" s="159"/>
      <c r="L113" s="19"/>
      <c r="M113" s="22"/>
      <c r="N113" s="158"/>
      <c r="O113" s="159"/>
      <c r="P113" s="19"/>
      <c r="Q113" s="22"/>
      <c r="R113" s="158"/>
      <c r="S113" s="22"/>
      <c r="T113" s="22"/>
      <c r="U113" s="22"/>
      <c r="V113" s="24"/>
    </row>
    <row r="114" spans="1:22" s="23" customFormat="1">
      <c r="B114" s="1" t="s">
        <v>147</v>
      </c>
      <c r="C114" s="1"/>
      <c r="D114" s="16" t="s">
        <v>57</v>
      </c>
      <c r="E114" s="158">
        <v>-327000</v>
      </c>
      <c r="F114" s="22">
        <v>0</v>
      </c>
      <c r="G114" s="22">
        <v>0</v>
      </c>
      <c r="H114" s="22">
        <v>0</v>
      </c>
      <c r="I114" s="22">
        <f>SUM(F114:H114)</f>
        <v>0</v>
      </c>
      <c r="J114" s="158">
        <f>E114+I114</f>
        <v>-327000</v>
      </c>
      <c r="K114" s="159">
        <v>0</v>
      </c>
      <c r="L114" s="22">
        <v>0</v>
      </c>
      <c r="M114" s="22">
        <f>SUM(L114:L114)</f>
        <v>0</v>
      </c>
      <c r="N114" s="158">
        <f>M114+J114</f>
        <v>-327000</v>
      </c>
      <c r="O114" s="159">
        <v>0</v>
      </c>
      <c r="P114" s="22">
        <v>0</v>
      </c>
      <c r="Q114" s="22">
        <f>SUM(P114:P114)</f>
        <v>0</v>
      </c>
      <c r="R114" s="158">
        <f>Q114+N114</f>
        <v>-327000</v>
      </c>
      <c r="S114" s="22"/>
      <c r="T114" s="22">
        <f>I114+M114+Q114</f>
        <v>0</v>
      </c>
      <c r="U114" s="22">
        <f>+E114+T114</f>
        <v>-327000</v>
      </c>
      <c r="V114" s="24"/>
    </row>
    <row r="115" spans="1:22" s="23" customFormat="1">
      <c r="A115" s="1"/>
      <c r="D115" s="16"/>
      <c r="E115" s="158"/>
      <c r="F115" s="22"/>
      <c r="G115" s="22"/>
      <c r="H115" s="22"/>
      <c r="I115" s="22"/>
      <c r="J115" s="158"/>
      <c r="K115" s="22"/>
      <c r="L115" s="22"/>
      <c r="M115" s="22"/>
      <c r="N115" s="158"/>
      <c r="O115" s="22"/>
      <c r="P115" s="22"/>
      <c r="Q115" s="22"/>
      <c r="R115" s="158"/>
      <c r="S115" s="22"/>
      <c r="T115" s="22"/>
      <c r="U115" s="22"/>
      <c r="V115" s="24"/>
    </row>
    <row r="116" spans="1:22">
      <c r="B116" s="29" t="s">
        <v>6</v>
      </c>
      <c r="C116" s="30"/>
      <c r="D116" s="31"/>
      <c r="E116" s="161">
        <f t="shared" ref="E116:R116" si="59">E101+E103+SUM(E105:E114)</f>
        <v>13334265.43</v>
      </c>
      <c r="F116" s="35">
        <f t="shared" si="59"/>
        <v>501235.79945382167</v>
      </c>
      <c r="G116" s="35">
        <f t="shared" si="59"/>
        <v>740665.82000000007</v>
      </c>
      <c r="H116" s="35">
        <f t="shared" si="59"/>
        <v>-1102685.48</v>
      </c>
      <c r="I116" s="35">
        <f t="shared" si="59"/>
        <v>139216.13945382182</v>
      </c>
      <c r="J116" s="161">
        <f t="shared" si="59"/>
        <v>13473481.569453821</v>
      </c>
      <c r="K116" s="35">
        <f t="shared" si="59"/>
        <v>0</v>
      </c>
      <c r="L116" s="35">
        <f t="shared" si="59"/>
        <v>64477</v>
      </c>
      <c r="M116" s="35">
        <f t="shared" si="59"/>
        <v>64477</v>
      </c>
      <c r="N116" s="161">
        <f t="shared" si="59"/>
        <v>13537958.569453821</v>
      </c>
      <c r="O116" s="35">
        <f t="shared" si="59"/>
        <v>0</v>
      </c>
      <c r="P116" s="35">
        <f t="shared" si="59"/>
        <v>0</v>
      </c>
      <c r="Q116" s="35">
        <f t="shared" si="59"/>
        <v>0</v>
      </c>
      <c r="R116" s="161">
        <f t="shared" si="59"/>
        <v>13537958.569453821</v>
      </c>
      <c r="S116" s="35"/>
      <c r="T116" s="35">
        <f>T101+T103+SUM(T105:T114)</f>
        <v>203693.13945382182</v>
      </c>
      <c r="U116" s="35">
        <f>U101+U103+SUM(U105:U114)</f>
        <v>13537958.569453821</v>
      </c>
      <c r="V116" s="13"/>
    </row>
    <row r="117" spans="1:22">
      <c r="E117" s="154"/>
      <c r="F117" s="19" t="s">
        <v>65</v>
      </c>
      <c r="G117" s="19"/>
      <c r="H117" s="19"/>
      <c r="I117" s="19"/>
      <c r="J117" s="154"/>
      <c r="K117" s="19"/>
      <c r="L117" s="19"/>
      <c r="M117" s="19"/>
      <c r="N117" s="154"/>
      <c r="O117" s="19"/>
      <c r="P117" s="19"/>
      <c r="Q117" s="19"/>
      <c r="R117" s="154"/>
      <c r="S117" s="19"/>
      <c r="T117" s="19"/>
      <c r="U117" s="19"/>
    </row>
    <row r="118" spans="1:22">
      <c r="B118" s="10"/>
      <c r="C118" s="10"/>
      <c r="E118" s="154"/>
      <c r="F118" s="19"/>
      <c r="G118" s="19"/>
      <c r="H118" s="19"/>
      <c r="I118" s="19"/>
      <c r="J118" s="154"/>
      <c r="K118" s="19"/>
      <c r="L118" s="19"/>
      <c r="M118" s="19"/>
      <c r="N118" s="154"/>
      <c r="O118" s="19"/>
      <c r="P118" s="19"/>
      <c r="Q118" s="19"/>
      <c r="R118" s="154"/>
      <c r="S118" s="19"/>
      <c r="T118" s="19"/>
      <c r="U118" s="19"/>
    </row>
    <row r="119" spans="1:22">
      <c r="A119" s="10" t="s">
        <v>88</v>
      </c>
      <c r="D119" s="5" t="s">
        <v>89</v>
      </c>
      <c r="E119" s="165"/>
      <c r="J119" s="165"/>
      <c r="N119" s="154"/>
      <c r="R119" s="154"/>
      <c r="S119" s="19"/>
      <c r="V119" s="166"/>
    </row>
    <row r="120" spans="1:22">
      <c r="B120" s="36" t="s">
        <v>90</v>
      </c>
      <c r="C120" s="36"/>
      <c r="D120" s="16">
        <v>52</v>
      </c>
      <c r="E120" s="154">
        <v>31380.01</v>
      </c>
      <c r="F120" s="19">
        <v>-494.58004415133098</v>
      </c>
      <c r="G120" s="19">
        <v>0</v>
      </c>
      <c r="H120" s="19">
        <v>0</v>
      </c>
      <c r="I120" s="19">
        <f t="shared" ref="I120:I125" si="60">SUM(F120:H120)</f>
        <v>-494.58004415133098</v>
      </c>
      <c r="J120" s="154">
        <f t="shared" ref="J120:J125" si="61">E120+I120</f>
        <v>30885.429955848667</v>
      </c>
      <c r="K120" s="157">
        <v>2.35E-2</v>
      </c>
      <c r="L120" s="19">
        <f t="shared" ref="L120:L125" si="62">ROUND(J120*K120*(($X$7-$X$10)/($X$7+$X$10*K120)),0)</f>
        <v>147</v>
      </c>
      <c r="M120" s="19">
        <f t="shared" ref="M120:M125" si="63">SUM(L120:L120)</f>
        <v>147</v>
      </c>
      <c r="N120" s="154">
        <f t="shared" ref="N120:N125" si="64">M120+J120</f>
        <v>31032.429955848667</v>
      </c>
      <c r="O120" s="157">
        <v>0</v>
      </c>
      <c r="P120" s="19">
        <f t="shared" ref="P120:P125" si="65">ROUND(N120*O120*($X$17/$X$14),0)</f>
        <v>0</v>
      </c>
      <c r="Q120" s="19">
        <f t="shared" ref="Q120:Q125" si="66">SUM(P120:P120)</f>
        <v>0</v>
      </c>
      <c r="R120" s="154">
        <f t="shared" ref="R120:R125" si="67">Q120+N120</f>
        <v>31032.429955848667</v>
      </c>
      <c r="S120" s="19"/>
      <c r="T120" s="19">
        <f t="shared" ref="T120:T125" si="68">I120+M120+Q120</f>
        <v>-347.58004415133098</v>
      </c>
      <c r="U120" s="19">
        <f t="shared" ref="U120:U125" si="69">+E120+T120</f>
        <v>31032.429955848667</v>
      </c>
      <c r="V120" s="13"/>
    </row>
    <row r="121" spans="1:22">
      <c r="B121" s="36" t="s">
        <v>91</v>
      </c>
      <c r="C121" s="36"/>
      <c r="D121" s="16" t="s">
        <v>92</v>
      </c>
      <c r="E121" s="154">
        <v>237050.68</v>
      </c>
      <c r="F121" s="19">
        <v>-13269.587425697649</v>
      </c>
      <c r="G121" s="19">
        <v>0</v>
      </c>
      <c r="H121" s="19">
        <v>0</v>
      </c>
      <c r="I121" s="19">
        <f t="shared" si="60"/>
        <v>-13269.587425697649</v>
      </c>
      <c r="J121" s="154">
        <f t="shared" si="61"/>
        <v>223781.09257430234</v>
      </c>
      <c r="K121" s="157">
        <v>2.35E-2</v>
      </c>
      <c r="L121" s="19">
        <f t="shared" si="62"/>
        <v>1064</v>
      </c>
      <c r="M121" s="19">
        <f t="shared" si="63"/>
        <v>1064</v>
      </c>
      <c r="N121" s="154">
        <f t="shared" si="64"/>
        <v>224845.09257430234</v>
      </c>
      <c r="O121" s="157">
        <v>0</v>
      </c>
      <c r="P121" s="19">
        <f t="shared" si="65"/>
        <v>0</v>
      </c>
      <c r="Q121" s="19">
        <f t="shared" si="66"/>
        <v>0</v>
      </c>
      <c r="R121" s="154">
        <f t="shared" si="67"/>
        <v>224845.09257430234</v>
      </c>
      <c r="S121" s="19"/>
      <c r="T121" s="19">
        <f t="shared" si="68"/>
        <v>-12205.587425697649</v>
      </c>
      <c r="U121" s="19">
        <f t="shared" si="69"/>
        <v>224845.09257430234</v>
      </c>
      <c r="V121" s="13"/>
    </row>
    <row r="122" spans="1:22">
      <c r="B122" s="36" t="s">
        <v>93</v>
      </c>
      <c r="C122" s="36"/>
      <c r="D122" s="16" t="s">
        <v>94</v>
      </c>
      <c r="E122" s="154">
        <v>60523.53</v>
      </c>
      <c r="F122" s="19">
        <v>0</v>
      </c>
      <c r="G122" s="19">
        <v>0</v>
      </c>
      <c r="H122" s="19">
        <v>0</v>
      </c>
      <c r="I122" s="19">
        <f t="shared" si="60"/>
        <v>0</v>
      </c>
      <c r="J122" s="154">
        <f t="shared" si="61"/>
        <v>60523.53</v>
      </c>
      <c r="K122" s="157">
        <f>$K$121</f>
        <v>2.35E-2</v>
      </c>
      <c r="L122" s="19">
        <f t="shared" si="62"/>
        <v>288</v>
      </c>
      <c r="M122" s="19">
        <f t="shared" si="63"/>
        <v>288</v>
      </c>
      <c r="N122" s="154">
        <f t="shared" si="64"/>
        <v>60811.53</v>
      </c>
      <c r="O122" s="157">
        <f>$O$121</f>
        <v>0</v>
      </c>
      <c r="P122" s="19">
        <f t="shared" si="65"/>
        <v>0</v>
      </c>
      <c r="Q122" s="19">
        <f t="shared" si="66"/>
        <v>0</v>
      </c>
      <c r="R122" s="154">
        <f t="shared" si="67"/>
        <v>60811.53</v>
      </c>
      <c r="S122" s="19"/>
      <c r="T122" s="19">
        <f t="shared" si="68"/>
        <v>288</v>
      </c>
      <c r="U122" s="19">
        <f t="shared" si="69"/>
        <v>60811.53</v>
      </c>
      <c r="V122" s="13"/>
    </row>
    <row r="123" spans="1:22">
      <c r="B123" s="36" t="s">
        <v>95</v>
      </c>
      <c r="C123" s="36"/>
      <c r="D123" s="16">
        <v>51</v>
      </c>
      <c r="E123" s="154">
        <v>821077.89</v>
      </c>
      <c r="F123" s="19">
        <v>-12987.552753463862</v>
      </c>
      <c r="G123" s="19">
        <v>0</v>
      </c>
      <c r="H123" s="19">
        <v>0</v>
      </c>
      <c r="I123" s="19">
        <f t="shared" si="60"/>
        <v>-12987.552753463862</v>
      </c>
      <c r="J123" s="154">
        <f t="shared" si="61"/>
        <v>808090.33724653616</v>
      </c>
      <c r="K123" s="157">
        <v>2.3300000000000001E-2</v>
      </c>
      <c r="L123" s="19">
        <f t="shared" si="62"/>
        <v>3809</v>
      </c>
      <c r="M123" s="19">
        <f t="shared" si="63"/>
        <v>3809</v>
      </c>
      <c r="N123" s="154">
        <f t="shared" si="64"/>
        <v>811899.33724653616</v>
      </c>
      <c r="O123" s="157">
        <v>0</v>
      </c>
      <c r="P123" s="19">
        <f t="shared" si="65"/>
        <v>0</v>
      </c>
      <c r="Q123" s="19">
        <f t="shared" si="66"/>
        <v>0</v>
      </c>
      <c r="R123" s="154">
        <f t="shared" si="67"/>
        <v>811899.33724653616</v>
      </c>
      <c r="S123" s="19"/>
      <c r="T123" s="19">
        <f t="shared" si="68"/>
        <v>-9178.5527534638622</v>
      </c>
      <c r="U123" s="19">
        <f t="shared" si="69"/>
        <v>811899.33724653616</v>
      </c>
      <c r="V123" s="13"/>
    </row>
    <row r="124" spans="1:22" s="23" customFormat="1">
      <c r="B124" s="36" t="s">
        <v>96</v>
      </c>
      <c r="C124" s="36"/>
      <c r="D124" s="16">
        <v>57</v>
      </c>
      <c r="E124" s="154">
        <v>213876.04</v>
      </c>
      <c r="F124" s="19">
        <v>-5430.7737295874504</v>
      </c>
      <c r="G124" s="19">
        <v>0</v>
      </c>
      <c r="H124" s="19">
        <v>0</v>
      </c>
      <c r="I124" s="19">
        <f t="shared" si="60"/>
        <v>-5430.7737295874504</v>
      </c>
      <c r="J124" s="154">
        <f t="shared" si="61"/>
        <v>208445.26627041257</v>
      </c>
      <c r="K124" s="157">
        <v>2.3300000000000001E-2</v>
      </c>
      <c r="L124" s="19">
        <f t="shared" si="62"/>
        <v>983</v>
      </c>
      <c r="M124" s="19">
        <f t="shared" si="63"/>
        <v>983</v>
      </c>
      <c r="N124" s="154">
        <f t="shared" si="64"/>
        <v>209428.26627041257</v>
      </c>
      <c r="O124" s="157">
        <v>0</v>
      </c>
      <c r="P124" s="19">
        <f t="shared" si="65"/>
        <v>0</v>
      </c>
      <c r="Q124" s="19">
        <f t="shared" si="66"/>
        <v>0</v>
      </c>
      <c r="R124" s="154">
        <f t="shared" si="67"/>
        <v>209428.26627041257</v>
      </c>
      <c r="S124" s="19"/>
      <c r="T124" s="19">
        <f t="shared" si="68"/>
        <v>-4447.7737295874504</v>
      </c>
      <c r="U124" s="19">
        <f t="shared" si="69"/>
        <v>209428.26627041257</v>
      </c>
      <c r="V124" s="24"/>
    </row>
    <row r="125" spans="1:22" s="23" customFormat="1">
      <c r="B125" s="36" t="s">
        <v>97</v>
      </c>
      <c r="C125" s="36"/>
      <c r="D125" s="16">
        <v>12</v>
      </c>
      <c r="E125" s="158">
        <v>90.84</v>
      </c>
      <c r="F125" s="22">
        <v>0</v>
      </c>
      <c r="G125" s="22">
        <v>0</v>
      </c>
      <c r="H125" s="22">
        <v>0</v>
      </c>
      <c r="I125" s="22">
        <f t="shared" si="60"/>
        <v>0</v>
      </c>
      <c r="J125" s="158">
        <f t="shared" si="61"/>
        <v>90.84</v>
      </c>
      <c r="K125" s="159">
        <v>0</v>
      </c>
      <c r="L125" s="22">
        <f t="shared" si="62"/>
        <v>0</v>
      </c>
      <c r="M125" s="22">
        <f t="shared" si="63"/>
        <v>0</v>
      </c>
      <c r="N125" s="158">
        <f t="shared" si="64"/>
        <v>90.84</v>
      </c>
      <c r="O125" s="159">
        <v>0</v>
      </c>
      <c r="P125" s="22">
        <f t="shared" si="65"/>
        <v>0</v>
      </c>
      <c r="Q125" s="22">
        <f t="shared" si="66"/>
        <v>0</v>
      </c>
      <c r="R125" s="158">
        <f t="shared" si="67"/>
        <v>90.84</v>
      </c>
      <c r="S125" s="22"/>
      <c r="T125" s="22">
        <f t="shared" si="68"/>
        <v>0</v>
      </c>
      <c r="U125" s="22">
        <f t="shared" si="69"/>
        <v>90.84</v>
      </c>
      <c r="V125" s="24"/>
    </row>
    <row r="126" spans="1:22">
      <c r="B126" s="1" t="s">
        <v>98</v>
      </c>
      <c r="E126" s="154">
        <f>SUM(E120:E125)</f>
        <v>1363998.99</v>
      </c>
      <c r="F126" s="19">
        <f>SUM(F120:F125)</f>
        <v>-32182.493952900291</v>
      </c>
      <c r="G126" s="19">
        <f>SUM(G120:G125)</f>
        <v>0</v>
      </c>
      <c r="H126" s="19">
        <f>SUM(H120:H124)</f>
        <v>0</v>
      </c>
      <c r="I126" s="19">
        <f>SUM(I120:I124)</f>
        <v>-32182.493952900291</v>
      </c>
      <c r="J126" s="154">
        <f>SUM(J120:J125)</f>
        <v>1331816.4960470998</v>
      </c>
      <c r="K126" s="157"/>
      <c r="L126" s="19">
        <f>SUM(L120:L125)</f>
        <v>6291</v>
      </c>
      <c r="M126" s="19">
        <f>SUM(M120:M125)</f>
        <v>6291</v>
      </c>
      <c r="N126" s="154">
        <f>SUM(N120:N125)</f>
        <v>1338107.4960470998</v>
      </c>
      <c r="O126" s="157"/>
      <c r="P126" s="19">
        <f>SUM(P120:P125)</f>
        <v>0</v>
      </c>
      <c r="Q126" s="19">
        <f>SUM(Q120:Q125)</f>
        <v>0</v>
      </c>
      <c r="R126" s="154">
        <f>SUM(R120:R125)</f>
        <v>1338107.4960470998</v>
      </c>
      <c r="S126" s="19"/>
      <c r="T126" s="19">
        <f>SUM(T120:T125)</f>
        <v>-25891.493952900291</v>
      </c>
      <c r="U126" s="19">
        <f>SUM(U120:U125)</f>
        <v>1338107.4960470998</v>
      </c>
      <c r="V126" s="13"/>
    </row>
    <row r="127" spans="1:22">
      <c r="E127" s="154"/>
      <c r="F127" s="19"/>
      <c r="G127" s="19"/>
      <c r="H127" s="19"/>
      <c r="I127" s="19"/>
      <c r="J127" s="154"/>
      <c r="K127" s="157"/>
      <c r="L127" s="19"/>
      <c r="M127" s="19"/>
      <c r="N127" s="154"/>
      <c r="O127" s="157"/>
      <c r="P127" s="19"/>
      <c r="Q127" s="19"/>
      <c r="R127" s="154"/>
      <c r="S127" s="19"/>
      <c r="T127" s="19"/>
      <c r="U127" s="19"/>
      <c r="V127" s="13"/>
    </row>
    <row r="128" spans="1:22">
      <c r="B128" s="36" t="s">
        <v>36</v>
      </c>
      <c r="C128" s="36"/>
      <c r="D128" s="16" t="s">
        <v>37</v>
      </c>
      <c r="E128" s="158">
        <v>0</v>
      </c>
      <c r="F128" s="22">
        <v>0</v>
      </c>
      <c r="G128" s="22">
        <v>0</v>
      </c>
      <c r="H128" s="22">
        <v>0</v>
      </c>
      <c r="I128" s="22">
        <f>SUM(F128:H128)</f>
        <v>0</v>
      </c>
      <c r="J128" s="158">
        <f>E128+I128</f>
        <v>0</v>
      </c>
      <c r="K128" s="159">
        <v>0</v>
      </c>
      <c r="L128" s="22">
        <v>0</v>
      </c>
      <c r="M128" s="22">
        <f>SUM(L128:L128)</f>
        <v>0</v>
      </c>
      <c r="N128" s="158">
        <f>M128+J128</f>
        <v>0</v>
      </c>
      <c r="O128" s="159">
        <v>0</v>
      </c>
      <c r="P128" s="22">
        <v>0</v>
      </c>
      <c r="Q128" s="22">
        <f>SUM(P128:P128)</f>
        <v>0</v>
      </c>
      <c r="R128" s="158">
        <f>Q128+N128</f>
        <v>0</v>
      </c>
      <c r="S128" s="22"/>
      <c r="T128" s="22">
        <f>I128+M128+Q128</f>
        <v>0</v>
      </c>
      <c r="U128" s="22">
        <f>+E128+T128</f>
        <v>0</v>
      </c>
      <c r="V128" s="166"/>
    </row>
    <row r="129" spans="1:22">
      <c r="B129" s="36"/>
      <c r="C129" s="36"/>
      <c r="E129" s="154"/>
      <c r="F129" s="22"/>
      <c r="G129" s="22"/>
      <c r="H129" s="22"/>
      <c r="I129" s="22"/>
      <c r="J129" s="158"/>
      <c r="K129" s="159"/>
      <c r="L129" s="22"/>
      <c r="M129" s="22"/>
      <c r="N129" s="158"/>
      <c r="O129" s="159"/>
      <c r="P129" s="22"/>
      <c r="Q129" s="22"/>
      <c r="R129" s="158"/>
      <c r="S129" s="22"/>
      <c r="T129" s="22"/>
      <c r="U129" s="22"/>
      <c r="V129" s="166"/>
    </row>
    <row r="130" spans="1:22">
      <c r="B130" s="1" t="s">
        <v>40</v>
      </c>
      <c r="D130" s="16" t="s">
        <v>41</v>
      </c>
      <c r="E130" s="158">
        <v>-75451.87</v>
      </c>
      <c r="F130" s="22">
        <f>-E130</f>
        <v>75451.87</v>
      </c>
      <c r="G130" s="22">
        <v>0</v>
      </c>
      <c r="H130" s="22">
        <v>0</v>
      </c>
      <c r="I130" s="22">
        <f>SUM(F130:H130)</f>
        <v>75451.87</v>
      </c>
      <c r="J130" s="158">
        <f>E130+I130</f>
        <v>0</v>
      </c>
      <c r="K130" s="159">
        <v>0</v>
      </c>
      <c r="L130" s="22">
        <v>0</v>
      </c>
      <c r="M130" s="22">
        <f>SUM(L130:L130)</f>
        <v>0</v>
      </c>
      <c r="N130" s="158">
        <f>M130+J130</f>
        <v>0</v>
      </c>
      <c r="O130" s="159">
        <v>0</v>
      </c>
      <c r="P130" s="22">
        <v>0</v>
      </c>
      <c r="Q130" s="22">
        <f>SUM(P130:P130)</f>
        <v>0</v>
      </c>
      <c r="R130" s="158">
        <f>Q130+N130</f>
        <v>0</v>
      </c>
      <c r="S130" s="22"/>
      <c r="T130" s="22">
        <f>I130+M130+Q130</f>
        <v>75451.87</v>
      </c>
      <c r="U130" s="22">
        <f>+E130+T130</f>
        <v>0</v>
      </c>
      <c r="V130" s="166"/>
    </row>
    <row r="131" spans="1:22" s="23" customFormat="1">
      <c r="B131" s="1" t="s">
        <v>48</v>
      </c>
      <c r="C131" s="1"/>
      <c r="D131" s="16" t="s">
        <v>49</v>
      </c>
      <c r="E131" s="158">
        <v>26679.19</v>
      </c>
      <c r="F131" s="22">
        <f>-E131</f>
        <v>-26679.19</v>
      </c>
      <c r="G131" s="22">
        <v>0</v>
      </c>
      <c r="H131" s="22">
        <v>0</v>
      </c>
      <c r="I131" s="22">
        <f>SUM(F131:H131)</f>
        <v>-26679.19</v>
      </c>
      <c r="J131" s="158">
        <f>E131+I131</f>
        <v>0</v>
      </c>
      <c r="K131" s="159">
        <v>0</v>
      </c>
      <c r="L131" s="22">
        <v>0</v>
      </c>
      <c r="M131" s="22">
        <f>SUM(L131:L131)</f>
        <v>0</v>
      </c>
      <c r="N131" s="158">
        <f>M131+J131</f>
        <v>0</v>
      </c>
      <c r="O131" s="159">
        <v>0</v>
      </c>
      <c r="P131" s="22">
        <v>0</v>
      </c>
      <c r="Q131" s="22">
        <f>SUM(P131:P131)</f>
        <v>0</v>
      </c>
      <c r="R131" s="158">
        <f>Q131+N131</f>
        <v>0</v>
      </c>
      <c r="S131" s="22"/>
      <c r="T131" s="22">
        <f>I131+M131+Q131</f>
        <v>-26679.19</v>
      </c>
      <c r="U131" s="22">
        <f>+E131+T131</f>
        <v>0</v>
      </c>
      <c r="V131" s="24"/>
    </row>
    <row r="132" spans="1:22" s="23" customFormat="1">
      <c r="B132" s="1" t="s">
        <v>266</v>
      </c>
      <c r="C132" s="1"/>
      <c r="D132" s="16" t="s">
        <v>267</v>
      </c>
      <c r="E132" s="158">
        <v>-23884.2</v>
      </c>
      <c r="F132" s="22">
        <f t="shared" ref="F132" si="70">-E132</f>
        <v>23884.2</v>
      </c>
      <c r="G132" s="22">
        <v>0</v>
      </c>
      <c r="H132" s="22">
        <v>0</v>
      </c>
      <c r="I132" s="22">
        <f>SUM(F132:H132)</f>
        <v>23884.2</v>
      </c>
      <c r="J132" s="158">
        <f>E132+I132</f>
        <v>0</v>
      </c>
      <c r="K132" s="159">
        <v>0</v>
      </c>
      <c r="L132" s="22">
        <v>0</v>
      </c>
      <c r="M132" s="22">
        <f>SUM(L132:L132)</f>
        <v>0</v>
      </c>
      <c r="N132" s="158">
        <f>M132+J132</f>
        <v>0</v>
      </c>
      <c r="O132" s="159"/>
      <c r="P132" s="22"/>
      <c r="Q132" s="22"/>
      <c r="R132" s="158">
        <f>Q132+N132</f>
        <v>0</v>
      </c>
      <c r="S132" s="22"/>
      <c r="T132" s="22">
        <f>I132+M132+Q132</f>
        <v>23884.2</v>
      </c>
      <c r="U132" s="22">
        <f>+E132+T132</f>
        <v>0</v>
      </c>
      <c r="V132" s="24"/>
    </row>
    <row r="133" spans="1:22" s="23" customFormat="1">
      <c r="B133" s="1"/>
      <c r="C133" s="1"/>
      <c r="D133" s="16"/>
      <c r="E133" s="158"/>
      <c r="F133" s="22"/>
      <c r="G133" s="22"/>
      <c r="H133" s="22"/>
      <c r="I133" s="22"/>
      <c r="J133" s="158"/>
      <c r="K133" s="159"/>
      <c r="L133" s="22"/>
      <c r="M133" s="22"/>
      <c r="N133" s="158"/>
      <c r="O133" s="159"/>
      <c r="P133" s="22"/>
      <c r="Q133" s="22"/>
      <c r="R133" s="158"/>
      <c r="S133" s="22"/>
      <c r="T133" s="22"/>
      <c r="U133" s="22"/>
      <c r="V133" s="24"/>
    </row>
    <row r="134" spans="1:22" s="23" customFormat="1">
      <c r="B134" s="1" t="s">
        <v>147</v>
      </c>
      <c r="C134" s="1"/>
      <c r="D134" s="16" t="s">
        <v>57</v>
      </c>
      <c r="E134" s="158">
        <v>123000</v>
      </c>
      <c r="F134" s="22">
        <v>0</v>
      </c>
      <c r="G134" s="22">
        <v>0</v>
      </c>
      <c r="H134" s="22">
        <v>0</v>
      </c>
      <c r="I134" s="22">
        <f>SUM(F134:H134)</f>
        <v>0</v>
      </c>
      <c r="J134" s="158">
        <f>E134+I134</f>
        <v>123000</v>
      </c>
      <c r="K134" s="159">
        <v>0</v>
      </c>
      <c r="L134" s="22">
        <v>0</v>
      </c>
      <c r="M134" s="22">
        <f>SUM(L134:L134)</f>
        <v>0</v>
      </c>
      <c r="N134" s="158">
        <f>M134+J134</f>
        <v>123000</v>
      </c>
      <c r="O134" s="159">
        <v>0</v>
      </c>
      <c r="P134" s="22">
        <v>0</v>
      </c>
      <c r="Q134" s="22">
        <f>SUM(P134:P134)</f>
        <v>0</v>
      </c>
      <c r="R134" s="158">
        <f>Q134+N134</f>
        <v>123000</v>
      </c>
      <c r="S134" s="22"/>
      <c r="T134" s="22">
        <f>I134+M134+Q134</f>
        <v>0</v>
      </c>
      <c r="U134" s="22">
        <f>+E134+T134</f>
        <v>123000</v>
      </c>
      <c r="V134" s="24"/>
    </row>
    <row r="135" spans="1:22" s="23" customFormat="1">
      <c r="A135" s="1"/>
      <c r="D135" s="16"/>
      <c r="E135" s="158"/>
      <c r="F135" s="22"/>
      <c r="G135" s="22"/>
      <c r="H135" s="22"/>
      <c r="I135" s="22"/>
      <c r="J135" s="158"/>
      <c r="K135" s="22"/>
      <c r="L135" s="22"/>
      <c r="M135" s="22"/>
      <c r="N135" s="158"/>
      <c r="O135" s="22"/>
      <c r="P135" s="22"/>
      <c r="Q135" s="22"/>
      <c r="R135" s="158"/>
      <c r="S135" s="22"/>
      <c r="T135" s="22"/>
      <c r="U135" s="22"/>
      <c r="V135" s="24"/>
    </row>
    <row r="136" spans="1:22">
      <c r="B136" s="29" t="s">
        <v>6</v>
      </c>
      <c r="C136" s="30"/>
      <c r="D136" s="31"/>
      <c r="E136" s="161">
        <f t="shared" ref="E136:J136" si="71">E126+E128+SUM(E130:E134)</f>
        <v>1414342.11</v>
      </c>
      <c r="F136" s="35">
        <f t="shared" si="71"/>
        <v>40474.386047099702</v>
      </c>
      <c r="G136" s="35">
        <f t="shared" si="71"/>
        <v>0</v>
      </c>
      <c r="H136" s="35">
        <f t="shared" si="71"/>
        <v>0</v>
      </c>
      <c r="I136" s="35">
        <f t="shared" si="71"/>
        <v>40474.386047099702</v>
      </c>
      <c r="J136" s="161">
        <f t="shared" si="71"/>
        <v>1454816.4960470998</v>
      </c>
      <c r="K136" s="35" t="s">
        <v>65</v>
      </c>
      <c r="L136" s="35">
        <f>L126+L128+SUM(L130:L134)</f>
        <v>6291</v>
      </c>
      <c r="M136" s="35">
        <f>M126+M128+SUM(M130:M134)</f>
        <v>6291</v>
      </c>
      <c r="N136" s="161">
        <f>N126+N128+SUM(N130:N134)</f>
        <v>1461107.4960470998</v>
      </c>
      <c r="O136" s="35" t="s">
        <v>65</v>
      </c>
      <c r="P136" s="35">
        <f>P126+P128+SUM(P130:P134)</f>
        <v>0</v>
      </c>
      <c r="Q136" s="35">
        <f>Q126+Q128+SUM(Q130:Q134)</f>
        <v>0</v>
      </c>
      <c r="R136" s="161">
        <f>R126+R128+SUM(R130:R134)</f>
        <v>1461107.4960470998</v>
      </c>
      <c r="S136" s="35"/>
      <c r="T136" s="35">
        <f>T126+T128+SUM(T130:T134)</f>
        <v>46765.386047099702</v>
      </c>
      <c r="U136" s="35">
        <f>U126+U128+SUM(U130:U134)</f>
        <v>1461107.4960470998</v>
      </c>
      <c r="V136" s="13"/>
    </row>
    <row r="137" spans="1:22">
      <c r="E137" s="154"/>
      <c r="F137" s="19"/>
      <c r="G137" s="19"/>
      <c r="H137" s="19"/>
      <c r="I137" s="19"/>
      <c r="J137" s="165"/>
      <c r="M137" s="1" t="s">
        <v>65</v>
      </c>
      <c r="N137" s="154"/>
      <c r="Q137" s="1" t="s">
        <v>65</v>
      </c>
      <c r="R137" s="154"/>
      <c r="S137" s="19"/>
      <c r="T137" s="19"/>
      <c r="U137" s="19"/>
    </row>
    <row r="138" spans="1:22" ht="16.5" thickBot="1">
      <c r="E138" s="154"/>
      <c r="F138" s="19"/>
      <c r="G138" s="19"/>
      <c r="H138" s="168"/>
      <c r="I138" s="19"/>
      <c r="J138" s="165"/>
      <c r="N138" s="154"/>
      <c r="R138" s="154"/>
      <c r="S138" s="19"/>
      <c r="T138" s="19"/>
      <c r="U138" s="19"/>
    </row>
    <row r="139" spans="1:22" s="43" customFormat="1" ht="17.25" thickTop="1" thickBot="1">
      <c r="A139" s="1"/>
      <c r="B139" s="169" t="s">
        <v>148</v>
      </c>
      <c r="C139" s="199"/>
      <c r="D139" s="200"/>
      <c r="E139" s="170">
        <f t="shared" ref="E139:J139" si="72">E36+E65+E95+E116+E136</f>
        <v>320750613.12000006</v>
      </c>
      <c r="F139" s="42">
        <f t="shared" si="72"/>
        <v>10750247.09115031</v>
      </c>
      <c r="G139" s="42">
        <f t="shared" si="72"/>
        <v>13763696.41</v>
      </c>
      <c r="H139" s="42">
        <f t="shared" si="72"/>
        <v>1865136.2063944866</v>
      </c>
      <c r="I139" s="42">
        <f t="shared" si="72"/>
        <v>26379079.7075448</v>
      </c>
      <c r="J139" s="170">
        <f t="shared" si="72"/>
        <v>347129692.82754475</v>
      </c>
      <c r="K139" s="42"/>
      <c r="L139" s="42">
        <f>L36+L65+L95+L116+L136</f>
        <v>1644490</v>
      </c>
      <c r="M139" s="42">
        <f>M36+M65+M95+M116+M136</f>
        <v>1644490</v>
      </c>
      <c r="N139" s="170">
        <f>N36+N65+N95+N116+N136</f>
        <v>348774182.82754475</v>
      </c>
      <c r="O139" s="42"/>
      <c r="P139" s="42">
        <f>P36+P65+P95+P116+P136</f>
        <v>0</v>
      </c>
      <c r="Q139" s="42">
        <f>Q36+Q65+Q95+Q116+Q136</f>
        <v>0</v>
      </c>
      <c r="R139" s="170">
        <f>R36+R65+R95+R116+R136</f>
        <v>348774182.82754475</v>
      </c>
      <c r="S139" s="42"/>
      <c r="T139" s="42">
        <f>T36+T65+T95+T116+T136</f>
        <v>28023569.7075448</v>
      </c>
      <c r="U139" s="42">
        <f>U36+U65+U95+U116+U136</f>
        <v>348774182.82754475</v>
      </c>
      <c r="V139" s="44"/>
    </row>
    <row r="140" spans="1:22" ht="16.5" thickTop="1">
      <c r="F140" s="171" t="s">
        <v>65</v>
      </c>
      <c r="G140" s="19"/>
      <c r="H140" s="1" t="s">
        <v>65</v>
      </c>
      <c r="J140" s="19" t="s">
        <v>65</v>
      </c>
      <c r="M140" s="19"/>
      <c r="N140" s="17" t="s">
        <v>65</v>
      </c>
      <c r="O140" s="17"/>
      <c r="P140" s="17"/>
      <c r="Q140" s="17"/>
      <c r="R140" s="17"/>
      <c r="S140" s="17"/>
      <c r="U140" s="13"/>
    </row>
    <row r="141" spans="1:22" ht="19.5" customHeight="1">
      <c r="E141" s="5" t="s">
        <v>274</v>
      </c>
      <c r="F141" s="172"/>
      <c r="G141" s="172"/>
      <c r="H141" s="172"/>
      <c r="I141" s="172"/>
      <c r="J141" s="172"/>
      <c r="K141" s="172"/>
      <c r="L141" s="116"/>
      <c r="M141" s="172"/>
      <c r="N141" s="172"/>
      <c r="O141" s="172"/>
      <c r="P141" s="172"/>
      <c r="Q141" s="172"/>
      <c r="R141" s="172"/>
      <c r="S141" s="172"/>
      <c r="T141" s="19"/>
    </row>
    <row r="142" spans="1:22" ht="19.5" customHeight="1">
      <c r="E142" s="5" t="s">
        <v>275</v>
      </c>
      <c r="F142" s="172"/>
      <c r="G142" s="172"/>
      <c r="H142" s="172"/>
      <c r="I142" s="172"/>
      <c r="J142" s="172"/>
      <c r="K142" s="172"/>
      <c r="L142" s="172"/>
      <c r="M142" s="172"/>
      <c r="N142" s="172"/>
      <c r="O142" s="172"/>
      <c r="P142" s="172"/>
      <c r="Q142" s="172"/>
      <c r="R142" s="172"/>
      <c r="S142" s="172"/>
      <c r="T142" s="19"/>
    </row>
    <row r="143" spans="1:22" ht="18.75">
      <c r="E143" s="48" t="s">
        <v>276</v>
      </c>
      <c r="K143" s="48"/>
      <c r="L143" s="48"/>
    </row>
    <row r="144" spans="1:22" ht="18.75">
      <c r="E144" s="48" t="s">
        <v>65</v>
      </c>
      <c r="F144" s="13"/>
      <c r="G144" s="13"/>
      <c r="I144" s="19"/>
    </row>
    <row r="145" spans="5:10">
      <c r="F145" s="13"/>
      <c r="G145" s="118"/>
    </row>
    <row r="146" spans="5:10">
      <c r="E146" s="119"/>
      <c r="F146" s="13" t="s">
        <v>153</v>
      </c>
      <c r="G146" s="19">
        <v>-13667004.709280584</v>
      </c>
    </row>
    <row r="147" spans="5:10">
      <c r="F147" s="173" t="s">
        <v>155</v>
      </c>
      <c r="G147" s="19">
        <f>F27+F56+F86+F106+F130</f>
        <v>26509738.129999999</v>
      </c>
    </row>
    <row r="148" spans="5:10">
      <c r="F148" s="173" t="s">
        <v>156</v>
      </c>
      <c r="G148" s="19">
        <f>F105</f>
        <v>-43000</v>
      </c>
    </row>
    <row r="149" spans="5:10">
      <c r="F149" s="173" t="s">
        <v>48</v>
      </c>
      <c r="G149" s="19">
        <f>F28+F57+F87+F107+F131</f>
        <v>-11653594.649999999</v>
      </c>
    </row>
    <row r="150" spans="5:10">
      <c r="F150" s="173" t="s">
        <v>50</v>
      </c>
      <c r="G150" s="19">
        <f>F29+F58+F108+F88</f>
        <v>-121540.40999999999</v>
      </c>
    </row>
    <row r="151" spans="5:10">
      <c r="F151" s="173" t="s">
        <v>266</v>
      </c>
      <c r="G151" s="19">
        <f>F31+F60+F90+F111+F132</f>
        <v>8556163.7399999984</v>
      </c>
    </row>
    <row r="152" spans="5:10">
      <c r="F152" s="173" t="s">
        <v>268</v>
      </c>
      <c r="G152" s="19">
        <f>F32+F61+F91+F112</f>
        <v>1560911.1500000001</v>
      </c>
      <c r="I152" s="19"/>
    </row>
    <row r="153" spans="5:10">
      <c r="F153" s="173" t="s">
        <v>277</v>
      </c>
      <c r="G153" s="19">
        <v>-391426.15956910595</v>
      </c>
    </row>
    <row r="154" spans="5:10">
      <c r="G154" s="19">
        <f>SUM(G146:G153)</f>
        <v>10750247.09115031</v>
      </c>
    </row>
    <row r="155" spans="5:10">
      <c r="I155" s="1" t="s">
        <v>278</v>
      </c>
      <c r="J155" s="19">
        <f>G154-F139</f>
        <v>0</v>
      </c>
    </row>
  </sheetData>
  <printOptions horizontalCentered="1"/>
  <pageMargins left="0.25" right="0.25" top="1" bottom="1" header="0.5" footer="0.5"/>
  <pageSetup scale="28" fitToHeight="0" orientation="landscape" r:id="rId1"/>
  <headerFooter alignWithMargins="0">
    <oddFooter>&amp;CPrepared by Pricing &amp;D&amp;R&amp;F&amp;A</oddFooter>
  </headerFooter>
  <rowBreaks count="1" manualBreakCount="1">
    <brk id="66" max="2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3AEC8-327B-42A9-849B-278A004D7A7E}">
  <sheetPr>
    <tabColor rgb="FF92D050"/>
    <pageSetUpPr fitToPage="1"/>
  </sheetPr>
  <dimension ref="A1:W24"/>
  <sheetViews>
    <sheetView workbookViewId="0"/>
  </sheetViews>
  <sheetFormatPr defaultColWidth="9.140625" defaultRowHeight="15.75"/>
  <cols>
    <col min="1" max="1" width="6" style="125" customWidth="1"/>
    <col min="2" max="2" width="49" style="125" customWidth="1"/>
    <col min="3" max="3" width="18.42578125" style="125" bestFit="1" customWidth="1"/>
    <col min="4" max="4" width="3" style="125" customWidth="1"/>
    <col min="5" max="5" width="14.42578125" style="125" bestFit="1" customWidth="1"/>
    <col min="6" max="6" width="2.5703125" style="125" customWidth="1"/>
    <col min="7" max="7" width="15.5703125" style="125" bestFit="1" customWidth="1"/>
    <col min="8" max="8" width="3" style="125" customWidth="1"/>
    <col min="9" max="9" width="12.7109375" style="125" bestFit="1" customWidth="1"/>
    <col min="10" max="10" width="3" style="125" customWidth="1"/>
    <col min="11" max="11" width="14.85546875" style="125" bestFit="1" customWidth="1"/>
    <col min="12" max="12" width="3" style="125" customWidth="1"/>
    <col min="13" max="13" width="14.85546875" style="125" bestFit="1" customWidth="1"/>
    <col min="14" max="14" width="3" style="125" customWidth="1"/>
    <col min="15" max="15" width="12" style="125" bestFit="1" customWidth="1"/>
    <col min="16" max="16" width="3" style="125" customWidth="1"/>
    <col min="17" max="17" width="14.85546875" style="125" customWidth="1"/>
    <col min="18" max="18" width="2.5703125" style="125" customWidth="1"/>
    <col min="19" max="19" width="17.140625" style="125" customWidth="1"/>
    <col min="20" max="20" width="2.5703125" style="125" customWidth="1"/>
    <col min="21" max="21" width="12.140625" style="125" bestFit="1" customWidth="1"/>
    <col min="22" max="22" width="3" style="125" customWidth="1"/>
    <col min="23" max="23" width="17.42578125" style="125" bestFit="1" customWidth="1"/>
    <col min="24" max="16384" width="9.140625" style="125"/>
  </cols>
  <sheetData>
    <row r="1" spans="1:23">
      <c r="A1" s="123"/>
      <c r="B1" s="123" t="s">
        <v>170</v>
      </c>
      <c r="C1" s="123"/>
      <c r="D1" s="123"/>
      <c r="E1" s="123"/>
      <c r="F1" s="123"/>
      <c r="G1" s="123"/>
      <c r="H1" s="123"/>
      <c r="I1" s="123"/>
      <c r="J1" s="123"/>
      <c r="K1" s="123"/>
      <c r="L1" s="123"/>
      <c r="M1" s="123"/>
      <c r="N1" s="123"/>
      <c r="O1" s="123"/>
      <c r="P1" s="123"/>
      <c r="Q1" s="123"/>
      <c r="R1" s="123"/>
      <c r="S1" s="123"/>
      <c r="T1" s="123"/>
      <c r="U1" s="123"/>
      <c r="V1" s="124"/>
      <c r="W1" s="124"/>
    </row>
    <row r="2" spans="1:23">
      <c r="A2" s="123"/>
      <c r="B2" s="123" t="s">
        <v>114</v>
      </c>
      <c r="C2" s="123"/>
      <c r="D2" s="123"/>
      <c r="E2" s="123"/>
      <c r="F2" s="123"/>
      <c r="G2" s="123"/>
      <c r="H2" s="123"/>
      <c r="I2" s="123"/>
      <c r="J2" s="123"/>
      <c r="K2" s="123"/>
      <c r="L2" s="123"/>
      <c r="M2" s="123"/>
      <c r="N2" s="123"/>
      <c r="O2" s="123"/>
      <c r="P2" s="123"/>
      <c r="Q2" s="123"/>
      <c r="R2" s="123"/>
      <c r="S2" s="123"/>
      <c r="T2" s="123"/>
      <c r="U2" s="123"/>
      <c r="V2" s="124"/>
      <c r="W2" s="124"/>
    </row>
    <row r="3" spans="1:23">
      <c r="A3" s="124"/>
      <c r="B3" s="123" t="s">
        <v>171</v>
      </c>
      <c r="C3" s="123"/>
      <c r="D3" s="123"/>
      <c r="E3" s="123"/>
      <c r="F3" s="123"/>
      <c r="G3" s="123"/>
      <c r="H3" s="123"/>
      <c r="I3" s="123"/>
      <c r="J3" s="123"/>
      <c r="K3" s="123"/>
      <c r="L3" s="123"/>
      <c r="M3" s="123"/>
      <c r="N3" s="123"/>
      <c r="O3" s="123"/>
      <c r="P3" s="123"/>
      <c r="Q3" s="123"/>
      <c r="R3" s="123"/>
      <c r="S3" s="123"/>
      <c r="T3" s="123"/>
      <c r="U3" s="123"/>
      <c r="V3" s="124"/>
      <c r="W3" s="124"/>
    </row>
    <row r="4" spans="1:23">
      <c r="A4" s="124"/>
      <c r="B4" s="123" t="s">
        <v>310</v>
      </c>
      <c r="C4" s="123"/>
      <c r="D4" s="123"/>
      <c r="E4" s="124"/>
      <c r="F4" s="124"/>
      <c r="G4" s="124"/>
      <c r="H4" s="124"/>
      <c r="I4" s="124"/>
      <c r="J4" s="124"/>
      <c r="K4" s="124"/>
      <c r="L4" s="124"/>
      <c r="M4" s="124"/>
      <c r="N4" s="124"/>
      <c r="O4" s="124"/>
      <c r="P4" s="124"/>
      <c r="Q4" s="124"/>
      <c r="R4" s="124"/>
      <c r="S4" s="124"/>
      <c r="T4" s="124"/>
      <c r="U4" s="124"/>
      <c r="V4" s="124"/>
      <c r="W4" s="124"/>
    </row>
    <row r="5" spans="1:23">
      <c r="B5" s="126"/>
      <c r="C5" s="126"/>
      <c r="D5" s="126"/>
    </row>
    <row r="6" spans="1:23">
      <c r="B6" s="126"/>
      <c r="C6" s="126"/>
      <c r="D6" s="126"/>
    </row>
    <row r="7" spans="1:23">
      <c r="B7" s="127"/>
      <c r="C7" s="127" t="s">
        <v>311</v>
      </c>
      <c r="D7" s="127"/>
      <c r="E7" s="127"/>
      <c r="F7" s="128"/>
      <c r="G7" s="127"/>
      <c r="H7" s="128"/>
      <c r="I7" s="127"/>
      <c r="J7" s="127"/>
      <c r="K7" s="127"/>
      <c r="L7" s="127"/>
      <c r="M7" s="127"/>
      <c r="N7" s="127"/>
      <c r="O7" s="127"/>
      <c r="P7" s="127"/>
      <c r="Q7" s="127"/>
      <c r="R7" s="128"/>
      <c r="S7" s="128"/>
      <c r="T7" s="128"/>
      <c r="U7" s="128" t="s">
        <v>173</v>
      </c>
    </row>
    <row r="8" spans="1:23">
      <c r="B8" s="127"/>
      <c r="C8" s="128" t="s">
        <v>188</v>
      </c>
      <c r="D8" s="127"/>
      <c r="E8" s="128" t="s">
        <v>174</v>
      </c>
      <c r="F8" s="128"/>
      <c r="G8" s="128"/>
      <c r="H8" s="128"/>
      <c r="I8" s="128" t="s">
        <v>175</v>
      </c>
      <c r="J8" s="128"/>
      <c r="K8" s="128"/>
      <c r="L8" s="128"/>
      <c r="M8" s="128"/>
      <c r="N8" s="128"/>
      <c r="O8" s="128"/>
      <c r="P8" s="128"/>
      <c r="Q8" s="128"/>
      <c r="R8" s="128"/>
      <c r="S8" s="128" t="s">
        <v>176</v>
      </c>
      <c r="T8" s="128"/>
      <c r="U8" s="128" t="s">
        <v>177</v>
      </c>
      <c r="W8" s="128" t="s">
        <v>178</v>
      </c>
    </row>
    <row r="9" spans="1:23">
      <c r="C9" s="128" t="s">
        <v>173</v>
      </c>
      <c r="E9" s="128" t="s">
        <v>180</v>
      </c>
      <c r="F9" s="128"/>
      <c r="G9" s="128" t="s">
        <v>181</v>
      </c>
      <c r="H9" s="128"/>
      <c r="I9" s="128" t="s">
        <v>173</v>
      </c>
      <c r="J9" s="128"/>
      <c r="K9" s="128" t="s">
        <v>182</v>
      </c>
      <c r="L9" s="128"/>
      <c r="M9" s="128" t="s">
        <v>183</v>
      </c>
      <c r="N9" s="128"/>
      <c r="O9" s="129">
        <v>0.05</v>
      </c>
      <c r="P9" s="128"/>
      <c r="Q9" s="128" t="s">
        <v>184</v>
      </c>
      <c r="R9" s="128"/>
      <c r="S9" s="128" t="s">
        <v>173</v>
      </c>
      <c r="T9" s="128"/>
      <c r="U9" s="128" t="s">
        <v>185</v>
      </c>
      <c r="W9" s="128" t="s">
        <v>186</v>
      </c>
    </row>
    <row r="10" spans="1:23">
      <c r="A10" s="125" t="s">
        <v>187</v>
      </c>
      <c r="C10" s="128" t="s">
        <v>177</v>
      </c>
      <c r="E10" s="128" t="s">
        <v>22</v>
      </c>
      <c r="F10" s="128"/>
      <c r="G10" s="128" t="s">
        <v>189</v>
      </c>
      <c r="H10" s="128"/>
      <c r="I10" s="128" t="s">
        <v>177</v>
      </c>
      <c r="J10" s="128"/>
      <c r="K10" s="128" t="s">
        <v>183</v>
      </c>
      <c r="L10" s="128"/>
      <c r="M10" s="128" t="s">
        <v>190</v>
      </c>
      <c r="N10" s="128"/>
      <c r="O10" s="128" t="s">
        <v>191</v>
      </c>
      <c r="P10" s="128"/>
      <c r="Q10" s="128" t="s">
        <v>192</v>
      </c>
      <c r="R10" s="128"/>
      <c r="S10" s="128" t="s">
        <v>177</v>
      </c>
      <c r="T10" s="128"/>
      <c r="U10" s="128" t="s">
        <v>312</v>
      </c>
      <c r="W10" s="128" t="s">
        <v>194</v>
      </c>
    </row>
    <row r="11" spans="1:23">
      <c r="A11" s="130" t="s">
        <v>195</v>
      </c>
      <c r="B11" s="130" t="s">
        <v>196</v>
      </c>
      <c r="C11" s="131" t="s">
        <v>197</v>
      </c>
      <c r="D11" s="130"/>
      <c r="E11" s="131" t="s">
        <v>198</v>
      </c>
      <c r="F11" s="131"/>
      <c r="G11" s="131" t="s">
        <v>199</v>
      </c>
      <c r="H11" s="131"/>
      <c r="I11" s="131" t="s">
        <v>200</v>
      </c>
      <c r="J11" s="131"/>
      <c r="K11" s="131" t="s">
        <v>201</v>
      </c>
      <c r="L11" s="131"/>
      <c r="M11" s="131" t="s">
        <v>201</v>
      </c>
      <c r="N11" s="131"/>
      <c r="O11" s="131" t="s">
        <v>201</v>
      </c>
      <c r="P11" s="131"/>
      <c r="Q11" s="131" t="s">
        <v>202</v>
      </c>
      <c r="R11" s="131"/>
      <c r="S11" s="131" t="s">
        <v>203</v>
      </c>
      <c r="T11" s="131"/>
      <c r="U11" s="131" t="s">
        <v>204</v>
      </c>
      <c r="W11" s="131" t="s">
        <v>205</v>
      </c>
    </row>
    <row r="12" spans="1:23">
      <c r="A12" s="130"/>
      <c r="B12" s="130"/>
      <c r="C12" s="130"/>
      <c r="D12" s="130"/>
      <c r="E12" s="131"/>
      <c r="F12" s="131"/>
      <c r="G12" s="131"/>
      <c r="H12" s="131"/>
      <c r="I12" s="131"/>
      <c r="J12" s="131"/>
      <c r="K12" s="131"/>
      <c r="L12" s="131"/>
      <c r="M12" s="131"/>
      <c r="N12" s="131"/>
      <c r="O12" s="131"/>
      <c r="P12" s="131"/>
      <c r="Q12" s="131"/>
      <c r="R12" s="131"/>
      <c r="S12" s="131"/>
      <c r="T12" s="131"/>
      <c r="U12" s="131"/>
    </row>
    <row r="13" spans="1:23">
      <c r="A13" s="130"/>
      <c r="B13" s="130" t="s">
        <v>180</v>
      </c>
      <c r="C13" s="130"/>
      <c r="D13" s="130"/>
      <c r="E13" s="131"/>
      <c r="G13" s="131"/>
      <c r="I13" s="131"/>
      <c r="J13" s="131"/>
      <c r="K13" s="131"/>
      <c r="L13" s="131"/>
      <c r="M13" s="131"/>
      <c r="N13" s="131"/>
      <c r="O13" s="131"/>
      <c r="P13" s="131"/>
      <c r="Q13" s="131"/>
      <c r="S13" s="131"/>
      <c r="U13" s="205"/>
      <c r="W13" s="132" t="s">
        <v>65</v>
      </c>
    </row>
    <row r="14" spans="1:23">
      <c r="A14" s="125">
        <v>1</v>
      </c>
      <c r="B14" s="125" t="s">
        <v>206</v>
      </c>
      <c r="C14" s="132">
        <f>-('[92]Attachment A'!AC19+'[92]Attachment A'!AC29)</f>
        <v>2042977.4470601415</v>
      </c>
      <c r="E14" s="132">
        <f>'[92]Attachment A'!AC11</f>
        <v>84198683.493701577</v>
      </c>
      <c r="G14" s="132">
        <f>-E14/SUM($E$14:$E$17)*$G$22</f>
        <v>-1735141.9813699534</v>
      </c>
      <c r="I14" s="132">
        <f>C14+G14</f>
        <v>307835.46569018811</v>
      </c>
      <c r="J14" s="132"/>
      <c r="K14" s="133">
        <f>ABS('[92]Attachment A'!AC20)</f>
        <v>2080094</v>
      </c>
      <c r="L14" s="132"/>
      <c r="M14" s="133" t="str">
        <f>IF(ABS(I14)&gt;K14,"YES","NO")</f>
        <v>NO</v>
      </c>
      <c r="N14" s="132"/>
      <c r="O14" s="133">
        <v>7584351.5426718481</v>
      </c>
      <c r="P14" s="132"/>
      <c r="Q14" s="133" t="str">
        <f>IF(I14&gt;O14,"YES","NO")</f>
        <v>NO</v>
      </c>
      <c r="S14" s="132">
        <v>0</v>
      </c>
      <c r="U14" s="206">
        <f>ROUND(S14/'[92]Attachment C'!J16,5)/10</f>
        <v>0</v>
      </c>
      <c r="W14" s="132">
        <f>I14-S14</f>
        <v>307835.46569018811</v>
      </c>
    </row>
    <row r="15" spans="1:23">
      <c r="A15" s="125">
        <v>2</v>
      </c>
      <c r="B15" s="125" t="s">
        <v>207</v>
      </c>
      <c r="C15" s="132">
        <f>-('[92]Attachment A'!AC46+'[92]Attachment A'!AC56)</f>
        <v>-381242.40902466234</v>
      </c>
      <c r="E15" s="132">
        <f>'[92]Attachment A'!AC38</f>
        <v>31243318.14558281</v>
      </c>
      <c r="G15" s="132">
        <f>-E15/SUM($E$14:$E$17)*$G$22</f>
        <v>-643853.21364025399</v>
      </c>
      <c r="I15" s="132">
        <f>C15+G15</f>
        <v>-1025095.6226649163</v>
      </c>
      <c r="J15" s="132"/>
      <c r="K15" s="133">
        <f>ABS('[92]Attachment A'!AC47)</f>
        <v>763022</v>
      </c>
      <c r="L15" s="132"/>
      <c r="M15" s="133" t="str">
        <f>IF(ABS(I15)&gt;K15,"YES","NO")</f>
        <v>YES</v>
      </c>
      <c r="N15" s="132"/>
      <c r="O15" s="133">
        <v>2563132.6230757218</v>
      </c>
      <c r="P15" s="132"/>
      <c r="Q15" s="133" t="str">
        <f>IF(I15&gt;O15,"YES","NO")</f>
        <v>NO</v>
      </c>
      <c r="S15" s="132">
        <f>IF(Q15="YES",-O15,I15)</f>
        <v>-1025095.6226649163</v>
      </c>
      <c r="U15" s="206">
        <f>ROUND(S15/'[92]Attachment C'!J22,5)/10</f>
        <v>-0.19115399999999999</v>
      </c>
      <c r="W15" s="132">
        <f t="shared" ref="W15:W17" si="0">I15-S15</f>
        <v>0</v>
      </c>
    </row>
    <row r="16" spans="1:23">
      <c r="A16" s="125">
        <v>3</v>
      </c>
      <c r="B16" s="125" t="s">
        <v>208</v>
      </c>
      <c r="C16" s="132">
        <f>-('[92]Attachment A'!AC73+'[92]Attachment A'!AC83)</f>
        <v>-724955.47044984158</v>
      </c>
      <c r="E16" s="132">
        <f>'[92]Attachment A'!AC65</f>
        <v>45061329.105185077</v>
      </c>
      <c r="G16" s="132">
        <f>-E16/SUM($E$14:$E$17)*$G$22</f>
        <v>-928610.76471086591</v>
      </c>
      <c r="I16" s="132">
        <f>C16+G16</f>
        <v>-1653566.2351607075</v>
      </c>
      <c r="J16" s="132"/>
      <c r="K16" s="133">
        <f>ABS('[92]Attachment A'!AC74)</f>
        <v>1136068</v>
      </c>
      <c r="L16" s="132"/>
      <c r="M16" s="133" t="str">
        <f>IF(ABS(I16)&gt;K16,"YES","NO")</f>
        <v>YES</v>
      </c>
      <c r="N16" s="132"/>
      <c r="O16" s="133">
        <v>3722199.7208067002</v>
      </c>
      <c r="P16" s="132"/>
      <c r="Q16" s="133" t="str">
        <f>IF(I16&gt;O16,"YES","NO")</f>
        <v>NO</v>
      </c>
      <c r="S16" s="132">
        <f t="shared" ref="S16:S17" si="1">IF(Q16="YES",-O16,I16)</f>
        <v>-1653566.2351607075</v>
      </c>
      <c r="U16" s="206">
        <f>ROUND(S16/'[92]Attachment C'!J24,5)/10</f>
        <v>-0.178068</v>
      </c>
      <c r="W16" s="132">
        <f t="shared" si="0"/>
        <v>0</v>
      </c>
    </row>
    <row r="17" spans="1:23">
      <c r="A17" s="125">
        <v>4</v>
      </c>
      <c r="B17" s="125" t="s">
        <v>209</v>
      </c>
      <c r="C17" s="135">
        <f>-('[92]Attachment A'!AC100+'[92]Attachment A'!AC110)</f>
        <v>-320237.14582611696</v>
      </c>
      <c r="E17" s="135">
        <f>'[92]Attachment A'!AC92</f>
        <v>9141144.1604831405</v>
      </c>
      <c r="G17" s="135">
        <f>-E17/SUM($E$14:$E$17)*$G$22</f>
        <v>-188378.04027892646</v>
      </c>
      <c r="I17" s="135">
        <f>C17+G17</f>
        <v>-508615.18610504339</v>
      </c>
      <c r="J17" s="132"/>
      <c r="K17" s="133">
        <f>ABS('[92]Attachment A'!AC101)</f>
        <v>234790</v>
      </c>
      <c r="L17" s="132"/>
      <c r="M17" s="133" t="str">
        <f>IF(ABS(I17)&gt;K17,"YES","NO")</f>
        <v>YES</v>
      </c>
      <c r="N17" s="133"/>
      <c r="O17" s="133">
        <v>646829.90005648101</v>
      </c>
      <c r="P17" s="133"/>
      <c r="Q17" s="133" t="str">
        <f>IF(I17&gt;O17,"YES","NO")</f>
        <v>NO</v>
      </c>
      <c r="S17" s="132">
        <f t="shared" si="1"/>
        <v>-508615.18610504339</v>
      </c>
      <c r="U17" s="204">
        <f>ROUND(S17/'[92]Attachment C'!J25,5)/10</f>
        <v>-0.31615599999999999</v>
      </c>
      <c r="W17" s="132">
        <f t="shared" si="0"/>
        <v>0</v>
      </c>
    </row>
    <row r="18" spans="1:23">
      <c r="A18" s="125">
        <v>5</v>
      </c>
      <c r="B18" s="125" t="s">
        <v>6</v>
      </c>
      <c r="C18" s="132">
        <f>SUM(C14:C17)</f>
        <v>616542.42175952066</v>
      </c>
      <c r="E18" s="132">
        <f>SUM(E14:E17)</f>
        <v>169644474.90495262</v>
      </c>
      <c r="G18" s="132">
        <f>SUM(G14:G17)</f>
        <v>-3495984</v>
      </c>
      <c r="I18" s="132">
        <f>SUM(I14:I17)</f>
        <v>-2879441.5782404793</v>
      </c>
      <c r="Q18" s="125" t="s">
        <v>65</v>
      </c>
    </row>
    <row r="21" spans="1:23">
      <c r="B21" s="125" t="s">
        <v>305</v>
      </c>
      <c r="G21" s="136">
        <v>6991968</v>
      </c>
      <c r="M21" s="125" t="s">
        <v>65</v>
      </c>
    </row>
    <row r="22" spans="1:23">
      <c r="B22" s="125" t="s">
        <v>309</v>
      </c>
      <c r="G22" s="136">
        <f>G21/2</f>
        <v>3495984</v>
      </c>
    </row>
    <row r="23" spans="1:23">
      <c r="G23" s="136"/>
    </row>
    <row r="24" spans="1:23">
      <c r="B24" s="138"/>
      <c r="C24" s="138"/>
      <c r="D24" s="138"/>
    </row>
  </sheetData>
  <pageMargins left="0.2" right="0.2" top="0.75" bottom="0.75" header="0.3" footer="0.3"/>
  <pageSetup scale="5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20B23-FBD6-4AAD-852C-BDCE5EA1FBD1}">
  <dimension ref="A1:S150"/>
  <sheetViews>
    <sheetView view="pageBreakPreview" topLeftCell="A3" zoomScale="85" zoomScaleNormal="70" zoomScaleSheetLayoutView="85" workbookViewId="0">
      <pane xSplit="4" ySplit="9" topLeftCell="E12" activePane="bottomRight" state="frozen"/>
      <selection activeCell="A3" sqref="A3"/>
      <selection pane="topRight" activeCell="E3" sqref="E3"/>
      <selection pane="bottomLeft" activeCell="A12" sqref="A12"/>
      <selection pane="bottomRight" activeCell="E12" sqref="E12"/>
    </sheetView>
  </sheetViews>
  <sheetFormatPr defaultColWidth="10" defaultRowHeight="15.75"/>
  <cols>
    <col min="1" max="1" width="6.5703125" style="1" customWidth="1"/>
    <col min="2" max="2" width="17.28515625" style="1" customWidth="1"/>
    <col min="3" max="3" width="8.42578125" style="1" customWidth="1"/>
    <col min="4" max="4" width="8.42578125" style="1" hidden="1" customWidth="1"/>
    <col min="5" max="5" width="14.42578125" style="1" customWidth="1"/>
    <col min="6" max="7" width="19.7109375" style="1" customWidth="1"/>
    <col min="8" max="8" width="17.42578125" style="1" customWidth="1"/>
    <col min="9" max="9" width="20.28515625" style="1" customWidth="1"/>
    <col min="10" max="14" width="17.28515625" style="1" customWidth="1"/>
    <col min="15" max="15" width="16.28515625" style="1" bestFit="1" customWidth="1"/>
    <col min="16" max="16" width="10" style="1"/>
    <col min="17" max="18" width="16.28515625" style="1" bestFit="1" customWidth="1"/>
    <col min="19" max="21" width="12.28515625" style="1" bestFit="1" customWidth="1"/>
    <col min="22" max="22" width="10" style="1"/>
    <col min="23" max="23" width="11.5703125" style="1" customWidth="1"/>
    <col min="24" max="24" width="10" style="1"/>
    <col min="25" max="26" width="16.85546875" style="1" bestFit="1" customWidth="1"/>
    <col min="27" max="27" width="14.140625" style="1" bestFit="1" customWidth="1"/>
    <col min="28" max="31" width="10" style="1"/>
    <col min="32" max="34" width="15.140625" style="1" bestFit="1" customWidth="1"/>
    <col min="35" max="16384" width="10" style="1"/>
  </cols>
  <sheetData>
    <row r="1" spans="1:19" hidden="1">
      <c r="J1" s="2"/>
      <c r="K1" s="2"/>
      <c r="O1" s="1" t="s">
        <v>0</v>
      </c>
    </row>
    <row r="2" spans="1:19" hidden="1">
      <c r="O2" s="1" t="s">
        <v>1</v>
      </c>
    </row>
    <row r="3" spans="1:19" ht="18.75">
      <c r="A3" s="3" t="s">
        <v>2</v>
      </c>
      <c r="B3" s="4"/>
      <c r="C3" s="4"/>
      <c r="D3" s="4"/>
      <c r="E3" s="4"/>
      <c r="F3" s="4"/>
      <c r="G3" s="4"/>
      <c r="H3" s="4"/>
      <c r="I3" s="4"/>
      <c r="J3" s="4"/>
      <c r="K3" s="4"/>
      <c r="L3" s="4"/>
      <c r="M3" s="4"/>
      <c r="N3" s="4"/>
      <c r="O3" s="4"/>
      <c r="P3" s="5"/>
      <c r="Q3" s="5"/>
      <c r="R3" s="5"/>
      <c r="S3" s="5"/>
    </row>
    <row r="4" spans="1:19" ht="18.75">
      <c r="A4" s="3"/>
      <c r="B4" s="4"/>
      <c r="C4" s="4"/>
      <c r="D4" s="4"/>
      <c r="E4" s="4"/>
      <c r="F4" s="4"/>
      <c r="G4" s="4"/>
      <c r="H4" s="4"/>
      <c r="I4" s="4"/>
      <c r="J4" s="4"/>
      <c r="K4" s="4"/>
      <c r="L4" s="4"/>
      <c r="M4" s="4"/>
      <c r="N4" s="4"/>
      <c r="O4" s="4"/>
      <c r="P4" s="5"/>
      <c r="Q4" s="5"/>
      <c r="R4" s="5"/>
      <c r="S4" s="5"/>
    </row>
    <row r="5" spans="1:19" ht="18.75">
      <c r="A5" s="3" t="s">
        <v>3</v>
      </c>
      <c r="B5" s="4"/>
      <c r="C5" s="4"/>
      <c r="D5" s="4"/>
      <c r="E5" s="4"/>
      <c r="F5" s="4"/>
      <c r="G5" s="4"/>
      <c r="H5" s="4"/>
      <c r="I5" s="4"/>
      <c r="J5" s="4"/>
      <c r="K5" s="4"/>
      <c r="L5" s="4"/>
      <c r="M5" s="4"/>
      <c r="N5" s="4"/>
      <c r="O5" s="4"/>
      <c r="P5" s="5"/>
      <c r="Q5" s="5"/>
      <c r="R5" s="5"/>
      <c r="S5" s="5"/>
    </row>
    <row r="6" spans="1:19" ht="18.75">
      <c r="A6" s="3" t="s">
        <v>108</v>
      </c>
      <c r="B6" s="4"/>
      <c r="C6" s="4"/>
      <c r="D6" s="4"/>
      <c r="E6" s="4"/>
      <c r="F6" s="4"/>
      <c r="G6" s="4"/>
      <c r="H6" s="4"/>
      <c r="I6" s="4"/>
      <c r="J6" s="4"/>
      <c r="K6" s="4"/>
      <c r="L6" s="4"/>
      <c r="M6" s="4"/>
      <c r="N6" s="4"/>
      <c r="O6" s="4"/>
      <c r="P6" s="5"/>
      <c r="Q6" s="5"/>
      <c r="R6" s="6"/>
      <c r="S6" s="5"/>
    </row>
    <row r="7" spans="1:19" ht="18.75">
      <c r="A7" s="7"/>
      <c r="B7" s="2"/>
      <c r="C7" s="2"/>
      <c r="D7" s="2"/>
      <c r="E7" s="2"/>
      <c r="F7" s="2"/>
      <c r="G7" s="2"/>
      <c r="H7" s="2"/>
      <c r="I7" s="2"/>
      <c r="J7" s="2"/>
      <c r="K7" s="2"/>
      <c r="L7" s="2"/>
      <c r="M7" s="2"/>
      <c r="N7" s="2"/>
      <c r="O7" s="2"/>
      <c r="P7" s="5"/>
      <c r="Q7" s="5"/>
      <c r="R7" s="6"/>
      <c r="S7" s="5"/>
    </row>
    <row r="8" spans="1:19" ht="18.75">
      <c r="A8" s="3"/>
      <c r="B8" s="4"/>
      <c r="C8" s="4"/>
      <c r="D8" s="4"/>
      <c r="E8" s="2"/>
      <c r="F8" s="2"/>
      <c r="G8" s="2" t="s">
        <v>4</v>
      </c>
      <c r="H8" s="2"/>
      <c r="I8" s="2"/>
      <c r="J8" s="2"/>
      <c r="K8" s="2"/>
      <c r="L8" s="2"/>
      <c r="M8" s="2"/>
      <c r="N8" s="2"/>
      <c r="O8" s="2"/>
      <c r="P8" s="5"/>
      <c r="Q8" s="5"/>
      <c r="R8" s="6"/>
      <c r="S8" s="5"/>
    </row>
    <row r="9" spans="1:19" ht="18.75">
      <c r="A9" s="3"/>
      <c r="B9" s="4"/>
      <c r="C9" s="4"/>
      <c r="D9" s="4"/>
      <c r="E9" s="2"/>
      <c r="F9" s="2"/>
      <c r="G9" s="2" t="s">
        <v>5</v>
      </c>
      <c r="H9" s="2" t="s">
        <v>6</v>
      </c>
      <c r="I9" s="8"/>
      <c r="J9" s="2" t="s">
        <v>7</v>
      </c>
      <c r="K9" s="2" t="s">
        <v>4</v>
      </c>
      <c r="L9" s="2" t="s">
        <v>8</v>
      </c>
      <c r="M9" s="2" t="s">
        <v>9</v>
      </c>
      <c r="N9" s="2"/>
      <c r="O9" s="2"/>
      <c r="P9" s="4"/>
      <c r="Q9" s="4"/>
      <c r="R9" s="9"/>
      <c r="S9" s="4"/>
    </row>
    <row r="10" spans="1:19" ht="19.5">
      <c r="A10" s="3"/>
      <c r="B10" s="4"/>
      <c r="C10" s="4"/>
      <c r="D10" s="4"/>
      <c r="E10" s="2" t="s">
        <v>10</v>
      </c>
      <c r="F10" s="2" t="s">
        <v>7</v>
      </c>
      <c r="G10" s="2" t="s">
        <v>11</v>
      </c>
      <c r="H10" s="2" t="s">
        <v>12</v>
      </c>
      <c r="I10" s="8" t="s">
        <v>13</v>
      </c>
      <c r="J10" s="2" t="s">
        <v>14</v>
      </c>
      <c r="K10" s="2" t="s">
        <v>15</v>
      </c>
      <c r="L10" s="2" t="s">
        <v>16</v>
      </c>
      <c r="M10" s="2" t="s">
        <v>17</v>
      </c>
      <c r="N10" s="2" t="s">
        <v>6</v>
      </c>
      <c r="O10" s="2" t="s">
        <v>13</v>
      </c>
      <c r="P10" s="4"/>
      <c r="Q10" s="4"/>
      <c r="R10" s="9"/>
      <c r="S10" s="4"/>
    </row>
    <row r="11" spans="1:19">
      <c r="B11" s="10"/>
      <c r="E11" s="11" t="s">
        <v>18</v>
      </c>
      <c r="F11" s="11" t="s">
        <v>19</v>
      </c>
      <c r="G11" s="11" t="s">
        <v>19</v>
      </c>
      <c r="H11" s="11" t="s">
        <v>19</v>
      </c>
      <c r="I11" s="12" t="s">
        <v>19</v>
      </c>
      <c r="J11" s="11" t="s">
        <v>20</v>
      </c>
      <c r="K11" s="11" t="s">
        <v>20</v>
      </c>
      <c r="L11" s="11" t="s">
        <v>20</v>
      </c>
      <c r="M11" s="11" t="s">
        <v>20</v>
      </c>
      <c r="N11" s="11" t="s">
        <v>21</v>
      </c>
      <c r="O11" s="11" t="s">
        <v>22</v>
      </c>
    </row>
    <row r="12" spans="1:19" ht="15.75" customHeight="1">
      <c r="A12" s="10" t="s">
        <v>23</v>
      </c>
      <c r="B12" s="10"/>
      <c r="D12" s="5" t="s">
        <v>24</v>
      </c>
      <c r="E12" s="13"/>
      <c r="F12" s="13"/>
      <c r="G12" s="13"/>
      <c r="H12" s="13"/>
      <c r="I12" s="14"/>
      <c r="S12" s="15"/>
    </row>
    <row r="13" spans="1:19" ht="15.75" customHeight="1">
      <c r="B13" s="1" t="s">
        <v>25</v>
      </c>
      <c r="D13" s="16">
        <v>16</v>
      </c>
      <c r="E13" s="17">
        <v>101355.5</v>
      </c>
      <c r="F13" s="17">
        <v>1539063450</v>
      </c>
      <c r="G13" s="17">
        <v>-26190208.673920482</v>
      </c>
      <c r="H13" s="17">
        <v>-26190208.673920482</v>
      </c>
      <c r="I13" s="18">
        <v>1512873241.3260796</v>
      </c>
      <c r="J13" s="19">
        <v>136674044.13999999</v>
      </c>
      <c r="K13" s="19">
        <v>3911737.6624379158</v>
      </c>
      <c r="L13" s="19">
        <v>610750</v>
      </c>
      <c r="M13" s="19">
        <v>2627223</v>
      </c>
      <c r="N13" s="19">
        <v>7149710.6624379158</v>
      </c>
      <c r="O13" s="19">
        <v>143823754.8024379</v>
      </c>
      <c r="Q13" s="13"/>
      <c r="R13" s="13"/>
      <c r="S13" s="15"/>
    </row>
    <row r="14" spans="1:19" ht="15.75" customHeight="1">
      <c r="B14" s="1" t="s">
        <v>26</v>
      </c>
      <c r="D14" s="16">
        <v>17</v>
      </c>
      <c r="E14" s="17">
        <v>4800.916666666667</v>
      </c>
      <c r="F14" s="17">
        <v>73104568</v>
      </c>
      <c r="G14" s="17">
        <v>-1244703.8089853071</v>
      </c>
      <c r="H14" s="17">
        <v>-1244703.8089853071</v>
      </c>
      <c r="I14" s="18">
        <v>71859864.191014692</v>
      </c>
      <c r="J14" s="19">
        <v>6468429.0899999999</v>
      </c>
      <c r="K14" s="19">
        <v>186858.3112863081</v>
      </c>
      <c r="L14" s="19">
        <v>28913</v>
      </c>
      <c r="M14" s="19">
        <v>124372</v>
      </c>
      <c r="N14" s="19">
        <v>340143.3112863081</v>
      </c>
      <c r="O14" s="19">
        <v>6808572.4012863077</v>
      </c>
      <c r="Q14" s="13"/>
      <c r="R14" s="13"/>
      <c r="S14" s="15"/>
    </row>
    <row r="15" spans="1:19" ht="15.75" customHeight="1">
      <c r="B15" s="1" t="s">
        <v>27</v>
      </c>
      <c r="D15" s="16">
        <v>18</v>
      </c>
      <c r="E15" s="17">
        <v>83.666666666666671</v>
      </c>
      <c r="F15" s="17">
        <v>2252783</v>
      </c>
      <c r="G15" s="17">
        <v>-22392.367994211105</v>
      </c>
      <c r="H15" s="17">
        <v>-22392.367994211105</v>
      </c>
      <c r="I15" s="18">
        <v>2230390.6320057889</v>
      </c>
      <c r="J15" s="19">
        <v>219228.83000000002</v>
      </c>
      <c r="K15" s="19">
        <v>5808.2197127509717</v>
      </c>
      <c r="L15" s="19">
        <v>978</v>
      </c>
      <c r="M15" s="19">
        <v>4205</v>
      </c>
      <c r="N15" s="19">
        <v>10991.219712750972</v>
      </c>
      <c r="O15" s="19">
        <v>230220.049712751</v>
      </c>
      <c r="Q15" s="13"/>
      <c r="R15" s="13"/>
      <c r="S15" s="15"/>
    </row>
    <row r="16" spans="1:19" ht="15.75" customHeight="1">
      <c r="B16" s="1" t="s">
        <v>28</v>
      </c>
      <c r="D16" s="16" t="s">
        <v>29</v>
      </c>
      <c r="E16" s="17">
        <v>15.083333333333334</v>
      </c>
      <c r="F16" s="17">
        <v>350432</v>
      </c>
      <c r="G16" s="17">
        <v>0</v>
      </c>
      <c r="H16" s="17">
        <v>0</v>
      </c>
      <c r="I16" s="18">
        <v>350432</v>
      </c>
      <c r="J16" s="19">
        <v>33368.75</v>
      </c>
      <c r="K16" s="19">
        <v>2617.67</v>
      </c>
      <c r="L16" s="19">
        <v>156</v>
      </c>
      <c r="M16" s="19">
        <v>672</v>
      </c>
      <c r="N16" s="19">
        <v>3445.67</v>
      </c>
      <c r="O16" s="19">
        <v>36814.42</v>
      </c>
      <c r="Q16" s="13"/>
      <c r="R16" s="13"/>
      <c r="S16" s="15"/>
    </row>
    <row r="17" spans="2:19" ht="15.75" customHeight="1">
      <c r="B17" s="1" t="s">
        <v>30</v>
      </c>
      <c r="D17" s="16">
        <v>135</v>
      </c>
      <c r="E17" s="17">
        <v>572.41666666666663</v>
      </c>
      <c r="F17" s="17">
        <v>7595574</v>
      </c>
      <c r="G17" s="17">
        <v>0</v>
      </c>
      <c r="H17" s="17">
        <v>0</v>
      </c>
      <c r="I17" s="18">
        <v>7595574</v>
      </c>
      <c r="J17" s="19">
        <v>713765.49</v>
      </c>
      <c r="K17" s="19">
        <v>56170.69</v>
      </c>
      <c r="L17" s="19">
        <v>3345</v>
      </c>
      <c r="M17" s="19">
        <v>14388</v>
      </c>
      <c r="N17" s="19">
        <v>73903.69</v>
      </c>
      <c r="O17" s="19">
        <v>787669.17999999993</v>
      </c>
      <c r="Q17" s="13"/>
      <c r="R17" s="13"/>
      <c r="S17" s="15"/>
    </row>
    <row r="18" spans="2:19" ht="15.75" customHeight="1">
      <c r="B18" s="1" t="s">
        <v>31</v>
      </c>
      <c r="D18" s="16">
        <v>24</v>
      </c>
      <c r="E18" s="17">
        <v>3457.75</v>
      </c>
      <c r="F18" s="17">
        <v>21719092</v>
      </c>
      <c r="G18" s="17">
        <v>-235696.93661366741</v>
      </c>
      <c r="H18" s="17">
        <v>-235696.93661366741</v>
      </c>
      <c r="I18" s="18">
        <v>21483395.063386332</v>
      </c>
      <c r="J18" s="19">
        <v>2407293.09</v>
      </c>
      <c r="K18" s="19">
        <v>60309.812612891241</v>
      </c>
      <c r="L18" s="19">
        <v>10720</v>
      </c>
      <c r="M18" s="19">
        <v>46114</v>
      </c>
      <c r="N18" s="19">
        <v>117143.81261289124</v>
      </c>
      <c r="O18" s="19">
        <v>2524436.902612891</v>
      </c>
      <c r="Q18" s="13"/>
      <c r="R18" s="13"/>
      <c r="S18" s="15"/>
    </row>
    <row r="19" spans="2:19" ht="15.75" customHeight="1">
      <c r="B19" s="1" t="s">
        <v>32</v>
      </c>
      <c r="D19" s="16">
        <v>36</v>
      </c>
      <c r="E19" s="20">
        <v>0.83333333333333337</v>
      </c>
      <c r="F19" s="20">
        <v>565960</v>
      </c>
      <c r="G19" s="20">
        <v>0</v>
      </c>
      <c r="H19" s="20">
        <v>0</v>
      </c>
      <c r="I19" s="21">
        <v>565960</v>
      </c>
      <c r="J19" s="22">
        <v>41873.07</v>
      </c>
      <c r="K19" s="22">
        <v>1216.5996</v>
      </c>
      <c r="L19" s="22">
        <v>187</v>
      </c>
      <c r="M19" s="22">
        <v>805</v>
      </c>
      <c r="N19" s="22">
        <v>2208.5996</v>
      </c>
      <c r="O19" s="22">
        <v>44081.669600000001</v>
      </c>
      <c r="Q19" s="13"/>
      <c r="R19" s="13"/>
      <c r="S19" s="15"/>
    </row>
    <row r="20" spans="2:19" ht="15.75" customHeight="1">
      <c r="B20" s="1" t="s">
        <v>33</v>
      </c>
      <c r="C20" s="23"/>
      <c r="D20" s="16"/>
      <c r="E20" s="17">
        <v>110286.16666666667</v>
      </c>
      <c r="F20" s="17">
        <v>1644651859</v>
      </c>
      <c r="G20" s="17">
        <v>-27693001.78751367</v>
      </c>
      <c r="H20" s="17">
        <v>-27693001.78751367</v>
      </c>
      <c r="I20" s="17">
        <v>1616958857.2124865</v>
      </c>
      <c r="J20" s="19">
        <v>146558002.46000001</v>
      </c>
      <c r="K20" s="19">
        <v>4224718.9656498665</v>
      </c>
      <c r="L20" s="19">
        <v>655049</v>
      </c>
      <c r="M20" s="19">
        <v>2817779</v>
      </c>
      <c r="N20" s="19">
        <v>7697546.9656498665</v>
      </c>
      <c r="O20" s="19">
        <v>154255549.42564985</v>
      </c>
      <c r="Q20" s="13"/>
      <c r="R20" s="13"/>
      <c r="S20" s="15"/>
    </row>
    <row r="21" spans="2:19" ht="15.75" customHeight="1">
      <c r="C21" s="23"/>
      <c r="D21" s="16"/>
      <c r="E21" s="13"/>
      <c r="F21" s="13"/>
      <c r="G21" s="13"/>
      <c r="H21" s="13"/>
      <c r="I21" s="14"/>
      <c r="J21" s="19"/>
      <c r="K21" s="19"/>
      <c r="L21" s="19"/>
      <c r="M21" s="19"/>
      <c r="N21" s="19"/>
      <c r="O21" s="13"/>
      <c r="Q21" s="13"/>
      <c r="R21" s="13"/>
      <c r="S21" s="15"/>
    </row>
    <row r="22" spans="2:19" ht="15.75" customHeight="1">
      <c r="B22" s="1" t="s">
        <v>34</v>
      </c>
      <c r="C22" s="23"/>
      <c r="D22" s="16" t="s">
        <v>35</v>
      </c>
      <c r="E22" s="20">
        <v>1076.6666666666667</v>
      </c>
      <c r="F22" s="20">
        <v>989455</v>
      </c>
      <c r="G22" s="20">
        <v>0</v>
      </c>
      <c r="H22" s="20">
        <v>0</v>
      </c>
      <c r="I22" s="21">
        <v>989455</v>
      </c>
      <c r="J22" s="22">
        <v>144595.97</v>
      </c>
      <c r="K22" s="22">
        <v>4383.3311110959912</v>
      </c>
      <c r="L22" s="22">
        <v>659</v>
      </c>
      <c r="M22" s="22">
        <v>2772</v>
      </c>
      <c r="N22" s="22">
        <v>7814.3311110959912</v>
      </c>
      <c r="O22" s="22">
        <v>152410.30111109599</v>
      </c>
      <c r="Q22" s="13"/>
      <c r="R22" s="13"/>
      <c r="S22" s="15"/>
    </row>
    <row r="23" spans="2:19" ht="15.75" customHeight="1">
      <c r="B23" s="1" t="s">
        <v>33</v>
      </c>
      <c r="D23" s="16"/>
      <c r="E23" s="17">
        <v>1076.6666666666667</v>
      </c>
      <c r="F23" s="17">
        <v>989455</v>
      </c>
      <c r="G23" s="17">
        <v>0</v>
      </c>
      <c r="H23" s="17">
        <v>0</v>
      </c>
      <c r="I23" s="18">
        <v>989455</v>
      </c>
      <c r="J23" s="19">
        <v>144595.97</v>
      </c>
      <c r="K23" s="19">
        <v>4383.3311110959912</v>
      </c>
      <c r="L23" s="19">
        <v>659</v>
      </c>
      <c r="M23" s="19">
        <v>2772</v>
      </c>
      <c r="N23" s="19">
        <v>7814.3311110959912</v>
      </c>
      <c r="O23" s="19">
        <v>152410.30111109599</v>
      </c>
      <c r="Q23" s="24"/>
      <c r="R23" s="24"/>
      <c r="S23" s="25"/>
    </row>
    <row r="24" spans="2:19" ht="15.75" customHeight="1">
      <c r="D24" s="16"/>
      <c r="E24" s="13"/>
      <c r="F24" s="13"/>
      <c r="G24" s="13"/>
      <c r="H24" s="13"/>
      <c r="I24" s="14"/>
      <c r="J24" s="19"/>
      <c r="K24" s="19"/>
      <c r="L24" s="19"/>
      <c r="M24" s="19"/>
      <c r="N24" s="19"/>
      <c r="O24" s="19"/>
      <c r="Q24" s="24"/>
      <c r="R24" s="24"/>
      <c r="S24" s="25"/>
    </row>
    <row r="25" spans="2:19" s="23" customFormat="1" ht="15.75" customHeight="1">
      <c r="B25" s="1" t="s">
        <v>36</v>
      </c>
      <c r="D25" s="16" t="s">
        <v>37</v>
      </c>
      <c r="E25" s="20">
        <v>0</v>
      </c>
      <c r="F25" s="20">
        <v>0</v>
      </c>
      <c r="G25" s="20">
        <v>0</v>
      </c>
      <c r="H25" s="20">
        <v>0</v>
      </c>
      <c r="I25" s="21">
        <v>0</v>
      </c>
      <c r="J25" s="22">
        <v>2285.12</v>
      </c>
      <c r="K25" s="22">
        <v>0</v>
      </c>
      <c r="L25" s="22">
        <v>0</v>
      </c>
      <c r="M25" s="22">
        <v>0</v>
      </c>
      <c r="N25" s="22">
        <v>0</v>
      </c>
      <c r="O25" s="22">
        <v>2285.12</v>
      </c>
      <c r="Q25" s="24"/>
      <c r="R25" s="24"/>
      <c r="S25" s="25"/>
    </row>
    <row r="26" spans="2:19" s="23" customFormat="1" ht="15.75" customHeight="1">
      <c r="B26" s="1"/>
      <c r="D26" s="16"/>
      <c r="E26" s="20"/>
      <c r="F26" s="20"/>
      <c r="G26" s="20"/>
      <c r="H26" s="20"/>
      <c r="I26" s="21"/>
      <c r="J26" s="22"/>
      <c r="K26" s="22"/>
      <c r="L26" s="22"/>
      <c r="M26" s="22"/>
      <c r="N26" s="22"/>
      <c r="O26" s="22"/>
      <c r="Q26" s="24"/>
      <c r="R26" s="24"/>
      <c r="S26" s="25"/>
    </row>
    <row r="27" spans="2:19" s="23" customFormat="1" ht="15.75" customHeight="1">
      <c r="B27" s="1" t="s">
        <v>38</v>
      </c>
      <c r="D27" s="16" t="s">
        <v>39</v>
      </c>
      <c r="E27" s="20">
        <v>0</v>
      </c>
      <c r="F27" s="20">
        <v>0</v>
      </c>
      <c r="G27" s="20">
        <v>0</v>
      </c>
      <c r="H27" s="20">
        <v>0</v>
      </c>
      <c r="I27" s="21">
        <v>0</v>
      </c>
      <c r="J27" s="22">
        <v>0</v>
      </c>
      <c r="K27" s="22">
        <v>0</v>
      </c>
      <c r="L27" s="22">
        <v>0</v>
      </c>
      <c r="M27" s="22">
        <v>0</v>
      </c>
      <c r="N27" s="22">
        <v>0</v>
      </c>
      <c r="O27" s="22">
        <v>0</v>
      </c>
      <c r="Q27" s="24"/>
      <c r="R27" s="24"/>
      <c r="S27" s="25"/>
    </row>
    <row r="28" spans="2:19" ht="15.75" customHeight="1">
      <c r="B28" s="1" t="s">
        <v>40</v>
      </c>
      <c r="D28" s="16" t="s">
        <v>41</v>
      </c>
      <c r="E28" s="20">
        <v>0</v>
      </c>
      <c r="F28" s="20">
        <v>0</v>
      </c>
      <c r="G28" s="20">
        <v>0</v>
      </c>
      <c r="H28" s="20">
        <v>0</v>
      </c>
      <c r="I28" s="21">
        <v>0</v>
      </c>
      <c r="J28" s="22">
        <v>-9875407.1999999993</v>
      </c>
      <c r="K28" s="22">
        <v>9875407.1999999993</v>
      </c>
      <c r="L28" s="22">
        <v>0</v>
      </c>
      <c r="M28" s="22">
        <v>0</v>
      </c>
      <c r="N28" s="22">
        <v>9875407.1999999993</v>
      </c>
      <c r="O28" s="22">
        <v>0</v>
      </c>
      <c r="Q28" s="24"/>
      <c r="R28" s="24"/>
      <c r="S28" s="25"/>
    </row>
    <row r="29" spans="2:19" s="23" customFormat="1" ht="15.75" customHeight="1">
      <c r="B29" s="1" t="s">
        <v>42</v>
      </c>
      <c r="D29" s="16" t="s">
        <v>43</v>
      </c>
      <c r="E29" s="20">
        <v>0</v>
      </c>
      <c r="F29" s="20">
        <v>0</v>
      </c>
      <c r="G29" s="20">
        <v>0</v>
      </c>
      <c r="H29" s="20">
        <v>0</v>
      </c>
      <c r="I29" s="21">
        <v>0</v>
      </c>
      <c r="J29" s="22">
        <v>0</v>
      </c>
      <c r="K29" s="22">
        <v>0</v>
      </c>
      <c r="L29" s="22">
        <v>0</v>
      </c>
      <c r="M29" s="22">
        <v>0</v>
      </c>
      <c r="N29" s="22">
        <v>0</v>
      </c>
      <c r="O29" s="22">
        <v>0</v>
      </c>
      <c r="Q29" s="24"/>
      <c r="R29" s="24"/>
      <c r="S29" s="25"/>
    </row>
    <row r="30" spans="2:19" s="23" customFormat="1" ht="15.75" customHeight="1">
      <c r="B30" s="1" t="s">
        <v>44</v>
      </c>
      <c r="D30" s="16" t="s">
        <v>45</v>
      </c>
      <c r="E30" s="20">
        <v>0</v>
      </c>
      <c r="F30" s="20">
        <v>0</v>
      </c>
      <c r="G30" s="20">
        <v>0</v>
      </c>
      <c r="H30" s="20">
        <v>0</v>
      </c>
      <c r="I30" s="21">
        <v>0</v>
      </c>
      <c r="J30" s="22">
        <v>0</v>
      </c>
      <c r="K30" s="22">
        <v>0</v>
      </c>
      <c r="L30" s="22">
        <v>0</v>
      </c>
      <c r="M30" s="22">
        <v>0</v>
      </c>
      <c r="N30" s="22">
        <v>0</v>
      </c>
      <c r="O30" s="22">
        <v>0</v>
      </c>
      <c r="Q30" s="24"/>
      <c r="R30" s="24"/>
      <c r="S30" s="25"/>
    </row>
    <row r="31" spans="2:19" s="23" customFormat="1" ht="15.75" customHeight="1">
      <c r="B31" s="1" t="s">
        <v>46</v>
      </c>
      <c r="D31" s="16" t="s">
        <v>47</v>
      </c>
      <c r="E31" s="20">
        <v>0</v>
      </c>
      <c r="F31" s="20">
        <v>0</v>
      </c>
      <c r="G31" s="20">
        <v>0</v>
      </c>
      <c r="H31" s="20">
        <v>0</v>
      </c>
      <c r="I31" s="21">
        <v>0</v>
      </c>
      <c r="J31" s="22">
        <v>0</v>
      </c>
      <c r="K31" s="22">
        <v>0</v>
      </c>
      <c r="L31" s="22">
        <v>0</v>
      </c>
      <c r="M31" s="22">
        <v>0</v>
      </c>
      <c r="N31" s="22">
        <v>0</v>
      </c>
      <c r="O31" s="22">
        <v>0</v>
      </c>
      <c r="Q31" s="24"/>
      <c r="R31" s="24"/>
      <c r="S31" s="25"/>
    </row>
    <row r="32" spans="2:19" s="23" customFormat="1" ht="15.75" customHeight="1">
      <c r="B32" s="1" t="s">
        <v>48</v>
      </c>
      <c r="D32" s="16" t="s">
        <v>49</v>
      </c>
      <c r="E32" s="20">
        <v>0</v>
      </c>
      <c r="F32" s="20">
        <v>0</v>
      </c>
      <c r="G32" s="20">
        <v>0</v>
      </c>
      <c r="H32" s="20">
        <v>0</v>
      </c>
      <c r="I32" s="21">
        <v>0</v>
      </c>
      <c r="J32" s="22">
        <v>5624856.8399999999</v>
      </c>
      <c r="K32" s="22">
        <v>-5624856.8399999999</v>
      </c>
      <c r="L32" s="22">
        <v>0</v>
      </c>
      <c r="M32" s="22">
        <v>0</v>
      </c>
      <c r="N32" s="22">
        <v>-5624856.8399999999</v>
      </c>
      <c r="O32" s="22">
        <v>0</v>
      </c>
      <c r="Q32" s="24"/>
      <c r="R32" s="24"/>
      <c r="S32" s="25"/>
    </row>
    <row r="33" spans="1:19" s="23" customFormat="1" ht="15.75" customHeight="1">
      <c r="B33" s="1" t="s">
        <v>50</v>
      </c>
      <c r="D33" s="16" t="s">
        <v>51</v>
      </c>
      <c r="E33" s="20">
        <v>0</v>
      </c>
      <c r="F33" s="20">
        <v>0</v>
      </c>
      <c r="G33" s="20">
        <v>0</v>
      </c>
      <c r="H33" s="20">
        <v>0</v>
      </c>
      <c r="I33" s="21">
        <v>0</v>
      </c>
      <c r="J33" s="22">
        <v>174939.62</v>
      </c>
      <c r="K33" s="22">
        <v>-174939.62</v>
      </c>
      <c r="L33" s="22">
        <v>0</v>
      </c>
      <c r="M33" s="22">
        <v>0</v>
      </c>
      <c r="N33" s="22">
        <v>-174939.62</v>
      </c>
      <c r="O33" s="22">
        <v>0</v>
      </c>
      <c r="Q33" s="24"/>
      <c r="R33" s="24"/>
      <c r="S33" s="25"/>
    </row>
    <row r="34" spans="1:19" s="23" customFormat="1" ht="15.75" customHeight="1">
      <c r="B34" s="1" t="s">
        <v>52</v>
      </c>
      <c r="D34" s="16" t="s">
        <v>53</v>
      </c>
      <c r="E34" s="20">
        <v>0</v>
      </c>
      <c r="F34" s="20">
        <v>0</v>
      </c>
      <c r="G34" s="20">
        <v>0</v>
      </c>
      <c r="H34" s="20">
        <v>0</v>
      </c>
      <c r="I34" s="21">
        <v>0</v>
      </c>
      <c r="J34" s="22">
        <v>-61754.31</v>
      </c>
      <c r="K34" s="22">
        <v>61754.31</v>
      </c>
      <c r="L34" s="22">
        <v>0</v>
      </c>
      <c r="M34" s="22">
        <v>0</v>
      </c>
      <c r="N34" s="22">
        <v>61754.31</v>
      </c>
      <c r="O34" s="22">
        <v>0</v>
      </c>
      <c r="Q34" s="24"/>
      <c r="R34" s="24"/>
      <c r="S34" s="25"/>
    </row>
    <row r="35" spans="1:19" s="23" customFormat="1" ht="15.75" customHeight="1">
      <c r="B35" s="1" t="s">
        <v>54</v>
      </c>
      <c r="D35" s="16" t="s">
        <v>55</v>
      </c>
      <c r="E35" s="20">
        <v>0</v>
      </c>
      <c r="F35" s="20">
        <v>0</v>
      </c>
      <c r="G35" s="20">
        <v>0</v>
      </c>
      <c r="H35" s="20">
        <v>0</v>
      </c>
      <c r="I35" s="21">
        <v>0</v>
      </c>
      <c r="J35" s="22">
        <v>0</v>
      </c>
      <c r="K35" s="22">
        <v>0</v>
      </c>
      <c r="L35" s="22">
        <v>0</v>
      </c>
      <c r="M35" s="22">
        <v>0</v>
      </c>
      <c r="N35" s="22">
        <v>0</v>
      </c>
      <c r="O35" s="22">
        <v>0</v>
      </c>
      <c r="Q35" s="24"/>
      <c r="R35" s="24"/>
      <c r="S35" s="25"/>
    </row>
    <row r="36" spans="1:19" ht="15.75" customHeight="1">
      <c r="B36" s="23"/>
      <c r="D36" s="16"/>
      <c r="E36" s="13"/>
      <c r="F36" s="13"/>
      <c r="G36" s="13"/>
      <c r="H36" s="13"/>
      <c r="I36" s="14"/>
      <c r="J36" s="19"/>
      <c r="K36" s="19"/>
      <c r="L36" s="19"/>
      <c r="M36" s="19"/>
      <c r="N36" s="19"/>
      <c r="O36" s="19"/>
      <c r="Q36" s="24"/>
      <c r="R36" s="24"/>
      <c r="S36" s="25"/>
    </row>
    <row r="37" spans="1:19" s="23" customFormat="1" ht="15.75" customHeight="1">
      <c r="B37" s="1" t="s">
        <v>56</v>
      </c>
      <c r="D37" s="16" t="s">
        <v>57</v>
      </c>
      <c r="E37" s="20">
        <v>0</v>
      </c>
      <c r="F37" s="20">
        <v>35248000</v>
      </c>
      <c r="G37" s="20">
        <v>0</v>
      </c>
      <c r="H37" s="20">
        <v>0</v>
      </c>
      <c r="I37" s="21">
        <v>35248000</v>
      </c>
      <c r="J37" s="22">
        <v>3468000</v>
      </c>
      <c r="K37" s="22">
        <v>0</v>
      </c>
      <c r="L37" s="22">
        <v>0</v>
      </c>
      <c r="M37" s="22">
        <v>0</v>
      </c>
      <c r="N37" s="22">
        <v>0</v>
      </c>
      <c r="O37" s="22">
        <v>3468000</v>
      </c>
      <c r="Q37" s="24"/>
      <c r="R37" s="24"/>
      <c r="S37" s="25"/>
    </row>
    <row r="38" spans="1:19" ht="15.75" customHeight="1">
      <c r="D38" s="16"/>
      <c r="E38" s="26"/>
      <c r="F38" s="26"/>
      <c r="G38" s="26"/>
      <c r="H38" s="26"/>
      <c r="I38" s="27"/>
      <c r="J38" s="28"/>
      <c r="K38" s="28"/>
      <c r="L38" s="28"/>
      <c r="M38" s="28"/>
      <c r="N38" s="28"/>
      <c r="O38" s="13"/>
      <c r="Q38" s="24"/>
      <c r="R38" s="24"/>
      <c r="S38" s="25"/>
    </row>
    <row r="39" spans="1:19" ht="15.75" customHeight="1">
      <c r="B39" s="29" t="s">
        <v>6</v>
      </c>
      <c r="C39" s="30"/>
      <c r="D39" s="31"/>
      <c r="E39" s="32">
        <v>111362.83333333334</v>
      </c>
      <c r="F39" s="32">
        <v>1680889314</v>
      </c>
      <c r="G39" s="32">
        <v>-27693001.78751367</v>
      </c>
      <c r="H39" s="32">
        <v>-27693001.78751367</v>
      </c>
      <c r="I39" s="33">
        <v>1653196312.2124865</v>
      </c>
      <c r="J39" s="34">
        <v>146035518.5</v>
      </c>
      <c r="K39" s="35">
        <v>8366467.3467609622</v>
      </c>
      <c r="L39" s="35">
        <v>655708</v>
      </c>
      <c r="M39" s="35">
        <v>2820551</v>
      </c>
      <c r="N39" s="35">
        <v>11842726.346760962</v>
      </c>
      <c r="O39" s="35">
        <v>157878244.84676096</v>
      </c>
      <c r="Q39" s="13"/>
      <c r="R39" s="13"/>
      <c r="S39" s="15"/>
    </row>
    <row r="40" spans="1:19" ht="15.75" customHeight="1">
      <c r="D40" s="16"/>
      <c r="E40" s="13"/>
      <c r="F40" s="13"/>
      <c r="G40" s="13"/>
      <c r="H40" s="13"/>
      <c r="I40" s="14"/>
      <c r="J40" s="19"/>
      <c r="K40" s="19"/>
      <c r="L40" s="19"/>
      <c r="M40" s="19"/>
      <c r="N40" s="19"/>
      <c r="O40" s="13"/>
      <c r="Q40" s="13"/>
      <c r="R40" s="13"/>
      <c r="S40" s="15"/>
    </row>
    <row r="41" spans="1:19" ht="15.75" customHeight="1">
      <c r="A41" s="10" t="s">
        <v>58</v>
      </c>
      <c r="B41" s="10"/>
      <c r="D41" s="5" t="s">
        <v>59</v>
      </c>
      <c r="E41" s="13"/>
      <c r="F41" s="13"/>
      <c r="G41" s="13"/>
      <c r="H41" s="13"/>
      <c r="I41" s="14"/>
      <c r="J41" s="19"/>
      <c r="K41" s="19"/>
      <c r="L41" s="19"/>
      <c r="M41" s="19"/>
      <c r="N41" s="19"/>
      <c r="O41" s="13"/>
      <c r="Q41" s="13"/>
      <c r="R41" s="13"/>
      <c r="S41" s="15"/>
    </row>
    <row r="42" spans="1:19" ht="15.75" customHeight="1">
      <c r="B42" s="36" t="s">
        <v>60</v>
      </c>
      <c r="D42" s="16">
        <v>24</v>
      </c>
      <c r="E42" s="17">
        <v>15442.833333333332</v>
      </c>
      <c r="F42" s="17">
        <v>514139389</v>
      </c>
      <c r="G42" s="17">
        <v>-5537725.6030244092</v>
      </c>
      <c r="H42" s="17">
        <v>-5537725.6030244092</v>
      </c>
      <c r="I42" s="18">
        <v>508601663.39697558</v>
      </c>
      <c r="J42" s="19">
        <v>47806136.719999999</v>
      </c>
      <c r="K42" s="19">
        <v>-1981785.9837849922</v>
      </c>
      <c r="L42" s="19">
        <v>199076</v>
      </c>
      <c r="M42" s="19">
        <v>856351</v>
      </c>
      <c r="N42" s="19">
        <v>-926358.98378499225</v>
      </c>
      <c r="O42" s="19">
        <v>46879777.73621501</v>
      </c>
      <c r="Q42" s="13"/>
      <c r="R42" s="13"/>
      <c r="S42" s="15"/>
    </row>
    <row r="43" spans="1:19" s="23" customFormat="1" ht="15.75" customHeight="1">
      <c r="B43" s="36" t="s">
        <v>61</v>
      </c>
      <c r="D43" s="16" t="s">
        <v>62</v>
      </c>
      <c r="E43" s="17">
        <v>113</v>
      </c>
      <c r="F43" s="17">
        <v>1225684</v>
      </c>
      <c r="G43" s="17">
        <v>0</v>
      </c>
      <c r="H43" s="17">
        <v>0</v>
      </c>
      <c r="I43" s="18">
        <v>1225684</v>
      </c>
      <c r="J43" s="19">
        <v>170302.39</v>
      </c>
      <c r="K43" s="19">
        <v>6.48</v>
      </c>
      <c r="L43" s="19">
        <v>740</v>
      </c>
      <c r="M43" s="19">
        <v>3183</v>
      </c>
      <c r="N43" s="19">
        <v>3929.48</v>
      </c>
      <c r="O43" s="19">
        <v>174231.87000000002</v>
      </c>
      <c r="Q43" s="24"/>
      <c r="R43" s="24"/>
      <c r="S43" s="25"/>
    </row>
    <row r="44" spans="1:19" ht="15.75" customHeight="1">
      <c r="B44" s="36" t="s">
        <v>63</v>
      </c>
      <c r="D44" s="16" t="s">
        <v>64</v>
      </c>
      <c r="E44" s="20">
        <v>79.083333333333329</v>
      </c>
      <c r="F44" s="20">
        <v>250189</v>
      </c>
      <c r="G44" s="20">
        <v>0</v>
      </c>
      <c r="H44" s="20">
        <v>0</v>
      </c>
      <c r="I44" s="21">
        <v>250189</v>
      </c>
      <c r="J44" s="22">
        <v>82195.959999999992</v>
      </c>
      <c r="K44" s="22">
        <v>1868.8</v>
      </c>
      <c r="L44" s="22">
        <v>365</v>
      </c>
      <c r="M44" s="22">
        <v>1571</v>
      </c>
      <c r="N44" s="22">
        <v>3804.8</v>
      </c>
      <c r="O44" s="22">
        <v>86000.76</v>
      </c>
      <c r="Q44" s="13"/>
      <c r="R44" s="13"/>
      <c r="S44" s="15"/>
    </row>
    <row r="45" spans="1:19" ht="15.75" customHeight="1">
      <c r="B45" s="1" t="s">
        <v>33</v>
      </c>
      <c r="D45" s="16"/>
      <c r="E45" s="17">
        <v>15634.916666666666</v>
      </c>
      <c r="F45" s="17">
        <v>515615262</v>
      </c>
      <c r="G45" s="17">
        <v>-5537725.6030244092</v>
      </c>
      <c r="H45" s="17">
        <v>-5537725.6030244092</v>
      </c>
      <c r="I45" s="18">
        <v>510077536.39697558</v>
      </c>
      <c r="J45" s="17">
        <v>48058635.07</v>
      </c>
      <c r="K45" s="17">
        <v>-1979910.7037849922</v>
      </c>
      <c r="L45" s="17">
        <v>200181</v>
      </c>
      <c r="M45" s="17">
        <v>861105</v>
      </c>
      <c r="N45" s="17">
        <v>-918624.70378499222</v>
      </c>
      <c r="O45" s="17">
        <v>47140010.366215006</v>
      </c>
      <c r="S45" s="15"/>
    </row>
    <row r="46" spans="1:19" ht="15.75" customHeight="1">
      <c r="D46" s="16"/>
      <c r="E46" s="13"/>
      <c r="F46" s="13"/>
      <c r="G46" s="13"/>
      <c r="H46" s="13"/>
      <c r="I46" s="14" t="s">
        <v>65</v>
      </c>
      <c r="J46" s="19"/>
      <c r="K46" s="19"/>
      <c r="L46" s="19"/>
      <c r="M46" s="19"/>
      <c r="N46" s="19"/>
      <c r="O46" s="13"/>
      <c r="Q46" s="13"/>
      <c r="R46" s="13"/>
      <c r="S46" s="15"/>
    </row>
    <row r="47" spans="1:19" ht="15.75" customHeight="1">
      <c r="B47" s="36" t="s">
        <v>66</v>
      </c>
      <c r="D47" s="16">
        <v>36</v>
      </c>
      <c r="E47" s="20">
        <v>985.75</v>
      </c>
      <c r="F47" s="20">
        <v>832765959</v>
      </c>
      <c r="G47" s="20">
        <v>-8307451.0348134059</v>
      </c>
      <c r="H47" s="20">
        <v>-8307451.0348134059</v>
      </c>
      <c r="I47" s="21">
        <v>824458507.9651866</v>
      </c>
      <c r="J47" s="22">
        <v>66759366.670000002</v>
      </c>
      <c r="K47" s="22">
        <v>-2429056.7415696932</v>
      </c>
      <c r="L47" s="22">
        <v>279471</v>
      </c>
      <c r="M47" s="22">
        <v>1202184</v>
      </c>
      <c r="N47" s="22">
        <v>-947401.7415696932</v>
      </c>
      <c r="O47" s="22">
        <v>65811964.928430311</v>
      </c>
      <c r="Q47" s="13"/>
      <c r="R47" s="13"/>
      <c r="S47" s="15"/>
    </row>
    <row r="48" spans="1:19" ht="15.75" customHeight="1">
      <c r="B48" s="1" t="s">
        <v>33</v>
      </c>
      <c r="D48" s="16"/>
      <c r="E48" s="17">
        <v>985.75</v>
      </c>
      <c r="F48" s="17">
        <v>832765959</v>
      </c>
      <c r="G48" s="17">
        <v>-8307451.0348134059</v>
      </c>
      <c r="H48" s="17">
        <v>-8307451.0348134059</v>
      </c>
      <c r="I48" s="18">
        <v>824458507.9651866</v>
      </c>
      <c r="J48" s="19">
        <v>66759366.670000002</v>
      </c>
      <c r="K48" s="19">
        <v>-2429056.7415696932</v>
      </c>
      <c r="L48" s="19">
        <v>279471</v>
      </c>
      <c r="M48" s="19">
        <v>1202184</v>
      </c>
      <c r="N48" s="19">
        <v>-947401.7415696932</v>
      </c>
      <c r="O48" s="19">
        <v>65811964.928430311</v>
      </c>
      <c r="Q48" s="13"/>
      <c r="R48" s="13"/>
      <c r="S48" s="15"/>
    </row>
    <row r="49" spans="2:19" ht="15.75" customHeight="1">
      <c r="D49" s="16"/>
      <c r="E49" s="13"/>
      <c r="F49" s="13"/>
      <c r="G49" s="13" t="s">
        <v>65</v>
      </c>
      <c r="H49" s="13" t="s">
        <v>65</v>
      </c>
      <c r="I49" s="14" t="s">
        <v>65</v>
      </c>
      <c r="J49" s="19" t="s">
        <v>65</v>
      </c>
      <c r="K49" s="19" t="s">
        <v>65</v>
      </c>
      <c r="L49" s="19" t="s">
        <v>65</v>
      </c>
      <c r="M49" s="19" t="s">
        <v>65</v>
      </c>
      <c r="N49" s="19"/>
      <c r="O49" s="19" t="s">
        <v>65</v>
      </c>
      <c r="Q49" s="13"/>
      <c r="R49" s="13"/>
      <c r="S49" s="15"/>
    </row>
    <row r="50" spans="2:19" ht="15.75" customHeight="1">
      <c r="B50" s="36" t="s">
        <v>67</v>
      </c>
      <c r="C50" s="23"/>
      <c r="D50" s="16" t="s">
        <v>68</v>
      </c>
      <c r="E50" s="20">
        <v>38.583333333333336</v>
      </c>
      <c r="F50" s="20">
        <v>200037806</v>
      </c>
      <c r="G50" s="20">
        <v>-1861248.8884485194</v>
      </c>
      <c r="H50" s="20">
        <v>-1861248.8884485194</v>
      </c>
      <c r="I50" s="21">
        <v>198176557.11155149</v>
      </c>
      <c r="J50" s="22">
        <v>14696716.34</v>
      </c>
      <c r="K50" s="22">
        <v>-565301.48415317456</v>
      </c>
      <c r="L50" s="22">
        <v>61391</v>
      </c>
      <c r="M50" s="22">
        <v>264083</v>
      </c>
      <c r="N50" s="22">
        <v>-239827.48415317456</v>
      </c>
      <c r="O50" s="22">
        <v>14456888.855846826</v>
      </c>
      <c r="S50" s="15"/>
    </row>
    <row r="51" spans="2:19" ht="15.75" customHeight="1">
      <c r="B51" s="1" t="s">
        <v>33</v>
      </c>
      <c r="D51" s="16"/>
      <c r="E51" s="17">
        <v>38.583333333333336</v>
      </c>
      <c r="F51" s="17">
        <v>200037806</v>
      </c>
      <c r="G51" s="17">
        <v>-1861248.8884485194</v>
      </c>
      <c r="H51" s="17">
        <v>-1861248.8884485194</v>
      </c>
      <c r="I51" s="18">
        <v>198176557.11155149</v>
      </c>
      <c r="J51" s="19">
        <v>14696716.34</v>
      </c>
      <c r="K51" s="19">
        <v>-565301.48415317456</v>
      </c>
      <c r="L51" s="19">
        <v>61391</v>
      </c>
      <c r="M51" s="19">
        <v>264083</v>
      </c>
      <c r="N51" s="19">
        <v>-239827.48415317456</v>
      </c>
      <c r="O51" s="19">
        <v>14456888.855846826</v>
      </c>
      <c r="Q51" s="13"/>
      <c r="R51" s="13"/>
      <c r="S51" s="15"/>
    </row>
    <row r="52" spans="2:19" ht="15.75" customHeight="1">
      <c r="D52" s="16"/>
      <c r="E52" s="13"/>
      <c r="F52" s="13"/>
      <c r="G52" s="13" t="s">
        <v>65</v>
      </c>
      <c r="H52" s="13" t="s">
        <v>65</v>
      </c>
      <c r="I52" s="14" t="s">
        <v>65</v>
      </c>
      <c r="J52" s="19" t="s">
        <v>65</v>
      </c>
      <c r="K52" s="19" t="s">
        <v>65</v>
      </c>
      <c r="L52" s="19" t="s">
        <v>65</v>
      </c>
      <c r="M52" s="19" t="s">
        <v>65</v>
      </c>
      <c r="N52" s="19"/>
      <c r="O52" s="19" t="s">
        <v>65</v>
      </c>
      <c r="Q52" s="13"/>
      <c r="R52" s="13"/>
      <c r="S52" s="15"/>
    </row>
    <row r="53" spans="2:19" ht="15.75" customHeight="1">
      <c r="B53" s="36" t="s">
        <v>69</v>
      </c>
      <c r="D53" s="16" t="s">
        <v>70</v>
      </c>
      <c r="E53" s="17">
        <v>1253.0833333333333</v>
      </c>
      <c r="F53" s="17">
        <v>2022388</v>
      </c>
      <c r="G53" s="17">
        <v>0</v>
      </c>
      <c r="H53" s="17">
        <v>0</v>
      </c>
      <c r="I53" s="18">
        <v>2022388</v>
      </c>
      <c r="J53" s="19">
        <v>292490.36</v>
      </c>
      <c r="K53" s="19">
        <v>-2366.4011529590539</v>
      </c>
      <c r="L53" s="19">
        <v>1282</v>
      </c>
      <c r="M53" s="19">
        <v>5399</v>
      </c>
      <c r="N53" s="19">
        <v>4314.5988470409466</v>
      </c>
      <c r="O53" s="19">
        <v>296804.95884704095</v>
      </c>
      <c r="Q53" s="13"/>
      <c r="R53" s="13"/>
      <c r="S53" s="15"/>
    </row>
    <row r="54" spans="2:19" ht="15.75" customHeight="1">
      <c r="B54" s="36" t="s">
        <v>71</v>
      </c>
      <c r="D54" s="16">
        <v>54</v>
      </c>
      <c r="E54" s="20">
        <v>28</v>
      </c>
      <c r="F54" s="20">
        <v>275879</v>
      </c>
      <c r="G54" s="20">
        <v>0</v>
      </c>
      <c r="H54" s="20">
        <v>0</v>
      </c>
      <c r="I54" s="21">
        <v>275879</v>
      </c>
      <c r="J54" s="22">
        <v>25725.27</v>
      </c>
      <c r="K54" s="22">
        <v>-921.57649620194593</v>
      </c>
      <c r="L54" s="22">
        <v>108</v>
      </c>
      <c r="M54" s="22">
        <v>462</v>
      </c>
      <c r="N54" s="22">
        <v>-351.57649620194593</v>
      </c>
      <c r="O54" s="22">
        <v>25373.693503798055</v>
      </c>
      <c r="Q54" s="13"/>
      <c r="R54" s="13"/>
      <c r="S54" s="15"/>
    </row>
    <row r="55" spans="2:19" ht="15.75" customHeight="1">
      <c r="B55" s="1" t="s">
        <v>33</v>
      </c>
      <c r="D55" s="16"/>
      <c r="E55" s="17">
        <v>1281.0833333333333</v>
      </c>
      <c r="F55" s="17">
        <v>2298267</v>
      </c>
      <c r="G55" s="17">
        <v>0</v>
      </c>
      <c r="H55" s="17">
        <v>0</v>
      </c>
      <c r="I55" s="18">
        <v>2298267</v>
      </c>
      <c r="J55" s="19">
        <v>318215.63</v>
      </c>
      <c r="K55" s="19">
        <v>-3287.977649161</v>
      </c>
      <c r="L55" s="19">
        <v>1390</v>
      </c>
      <c r="M55" s="19">
        <v>5861</v>
      </c>
      <c r="N55" s="19">
        <v>3963.0223508390009</v>
      </c>
      <c r="O55" s="19">
        <v>322178.65235083899</v>
      </c>
      <c r="S55" s="15"/>
    </row>
    <row r="56" spans="2:19" ht="15.75" customHeight="1">
      <c r="D56" s="16"/>
      <c r="E56" s="13"/>
      <c r="F56" s="13"/>
      <c r="G56" s="13" t="s">
        <v>65</v>
      </c>
      <c r="H56" s="13" t="s">
        <v>65</v>
      </c>
      <c r="I56" s="14" t="s">
        <v>65</v>
      </c>
      <c r="J56" s="19" t="s">
        <v>65</v>
      </c>
      <c r="K56" s="19" t="s">
        <v>65</v>
      </c>
      <c r="L56" s="19" t="s">
        <v>65</v>
      </c>
      <c r="M56" s="19" t="s">
        <v>65</v>
      </c>
      <c r="N56" s="19"/>
      <c r="O56" s="13"/>
      <c r="Q56" s="13"/>
      <c r="R56" s="13"/>
      <c r="S56" s="15"/>
    </row>
    <row r="57" spans="2:19" s="23" customFormat="1" ht="15.75" customHeight="1">
      <c r="B57" s="1" t="s">
        <v>36</v>
      </c>
      <c r="D57" s="16" t="s">
        <v>37</v>
      </c>
      <c r="E57" s="20">
        <v>0</v>
      </c>
      <c r="F57" s="20">
        <v>0</v>
      </c>
      <c r="G57" s="20">
        <v>0</v>
      </c>
      <c r="H57" s="20">
        <v>0</v>
      </c>
      <c r="I57" s="21">
        <v>0</v>
      </c>
      <c r="J57" s="22">
        <v>412235.07999999996</v>
      </c>
      <c r="K57" s="22">
        <v>0</v>
      </c>
      <c r="L57" s="22">
        <v>0</v>
      </c>
      <c r="M57" s="22">
        <v>0</v>
      </c>
      <c r="N57" s="22">
        <v>0</v>
      </c>
      <c r="O57" s="22">
        <v>412235.07999999996</v>
      </c>
      <c r="Q57" s="24"/>
      <c r="R57" s="24"/>
      <c r="S57" s="25"/>
    </row>
    <row r="58" spans="2:19" s="23" customFormat="1" ht="15.75" customHeight="1">
      <c r="B58" s="1"/>
      <c r="D58" s="16"/>
      <c r="E58" s="20"/>
      <c r="F58" s="20"/>
      <c r="G58" s="20"/>
      <c r="H58" s="20"/>
      <c r="I58" s="21"/>
      <c r="J58" s="22"/>
      <c r="K58" s="22"/>
      <c r="L58" s="22"/>
      <c r="M58" s="22"/>
      <c r="N58" s="22"/>
      <c r="O58" s="22"/>
      <c r="Q58" s="24"/>
      <c r="R58" s="24"/>
      <c r="S58" s="25"/>
    </row>
    <row r="59" spans="2:19" s="23" customFormat="1" ht="15.75" customHeight="1">
      <c r="B59" s="1" t="s">
        <v>38</v>
      </c>
      <c r="D59" s="16" t="s">
        <v>39</v>
      </c>
      <c r="E59" s="20">
        <v>0</v>
      </c>
      <c r="F59" s="20">
        <v>0</v>
      </c>
      <c r="G59" s="20">
        <v>0</v>
      </c>
      <c r="H59" s="20">
        <v>0</v>
      </c>
      <c r="I59" s="21">
        <v>0</v>
      </c>
      <c r="J59" s="22">
        <v>0</v>
      </c>
      <c r="K59" s="22">
        <v>0</v>
      </c>
      <c r="L59" s="22">
        <v>0</v>
      </c>
      <c r="M59" s="22">
        <v>0</v>
      </c>
      <c r="N59" s="22">
        <v>0</v>
      </c>
      <c r="O59" s="22">
        <v>0</v>
      </c>
      <c r="Q59" s="24"/>
      <c r="R59" s="24"/>
      <c r="S59" s="25"/>
    </row>
    <row r="60" spans="2:19" ht="15.75" customHeight="1">
      <c r="B60" s="1" t="s">
        <v>40</v>
      </c>
      <c r="D60" s="16" t="s">
        <v>41</v>
      </c>
      <c r="E60" s="20">
        <v>0</v>
      </c>
      <c r="F60" s="20">
        <v>0</v>
      </c>
      <c r="G60" s="20">
        <v>0</v>
      </c>
      <c r="H60" s="20">
        <v>0</v>
      </c>
      <c r="I60" s="21">
        <v>0</v>
      </c>
      <c r="J60" s="22">
        <v>-6058890.5499999998</v>
      </c>
      <c r="K60" s="22">
        <v>6058890.5499999998</v>
      </c>
      <c r="L60" s="22">
        <v>0</v>
      </c>
      <c r="M60" s="22">
        <v>0</v>
      </c>
      <c r="N60" s="22">
        <v>6058890.5499999998</v>
      </c>
      <c r="O60" s="22">
        <v>0</v>
      </c>
      <c r="Q60" s="13"/>
      <c r="R60" s="13"/>
      <c r="S60" s="15"/>
    </row>
    <row r="61" spans="2:19" s="23" customFormat="1" ht="15.75" customHeight="1">
      <c r="B61" s="1" t="s">
        <v>42</v>
      </c>
      <c r="D61" s="16" t="s">
        <v>43</v>
      </c>
      <c r="E61" s="20">
        <v>0</v>
      </c>
      <c r="F61" s="20">
        <v>0</v>
      </c>
      <c r="G61" s="20">
        <v>0</v>
      </c>
      <c r="H61" s="20">
        <v>0</v>
      </c>
      <c r="I61" s="21">
        <v>0</v>
      </c>
      <c r="J61" s="22">
        <v>0</v>
      </c>
      <c r="K61" s="22">
        <v>0</v>
      </c>
      <c r="L61" s="22">
        <v>0</v>
      </c>
      <c r="M61" s="22">
        <v>0</v>
      </c>
      <c r="N61" s="22">
        <v>0</v>
      </c>
      <c r="O61" s="22">
        <v>0</v>
      </c>
      <c r="Q61" s="24"/>
      <c r="R61" s="24"/>
      <c r="S61" s="25"/>
    </row>
    <row r="62" spans="2:19" s="23" customFormat="1" ht="15.75" customHeight="1">
      <c r="B62" s="1" t="s">
        <v>48</v>
      </c>
      <c r="D62" s="16" t="s">
        <v>49</v>
      </c>
      <c r="E62" s="20">
        <v>0</v>
      </c>
      <c r="F62" s="20">
        <v>0</v>
      </c>
      <c r="G62" s="20">
        <v>0</v>
      </c>
      <c r="H62" s="20">
        <v>0</v>
      </c>
      <c r="I62" s="21">
        <v>0</v>
      </c>
      <c r="J62" s="22">
        <v>4677197.4400000004</v>
      </c>
      <c r="K62" s="22">
        <v>-4677197.4400000004</v>
      </c>
      <c r="L62" s="22">
        <v>0</v>
      </c>
      <c r="M62" s="22">
        <v>0</v>
      </c>
      <c r="N62" s="22">
        <v>-4677197.4400000004</v>
      </c>
      <c r="O62" s="22">
        <v>0</v>
      </c>
      <c r="Q62" s="24"/>
      <c r="R62" s="24"/>
      <c r="S62" s="25"/>
    </row>
    <row r="63" spans="2:19" s="23" customFormat="1" ht="15.75" customHeight="1">
      <c r="B63" s="1" t="s">
        <v>50</v>
      </c>
      <c r="D63" s="16" t="s">
        <v>51</v>
      </c>
      <c r="E63" s="20">
        <v>0</v>
      </c>
      <c r="F63" s="20">
        <v>0</v>
      </c>
      <c r="G63" s="20">
        <v>0</v>
      </c>
      <c r="H63" s="20">
        <v>0</v>
      </c>
      <c r="I63" s="21">
        <v>0</v>
      </c>
      <c r="J63" s="22">
        <v>34149.410000000003</v>
      </c>
      <c r="K63" s="22">
        <v>-34149.410000000003</v>
      </c>
      <c r="L63" s="22">
        <v>0</v>
      </c>
      <c r="M63" s="22">
        <v>0</v>
      </c>
      <c r="N63" s="22">
        <v>-34149.410000000003</v>
      </c>
      <c r="O63" s="22">
        <v>0</v>
      </c>
      <c r="Q63" s="24"/>
      <c r="R63" s="24"/>
      <c r="S63" s="25"/>
    </row>
    <row r="64" spans="2:19" s="23" customFormat="1" ht="15.75" customHeight="1">
      <c r="B64" s="1" t="s">
        <v>72</v>
      </c>
      <c r="D64" s="16" t="s">
        <v>53</v>
      </c>
      <c r="E64" s="20">
        <v>0</v>
      </c>
      <c r="F64" s="20">
        <v>0</v>
      </c>
      <c r="G64" s="20">
        <v>0</v>
      </c>
      <c r="H64" s="20">
        <v>0</v>
      </c>
      <c r="I64" s="21">
        <v>0</v>
      </c>
      <c r="J64" s="22">
        <v>-18308.71</v>
      </c>
      <c r="K64" s="22">
        <v>18308.71</v>
      </c>
      <c r="L64" s="22">
        <v>0</v>
      </c>
      <c r="M64" s="22">
        <v>0</v>
      </c>
      <c r="N64" s="22">
        <v>18308.71</v>
      </c>
      <c r="O64" s="22">
        <v>0</v>
      </c>
      <c r="Q64" s="24"/>
      <c r="R64" s="24"/>
      <c r="S64" s="25"/>
    </row>
    <row r="65" spans="1:19" s="23" customFormat="1" ht="15.75" customHeight="1">
      <c r="B65" s="1" t="s">
        <v>54</v>
      </c>
      <c r="D65" s="16" t="s">
        <v>55</v>
      </c>
      <c r="E65" s="20">
        <v>0</v>
      </c>
      <c r="F65" s="20">
        <v>0</v>
      </c>
      <c r="G65" s="20">
        <v>0</v>
      </c>
      <c r="H65" s="20">
        <v>0</v>
      </c>
      <c r="I65" s="21">
        <v>0</v>
      </c>
      <c r="J65" s="22">
        <v>0</v>
      </c>
      <c r="K65" s="22">
        <v>0</v>
      </c>
      <c r="L65" s="22">
        <v>0</v>
      </c>
      <c r="M65" s="22">
        <v>0</v>
      </c>
      <c r="N65" s="22">
        <v>0</v>
      </c>
      <c r="O65" s="22">
        <v>0</v>
      </c>
      <c r="Q65" s="24"/>
      <c r="R65" s="24"/>
      <c r="S65" s="25"/>
    </row>
    <row r="66" spans="1:19" ht="15.75" customHeight="1">
      <c r="B66" s="23"/>
      <c r="D66" s="16"/>
      <c r="E66" s="13"/>
      <c r="F66" s="13"/>
      <c r="G66" s="13"/>
      <c r="H66" s="13"/>
      <c r="I66" s="14"/>
      <c r="J66" s="19"/>
      <c r="K66" s="19"/>
      <c r="L66" s="19"/>
      <c r="M66" s="19"/>
      <c r="N66" s="19"/>
      <c r="O66" s="19"/>
      <c r="Q66" s="13"/>
      <c r="R66" s="13"/>
      <c r="S66" s="15"/>
    </row>
    <row r="67" spans="1:19" s="23" customFormat="1" ht="15.75" customHeight="1">
      <c r="B67" s="1" t="s">
        <v>56</v>
      </c>
      <c r="D67" s="16" t="s">
        <v>57</v>
      </c>
      <c r="E67" s="20">
        <v>0</v>
      </c>
      <c r="F67" s="20">
        <v>-45318000</v>
      </c>
      <c r="G67" s="20">
        <v>0</v>
      </c>
      <c r="H67" s="20">
        <v>0</v>
      </c>
      <c r="I67" s="21">
        <v>-45318000</v>
      </c>
      <c r="J67" s="22">
        <v>-3834000</v>
      </c>
      <c r="K67" s="22">
        <v>0</v>
      </c>
      <c r="L67" s="22">
        <v>0</v>
      </c>
      <c r="M67" s="22">
        <v>0</v>
      </c>
      <c r="N67" s="22">
        <v>0</v>
      </c>
      <c r="O67" s="22">
        <v>-3834000</v>
      </c>
      <c r="Q67" s="24"/>
      <c r="R67" s="24"/>
      <c r="S67" s="25"/>
    </row>
    <row r="68" spans="1:19" ht="15.75" customHeight="1">
      <c r="B68" s="23"/>
      <c r="D68" s="16"/>
      <c r="E68" s="13"/>
      <c r="F68" s="13"/>
      <c r="G68" s="13"/>
      <c r="H68" s="13"/>
      <c r="I68" s="37"/>
      <c r="J68" s="19"/>
      <c r="K68" s="19"/>
      <c r="L68" s="19"/>
      <c r="M68" s="19"/>
      <c r="N68" s="19"/>
      <c r="O68" s="13"/>
      <c r="Q68" s="13"/>
      <c r="R68" s="13"/>
      <c r="S68" s="15"/>
    </row>
    <row r="69" spans="1:19" ht="15.75" customHeight="1">
      <c r="B69" s="29" t="s">
        <v>6</v>
      </c>
      <c r="C69" s="30"/>
      <c r="D69" s="31"/>
      <c r="E69" s="32">
        <v>17940.333333333328</v>
      </c>
      <c r="F69" s="32">
        <v>1505399294</v>
      </c>
      <c r="G69" s="32">
        <v>-15706425.526286336</v>
      </c>
      <c r="H69" s="32">
        <v>-15706425.526286336</v>
      </c>
      <c r="I69" s="33">
        <v>1489692868.4737136</v>
      </c>
      <c r="J69" s="35">
        <v>125045316.38000001</v>
      </c>
      <c r="K69" s="35">
        <v>-3611704.4971570214</v>
      </c>
      <c r="L69" s="35">
        <v>542433</v>
      </c>
      <c r="M69" s="35">
        <v>2333233</v>
      </c>
      <c r="N69" s="35">
        <v>-736038.49715702166</v>
      </c>
      <c r="O69" s="35">
        <v>124309277.88284297</v>
      </c>
      <c r="Q69" s="13"/>
      <c r="R69" s="13"/>
      <c r="S69" s="15"/>
    </row>
    <row r="70" spans="1:19" ht="15.75" customHeight="1">
      <c r="D70" s="16"/>
      <c r="E70" s="17"/>
      <c r="F70" s="17"/>
      <c r="G70" s="17"/>
      <c r="H70" s="17"/>
      <c r="I70" s="18"/>
      <c r="J70" s="19"/>
      <c r="K70" s="19"/>
      <c r="L70" s="19"/>
      <c r="M70" s="19"/>
      <c r="N70" s="19"/>
      <c r="O70" s="19" t="s">
        <v>65</v>
      </c>
      <c r="S70" s="15"/>
    </row>
    <row r="71" spans="1:19" ht="15.75" customHeight="1">
      <c r="A71" s="10" t="s">
        <v>73</v>
      </c>
      <c r="B71" s="10"/>
      <c r="D71" s="5" t="s">
        <v>74</v>
      </c>
      <c r="E71" s="13"/>
      <c r="F71" s="13"/>
      <c r="G71" s="13"/>
      <c r="H71" s="13"/>
      <c r="I71" s="14"/>
      <c r="J71" s="19"/>
      <c r="K71" s="19"/>
      <c r="L71" s="19"/>
      <c r="M71" s="19"/>
      <c r="N71" s="19"/>
      <c r="O71" s="13" t="s">
        <v>65</v>
      </c>
      <c r="Q71" s="13"/>
      <c r="R71" s="13"/>
      <c r="S71" s="15"/>
    </row>
    <row r="72" spans="1:19" ht="15.75" customHeight="1">
      <c r="B72" s="36" t="s">
        <v>60</v>
      </c>
      <c r="D72" s="16">
        <v>24</v>
      </c>
      <c r="E72" s="17">
        <v>373.75</v>
      </c>
      <c r="F72" s="17">
        <v>17014946</v>
      </c>
      <c r="G72" s="17">
        <v>0</v>
      </c>
      <c r="H72" s="17">
        <v>0</v>
      </c>
      <c r="I72" s="18">
        <v>17014946</v>
      </c>
      <c r="J72" s="19">
        <v>1602493.36</v>
      </c>
      <c r="K72" s="19">
        <v>-50719.117313463066</v>
      </c>
      <c r="L72" s="19">
        <v>6741</v>
      </c>
      <c r="M72" s="19">
        <v>28999</v>
      </c>
      <c r="N72" s="19">
        <v>-14979.117313463066</v>
      </c>
      <c r="O72" s="19">
        <v>1587514.2426865371</v>
      </c>
      <c r="Q72" s="13"/>
      <c r="R72" s="13"/>
      <c r="S72" s="15"/>
    </row>
    <row r="73" spans="1:19" s="23" customFormat="1" ht="15.75" customHeight="1">
      <c r="B73" s="36" t="s">
        <v>61</v>
      </c>
      <c r="D73" s="16" t="s">
        <v>62</v>
      </c>
      <c r="E73" s="17">
        <v>4</v>
      </c>
      <c r="F73" s="17">
        <v>33312</v>
      </c>
      <c r="G73" s="17">
        <v>0</v>
      </c>
      <c r="H73" s="17">
        <v>0</v>
      </c>
      <c r="I73" s="18">
        <v>33312</v>
      </c>
      <c r="J73" s="19">
        <v>8652.6</v>
      </c>
      <c r="K73" s="19">
        <v>0</v>
      </c>
      <c r="L73" s="19">
        <v>38</v>
      </c>
      <c r="M73" s="19">
        <v>162</v>
      </c>
      <c r="N73" s="19">
        <v>200</v>
      </c>
      <c r="O73" s="19">
        <v>8852.6</v>
      </c>
      <c r="Q73" s="24"/>
      <c r="R73" s="24"/>
      <c r="S73" s="25"/>
    </row>
    <row r="74" spans="1:19" ht="15.75" customHeight="1">
      <c r="B74" s="36" t="s">
        <v>63</v>
      </c>
      <c r="C74" s="23"/>
      <c r="D74" s="16" t="s">
        <v>64</v>
      </c>
      <c r="E74" s="20">
        <v>1</v>
      </c>
      <c r="F74" s="20">
        <v>3659</v>
      </c>
      <c r="G74" s="20">
        <v>0</v>
      </c>
      <c r="H74" s="20">
        <v>0</v>
      </c>
      <c r="I74" s="21">
        <v>3659</v>
      </c>
      <c r="J74" s="22">
        <v>1769</v>
      </c>
      <c r="K74" s="22">
        <v>27.35</v>
      </c>
      <c r="L74" s="22">
        <v>8</v>
      </c>
      <c r="M74" s="22">
        <v>34</v>
      </c>
      <c r="N74" s="22">
        <v>69.349999999999994</v>
      </c>
      <c r="O74" s="22">
        <v>1838.35</v>
      </c>
      <c r="Q74" s="13"/>
      <c r="R74" s="13"/>
      <c r="S74" s="15"/>
    </row>
    <row r="75" spans="1:19" ht="15.75" customHeight="1">
      <c r="B75" s="1" t="s">
        <v>33</v>
      </c>
      <c r="D75" s="16"/>
      <c r="E75" s="17">
        <v>378.75</v>
      </c>
      <c r="F75" s="17">
        <v>17051917</v>
      </c>
      <c r="G75" s="17">
        <v>0</v>
      </c>
      <c r="H75" s="17">
        <v>0</v>
      </c>
      <c r="I75" s="18">
        <v>17051917</v>
      </c>
      <c r="J75" s="19">
        <v>1612914.9600000002</v>
      </c>
      <c r="K75" s="19">
        <v>-50691.767313463068</v>
      </c>
      <c r="L75" s="19">
        <v>6787</v>
      </c>
      <c r="M75" s="19">
        <v>29195</v>
      </c>
      <c r="N75" s="19">
        <v>-14709.767313463066</v>
      </c>
      <c r="O75" s="19">
        <v>1598205.1926865373</v>
      </c>
      <c r="S75" s="15"/>
    </row>
    <row r="76" spans="1:19" ht="15.75" customHeight="1">
      <c r="D76" s="16"/>
      <c r="E76" s="13"/>
      <c r="F76" s="13"/>
      <c r="G76" s="13" t="s">
        <v>65</v>
      </c>
      <c r="H76" s="13" t="s">
        <v>65</v>
      </c>
      <c r="I76" s="14" t="s">
        <v>65</v>
      </c>
      <c r="J76" s="19" t="s">
        <v>65</v>
      </c>
      <c r="K76" s="19" t="s">
        <v>65</v>
      </c>
      <c r="L76" s="19" t="s">
        <v>65</v>
      </c>
      <c r="M76" s="19" t="s">
        <v>65</v>
      </c>
      <c r="N76" s="19"/>
      <c r="O76" s="13"/>
      <c r="Q76" s="13"/>
      <c r="R76" s="13"/>
      <c r="S76" s="15"/>
    </row>
    <row r="77" spans="1:19" s="23" customFormat="1" ht="15.75" customHeight="1">
      <c r="B77" s="36" t="s">
        <v>66</v>
      </c>
      <c r="C77" s="1"/>
      <c r="D77" s="16">
        <v>36</v>
      </c>
      <c r="E77" s="20">
        <v>109.08333333333334</v>
      </c>
      <c r="F77" s="20">
        <v>104024114</v>
      </c>
      <c r="G77" s="20">
        <v>0</v>
      </c>
      <c r="H77" s="20">
        <v>0</v>
      </c>
      <c r="I77" s="21">
        <v>104024114</v>
      </c>
      <c r="J77" s="22">
        <v>8687427.709999999</v>
      </c>
      <c r="K77" s="22">
        <v>-292824.89189631713</v>
      </c>
      <c r="L77" s="22">
        <v>36469</v>
      </c>
      <c r="M77" s="22">
        <v>156876</v>
      </c>
      <c r="N77" s="22">
        <v>-99479.891896317131</v>
      </c>
      <c r="O77" s="22">
        <v>8587947.8181036822</v>
      </c>
      <c r="Q77" s="24"/>
      <c r="R77" s="24"/>
      <c r="S77" s="25"/>
    </row>
    <row r="78" spans="1:19" ht="15.75" customHeight="1">
      <c r="B78" s="1" t="s">
        <v>33</v>
      </c>
      <c r="D78" s="16"/>
      <c r="E78" s="17">
        <v>109.08333333333334</v>
      </c>
      <c r="F78" s="17">
        <v>104024114</v>
      </c>
      <c r="G78" s="17">
        <v>0</v>
      </c>
      <c r="H78" s="17">
        <v>0</v>
      </c>
      <c r="I78" s="18">
        <v>104024114</v>
      </c>
      <c r="J78" s="19">
        <v>8687427.709999999</v>
      </c>
      <c r="K78" s="19">
        <v>-292824.89189631713</v>
      </c>
      <c r="L78" s="19">
        <v>36469</v>
      </c>
      <c r="M78" s="19">
        <v>156876</v>
      </c>
      <c r="N78" s="19">
        <v>-99479.891896317131</v>
      </c>
      <c r="O78" s="19">
        <v>8587947.8181036822</v>
      </c>
      <c r="Q78" s="13"/>
      <c r="R78" s="13"/>
      <c r="S78" s="15"/>
    </row>
    <row r="79" spans="1:19" ht="15.75" customHeight="1">
      <c r="D79" s="16"/>
      <c r="E79" s="13"/>
      <c r="F79" s="13"/>
      <c r="G79" s="13"/>
      <c r="H79" s="13"/>
      <c r="I79" s="14"/>
      <c r="J79" s="19"/>
      <c r="K79" s="19"/>
      <c r="L79" s="19"/>
      <c r="M79" s="19"/>
      <c r="N79" s="19"/>
      <c r="O79" s="13"/>
      <c r="Q79" s="13"/>
      <c r="R79" s="13"/>
      <c r="S79" s="15"/>
    </row>
    <row r="80" spans="1:19" ht="15.75" customHeight="1">
      <c r="B80" s="36" t="s">
        <v>75</v>
      </c>
      <c r="C80" s="23"/>
      <c r="D80" s="16">
        <v>47</v>
      </c>
      <c r="E80" s="17">
        <v>1</v>
      </c>
      <c r="F80" s="17">
        <v>1795050</v>
      </c>
      <c r="G80" s="17">
        <v>0</v>
      </c>
      <c r="H80" s="17">
        <v>0</v>
      </c>
      <c r="I80" s="18">
        <v>1795050</v>
      </c>
      <c r="J80" s="19">
        <v>308046.39</v>
      </c>
      <c r="K80" s="19">
        <v>-4304.7497416988726</v>
      </c>
      <c r="L80" s="19">
        <v>1358</v>
      </c>
      <c r="M80" s="19">
        <v>5749</v>
      </c>
      <c r="N80" s="19">
        <v>2802.2502583011274</v>
      </c>
      <c r="O80" s="19">
        <v>310848.64025830117</v>
      </c>
      <c r="Q80" s="13"/>
      <c r="R80" s="13"/>
      <c r="S80" s="15"/>
    </row>
    <row r="81" spans="2:19" ht="15.75" customHeight="1">
      <c r="B81" s="36" t="s">
        <v>76</v>
      </c>
      <c r="C81" s="23"/>
      <c r="D81" s="16" t="s">
        <v>77</v>
      </c>
      <c r="E81" s="17">
        <v>0</v>
      </c>
      <c r="F81" s="17">
        <v>0</v>
      </c>
      <c r="G81" s="17">
        <v>0</v>
      </c>
      <c r="H81" s="17">
        <v>0</v>
      </c>
      <c r="I81" s="18">
        <v>0</v>
      </c>
      <c r="J81" s="19">
        <v>0</v>
      </c>
      <c r="K81" s="19">
        <v>0</v>
      </c>
      <c r="L81" s="19">
        <v>0</v>
      </c>
      <c r="M81" s="19">
        <v>0</v>
      </c>
      <c r="N81" s="19">
        <v>0</v>
      </c>
      <c r="O81" s="19">
        <v>0</v>
      </c>
      <c r="Q81" s="13"/>
      <c r="R81" s="13"/>
      <c r="S81" s="15"/>
    </row>
    <row r="82" spans="2:19" ht="15.75" customHeight="1">
      <c r="B82" s="36" t="s">
        <v>67</v>
      </c>
      <c r="C82" s="23"/>
      <c r="D82" s="16" t="s">
        <v>68</v>
      </c>
      <c r="E82" s="20">
        <v>31.25</v>
      </c>
      <c r="F82" s="20">
        <v>641615903</v>
      </c>
      <c r="G82" s="20">
        <v>0</v>
      </c>
      <c r="H82" s="20">
        <v>0</v>
      </c>
      <c r="I82" s="21">
        <v>641615903</v>
      </c>
      <c r="J82" s="22">
        <v>41621830.200000003</v>
      </c>
      <c r="K82" s="22">
        <v>-1533547.1797904721</v>
      </c>
      <c r="L82" s="22">
        <v>174156</v>
      </c>
      <c r="M82" s="22">
        <v>749157</v>
      </c>
      <c r="N82" s="22">
        <v>-610234.17979047215</v>
      </c>
      <c r="O82" s="22">
        <v>41011596.020209529</v>
      </c>
      <c r="S82" s="15"/>
    </row>
    <row r="83" spans="2:19" ht="15.75" customHeight="1">
      <c r="B83" s="1" t="s">
        <v>33</v>
      </c>
      <c r="D83" s="16"/>
      <c r="E83" s="17">
        <v>32.25</v>
      </c>
      <c r="F83" s="17">
        <v>643410953</v>
      </c>
      <c r="G83" s="17">
        <v>0</v>
      </c>
      <c r="H83" s="17">
        <v>0</v>
      </c>
      <c r="I83" s="18">
        <v>643410953</v>
      </c>
      <c r="J83" s="19">
        <v>41929876.590000004</v>
      </c>
      <c r="K83" s="19">
        <v>-1537851.929532171</v>
      </c>
      <c r="L83" s="19">
        <v>175514</v>
      </c>
      <c r="M83" s="19">
        <v>754906</v>
      </c>
      <c r="N83" s="19">
        <v>-607431.92953217099</v>
      </c>
      <c r="O83" s="19">
        <v>41322444.660467833</v>
      </c>
      <c r="Q83" s="13"/>
      <c r="R83" s="13"/>
      <c r="S83" s="15"/>
    </row>
    <row r="84" spans="2:19" ht="15.75" customHeight="1">
      <c r="D84" s="16"/>
      <c r="E84" s="13"/>
      <c r="F84" s="13"/>
      <c r="G84" s="13"/>
      <c r="H84" s="17"/>
      <c r="I84" s="14"/>
      <c r="J84" s="19"/>
      <c r="K84" s="19"/>
      <c r="L84" s="19"/>
      <c r="M84" s="19"/>
      <c r="N84" s="19"/>
      <c r="O84" s="13"/>
      <c r="Q84" s="13"/>
      <c r="R84" s="13"/>
      <c r="S84" s="15"/>
    </row>
    <row r="85" spans="2:19" ht="15.75" customHeight="1">
      <c r="B85" s="36" t="s">
        <v>69</v>
      </c>
      <c r="D85" s="16" t="s">
        <v>70</v>
      </c>
      <c r="E85" s="20">
        <v>52</v>
      </c>
      <c r="F85" s="20">
        <v>125206</v>
      </c>
      <c r="G85" s="20">
        <v>0</v>
      </c>
      <c r="H85" s="20">
        <v>0</v>
      </c>
      <c r="I85" s="21">
        <v>125206</v>
      </c>
      <c r="J85" s="22">
        <v>17040.98</v>
      </c>
      <c r="K85" s="22">
        <v>-185.92305757520927</v>
      </c>
      <c r="L85" s="22">
        <v>75</v>
      </c>
      <c r="M85" s="22">
        <v>314</v>
      </c>
      <c r="N85" s="22">
        <v>203.07694242479073</v>
      </c>
      <c r="O85" s="22">
        <v>17244.056942424791</v>
      </c>
      <c r="Q85" s="13"/>
      <c r="R85" s="13"/>
      <c r="S85" s="15"/>
    </row>
    <row r="86" spans="2:19" ht="15.75" customHeight="1">
      <c r="B86" s="1" t="s">
        <v>33</v>
      </c>
      <c r="D86" s="16"/>
      <c r="E86" s="17">
        <v>52</v>
      </c>
      <c r="F86" s="17">
        <v>125206</v>
      </c>
      <c r="G86" s="17">
        <v>0</v>
      </c>
      <c r="H86" s="17">
        <v>0</v>
      </c>
      <c r="I86" s="18">
        <v>125206</v>
      </c>
      <c r="J86" s="19">
        <v>17040.98</v>
      </c>
      <c r="K86" s="19">
        <v>-185.92305757520927</v>
      </c>
      <c r="L86" s="19">
        <v>75</v>
      </c>
      <c r="M86" s="19">
        <v>314</v>
      </c>
      <c r="N86" s="19">
        <v>203.07694242479073</v>
      </c>
      <c r="O86" s="19">
        <v>17244.056942424791</v>
      </c>
      <c r="S86" s="15"/>
    </row>
    <row r="87" spans="2:19" ht="15.75" customHeight="1">
      <c r="D87" s="16"/>
      <c r="E87" s="13"/>
      <c r="F87" s="13"/>
      <c r="G87" s="13" t="s">
        <v>65</v>
      </c>
      <c r="H87" s="13" t="s">
        <v>65</v>
      </c>
      <c r="I87" s="14" t="s">
        <v>65</v>
      </c>
      <c r="J87" s="19" t="s">
        <v>65</v>
      </c>
      <c r="K87" s="19"/>
      <c r="L87" s="19"/>
      <c r="M87" s="19"/>
      <c r="N87" s="19"/>
      <c r="O87" s="13"/>
      <c r="Q87" s="13"/>
      <c r="R87" s="13"/>
      <c r="S87" s="15"/>
    </row>
    <row r="88" spans="2:19" s="23" customFormat="1" ht="15.75" customHeight="1">
      <c r="B88" s="1" t="s">
        <v>36</v>
      </c>
      <c r="D88" s="16" t="s">
        <v>37</v>
      </c>
      <c r="E88" s="20">
        <v>0</v>
      </c>
      <c r="F88" s="20">
        <v>0</v>
      </c>
      <c r="G88" s="20">
        <v>0</v>
      </c>
      <c r="H88" s="20">
        <v>0</v>
      </c>
      <c r="I88" s="21">
        <v>0</v>
      </c>
      <c r="J88" s="22">
        <v>25949.87</v>
      </c>
      <c r="K88" s="22">
        <v>0</v>
      </c>
      <c r="L88" s="22">
        <v>0</v>
      </c>
      <c r="M88" s="22">
        <v>0</v>
      </c>
      <c r="N88" s="22">
        <v>0</v>
      </c>
      <c r="O88" s="22">
        <v>25949.87</v>
      </c>
      <c r="Q88" s="24"/>
      <c r="R88" s="24"/>
      <c r="S88" s="25"/>
    </row>
    <row r="89" spans="2:19" s="23" customFormat="1" ht="15.75" customHeight="1">
      <c r="B89" s="1"/>
      <c r="D89" s="16"/>
      <c r="E89" s="20"/>
      <c r="F89" s="20"/>
      <c r="G89" s="20"/>
      <c r="H89" s="20"/>
      <c r="I89" s="21"/>
      <c r="J89" s="22"/>
      <c r="K89" s="22"/>
      <c r="L89" s="22"/>
      <c r="M89" s="22"/>
      <c r="N89" s="22"/>
      <c r="O89" s="22"/>
      <c r="Q89" s="24"/>
      <c r="R89" s="24"/>
      <c r="S89" s="25"/>
    </row>
    <row r="90" spans="2:19" s="23" customFormat="1" ht="15.75" customHeight="1">
      <c r="B90" s="1" t="s">
        <v>38</v>
      </c>
      <c r="D90" s="16" t="s">
        <v>39</v>
      </c>
      <c r="E90" s="20">
        <v>0</v>
      </c>
      <c r="F90" s="20">
        <v>0</v>
      </c>
      <c r="G90" s="20">
        <v>0</v>
      </c>
      <c r="H90" s="20">
        <v>0</v>
      </c>
      <c r="I90" s="21">
        <v>0</v>
      </c>
      <c r="J90" s="22">
        <v>0</v>
      </c>
      <c r="K90" s="22">
        <v>0</v>
      </c>
      <c r="L90" s="22">
        <v>0</v>
      </c>
      <c r="M90" s="22">
        <v>0</v>
      </c>
      <c r="N90" s="22">
        <v>0</v>
      </c>
      <c r="O90" s="22">
        <v>0</v>
      </c>
      <c r="Q90" s="24"/>
      <c r="R90" s="24"/>
      <c r="S90" s="25"/>
    </row>
    <row r="91" spans="2:19" ht="15.75" customHeight="1">
      <c r="B91" s="1" t="s">
        <v>40</v>
      </c>
      <c r="D91" s="16" t="s">
        <v>41</v>
      </c>
      <c r="E91" s="20">
        <v>0</v>
      </c>
      <c r="F91" s="20">
        <v>0</v>
      </c>
      <c r="G91" s="20">
        <v>0</v>
      </c>
      <c r="H91" s="20">
        <v>0</v>
      </c>
      <c r="I91" s="21">
        <v>0</v>
      </c>
      <c r="J91" s="22">
        <v>-3415476.98</v>
      </c>
      <c r="K91" s="22">
        <v>3415476.98</v>
      </c>
      <c r="L91" s="22">
        <v>0</v>
      </c>
      <c r="M91" s="22">
        <v>0</v>
      </c>
      <c r="N91" s="22">
        <v>3415476.98</v>
      </c>
      <c r="O91" s="22">
        <v>0</v>
      </c>
      <c r="Q91" s="13"/>
      <c r="R91" s="13"/>
      <c r="S91" s="15"/>
    </row>
    <row r="92" spans="2:19" s="23" customFormat="1" ht="15.75" customHeight="1">
      <c r="B92" s="1" t="s">
        <v>48</v>
      </c>
      <c r="D92" s="16" t="s">
        <v>49</v>
      </c>
      <c r="E92" s="20">
        <v>0</v>
      </c>
      <c r="F92" s="20">
        <v>0</v>
      </c>
      <c r="G92" s="20">
        <v>0</v>
      </c>
      <c r="H92" s="20">
        <v>0</v>
      </c>
      <c r="I92" s="21">
        <v>0</v>
      </c>
      <c r="J92" s="22">
        <v>1902309.31</v>
      </c>
      <c r="K92" s="22">
        <v>-1902309.31</v>
      </c>
      <c r="L92" s="22">
        <v>0</v>
      </c>
      <c r="M92" s="22">
        <v>0</v>
      </c>
      <c r="N92" s="22">
        <v>-1902309.31</v>
      </c>
      <c r="O92" s="22">
        <v>0</v>
      </c>
      <c r="Q92" s="24"/>
      <c r="R92" s="24"/>
      <c r="S92" s="25"/>
    </row>
    <row r="93" spans="2:19" s="23" customFormat="1" ht="15.75" customHeight="1">
      <c r="B93" s="1" t="s">
        <v>50</v>
      </c>
      <c r="D93" s="16" t="s">
        <v>51</v>
      </c>
      <c r="E93" s="20">
        <v>0.41666666666666669</v>
      </c>
      <c r="F93" s="20">
        <v>0</v>
      </c>
      <c r="G93" s="20">
        <v>0</v>
      </c>
      <c r="H93" s="20">
        <v>0</v>
      </c>
      <c r="I93" s="21">
        <v>0</v>
      </c>
      <c r="J93" s="22">
        <v>6.96</v>
      </c>
      <c r="K93" s="22">
        <v>-6.96</v>
      </c>
      <c r="L93" s="22">
        <v>0</v>
      </c>
      <c r="M93" s="22">
        <v>0</v>
      </c>
      <c r="N93" s="22">
        <v>-6.96</v>
      </c>
      <c r="O93" s="22">
        <v>0</v>
      </c>
      <c r="Q93" s="24"/>
      <c r="R93" s="24"/>
      <c r="S93" s="25"/>
    </row>
    <row r="94" spans="2:19" s="23" customFormat="1" ht="15.75" customHeight="1">
      <c r="B94" s="1" t="s">
        <v>78</v>
      </c>
      <c r="D94" s="16" t="s">
        <v>53</v>
      </c>
      <c r="E94" s="20">
        <v>0</v>
      </c>
      <c r="F94" s="20">
        <v>0</v>
      </c>
      <c r="G94" s="20">
        <v>0</v>
      </c>
      <c r="H94" s="20">
        <v>0</v>
      </c>
      <c r="I94" s="21">
        <v>0</v>
      </c>
      <c r="J94" s="22">
        <v>-701.18</v>
      </c>
      <c r="K94" s="22">
        <v>701.18</v>
      </c>
      <c r="L94" s="22">
        <v>0</v>
      </c>
      <c r="M94" s="22">
        <v>0</v>
      </c>
      <c r="N94" s="22">
        <v>701.18</v>
      </c>
      <c r="O94" s="22">
        <v>0</v>
      </c>
      <c r="Q94" s="24"/>
      <c r="R94" s="24"/>
      <c r="S94" s="25"/>
    </row>
    <row r="95" spans="2:19" s="23" customFormat="1" ht="15.75" customHeight="1">
      <c r="B95" s="1" t="s">
        <v>54</v>
      </c>
      <c r="D95" s="16" t="s">
        <v>55</v>
      </c>
      <c r="E95" s="20">
        <v>0</v>
      </c>
      <c r="F95" s="20">
        <v>0</v>
      </c>
      <c r="G95" s="20">
        <v>0</v>
      </c>
      <c r="H95" s="20">
        <v>0</v>
      </c>
      <c r="I95" s="21">
        <v>0</v>
      </c>
      <c r="J95" s="22">
        <v>0</v>
      </c>
      <c r="K95" s="22">
        <v>0</v>
      </c>
      <c r="L95" s="22">
        <v>0</v>
      </c>
      <c r="M95" s="22">
        <v>0</v>
      </c>
      <c r="N95" s="22">
        <v>0</v>
      </c>
      <c r="O95" s="22">
        <v>0</v>
      </c>
      <c r="Q95" s="24"/>
      <c r="R95" s="24"/>
      <c r="S95" s="25"/>
    </row>
    <row r="96" spans="2:19" ht="15.75" customHeight="1">
      <c r="D96" s="16"/>
      <c r="E96" s="13"/>
      <c r="F96" s="13"/>
      <c r="G96" s="13"/>
      <c r="H96" s="13"/>
      <c r="I96" s="14"/>
      <c r="J96" s="19"/>
      <c r="K96" s="19"/>
      <c r="L96" s="19"/>
      <c r="M96" s="19"/>
      <c r="N96" s="19"/>
      <c r="O96" s="19"/>
      <c r="Q96" s="13"/>
      <c r="R96" s="13"/>
      <c r="S96" s="15"/>
    </row>
    <row r="97" spans="1:19" s="23" customFormat="1" ht="15.75" customHeight="1">
      <c r="B97" s="1" t="s">
        <v>56</v>
      </c>
      <c r="D97" s="16" t="s">
        <v>57</v>
      </c>
      <c r="E97" s="20">
        <v>0</v>
      </c>
      <c r="F97" s="20">
        <v>22045000</v>
      </c>
      <c r="G97" s="20">
        <v>0</v>
      </c>
      <c r="H97" s="20">
        <v>0</v>
      </c>
      <c r="I97" s="21">
        <v>22045000</v>
      </c>
      <c r="J97" s="22">
        <v>1988000</v>
      </c>
      <c r="K97" s="22">
        <v>0</v>
      </c>
      <c r="L97" s="22">
        <v>0</v>
      </c>
      <c r="M97" s="22">
        <v>0</v>
      </c>
      <c r="N97" s="22">
        <v>0</v>
      </c>
      <c r="O97" s="22">
        <v>1988000</v>
      </c>
      <c r="Q97" s="24"/>
      <c r="R97" s="24"/>
      <c r="S97" s="25"/>
    </row>
    <row r="98" spans="1:19" ht="15.75" customHeight="1">
      <c r="B98" s="23"/>
      <c r="D98" s="16"/>
      <c r="E98" s="13"/>
      <c r="F98" s="13"/>
      <c r="G98" s="13"/>
      <c r="H98" s="13"/>
      <c r="I98" s="14"/>
      <c r="J98" s="19"/>
      <c r="K98" s="19"/>
      <c r="L98" s="19"/>
      <c r="M98" s="19"/>
      <c r="N98" s="19"/>
      <c r="O98" s="13"/>
      <c r="Q98" s="13"/>
      <c r="R98" s="13"/>
      <c r="S98" s="15"/>
    </row>
    <row r="99" spans="1:19" ht="15.75" customHeight="1">
      <c r="B99" s="29" t="s">
        <v>6</v>
      </c>
      <c r="C99" s="30"/>
      <c r="D99" s="31"/>
      <c r="E99" s="32">
        <v>572.5</v>
      </c>
      <c r="F99" s="32">
        <v>786657190</v>
      </c>
      <c r="G99" s="32">
        <v>0</v>
      </c>
      <c r="H99" s="32">
        <v>0</v>
      </c>
      <c r="I99" s="33">
        <v>786657190</v>
      </c>
      <c r="J99" s="35">
        <v>52747348.219999999</v>
      </c>
      <c r="K99" s="35">
        <v>-367692.6217995265</v>
      </c>
      <c r="L99" s="35">
        <v>218845</v>
      </c>
      <c r="M99" s="35">
        <v>941291</v>
      </c>
      <c r="N99" s="35">
        <v>792443.3782004735</v>
      </c>
      <c r="O99" s="35">
        <v>53539791.598200478</v>
      </c>
      <c r="Q99" s="13"/>
      <c r="R99" s="13"/>
      <c r="S99" s="15"/>
    </row>
    <row r="100" spans="1:19" ht="15.75" customHeight="1">
      <c r="D100" s="16"/>
      <c r="E100" s="13"/>
      <c r="F100" s="13"/>
      <c r="G100" s="13"/>
      <c r="H100" s="13"/>
      <c r="I100" s="14"/>
      <c r="J100" s="19" t="s">
        <v>65</v>
      </c>
      <c r="K100" s="13"/>
      <c r="L100" s="13"/>
      <c r="M100" s="13"/>
      <c r="N100" s="13"/>
      <c r="O100" s="13"/>
      <c r="Q100" s="13"/>
      <c r="R100" s="13"/>
      <c r="S100" s="15"/>
    </row>
    <row r="101" spans="1:19" ht="15.75" customHeight="1">
      <c r="A101" s="10" t="s">
        <v>79</v>
      </c>
      <c r="B101" s="36"/>
      <c r="D101" s="16"/>
      <c r="E101" s="13"/>
      <c r="F101" s="13"/>
      <c r="G101" s="13"/>
      <c r="H101" s="13"/>
      <c r="I101" s="14"/>
      <c r="J101" s="19"/>
      <c r="K101" s="19"/>
      <c r="L101" s="19"/>
      <c r="M101" s="19"/>
      <c r="N101" s="19"/>
      <c r="O101" s="19"/>
      <c r="S101" s="15"/>
    </row>
    <row r="102" spans="1:19" ht="15.75" customHeight="1">
      <c r="A102" s="10"/>
      <c r="B102" s="36"/>
      <c r="D102" s="5" t="s">
        <v>80</v>
      </c>
      <c r="E102" s="13"/>
      <c r="F102" s="13"/>
      <c r="G102" s="13"/>
      <c r="H102" s="13"/>
      <c r="I102" s="14"/>
      <c r="J102" s="19"/>
      <c r="K102" s="19"/>
      <c r="L102" s="19"/>
      <c r="M102" s="19"/>
      <c r="N102" s="19"/>
      <c r="O102" s="19"/>
      <c r="S102" s="15"/>
    </row>
    <row r="103" spans="1:19" ht="15.75" customHeight="1">
      <c r="B103" s="36" t="s">
        <v>81</v>
      </c>
      <c r="D103" s="16">
        <v>40</v>
      </c>
      <c r="E103" s="17">
        <v>3136.9166666666665</v>
      </c>
      <c r="F103" s="17">
        <v>103211603</v>
      </c>
      <c r="G103" s="17">
        <v>-5771202.9436999997</v>
      </c>
      <c r="H103" s="17">
        <v>-5771202.9436999997</v>
      </c>
      <c r="I103" s="18">
        <v>97440400.056299999</v>
      </c>
      <c r="J103" s="19">
        <v>8487908.1400000006</v>
      </c>
      <c r="K103" s="19">
        <v>-102038.89887038112</v>
      </c>
      <c r="L103" s="19">
        <v>36644</v>
      </c>
      <c r="M103" s="19">
        <v>156716</v>
      </c>
      <c r="N103" s="19">
        <v>91321.101129618881</v>
      </c>
      <c r="O103" s="19">
        <v>8579229.24112962</v>
      </c>
      <c r="Q103" s="13"/>
      <c r="R103" s="13"/>
      <c r="S103" s="15"/>
    </row>
    <row r="104" spans="1:19" ht="15.75" customHeight="1">
      <c r="B104" s="36" t="s">
        <v>82</v>
      </c>
      <c r="D104" s="16" t="s">
        <v>83</v>
      </c>
      <c r="E104" s="20">
        <v>2032.5</v>
      </c>
      <c r="F104" s="20">
        <v>46781153</v>
      </c>
      <c r="G104" s="20">
        <v>0</v>
      </c>
      <c r="H104" s="20">
        <v>0</v>
      </c>
      <c r="I104" s="21">
        <v>46781153</v>
      </c>
      <c r="J104" s="22">
        <v>4259161.76</v>
      </c>
      <c r="K104" s="22">
        <v>0</v>
      </c>
      <c r="L104" s="22">
        <v>18611</v>
      </c>
      <c r="M104" s="22">
        <v>79596</v>
      </c>
      <c r="N104" s="22">
        <v>98207</v>
      </c>
      <c r="O104" s="22">
        <v>4357368.76</v>
      </c>
      <c r="Q104" s="13"/>
      <c r="R104" s="13"/>
      <c r="S104" s="15"/>
    </row>
    <row r="105" spans="1:19" ht="15.75" customHeight="1">
      <c r="B105" s="1" t="s">
        <v>33</v>
      </c>
      <c r="D105" s="16"/>
      <c r="E105" s="17">
        <v>5169.4166666666661</v>
      </c>
      <c r="F105" s="17">
        <v>149992756</v>
      </c>
      <c r="G105" s="17">
        <v>-5771202.9436999997</v>
      </c>
      <c r="H105" s="17">
        <v>-5771202.9436999997</v>
      </c>
      <c r="I105" s="18">
        <v>144221553.05629998</v>
      </c>
      <c r="J105" s="19">
        <v>12747069.9</v>
      </c>
      <c r="K105" s="19">
        <v>-102038.89887038112</v>
      </c>
      <c r="L105" s="19">
        <v>55255</v>
      </c>
      <c r="M105" s="19">
        <v>236312</v>
      </c>
      <c r="N105" s="19">
        <v>189528.10112961888</v>
      </c>
      <c r="O105" s="19">
        <v>12936598.00112962</v>
      </c>
      <c r="Q105" s="13"/>
      <c r="R105" s="13"/>
      <c r="S105" s="15"/>
    </row>
    <row r="106" spans="1:19" s="23" customFormat="1" ht="15.75" customHeight="1">
      <c r="A106" s="1"/>
      <c r="B106" s="1"/>
      <c r="C106" s="1"/>
      <c r="D106" s="16"/>
      <c r="E106" s="13"/>
      <c r="F106" s="13"/>
      <c r="G106" s="13" t="s">
        <v>65</v>
      </c>
      <c r="H106" s="13" t="s">
        <v>65</v>
      </c>
      <c r="I106" s="14" t="s">
        <v>65</v>
      </c>
      <c r="J106" s="19" t="s">
        <v>65</v>
      </c>
      <c r="K106" s="19" t="s">
        <v>65</v>
      </c>
      <c r="L106" s="19" t="s">
        <v>65</v>
      </c>
      <c r="M106" s="19" t="s">
        <v>65</v>
      </c>
      <c r="N106" s="19"/>
      <c r="O106" s="13"/>
      <c r="P106" s="23" t="s">
        <v>65</v>
      </c>
      <c r="Q106" s="24"/>
      <c r="R106" s="24"/>
      <c r="S106" s="25"/>
    </row>
    <row r="107" spans="1:19" s="23" customFormat="1" ht="15.75" customHeight="1">
      <c r="B107" s="1" t="s">
        <v>36</v>
      </c>
      <c r="D107" s="16" t="s">
        <v>37</v>
      </c>
      <c r="E107" s="20">
        <v>0</v>
      </c>
      <c r="F107" s="20">
        <v>0</v>
      </c>
      <c r="G107" s="20">
        <v>0</v>
      </c>
      <c r="H107" s="20">
        <v>0</v>
      </c>
      <c r="I107" s="21">
        <v>0</v>
      </c>
      <c r="J107" s="22">
        <v>237275.72000000003</v>
      </c>
      <c r="K107" s="22">
        <v>0</v>
      </c>
      <c r="L107" s="22">
        <v>0</v>
      </c>
      <c r="M107" s="22">
        <v>0</v>
      </c>
      <c r="N107" s="22">
        <v>0</v>
      </c>
      <c r="O107" s="22">
        <v>237275.72000000003</v>
      </c>
      <c r="Q107" s="24"/>
      <c r="R107" s="24"/>
      <c r="S107" s="25"/>
    </row>
    <row r="108" spans="1:19" s="23" customFormat="1" ht="15.75" customHeight="1">
      <c r="B108" s="1"/>
      <c r="D108" s="16"/>
      <c r="E108" s="20"/>
      <c r="F108" s="20"/>
      <c r="G108" s="20"/>
      <c r="H108" s="20"/>
      <c r="I108" s="21"/>
      <c r="J108" s="22"/>
      <c r="K108" s="22"/>
      <c r="L108" s="22"/>
      <c r="M108" s="22"/>
      <c r="N108" s="22"/>
      <c r="O108" s="22"/>
      <c r="Q108" s="24"/>
      <c r="R108" s="24"/>
      <c r="S108" s="25"/>
    </row>
    <row r="109" spans="1:19" s="23" customFormat="1" ht="15.75" customHeight="1">
      <c r="B109" s="1" t="s">
        <v>84</v>
      </c>
      <c r="D109" s="16" t="s">
        <v>85</v>
      </c>
      <c r="E109" s="20">
        <v>0</v>
      </c>
      <c r="F109" s="20">
        <v>0</v>
      </c>
      <c r="G109" s="20">
        <v>0</v>
      </c>
      <c r="H109" s="20">
        <v>0</v>
      </c>
      <c r="I109" s="21">
        <v>0</v>
      </c>
      <c r="J109" s="22">
        <v>0</v>
      </c>
      <c r="K109" s="22">
        <v>0</v>
      </c>
      <c r="L109" s="22">
        <v>0</v>
      </c>
      <c r="M109" s="22">
        <v>0</v>
      </c>
      <c r="N109" s="22">
        <v>0</v>
      </c>
      <c r="O109" s="22">
        <v>0</v>
      </c>
      <c r="Q109" s="24"/>
      <c r="R109" s="24"/>
      <c r="S109" s="25"/>
    </row>
    <row r="110" spans="1:19" s="23" customFormat="1" ht="15.75" customHeight="1">
      <c r="B110" s="1" t="s">
        <v>38</v>
      </c>
      <c r="D110" s="16" t="s">
        <v>39</v>
      </c>
      <c r="E110" s="20">
        <v>0</v>
      </c>
      <c r="F110" s="20">
        <v>0</v>
      </c>
      <c r="G110" s="20">
        <v>0</v>
      </c>
      <c r="H110" s="20">
        <v>0</v>
      </c>
      <c r="I110" s="21">
        <v>0</v>
      </c>
      <c r="J110" s="22">
        <v>0</v>
      </c>
      <c r="K110" s="22">
        <v>0</v>
      </c>
      <c r="L110" s="22">
        <v>0</v>
      </c>
      <c r="M110" s="22">
        <v>0</v>
      </c>
      <c r="N110" s="22">
        <v>0</v>
      </c>
      <c r="O110" s="22">
        <v>0</v>
      </c>
      <c r="Q110" s="24"/>
      <c r="R110" s="24"/>
      <c r="S110" s="25"/>
    </row>
    <row r="111" spans="1:19" ht="15.75" customHeight="1">
      <c r="B111" s="1" t="s">
        <v>40</v>
      </c>
      <c r="D111" s="16" t="s">
        <v>41</v>
      </c>
      <c r="E111" s="20">
        <v>0</v>
      </c>
      <c r="F111" s="20">
        <v>0</v>
      </c>
      <c r="G111" s="20">
        <v>0</v>
      </c>
      <c r="H111" s="20">
        <v>0</v>
      </c>
      <c r="I111" s="21">
        <v>0</v>
      </c>
      <c r="J111" s="22">
        <v>-149511.42000000001</v>
      </c>
      <c r="K111" s="22">
        <v>149511.42000000001</v>
      </c>
      <c r="L111" s="22">
        <v>0</v>
      </c>
      <c r="M111" s="22">
        <v>0</v>
      </c>
      <c r="N111" s="22">
        <v>149511.42000000001</v>
      </c>
      <c r="O111" s="22">
        <v>0</v>
      </c>
      <c r="Q111" s="13"/>
      <c r="R111" s="13"/>
      <c r="S111" s="15"/>
    </row>
    <row r="112" spans="1:19" s="23" customFormat="1" ht="15.75" customHeight="1">
      <c r="B112" s="1" t="s">
        <v>48</v>
      </c>
      <c r="D112" s="16" t="s">
        <v>49</v>
      </c>
      <c r="E112" s="20">
        <v>0</v>
      </c>
      <c r="F112" s="20">
        <v>0</v>
      </c>
      <c r="G112" s="20">
        <v>0</v>
      </c>
      <c r="H112" s="20">
        <v>0</v>
      </c>
      <c r="I112" s="21">
        <v>0</v>
      </c>
      <c r="J112" s="22">
        <v>491631.29</v>
      </c>
      <c r="K112" s="22">
        <v>-491631.29</v>
      </c>
      <c r="L112" s="22">
        <v>0</v>
      </c>
      <c r="M112" s="22">
        <v>0</v>
      </c>
      <c r="N112" s="22">
        <v>-491631.29</v>
      </c>
      <c r="O112" s="22">
        <v>0</v>
      </c>
      <c r="Q112" s="24"/>
      <c r="R112" s="24"/>
      <c r="S112" s="25"/>
    </row>
    <row r="113" spans="1:19" s="23" customFormat="1" ht="15.75" customHeight="1">
      <c r="B113" s="1" t="s">
        <v>50</v>
      </c>
      <c r="D113" s="16" t="s">
        <v>51</v>
      </c>
      <c r="E113" s="20">
        <v>0</v>
      </c>
      <c r="F113" s="20">
        <v>0</v>
      </c>
      <c r="G113" s="20">
        <v>0</v>
      </c>
      <c r="H113" s="20">
        <v>0</v>
      </c>
      <c r="I113" s="21">
        <v>0</v>
      </c>
      <c r="J113" s="22">
        <v>324.81</v>
      </c>
      <c r="K113" s="22">
        <v>-324.81</v>
      </c>
      <c r="L113" s="22">
        <v>0</v>
      </c>
      <c r="M113" s="22">
        <v>0</v>
      </c>
      <c r="N113" s="22">
        <v>-324.81</v>
      </c>
      <c r="O113" s="22">
        <v>0</v>
      </c>
      <c r="Q113" s="24"/>
      <c r="R113" s="24"/>
      <c r="S113" s="25"/>
    </row>
    <row r="114" spans="1:19" s="23" customFormat="1" ht="15.75" customHeight="1">
      <c r="B114" s="1" t="s">
        <v>78</v>
      </c>
      <c r="D114" s="16" t="s">
        <v>53</v>
      </c>
      <c r="E114" s="20">
        <v>0</v>
      </c>
      <c r="F114" s="20">
        <v>0</v>
      </c>
      <c r="G114" s="20">
        <v>0</v>
      </c>
      <c r="H114" s="20">
        <v>0</v>
      </c>
      <c r="I114" s="21">
        <v>0</v>
      </c>
      <c r="J114" s="22">
        <v>-48364.38</v>
      </c>
      <c r="K114" s="22">
        <v>48364.38</v>
      </c>
      <c r="L114" s="22">
        <v>0</v>
      </c>
      <c r="M114" s="22">
        <v>0</v>
      </c>
      <c r="N114" s="22">
        <v>48364.38</v>
      </c>
      <c r="O114" s="22">
        <v>0</v>
      </c>
      <c r="Q114" s="24"/>
      <c r="R114" s="24"/>
      <c r="S114" s="25"/>
    </row>
    <row r="115" spans="1:19" s="23" customFormat="1" ht="15.75" customHeight="1">
      <c r="B115" s="1" t="s">
        <v>86</v>
      </c>
      <c r="D115" s="16" t="s">
        <v>87</v>
      </c>
      <c r="E115" s="20">
        <v>0</v>
      </c>
      <c r="F115" s="20">
        <v>0</v>
      </c>
      <c r="G115" s="20">
        <v>0</v>
      </c>
      <c r="H115" s="20">
        <v>0</v>
      </c>
      <c r="I115" s="21">
        <v>0</v>
      </c>
      <c r="J115" s="22">
        <v>95836.41</v>
      </c>
      <c r="K115" s="22">
        <v>-95836.41</v>
      </c>
      <c r="L115" s="22">
        <v>0</v>
      </c>
      <c r="M115" s="22">
        <v>0</v>
      </c>
      <c r="N115" s="22">
        <v>-95836.41</v>
      </c>
      <c r="O115" s="22">
        <v>0</v>
      </c>
      <c r="Q115" s="24"/>
      <c r="R115" s="24"/>
      <c r="S115" s="25"/>
    </row>
    <row r="116" spans="1:19" ht="15.75" customHeight="1">
      <c r="D116" s="16"/>
      <c r="E116" s="13"/>
      <c r="F116" s="13"/>
      <c r="G116" s="13"/>
      <c r="H116" s="13"/>
      <c r="I116" s="14"/>
      <c r="J116" s="19"/>
      <c r="K116" s="19"/>
      <c r="L116" s="19"/>
      <c r="M116" s="19"/>
      <c r="N116" s="19"/>
      <c r="O116" s="19"/>
      <c r="Q116" s="13"/>
      <c r="R116" s="13"/>
      <c r="S116" s="15"/>
    </row>
    <row r="117" spans="1:19" s="23" customFormat="1" ht="15.75" customHeight="1">
      <c r="B117" s="1" t="s">
        <v>56</v>
      </c>
      <c r="D117" s="16" t="s">
        <v>57</v>
      </c>
      <c r="E117" s="20">
        <v>0</v>
      </c>
      <c r="F117" s="20">
        <v>14132000</v>
      </c>
      <c r="G117" s="20">
        <v>0</v>
      </c>
      <c r="H117" s="20">
        <v>0</v>
      </c>
      <c r="I117" s="21">
        <v>14132000</v>
      </c>
      <c r="J117" s="22">
        <v>1080000</v>
      </c>
      <c r="K117" s="22">
        <v>0</v>
      </c>
      <c r="L117" s="22">
        <v>0</v>
      </c>
      <c r="M117" s="22">
        <v>0</v>
      </c>
      <c r="N117" s="22">
        <v>0</v>
      </c>
      <c r="O117" s="22">
        <v>1080000</v>
      </c>
      <c r="Q117" s="24"/>
      <c r="R117" s="24"/>
      <c r="S117" s="25"/>
    </row>
    <row r="118" spans="1:19" ht="15.75" customHeight="1">
      <c r="B118" s="36"/>
      <c r="D118" s="16"/>
      <c r="E118" s="17"/>
      <c r="F118" s="17"/>
      <c r="G118" s="17"/>
      <c r="H118" s="17"/>
      <c r="I118" s="18"/>
      <c r="J118" s="19"/>
      <c r="K118" s="19"/>
      <c r="L118" s="19"/>
      <c r="M118" s="19"/>
      <c r="N118" s="19"/>
      <c r="O118" s="19"/>
      <c r="Q118" s="13"/>
      <c r="R118" s="13"/>
      <c r="S118" s="15"/>
    </row>
    <row r="119" spans="1:19" ht="15.75" customHeight="1">
      <c r="B119" s="29" t="s">
        <v>6</v>
      </c>
      <c r="C119" s="30"/>
      <c r="D119" s="31"/>
      <c r="E119" s="32">
        <v>5169.4166666666661</v>
      </c>
      <c r="F119" s="32">
        <v>164124756</v>
      </c>
      <c r="G119" s="32">
        <v>-5771202.9436999997</v>
      </c>
      <c r="H119" s="32">
        <v>-5771202.9436999997</v>
      </c>
      <c r="I119" s="33">
        <v>158353553.05629998</v>
      </c>
      <c r="J119" s="35">
        <v>14454262.330000002</v>
      </c>
      <c r="K119" s="35">
        <v>-491955.60887038108</v>
      </c>
      <c r="L119" s="35">
        <v>55255</v>
      </c>
      <c r="M119" s="35">
        <v>236312</v>
      </c>
      <c r="N119" s="35">
        <v>-200388.60887038108</v>
      </c>
      <c r="O119" s="35">
        <v>14253873.72112962</v>
      </c>
      <c r="Q119" s="13"/>
      <c r="R119" s="13"/>
      <c r="S119" s="15"/>
    </row>
    <row r="120" spans="1:19" ht="15.75" customHeight="1">
      <c r="B120" s="36"/>
      <c r="D120" s="16"/>
      <c r="E120" s="17"/>
      <c r="F120" s="17"/>
      <c r="G120" s="17"/>
      <c r="H120" s="17"/>
      <c r="I120" s="18"/>
      <c r="J120" s="19"/>
      <c r="K120" s="19"/>
      <c r="L120" s="19"/>
      <c r="M120" s="19"/>
      <c r="N120" s="19"/>
      <c r="O120" s="19"/>
      <c r="Q120" s="13"/>
      <c r="R120" s="13"/>
      <c r="S120" s="15"/>
    </row>
    <row r="121" spans="1:19" ht="15.75" customHeight="1">
      <c r="A121" s="10" t="s">
        <v>88</v>
      </c>
      <c r="B121" s="36"/>
      <c r="D121" s="16"/>
      <c r="E121" s="13"/>
      <c r="F121" s="13"/>
      <c r="G121" s="13"/>
      <c r="H121" s="13"/>
      <c r="I121" s="14"/>
      <c r="J121" s="19"/>
      <c r="K121" s="19"/>
      <c r="L121" s="19"/>
      <c r="M121" s="19"/>
      <c r="N121" s="19"/>
      <c r="O121" s="19"/>
      <c r="S121" s="15"/>
    </row>
    <row r="122" spans="1:19" ht="15.75" customHeight="1">
      <c r="A122" s="10"/>
      <c r="B122" s="36"/>
      <c r="D122" s="5" t="s">
        <v>89</v>
      </c>
      <c r="E122" s="13"/>
      <c r="F122" s="13"/>
      <c r="G122" s="13"/>
      <c r="H122" s="13"/>
      <c r="I122" s="14"/>
      <c r="J122" s="19"/>
      <c r="K122" s="19"/>
      <c r="L122" s="19"/>
      <c r="M122" s="19"/>
      <c r="N122" s="19"/>
      <c r="O122" s="19"/>
      <c r="S122" s="15"/>
    </row>
    <row r="123" spans="1:19" ht="15.75" customHeight="1">
      <c r="B123" s="36" t="s">
        <v>90</v>
      </c>
      <c r="D123" s="16">
        <v>52</v>
      </c>
      <c r="E123" s="17">
        <v>14</v>
      </c>
      <c r="F123" s="17">
        <v>154721</v>
      </c>
      <c r="G123" s="17">
        <v>0</v>
      </c>
      <c r="H123" s="17">
        <v>0</v>
      </c>
      <c r="I123" s="18">
        <v>154721</v>
      </c>
      <c r="J123" s="19">
        <v>31629.19</v>
      </c>
      <c r="K123" s="19">
        <v>-477.13077178737012</v>
      </c>
      <c r="L123" s="19">
        <v>135</v>
      </c>
      <c r="M123" s="19">
        <v>582</v>
      </c>
      <c r="N123" s="19">
        <v>239.86922821262988</v>
      </c>
      <c r="O123" s="19">
        <v>31869.059228212627</v>
      </c>
      <c r="Q123" s="13"/>
      <c r="R123" s="13"/>
      <c r="S123" s="15"/>
    </row>
    <row r="124" spans="1:19" ht="15.75" customHeight="1">
      <c r="B124" s="36" t="s">
        <v>91</v>
      </c>
      <c r="D124" s="16" t="s">
        <v>92</v>
      </c>
      <c r="E124" s="17">
        <v>114.33333333333333</v>
      </c>
      <c r="F124" s="17">
        <v>3399116</v>
      </c>
      <c r="G124" s="17">
        <v>0</v>
      </c>
      <c r="H124" s="17">
        <v>0</v>
      </c>
      <c r="I124" s="18">
        <v>3399116</v>
      </c>
      <c r="J124" s="19">
        <v>251155.41</v>
      </c>
      <c r="K124" s="19">
        <v>-13816.563821650498</v>
      </c>
      <c r="L124" s="19">
        <v>1031</v>
      </c>
      <c r="M124" s="19">
        <v>4435</v>
      </c>
      <c r="N124" s="19">
        <v>-8350.5638216504976</v>
      </c>
      <c r="O124" s="19">
        <v>242804.84617834951</v>
      </c>
      <c r="Q124" s="13"/>
      <c r="R124" s="13"/>
      <c r="S124" s="15"/>
    </row>
    <row r="125" spans="1:19" ht="15.75" customHeight="1">
      <c r="B125" s="36" t="s">
        <v>93</v>
      </c>
      <c r="D125" s="16" t="s">
        <v>94</v>
      </c>
      <c r="E125" s="17">
        <v>105</v>
      </c>
      <c r="F125" s="17">
        <v>1050405</v>
      </c>
      <c r="G125" s="17">
        <v>0</v>
      </c>
      <c r="H125" s="17">
        <v>0</v>
      </c>
      <c r="I125" s="18">
        <v>1050405</v>
      </c>
      <c r="J125" s="19">
        <v>76938.39</v>
      </c>
      <c r="K125" s="19">
        <v>0</v>
      </c>
      <c r="L125" s="19">
        <v>334</v>
      </c>
      <c r="M125" s="19">
        <v>1438</v>
      </c>
      <c r="N125" s="19">
        <v>1772</v>
      </c>
      <c r="O125" s="19">
        <v>78710.39</v>
      </c>
      <c r="Q125" s="13"/>
      <c r="R125" s="13"/>
      <c r="S125" s="15"/>
    </row>
    <row r="126" spans="1:19" ht="15.75" customHeight="1">
      <c r="B126" s="36" t="s">
        <v>95</v>
      </c>
      <c r="D126" s="16">
        <v>51</v>
      </c>
      <c r="E126" s="17">
        <v>189.41666666666666</v>
      </c>
      <c r="F126" s="17">
        <v>3839934</v>
      </c>
      <c r="G126" s="17">
        <v>0</v>
      </c>
      <c r="H126" s="17">
        <v>0</v>
      </c>
      <c r="I126" s="18">
        <v>3839934</v>
      </c>
      <c r="J126" s="19">
        <v>784128.37</v>
      </c>
      <c r="K126" s="19">
        <v>-11839.342230192568</v>
      </c>
      <c r="L126" s="19">
        <v>3394</v>
      </c>
      <c r="M126" s="19">
        <v>14310</v>
      </c>
      <c r="N126" s="19">
        <v>5864.6577698074325</v>
      </c>
      <c r="O126" s="19">
        <v>789993.02776980738</v>
      </c>
      <c r="Q126" s="13"/>
      <c r="R126" s="13"/>
      <c r="S126" s="15"/>
    </row>
    <row r="127" spans="1:19" s="23" customFormat="1" ht="15.75" customHeight="1">
      <c r="B127" s="36" t="s">
        <v>96</v>
      </c>
      <c r="D127" s="16">
        <v>57</v>
      </c>
      <c r="E127" s="17">
        <v>40</v>
      </c>
      <c r="F127" s="17">
        <v>1656614</v>
      </c>
      <c r="G127" s="17">
        <v>0</v>
      </c>
      <c r="H127" s="17">
        <v>0</v>
      </c>
      <c r="I127" s="18">
        <v>1656614</v>
      </c>
      <c r="J127" s="19">
        <v>214088.65</v>
      </c>
      <c r="K127" s="19">
        <v>-5114.2614650156083</v>
      </c>
      <c r="L127" s="19">
        <v>908</v>
      </c>
      <c r="M127" s="19">
        <v>3872</v>
      </c>
      <c r="N127" s="19">
        <v>-334.26146501560834</v>
      </c>
      <c r="O127" s="19">
        <v>213754.38853498438</v>
      </c>
      <c r="Q127" s="24"/>
      <c r="R127" s="24"/>
      <c r="S127" s="25"/>
    </row>
    <row r="128" spans="1:19" s="23" customFormat="1" ht="15.75" customHeight="1">
      <c r="B128" s="36" t="s">
        <v>97</v>
      </c>
      <c r="D128" s="16">
        <v>12</v>
      </c>
      <c r="E128" s="20">
        <v>0</v>
      </c>
      <c r="F128" s="20">
        <v>0</v>
      </c>
      <c r="G128" s="20">
        <v>0</v>
      </c>
      <c r="H128" s="20">
        <v>0</v>
      </c>
      <c r="I128" s="21">
        <v>0</v>
      </c>
      <c r="J128" s="22">
        <v>90.84</v>
      </c>
      <c r="K128" s="22">
        <v>0</v>
      </c>
      <c r="L128" s="22">
        <v>0</v>
      </c>
      <c r="M128" s="22">
        <v>0</v>
      </c>
      <c r="N128" s="22">
        <v>0</v>
      </c>
      <c r="O128" s="22">
        <v>90.84</v>
      </c>
      <c r="Q128" s="24"/>
      <c r="R128" s="24"/>
      <c r="S128" s="25"/>
    </row>
    <row r="129" spans="1:19" ht="15.75" customHeight="1">
      <c r="B129" s="1" t="s">
        <v>98</v>
      </c>
      <c r="D129" s="16"/>
      <c r="E129" s="17">
        <v>462.75</v>
      </c>
      <c r="F129" s="17">
        <v>10100790</v>
      </c>
      <c r="G129" s="17">
        <v>0</v>
      </c>
      <c r="H129" s="17">
        <v>0</v>
      </c>
      <c r="I129" s="18">
        <v>10100790</v>
      </c>
      <c r="J129" s="19">
        <v>1358030.8499999999</v>
      </c>
      <c r="K129" s="19">
        <v>-31247.298288646045</v>
      </c>
      <c r="L129" s="19">
        <v>5802</v>
      </c>
      <c r="M129" s="19">
        <v>24637</v>
      </c>
      <c r="N129" s="19">
        <v>-808.29828864604315</v>
      </c>
      <c r="O129" s="19">
        <v>1357222.5517113539</v>
      </c>
      <c r="Q129" s="13"/>
      <c r="R129" s="13"/>
      <c r="S129" s="15"/>
    </row>
    <row r="130" spans="1:19" ht="15.75" customHeight="1">
      <c r="D130" s="16"/>
      <c r="E130" s="13"/>
      <c r="F130" s="13"/>
      <c r="G130" s="13"/>
      <c r="H130" s="13"/>
      <c r="I130" s="14"/>
      <c r="J130" s="19"/>
      <c r="K130" s="19"/>
      <c r="L130" s="19"/>
      <c r="M130" s="19"/>
      <c r="N130" s="19"/>
      <c r="O130" s="19"/>
      <c r="Q130" s="13"/>
      <c r="R130" s="13"/>
      <c r="S130" s="15"/>
    </row>
    <row r="131" spans="1:19" ht="15.75" customHeight="1">
      <c r="B131" s="36" t="s">
        <v>36</v>
      </c>
      <c r="D131" s="16" t="s">
        <v>37</v>
      </c>
      <c r="E131" s="20">
        <v>0</v>
      </c>
      <c r="F131" s="20">
        <v>0</v>
      </c>
      <c r="G131" s="20">
        <v>0</v>
      </c>
      <c r="H131" s="20">
        <v>0</v>
      </c>
      <c r="I131" s="21">
        <v>0</v>
      </c>
      <c r="J131" s="22">
        <v>0</v>
      </c>
      <c r="K131" s="22">
        <v>0</v>
      </c>
      <c r="L131" s="22">
        <v>0</v>
      </c>
      <c r="M131" s="22">
        <v>0</v>
      </c>
      <c r="N131" s="22">
        <v>0</v>
      </c>
      <c r="O131" s="22">
        <v>0</v>
      </c>
      <c r="Q131" s="13"/>
      <c r="R131" s="13"/>
      <c r="S131" s="15"/>
    </row>
    <row r="132" spans="1:19" ht="15.75" customHeight="1">
      <c r="B132" s="36"/>
      <c r="D132" s="16"/>
      <c r="E132" s="20"/>
      <c r="F132" s="20"/>
      <c r="G132" s="20"/>
      <c r="H132" s="20"/>
      <c r="I132" s="21"/>
      <c r="J132" s="22"/>
      <c r="K132" s="22"/>
      <c r="L132" s="22"/>
      <c r="M132" s="22"/>
      <c r="N132" s="22"/>
      <c r="O132" s="22"/>
      <c r="Q132" s="13"/>
      <c r="R132" s="13"/>
      <c r="S132" s="15"/>
    </row>
    <row r="133" spans="1:19" ht="15.75" customHeight="1">
      <c r="B133" s="1" t="s">
        <v>38</v>
      </c>
      <c r="D133" s="16" t="s">
        <v>39</v>
      </c>
      <c r="E133" s="20">
        <v>0</v>
      </c>
      <c r="F133" s="20">
        <v>0</v>
      </c>
      <c r="G133" s="20">
        <v>0</v>
      </c>
      <c r="H133" s="20">
        <v>0</v>
      </c>
      <c r="I133" s="21">
        <v>0</v>
      </c>
      <c r="J133" s="22">
        <v>0</v>
      </c>
      <c r="K133" s="22">
        <v>0</v>
      </c>
      <c r="L133" s="22">
        <v>0</v>
      </c>
      <c r="M133" s="22">
        <v>0</v>
      </c>
      <c r="N133" s="22">
        <v>0</v>
      </c>
      <c r="O133" s="22">
        <v>0</v>
      </c>
      <c r="Q133" s="13"/>
      <c r="R133" s="13"/>
      <c r="S133" s="15"/>
    </row>
    <row r="134" spans="1:19" ht="15.75" customHeight="1">
      <c r="B134" s="1" t="s">
        <v>40</v>
      </c>
      <c r="D134" s="16" t="s">
        <v>41</v>
      </c>
      <c r="E134" s="20">
        <v>0</v>
      </c>
      <c r="F134" s="20">
        <v>0</v>
      </c>
      <c r="G134" s="20">
        <v>0</v>
      </c>
      <c r="H134" s="20">
        <v>0</v>
      </c>
      <c r="I134" s="21">
        <v>0</v>
      </c>
      <c r="J134" s="22">
        <v>-60429.29</v>
      </c>
      <c r="K134" s="22">
        <v>60429.29</v>
      </c>
      <c r="L134" s="22">
        <v>0</v>
      </c>
      <c r="M134" s="22">
        <v>0</v>
      </c>
      <c r="N134" s="22">
        <v>60429.29</v>
      </c>
      <c r="O134" s="22">
        <v>0</v>
      </c>
      <c r="Q134" s="13"/>
      <c r="R134" s="13"/>
      <c r="S134" s="15"/>
    </row>
    <row r="135" spans="1:19" ht="15.75" customHeight="1">
      <c r="B135" s="1" t="s">
        <v>48</v>
      </c>
      <c r="D135" s="16" t="s">
        <v>49</v>
      </c>
      <c r="E135" s="20">
        <v>0</v>
      </c>
      <c r="F135" s="20">
        <v>0</v>
      </c>
      <c r="G135" s="20">
        <v>0</v>
      </c>
      <c r="H135" s="20">
        <v>0</v>
      </c>
      <c r="I135" s="21">
        <v>0</v>
      </c>
      <c r="J135" s="22">
        <v>31369.759999999998</v>
      </c>
      <c r="K135" s="22">
        <v>-31369.759999999998</v>
      </c>
      <c r="L135" s="22">
        <v>0</v>
      </c>
      <c r="M135" s="22">
        <v>0</v>
      </c>
      <c r="N135" s="22">
        <v>-31369.759999999998</v>
      </c>
      <c r="O135" s="22">
        <v>0</v>
      </c>
      <c r="Q135" s="13"/>
      <c r="R135" s="13"/>
      <c r="S135" s="15"/>
    </row>
    <row r="136" spans="1:19" ht="15.75" customHeight="1">
      <c r="B136" s="23"/>
      <c r="D136" s="16"/>
      <c r="E136" s="13"/>
      <c r="F136" s="13"/>
      <c r="G136" s="13"/>
      <c r="H136" s="13"/>
      <c r="I136" s="14"/>
      <c r="J136" s="19"/>
      <c r="K136" s="19"/>
      <c r="L136" s="19"/>
      <c r="M136" s="19"/>
      <c r="N136" s="19"/>
      <c r="O136" s="13"/>
      <c r="Q136" s="13"/>
      <c r="R136" s="13"/>
      <c r="S136" s="15"/>
    </row>
    <row r="137" spans="1:19" s="23" customFormat="1" ht="15.75" customHeight="1">
      <c r="B137" s="1" t="s">
        <v>56</v>
      </c>
      <c r="D137" s="16" t="s">
        <v>57</v>
      </c>
      <c r="E137" s="20">
        <v>0</v>
      </c>
      <c r="F137" s="20">
        <v>68000</v>
      </c>
      <c r="G137" s="20">
        <v>0</v>
      </c>
      <c r="H137" s="20">
        <v>0</v>
      </c>
      <c r="I137" s="21">
        <v>68000</v>
      </c>
      <c r="J137" s="22">
        <v>13000</v>
      </c>
      <c r="K137" s="22">
        <v>0</v>
      </c>
      <c r="L137" s="22">
        <v>0</v>
      </c>
      <c r="M137" s="22">
        <v>0</v>
      </c>
      <c r="N137" s="22">
        <v>0</v>
      </c>
      <c r="O137" s="22">
        <v>13000</v>
      </c>
      <c r="Q137" s="24"/>
      <c r="R137" s="24"/>
      <c r="S137" s="25"/>
    </row>
    <row r="138" spans="1:19" ht="15.75" customHeight="1">
      <c r="B138" s="23"/>
      <c r="E138" s="13"/>
      <c r="F138" s="13"/>
      <c r="G138" s="13"/>
      <c r="H138" s="13"/>
      <c r="I138" s="14"/>
      <c r="J138" s="19"/>
      <c r="K138" s="19"/>
      <c r="L138" s="19"/>
      <c r="M138" s="19"/>
      <c r="N138" s="19"/>
      <c r="O138" s="13"/>
      <c r="Q138" s="13"/>
      <c r="R138" s="13"/>
      <c r="S138" s="15"/>
    </row>
    <row r="139" spans="1:19" ht="15.75" customHeight="1">
      <c r="B139" s="29" t="s">
        <v>6</v>
      </c>
      <c r="C139" s="30"/>
      <c r="D139" s="30"/>
      <c r="E139" s="32">
        <v>462.75</v>
      </c>
      <c r="F139" s="32">
        <v>10168790</v>
      </c>
      <c r="G139" s="32">
        <v>0</v>
      </c>
      <c r="H139" s="32">
        <v>0</v>
      </c>
      <c r="I139" s="33">
        <v>10168790</v>
      </c>
      <c r="J139" s="35">
        <v>1341971.3199999998</v>
      </c>
      <c r="K139" s="35">
        <v>-2187.7682886460425</v>
      </c>
      <c r="L139" s="35">
        <v>5802</v>
      </c>
      <c r="M139" s="35">
        <v>24637</v>
      </c>
      <c r="N139" s="35">
        <v>28251.231711353961</v>
      </c>
      <c r="O139" s="35">
        <v>1370222.5517113539</v>
      </c>
      <c r="Q139" s="13"/>
      <c r="R139" s="13"/>
      <c r="S139" s="15"/>
    </row>
    <row r="140" spans="1:19" ht="15.75" customHeight="1">
      <c r="E140" s="13"/>
      <c r="F140" s="13"/>
      <c r="G140" s="13"/>
      <c r="H140" s="13"/>
      <c r="I140" s="14"/>
      <c r="J140" s="19" t="s">
        <v>65</v>
      </c>
      <c r="K140" s="13"/>
      <c r="L140" s="13"/>
      <c r="M140" s="13"/>
      <c r="N140" s="13"/>
      <c r="O140" s="13"/>
      <c r="Q140" s="13"/>
      <c r="R140" s="13"/>
      <c r="S140" s="15"/>
    </row>
    <row r="141" spans="1:19" ht="15.75" customHeight="1" thickBot="1">
      <c r="E141" s="13"/>
      <c r="F141" s="13"/>
      <c r="G141" s="13"/>
      <c r="H141" s="13"/>
      <c r="I141" s="14"/>
      <c r="J141" s="19"/>
      <c r="K141" s="13"/>
      <c r="L141" s="13"/>
      <c r="M141" s="13"/>
      <c r="N141" s="13"/>
      <c r="O141" s="13" t="s">
        <v>65</v>
      </c>
      <c r="Q141" s="13"/>
      <c r="R141" s="13"/>
      <c r="S141" s="15"/>
    </row>
    <row r="142" spans="1:19" s="43" customFormat="1" ht="15.75" customHeight="1" thickTop="1" thickBot="1">
      <c r="A142" s="38"/>
      <c r="B142" s="39" t="s">
        <v>6</v>
      </c>
      <c r="C142" s="40"/>
      <c r="D142" s="40"/>
      <c r="E142" s="41">
        <v>135507.83333333334</v>
      </c>
      <c r="F142" s="41">
        <v>4147239344</v>
      </c>
      <c r="G142" s="41">
        <v>-49170630.257500008</v>
      </c>
      <c r="H142" s="41">
        <v>-49170630.257500008</v>
      </c>
      <c r="I142" s="41">
        <v>4098068713.7425003</v>
      </c>
      <c r="J142" s="41">
        <v>339624416.75</v>
      </c>
      <c r="K142" s="41">
        <v>3892926.8506453871</v>
      </c>
      <c r="L142" s="42">
        <v>1478043</v>
      </c>
      <c r="M142" s="42">
        <v>6356024</v>
      </c>
      <c r="N142" s="41">
        <v>11726993.850645386</v>
      </c>
      <c r="O142" s="41">
        <v>351351410.60064542</v>
      </c>
      <c r="Q142" s="44"/>
      <c r="R142" s="44"/>
      <c r="S142" s="45"/>
    </row>
    <row r="143" spans="1:19" ht="15.75" customHeight="1" thickTop="1">
      <c r="I143" s="46" t="s">
        <v>65</v>
      </c>
      <c r="J143" s="19" t="s">
        <v>65</v>
      </c>
      <c r="K143" s="1" t="s">
        <v>65</v>
      </c>
      <c r="O143" s="19" t="s">
        <v>65</v>
      </c>
    </row>
    <row r="144" spans="1:19" ht="15.75" customHeight="1">
      <c r="F144" s="17"/>
      <c r="J144" s="19" t="s">
        <v>65</v>
      </c>
      <c r="K144" s="19"/>
      <c r="N144" s="17"/>
    </row>
    <row r="145" spans="2:14" ht="15.75" customHeight="1">
      <c r="B145" s="47" t="s">
        <v>99</v>
      </c>
      <c r="F145" s="17"/>
      <c r="N145" s="19"/>
    </row>
    <row r="146" spans="2:14" ht="15.75" customHeight="1">
      <c r="B146" s="47" t="s">
        <v>100</v>
      </c>
    </row>
    <row r="147" spans="2:14" ht="15.75" customHeight="1">
      <c r="B147" s="48" t="s">
        <v>101</v>
      </c>
    </row>
    <row r="148" spans="2:14" ht="15.75" customHeight="1">
      <c r="B148" s="1" t="s">
        <v>102</v>
      </c>
    </row>
    <row r="149" spans="2:14" ht="15.75" customHeight="1">
      <c r="B149" s="48" t="s">
        <v>103</v>
      </c>
    </row>
    <row r="150" spans="2:14" ht="18.75">
      <c r="B150" s="48" t="s">
        <v>104</v>
      </c>
    </row>
  </sheetData>
  <printOptions horizontalCentered="1"/>
  <pageMargins left="0.5" right="0.5" top="1" bottom="1" header="0.5" footer="0.5"/>
  <pageSetup scale="36" fitToHeight="0" orientation="portrait" r:id="rId1"/>
  <headerFooter alignWithMargins="0">
    <oddFooter>&amp;LPrepared by Pricing &amp;D&amp;CPage &amp;P of &amp;N&amp;R&amp;F&amp;A</oddFooter>
  </headerFooter>
  <rowBreaks count="1" manualBreakCount="1">
    <brk id="100" max="1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8D171-4DF9-4CFF-85E0-09E0731FA465}">
  <dimension ref="A1:Z159"/>
  <sheetViews>
    <sheetView view="pageBreakPreview" topLeftCell="A3" zoomScale="50" zoomScaleNormal="70" zoomScaleSheetLayoutView="50" workbookViewId="0">
      <pane xSplit="4" ySplit="9" topLeftCell="E12" activePane="bottomRight" state="frozen"/>
      <selection pane="topRight"/>
      <selection pane="bottomLeft"/>
      <selection pane="bottomRight" activeCell="E12" sqref="E12"/>
    </sheetView>
  </sheetViews>
  <sheetFormatPr defaultColWidth="10" defaultRowHeight="15.75"/>
  <cols>
    <col min="1" max="1" width="5.7109375" style="54" customWidth="1"/>
    <col min="2" max="3" width="21.7109375" style="54" customWidth="1"/>
    <col min="4" max="4" width="23.42578125" style="55" hidden="1" customWidth="1"/>
    <col min="5" max="5" width="19.5703125" style="54" customWidth="1"/>
    <col min="6" max="6" width="22.28515625" style="54" customWidth="1"/>
    <col min="7" max="7" width="17.28515625" style="54" customWidth="1"/>
    <col min="8" max="9" width="15.7109375" style="54" customWidth="1"/>
    <col min="10" max="10" width="16.7109375" style="54" bestFit="1" customWidth="1"/>
    <col min="11" max="11" width="11.140625" style="54" customWidth="1"/>
    <col min="12" max="12" width="20.28515625" style="54" customWidth="1"/>
    <col min="13" max="13" width="17.7109375" style="54" customWidth="1"/>
    <col min="14" max="14" width="33.42578125" style="54" bestFit="1" customWidth="1"/>
    <col min="15" max="15" width="17.7109375" style="54" customWidth="1"/>
    <col min="16" max="16" width="21.140625" style="54" bestFit="1" customWidth="1"/>
    <col min="17" max="17" width="19.28515625" style="54" bestFit="1" customWidth="1"/>
    <col min="18" max="18" width="44.28515625" style="54" bestFit="1" customWidth="1"/>
    <col min="19" max="19" width="3" style="54" customWidth="1"/>
    <col min="20" max="20" width="16.140625" style="54" customWidth="1"/>
    <col min="21" max="21" width="16.28515625" style="54" customWidth="1"/>
    <col min="22" max="22" width="37.140625" style="54" customWidth="1"/>
    <col min="23" max="23" width="37.42578125" style="54" bestFit="1" customWidth="1"/>
    <col min="24" max="24" width="12.140625" style="54" bestFit="1" customWidth="1"/>
    <col min="25" max="25" width="10" style="54"/>
    <col min="26" max="26" width="11.5703125" style="54" bestFit="1" customWidth="1"/>
    <col min="27" max="16384" width="10" style="54"/>
  </cols>
  <sheetData>
    <row r="1" spans="1:26">
      <c r="N1" s="54" t="s">
        <v>110</v>
      </c>
      <c r="U1" s="54" t="s">
        <v>111</v>
      </c>
    </row>
    <row r="2" spans="1:26">
      <c r="U2" s="54" t="s">
        <v>112</v>
      </c>
    </row>
    <row r="3" spans="1:26" ht="18.75">
      <c r="A3" s="56" t="s">
        <v>113</v>
      </c>
      <c r="B3" s="56"/>
      <c r="C3" s="56"/>
      <c r="D3" s="57"/>
      <c r="E3" s="56"/>
      <c r="F3" s="56"/>
      <c r="G3" s="56"/>
      <c r="H3" s="56"/>
      <c r="I3" s="56"/>
      <c r="J3" s="56"/>
      <c r="K3" s="56"/>
      <c r="L3" s="56"/>
      <c r="M3" s="56"/>
      <c r="N3" s="56"/>
      <c r="O3" s="56"/>
      <c r="P3" s="56"/>
      <c r="Q3" s="56"/>
      <c r="R3" s="56"/>
      <c r="S3" s="56"/>
      <c r="T3" s="56"/>
      <c r="U3" s="56"/>
      <c r="V3" s="58"/>
    </row>
    <row r="4" spans="1:26" ht="18.75">
      <c r="A4" s="56" t="s">
        <v>114</v>
      </c>
      <c r="B4" s="56"/>
      <c r="C4" s="56"/>
      <c r="D4" s="57"/>
      <c r="E4" s="56"/>
      <c r="F4" s="56"/>
      <c r="G4" s="56"/>
      <c r="H4" s="56"/>
      <c r="I4" s="56"/>
      <c r="J4" s="56"/>
      <c r="K4" s="56"/>
      <c r="L4" s="56"/>
      <c r="M4" s="56"/>
      <c r="N4" s="56"/>
      <c r="O4" s="56"/>
      <c r="P4" s="56"/>
      <c r="Q4" s="56"/>
      <c r="R4" s="56"/>
      <c r="S4" s="56"/>
      <c r="T4" s="56"/>
      <c r="U4" s="56"/>
      <c r="V4" s="58"/>
    </row>
    <row r="5" spans="1:26" ht="18.75">
      <c r="A5" s="56" t="s">
        <v>3</v>
      </c>
      <c r="B5" s="56"/>
      <c r="C5" s="56"/>
      <c r="D5" s="57"/>
      <c r="E5" s="56"/>
      <c r="F5" s="56"/>
      <c r="G5" s="56"/>
      <c r="H5" s="56"/>
      <c r="I5" s="56"/>
      <c r="J5" s="56"/>
      <c r="K5" s="56"/>
      <c r="L5" s="56"/>
      <c r="M5" s="56"/>
      <c r="N5" s="56"/>
      <c r="O5" s="56"/>
      <c r="P5" s="56"/>
      <c r="Q5" s="56"/>
      <c r="R5" s="56"/>
      <c r="S5" s="56"/>
      <c r="T5" s="56"/>
      <c r="U5" s="56"/>
      <c r="V5" s="58"/>
      <c r="W5" s="54" t="s">
        <v>115</v>
      </c>
      <c r="X5" s="59">
        <v>42551</v>
      </c>
    </row>
    <row r="6" spans="1:26" ht="18.75">
      <c r="A6" s="56" t="str">
        <f>'[93]Table 1-Revenues'!A6</f>
        <v>12 Months Ended June 2017</v>
      </c>
      <c r="B6" s="56"/>
      <c r="C6" s="56"/>
      <c r="D6" s="57"/>
      <c r="E6" s="56"/>
      <c r="F6" s="56"/>
      <c r="G6" s="56"/>
      <c r="H6" s="56"/>
      <c r="I6" s="56"/>
      <c r="J6" s="56"/>
      <c r="K6" s="56"/>
      <c r="L6" s="56"/>
      <c r="M6" s="56"/>
      <c r="N6" s="56"/>
      <c r="O6" s="56"/>
      <c r="P6" s="56"/>
      <c r="Q6" s="56"/>
      <c r="R6" s="56"/>
      <c r="S6" s="56"/>
      <c r="T6" s="56"/>
      <c r="U6" s="56"/>
      <c r="V6" s="58"/>
      <c r="W6" s="54" t="s">
        <v>116</v>
      </c>
      <c r="X6" s="59">
        <v>42916</v>
      </c>
      <c r="Z6" s="59"/>
    </row>
    <row r="7" spans="1:26" ht="18.75">
      <c r="A7" s="56"/>
      <c r="B7" s="60"/>
      <c r="C7" s="60"/>
      <c r="E7" s="60"/>
      <c r="F7" s="58"/>
      <c r="G7" s="58"/>
      <c r="H7" s="58"/>
      <c r="I7" s="58"/>
      <c r="J7" s="58"/>
      <c r="K7" s="58"/>
      <c r="L7" s="58"/>
      <c r="M7" s="58"/>
      <c r="N7" s="58"/>
      <c r="O7" s="58"/>
      <c r="P7" s="58"/>
      <c r="Q7" s="58"/>
      <c r="R7" s="58"/>
      <c r="S7" s="58"/>
      <c r="T7" s="60"/>
      <c r="U7" s="60"/>
      <c r="V7" s="58"/>
      <c r="W7" s="54" t="s">
        <v>117</v>
      </c>
      <c r="X7" s="54">
        <f>X6-X5</f>
        <v>365</v>
      </c>
    </row>
    <row r="8" spans="1:26" ht="18.75">
      <c r="A8" s="56"/>
      <c r="B8" s="60"/>
      <c r="C8" s="60"/>
      <c r="E8" s="60"/>
      <c r="F8" s="58"/>
      <c r="G8" s="58"/>
      <c r="H8" s="58"/>
      <c r="I8" s="58"/>
      <c r="J8" s="58"/>
      <c r="K8" s="58"/>
      <c r="L8" s="58"/>
      <c r="M8" s="58"/>
      <c r="N8" s="58" t="s">
        <v>65</v>
      </c>
      <c r="O8" s="58"/>
      <c r="P8" s="58"/>
      <c r="Q8" s="58"/>
      <c r="R8" s="58"/>
      <c r="S8" s="58"/>
      <c r="T8" s="58"/>
      <c r="U8" s="58"/>
      <c r="V8" s="58"/>
    </row>
    <row r="9" spans="1:26" ht="18.75">
      <c r="A9" s="56"/>
      <c r="B9" s="60"/>
      <c r="C9" s="60"/>
      <c r="E9" s="58">
        <v>305</v>
      </c>
      <c r="F9" s="61" t="s">
        <v>4</v>
      </c>
      <c r="G9" s="62"/>
      <c r="H9" s="62"/>
      <c r="I9" s="62"/>
      <c r="J9" s="63"/>
      <c r="K9" s="61" t="s">
        <v>118</v>
      </c>
      <c r="L9" s="62"/>
      <c r="M9" s="62"/>
      <c r="N9" s="63"/>
      <c r="O9" s="61" t="s">
        <v>9</v>
      </c>
      <c r="P9" s="62"/>
      <c r="Q9" s="62"/>
      <c r="R9" s="63"/>
      <c r="S9" s="62"/>
      <c r="T9" s="64"/>
      <c r="U9" s="65"/>
      <c r="V9" s="60"/>
      <c r="W9" s="54" t="s">
        <v>119</v>
      </c>
      <c r="X9" s="59">
        <v>42647</v>
      </c>
      <c r="Z9" s="59"/>
    </row>
    <row r="10" spans="1:26" ht="19.5">
      <c r="A10" s="56"/>
      <c r="B10" s="60"/>
      <c r="C10" s="60"/>
      <c r="E10" s="58"/>
      <c r="F10" s="66"/>
      <c r="G10" s="67" t="s">
        <v>120</v>
      </c>
      <c r="H10" s="60"/>
      <c r="I10" s="58" t="s">
        <v>121</v>
      </c>
      <c r="J10" s="67" t="s">
        <v>122</v>
      </c>
      <c r="K10" s="68"/>
      <c r="L10" s="69" t="s">
        <v>123</v>
      </c>
      <c r="M10" s="70" t="s">
        <v>124</v>
      </c>
      <c r="N10" s="71" t="s">
        <v>125</v>
      </c>
      <c r="O10" s="68"/>
      <c r="P10" s="69" t="s">
        <v>126</v>
      </c>
      <c r="Q10" s="70" t="s">
        <v>127</v>
      </c>
      <c r="R10" s="71" t="s">
        <v>125</v>
      </c>
      <c r="S10" s="58"/>
      <c r="T10" s="58" t="s">
        <v>128</v>
      </c>
      <c r="U10" s="58" t="s">
        <v>13</v>
      </c>
      <c r="V10" s="60"/>
      <c r="W10" s="72" t="s">
        <v>129</v>
      </c>
      <c r="X10" s="73">
        <f>X6-(X9-1)</f>
        <v>270</v>
      </c>
    </row>
    <row r="11" spans="1:26" ht="18.75">
      <c r="B11" s="74"/>
      <c r="C11" s="74"/>
      <c r="E11" s="75" t="s">
        <v>130</v>
      </c>
      <c r="F11" s="76" t="s">
        <v>131</v>
      </c>
      <c r="G11" s="64" t="s">
        <v>132</v>
      </c>
      <c r="H11" s="64" t="s">
        <v>5</v>
      </c>
      <c r="I11" s="64" t="s">
        <v>133</v>
      </c>
      <c r="J11" s="75" t="s">
        <v>134</v>
      </c>
      <c r="K11" s="65" t="s">
        <v>135</v>
      </c>
      <c r="L11" s="65" t="s">
        <v>136</v>
      </c>
      <c r="M11" s="64" t="s">
        <v>133</v>
      </c>
      <c r="N11" s="75" t="s">
        <v>137</v>
      </c>
      <c r="O11" s="65" t="s">
        <v>135</v>
      </c>
      <c r="P11" s="65" t="s">
        <v>138</v>
      </c>
      <c r="Q11" s="64" t="s">
        <v>133</v>
      </c>
      <c r="R11" s="75" t="s">
        <v>139</v>
      </c>
      <c r="S11" s="64"/>
      <c r="T11" s="64" t="s">
        <v>21</v>
      </c>
      <c r="U11" s="64" t="s">
        <v>22</v>
      </c>
    </row>
    <row r="12" spans="1:26">
      <c r="A12" s="74" t="s">
        <v>23</v>
      </c>
      <c r="B12" s="74"/>
      <c r="C12" s="74"/>
      <c r="D12" s="72" t="s">
        <v>24</v>
      </c>
      <c r="E12" s="77"/>
      <c r="J12" s="78"/>
      <c r="K12" s="79"/>
      <c r="L12" s="79"/>
      <c r="N12" s="80"/>
      <c r="O12" s="81"/>
      <c r="P12" s="81"/>
      <c r="Q12" s="81"/>
      <c r="R12" s="80"/>
      <c r="S12" s="81"/>
      <c r="W12" s="54" t="s">
        <v>140</v>
      </c>
      <c r="X12" s="59">
        <v>42916</v>
      </c>
      <c r="Z12" s="59"/>
    </row>
    <row r="13" spans="1:26">
      <c r="B13" s="54" t="s">
        <v>25</v>
      </c>
      <c r="D13" s="55">
        <v>16</v>
      </c>
      <c r="E13" s="78" t="e">
        <f>SUMIFS('[93]305 Inputs'!$F:$F,'[93]305 Inputs'!$J:$J,$D13,'[93]305 Inputs'!$C:$C,$D$12)</f>
        <v>#VALUE!</v>
      </c>
      <c r="F13" s="79" t="e">
        <f>-SUMIFS('[93]WA SBC'!$R:$R,'[93]WA SBC'!$B:$B,$D13,'[93]WA SBC'!$A:$A,$D$12)</f>
        <v>#VALUE!</v>
      </c>
      <c r="G13" s="79" t="e">
        <f>-SUMIFS('[93]305 Inputs'!$F:$F,'[93]305 Inputs'!$J:$J,$D13,'[93]305 Inputs'!$C:$C,$D$12,'[93]305 Inputs'!$D:$D,"B")</f>
        <v>#VALUE!</v>
      </c>
      <c r="H13" s="79">
        <f>[93]Temperature!G22*1000</f>
        <v>-2249225.7000000002</v>
      </c>
      <c r="I13" s="79" t="e">
        <f t="shared" ref="I13:I19" si="0">SUM(F13:H13)</f>
        <v>#VALUE!</v>
      </c>
      <c r="J13" s="78" t="e">
        <f t="shared" ref="J13:J19" si="1">E13+I13</f>
        <v>#VALUE!</v>
      </c>
      <c r="K13" s="82">
        <v>1.6899999999999998E-2</v>
      </c>
      <c r="L13" s="79" t="e">
        <f>ROUND(J13*K13*(($X$7-$X$10)/($X$7+$X$10*K13)),0)</f>
        <v>#VALUE!</v>
      </c>
      <c r="M13" s="79" t="e">
        <f t="shared" ref="M13:M19" si="2">SUM(L13:L13)</f>
        <v>#VALUE!</v>
      </c>
      <c r="N13" s="78" t="e">
        <f t="shared" ref="N13:N19" si="3">M13+J13</f>
        <v>#VALUE!</v>
      </c>
      <c r="O13" s="82">
        <v>2.35E-2</v>
      </c>
      <c r="P13" s="79" t="e">
        <f t="shared" ref="P13:P19" si="4">ROUND(N13*O13*($X$17/$X$14),0)</f>
        <v>#VALUE!</v>
      </c>
      <c r="Q13" s="79" t="e">
        <f t="shared" ref="Q13:Q19" si="5">SUM(P13:P13)</f>
        <v>#VALUE!</v>
      </c>
      <c r="R13" s="78" t="e">
        <f t="shared" ref="R13:R19" si="6">Q13+N13</f>
        <v>#VALUE!</v>
      </c>
      <c r="S13" s="79"/>
      <c r="T13" s="79" t="e">
        <f t="shared" ref="T13:T19" si="7">I13+M13+Q13</f>
        <v>#VALUE!</v>
      </c>
      <c r="U13" s="79" t="e">
        <f t="shared" ref="U13:U19" si="8">+E13+T13</f>
        <v>#VALUE!</v>
      </c>
      <c r="V13" s="83"/>
      <c r="W13" s="54" t="s">
        <v>141</v>
      </c>
      <c r="X13" s="59">
        <v>43281</v>
      </c>
    </row>
    <row r="14" spans="1:26">
      <c r="B14" s="54" t="s">
        <v>26</v>
      </c>
      <c r="D14" s="55">
        <v>17</v>
      </c>
      <c r="E14" s="78" t="e">
        <f>SUMIFS('[93]305 Inputs'!$F:$F,'[93]305 Inputs'!$J:$J,$D14,'[93]305 Inputs'!$C:$C,$D$12)</f>
        <v>#VALUE!</v>
      </c>
      <c r="F14" s="79" t="e">
        <f>-SUMIFS('[93]WA SBC'!$R:$R,'[93]WA SBC'!$B:$B,$D14,'[93]WA SBC'!$A:$A,$D$12)</f>
        <v>#VALUE!</v>
      </c>
      <c r="G14" s="79" t="e">
        <f>-SUMIFS('[93]305 Inputs'!$F:$F,'[93]305 Inputs'!$J:$J,$D14,'[93]305 Inputs'!$C:$C,$D$12,'[93]305 Inputs'!$D:$D,"B")</f>
        <v>#VALUE!</v>
      </c>
      <c r="H14" s="79">
        <f>[93]Temperature!G40*1000</f>
        <v>-106277.01000000002</v>
      </c>
      <c r="I14" s="79" t="e">
        <f t="shared" si="0"/>
        <v>#VALUE!</v>
      </c>
      <c r="J14" s="78" t="e">
        <f t="shared" si="1"/>
        <v>#VALUE!</v>
      </c>
      <c r="K14" s="84">
        <f>$K$13</f>
        <v>1.6899999999999998E-2</v>
      </c>
      <c r="L14" s="79" t="e">
        <f t="shared" ref="L14:L19" si="9">ROUND(J14*K14*(($X$7-$X$10)/($X$7+$X$10*K14)),0)</f>
        <v>#VALUE!</v>
      </c>
      <c r="M14" s="79" t="e">
        <f t="shared" si="2"/>
        <v>#VALUE!</v>
      </c>
      <c r="N14" s="78" t="e">
        <f t="shared" si="3"/>
        <v>#VALUE!</v>
      </c>
      <c r="O14" s="84">
        <f>$O$13</f>
        <v>2.35E-2</v>
      </c>
      <c r="P14" s="79" t="e">
        <f t="shared" si="4"/>
        <v>#VALUE!</v>
      </c>
      <c r="Q14" s="79" t="e">
        <f t="shared" si="5"/>
        <v>#VALUE!</v>
      </c>
      <c r="R14" s="78" t="e">
        <f t="shared" si="6"/>
        <v>#VALUE!</v>
      </c>
      <c r="S14" s="79"/>
      <c r="T14" s="79" t="e">
        <f t="shared" si="7"/>
        <v>#VALUE!</v>
      </c>
      <c r="U14" s="79" t="e">
        <f t="shared" si="8"/>
        <v>#VALUE!</v>
      </c>
      <c r="V14" s="83"/>
      <c r="W14" s="54" t="s">
        <v>117</v>
      </c>
      <c r="X14" s="54">
        <f>X13-X12</f>
        <v>365</v>
      </c>
    </row>
    <row r="15" spans="1:26">
      <c r="B15" s="54" t="s">
        <v>27</v>
      </c>
      <c r="D15" s="55">
        <v>18</v>
      </c>
      <c r="E15" s="78" t="e">
        <f>SUMIFS('[93]305 Inputs'!$F:$F,'[93]305 Inputs'!$J:$J,$D15,'[93]305 Inputs'!$C:$C,$D$12)</f>
        <v>#VALUE!</v>
      </c>
      <c r="F15" s="79" t="e">
        <f>-SUMIFS('[93]WA SBC'!$R:$R,'[93]WA SBC'!$B:$B,$D15,'[93]WA SBC'!$A:$A,$D$12)</f>
        <v>#VALUE!</v>
      </c>
      <c r="G15" s="79" t="e">
        <f>-SUMIFS('[93]305 Inputs'!$F:$F,'[93]305 Inputs'!$J:$J,$D15,'[93]305 Inputs'!$C:$C,$D$12,'[93]305 Inputs'!$D:$D,"B")</f>
        <v>#VALUE!</v>
      </c>
      <c r="H15" s="79">
        <f>[93]Temperature!G58*1000</f>
        <v>-2079.48</v>
      </c>
      <c r="I15" s="79" t="e">
        <f t="shared" si="0"/>
        <v>#VALUE!</v>
      </c>
      <c r="J15" s="78" t="e">
        <f t="shared" si="1"/>
        <v>#VALUE!</v>
      </c>
      <c r="K15" s="84">
        <f>$K$13</f>
        <v>1.6899999999999998E-2</v>
      </c>
      <c r="L15" s="79" t="e">
        <f t="shared" si="9"/>
        <v>#VALUE!</v>
      </c>
      <c r="M15" s="79" t="e">
        <f t="shared" si="2"/>
        <v>#VALUE!</v>
      </c>
      <c r="N15" s="78" t="e">
        <f t="shared" si="3"/>
        <v>#VALUE!</v>
      </c>
      <c r="O15" s="84">
        <f>$O$13</f>
        <v>2.35E-2</v>
      </c>
      <c r="P15" s="79" t="e">
        <f t="shared" si="4"/>
        <v>#VALUE!</v>
      </c>
      <c r="Q15" s="79" t="e">
        <f t="shared" si="5"/>
        <v>#VALUE!</v>
      </c>
      <c r="R15" s="78" t="e">
        <f t="shared" si="6"/>
        <v>#VALUE!</v>
      </c>
      <c r="S15" s="79"/>
      <c r="T15" s="79" t="e">
        <f t="shared" si="7"/>
        <v>#VALUE!</v>
      </c>
      <c r="U15" s="79" t="e">
        <f t="shared" si="8"/>
        <v>#VALUE!</v>
      </c>
      <c r="V15" s="83"/>
      <c r="W15" s="59"/>
    </row>
    <row r="16" spans="1:26">
      <c r="B16" s="54" t="s">
        <v>28</v>
      </c>
      <c r="D16" s="55" t="s">
        <v>29</v>
      </c>
      <c r="E16" s="78" t="e">
        <f>SUMIFS('[93]305 Inputs'!$F:$F,'[93]305 Inputs'!$J:$J,$D16,'[93]305 Inputs'!$C:$C,$D$12)</f>
        <v>#VALUE!</v>
      </c>
      <c r="F16" s="79" t="e">
        <f>-SUMIFS('[93]WA SBC'!$R:$R,'[93]WA SBC'!$B:$B,$D16,'[93]WA SBC'!$A:$A,$D$12)</f>
        <v>#VALUE!</v>
      </c>
      <c r="G16" s="79" t="e">
        <f>-SUMIFS('[93]305 Inputs'!$F:$F,'[93]305 Inputs'!$J:$J,$D16,'[93]305 Inputs'!$C:$C,$D$12,'[93]305 Inputs'!$D:$D,"B")</f>
        <v>#VALUE!</v>
      </c>
      <c r="H16" s="79">
        <v>0</v>
      </c>
      <c r="I16" s="79" t="e">
        <f t="shared" si="0"/>
        <v>#VALUE!</v>
      </c>
      <c r="J16" s="78" t="e">
        <f t="shared" si="1"/>
        <v>#VALUE!</v>
      </c>
      <c r="K16" s="84">
        <f>$K$13</f>
        <v>1.6899999999999998E-2</v>
      </c>
      <c r="L16" s="79" t="e">
        <f t="shared" si="9"/>
        <v>#VALUE!</v>
      </c>
      <c r="M16" s="79" t="e">
        <f t="shared" si="2"/>
        <v>#VALUE!</v>
      </c>
      <c r="N16" s="78" t="e">
        <f t="shared" si="3"/>
        <v>#VALUE!</v>
      </c>
      <c r="O16" s="84">
        <f>$O$13</f>
        <v>2.35E-2</v>
      </c>
      <c r="P16" s="79" t="e">
        <f t="shared" si="4"/>
        <v>#VALUE!</v>
      </c>
      <c r="Q16" s="79" t="e">
        <f t="shared" si="5"/>
        <v>#VALUE!</v>
      </c>
      <c r="R16" s="78" t="e">
        <f t="shared" si="6"/>
        <v>#VALUE!</v>
      </c>
      <c r="S16" s="79"/>
      <c r="T16" s="79" t="e">
        <f t="shared" si="7"/>
        <v>#VALUE!</v>
      </c>
      <c r="U16" s="79" t="e">
        <f t="shared" si="8"/>
        <v>#VALUE!</v>
      </c>
      <c r="V16" s="83"/>
      <c r="W16" s="54" t="s">
        <v>142</v>
      </c>
      <c r="X16" s="59">
        <v>42993</v>
      </c>
    </row>
    <row r="17" spans="1:24">
      <c r="B17" s="54" t="s">
        <v>30</v>
      </c>
      <c r="D17" s="55">
        <v>135</v>
      </c>
      <c r="E17" s="78" t="e">
        <f>SUMIFS('[93]305 Inputs'!$F:$F,'[93]305 Inputs'!$J:$J,$D17,'[93]305 Inputs'!$C:$C,$D$12)</f>
        <v>#VALUE!</v>
      </c>
      <c r="F17" s="79" t="e">
        <f>-SUMIFS('[93]WA SBC'!$R:$R,'[93]WA SBC'!$B:$B,$D17,'[93]WA SBC'!$A:$A,$D$12)</f>
        <v>#VALUE!</v>
      </c>
      <c r="G17" s="79" t="e">
        <f>-SUMIFS('[93]305 Inputs'!$F:$F,'[93]305 Inputs'!$J:$J,$D17,'[93]305 Inputs'!$C:$C,$D$12,'[93]305 Inputs'!$D:$D,"B")</f>
        <v>#VALUE!</v>
      </c>
      <c r="H17" s="79">
        <v>0</v>
      </c>
      <c r="I17" s="79" t="e">
        <f t="shared" si="0"/>
        <v>#VALUE!</v>
      </c>
      <c r="J17" s="78" t="e">
        <f t="shared" si="1"/>
        <v>#VALUE!</v>
      </c>
      <c r="K17" s="84">
        <f>$K$13</f>
        <v>1.6899999999999998E-2</v>
      </c>
      <c r="L17" s="79" t="e">
        <f t="shared" si="9"/>
        <v>#VALUE!</v>
      </c>
      <c r="M17" s="79" t="e">
        <f t="shared" si="2"/>
        <v>#VALUE!</v>
      </c>
      <c r="N17" s="78" t="e">
        <f t="shared" si="3"/>
        <v>#VALUE!</v>
      </c>
      <c r="O17" s="84">
        <f>$O$13</f>
        <v>2.35E-2</v>
      </c>
      <c r="P17" s="79" t="e">
        <f t="shared" si="4"/>
        <v>#VALUE!</v>
      </c>
      <c r="Q17" s="79" t="e">
        <f t="shared" si="5"/>
        <v>#VALUE!</v>
      </c>
      <c r="R17" s="78" t="e">
        <f t="shared" si="6"/>
        <v>#VALUE!</v>
      </c>
      <c r="S17" s="79"/>
      <c r="T17" s="79" t="e">
        <f t="shared" si="7"/>
        <v>#VALUE!</v>
      </c>
      <c r="U17" s="79" t="e">
        <f t="shared" si="8"/>
        <v>#VALUE!</v>
      </c>
      <c r="V17" s="83"/>
      <c r="W17" s="72" t="s">
        <v>129</v>
      </c>
      <c r="X17" s="73">
        <f>X13-(X16-1)</f>
        <v>289</v>
      </c>
    </row>
    <row r="18" spans="1:24">
      <c r="B18" s="54" t="s">
        <v>31</v>
      </c>
      <c r="D18" s="55">
        <v>24</v>
      </c>
      <c r="E18" s="78" t="e">
        <f>SUMIFS('[93]305 Inputs'!$F:$F,'[93]305 Inputs'!$J:$J,$D18,'[93]305 Inputs'!$C:$C,$D$12)</f>
        <v>#VALUE!</v>
      </c>
      <c r="F18" s="79" t="e">
        <f>-SUMIFS('[93]WA SBC'!$R:$R,'[93]WA SBC'!$B:$B,$D18,'[93]WA SBC'!$A:$A,$D$12)</f>
        <v>#VALUE!</v>
      </c>
      <c r="G18" s="79" t="e">
        <f>-SUMIFS('[93]305 Inputs'!$F:$F,'[93]305 Inputs'!$J:$J,$D18,'[93]305 Inputs'!$C:$C,$D$12,'[93]305 Inputs'!$D:$D,"B")</f>
        <v>#VALUE!</v>
      </c>
      <c r="H18" s="79">
        <f>[93]Temperature!V75*1000</f>
        <v>-21834.210000000003</v>
      </c>
      <c r="I18" s="79" t="e">
        <f t="shared" si="0"/>
        <v>#VALUE!</v>
      </c>
      <c r="J18" s="78" t="e">
        <f t="shared" si="1"/>
        <v>#VALUE!</v>
      </c>
      <c r="K18" s="84">
        <v>1.6899999999999998E-2</v>
      </c>
      <c r="L18" s="79" t="e">
        <f t="shared" si="9"/>
        <v>#VALUE!</v>
      </c>
      <c r="M18" s="79" t="e">
        <f t="shared" si="2"/>
        <v>#VALUE!</v>
      </c>
      <c r="N18" s="78" t="e">
        <f t="shared" si="3"/>
        <v>#VALUE!</v>
      </c>
      <c r="O18" s="84">
        <v>2.35E-2</v>
      </c>
      <c r="P18" s="79" t="e">
        <f t="shared" si="4"/>
        <v>#VALUE!</v>
      </c>
      <c r="Q18" s="79" t="e">
        <f t="shared" si="5"/>
        <v>#VALUE!</v>
      </c>
      <c r="R18" s="78" t="e">
        <f t="shared" si="6"/>
        <v>#VALUE!</v>
      </c>
      <c r="S18" s="85"/>
      <c r="T18" s="79" t="e">
        <f t="shared" si="7"/>
        <v>#VALUE!</v>
      </c>
      <c r="U18" s="79" t="e">
        <f t="shared" si="8"/>
        <v>#VALUE!</v>
      </c>
      <c r="V18" s="83"/>
    </row>
    <row r="19" spans="1:24">
      <c r="B19" s="54" t="s">
        <v>32</v>
      </c>
      <c r="D19" s="55">
        <v>36</v>
      </c>
      <c r="E19" s="86" t="e">
        <f>SUMIFS('[93]305 Inputs'!$F:$F,'[93]305 Inputs'!$J:$J,$D19,'[93]305 Inputs'!$C:$C,$D$12)</f>
        <v>#VALUE!</v>
      </c>
      <c r="F19" s="85" t="e">
        <f>-SUMIFS('[93]WA SBC'!$R:$R,'[93]WA SBC'!$B:$B,$D19,'[93]WA SBC'!$A:$A,$D$12)</f>
        <v>#VALUE!</v>
      </c>
      <c r="G19" s="85" t="e">
        <f>-SUMIFS('[93]305 Inputs'!$F:$F,'[93]305 Inputs'!$J:$J,$D19,'[93]305 Inputs'!$C:$C,$D$12,'[93]305 Inputs'!$D:$D,"B")</f>
        <v>#VALUE!</v>
      </c>
      <c r="H19" s="85">
        <v>0</v>
      </c>
      <c r="I19" s="85" t="e">
        <f t="shared" si="0"/>
        <v>#VALUE!</v>
      </c>
      <c r="J19" s="86" t="e">
        <f t="shared" si="1"/>
        <v>#VALUE!</v>
      </c>
      <c r="K19" s="87">
        <v>1.6899999999999998E-2</v>
      </c>
      <c r="L19" s="85" t="e">
        <f t="shared" si="9"/>
        <v>#VALUE!</v>
      </c>
      <c r="M19" s="85" t="e">
        <f t="shared" si="2"/>
        <v>#VALUE!</v>
      </c>
      <c r="N19" s="78" t="e">
        <f t="shared" si="3"/>
        <v>#VALUE!</v>
      </c>
      <c r="O19" s="87">
        <v>2.35E-2</v>
      </c>
      <c r="P19" s="85" t="e">
        <f t="shared" si="4"/>
        <v>#VALUE!</v>
      </c>
      <c r="Q19" s="85" t="e">
        <f t="shared" si="5"/>
        <v>#VALUE!</v>
      </c>
      <c r="R19" s="86" t="e">
        <f t="shared" si="6"/>
        <v>#VALUE!</v>
      </c>
      <c r="S19" s="85"/>
      <c r="T19" s="85" t="e">
        <f t="shared" si="7"/>
        <v>#VALUE!</v>
      </c>
      <c r="U19" s="85" t="e">
        <f t="shared" si="8"/>
        <v>#VALUE!</v>
      </c>
      <c r="V19" s="83"/>
      <c r="X19" s="59"/>
    </row>
    <row r="20" spans="1:24">
      <c r="B20" s="54" t="s">
        <v>33</v>
      </c>
      <c r="E20" s="78" t="e">
        <f t="shared" ref="E20:J20" si="10">SUM(E13:E19)</f>
        <v>#VALUE!</v>
      </c>
      <c r="F20" s="79" t="e">
        <f t="shared" si="10"/>
        <v>#VALUE!</v>
      </c>
      <c r="G20" s="79" t="e">
        <f t="shared" si="10"/>
        <v>#VALUE!</v>
      </c>
      <c r="H20" s="79">
        <f t="shared" si="10"/>
        <v>-2379416.4000000004</v>
      </c>
      <c r="I20" s="79" t="e">
        <f t="shared" si="10"/>
        <v>#VALUE!</v>
      </c>
      <c r="J20" s="78" t="e">
        <f t="shared" si="10"/>
        <v>#VALUE!</v>
      </c>
      <c r="K20" s="84"/>
      <c r="L20" s="79" t="e">
        <f>SUM(L13:L19)</f>
        <v>#VALUE!</v>
      </c>
      <c r="M20" s="79" t="e">
        <f>SUM(M13:M19)</f>
        <v>#VALUE!</v>
      </c>
      <c r="N20" s="78" t="e">
        <f>SUM(N13:N19)</f>
        <v>#VALUE!</v>
      </c>
      <c r="O20" s="84"/>
      <c r="P20" s="79" t="e">
        <f>SUM(P13:P19)</f>
        <v>#VALUE!</v>
      </c>
      <c r="Q20" s="79" t="e">
        <f>SUM(Q13:Q19)</f>
        <v>#VALUE!</v>
      </c>
      <c r="R20" s="78" t="e">
        <f>SUM(R13:R19)</f>
        <v>#VALUE!</v>
      </c>
      <c r="S20" s="79"/>
      <c r="T20" s="79" t="e">
        <f>SUM(T13:T19)</f>
        <v>#VALUE!</v>
      </c>
      <c r="U20" s="79" t="e">
        <f>SUM(U13:U19)</f>
        <v>#VALUE!</v>
      </c>
      <c r="V20" s="83"/>
    </row>
    <row r="21" spans="1:24">
      <c r="E21" s="78"/>
      <c r="F21" s="79"/>
      <c r="G21" s="79"/>
      <c r="H21" s="79"/>
      <c r="I21" s="79"/>
      <c r="J21" s="78"/>
      <c r="K21" s="84"/>
      <c r="L21" s="79"/>
      <c r="M21" s="79" t="s">
        <v>65</v>
      </c>
      <c r="N21" s="78"/>
      <c r="O21" s="84"/>
      <c r="P21" s="79"/>
      <c r="Q21" s="79" t="s">
        <v>65</v>
      </c>
      <c r="R21" s="78"/>
      <c r="S21" s="79"/>
      <c r="T21" s="79"/>
      <c r="U21" s="79"/>
      <c r="V21" s="83"/>
      <c r="W21" s="59"/>
      <c r="X21" s="88"/>
    </row>
    <row r="22" spans="1:24" s="89" customFormat="1">
      <c r="B22" s="54" t="s">
        <v>34</v>
      </c>
      <c r="C22" s="54"/>
      <c r="D22" s="55" t="s">
        <v>35</v>
      </c>
      <c r="E22" s="86" t="e">
        <f>SUMIFS('[93]305 Inputs'!$F:$F,'[93]305 Inputs'!$J:$J,$D22,'[93]305 Inputs'!$C:$C,$D$12)</f>
        <v>#VALUE!</v>
      </c>
      <c r="F22" s="85" t="e">
        <f>-SUMIFS('[93]WA SBC'!$R:$R,'[93]WA SBC'!$B:$B,$D22,'[93]WA SBC'!$A:$A,$D$12)</f>
        <v>#VALUE!</v>
      </c>
      <c r="G22" s="85" t="e">
        <f>-SUMIFS('[93]305 Inputs'!$F:$F,'[93]305 Inputs'!$J:$J,$D22,'[93]305 Inputs'!$C:$C,$D$12,'[93]305 Inputs'!$D:$D,"B")</f>
        <v>#VALUE!</v>
      </c>
      <c r="H22" s="85">
        <v>0</v>
      </c>
      <c r="I22" s="85" t="e">
        <f>SUM(F22:H22)</f>
        <v>#VALUE!</v>
      </c>
      <c r="J22" s="86" t="e">
        <f>E22+I22</f>
        <v>#VALUE!</v>
      </c>
      <c r="K22" s="87">
        <v>1.72E-2</v>
      </c>
      <c r="L22" s="85" t="e">
        <f>ROUND(J22*K22*(($X$7-$X$10)/($X$7+$X$10*K22)),0)</f>
        <v>#VALUE!</v>
      </c>
      <c r="M22" s="85" t="e">
        <f>SUM(L22:L22)</f>
        <v>#VALUE!</v>
      </c>
      <c r="N22" s="86" t="e">
        <f>M22+J22</f>
        <v>#VALUE!</v>
      </c>
      <c r="O22" s="87">
        <v>2.3400000000000001E-2</v>
      </c>
      <c r="P22" s="85" t="e">
        <f>ROUND(N22*O22*($X$17/$X$14),0)</f>
        <v>#VALUE!</v>
      </c>
      <c r="Q22" s="85" t="e">
        <f>SUM(P22:P22)</f>
        <v>#VALUE!</v>
      </c>
      <c r="R22" s="86" t="e">
        <f>Q22+N22</f>
        <v>#VALUE!</v>
      </c>
      <c r="S22" s="85"/>
      <c r="T22" s="85" t="e">
        <f>I22+M22+Q22</f>
        <v>#VALUE!</v>
      </c>
      <c r="U22" s="85" t="e">
        <f>+E22+T22</f>
        <v>#VALUE!</v>
      </c>
      <c r="V22" s="83"/>
      <c r="W22" s="90"/>
    </row>
    <row r="23" spans="1:24">
      <c r="B23" s="54" t="s">
        <v>33</v>
      </c>
      <c r="E23" s="78" t="e">
        <f t="shared" ref="E23:J23" si="11">SUM(E22:E22)</f>
        <v>#VALUE!</v>
      </c>
      <c r="F23" s="79" t="e">
        <f t="shared" si="11"/>
        <v>#VALUE!</v>
      </c>
      <c r="G23" s="79" t="e">
        <f t="shared" si="11"/>
        <v>#VALUE!</v>
      </c>
      <c r="H23" s="79">
        <f t="shared" si="11"/>
        <v>0</v>
      </c>
      <c r="I23" s="79" t="e">
        <f t="shared" si="11"/>
        <v>#VALUE!</v>
      </c>
      <c r="J23" s="78" t="e">
        <f t="shared" si="11"/>
        <v>#VALUE!</v>
      </c>
      <c r="K23" s="87"/>
      <c r="L23" s="79" t="e">
        <f>SUM(L22:L22)</f>
        <v>#VALUE!</v>
      </c>
      <c r="M23" s="79" t="e">
        <f>SUM(M22:M22)</f>
        <v>#VALUE!</v>
      </c>
      <c r="N23" s="78" t="e">
        <f>SUM(N22:N22)</f>
        <v>#VALUE!</v>
      </c>
      <c r="O23" s="87"/>
      <c r="P23" s="79" t="e">
        <f>SUM(P22:P22)</f>
        <v>#VALUE!</v>
      </c>
      <c r="Q23" s="79" t="e">
        <f>SUM(Q22:Q22)</f>
        <v>#VALUE!</v>
      </c>
      <c r="R23" s="78" t="e">
        <f>SUM(R22:R22)</f>
        <v>#VALUE!</v>
      </c>
      <c r="S23" s="79"/>
      <c r="T23" s="79" t="e">
        <f>SUM(T22:T22)</f>
        <v>#VALUE!</v>
      </c>
      <c r="U23" s="79" t="e">
        <f>SUM(U22:U22)</f>
        <v>#VALUE!</v>
      </c>
      <c r="V23" s="83"/>
    </row>
    <row r="24" spans="1:24">
      <c r="E24" s="78"/>
      <c r="F24" s="79"/>
      <c r="G24" s="79"/>
      <c r="H24" s="79"/>
      <c r="I24" s="79"/>
      <c r="J24" s="78"/>
      <c r="K24" s="87"/>
      <c r="L24" s="84"/>
      <c r="M24" s="84"/>
      <c r="N24" s="78"/>
      <c r="O24" s="87"/>
      <c r="P24" s="84"/>
      <c r="Q24" s="84"/>
      <c r="R24" s="78"/>
      <c r="S24" s="79"/>
      <c r="T24" s="79"/>
      <c r="U24" s="79"/>
      <c r="V24" s="83"/>
      <c r="W24" s="91"/>
    </row>
    <row r="25" spans="1:24" s="89" customFormat="1">
      <c r="A25" s="54"/>
      <c r="B25" s="54" t="s">
        <v>36</v>
      </c>
      <c r="C25" s="54"/>
      <c r="D25" s="55" t="s">
        <v>37</v>
      </c>
      <c r="E25" s="86" t="e">
        <f>SUMIFS('[93]305 Inputs'!$F:$F,'[93]305 Inputs'!$J:$J,$D25,'[93]305 Inputs'!$C:$C,$D$12)</f>
        <v>#VALUE!</v>
      </c>
      <c r="F25" s="85">
        <v>0</v>
      </c>
      <c r="G25" s="85">
        <v>0</v>
      </c>
      <c r="H25" s="85">
        <v>0</v>
      </c>
      <c r="I25" s="85">
        <f>SUM(F25:H25)</f>
        <v>0</v>
      </c>
      <c r="J25" s="86" t="e">
        <f>E25+I25</f>
        <v>#VALUE!</v>
      </c>
      <c r="K25" s="87">
        <v>0</v>
      </c>
      <c r="L25" s="79">
        <v>0</v>
      </c>
      <c r="M25" s="85">
        <f>SUM(L25:L25)</f>
        <v>0</v>
      </c>
      <c r="N25" s="86" t="e">
        <f>M25+J25</f>
        <v>#VALUE!</v>
      </c>
      <c r="O25" s="87">
        <v>0</v>
      </c>
      <c r="P25" s="79">
        <v>0</v>
      </c>
      <c r="Q25" s="85">
        <f>SUM(P25:P25)</f>
        <v>0</v>
      </c>
      <c r="R25" s="86" t="e">
        <f>Q25+N25</f>
        <v>#VALUE!</v>
      </c>
      <c r="S25" s="79"/>
      <c r="T25" s="85">
        <f>I25+M25+Q25</f>
        <v>0</v>
      </c>
      <c r="U25" s="85" t="e">
        <f>+E25+T25</f>
        <v>#VALUE!</v>
      </c>
      <c r="V25" s="83"/>
    </row>
    <row r="26" spans="1:24" s="89" customFormat="1">
      <c r="A26" s="54"/>
      <c r="D26" s="55"/>
      <c r="E26" s="86"/>
      <c r="F26" s="85"/>
      <c r="G26" s="85"/>
      <c r="H26" s="85"/>
      <c r="I26" s="85"/>
      <c r="J26" s="86"/>
      <c r="K26" s="87"/>
      <c r="L26" s="85"/>
      <c r="M26" s="85"/>
      <c r="N26" s="86"/>
      <c r="O26" s="87"/>
      <c r="P26" s="85"/>
      <c r="Q26" s="85"/>
      <c r="R26" s="86"/>
      <c r="S26" s="85"/>
      <c r="T26" s="85"/>
      <c r="U26" s="85"/>
      <c r="V26" s="83"/>
    </row>
    <row r="27" spans="1:24" s="89" customFormat="1">
      <c r="A27" s="54"/>
      <c r="B27" s="54" t="s">
        <v>38</v>
      </c>
      <c r="C27" s="54"/>
      <c r="D27" s="55" t="s">
        <v>39</v>
      </c>
      <c r="E27" s="86" t="e">
        <f>SUMIFS('[93]305 Inputs'!$F:$F,'[93]305 Inputs'!$J:$J,$D27,'[93]305 Inputs'!$C:$C,$D$12)</f>
        <v>#VALUE!</v>
      </c>
      <c r="F27" s="85" t="e">
        <f t="shared" ref="F27:F33" si="12">-E27</f>
        <v>#VALUE!</v>
      </c>
      <c r="G27" s="85">
        <v>0</v>
      </c>
      <c r="H27" s="85">
        <v>0</v>
      </c>
      <c r="I27" s="85" t="e">
        <f t="shared" ref="I27:I35" si="13">SUM(F27:H27)</f>
        <v>#VALUE!</v>
      </c>
      <c r="J27" s="86" t="e">
        <f t="shared" ref="J27:J35" si="14">E27+I27</f>
        <v>#VALUE!</v>
      </c>
      <c r="K27" s="87">
        <v>0</v>
      </c>
      <c r="L27" s="85">
        <v>0</v>
      </c>
      <c r="M27" s="85">
        <f t="shared" ref="M27:M35" si="15">SUM(L27:L27)</f>
        <v>0</v>
      </c>
      <c r="N27" s="86" t="e">
        <f t="shared" ref="N27:N35" si="16">M27+J27</f>
        <v>#VALUE!</v>
      </c>
      <c r="O27" s="87">
        <v>0</v>
      </c>
      <c r="P27" s="85">
        <v>0</v>
      </c>
      <c r="Q27" s="85">
        <f t="shared" ref="Q27:Q35" si="17">SUM(P27:P27)</f>
        <v>0</v>
      </c>
      <c r="R27" s="86" t="e">
        <f t="shared" ref="R27:R35" si="18">Q27+N27</f>
        <v>#VALUE!</v>
      </c>
      <c r="S27" s="85"/>
      <c r="T27" s="85" t="e">
        <f t="shared" ref="T27:T35" si="19">I27+M27+Q27</f>
        <v>#VALUE!</v>
      </c>
      <c r="U27" s="85" t="e">
        <f t="shared" ref="U27:U35" si="20">+E27+T27</f>
        <v>#VALUE!</v>
      </c>
      <c r="V27" s="83"/>
    </row>
    <row r="28" spans="1:24" s="89" customFormat="1">
      <c r="A28" s="54"/>
      <c r="B28" s="54" t="s">
        <v>40</v>
      </c>
      <c r="C28" s="54"/>
      <c r="D28" s="55" t="s">
        <v>41</v>
      </c>
      <c r="E28" s="86" t="e">
        <f>SUMIFS('[93]305 Inputs'!$F:$F,'[93]305 Inputs'!$J:$J,$D28,'[93]305 Inputs'!$C:$C,$D$12)</f>
        <v>#VALUE!</v>
      </c>
      <c r="F28" s="85" t="e">
        <f t="shared" si="12"/>
        <v>#VALUE!</v>
      </c>
      <c r="G28" s="85">
        <v>0</v>
      </c>
      <c r="H28" s="85">
        <v>0</v>
      </c>
      <c r="I28" s="85" t="e">
        <f t="shared" si="13"/>
        <v>#VALUE!</v>
      </c>
      <c r="J28" s="86" t="e">
        <f t="shared" si="14"/>
        <v>#VALUE!</v>
      </c>
      <c r="K28" s="87">
        <v>0</v>
      </c>
      <c r="L28" s="85">
        <v>0</v>
      </c>
      <c r="M28" s="85">
        <f t="shared" si="15"/>
        <v>0</v>
      </c>
      <c r="N28" s="86" t="e">
        <f t="shared" si="16"/>
        <v>#VALUE!</v>
      </c>
      <c r="O28" s="87">
        <v>0</v>
      </c>
      <c r="P28" s="85">
        <v>0</v>
      </c>
      <c r="Q28" s="85">
        <f t="shared" si="17"/>
        <v>0</v>
      </c>
      <c r="R28" s="86" t="e">
        <f t="shared" si="18"/>
        <v>#VALUE!</v>
      </c>
      <c r="S28" s="85"/>
      <c r="T28" s="85" t="e">
        <f t="shared" si="19"/>
        <v>#VALUE!</v>
      </c>
      <c r="U28" s="85" t="e">
        <f t="shared" si="20"/>
        <v>#VALUE!</v>
      </c>
      <c r="V28" s="83"/>
    </row>
    <row r="29" spans="1:24" s="89" customFormat="1">
      <c r="B29" s="54" t="s">
        <v>42</v>
      </c>
      <c r="C29" s="54"/>
      <c r="D29" s="55" t="s">
        <v>43</v>
      </c>
      <c r="E29" s="86" t="e">
        <f>SUMIFS('[93]305 Inputs'!$F:$F,'[93]305 Inputs'!$J:$J,$D29,'[93]305 Inputs'!$C:$C,$D$12)</f>
        <v>#VALUE!</v>
      </c>
      <c r="F29" s="85" t="e">
        <f t="shared" si="12"/>
        <v>#VALUE!</v>
      </c>
      <c r="G29" s="85">
        <v>0</v>
      </c>
      <c r="H29" s="85">
        <v>0</v>
      </c>
      <c r="I29" s="85" t="e">
        <f t="shared" si="13"/>
        <v>#VALUE!</v>
      </c>
      <c r="J29" s="86" t="e">
        <f t="shared" si="14"/>
        <v>#VALUE!</v>
      </c>
      <c r="K29" s="87">
        <v>0</v>
      </c>
      <c r="L29" s="85">
        <v>0</v>
      </c>
      <c r="M29" s="85">
        <f t="shared" si="15"/>
        <v>0</v>
      </c>
      <c r="N29" s="86" t="e">
        <f t="shared" si="16"/>
        <v>#VALUE!</v>
      </c>
      <c r="O29" s="87">
        <v>0</v>
      </c>
      <c r="P29" s="85">
        <v>0</v>
      </c>
      <c r="Q29" s="85">
        <f t="shared" si="17"/>
        <v>0</v>
      </c>
      <c r="R29" s="86" t="e">
        <f t="shared" si="18"/>
        <v>#VALUE!</v>
      </c>
      <c r="S29" s="85"/>
      <c r="T29" s="85" t="e">
        <f t="shared" si="19"/>
        <v>#VALUE!</v>
      </c>
      <c r="U29" s="85" t="e">
        <f t="shared" si="20"/>
        <v>#VALUE!</v>
      </c>
      <c r="V29" s="90"/>
    </row>
    <row r="30" spans="1:24" s="89" customFormat="1">
      <c r="B30" s="54" t="s">
        <v>44</v>
      </c>
      <c r="C30" s="54"/>
      <c r="D30" s="55" t="s">
        <v>45</v>
      </c>
      <c r="E30" s="86" t="e">
        <f>SUMIFS('[93]305 Inputs'!$F:$F,'[93]305 Inputs'!$J:$J,$D30,'[93]305 Inputs'!$C:$C,$D$12)</f>
        <v>#VALUE!</v>
      </c>
      <c r="F30" s="85" t="e">
        <f t="shared" si="12"/>
        <v>#VALUE!</v>
      </c>
      <c r="G30" s="85">
        <v>0</v>
      </c>
      <c r="H30" s="85">
        <v>0</v>
      </c>
      <c r="I30" s="85" t="e">
        <f t="shared" si="13"/>
        <v>#VALUE!</v>
      </c>
      <c r="J30" s="86" t="e">
        <f t="shared" si="14"/>
        <v>#VALUE!</v>
      </c>
      <c r="K30" s="87">
        <v>0</v>
      </c>
      <c r="L30" s="85">
        <v>0</v>
      </c>
      <c r="M30" s="85">
        <f t="shared" si="15"/>
        <v>0</v>
      </c>
      <c r="N30" s="86" t="e">
        <f t="shared" si="16"/>
        <v>#VALUE!</v>
      </c>
      <c r="O30" s="87">
        <v>0</v>
      </c>
      <c r="P30" s="85">
        <v>0</v>
      </c>
      <c r="Q30" s="85">
        <f t="shared" si="17"/>
        <v>0</v>
      </c>
      <c r="R30" s="86" t="e">
        <f t="shared" si="18"/>
        <v>#VALUE!</v>
      </c>
      <c r="S30" s="85"/>
      <c r="T30" s="85" t="e">
        <f t="shared" si="19"/>
        <v>#VALUE!</v>
      </c>
      <c r="U30" s="85" t="e">
        <f t="shared" si="20"/>
        <v>#VALUE!</v>
      </c>
      <c r="V30" s="90"/>
      <c r="W30" s="90"/>
    </row>
    <row r="31" spans="1:24" s="89" customFormat="1">
      <c r="B31" s="54" t="s">
        <v>46</v>
      </c>
      <c r="C31" s="54"/>
      <c r="D31" s="55" t="s">
        <v>47</v>
      </c>
      <c r="E31" s="86" t="e">
        <f>SUMIFS('[93]305 Inputs'!$F:$F,'[93]305 Inputs'!$J:$J,$D31,'[93]305 Inputs'!$C:$C,$D$12)</f>
        <v>#VALUE!</v>
      </c>
      <c r="F31" s="85" t="e">
        <f t="shared" si="12"/>
        <v>#VALUE!</v>
      </c>
      <c r="G31" s="85">
        <v>0</v>
      </c>
      <c r="H31" s="85">
        <v>0</v>
      </c>
      <c r="I31" s="85" t="e">
        <f t="shared" si="13"/>
        <v>#VALUE!</v>
      </c>
      <c r="J31" s="86" t="e">
        <f t="shared" si="14"/>
        <v>#VALUE!</v>
      </c>
      <c r="K31" s="87">
        <v>0</v>
      </c>
      <c r="L31" s="85">
        <v>0</v>
      </c>
      <c r="M31" s="85">
        <f t="shared" si="15"/>
        <v>0</v>
      </c>
      <c r="N31" s="86" t="e">
        <f t="shared" si="16"/>
        <v>#VALUE!</v>
      </c>
      <c r="O31" s="87">
        <v>0</v>
      </c>
      <c r="P31" s="85">
        <v>0</v>
      </c>
      <c r="Q31" s="85">
        <f t="shared" si="17"/>
        <v>0</v>
      </c>
      <c r="R31" s="86" t="e">
        <f t="shared" si="18"/>
        <v>#VALUE!</v>
      </c>
      <c r="S31" s="85"/>
      <c r="T31" s="85" t="e">
        <f t="shared" si="19"/>
        <v>#VALUE!</v>
      </c>
      <c r="U31" s="85" t="e">
        <f t="shared" si="20"/>
        <v>#VALUE!</v>
      </c>
      <c r="V31" s="90"/>
      <c r="W31" s="90"/>
    </row>
    <row r="32" spans="1:24" s="89" customFormat="1">
      <c r="B32" s="54" t="s">
        <v>48</v>
      </c>
      <c r="C32" s="54"/>
      <c r="D32" s="55" t="s">
        <v>49</v>
      </c>
      <c r="E32" s="86" t="e">
        <f>SUMIFS('[93]305 Inputs'!$F:$F,'[93]305 Inputs'!$J:$J,$D32,'[93]305 Inputs'!$C:$C,$D$12)</f>
        <v>#VALUE!</v>
      </c>
      <c r="F32" s="85" t="e">
        <f t="shared" si="12"/>
        <v>#VALUE!</v>
      </c>
      <c r="G32" s="85">
        <v>0</v>
      </c>
      <c r="H32" s="85">
        <v>0</v>
      </c>
      <c r="I32" s="85" t="e">
        <f t="shared" si="13"/>
        <v>#VALUE!</v>
      </c>
      <c r="J32" s="86" t="e">
        <f t="shared" si="14"/>
        <v>#VALUE!</v>
      </c>
      <c r="K32" s="87">
        <v>0</v>
      </c>
      <c r="L32" s="85">
        <v>0</v>
      </c>
      <c r="M32" s="85">
        <f>SUM(L32:L32)</f>
        <v>0</v>
      </c>
      <c r="N32" s="86" t="e">
        <f t="shared" si="16"/>
        <v>#VALUE!</v>
      </c>
      <c r="O32" s="87">
        <v>0</v>
      </c>
      <c r="P32" s="85">
        <v>0</v>
      </c>
      <c r="Q32" s="85">
        <f>SUM(P32:P32)</f>
        <v>0</v>
      </c>
      <c r="R32" s="86" t="e">
        <f t="shared" si="18"/>
        <v>#VALUE!</v>
      </c>
      <c r="S32" s="85"/>
      <c r="T32" s="85" t="e">
        <f t="shared" si="19"/>
        <v>#VALUE!</v>
      </c>
      <c r="U32" s="85" t="e">
        <f t="shared" si="20"/>
        <v>#VALUE!</v>
      </c>
      <c r="V32" s="90"/>
      <c r="W32" s="90"/>
    </row>
    <row r="33" spans="1:23" s="89" customFormat="1">
      <c r="B33" s="54" t="s">
        <v>50</v>
      </c>
      <c r="C33" s="54"/>
      <c r="D33" s="55" t="s">
        <v>51</v>
      </c>
      <c r="E33" s="86" t="e">
        <f>SUMIFS('[93]305 Inputs'!$F:$F,'[93]305 Inputs'!$J:$J,$D33,'[93]305 Inputs'!$C:$C,$D$12)</f>
        <v>#VALUE!</v>
      </c>
      <c r="F33" s="85" t="e">
        <f t="shared" si="12"/>
        <v>#VALUE!</v>
      </c>
      <c r="G33" s="85">
        <v>0</v>
      </c>
      <c r="H33" s="85">
        <v>0</v>
      </c>
      <c r="I33" s="85" t="e">
        <f t="shared" si="13"/>
        <v>#VALUE!</v>
      </c>
      <c r="J33" s="86" t="e">
        <f t="shared" si="14"/>
        <v>#VALUE!</v>
      </c>
      <c r="K33" s="87">
        <v>0</v>
      </c>
      <c r="L33" s="85">
        <v>0</v>
      </c>
      <c r="M33" s="85">
        <f>SUM(L33:L33)</f>
        <v>0</v>
      </c>
      <c r="N33" s="86" t="e">
        <f t="shared" si="16"/>
        <v>#VALUE!</v>
      </c>
      <c r="O33" s="87">
        <v>0</v>
      </c>
      <c r="P33" s="85">
        <v>0</v>
      </c>
      <c r="Q33" s="85">
        <f>SUM(P33:P33)</f>
        <v>0</v>
      </c>
      <c r="R33" s="86" t="e">
        <f t="shared" si="18"/>
        <v>#VALUE!</v>
      </c>
      <c r="S33" s="85"/>
      <c r="T33" s="85" t="e">
        <f t="shared" si="19"/>
        <v>#VALUE!</v>
      </c>
      <c r="U33" s="85" t="e">
        <f t="shared" si="20"/>
        <v>#VALUE!</v>
      </c>
      <c r="V33" s="90"/>
      <c r="W33" s="90"/>
    </row>
    <row r="34" spans="1:23" s="89" customFormat="1">
      <c r="A34" s="54"/>
      <c r="B34" s="54" t="s">
        <v>143</v>
      </c>
      <c r="C34" s="54"/>
      <c r="D34" s="55" t="s">
        <v>53</v>
      </c>
      <c r="E34" s="86" t="e">
        <f>SUMIFS('[93]305 Inputs'!$F:$F,'[93]305 Inputs'!$J:$J,$D34,'[93]305 Inputs'!$C:$C,$D$12)</f>
        <v>#VALUE!</v>
      </c>
      <c r="F34" s="85">
        <v>0</v>
      </c>
      <c r="G34" s="85" t="e">
        <f>-E34</f>
        <v>#VALUE!</v>
      </c>
      <c r="H34" s="85">
        <v>0</v>
      </c>
      <c r="I34" s="85" t="e">
        <f t="shared" si="13"/>
        <v>#VALUE!</v>
      </c>
      <c r="J34" s="86" t="e">
        <f t="shared" si="14"/>
        <v>#VALUE!</v>
      </c>
      <c r="K34" s="87">
        <v>0</v>
      </c>
      <c r="L34" s="85">
        <v>0</v>
      </c>
      <c r="M34" s="85">
        <f t="shared" si="15"/>
        <v>0</v>
      </c>
      <c r="N34" s="86" t="e">
        <f t="shared" si="16"/>
        <v>#VALUE!</v>
      </c>
      <c r="O34" s="87">
        <v>0</v>
      </c>
      <c r="P34" s="85">
        <v>0</v>
      </c>
      <c r="Q34" s="85">
        <f t="shared" si="17"/>
        <v>0</v>
      </c>
      <c r="R34" s="86" t="e">
        <f t="shared" si="18"/>
        <v>#VALUE!</v>
      </c>
      <c r="S34" s="85"/>
      <c r="T34" s="85" t="e">
        <f t="shared" si="19"/>
        <v>#VALUE!</v>
      </c>
      <c r="U34" s="85" t="e">
        <f t="shared" si="20"/>
        <v>#VALUE!</v>
      </c>
      <c r="V34" s="90"/>
    </row>
    <row r="35" spans="1:23" s="89" customFormat="1">
      <c r="A35" s="54"/>
      <c r="B35" s="54" t="s">
        <v>54</v>
      </c>
      <c r="C35" s="54"/>
      <c r="D35" s="55" t="s">
        <v>55</v>
      </c>
      <c r="E35" s="86" t="e">
        <f>SUMIFS('[93]305 Inputs'!$F:$F,'[93]305 Inputs'!$J:$J,$D35,'[93]305 Inputs'!$C:$C,$D$12)</f>
        <v>#VALUE!</v>
      </c>
      <c r="F35" s="85" t="e">
        <f>E35*-1</f>
        <v>#VALUE!</v>
      </c>
      <c r="G35" s="85">
        <v>0</v>
      </c>
      <c r="H35" s="85">
        <v>0</v>
      </c>
      <c r="I35" s="85" t="e">
        <f t="shared" si="13"/>
        <v>#VALUE!</v>
      </c>
      <c r="J35" s="86" t="e">
        <f t="shared" si="14"/>
        <v>#VALUE!</v>
      </c>
      <c r="K35" s="87">
        <v>0</v>
      </c>
      <c r="L35" s="85">
        <v>0</v>
      </c>
      <c r="M35" s="85">
        <f t="shared" si="15"/>
        <v>0</v>
      </c>
      <c r="N35" s="86" t="e">
        <f t="shared" si="16"/>
        <v>#VALUE!</v>
      </c>
      <c r="O35" s="87">
        <v>0</v>
      </c>
      <c r="P35" s="85">
        <v>0</v>
      </c>
      <c r="Q35" s="85">
        <f t="shared" si="17"/>
        <v>0</v>
      </c>
      <c r="R35" s="86" t="e">
        <f t="shared" si="18"/>
        <v>#VALUE!</v>
      </c>
      <c r="S35" s="85"/>
      <c r="T35" s="85" t="e">
        <f t="shared" si="19"/>
        <v>#VALUE!</v>
      </c>
      <c r="U35" s="85" t="e">
        <f t="shared" si="20"/>
        <v>#VALUE!</v>
      </c>
      <c r="V35" s="90"/>
    </row>
    <row r="36" spans="1:23" s="89" customFormat="1">
      <c r="A36" s="54"/>
      <c r="D36" s="55"/>
      <c r="E36" s="86"/>
      <c r="F36" s="85"/>
      <c r="G36" s="85"/>
      <c r="H36" s="85"/>
      <c r="I36" s="85"/>
      <c r="J36" s="86"/>
      <c r="K36" s="87"/>
      <c r="L36" s="79"/>
      <c r="M36" s="85"/>
      <c r="N36" s="86"/>
      <c r="O36" s="87"/>
      <c r="P36" s="79"/>
      <c r="Q36" s="85"/>
      <c r="R36" s="86"/>
      <c r="S36" s="85"/>
      <c r="T36" s="85"/>
      <c r="U36" s="85"/>
      <c r="V36" s="90"/>
    </row>
    <row r="37" spans="1:23" s="89" customFormat="1">
      <c r="B37" s="54" t="s">
        <v>144</v>
      </c>
      <c r="C37" s="54"/>
      <c r="D37" s="55" t="s">
        <v>57</v>
      </c>
      <c r="E37" s="86" t="e">
        <f>SUMIFS('[93]305 Inputs'!$F:$F,'[93]305 Inputs'!$J:$J,$D37,'[93]305 Inputs'!$C:$C,$D$12)</f>
        <v>#VALUE!</v>
      </c>
      <c r="F37" s="85">
        <v>0</v>
      </c>
      <c r="G37" s="85">
        <v>0</v>
      </c>
      <c r="H37" s="85">
        <v>0</v>
      </c>
      <c r="I37" s="85">
        <f>SUM(F37:H37)</f>
        <v>0</v>
      </c>
      <c r="J37" s="86" t="e">
        <f>E37+I37</f>
        <v>#VALUE!</v>
      </c>
      <c r="K37" s="87">
        <v>0</v>
      </c>
      <c r="L37" s="85">
        <v>0</v>
      </c>
      <c r="M37" s="85">
        <f>SUM(L37:L37)</f>
        <v>0</v>
      </c>
      <c r="N37" s="86" t="e">
        <f>M37+J37</f>
        <v>#VALUE!</v>
      </c>
      <c r="O37" s="87">
        <v>0</v>
      </c>
      <c r="P37" s="85">
        <v>0</v>
      </c>
      <c r="Q37" s="85">
        <f>SUM(P37:P37)</f>
        <v>0</v>
      </c>
      <c r="R37" s="86" t="e">
        <f>Q37+N37</f>
        <v>#VALUE!</v>
      </c>
      <c r="S37" s="85"/>
      <c r="T37" s="85">
        <f>I37+M37+Q37</f>
        <v>0</v>
      </c>
      <c r="U37" s="85" t="e">
        <f>+E37+T37</f>
        <v>#VALUE!</v>
      </c>
      <c r="V37" s="90"/>
    </row>
    <row r="38" spans="1:23" s="89" customFormat="1">
      <c r="A38" s="54"/>
      <c r="D38" s="55"/>
      <c r="E38" s="86"/>
      <c r="F38" s="85"/>
      <c r="G38" s="85"/>
      <c r="H38" s="85"/>
      <c r="I38" s="85"/>
      <c r="J38" s="86"/>
      <c r="K38" s="87"/>
      <c r="L38" s="87"/>
      <c r="M38" s="87"/>
      <c r="N38" s="86"/>
      <c r="O38" s="87"/>
      <c r="P38" s="87"/>
      <c r="Q38" s="87"/>
      <c r="R38" s="86"/>
      <c r="S38" s="85"/>
      <c r="T38" s="85"/>
      <c r="U38" s="85"/>
      <c r="V38" s="90"/>
    </row>
    <row r="39" spans="1:23">
      <c r="B39" s="92" t="s">
        <v>6</v>
      </c>
      <c r="C39" s="93"/>
      <c r="D39" s="94"/>
      <c r="E39" s="95" t="e">
        <f t="shared" ref="E39:J39" si="21">+E20+E23+E25+SUM(E27:E37)</f>
        <v>#VALUE!</v>
      </c>
      <c r="F39" s="96" t="e">
        <f t="shared" si="21"/>
        <v>#VALUE!</v>
      </c>
      <c r="G39" s="96" t="e">
        <f t="shared" si="21"/>
        <v>#VALUE!</v>
      </c>
      <c r="H39" s="96">
        <f t="shared" si="21"/>
        <v>-2379416.4000000004</v>
      </c>
      <c r="I39" s="96" t="e">
        <f t="shared" si="21"/>
        <v>#VALUE!</v>
      </c>
      <c r="J39" s="95" t="e">
        <f t="shared" si="21"/>
        <v>#VALUE!</v>
      </c>
      <c r="K39" s="96">
        <f t="shared" ref="K39:R39" si="22">+K20+K23+K25+SUM(K27:K37)</f>
        <v>0</v>
      </c>
      <c r="L39" s="96" t="e">
        <f t="shared" si="22"/>
        <v>#VALUE!</v>
      </c>
      <c r="M39" s="96" t="e">
        <f t="shared" si="22"/>
        <v>#VALUE!</v>
      </c>
      <c r="N39" s="95" t="e">
        <f t="shared" si="22"/>
        <v>#VALUE!</v>
      </c>
      <c r="O39" s="96">
        <f t="shared" si="22"/>
        <v>0</v>
      </c>
      <c r="P39" s="96" t="e">
        <f t="shared" si="22"/>
        <v>#VALUE!</v>
      </c>
      <c r="Q39" s="96" t="e">
        <f t="shared" si="22"/>
        <v>#VALUE!</v>
      </c>
      <c r="R39" s="95" t="e">
        <f t="shared" si="22"/>
        <v>#VALUE!</v>
      </c>
      <c r="S39" s="96"/>
      <c r="T39" s="96" t="e">
        <f>+T20+T23+T25+SUM(T27:T37)</f>
        <v>#VALUE!</v>
      </c>
      <c r="U39" s="96" t="e">
        <f>+U20+U23+U25+SUM(U27:U37)</f>
        <v>#VALUE!</v>
      </c>
      <c r="V39" s="88"/>
    </row>
    <row r="40" spans="1:23">
      <c r="E40" s="78"/>
      <c r="F40" s="79"/>
      <c r="G40" s="79"/>
      <c r="H40" s="79"/>
      <c r="I40" s="79"/>
      <c r="J40" s="78"/>
      <c r="K40" s="79"/>
      <c r="L40" s="79"/>
      <c r="M40" s="79"/>
      <c r="N40" s="78"/>
      <c r="O40" s="79"/>
      <c r="P40" s="79"/>
      <c r="Q40" s="79"/>
      <c r="R40" s="78"/>
      <c r="S40" s="79"/>
      <c r="T40" s="88"/>
      <c r="U40" s="79"/>
      <c r="V40" s="88"/>
    </row>
    <row r="41" spans="1:23">
      <c r="A41" s="74" t="s">
        <v>58</v>
      </c>
      <c r="B41" s="74"/>
      <c r="C41" s="74"/>
      <c r="D41" s="72" t="s">
        <v>59</v>
      </c>
      <c r="E41" s="78"/>
      <c r="F41" s="79"/>
      <c r="G41" s="79"/>
      <c r="H41" s="79"/>
      <c r="I41" s="79"/>
      <c r="J41" s="78"/>
      <c r="K41" s="79"/>
      <c r="L41" s="79"/>
      <c r="M41" s="79"/>
      <c r="N41" s="78"/>
      <c r="O41" s="79"/>
      <c r="P41" s="79"/>
      <c r="Q41" s="79"/>
      <c r="R41" s="78"/>
      <c r="S41" s="79"/>
      <c r="T41" s="88"/>
      <c r="U41" s="79"/>
      <c r="V41" s="88"/>
    </row>
    <row r="42" spans="1:23">
      <c r="B42" s="36" t="s">
        <v>60</v>
      </c>
      <c r="C42" s="36"/>
      <c r="D42" s="55">
        <v>24</v>
      </c>
      <c r="E42" s="78" t="e">
        <f>SUMIFS('[93]305 Inputs'!$F:$F,'[93]305 Inputs'!$J:$J,$D42,'[93]305 Inputs'!$C:$C,$D$41)</f>
        <v>#VALUE!</v>
      </c>
      <c r="F42" s="79" t="e">
        <f>-SUMIFS('[93]WA SBC'!$R:$R,'[93]WA SBC'!$B:$B,$D42,'[93]WA SBC'!$A:$A,$D$41)</f>
        <v>#VALUE!</v>
      </c>
      <c r="G42" s="79" t="e">
        <f>-SUMIFS('[93]305 Inputs'!$F:$F,'[93]305 Inputs'!$J:$J,$D42,'[93]305 Inputs'!$C:$C,$D$41,'[93]305 Inputs'!$D:$D,"B")</f>
        <v>#VALUE!</v>
      </c>
      <c r="H42" s="79">
        <f>[93]Temperature!I75*1000</f>
        <v>-433965.25</v>
      </c>
      <c r="I42" s="79" t="e">
        <f>SUM(F42:H42)</f>
        <v>#VALUE!</v>
      </c>
      <c r="J42" s="78" t="e">
        <f>E42+I42</f>
        <v>#VALUE!</v>
      </c>
      <c r="K42" s="82">
        <f>$K$18</f>
        <v>1.6899999999999998E-2</v>
      </c>
      <c r="L42" s="79" t="e">
        <f>ROUND(J42*K42*(($X$7-$X$10)/($X$7+$X$10*K42)),0)</f>
        <v>#VALUE!</v>
      </c>
      <c r="M42" s="79" t="e">
        <f>SUM(L42:L42)</f>
        <v>#VALUE!</v>
      </c>
      <c r="N42" s="78" t="e">
        <f>M42+J42</f>
        <v>#VALUE!</v>
      </c>
      <c r="O42" s="82">
        <f>$O$18</f>
        <v>2.35E-2</v>
      </c>
      <c r="P42" s="79" t="e">
        <f>ROUND(N42*O42*($X$17/$X$14),0)</f>
        <v>#VALUE!</v>
      </c>
      <c r="Q42" s="79" t="e">
        <f>SUM(P42:P42)</f>
        <v>#VALUE!</v>
      </c>
      <c r="R42" s="78" t="e">
        <f>Q42+N42</f>
        <v>#VALUE!</v>
      </c>
      <c r="S42" s="79"/>
      <c r="T42" s="79" t="e">
        <f>I42+M42+Q42</f>
        <v>#VALUE!</v>
      </c>
      <c r="U42" s="79" t="e">
        <f>+E42+T42</f>
        <v>#VALUE!</v>
      </c>
      <c r="V42" s="88"/>
    </row>
    <row r="43" spans="1:23" s="89" customFormat="1">
      <c r="B43" s="36" t="s">
        <v>61</v>
      </c>
      <c r="C43" s="36"/>
      <c r="D43" s="55" t="s">
        <v>62</v>
      </c>
      <c r="E43" s="78" t="e">
        <f>SUMIFS('[93]305 Inputs'!$F:$F,'[93]305 Inputs'!$J:$J,$D43,'[93]305 Inputs'!$C:$C,$D$41)</f>
        <v>#VALUE!</v>
      </c>
      <c r="F43" s="79" t="e">
        <f>-SUMIFS('[93]WA SBC'!$R:$R,'[93]WA SBC'!$B:$B,$D43,'[93]WA SBC'!$A:$A,$D$41)</f>
        <v>#VALUE!</v>
      </c>
      <c r="G43" s="79" t="e">
        <f>-SUMIFS('[93]305 Inputs'!$F:$F,'[93]305 Inputs'!$J:$J,$D43,'[93]305 Inputs'!$C:$C,$D$41,'[93]305 Inputs'!$D:$D,"B")</f>
        <v>#VALUE!</v>
      </c>
      <c r="H43" s="79">
        <v>0</v>
      </c>
      <c r="I43" s="79" t="e">
        <f>SUM(F43:H43)</f>
        <v>#VALUE!</v>
      </c>
      <c r="J43" s="78" t="e">
        <f>E43+I43</f>
        <v>#VALUE!</v>
      </c>
      <c r="K43" s="84">
        <f>$K$18</f>
        <v>1.6899999999999998E-2</v>
      </c>
      <c r="L43" s="79" t="e">
        <f>ROUND(J43*K43*(($X$7-$X$10)/($X$7+$X$10*K43)),0)</f>
        <v>#VALUE!</v>
      </c>
      <c r="M43" s="79" t="e">
        <f>SUM(L43:L43)</f>
        <v>#VALUE!</v>
      </c>
      <c r="N43" s="78" t="e">
        <f>M43+J43</f>
        <v>#VALUE!</v>
      </c>
      <c r="O43" s="84">
        <f>$O$18</f>
        <v>2.35E-2</v>
      </c>
      <c r="P43" s="79" t="e">
        <f>ROUND(N43*O43*($X$17/$X$14),0)</f>
        <v>#VALUE!</v>
      </c>
      <c r="Q43" s="79" t="e">
        <f>SUM(P43:P43)</f>
        <v>#VALUE!</v>
      </c>
      <c r="R43" s="78" t="e">
        <f>Q43+N43</f>
        <v>#VALUE!</v>
      </c>
      <c r="S43" s="79"/>
      <c r="T43" s="79" t="e">
        <f>I43+M43+Q43</f>
        <v>#VALUE!</v>
      </c>
      <c r="U43" s="79" t="e">
        <f>+E43+T43</f>
        <v>#VALUE!</v>
      </c>
      <c r="V43" s="90"/>
    </row>
    <row r="44" spans="1:23">
      <c r="B44" s="36" t="s">
        <v>63</v>
      </c>
      <c r="C44" s="36"/>
      <c r="D44" s="55" t="s">
        <v>64</v>
      </c>
      <c r="E44" s="86" t="e">
        <f>SUMIFS('[93]305 Inputs'!$F:$F,'[93]305 Inputs'!$J:$J,$D44,'[93]305 Inputs'!$C:$C,$D$41)</f>
        <v>#VALUE!</v>
      </c>
      <c r="F44" s="85" t="e">
        <f>-SUMIFS('[93]WA SBC'!$R:$R,'[93]WA SBC'!$B:$B,$D44,'[93]WA SBC'!$A:$A,$D$41)</f>
        <v>#VALUE!</v>
      </c>
      <c r="G44" s="85" t="e">
        <f>-SUMIFS('[93]305 Inputs'!$F:$F,'[93]305 Inputs'!$J:$J,$D44,'[93]305 Inputs'!$C:$C,$D$41,'[93]305 Inputs'!$D:$D,"B")</f>
        <v>#VALUE!</v>
      </c>
      <c r="H44" s="85">
        <v>0</v>
      </c>
      <c r="I44" s="85" t="e">
        <f>SUM(F44:H44)</f>
        <v>#VALUE!</v>
      </c>
      <c r="J44" s="86" t="e">
        <f>E44+I44</f>
        <v>#VALUE!</v>
      </c>
      <c r="K44" s="87">
        <f>$K$18</f>
        <v>1.6899999999999998E-2</v>
      </c>
      <c r="L44" s="85" t="e">
        <f>ROUND(J44*K44*(($X$7-$X$10)/($X$7+$X$10*K44)),0)</f>
        <v>#VALUE!</v>
      </c>
      <c r="M44" s="85" t="e">
        <f>SUM(L44:L44)</f>
        <v>#VALUE!</v>
      </c>
      <c r="N44" s="86" t="e">
        <f>M44+J44</f>
        <v>#VALUE!</v>
      </c>
      <c r="O44" s="87">
        <f>$O$18</f>
        <v>2.35E-2</v>
      </c>
      <c r="P44" s="85" t="e">
        <f>ROUND(N44*O44*($X$17/$X$14),0)</f>
        <v>#VALUE!</v>
      </c>
      <c r="Q44" s="85" t="e">
        <f>SUM(P44:P44)</f>
        <v>#VALUE!</v>
      </c>
      <c r="R44" s="86" t="e">
        <f>Q44+N44</f>
        <v>#VALUE!</v>
      </c>
      <c r="S44" s="85"/>
      <c r="T44" s="85" t="e">
        <f>I44+M44+Q44</f>
        <v>#VALUE!</v>
      </c>
      <c r="U44" s="85" t="e">
        <f>+E44+T44</f>
        <v>#VALUE!</v>
      </c>
      <c r="V44" s="88"/>
    </row>
    <row r="45" spans="1:23">
      <c r="B45" s="54" t="s">
        <v>33</v>
      </c>
      <c r="E45" s="78" t="e">
        <f t="shared" ref="E45:J45" si="23">SUM(E42:E44)</f>
        <v>#VALUE!</v>
      </c>
      <c r="F45" s="79" t="e">
        <f t="shared" si="23"/>
        <v>#VALUE!</v>
      </c>
      <c r="G45" s="79" t="e">
        <f t="shared" si="23"/>
        <v>#VALUE!</v>
      </c>
      <c r="H45" s="79">
        <f t="shared" si="23"/>
        <v>-433965.25</v>
      </c>
      <c r="I45" s="79" t="e">
        <f t="shared" si="23"/>
        <v>#VALUE!</v>
      </c>
      <c r="J45" s="78" t="e">
        <f t="shared" si="23"/>
        <v>#VALUE!</v>
      </c>
      <c r="K45" s="84"/>
      <c r="L45" s="79" t="e">
        <f>SUM(L42:L44)</f>
        <v>#VALUE!</v>
      </c>
      <c r="M45" s="79" t="e">
        <f>SUM(M42:M44)</f>
        <v>#VALUE!</v>
      </c>
      <c r="N45" s="78" t="e">
        <f>SUM(N42:N44)</f>
        <v>#VALUE!</v>
      </c>
      <c r="O45" s="84"/>
      <c r="P45" s="79" t="e">
        <f>SUM(P42:P44)</f>
        <v>#VALUE!</v>
      </c>
      <c r="Q45" s="79" t="e">
        <f>SUM(Q42:Q44)</f>
        <v>#VALUE!</v>
      </c>
      <c r="R45" s="78" t="e">
        <f>SUM(R42:R44)</f>
        <v>#VALUE!</v>
      </c>
      <c r="S45" s="79"/>
      <c r="T45" s="79" t="e">
        <f>SUM(T42:T44)</f>
        <v>#VALUE!</v>
      </c>
      <c r="U45" s="79" t="e">
        <f>SUM(U42:U44)</f>
        <v>#VALUE!</v>
      </c>
      <c r="V45" s="88"/>
    </row>
    <row r="46" spans="1:23">
      <c r="E46" s="78"/>
      <c r="F46" s="79"/>
      <c r="G46" s="79"/>
      <c r="H46" s="79"/>
      <c r="I46" s="79"/>
      <c r="J46" s="78"/>
      <c r="K46" s="79"/>
      <c r="L46" s="79"/>
      <c r="M46" s="79"/>
      <c r="N46" s="78"/>
      <c r="O46" s="79"/>
      <c r="P46" s="79"/>
      <c r="Q46" s="79"/>
      <c r="R46" s="78"/>
      <c r="S46" s="79"/>
      <c r="T46" s="79"/>
      <c r="U46" s="79"/>
      <c r="V46" s="88"/>
    </row>
    <row r="47" spans="1:23">
      <c r="B47" s="36" t="s">
        <v>66</v>
      </c>
      <c r="C47" s="36"/>
      <c r="D47" s="55">
        <v>36</v>
      </c>
      <c r="E47" s="86" t="e">
        <f>SUMIFS('[93]305 Inputs'!$F:$F,'[93]305 Inputs'!$J:$J,$D47,'[93]305 Inputs'!$C:$C,$D$41)</f>
        <v>#VALUE!</v>
      </c>
      <c r="F47" s="85" t="e">
        <f>-SUMIFS('[93]WA SBC'!$R:$R,'[93]WA SBC'!$B:$B,$D47,'[93]WA SBC'!$A:$A,$D$41)</f>
        <v>#VALUE!</v>
      </c>
      <c r="G47" s="85" t="e">
        <f>-SUMIFS('[93]305 Inputs'!$F:$F,'[93]305 Inputs'!$J:$J,$D47,'[93]305 Inputs'!$C:$C,$D$41,'[93]305 Inputs'!$D:$D,"B")</f>
        <v>#VALUE!</v>
      </c>
      <c r="H47" s="85">
        <f>[93]Temperature!G92*1000</f>
        <v>-455720.37002409226</v>
      </c>
      <c r="I47" s="85" t="e">
        <f>SUM(F47:H47)</f>
        <v>#VALUE!</v>
      </c>
      <c r="J47" s="86" t="e">
        <f>E47+I47</f>
        <v>#VALUE!</v>
      </c>
      <c r="K47" s="97">
        <v>1.6899999999999998E-2</v>
      </c>
      <c r="L47" s="85" t="e">
        <f>ROUND(J47*K47*(($X$7-$X$10)/($X$7+$X$10*K47)),0)</f>
        <v>#VALUE!</v>
      </c>
      <c r="M47" s="85" t="e">
        <f>SUM(L47:L47)</f>
        <v>#VALUE!</v>
      </c>
      <c r="N47" s="86" t="e">
        <f>M47+J47</f>
        <v>#VALUE!</v>
      </c>
      <c r="O47" s="97">
        <v>2.35E-2</v>
      </c>
      <c r="P47" s="85" t="e">
        <f>ROUND(N47*O47*($X$17/$X$14),0)</f>
        <v>#VALUE!</v>
      </c>
      <c r="Q47" s="85" t="e">
        <f>SUM(P47:P47)</f>
        <v>#VALUE!</v>
      </c>
      <c r="R47" s="86" t="e">
        <f>Q47+N47</f>
        <v>#VALUE!</v>
      </c>
      <c r="S47" s="85"/>
      <c r="T47" s="85" t="e">
        <f>I47+M47+Q47</f>
        <v>#VALUE!</v>
      </c>
      <c r="U47" s="85" t="e">
        <f>+E47+T47</f>
        <v>#VALUE!</v>
      </c>
      <c r="V47" s="88"/>
    </row>
    <row r="48" spans="1:23">
      <c r="B48" s="54" t="s">
        <v>33</v>
      </c>
      <c r="E48" s="78" t="e">
        <f t="shared" ref="E48:J48" si="24">SUM(E47:E47)</f>
        <v>#VALUE!</v>
      </c>
      <c r="F48" s="79" t="e">
        <f t="shared" si="24"/>
        <v>#VALUE!</v>
      </c>
      <c r="G48" s="79" t="e">
        <f t="shared" si="24"/>
        <v>#VALUE!</v>
      </c>
      <c r="H48" s="79">
        <f t="shared" si="24"/>
        <v>-455720.37002409226</v>
      </c>
      <c r="I48" s="79" t="e">
        <f t="shared" si="24"/>
        <v>#VALUE!</v>
      </c>
      <c r="J48" s="78" t="e">
        <f t="shared" si="24"/>
        <v>#VALUE!</v>
      </c>
      <c r="K48" s="84"/>
      <c r="L48" s="79" t="e">
        <f>SUM(L47:L47)</f>
        <v>#VALUE!</v>
      </c>
      <c r="M48" s="79" t="e">
        <f>SUM(M47:M47)</f>
        <v>#VALUE!</v>
      </c>
      <c r="N48" s="78" t="e">
        <f>SUM(N47:N47)</f>
        <v>#VALUE!</v>
      </c>
      <c r="O48" s="84"/>
      <c r="P48" s="79" t="e">
        <f>SUM(P47:P47)</f>
        <v>#VALUE!</v>
      </c>
      <c r="Q48" s="79" t="e">
        <f>SUM(Q47:Q47)</f>
        <v>#VALUE!</v>
      </c>
      <c r="R48" s="78" t="e">
        <f>SUM(R47:R47)</f>
        <v>#VALUE!</v>
      </c>
      <c r="S48" s="79"/>
      <c r="T48" s="79" t="e">
        <f>SUM(T47:T47)</f>
        <v>#VALUE!</v>
      </c>
      <c r="U48" s="79" t="e">
        <f>SUM(U47:U47)</f>
        <v>#VALUE!</v>
      </c>
      <c r="V48" s="88"/>
    </row>
    <row r="49" spans="1:22">
      <c r="B49" s="36"/>
      <c r="C49" s="36"/>
      <c r="E49" s="78"/>
      <c r="F49" s="79"/>
      <c r="G49" s="79"/>
      <c r="H49" s="79"/>
      <c r="I49" s="79"/>
      <c r="J49" s="78"/>
      <c r="K49" s="84"/>
      <c r="L49" s="79"/>
      <c r="M49" s="79"/>
      <c r="N49" s="78"/>
      <c r="O49" s="84"/>
      <c r="P49" s="79"/>
      <c r="Q49" s="79"/>
      <c r="R49" s="78"/>
      <c r="S49" s="79"/>
      <c r="T49" s="79"/>
      <c r="U49" s="79"/>
      <c r="V49" s="88"/>
    </row>
    <row r="50" spans="1:22" s="89" customFormat="1">
      <c r="B50" s="36" t="s">
        <v>67</v>
      </c>
      <c r="C50" s="36"/>
      <c r="D50" s="55" t="s">
        <v>68</v>
      </c>
      <c r="E50" s="86" t="e">
        <f>SUMIFS('[93]305 Inputs'!$F:$F,'[93]305 Inputs'!$J:$J,$D50,'[93]305 Inputs'!$C:$C,$D$41)</f>
        <v>#VALUE!</v>
      </c>
      <c r="F50" s="85" t="e">
        <f>-SUMIFS('[93]WA SBC'!$R:$R,'[93]WA SBC'!$B:$B,$D50,'[93]WA SBC'!$A:$A,$D$41)</f>
        <v>#VALUE!</v>
      </c>
      <c r="G50" s="85" t="e">
        <f>-SUMIFS('[93]305 Inputs'!$F:$F,'[93]305 Inputs'!$J:$J,$D50,'[93]305 Inputs'!$C:$C,$D$41,'[93]305 Inputs'!$D:$D,"B")</f>
        <v>#VALUE!</v>
      </c>
      <c r="H50" s="85">
        <f>[93]Temperature!R92*1000</f>
        <v>-87532.027421070583</v>
      </c>
      <c r="I50" s="85" t="e">
        <f>SUM(F50:H50)</f>
        <v>#VALUE!</v>
      </c>
      <c r="J50" s="86" t="e">
        <f>E50+I50</f>
        <v>#VALUE!</v>
      </c>
      <c r="K50" s="97">
        <v>1.6899999999999998E-2</v>
      </c>
      <c r="L50" s="85" t="e">
        <f>ROUND(J50*K50*(($X$7-$X$10)/($X$7+$X$10*K50)),0)</f>
        <v>#VALUE!</v>
      </c>
      <c r="M50" s="85" t="e">
        <f>SUM(L50:L50)</f>
        <v>#VALUE!</v>
      </c>
      <c r="N50" s="86" t="e">
        <f>M50+J50</f>
        <v>#VALUE!</v>
      </c>
      <c r="O50" s="97">
        <v>2.35E-2</v>
      </c>
      <c r="P50" s="85" t="e">
        <f>ROUND(N50*O50*($X$17/$X$14),0)</f>
        <v>#VALUE!</v>
      </c>
      <c r="Q50" s="85" t="e">
        <f>SUM(P50:P50)</f>
        <v>#VALUE!</v>
      </c>
      <c r="R50" s="86" t="e">
        <f>Q50+N50</f>
        <v>#VALUE!</v>
      </c>
      <c r="S50" s="85"/>
      <c r="T50" s="85" t="e">
        <f>I50+M50+Q50</f>
        <v>#VALUE!</v>
      </c>
      <c r="U50" s="85" t="e">
        <f>+E50+T50</f>
        <v>#VALUE!</v>
      </c>
      <c r="V50" s="90"/>
    </row>
    <row r="51" spans="1:22">
      <c r="B51" s="54" t="s">
        <v>33</v>
      </c>
      <c r="E51" s="78" t="e">
        <f t="shared" ref="E51:J51" si="25">SUM(E50)</f>
        <v>#VALUE!</v>
      </c>
      <c r="F51" s="79" t="e">
        <f t="shared" si="25"/>
        <v>#VALUE!</v>
      </c>
      <c r="G51" s="79" t="e">
        <f t="shared" si="25"/>
        <v>#VALUE!</v>
      </c>
      <c r="H51" s="79">
        <f t="shared" si="25"/>
        <v>-87532.027421070583</v>
      </c>
      <c r="I51" s="79" t="e">
        <f t="shared" si="25"/>
        <v>#VALUE!</v>
      </c>
      <c r="J51" s="78" t="e">
        <f t="shared" si="25"/>
        <v>#VALUE!</v>
      </c>
      <c r="K51" s="84"/>
      <c r="L51" s="79" t="e">
        <f>SUM(L50)</f>
        <v>#VALUE!</v>
      </c>
      <c r="M51" s="79" t="e">
        <f>SUM(M50)</f>
        <v>#VALUE!</v>
      </c>
      <c r="N51" s="78" t="e">
        <f>SUM(N50)</f>
        <v>#VALUE!</v>
      </c>
      <c r="O51" s="84"/>
      <c r="P51" s="79" t="e">
        <f>SUM(P50)</f>
        <v>#VALUE!</v>
      </c>
      <c r="Q51" s="79" t="e">
        <f>SUM(Q50)</f>
        <v>#VALUE!</v>
      </c>
      <c r="R51" s="78" t="e">
        <f>SUM(R50)</f>
        <v>#VALUE!</v>
      </c>
      <c r="S51" s="79"/>
      <c r="T51" s="79" t="e">
        <f>SUM(T50)</f>
        <v>#VALUE!</v>
      </c>
      <c r="U51" s="79" t="e">
        <f>SUM(U50)</f>
        <v>#VALUE!</v>
      </c>
      <c r="V51" s="88"/>
    </row>
    <row r="52" spans="1:22">
      <c r="E52" s="78"/>
      <c r="F52" s="79"/>
      <c r="G52" s="79"/>
      <c r="H52" s="79"/>
      <c r="I52" s="79"/>
      <c r="J52" s="78" t="s">
        <v>65</v>
      </c>
      <c r="K52" s="79"/>
      <c r="L52" s="79"/>
      <c r="M52" s="79"/>
      <c r="N52" s="78"/>
      <c r="O52" s="79"/>
      <c r="P52" s="79"/>
      <c r="Q52" s="79"/>
      <c r="R52" s="78"/>
      <c r="S52" s="79"/>
      <c r="T52" s="79"/>
      <c r="U52" s="79"/>
    </row>
    <row r="53" spans="1:22">
      <c r="B53" s="36" t="s">
        <v>69</v>
      </c>
      <c r="C53" s="36"/>
      <c r="D53" s="55" t="s">
        <v>70</v>
      </c>
      <c r="E53" s="78" t="e">
        <f>SUMIFS('[93]305 Inputs'!$F:$F,'[93]305 Inputs'!$J:$J,$D53,'[93]305 Inputs'!$C:$C,$D$41)</f>
        <v>#VALUE!</v>
      </c>
      <c r="F53" s="79" t="e">
        <f>-SUMIFS('[93]WA SBC'!$R:$R,'[93]WA SBC'!$B:$B,$D53,'[93]WA SBC'!$A:$A,$D$41)</f>
        <v>#VALUE!</v>
      </c>
      <c r="G53" s="79" t="e">
        <f>-SUMIFS('[93]305 Inputs'!$F:$F,'[93]305 Inputs'!$J:$J,$D53,'[93]305 Inputs'!$C:$C,$D$41,'[93]305 Inputs'!$D:$D,"B")</f>
        <v>#VALUE!</v>
      </c>
      <c r="H53" s="79">
        <v>0</v>
      </c>
      <c r="I53" s="79" t="e">
        <f>SUM(F53:H53)</f>
        <v>#VALUE!</v>
      </c>
      <c r="J53" s="78" t="e">
        <f>E53+I53</f>
        <v>#VALUE!</v>
      </c>
      <c r="K53" s="84">
        <f>$K$22</f>
        <v>1.72E-2</v>
      </c>
      <c r="L53" s="79" t="e">
        <f>ROUND(J53*K53*(($X$7-$X$10)/($X$7+$X$10*K53)),0)</f>
        <v>#VALUE!</v>
      </c>
      <c r="M53" s="79" t="e">
        <f>SUM(L53:L53)</f>
        <v>#VALUE!</v>
      </c>
      <c r="N53" s="78" t="e">
        <f>M53+J53</f>
        <v>#VALUE!</v>
      </c>
      <c r="O53" s="84">
        <f>$O$22</f>
        <v>2.3400000000000001E-2</v>
      </c>
      <c r="P53" s="79" t="e">
        <f>ROUND(N53*O53*($X$17/$X$14),0)</f>
        <v>#VALUE!</v>
      </c>
      <c r="Q53" s="79" t="e">
        <f>SUM(P53:P53)</f>
        <v>#VALUE!</v>
      </c>
      <c r="R53" s="78" t="e">
        <f>Q53+N53</f>
        <v>#VALUE!</v>
      </c>
      <c r="S53" s="79"/>
      <c r="T53" s="79" t="e">
        <f>I53+M53+Q53</f>
        <v>#VALUE!</v>
      </c>
      <c r="U53" s="79" t="e">
        <f>+E53+T53</f>
        <v>#VALUE!</v>
      </c>
      <c r="V53" s="88"/>
    </row>
    <row r="54" spans="1:22">
      <c r="B54" s="36" t="s">
        <v>71</v>
      </c>
      <c r="C54" s="36"/>
      <c r="D54" s="55">
        <v>54</v>
      </c>
      <c r="E54" s="86" t="e">
        <f>SUMIFS('[93]305 Inputs'!$F:$F,'[93]305 Inputs'!$J:$J,$D54,'[93]305 Inputs'!$C:$C,$D$41)</f>
        <v>#VALUE!</v>
      </c>
      <c r="F54" s="85" t="e">
        <f>-SUMIFS('[93]WA SBC'!$R:$R,'[93]WA SBC'!$B:$B,$D54,'[93]WA SBC'!$A:$A,$D$41)</f>
        <v>#VALUE!</v>
      </c>
      <c r="G54" s="85" t="e">
        <f>-SUMIFS('[93]305 Inputs'!$F:$F,'[93]305 Inputs'!$J:$J,$D54,'[93]305 Inputs'!$C:$C,$D$41,'[93]305 Inputs'!$D:$D,"B")</f>
        <v>#VALUE!</v>
      </c>
      <c r="H54" s="85">
        <v>0</v>
      </c>
      <c r="I54" s="85" t="e">
        <f>SUM(F54:H54)</f>
        <v>#VALUE!</v>
      </c>
      <c r="J54" s="86" t="e">
        <f>E54+I54</f>
        <v>#VALUE!</v>
      </c>
      <c r="K54" s="87">
        <v>1.7000000000000001E-2</v>
      </c>
      <c r="L54" s="85" t="e">
        <f>ROUND(J54*K54*(($X$7-$X$10)/($X$7+$X$10*K54)),0)</f>
        <v>#VALUE!</v>
      </c>
      <c r="M54" s="85" t="e">
        <f>SUM(L54:L54)</f>
        <v>#VALUE!</v>
      </c>
      <c r="N54" s="86" t="e">
        <f>M54+J54</f>
        <v>#VALUE!</v>
      </c>
      <c r="O54" s="87">
        <v>2.3400000000000001E-2</v>
      </c>
      <c r="P54" s="85" t="e">
        <f>ROUND(N54*O54*($X$17/$X$14),0)</f>
        <v>#VALUE!</v>
      </c>
      <c r="Q54" s="85" t="e">
        <f>SUM(P54:P54)</f>
        <v>#VALUE!</v>
      </c>
      <c r="R54" s="86" t="e">
        <f>Q54+N54</f>
        <v>#VALUE!</v>
      </c>
      <c r="S54" s="85"/>
      <c r="T54" s="85" t="e">
        <f>I54+M54+Q54</f>
        <v>#VALUE!</v>
      </c>
      <c r="U54" s="85" t="e">
        <f>+E54+T54</f>
        <v>#VALUE!</v>
      </c>
      <c r="V54" s="88"/>
    </row>
    <row r="55" spans="1:22">
      <c r="B55" s="54" t="s">
        <v>33</v>
      </c>
      <c r="E55" s="78" t="e">
        <f t="shared" ref="E55:J55" si="26">SUM(E53:E54)</f>
        <v>#VALUE!</v>
      </c>
      <c r="F55" s="79" t="e">
        <f t="shared" si="26"/>
        <v>#VALUE!</v>
      </c>
      <c r="G55" s="79" t="e">
        <f t="shared" si="26"/>
        <v>#VALUE!</v>
      </c>
      <c r="H55" s="79">
        <f t="shared" si="26"/>
        <v>0</v>
      </c>
      <c r="I55" s="79" t="e">
        <f t="shared" si="26"/>
        <v>#VALUE!</v>
      </c>
      <c r="J55" s="78" t="e">
        <f t="shared" si="26"/>
        <v>#VALUE!</v>
      </c>
      <c r="K55" s="87"/>
      <c r="L55" s="79" t="e">
        <f>SUM(L53:L54)</f>
        <v>#VALUE!</v>
      </c>
      <c r="M55" s="79" t="e">
        <f>SUM(M53:M54)</f>
        <v>#VALUE!</v>
      </c>
      <c r="N55" s="78" t="e">
        <f>SUM(N53:N54)</f>
        <v>#VALUE!</v>
      </c>
      <c r="O55" s="87"/>
      <c r="P55" s="79" t="e">
        <f>SUM(P53:P54)</f>
        <v>#VALUE!</v>
      </c>
      <c r="Q55" s="79" t="e">
        <f>SUM(Q53:Q54)</f>
        <v>#VALUE!</v>
      </c>
      <c r="R55" s="78" t="e">
        <f>SUM(R53:R54)</f>
        <v>#VALUE!</v>
      </c>
      <c r="S55" s="79"/>
      <c r="T55" s="79" t="e">
        <f>SUM(T53:T54)</f>
        <v>#VALUE!</v>
      </c>
      <c r="U55" s="79" t="e">
        <f>SUM(U53:U54)</f>
        <v>#VALUE!</v>
      </c>
      <c r="V55" s="88"/>
    </row>
    <row r="56" spans="1:22">
      <c r="E56" s="78"/>
      <c r="F56" s="79"/>
      <c r="G56" s="79"/>
      <c r="H56" s="79"/>
      <c r="I56" s="79"/>
      <c r="J56" s="78"/>
      <c r="K56" s="85"/>
      <c r="L56" s="79"/>
      <c r="M56" s="79"/>
      <c r="N56" s="78"/>
      <c r="O56" s="85"/>
      <c r="P56" s="79"/>
      <c r="Q56" s="79"/>
      <c r="R56" s="78"/>
      <c r="S56" s="79"/>
      <c r="T56" s="79"/>
      <c r="U56" s="79"/>
    </row>
    <row r="57" spans="1:22" s="89" customFormat="1">
      <c r="A57" s="54"/>
      <c r="B57" s="54" t="s">
        <v>36</v>
      </c>
      <c r="C57" s="54"/>
      <c r="D57" s="55" t="s">
        <v>37</v>
      </c>
      <c r="E57" s="86" t="e">
        <f>SUMIFS('[93]305 Inputs'!$F:$F,'[93]305 Inputs'!$J:$J,$D57,'[93]305 Inputs'!$C:$C,$D$41)</f>
        <v>#VALUE!</v>
      </c>
      <c r="F57" s="85">
        <v>0</v>
      </c>
      <c r="G57" s="85">
        <v>0</v>
      </c>
      <c r="H57" s="85">
        <v>0</v>
      </c>
      <c r="I57" s="85">
        <f>SUM(F57:H57)</f>
        <v>0</v>
      </c>
      <c r="J57" s="86" t="e">
        <f>E57+I57</f>
        <v>#VALUE!</v>
      </c>
      <c r="K57" s="87">
        <v>0</v>
      </c>
      <c r="L57" s="85">
        <v>0</v>
      </c>
      <c r="M57" s="85">
        <f>SUM(L57:L57)</f>
        <v>0</v>
      </c>
      <c r="N57" s="78" t="e">
        <f>M57+J57</f>
        <v>#VALUE!</v>
      </c>
      <c r="O57" s="87">
        <v>0</v>
      </c>
      <c r="P57" s="85">
        <v>0</v>
      </c>
      <c r="Q57" s="85">
        <f>SUM(P57:P57)</f>
        <v>0</v>
      </c>
      <c r="R57" s="78" t="e">
        <f>Q57+N57</f>
        <v>#VALUE!</v>
      </c>
      <c r="S57" s="85"/>
      <c r="T57" s="85">
        <f>I57+M57+Q57</f>
        <v>0</v>
      </c>
      <c r="U57" s="85" t="e">
        <f>+E57+T57</f>
        <v>#VALUE!</v>
      </c>
      <c r="V57" s="90"/>
    </row>
    <row r="58" spans="1:22" s="89" customFormat="1">
      <c r="A58" s="54"/>
      <c r="B58" s="54"/>
      <c r="C58" s="54"/>
      <c r="D58" s="55"/>
      <c r="E58" s="78"/>
      <c r="F58" s="85"/>
      <c r="G58" s="79"/>
      <c r="H58" s="79"/>
      <c r="I58" s="79"/>
      <c r="J58" s="78"/>
      <c r="K58" s="87"/>
      <c r="L58" s="85"/>
      <c r="M58" s="85"/>
      <c r="N58" s="78"/>
      <c r="O58" s="87"/>
      <c r="P58" s="85"/>
      <c r="Q58" s="85"/>
      <c r="R58" s="78"/>
      <c r="S58" s="79"/>
      <c r="T58" s="79"/>
      <c r="U58" s="79"/>
      <c r="V58" s="90"/>
    </row>
    <row r="59" spans="1:22" s="89" customFormat="1">
      <c r="A59" s="54"/>
      <c r="B59" s="54" t="s">
        <v>38</v>
      </c>
      <c r="C59" s="54"/>
      <c r="D59" s="55" t="s">
        <v>39</v>
      </c>
      <c r="E59" s="86" t="e">
        <f>SUMIFS('[93]305 Inputs'!$F:$F,'[93]305 Inputs'!$J:$J,$D59,'[93]305 Inputs'!$C:$C,$D$41)</f>
        <v>#VALUE!</v>
      </c>
      <c r="F59" s="85" t="e">
        <f>-E59</f>
        <v>#VALUE!</v>
      </c>
      <c r="G59" s="85">
        <v>0</v>
      </c>
      <c r="H59" s="85">
        <v>0</v>
      </c>
      <c r="I59" s="85" t="e">
        <f t="shared" ref="I59:I65" si="27">SUM(F59:H59)</f>
        <v>#VALUE!</v>
      </c>
      <c r="J59" s="86" t="e">
        <f t="shared" ref="J59:J65" si="28">E59+I59</f>
        <v>#VALUE!</v>
      </c>
      <c r="K59" s="87">
        <v>0</v>
      </c>
      <c r="L59" s="85">
        <v>0</v>
      </c>
      <c r="M59" s="85">
        <f t="shared" ref="M59:M65" si="29">SUM(L59:L59)</f>
        <v>0</v>
      </c>
      <c r="N59" s="86" t="e">
        <f t="shared" ref="N59:N65" si="30">M59+J59</f>
        <v>#VALUE!</v>
      </c>
      <c r="O59" s="87">
        <v>0</v>
      </c>
      <c r="P59" s="85">
        <v>0</v>
      </c>
      <c r="Q59" s="85">
        <f t="shared" ref="Q59:Q65" si="31">SUM(P59:P59)</f>
        <v>0</v>
      </c>
      <c r="R59" s="86" t="e">
        <f t="shared" ref="R59:R65" si="32">Q59+N59</f>
        <v>#VALUE!</v>
      </c>
      <c r="S59" s="85"/>
      <c r="T59" s="85" t="e">
        <f t="shared" ref="T59:T65" si="33">I59+M59+Q59</f>
        <v>#VALUE!</v>
      </c>
      <c r="U59" s="85" t="e">
        <f t="shared" ref="U59:U65" si="34">+E59+T59</f>
        <v>#VALUE!</v>
      </c>
      <c r="V59" s="90"/>
    </row>
    <row r="60" spans="1:22" s="89" customFormat="1">
      <c r="A60" s="54"/>
      <c r="B60" s="54" t="s">
        <v>40</v>
      </c>
      <c r="C60" s="54"/>
      <c r="D60" s="55" t="s">
        <v>41</v>
      </c>
      <c r="E60" s="86" t="e">
        <f>SUMIFS('[93]305 Inputs'!$F:$F,'[93]305 Inputs'!$J:$J,$D60,'[93]305 Inputs'!$C:$C,$D$41)</f>
        <v>#VALUE!</v>
      </c>
      <c r="F60" s="85" t="e">
        <f>-E60</f>
        <v>#VALUE!</v>
      </c>
      <c r="G60" s="85">
        <v>0</v>
      </c>
      <c r="H60" s="85">
        <v>0</v>
      </c>
      <c r="I60" s="85" t="e">
        <f t="shared" si="27"/>
        <v>#VALUE!</v>
      </c>
      <c r="J60" s="86" t="e">
        <f t="shared" si="28"/>
        <v>#VALUE!</v>
      </c>
      <c r="K60" s="87">
        <v>0</v>
      </c>
      <c r="L60" s="85">
        <v>0</v>
      </c>
      <c r="M60" s="85">
        <f t="shared" si="29"/>
        <v>0</v>
      </c>
      <c r="N60" s="86" t="e">
        <f t="shared" si="30"/>
        <v>#VALUE!</v>
      </c>
      <c r="O60" s="87">
        <v>0</v>
      </c>
      <c r="P60" s="85">
        <v>0</v>
      </c>
      <c r="Q60" s="85">
        <f t="shared" si="31"/>
        <v>0</v>
      </c>
      <c r="R60" s="86" t="e">
        <f t="shared" si="32"/>
        <v>#VALUE!</v>
      </c>
      <c r="S60" s="85"/>
      <c r="T60" s="85" t="e">
        <f t="shared" si="33"/>
        <v>#VALUE!</v>
      </c>
      <c r="U60" s="85" t="e">
        <f t="shared" si="34"/>
        <v>#VALUE!</v>
      </c>
      <c r="V60" s="90"/>
    </row>
    <row r="61" spans="1:22" s="89" customFormat="1">
      <c r="A61" s="54"/>
      <c r="B61" s="54" t="s">
        <v>145</v>
      </c>
      <c r="C61" s="54"/>
      <c r="D61" s="55" t="s">
        <v>43</v>
      </c>
      <c r="E61" s="86" t="e">
        <f>SUMIFS('[93]305 Inputs'!$F:$F,'[93]305 Inputs'!$J:$J,$D61,'[93]305 Inputs'!$C:$C,$D$41)</f>
        <v>#VALUE!</v>
      </c>
      <c r="F61" s="85" t="e">
        <f>-E61</f>
        <v>#VALUE!</v>
      </c>
      <c r="G61" s="85">
        <v>0</v>
      </c>
      <c r="H61" s="85">
        <v>0</v>
      </c>
      <c r="I61" s="85" t="e">
        <f t="shared" si="27"/>
        <v>#VALUE!</v>
      </c>
      <c r="J61" s="86" t="e">
        <f t="shared" si="28"/>
        <v>#VALUE!</v>
      </c>
      <c r="K61" s="87">
        <v>0</v>
      </c>
      <c r="L61" s="85">
        <v>0</v>
      </c>
      <c r="M61" s="85">
        <f t="shared" si="29"/>
        <v>0</v>
      </c>
      <c r="N61" s="86" t="e">
        <f t="shared" si="30"/>
        <v>#VALUE!</v>
      </c>
      <c r="O61" s="87">
        <v>0</v>
      </c>
      <c r="P61" s="85">
        <v>0</v>
      </c>
      <c r="Q61" s="85">
        <f t="shared" si="31"/>
        <v>0</v>
      </c>
      <c r="R61" s="86" t="e">
        <f t="shared" si="32"/>
        <v>#VALUE!</v>
      </c>
      <c r="S61" s="85"/>
      <c r="T61" s="85" t="e">
        <f t="shared" si="33"/>
        <v>#VALUE!</v>
      </c>
      <c r="U61" s="85" t="e">
        <f t="shared" si="34"/>
        <v>#VALUE!</v>
      </c>
      <c r="V61" s="90"/>
    </row>
    <row r="62" spans="1:22" s="89" customFormat="1">
      <c r="A62" s="54"/>
      <c r="B62" s="54" t="s">
        <v>146</v>
      </c>
      <c r="C62" s="54"/>
      <c r="D62" s="55" t="s">
        <v>49</v>
      </c>
      <c r="E62" s="86" t="e">
        <f>SUMIFS('[93]305 Inputs'!$F:$F,'[93]305 Inputs'!$J:$J,$D62,'[93]305 Inputs'!$C:$C,$D$41)</f>
        <v>#VALUE!</v>
      </c>
      <c r="F62" s="85" t="e">
        <f>-E62</f>
        <v>#VALUE!</v>
      </c>
      <c r="G62" s="85">
        <v>0</v>
      </c>
      <c r="H62" s="85">
        <v>0</v>
      </c>
      <c r="I62" s="85" t="e">
        <f t="shared" si="27"/>
        <v>#VALUE!</v>
      </c>
      <c r="J62" s="86" t="e">
        <f t="shared" si="28"/>
        <v>#VALUE!</v>
      </c>
      <c r="K62" s="87">
        <v>0</v>
      </c>
      <c r="L62" s="85">
        <v>0</v>
      </c>
      <c r="M62" s="85">
        <f t="shared" si="29"/>
        <v>0</v>
      </c>
      <c r="N62" s="86" t="e">
        <f t="shared" si="30"/>
        <v>#VALUE!</v>
      </c>
      <c r="O62" s="87">
        <v>0</v>
      </c>
      <c r="P62" s="85">
        <v>0</v>
      </c>
      <c r="Q62" s="85">
        <f t="shared" si="31"/>
        <v>0</v>
      </c>
      <c r="R62" s="86" t="e">
        <f t="shared" si="32"/>
        <v>#VALUE!</v>
      </c>
      <c r="S62" s="85"/>
      <c r="T62" s="85" t="e">
        <f t="shared" si="33"/>
        <v>#VALUE!</v>
      </c>
      <c r="U62" s="85" t="e">
        <f t="shared" si="34"/>
        <v>#VALUE!</v>
      </c>
      <c r="V62" s="90"/>
    </row>
    <row r="63" spans="1:22" s="89" customFormat="1">
      <c r="A63" s="54"/>
      <c r="B63" s="54" t="s">
        <v>50</v>
      </c>
      <c r="C63" s="54"/>
      <c r="D63" s="55" t="s">
        <v>51</v>
      </c>
      <c r="E63" s="86" t="e">
        <f>SUMIFS('[93]305 Inputs'!$F:$F,'[93]305 Inputs'!$J:$J,$D63,'[93]305 Inputs'!$C:$C,$D$41)</f>
        <v>#VALUE!</v>
      </c>
      <c r="F63" s="85" t="e">
        <f>-E63</f>
        <v>#VALUE!</v>
      </c>
      <c r="G63" s="85">
        <v>0</v>
      </c>
      <c r="H63" s="85">
        <v>0</v>
      </c>
      <c r="I63" s="85" t="e">
        <f t="shared" si="27"/>
        <v>#VALUE!</v>
      </c>
      <c r="J63" s="86" t="e">
        <f t="shared" si="28"/>
        <v>#VALUE!</v>
      </c>
      <c r="K63" s="87">
        <v>0</v>
      </c>
      <c r="L63" s="85">
        <v>0</v>
      </c>
      <c r="M63" s="85">
        <f t="shared" si="29"/>
        <v>0</v>
      </c>
      <c r="N63" s="86" t="e">
        <f t="shared" si="30"/>
        <v>#VALUE!</v>
      </c>
      <c r="O63" s="87">
        <v>0</v>
      </c>
      <c r="P63" s="85">
        <v>0</v>
      </c>
      <c r="Q63" s="85">
        <f t="shared" si="31"/>
        <v>0</v>
      </c>
      <c r="R63" s="86" t="e">
        <f t="shared" si="32"/>
        <v>#VALUE!</v>
      </c>
      <c r="S63" s="85"/>
      <c r="T63" s="85" t="e">
        <f t="shared" si="33"/>
        <v>#VALUE!</v>
      </c>
      <c r="U63" s="85" t="e">
        <f t="shared" si="34"/>
        <v>#VALUE!</v>
      </c>
      <c r="V63" s="90"/>
    </row>
    <row r="64" spans="1:22" s="89" customFormat="1">
      <c r="A64" s="54"/>
      <c r="B64" s="54" t="s">
        <v>72</v>
      </c>
      <c r="C64" s="54"/>
      <c r="D64" s="55" t="s">
        <v>53</v>
      </c>
      <c r="E64" s="86" t="e">
        <f>SUMIFS('[93]305 Inputs'!$F:$F,'[93]305 Inputs'!$J:$J,$D64,'[93]305 Inputs'!$C:$C,$D$41)</f>
        <v>#VALUE!</v>
      </c>
      <c r="F64" s="85">
        <v>0</v>
      </c>
      <c r="G64" s="85" t="e">
        <f>-E64</f>
        <v>#VALUE!</v>
      </c>
      <c r="H64" s="85">
        <v>0</v>
      </c>
      <c r="I64" s="85" t="e">
        <f t="shared" si="27"/>
        <v>#VALUE!</v>
      </c>
      <c r="J64" s="86" t="e">
        <f t="shared" si="28"/>
        <v>#VALUE!</v>
      </c>
      <c r="K64" s="87">
        <v>0</v>
      </c>
      <c r="L64" s="85">
        <v>0</v>
      </c>
      <c r="M64" s="85">
        <f t="shared" si="29"/>
        <v>0</v>
      </c>
      <c r="N64" s="86" t="e">
        <f t="shared" si="30"/>
        <v>#VALUE!</v>
      </c>
      <c r="O64" s="87">
        <v>0</v>
      </c>
      <c r="P64" s="85">
        <v>0</v>
      </c>
      <c r="Q64" s="85">
        <f t="shared" si="31"/>
        <v>0</v>
      </c>
      <c r="R64" s="86" t="e">
        <f t="shared" si="32"/>
        <v>#VALUE!</v>
      </c>
      <c r="S64" s="85"/>
      <c r="T64" s="85" t="e">
        <f t="shared" si="33"/>
        <v>#VALUE!</v>
      </c>
      <c r="U64" s="85" t="e">
        <f t="shared" si="34"/>
        <v>#VALUE!</v>
      </c>
      <c r="V64" s="90"/>
    </row>
    <row r="65" spans="1:22" s="89" customFormat="1">
      <c r="A65" s="54"/>
      <c r="B65" s="54" t="s">
        <v>54</v>
      </c>
      <c r="C65" s="54"/>
      <c r="D65" s="55" t="s">
        <v>55</v>
      </c>
      <c r="E65" s="86" t="e">
        <f>SUMIFS('[93]305 Inputs'!$F:$F,'[93]305 Inputs'!$J:$J,$D65,'[93]305 Inputs'!$C:$C,$D$41)</f>
        <v>#VALUE!</v>
      </c>
      <c r="F65" s="85" t="e">
        <f>E65*-1</f>
        <v>#VALUE!</v>
      </c>
      <c r="G65" s="85">
        <v>0</v>
      </c>
      <c r="H65" s="85">
        <v>0</v>
      </c>
      <c r="I65" s="85" t="e">
        <f t="shared" si="27"/>
        <v>#VALUE!</v>
      </c>
      <c r="J65" s="86" t="e">
        <f t="shared" si="28"/>
        <v>#VALUE!</v>
      </c>
      <c r="K65" s="87">
        <v>0</v>
      </c>
      <c r="L65" s="85">
        <v>0</v>
      </c>
      <c r="M65" s="85">
        <f t="shared" si="29"/>
        <v>0</v>
      </c>
      <c r="N65" s="86" t="e">
        <f t="shared" si="30"/>
        <v>#VALUE!</v>
      </c>
      <c r="O65" s="87">
        <v>0</v>
      </c>
      <c r="P65" s="85">
        <v>0</v>
      </c>
      <c r="Q65" s="85">
        <f t="shared" si="31"/>
        <v>0</v>
      </c>
      <c r="R65" s="86" t="e">
        <f t="shared" si="32"/>
        <v>#VALUE!</v>
      </c>
      <c r="S65" s="85"/>
      <c r="T65" s="85" t="e">
        <f t="shared" si="33"/>
        <v>#VALUE!</v>
      </c>
      <c r="U65" s="85" t="e">
        <f t="shared" si="34"/>
        <v>#VALUE!</v>
      </c>
      <c r="V65" s="90"/>
    </row>
    <row r="66" spans="1:22" s="89" customFormat="1">
      <c r="A66" s="54"/>
      <c r="D66" s="55"/>
      <c r="E66" s="98"/>
      <c r="F66" s="85"/>
      <c r="G66" s="79"/>
      <c r="H66" s="79"/>
      <c r="I66" s="79" t="s">
        <v>65</v>
      </c>
      <c r="J66" s="78"/>
      <c r="K66" s="87"/>
      <c r="L66" s="79"/>
      <c r="M66" s="85"/>
      <c r="N66" s="86"/>
      <c r="O66" s="87"/>
      <c r="P66" s="79"/>
      <c r="Q66" s="85"/>
      <c r="R66" s="86"/>
      <c r="S66" s="85"/>
      <c r="T66" s="79"/>
      <c r="U66" s="79"/>
      <c r="V66" s="90"/>
    </row>
    <row r="67" spans="1:22" s="89" customFormat="1">
      <c r="A67" s="54"/>
      <c r="B67" s="54" t="s">
        <v>147</v>
      </c>
      <c r="C67" s="54"/>
      <c r="D67" s="55" t="s">
        <v>57</v>
      </c>
      <c r="E67" s="86" t="e">
        <f>SUMIFS('[93]305 Inputs'!$F:$F,'[93]305 Inputs'!$J:$J,$D67,'[93]305 Inputs'!$C:$C,$D$41)</f>
        <v>#VALUE!</v>
      </c>
      <c r="F67" s="85">
        <v>0</v>
      </c>
      <c r="G67" s="85">
        <v>0</v>
      </c>
      <c r="H67" s="85">
        <v>0</v>
      </c>
      <c r="I67" s="85">
        <f>SUM(F67:H67)</f>
        <v>0</v>
      </c>
      <c r="J67" s="86" t="e">
        <f>E67+I67</f>
        <v>#VALUE!</v>
      </c>
      <c r="K67" s="87">
        <v>0</v>
      </c>
      <c r="L67" s="85">
        <v>0</v>
      </c>
      <c r="M67" s="85">
        <f>SUM(L67:L67)</f>
        <v>0</v>
      </c>
      <c r="N67" s="86" t="e">
        <f>M67+J67</f>
        <v>#VALUE!</v>
      </c>
      <c r="O67" s="87">
        <v>0</v>
      </c>
      <c r="P67" s="85">
        <v>0</v>
      </c>
      <c r="Q67" s="85">
        <f>SUM(P67:P67)</f>
        <v>0</v>
      </c>
      <c r="R67" s="86" t="e">
        <f>Q67+N67</f>
        <v>#VALUE!</v>
      </c>
      <c r="S67" s="85"/>
      <c r="T67" s="85">
        <f>I67+M67+Q67</f>
        <v>0</v>
      </c>
      <c r="U67" s="85" t="e">
        <f>+E67+T67</f>
        <v>#VALUE!</v>
      </c>
      <c r="V67" s="90"/>
    </row>
    <row r="68" spans="1:22" s="89" customFormat="1">
      <c r="A68" s="54"/>
      <c r="D68" s="55"/>
      <c r="E68" s="78"/>
      <c r="F68" s="85"/>
      <c r="G68" s="79"/>
      <c r="H68" s="79"/>
      <c r="I68" s="79"/>
      <c r="J68" s="78"/>
      <c r="K68" s="79"/>
      <c r="L68" s="79"/>
      <c r="M68" s="85"/>
      <c r="N68" s="78"/>
      <c r="O68" s="79"/>
      <c r="P68" s="79"/>
      <c r="Q68" s="85"/>
      <c r="R68" s="78"/>
      <c r="S68" s="79"/>
      <c r="T68" s="79"/>
      <c r="U68" s="79"/>
      <c r="V68" s="90"/>
    </row>
    <row r="69" spans="1:22">
      <c r="B69" s="92" t="s">
        <v>6</v>
      </c>
      <c r="C69" s="93"/>
      <c r="D69" s="94"/>
      <c r="E69" s="95" t="e">
        <f t="shared" ref="E69:J69" si="35">+E45+E48+E51+E55+E57+SUM(E59:E67)</f>
        <v>#VALUE!</v>
      </c>
      <c r="F69" s="96" t="e">
        <f t="shared" si="35"/>
        <v>#VALUE!</v>
      </c>
      <c r="G69" s="96" t="e">
        <f t="shared" si="35"/>
        <v>#VALUE!</v>
      </c>
      <c r="H69" s="96">
        <f>+H45+H48+H51+H55+H57+SUM(H59:H67)</f>
        <v>-977217.64744516287</v>
      </c>
      <c r="I69" s="96" t="e">
        <f t="shared" si="35"/>
        <v>#VALUE!</v>
      </c>
      <c r="J69" s="95" t="e">
        <f t="shared" si="35"/>
        <v>#VALUE!</v>
      </c>
      <c r="K69" s="96">
        <f t="shared" ref="K69:R69" si="36">+K45+K48+K51+K55+K57+SUM(K59:K67)</f>
        <v>0</v>
      </c>
      <c r="L69" s="96" t="e">
        <f t="shared" si="36"/>
        <v>#VALUE!</v>
      </c>
      <c r="M69" s="96" t="e">
        <f t="shared" si="36"/>
        <v>#VALUE!</v>
      </c>
      <c r="N69" s="95" t="e">
        <f t="shared" si="36"/>
        <v>#VALUE!</v>
      </c>
      <c r="O69" s="96">
        <f t="shared" si="36"/>
        <v>0</v>
      </c>
      <c r="P69" s="96" t="e">
        <f t="shared" si="36"/>
        <v>#VALUE!</v>
      </c>
      <c r="Q69" s="96" t="e">
        <f t="shared" si="36"/>
        <v>#VALUE!</v>
      </c>
      <c r="R69" s="95" t="e">
        <f t="shared" si="36"/>
        <v>#VALUE!</v>
      </c>
      <c r="S69" s="96"/>
      <c r="T69" s="96" t="e">
        <f>+T45+T48+T51+T55+T57+SUM(T59:T67)</f>
        <v>#VALUE!</v>
      </c>
      <c r="U69" s="96" t="e">
        <f>+U45+U48+U51+U55+U57+SUM(U59:U67)</f>
        <v>#VALUE!</v>
      </c>
    </row>
    <row r="70" spans="1:22">
      <c r="E70" s="78"/>
      <c r="F70" s="79" t="s">
        <v>65</v>
      </c>
      <c r="G70" s="79"/>
      <c r="H70" s="79"/>
      <c r="I70" s="79"/>
      <c r="J70" s="78" t="s">
        <v>65</v>
      </c>
      <c r="K70" s="84"/>
      <c r="L70" s="84"/>
      <c r="M70" s="79" t="s">
        <v>65</v>
      </c>
      <c r="N70" s="78"/>
      <c r="O70" s="84"/>
      <c r="P70" s="84"/>
      <c r="Q70" s="79" t="s">
        <v>65</v>
      </c>
      <c r="R70" s="78"/>
      <c r="S70" s="79"/>
      <c r="T70" s="79"/>
      <c r="U70" s="79"/>
    </row>
    <row r="71" spans="1:22">
      <c r="A71" s="74" t="s">
        <v>73</v>
      </c>
      <c r="B71" s="74"/>
      <c r="C71" s="74"/>
      <c r="D71" s="72" t="s">
        <v>74</v>
      </c>
      <c r="E71" s="78"/>
      <c r="F71" s="79"/>
      <c r="G71" s="79"/>
      <c r="H71" s="79"/>
      <c r="I71" s="79"/>
      <c r="J71" s="78" t="s">
        <v>65</v>
      </c>
      <c r="K71" s="79"/>
      <c r="L71" s="79"/>
      <c r="M71" s="79"/>
      <c r="N71" s="78"/>
      <c r="O71" s="79"/>
      <c r="P71" s="79"/>
      <c r="Q71" s="79"/>
      <c r="R71" s="78"/>
      <c r="S71" s="79"/>
      <c r="T71" s="79"/>
      <c r="U71" s="79"/>
    </row>
    <row r="72" spans="1:22">
      <c r="B72" s="36" t="s">
        <v>60</v>
      </c>
      <c r="C72" s="36"/>
      <c r="D72" s="55">
        <v>24</v>
      </c>
      <c r="E72" s="78" t="e">
        <f>SUMIFS('[93]305 Inputs'!$F:$F,'[93]305 Inputs'!$J:$J,$D72,'[93]305 Inputs'!$C:$C,$D$71)</f>
        <v>#VALUE!</v>
      </c>
      <c r="F72" s="79" t="e">
        <f>-SUMIFS('[93]WA SBC'!$R:$R,'[93]WA SBC'!$B:$B,$D72,'[93]WA SBC'!$A:$A,$D$71)</f>
        <v>#VALUE!</v>
      </c>
      <c r="G72" s="79" t="e">
        <f>-SUMIFS('[93]305 Inputs'!$F:$F,'[93]305 Inputs'!$J:$J,$D72,'[93]305 Inputs'!$C:$C,$D$71,'[93]305 Inputs'!$D:$D,"B")</f>
        <v>#VALUE!</v>
      </c>
      <c r="H72" s="79">
        <v>0</v>
      </c>
      <c r="I72" s="79" t="e">
        <f>SUM(F72:H72)</f>
        <v>#VALUE!</v>
      </c>
      <c r="J72" s="78" t="e">
        <f>E72+I72</f>
        <v>#VALUE!</v>
      </c>
      <c r="K72" s="82">
        <f>$K$18</f>
        <v>1.6899999999999998E-2</v>
      </c>
      <c r="L72" s="79" t="e">
        <f>ROUND(J72*K72*(($X$7-$X$10)/($X$7+$X$10*K72)),0)</f>
        <v>#VALUE!</v>
      </c>
      <c r="M72" s="79" t="e">
        <f>SUM(L72:L72)</f>
        <v>#VALUE!</v>
      </c>
      <c r="N72" s="78" t="e">
        <f>M72+J72</f>
        <v>#VALUE!</v>
      </c>
      <c r="O72" s="82">
        <f>$O$18</f>
        <v>2.35E-2</v>
      </c>
      <c r="P72" s="79" t="e">
        <f>ROUND(N72*O72*($X$17/$X$14),0)</f>
        <v>#VALUE!</v>
      </c>
      <c r="Q72" s="79" t="e">
        <f>SUM(P72:P72)</f>
        <v>#VALUE!</v>
      </c>
      <c r="R72" s="78" t="e">
        <f>Q72+N72</f>
        <v>#VALUE!</v>
      </c>
      <c r="S72" s="79"/>
      <c r="T72" s="79" t="e">
        <f>I72+M72+Q72</f>
        <v>#VALUE!</v>
      </c>
      <c r="U72" s="79" t="e">
        <f>+E72+T72</f>
        <v>#VALUE!</v>
      </c>
      <c r="V72" s="88"/>
    </row>
    <row r="73" spans="1:22" s="89" customFormat="1">
      <c r="B73" s="36" t="s">
        <v>61</v>
      </c>
      <c r="C73" s="36"/>
      <c r="D73" s="55" t="s">
        <v>62</v>
      </c>
      <c r="E73" s="78" t="e">
        <f>SUMIFS('[93]305 Inputs'!$F:$F,'[93]305 Inputs'!$J:$J,$D73,'[93]305 Inputs'!$C:$C,$D$71)</f>
        <v>#VALUE!</v>
      </c>
      <c r="F73" s="79" t="e">
        <f>-SUMIFS('[93]WA SBC'!$R:$R,'[93]WA SBC'!$B:$B,$D73,'[93]WA SBC'!$A:$A,$D$71)</f>
        <v>#VALUE!</v>
      </c>
      <c r="G73" s="79" t="e">
        <f>-SUMIFS('[93]305 Inputs'!$F:$F,'[93]305 Inputs'!$J:$J,$D73,'[93]305 Inputs'!$C:$C,$D$71,'[93]305 Inputs'!$D:$D,"B")</f>
        <v>#VALUE!</v>
      </c>
      <c r="H73" s="79">
        <v>0</v>
      </c>
      <c r="I73" s="79" t="e">
        <f>SUM(F73:H73)</f>
        <v>#VALUE!</v>
      </c>
      <c r="J73" s="78" t="e">
        <f>E73+I73</f>
        <v>#VALUE!</v>
      </c>
      <c r="K73" s="84">
        <f>$K$18</f>
        <v>1.6899999999999998E-2</v>
      </c>
      <c r="L73" s="79" t="e">
        <f>ROUND(J73*K73*(($X$7-$X$10)/($X$7+$X$10*K73)),0)</f>
        <v>#VALUE!</v>
      </c>
      <c r="M73" s="79" t="e">
        <f>SUM(L73:L73)</f>
        <v>#VALUE!</v>
      </c>
      <c r="N73" s="78" t="e">
        <f>M73+J73</f>
        <v>#VALUE!</v>
      </c>
      <c r="O73" s="84">
        <f>$O$18</f>
        <v>2.35E-2</v>
      </c>
      <c r="P73" s="79" t="e">
        <f>ROUND(N73*O73*($X$17/$X$14),0)</f>
        <v>#VALUE!</v>
      </c>
      <c r="Q73" s="79" t="e">
        <f>SUM(P73:P73)</f>
        <v>#VALUE!</v>
      </c>
      <c r="R73" s="78" t="e">
        <f>Q73+N73</f>
        <v>#VALUE!</v>
      </c>
      <c r="S73" s="79"/>
      <c r="T73" s="79" t="e">
        <f>I73+M73+Q73</f>
        <v>#VALUE!</v>
      </c>
      <c r="U73" s="79" t="e">
        <f>+E73+T73</f>
        <v>#VALUE!</v>
      </c>
      <c r="V73" s="90"/>
    </row>
    <row r="74" spans="1:22">
      <c r="B74" s="36" t="s">
        <v>63</v>
      </c>
      <c r="C74" s="36"/>
      <c r="D74" s="55" t="s">
        <v>64</v>
      </c>
      <c r="E74" s="86" t="e">
        <f>SUMIFS('[93]305 Inputs'!$F:$F,'[93]305 Inputs'!$J:$J,$D74,'[93]305 Inputs'!$C:$C,$D$71)</f>
        <v>#VALUE!</v>
      </c>
      <c r="F74" s="85" t="e">
        <f>-SUMIFS('[93]WA SBC'!$R:$R,'[93]WA SBC'!$B:$B,$D74,'[93]WA SBC'!$A:$A,$D$71)</f>
        <v>#VALUE!</v>
      </c>
      <c r="G74" s="85" t="e">
        <f>-SUMIFS('[93]305 Inputs'!$F:$F,'[93]305 Inputs'!$J:$J,$D74,'[93]305 Inputs'!$C:$C,$D$71,'[93]305 Inputs'!$D:$D,"B")</f>
        <v>#VALUE!</v>
      </c>
      <c r="H74" s="85">
        <v>0</v>
      </c>
      <c r="I74" s="85" t="e">
        <f>SUM(F74:H74)</f>
        <v>#VALUE!</v>
      </c>
      <c r="J74" s="86" t="e">
        <f>E74+I74</f>
        <v>#VALUE!</v>
      </c>
      <c r="K74" s="87">
        <f>$K$18</f>
        <v>1.6899999999999998E-2</v>
      </c>
      <c r="L74" s="85" t="e">
        <f>ROUND(J74*K74*(($X$7-$X$10)/($X$7+$X$10*K74)),0)</f>
        <v>#VALUE!</v>
      </c>
      <c r="M74" s="85" t="e">
        <f>SUM(L74:L74)</f>
        <v>#VALUE!</v>
      </c>
      <c r="N74" s="86" t="e">
        <f>M74+J74</f>
        <v>#VALUE!</v>
      </c>
      <c r="O74" s="87">
        <f>$O$18</f>
        <v>2.35E-2</v>
      </c>
      <c r="P74" s="85" t="e">
        <f>ROUND(N74*O74*($X$17/$X$14),0)</f>
        <v>#VALUE!</v>
      </c>
      <c r="Q74" s="85" t="e">
        <f>SUM(P74:P74)</f>
        <v>#VALUE!</v>
      </c>
      <c r="R74" s="86" t="e">
        <f>Q74+N74</f>
        <v>#VALUE!</v>
      </c>
      <c r="S74" s="85"/>
      <c r="T74" s="85" t="e">
        <f>I74+M74+Q74</f>
        <v>#VALUE!</v>
      </c>
      <c r="U74" s="85" t="e">
        <f>+E74+T74</f>
        <v>#VALUE!</v>
      </c>
      <c r="V74" s="88"/>
    </row>
    <row r="75" spans="1:22">
      <c r="B75" s="54" t="s">
        <v>33</v>
      </c>
      <c r="E75" s="78" t="e">
        <f t="shared" ref="E75:J75" si="37">SUM(E72:E74)</f>
        <v>#VALUE!</v>
      </c>
      <c r="F75" s="79" t="e">
        <f t="shared" si="37"/>
        <v>#VALUE!</v>
      </c>
      <c r="G75" s="79" t="e">
        <f t="shared" si="37"/>
        <v>#VALUE!</v>
      </c>
      <c r="H75" s="79">
        <f t="shared" si="37"/>
        <v>0</v>
      </c>
      <c r="I75" s="79" t="e">
        <f t="shared" si="37"/>
        <v>#VALUE!</v>
      </c>
      <c r="J75" s="78" t="e">
        <f t="shared" si="37"/>
        <v>#VALUE!</v>
      </c>
      <c r="K75" s="84"/>
      <c r="L75" s="79" t="e">
        <f>SUM(L72:L74)</f>
        <v>#VALUE!</v>
      </c>
      <c r="M75" s="79" t="e">
        <f>SUM(M72:M74)</f>
        <v>#VALUE!</v>
      </c>
      <c r="N75" s="78" t="e">
        <f>SUM(N72:N74)</f>
        <v>#VALUE!</v>
      </c>
      <c r="O75" s="84"/>
      <c r="P75" s="79" t="e">
        <f>SUM(P72:P74)</f>
        <v>#VALUE!</v>
      </c>
      <c r="Q75" s="79" t="e">
        <f>SUM(Q72:Q74)</f>
        <v>#VALUE!</v>
      </c>
      <c r="R75" s="78" t="e">
        <f>SUM(R72:R74)</f>
        <v>#VALUE!</v>
      </c>
      <c r="S75" s="79"/>
      <c r="T75" s="79" t="e">
        <f>SUM(T72:T74)</f>
        <v>#VALUE!</v>
      </c>
      <c r="U75" s="79" t="e">
        <f>SUM(U72:U74)</f>
        <v>#VALUE!</v>
      </c>
      <c r="V75" s="88"/>
    </row>
    <row r="76" spans="1:22">
      <c r="E76" s="78"/>
      <c r="F76" s="79"/>
      <c r="G76" s="79"/>
      <c r="H76" s="79"/>
      <c r="I76" s="79"/>
      <c r="J76" s="78"/>
      <c r="K76" s="79"/>
      <c r="L76" s="79"/>
      <c r="M76" s="79"/>
      <c r="N76" s="78"/>
      <c r="O76" s="79"/>
      <c r="P76" s="79"/>
      <c r="Q76" s="79"/>
      <c r="R76" s="78"/>
      <c r="S76" s="79"/>
      <c r="T76" s="79"/>
      <c r="U76" s="79"/>
    </row>
    <row r="77" spans="1:22">
      <c r="B77" s="36" t="s">
        <v>66</v>
      </c>
      <c r="C77" s="36"/>
      <c r="D77" s="55">
        <v>36</v>
      </c>
      <c r="E77" s="86" t="e">
        <f>SUMIFS('[93]305 Inputs'!$F:$F,'[93]305 Inputs'!$J:$J,$D77,'[93]305 Inputs'!$C:$C,$D$71)</f>
        <v>#VALUE!</v>
      </c>
      <c r="F77" s="85" t="e">
        <f>-SUMIFS('[93]WA SBC'!$R:$R,'[93]WA SBC'!$B:$B,$D77,'[93]WA SBC'!$A:$A,$D$71)</f>
        <v>#VALUE!</v>
      </c>
      <c r="G77" s="85" t="e">
        <f>-SUMIFS('[93]305 Inputs'!$F:$F,'[93]305 Inputs'!$J:$J,$D77,'[93]305 Inputs'!$C:$C,$D$71,'[93]305 Inputs'!$D:$D,"B")</f>
        <v>#VALUE!</v>
      </c>
      <c r="H77" s="85">
        <v>0</v>
      </c>
      <c r="I77" s="85" t="e">
        <f>SUM(F77:H77)</f>
        <v>#VALUE!</v>
      </c>
      <c r="J77" s="86" t="e">
        <f>E77+I77</f>
        <v>#VALUE!</v>
      </c>
      <c r="K77" s="87">
        <f>$K$47</f>
        <v>1.6899999999999998E-2</v>
      </c>
      <c r="L77" s="85" t="e">
        <f>ROUND(J77*K77*(($X$7-$X$10)/($X$7+$X$10*K77)),0)</f>
        <v>#VALUE!</v>
      </c>
      <c r="M77" s="85" t="e">
        <f>SUM(L77:L77)</f>
        <v>#VALUE!</v>
      </c>
      <c r="N77" s="86" t="e">
        <f>M77+J77</f>
        <v>#VALUE!</v>
      </c>
      <c r="O77" s="87">
        <f>$O$47</f>
        <v>2.35E-2</v>
      </c>
      <c r="P77" s="85" t="e">
        <f>ROUND(N77*O77*($X$17/$X$14),0)</f>
        <v>#VALUE!</v>
      </c>
      <c r="Q77" s="85" t="e">
        <f>SUM(P77:P77)</f>
        <v>#VALUE!</v>
      </c>
      <c r="R77" s="86" t="e">
        <f>Q77+N77</f>
        <v>#VALUE!</v>
      </c>
      <c r="S77" s="85"/>
      <c r="T77" s="85" t="e">
        <f>I77+M77+Q77</f>
        <v>#VALUE!</v>
      </c>
      <c r="U77" s="85" t="e">
        <f>+E77+T77</f>
        <v>#VALUE!</v>
      </c>
      <c r="V77" s="88"/>
    </row>
    <row r="78" spans="1:22">
      <c r="B78" s="54" t="s">
        <v>33</v>
      </c>
      <c r="E78" s="78" t="e">
        <f t="shared" ref="E78:J78" si="38">SUM(E77:E77)</f>
        <v>#VALUE!</v>
      </c>
      <c r="F78" s="79" t="e">
        <f t="shared" si="38"/>
        <v>#VALUE!</v>
      </c>
      <c r="G78" s="79" t="e">
        <f t="shared" si="38"/>
        <v>#VALUE!</v>
      </c>
      <c r="H78" s="79">
        <f t="shared" si="38"/>
        <v>0</v>
      </c>
      <c r="I78" s="79" t="e">
        <f t="shared" si="38"/>
        <v>#VALUE!</v>
      </c>
      <c r="J78" s="78" t="e">
        <f t="shared" si="38"/>
        <v>#VALUE!</v>
      </c>
      <c r="K78" s="84"/>
      <c r="L78" s="79" t="e">
        <f>SUM(L77:L77)</f>
        <v>#VALUE!</v>
      </c>
      <c r="M78" s="79" t="e">
        <f>SUM(M77:M77)</f>
        <v>#VALUE!</v>
      </c>
      <c r="N78" s="78" t="e">
        <f>SUM(N77:N77)</f>
        <v>#VALUE!</v>
      </c>
      <c r="O78" s="84"/>
      <c r="P78" s="79" t="e">
        <f>SUM(P77:P77)</f>
        <v>#VALUE!</v>
      </c>
      <c r="Q78" s="79" t="e">
        <f>SUM(Q77:Q77)</f>
        <v>#VALUE!</v>
      </c>
      <c r="R78" s="78" t="e">
        <f>SUM(R77:R77)</f>
        <v>#VALUE!</v>
      </c>
      <c r="S78" s="79"/>
      <c r="T78" s="79" t="e">
        <f>SUM(T77:T77)</f>
        <v>#VALUE!</v>
      </c>
      <c r="U78" s="79" t="e">
        <f>SUM(U77:U77)</f>
        <v>#VALUE!</v>
      </c>
      <c r="V78" s="88"/>
    </row>
    <row r="79" spans="1:22">
      <c r="E79" s="78"/>
      <c r="F79" s="79"/>
      <c r="G79" s="79"/>
      <c r="H79" s="79"/>
      <c r="I79" s="79"/>
      <c r="J79" s="78"/>
      <c r="K79" s="99"/>
      <c r="L79" s="79"/>
      <c r="M79" s="79" t="s">
        <v>65</v>
      </c>
      <c r="N79" s="78"/>
      <c r="O79" s="99"/>
      <c r="P79" s="79"/>
      <c r="Q79" s="79" t="s">
        <v>65</v>
      </c>
      <c r="R79" s="78"/>
      <c r="S79" s="79"/>
      <c r="T79" s="79"/>
      <c r="U79" s="79"/>
    </row>
    <row r="80" spans="1:22" s="89" customFormat="1">
      <c r="B80" s="36" t="s">
        <v>75</v>
      </c>
      <c r="C80" s="36"/>
      <c r="D80" s="55">
        <v>47</v>
      </c>
      <c r="E80" s="78" t="e">
        <f>SUMIFS('[93]305 Inputs'!$F:$F,'[93]305 Inputs'!$J:$J,$D80,'[93]305 Inputs'!$C:$C,$D$71)</f>
        <v>#VALUE!</v>
      </c>
      <c r="F80" s="79" t="e">
        <f>-SUMIFS('[93]WA SBC'!$R:$R,'[93]WA SBC'!$B:$B,$D80,'[93]WA SBC'!$A:$A,$D$71)</f>
        <v>#VALUE!</v>
      </c>
      <c r="G80" s="79" t="e">
        <f>-SUMIFS('[93]305 Inputs'!$F:$F,'[93]305 Inputs'!$J:$J,$D80,'[93]305 Inputs'!$C:$C,$D$71,'[93]305 Inputs'!$D:$D,"B")</f>
        <v>#VALUE!</v>
      </c>
      <c r="H80" s="79">
        <v>0</v>
      </c>
      <c r="I80" s="79" t="e">
        <f>SUM(F80:H80)</f>
        <v>#VALUE!</v>
      </c>
      <c r="J80" s="78" t="e">
        <f>E80+I80</f>
        <v>#VALUE!</v>
      </c>
      <c r="K80" s="84">
        <v>1.7399999999999999E-2</v>
      </c>
      <c r="L80" s="79" t="e">
        <f>ROUND(J80*K80*(($X$7-$X$10)/($X$7+$X$10*K80)),0)</f>
        <v>#VALUE!</v>
      </c>
      <c r="M80" s="79" t="e">
        <f>SUM(L80:L80)</f>
        <v>#VALUE!</v>
      </c>
      <c r="N80" s="78" t="e">
        <f>M80+J80</f>
        <v>#VALUE!</v>
      </c>
      <c r="O80" s="84">
        <v>2.3800000000000002E-2</v>
      </c>
      <c r="P80" s="79" t="e">
        <f>ROUND(N80*O80*($X$17/$X$14),0)</f>
        <v>#VALUE!</v>
      </c>
      <c r="Q80" s="79" t="e">
        <f>SUM(P80:P80)</f>
        <v>#VALUE!</v>
      </c>
      <c r="R80" s="78" t="e">
        <f>Q80+N80</f>
        <v>#VALUE!</v>
      </c>
      <c r="S80" s="79"/>
      <c r="T80" s="79" t="e">
        <f>I80+M80+Q80</f>
        <v>#VALUE!</v>
      </c>
      <c r="U80" s="79" t="e">
        <f>+E80+T80</f>
        <v>#VALUE!</v>
      </c>
      <c r="V80" s="90"/>
    </row>
    <row r="81" spans="1:22" s="89" customFormat="1">
      <c r="B81" s="36" t="s">
        <v>76</v>
      </c>
      <c r="C81" s="36"/>
      <c r="D81" s="55" t="s">
        <v>77</v>
      </c>
      <c r="E81" s="78" t="e">
        <f>SUMIFS('[93]305 Inputs'!$F:$F,'[93]305 Inputs'!$J:$J,$D81,'[93]305 Inputs'!$C:$C,$D$71)</f>
        <v>#VALUE!</v>
      </c>
      <c r="F81" s="79" t="e">
        <f>-SUMIFS('[93]WA SBC'!$R:$R,'[93]WA SBC'!$B:$B,$D81,'[93]WA SBC'!$A:$A,$D$71)</f>
        <v>#VALUE!</v>
      </c>
      <c r="G81" s="79" t="e">
        <f>-SUMIFS('[93]305 Inputs'!$F:$F,'[93]305 Inputs'!$J:$J,$D81,'[93]305 Inputs'!$C:$C,$D$71,'[93]305 Inputs'!$D:$D,"B")</f>
        <v>#VALUE!</v>
      </c>
      <c r="H81" s="79">
        <v>0</v>
      </c>
      <c r="I81" s="79" t="e">
        <f>SUM(F81:H81)</f>
        <v>#VALUE!</v>
      </c>
      <c r="J81" s="78" t="e">
        <f>E81+I81</f>
        <v>#VALUE!</v>
      </c>
      <c r="K81" s="84">
        <f>$K$50</f>
        <v>1.6899999999999998E-2</v>
      </c>
      <c r="L81" s="79" t="e">
        <f>ROUND(J81*K81*(($X$7-$X$10)/($X$7+$X$10*K81)),0)</f>
        <v>#VALUE!</v>
      </c>
      <c r="M81" s="79" t="e">
        <f>SUM(L81:L81)</f>
        <v>#VALUE!</v>
      </c>
      <c r="N81" s="78" t="e">
        <f>M81+J81</f>
        <v>#VALUE!</v>
      </c>
      <c r="O81" s="84">
        <f>$O$50</f>
        <v>2.35E-2</v>
      </c>
      <c r="P81" s="79" t="e">
        <f>ROUND(N81*O81*($X$17/$X$14),0)</f>
        <v>#VALUE!</v>
      </c>
      <c r="Q81" s="79" t="e">
        <f>SUM(P81:P81)</f>
        <v>#VALUE!</v>
      </c>
      <c r="R81" s="78" t="e">
        <f>Q81+N81</f>
        <v>#VALUE!</v>
      </c>
      <c r="S81" s="79"/>
      <c r="T81" s="79" t="e">
        <f>I81+M81+Q81</f>
        <v>#VALUE!</v>
      </c>
      <c r="U81" s="79" t="e">
        <f>+E81+T81</f>
        <v>#VALUE!</v>
      </c>
      <c r="V81" s="90"/>
    </row>
    <row r="82" spans="1:22" s="89" customFormat="1" ht="18">
      <c r="B82" s="36" t="s">
        <v>67</v>
      </c>
      <c r="C82" s="36"/>
      <c r="D82" s="55" t="s">
        <v>68</v>
      </c>
      <c r="E82" s="86" t="e">
        <f>SUMIFS('[93]305 Inputs'!$F:$F,'[93]305 Inputs'!$J:$J,$D82,'[93]305 Inputs'!$C:$C,$D$71)</f>
        <v>#VALUE!</v>
      </c>
      <c r="F82" s="85" t="e">
        <f>-SUMIFS('[93]WA SBC'!$R:$R,'[93]WA SBC'!$B:$B,$D82,'[93]WA SBC'!$A:$A,$D$71)</f>
        <v>#VALUE!</v>
      </c>
      <c r="G82" s="85" t="e">
        <f>-SUMIFS('[93]305 Inputs'!$F:$F,'[93]305 Inputs'!$J:$J,$D82,'[93]305 Inputs'!$C:$C,$D$71,'[93]305 Inputs'!$D:$D,"B")</f>
        <v>#VALUE!</v>
      </c>
      <c r="H82" s="100">
        <v>0</v>
      </c>
      <c r="I82" s="85" t="e">
        <f>SUM(F82:H82)</f>
        <v>#VALUE!</v>
      </c>
      <c r="J82" s="86" t="e">
        <f>E82+I82</f>
        <v>#VALUE!</v>
      </c>
      <c r="K82" s="87">
        <f>$K$50</f>
        <v>1.6899999999999998E-2</v>
      </c>
      <c r="L82" s="85" t="e">
        <f>ROUND(J82*K82*(($X$7-$X$10)/($X$7+$X$10*K82)),0)</f>
        <v>#VALUE!</v>
      </c>
      <c r="M82" s="85" t="e">
        <f>SUM(L82:L82)</f>
        <v>#VALUE!</v>
      </c>
      <c r="N82" s="86" t="e">
        <f>M82+J82</f>
        <v>#VALUE!</v>
      </c>
      <c r="O82" s="87">
        <f>$O$50</f>
        <v>2.35E-2</v>
      </c>
      <c r="P82" s="85" t="e">
        <f>ROUND(N82*O82*($X$17/$X$14),0)</f>
        <v>#VALUE!</v>
      </c>
      <c r="Q82" s="85" t="e">
        <f>SUM(P82:P82)</f>
        <v>#VALUE!</v>
      </c>
      <c r="R82" s="86" t="e">
        <f>Q82+N82</f>
        <v>#VALUE!</v>
      </c>
      <c r="S82" s="85"/>
      <c r="T82" s="85" t="e">
        <f>I82+M82+Q82</f>
        <v>#VALUE!</v>
      </c>
      <c r="U82" s="85" t="e">
        <f>+E82+T82</f>
        <v>#VALUE!</v>
      </c>
      <c r="V82" s="90"/>
    </row>
    <row r="83" spans="1:22">
      <c r="B83" s="54" t="s">
        <v>33</v>
      </c>
      <c r="E83" s="78" t="e">
        <f t="shared" ref="E83:J83" si="39">SUM(E80:E82)</f>
        <v>#VALUE!</v>
      </c>
      <c r="F83" s="79" t="e">
        <f t="shared" si="39"/>
        <v>#VALUE!</v>
      </c>
      <c r="G83" s="79" t="e">
        <f t="shared" si="39"/>
        <v>#VALUE!</v>
      </c>
      <c r="H83" s="79">
        <f t="shared" si="39"/>
        <v>0</v>
      </c>
      <c r="I83" s="79" t="e">
        <f t="shared" si="39"/>
        <v>#VALUE!</v>
      </c>
      <c r="J83" s="78" t="e">
        <f t="shared" si="39"/>
        <v>#VALUE!</v>
      </c>
      <c r="K83" s="84"/>
      <c r="L83" s="79" t="e">
        <f>SUM(L80:L82)</f>
        <v>#VALUE!</v>
      </c>
      <c r="M83" s="79" t="e">
        <f>SUM(M80:M82)</f>
        <v>#VALUE!</v>
      </c>
      <c r="N83" s="78" t="e">
        <f>SUM(N80:N82)</f>
        <v>#VALUE!</v>
      </c>
      <c r="O83" s="84"/>
      <c r="P83" s="79" t="e">
        <f>SUM(P80:P82)</f>
        <v>#VALUE!</v>
      </c>
      <c r="Q83" s="79" t="e">
        <f>SUM(Q80:Q82)</f>
        <v>#VALUE!</v>
      </c>
      <c r="R83" s="78" t="e">
        <f>SUM(R80:R82)</f>
        <v>#VALUE!</v>
      </c>
      <c r="S83" s="79"/>
      <c r="T83" s="79" t="e">
        <f>SUM(T80:T82)</f>
        <v>#VALUE!</v>
      </c>
      <c r="U83" s="79" t="e">
        <f>SUM(U80:U82)</f>
        <v>#VALUE!</v>
      </c>
      <c r="V83" s="88"/>
    </row>
    <row r="84" spans="1:22">
      <c r="E84" s="78"/>
      <c r="F84" s="79"/>
      <c r="G84" s="79"/>
      <c r="H84" s="79"/>
      <c r="I84" s="79"/>
      <c r="J84" s="78"/>
      <c r="K84" s="79"/>
      <c r="L84" s="79"/>
      <c r="M84" s="79" t="s">
        <v>65</v>
      </c>
      <c r="N84" s="78"/>
      <c r="O84" s="79"/>
      <c r="P84" s="79"/>
      <c r="Q84" s="79" t="s">
        <v>65</v>
      </c>
      <c r="R84" s="78"/>
      <c r="S84" s="79"/>
      <c r="T84" s="79"/>
      <c r="U84" s="79"/>
    </row>
    <row r="85" spans="1:22">
      <c r="B85" s="36" t="s">
        <v>69</v>
      </c>
      <c r="C85" s="36"/>
      <c r="D85" s="55" t="s">
        <v>70</v>
      </c>
      <c r="E85" s="86" t="e">
        <f>SUMIFS('[93]305 Inputs'!$F:$F,'[93]305 Inputs'!$J:$J,$D85,'[93]305 Inputs'!$C:$C,$D$71)</f>
        <v>#VALUE!</v>
      </c>
      <c r="F85" s="85" t="e">
        <f>-SUMIFS('[93]WA SBC'!$R:$R,'[93]WA SBC'!$B:$B,$D85,'[93]WA SBC'!$A:$A,$D$71)</f>
        <v>#VALUE!</v>
      </c>
      <c r="G85" s="85" t="e">
        <f>-SUMIFS('[93]305 Inputs'!$F:$F,'[93]305 Inputs'!$J:$J,$D85,'[93]305 Inputs'!$C:$C,$D$71,'[93]305 Inputs'!$D:$D,"B")</f>
        <v>#VALUE!</v>
      </c>
      <c r="H85" s="85">
        <v>0</v>
      </c>
      <c r="I85" s="85" t="e">
        <f>SUM(F85:H85)</f>
        <v>#VALUE!</v>
      </c>
      <c r="J85" s="86" t="e">
        <f>E85+I85</f>
        <v>#VALUE!</v>
      </c>
      <c r="K85" s="87">
        <f>$K$22</f>
        <v>1.72E-2</v>
      </c>
      <c r="L85" s="85" t="e">
        <f>ROUND(J85*K85*(($X$7-$X$10)/($X$7+$X$10*K85)),0)</f>
        <v>#VALUE!</v>
      </c>
      <c r="M85" s="85" t="e">
        <f>SUM(L85:L85)</f>
        <v>#VALUE!</v>
      </c>
      <c r="N85" s="86" t="e">
        <f>M85+J85</f>
        <v>#VALUE!</v>
      </c>
      <c r="O85" s="87">
        <f>$O$22</f>
        <v>2.3400000000000001E-2</v>
      </c>
      <c r="P85" s="85" t="e">
        <f>ROUND(N85*O85*($X$17/$X$14),0)</f>
        <v>#VALUE!</v>
      </c>
      <c r="Q85" s="85" t="e">
        <f>SUM(P85:P85)</f>
        <v>#VALUE!</v>
      </c>
      <c r="R85" s="86" t="e">
        <f>Q85+N85</f>
        <v>#VALUE!</v>
      </c>
      <c r="S85" s="85"/>
      <c r="T85" s="85" t="e">
        <f>I85+M85+Q85</f>
        <v>#VALUE!</v>
      </c>
      <c r="U85" s="85" t="e">
        <f>+E85+T85</f>
        <v>#VALUE!</v>
      </c>
      <c r="V85" s="88"/>
    </row>
    <row r="86" spans="1:22">
      <c r="B86" s="54" t="s">
        <v>33</v>
      </c>
      <c r="E86" s="78" t="e">
        <f t="shared" ref="E86:J86" si="40">SUM(E85:E85)</f>
        <v>#VALUE!</v>
      </c>
      <c r="F86" s="79" t="e">
        <f t="shared" si="40"/>
        <v>#VALUE!</v>
      </c>
      <c r="G86" s="79" t="e">
        <f t="shared" si="40"/>
        <v>#VALUE!</v>
      </c>
      <c r="H86" s="79">
        <f t="shared" si="40"/>
        <v>0</v>
      </c>
      <c r="I86" s="79" t="e">
        <f t="shared" si="40"/>
        <v>#VALUE!</v>
      </c>
      <c r="J86" s="78" t="e">
        <f t="shared" si="40"/>
        <v>#VALUE!</v>
      </c>
      <c r="K86" s="87"/>
      <c r="L86" s="79" t="e">
        <f>SUM(L85:L85)</f>
        <v>#VALUE!</v>
      </c>
      <c r="M86" s="79" t="e">
        <f>SUM(M85:M85)</f>
        <v>#VALUE!</v>
      </c>
      <c r="N86" s="78" t="e">
        <f>SUM(N85:N85)</f>
        <v>#VALUE!</v>
      </c>
      <c r="O86" s="87"/>
      <c r="P86" s="79" t="e">
        <f>SUM(P85:P85)</f>
        <v>#VALUE!</v>
      </c>
      <c r="Q86" s="79" t="e">
        <f>SUM(Q85:Q85)</f>
        <v>#VALUE!</v>
      </c>
      <c r="R86" s="78" t="e">
        <f>SUM(R85:R85)</f>
        <v>#VALUE!</v>
      </c>
      <c r="S86" s="79"/>
      <c r="T86" s="79" t="e">
        <f>SUM(T85:T85)</f>
        <v>#VALUE!</v>
      </c>
      <c r="U86" s="79" t="e">
        <f>SUM(U85:U85)</f>
        <v>#VALUE!</v>
      </c>
      <c r="V86" s="88"/>
    </row>
    <row r="87" spans="1:22">
      <c r="E87" s="78"/>
      <c r="F87" s="79"/>
      <c r="G87" s="79"/>
      <c r="H87" s="79"/>
      <c r="I87" s="79"/>
      <c r="J87" s="78"/>
      <c r="K87" s="85"/>
      <c r="L87" s="79"/>
      <c r="M87" s="79"/>
      <c r="N87" s="78"/>
      <c r="O87" s="85"/>
      <c r="P87" s="79"/>
      <c r="Q87" s="79"/>
      <c r="R87" s="78"/>
      <c r="S87" s="79"/>
      <c r="T87" s="79"/>
      <c r="U87" s="79"/>
    </row>
    <row r="88" spans="1:22" s="89" customFormat="1">
      <c r="B88" s="54" t="s">
        <v>36</v>
      </c>
      <c r="C88" s="54"/>
      <c r="D88" s="55" t="s">
        <v>37</v>
      </c>
      <c r="E88" s="86" t="e">
        <f>SUMIFS('[93]305 Inputs'!$F:$F,'[93]305 Inputs'!$J:$J,$D88,'[93]305 Inputs'!$C:$C,$D$71)</f>
        <v>#VALUE!</v>
      </c>
      <c r="F88" s="85">
        <v>0</v>
      </c>
      <c r="G88" s="85">
        <v>0</v>
      </c>
      <c r="H88" s="85">
        <v>0</v>
      </c>
      <c r="I88" s="85">
        <f>SUM(F88:H88)</f>
        <v>0</v>
      </c>
      <c r="J88" s="86" t="e">
        <f>E88+I88</f>
        <v>#VALUE!</v>
      </c>
      <c r="K88" s="87">
        <v>0</v>
      </c>
      <c r="L88" s="85">
        <v>0</v>
      </c>
      <c r="M88" s="85">
        <f>SUM(L88:L88)</f>
        <v>0</v>
      </c>
      <c r="N88" s="86" t="e">
        <f>M88+J88</f>
        <v>#VALUE!</v>
      </c>
      <c r="O88" s="87">
        <v>0</v>
      </c>
      <c r="P88" s="85">
        <v>0</v>
      </c>
      <c r="Q88" s="85">
        <f>SUM(P88:P88)</f>
        <v>0</v>
      </c>
      <c r="R88" s="86" t="e">
        <f>Q88+N88</f>
        <v>#VALUE!</v>
      </c>
      <c r="S88" s="85"/>
      <c r="T88" s="85">
        <f>I88+M88+Q88</f>
        <v>0</v>
      </c>
      <c r="U88" s="85" t="e">
        <f>+E88+T88</f>
        <v>#VALUE!</v>
      </c>
      <c r="V88" s="90"/>
    </row>
    <row r="89" spans="1:22" s="89" customFormat="1">
      <c r="B89" s="54"/>
      <c r="C89" s="54"/>
      <c r="D89" s="55"/>
      <c r="E89" s="78"/>
      <c r="F89" s="85"/>
      <c r="G89" s="85"/>
      <c r="H89" s="85"/>
      <c r="I89" s="85"/>
      <c r="J89" s="86"/>
      <c r="K89" s="87"/>
      <c r="L89" s="85"/>
      <c r="M89" s="85"/>
      <c r="N89" s="86"/>
      <c r="O89" s="87"/>
      <c r="P89" s="85"/>
      <c r="Q89" s="85"/>
      <c r="R89" s="86"/>
      <c r="S89" s="85"/>
      <c r="T89" s="85"/>
      <c r="U89" s="85"/>
      <c r="V89" s="90"/>
    </row>
    <row r="90" spans="1:22" s="89" customFormat="1">
      <c r="B90" s="54" t="s">
        <v>38</v>
      </c>
      <c r="C90" s="54"/>
      <c r="D90" s="55" t="s">
        <v>39</v>
      </c>
      <c r="E90" s="86" t="e">
        <f>SUMIFS('[93]305 Inputs'!$F:$F,'[93]305 Inputs'!$J:$J,$D90,'[93]305 Inputs'!$C:$C,$D$71)</f>
        <v>#VALUE!</v>
      </c>
      <c r="F90" s="85" t="e">
        <f>-E90</f>
        <v>#VALUE!</v>
      </c>
      <c r="G90" s="85">
        <v>0</v>
      </c>
      <c r="H90" s="85">
        <v>0</v>
      </c>
      <c r="I90" s="85" t="e">
        <f t="shared" ref="I90:I95" si="41">SUM(F90:H90)</f>
        <v>#VALUE!</v>
      </c>
      <c r="J90" s="86" t="e">
        <f t="shared" ref="J90:J95" si="42">E90+I90</f>
        <v>#VALUE!</v>
      </c>
      <c r="K90" s="87">
        <v>0</v>
      </c>
      <c r="L90" s="85">
        <v>0</v>
      </c>
      <c r="M90" s="85">
        <f t="shared" ref="M90:M95" si="43">SUM(L90:L90)</f>
        <v>0</v>
      </c>
      <c r="N90" s="86" t="e">
        <f t="shared" ref="N90:N95" si="44">M90+J90</f>
        <v>#VALUE!</v>
      </c>
      <c r="O90" s="87">
        <v>0</v>
      </c>
      <c r="P90" s="85">
        <v>0</v>
      </c>
      <c r="Q90" s="85">
        <f t="shared" ref="Q90:Q95" si="45">SUM(P90:P90)</f>
        <v>0</v>
      </c>
      <c r="R90" s="86" t="e">
        <f t="shared" ref="R90:R95" si="46">Q90+N90</f>
        <v>#VALUE!</v>
      </c>
      <c r="S90" s="85"/>
      <c r="T90" s="85" t="e">
        <f t="shared" ref="T90:T95" si="47">I90+M90+Q90</f>
        <v>#VALUE!</v>
      </c>
      <c r="U90" s="85" t="e">
        <f t="shared" ref="U90:U95" si="48">+E90+T90</f>
        <v>#VALUE!</v>
      </c>
      <c r="V90" s="90"/>
    </row>
    <row r="91" spans="1:22" s="89" customFormat="1">
      <c r="A91" s="54"/>
      <c r="B91" s="54" t="s">
        <v>40</v>
      </c>
      <c r="C91" s="54"/>
      <c r="D91" s="55" t="s">
        <v>41</v>
      </c>
      <c r="E91" s="86" t="e">
        <f>SUMIFS('[93]305 Inputs'!$F:$F,'[93]305 Inputs'!$J:$J,$D91,'[93]305 Inputs'!$C:$C,$D$71)</f>
        <v>#VALUE!</v>
      </c>
      <c r="F91" s="85" t="e">
        <f>-E91</f>
        <v>#VALUE!</v>
      </c>
      <c r="G91" s="85">
        <v>0</v>
      </c>
      <c r="H91" s="85">
        <v>0</v>
      </c>
      <c r="I91" s="85" t="e">
        <f t="shared" si="41"/>
        <v>#VALUE!</v>
      </c>
      <c r="J91" s="86" t="e">
        <f t="shared" si="42"/>
        <v>#VALUE!</v>
      </c>
      <c r="K91" s="87">
        <v>0</v>
      </c>
      <c r="L91" s="85">
        <v>0</v>
      </c>
      <c r="M91" s="85">
        <f t="shared" si="43"/>
        <v>0</v>
      </c>
      <c r="N91" s="86" t="e">
        <f t="shared" si="44"/>
        <v>#VALUE!</v>
      </c>
      <c r="O91" s="87">
        <v>0</v>
      </c>
      <c r="P91" s="85">
        <v>0</v>
      </c>
      <c r="Q91" s="85">
        <f t="shared" si="45"/>
        <v>0</v>
      </c>
      <c r="R91" s="86" t="e">
        <f t="shared" si="46"/>
        <v>#VALUE!</v>
      </c>
      <c r="S91" s="85"/>
      <c r="T91" s="85" t="e">
        <f t="shared" si="47"/>
        <v>#VALUE!</v>
      </c>
      <c r="U91" s="85" t="e">
        <f t="shared" si="48"/>
        <v>#VALUE!</v>
      </c>
      <c r="V91" s="90"/>
    </row>
    <row r="92" spans="1:22" s="89" customFormat="1">
      <c r="B92" s="54" t="s">
        <v>48</v>
      </c>
      <c r="C92" s="54"/>
      <c r="D92" s="55" t="s">
        <v>49</v>
      </c>
      <c r="E92" s="86" t="e">
        <f>SUMIFS('[93]305 Inputs'!$F:$F,'[93]305 Inputs'!$J:$J,$D92,'[93]305 Inputs'!$C:$C,$D$71)</f>
        <v>#VALUE!</v>
      </c>
      <c r="F92" s="85" t="e">
        <f>-E92</f>
        <v>#VALUE!</v>
      </c>
      <c r="G92" s="85">
        <v>0</v>
      </c>
      <c r="H92" s="85">
        <v>0</v>
      </c>
      <c r="I92" s="85" t="e">
        <f t="shared" si="41"/>
        <v>#VALUE!</v>
      </c>
      <c r="J92" s="86" t="e">
        <f t="shared" si="42"/>
        <v>#VALUE!</v>
      </c>
      <c r="K92" s="87">
        <v>0</v>
      </c>
      <c r="L92" s="85">
        <v>0</v>
      </c>
      <c r="M92" s="85">
        <f t="shared" si="43"/>
        <v>0</v>
      </c>
      <c r="N92" s="86" t="e">
        <f t="shared" si="44"/>
        <v>#VALUE!</v>
      </c>
      <c r="O92" s="87">
        <v>0</v>
      </c>
      <c r="P92" s="85">
        <v>0</v>
      </c>
      <c r="Q92" s="85">
        <f t="shared" si="45"/>
        <v>0</v>
      </c>
      <c r="R92" s="86" t="e">
        <f t="shared" si="46"/>
        <v>#VALUE!</v>
      </c>
      <c r="S92" s="85"/>
      <c r="T92" s="85" t="e">
        <f t="shared" si="47"/>
        <v>#VALUE!</v>
      </c>
      <c r="U92" s="85" t="e">
        <f t="shared" si="48"/>
        <v>#VALUE!</v>
      </c>
      <c r="V92" s="90"/>
    </row>
    <row r="93" spans="1:22" s="89" customFormat="1">
      <c r="B93" s="54" t="s">
        <v>50</v>
      </c>
      <c r="C93" s="54"/>
      <c r="D93" s="55" t="s">
        <v>51</v>
      </c>
      <c r="E93" s="86" t="e">
        <f>SUMIFS('[93]305 Inputs'!$F:$F,'[93]305 Inputs'!$J:$J,$D93,'[93]305 Inputs'!$C:$C,$D$71)</f>
        <v>#VALUE!</v>
      </c>
      <c r="F93" s="85" t="e">
        <f>-E93</f>
        <v>#VALUE!</v>
      </c>
      <c r="G93" s="85">
        <v>0</v>
      </c>
      <c r="H93" s="85">
        <v>0</v>
      </c>
      <c r="I93" s="85" t="e">
        <f t="shared" si="41"/>
        <v>#VALUE!</v>
      </c>
      <c r="J93" s="86" t="e">
        <f t="shared" si="42"/>
        <v>#VALUE!</v>
      </c>
      <c r="K93" s="87">
        <v>0</v>
      </c>
      <c r="L93" s="85">
        <v>0</v>
      </c>
      <c r="M93" s="85">
        <f t="shared" si="43"/>
        <v>0</v>
      </c>
      <c r="N93" s="86" t="e">
        <f t="shared" si="44"/>
        <v>#VALUE!</v>
      </c>
      <c r="O93" s="87">
        <v>0</v>
      </c>
      <c r="P93" s="85">
        <v>0</v>
      </c>
      <c r="Q93" s="85">
        <f t="shared" si="45"/>
        <v>0</v>
      </c>
      <c r="R93" s="86" t="e">
        <f t="shared" si="46"/>
        <v>#VALUE!</v>
      </c>
      <c r="S93" s="85"/>
      <c r="T93" s="85" t="e">
        <f t="shared" si="47"/>
        <v>#VALUE!</v>
      </c>
      <c r="U93" s="85" t="e">
        <f t="shared" si="48"/>
        <v>#VALUE!</v>
      </c>
      <c r="V93" s="90"/>
    </row>
    <row r="94" spans="1:22" s="89" customFormat="1">
      <c r="B94" s="54" t="s">
        <v>78</v>
      </c>
      <c r="C94" s="54"/>
      <c r="D94" s="55" t="s">
        <v>53</v>
      </c>
      <c r="E94" s="86" t="e">
        <f>SUMIFS('[93]305 Inputs'!$F:$F,'[93]305 Inputs'!$J:$J,$D94,'[93]305 Inputs'!$C:$C,$D$71)</f>
        <v>#VALUE!</v>
      </c>
      <c r="F94" s="85">
        <v>0</v>
      </c>
      <c r="G94" s="85" t="e">
        <f>-E94</f>
        <v>#VALUE!</v>
      </c>
      <c r="H94" s="85">
        <v>0</v>
      </c>
      <c r="I94" s="85" t="e">
        <f t="shared" si="41"/>
        <v>#VALUE!</v>
      </c>
      <c r="J94" s="86" t="e">
        <f t="shared" si="42"/>
        <v>#VALUE!</v>
      </c>
      <c r="K94" s="87">
        <v>0</v>
      </c>
      <c r="L94" s="85">
        <v>0</v>
      </c>
      <c r="M94" s="85">
        <f t="shared" si="43"/>
        <v>0</v>
      </c>
      <c r="N94" s="86" t="e">
        <f t="shared" si="44"/>
        <v>#VALUE!</v>
      </c>
      <c r="O94" s="87">
        <v>0</v>
      </c>
      <c r="P94" s="85">
        <v>0</v>
      </c>
      <c r="Q94" s="85">
        <f t="shared" si="45"/>
        <v>0</v>
      </c>
      <c r="R94" s="86" t="e">
        <f t="shared" si="46"/>
        <v>#VALUE!</v>
      </c>
      <c r="S94" s="85"/>
      <c r="T94" s="85" t="e">
        <f t="shared" si="47"/>
        <v>#VALUE!</v>
      </c>
      <c r="U94" s="85" t="e">
        <f t="shared" si="48"/>
        <v>#VALUE!</v>
      </c>
      <c r="V94" s="90"/>
    </row>
    <row r="95" spans="1:22" s="89" customFormat="1">
      <c r="B95" s="54" t="s">
        <v>54</v>
      </c>
      <c r="C95" s="54"/>
      <c r="D95" s="55" t="s">
        <v>55</v>
      </c>
      <c r="E95" s="86" t="e">
        <f>SUMIFS('[93]305 Inputs'!$F:$F,'[93]305 Inputs'!$J:$J,$D95,'[93]305 Inputs'!$C:$C,$D$71)</f>
        <v>#VALUE!</v>
      </c>
      <c r="F95" s="85" t="e">
        <f>E95*-1</f>
        <v>#VALUE!</v>
      </c>
      <c r="G95" s="85">
        <v>0</v>
      </c>
      <c r="H95" s="85">
        <v>0</v>
      </c>
      <c r="I95" s="85" t="e">
        <f t="shared" si="41"/>
        <v>#VALUE!</v>
      </c>
      <c r="J95" s="86" t="e">
        <f t="shared" si="42"/>
        <v>#VALUE!</v>
      </c>
      <c r="K95" s="87">
        <v>0</v>
      </c>
      <c r="L95" s="85">
        <v>0</v>
      </c>
      <c r="M95" s="85">
        <f t="shared" si="43"/>
        <v>0</v>
      </c>
      <c r="N95" s="86" t="e">
        <f t="shared" si="44"/>
        <v>#VALUE!</v>
      </c>
      <c r="O95" s="87">
        <v>0</v>
      </c>
      <c r="P95" s="85">
        <v>0</v>
      </c>
      <c r="Q95" s="85">
        <f t="shared" si="45"/>
        <v>0</v>
      </c>
      <c r="R95" s="86" t="e">
        <f t="shared" si="46"/>
        <v>#VALUE!</v>
      </c>
      <c r="S95" s="85"/>
      <c r="T95" s="85" t="e">
        <f t="shared" si="47"/>
        <v>#VALUE!</v>
      </c>
      <c r="U95" s="85" t="e">
        <f t="shared" si="48"/>
        <v>#VALUE!</v>
      </c>
      <c r="V95" s="90"/>
    </row>
    <row r="96" spans="1:22" s="89" customFormat="1">
      <c r="A96" s="54"/>
      <c r="D96" s="55"/>
      <c r="E96" s="78"/>
      <c r="F96" s="79"/>
      <c r="G96" s="79"/>
      <c r="H96" s="79"/>
      <c r="I96" s="79"/>
      <c r="J96" s="78"/>
      <c r="K96" s="87"/>
      <c r="L96" s="79"/>
      <c r="M96" s="79"/>
      <c r="N96" s="86"/>
      <c r="O96" s="87"/>
      <c r="P96" s="79"/>
      <c r="Q96" s="79"/>
      <c r="R96" s="86"/>
      <c r="S96" s="85"/>
      <c r="T96" s="85"/>
      <c r="U96" s="79"/>
      <c r="V96" s="90"/>
    </row>
    <row r="97" spans="1:22" s="89" customFormat="1">
      <c r="B97" s="54" t="s">
        <v>147</v>
      </c>
      <c r="C97" s="54"/>
      <c r="D97" s="55" t="s">
        <v>57</v>
      </c>
      <c r="E97" s="86" t="e">
        <f>SUMIFS('[93]305 Inputs'!$F:$F,'[93]305 Inputs'!$J:$J,$D97,'[93]305 Inputs'!$C:$C,$D$71)</f>
        <v>#VALUE!</v>
      </c>
      <c r="F97" s="85">
        <v>0</v>
      </c>
      <c r="G97" s="85">
        <v>0</v>
      </c>
      <c r="H97" s="85">
        <v>0</v>
      </c>
      <c r="I97" s="85">
        <f>SUM(F97:H97)</f>
        <v>0</v>
      </c>
      <c r="J97" s="86" t="e">
        <f>E97+I97</f>
        <v>#VALUE!</v>
      </c>
      <c r="K97" s="87">
        <v>0</v>
      </c>
      <c r="L97" s="85">
        <v>0</v>
      </c>
      <c r="M97" s="85">
        <f>SUM(L97:L97)</f>
        <v>0</v>
      </c>
      <c r="N97" s="86" t="e">
        <f>M97+J97</f>
        <v>#VALUE!</v>
      </c>
      <c r="O97" s="87">
        <v>0</v>
      </c>
      <c r="P97" s="85">
        <v>0</v>
      </c>
      <c r="Q97" s="85">
        <f>SUM(P97:P97)</f>
        <v>0</v>
      </c>
      <c r="R97" s="86" t="e">
        <f>Q97+N97</f>
        <v>#VALUE!</v>
      </c>
      <c r="S97" s="85"/>
      <c r="T97" s="85">
        <f>I97+M97+Q97</f>
        <v>0</v>
      </c>
      <c r="U97" s="85" t="e">
        <f>+E97+T97</f>
        <v>#VALUE!</v>
      </c>
      <c r="V97" s="90"/>
    </row>
    <row r="98" spans="1:22" s="89" customFormat="1">
      <c r="A98" s="54"/>
      <c r="D98" s="55"/>
      <c r="E98" s="86"/>
      <c r="F98" s="85"/>
      <c r="G98" s="85"/>
      <c r="H98" s="85"/>
      <c r="I98" s="85"/>
      <c r="J98" s="86"/>
      <c r="K98" s="85"/>
      <c r="L98" s="85"/>
      <c r="M98" s="85"/>
      <c r="N98" s="86"/>
      <c r="O98" s="85"/>
      <c r="P98" s="85"/>
      <c r="Q98" s="85"/>
      <c r="R98" s="86"/>
      <c r="S98" s="85"/>
      <c r="T98" s="85"/>
      <c r="U98" s="85"/>
      <c r="V98" s="90"/>
    </row>
    <row r="99" spans="1:22">
      <c r="B99" s="92" t="s">
        <v>6</v>
      </c>
      <c r="C99" s="93"/>
      <c r="D99" s="94"/>
      <c r="E99" s="95" t="e">
        <f t="shared" ref="E99:R99" si="49">+E75+E78+E83+E86+E88+SUM(E90:E97)</f>
        <v>#VALUE!</v>
      </c>
      <c r="F99" s="96" t="e">
        <f t="shared" si="49"/>
        <v>#VALUE!</v>
      </c>
      <c r="G99" s="96" t="e">
        <f t="shared" si="49"/>
        <v>#VALUE!</v>
      </c>
      <c r="H99" s="96">
        <f t="shared" si="49"/>
        <v>0</v>
      </c>
      <c r="I99" s="96" t="e">
        <f t="shared" si="49"/>
        <v>#VALUE!</v>
      </c>
      <c r="J99" s="95" t="e">
        <f t="shared" si="49"/>
        <v>#VALUE!</v>
      </c>
      <c r="K99" s="96">
        <f t="shared" si="49"/>
        <v>0</v>
      </c>
      <c r="L99" s="96" t="e">
        <f t="shared" si="49"/>
        <v>#VALUE!</v>
      </c>
      <c r="M99" s="96" t="e">
        <f t="shared" si="49"/>
        <v>#VALUE!</v>
      </c>
      <c r="N99" s="95" t="e">
        <f t="shared" si="49"/>
        <v>#VALUE!</v>
      </c>
      <c r="O99" s="96">
        <f t="shared" si="49"/>
        <v>0</v>
      </c>
      <c r="P99" s="96" t="e">
        <f t="shared" si="49"/>
        <v>#VALUE!</v>
      </c>
      <c r="Q99" s="96" t="e">
        <f t="shared" si="49"/>
        <v>#VALUE!</v>
      </c>
      <c r="R99" s="95" t="e">
        <f t="shared" si="49"/>
        <v>#VALUE!</v>
      </c>
      <c r="S99" s="96"/>
      <c r="T99" s="96" t="e">
        <f>+T75+T78+T83+T86+T88+SUM(T90:T97)</f>
        <v>#VALUE!</v>
      </c>
      <c r="U99" s="96" t="e">
        <f>+U75+U78+U83+U86+U88+SUM(U90:U97)</f>
        <v>#VALUE!</v>
      </c>
      <c r="V99" s="88"/>
    </row>
    <row r="100" spans="1:22">
      <c r="E100" s="78"/>
      <c r="F100" s="79"/>
      <c r="G100" s="79"/>
      <c r="H100" s="79"/>
      <c r="I100" s="79"/>
      <c r="J100" s="78" t="s">
        <v>65</v>
      </c>
      <c r="K100" s="79"/>
      <c r="L100" s="79"/>
      <c r="M100" s="79"/>
      <c r="N100" s="78" t="s">
        <v>65</v>
      </c>
      <c r="O100" s="79"/>
      <c r="P100" s="79"/>
      <c r="Q100" s="79"/>
      <c r="R100" s="78" t="s">
        <v>65</v>
      </c>
      <c r="S100" s="79"/>
      <c r="T100" s="79"/>
      <c r="U100" s="79"/>
      <c r="V100" s="101"/>
    </row>
    <row r="101" spans="1:22">
      <c r="B101" s="74"/>
      <c r="C101" s="74"/>
      <c r="E101" s="78"/>
      <c r="F101" s="79"/>
      <c r="G101" s="79"/>
      <c r="H101" s="79"/>
      <c r="I101" s="79"/>
      <c r="J101" s="78" t="s">
        <v>65</v>
      </c>
      <c r="K101" s="79"/>
      <c r="L101" s="79"/>
      <c r="M101" s="79"/>
      <c r="N101" s="78"/>
      <c r="O101" s="79"/>
      <c r="P101" s="79"/>
      <c r="Q101" s="79"/>
      <c r="R101" s="78"/>
      <c r="S101" s="79"/>
      <c r="T101" s="79"/>
      <c r="U101" s="79"/>
    </row>
    <row r="102" spans="1:22">
      <c r="A102" s="74" t="s">
        <v>79</v>
      </c>
      <c r="B102" s="74"/>
      <c r="C102" s="74"/>
      <c r="D102" s="72" t="s">
        <v>80</v>
      </c>
      <c r="E102" s="78"/>
      <c r="F102" s="79"/>
      <c r="G102" s="79"/>
      <c r="H102" s="79"/>
      <c r="I102" s="79"/>
      <c r="J102" s="78"/>
      <c r="K102" s="79"/>
      <c r="L102" s="79"/>
      <c r="M102" s="79"/>
      <c r="N102" s="78"/>
      <c r="O102" s="79"/>
      <c r="P102" s="79"/>
      <c r="Q102" s="79"/>
      <c r="R102" s="78"/>
      <c r="S102" s="79"/>
      <c r="T102" s="79"/>
      <c r="U102" s="79"/>
    </row>
    <row r="103" spans="1:22">
      <c r="B103" s="36" t="s">
        <v>81</v>
      </c>
      <c r="C103" s="36"/>
      <c r="D103" s="55">
        <v>40</v>
      </c>
      <c r="E103" s="78" t="e">
        <f>SUMIFS('[93]305 Inputs'!$F:$F,'[93]305 Inputs'!$J:$J,$D103,'[93]305 Inputs'!$C:$C,$D$102)</f>
        <v>#VALUE!</v>
      </c>
      <c r="F103" s="79" t="e">
        <f>-SUMIFS('[93]WA SBC'!$R:$R,'[93]WA SBC'!$B:$B,$D103,'[93]WA SBC'!$A:$A,$D$102)</f>
        <v>#VALUE!</v>
      </c>
      <c r="G103" s="79" t="e">
        <f>-SUMIFS('[93]305 Inputs'!$F:$F,'[93]305 Inputs'!$J:$J,$D103,'[93]305 Inputs'!$C:$C,$D$102,'[93]305 Inputs'!$D:$D,"B")</f>
        <v>#VALUE!</v>
      </c>
      <c r="H103" s="79">
        <f>[93]Temperature!D110*1000</f>
        <v>-404063.54</v>
      </c>
      <c r="I103" s="79" t="e">
        <f>SUM(F103:H103)</f>
        <v>#VALUE!</v>
      </c>
      <c r="J103" s="78" t="e">
        <f>E103+I103</f>
        <v>#VALUE!</v>
      </c>
      <c r="K103" s="84">
        <v>1.7000000000000001E-2</v>
      </c>
      <c r="L103" s="79" t="e">
        <f>ROUND(J103*K103*(($X$7-$X$10)/($X$7+$X$10*K103)),0)</f>
        <v>#VALUE!</v>
      </c>
      <c r="M103" s="79" t="e">
        <f>SUM(L103:L103)</f>
        <v>#VALUE!</v>
      </c>
      <c r="N103" s="78" t="e">
        <f>M103+J103</f>
        <v>#VALUE!</v>
      </c>
      <c r="O103" s="84">
        <v>2.35E-2</v>
      </c>
      <c r="P103" s="79" t="e">
        <f>ROUND(N103*O103*($X$17/$X$14),0)</f>
        <v>#VALUE!</v>
      </c>
      <c r="Q103" s="79" t="e">
        <f>SUM(P103:P103)</f>
        <v>#VALUE!</v>
      </c>
      <c r="R103" s="78" t="e">
        <f>Q103+N103</f>
        <v>#VALUE!</v>
      </c>
      <c r="S103" s="79"/>
      <c r="T103" s="79" t="e">
        <f>I103+M103+Q103</f>
        <v>#VALUE!</v>
      </c>
      <c r="U103" s="79" t="e">
        <f>+E103+T103</f>
        <v>#VALUE!</v>
      </c>
      <c r="V103" s="88"/>
    </row>
    <row r="104" spans="1:22" ht="18">
      <c r="B104" s="36" t="s">
        <v>82</v>
      </c>
      <c r="C104" s="36"/>
      <c r="D104" s="55" t="s">
        <v>83</v>
      </c>
      <c r="E104" s="86" t="e">
        <f>SUMIFS('[93]305 Inputs'!$F:$F,'[93]305 Inputs'!$J:$J,$D104,'[93]305 Inputs'!$C:$C,$D$102)</f>
        <v>#VALUE!</v>
      </c>
      <c r="F104" s="85" t="e">
        <f>-SUMIFS('[93]WA SBC'!$R:$R,'[93]WA SBC'!$B:$B,$D104,'[93]WA SBC'!$A:$A,$D$102)</f>
        <v>#VALUE!</v>
      </c>
      <c r="G104" s="85" t="e">
        <f>-SUMIFS('[93]305 Inputs'!$F:$F,'[93]305 Inputs'!$J:$J,$D104,'[93]305 Inputs'!$C:$C,$D$71,'[93]305 Inputs'!$D:$D,"B")</f>
        <v>#VALUE!</v>
      </c>
      <c r="H104" s="100">
        <v>0</v>
      </c>
      <c r="I104" s="85" t="e">
        <f>SUM(F104:H104)</f>
        <v>#VALUE!</v>
      </c>
      <c r="J104" s="86" t="e">
        <f>E104+I104</f>
        <v>#VALUE!</v>
      </c>
      <c r="K104" s="102">
        <f>$K$103</f>
        <v>1.7000000000000001E-2</v>
      </c>
      <c r="L104" s="85" t="e">
        <f>ROUND(J104*K104*(($X$7-$X$10)/($X$7+$X$10*K104)),0)</f>
        <v>#VALUE!</v>
      </c>
      <c r="M104" s="85" t="e">
        <f>SUM(L104:L104)</f>
        <v>#VALUE!</v>
      </c>
      <c r="N104" s="78" t="e">
        <f>M104+J104</f>
        <v>#VALUE!</v>
      </c>
      <c r="O104" s="102">
        <f>$O$103</f>
        <v>2.35E-2</v>
      </c>
      <c r="P104" s="85" t="e">
        <f>ROUND(N104*O104*($X$17/$X$14),0)</f>
        <v>#VALUE!</v>
      </c>
      <c r="Q104" s="85" t="e">
        <f>SUM(P104:P104)</f>
        <v>#VALUE!</v>
      </c>
      <c r="R104" s="86" t="e">
        <f>Q104+N104</f>
        <v>#VALUE!</v>
      </c>
      <c r="S104" s="85"/>
      <c r="T104" s="85" t="e">
        <f>I104+M104+Q104</f>
        <v>#VALUE!</v>
      </c>
      <c r="U104" s="85" t="e">
        <f>+E104+T104</f>
        <v>#VALUE!</v>
      </c>
      <c r="V104" s="88"/>
    </row>
    <row r="105" spans="1:22">
      <c r="B105" s="54" t="s">
        <v>33</v>
      </c>
      <c r="E105" s="78" t="e">
        <f t="shared" ref="E105:J105" si="50">SUM(E103:E104)</f>
        <v>#VALUE!</v>
      </c>
      <c r="F105" s="79" t="e">
        <f t="shared" si="50"/>
        <v>#VALUE!</v>
      </c>
      <c r="G105" s="79" t="e">
        <f t="shared" si="50"/>
        <v>#VALUE!</v>
      </c>
      <c r="H105" s="79">
        <f t="shared" si="50"/>
        <v>-404063.54</v>
      </c>
      <c r="I105" s="79" t="e">
        <f t="shared" si="50"/>
        <v>#VALUE!</v>
      </c>
      <c r="J105" s="78" t="e">
        <f t="shared" si="50"/>
        <v>#VALUE!</v>
      </c>
      <c r="K105" s="84"/>
      <c r="L105" s="79" t="e">
        <f>SUM(L103:L104)</f>
        <v>#VALUE!</v>
      </c>
      <c r="M105" s="79" t="e">
        <f>SUM(M103:M104)</f>
        <v>#VALUE!</v>
      </c>
      <c r="N105" s="78" t="e">
        <f>SUM(N103:N104)</f>
        <v>#VALUE!</v>
      </c>
      <c r="O105" s="84"/>
      <c r="P105" s="79" t="e">
        <f>SUM(P103:P104)</f>
        <v>#VALUE!</v>
      </c>
      <c r="Q105" s="79" t="e">
        <f>SUM(Q103:Q104)</f>
        <v>#VALUE!</v>
      </c>
      <c r="R105" s="78" t="e">
        <f>SUM(R103:R104)</f>
        <v>#VALUE!</v>
      </c>
      <c r="S105" s="79"/>
      <c r="T105" s="79" t="e">
        <f>SUM(T103:T104)</f>
        <v>#VALUE!</v>
      </c>
      <c r="U105" s="79" t="e">
        <f>SUM(U103:U104)</f>
        <v>#VALUE!</v>
      </c>
      <c r="V105" s="88"/>
    </row>
    <row r="106" spans="1:22" s="89" customFormat="1">
      <c r="A106" s="54"/>
      <c r="B106" s="54"/>
      <c r="C106" s="54"/>
      <c r="D106" s="55"/>
      <c r="E106" s="78"/>
      <c r="F106" s="79"/>
      <c r="G106" s="79"/>
      <c r="H106" s="79"/>
      <c r="I106" s="79"/>
      <c r="J106" s="78"/>
      <c r="K106" s="84"/>
      <c r="L106" s="79"/>
      <c r="M106" s="79"/>
      <c r="N106" s="78"/>
      <c r="O106" s="84"/>
      <c r="P106" s="79"/>
      <c r="Q106" s="79"/>
      <c r="R106" s="78"/>
      <c r="S106" s="79"/>
      <c r="T106" s="79"/>
      <c r="U106" s="79"/>
      <c r="V106" s="90"/>
    </row>
    <row r="107" spans="1:22" s="89" customFormat="1">
      <c r="B107" s="54" t="s">
        <v>36</v>
      </c>
      <c r="C107" s="54"/>
      <c r="D107" s="55" t="s">
        <v>37</v>
      </c>
      <c r="E107" s="86" t="e">
        <f>SUMIFS('[93]305 Inputs'!$F:$F,'[93]305 Inputs'!$J:$J,$D107,'[93]305 Inputs'!$C:$C,$D$102)</f>
        <v>#VALUE!</v>
      </c>
      <c r="F107" s="85">
        <v>0</v>
      </c>
      <c r="G107" s="85">
        <v>0</v>
      </c>
      <c r="H107" s="85">
        <v>0</v>
      </c>
      <c r="I107" s="85">
        <f>SUM(F107:H107)</f>
        <v>0</v>
      </c>
      <c r="J107" s="86" t="e">
        <f>E107+I107</f>
        <v>#VALUE!</v>
      </c>
      <c r="K107" s="87">
        <v>0</v>
      </c>
      <c r="L107" s="85">
        <v>0</v>
      </c>
      <c r="M107" s="85">
        <f>SUM(L107:L107)</f>
        <v>0</v>
      </c>
      <c r="N107" s="86" t="e">
        <f>M107+J107</f>
        <v>#VALUE!</v>
      </c>
      <c r="O107" s="87">
        <v>0</v>
      </c>
      <c r="P107" s="85">
        <v>0</v>
      </c>
      <c r="Q107" s="85">
        <f>SUM(P107:P107)</f>
        <v>0</v>
      </c>
      <c r="R107" s="86" t="e">
        <f>Q107+N107</f>
        <v>#VALUE!</v>
      </c>
      <c r="S107" s="85"/>
      <c r="T107" s="85">
        <f>I107+M107+Q107</f>
        <v>0</v>
      </c>
      <c r="U107" s="85" t="e">
        <f>+E107+T107</f>
        <v>#VALUE!</v>
      </c>
      <c r="V107" s="90"/>
    </row>
    <row r="108" spans="1:22" s="89" customFormat="1">
      <c r="B108" s="54"/>
      <c r="C108" s="54"/>
      <c r="D108" s="55"/>
      <c r="E108" s="78"/>
      <c r="F108" s="85"/>
      <c r="G108" s="85"/>
      <c r="H108" s="85"/>
      <c r="I108" s="85"/>
      <c r="J108" s="86"/>
      <c r="K108" s="87"/>
      <c r="L108" s="85"/>
      <c r="M108" s="85"/>
      <c r="N108" s="86"/>
      <c r="O108" s="87"/>
      <c r="P108" s="85"/>
      <c r="Q108" s="85"/>
      <c r="R108" s="86"/>
      <c r="S108" s="85"/>
      <c r="T108" s="85"/>
      <c r="U108" s="85"/>
      <c r="V108" s="90"/>
    </row>
    <row r="109" spans="1:22" s="89" customFormat="1">
      <c r="B109" s="54" t="s">
        <v>84</v>
      </c>
      <c r="C109" s="54"/>
      <c r="D109" s="55" t="s">
        <v>85</v>
      </c>
      <c r="E109" s="86" t="e">
        <f>SUMIFS('[93]305 Inputs'!$F:$F,'[93]305 Inputs'!$J:$J,$D109,'[93]305 Inputs'!$C:$C,$D$102)</f>
        <v>#VALUE!</v>
      </c>
      <c r="F109" s="85" t="e">
        <f>-E109</f>
        <v>#VALUE!</v>
      </c>
      <c r="G109" s="85">
        <v>0</v>
      </c>
      <c r="H109" s="85">
        <v>0</v>
      </c>
      <c r="I109" s="85" t="e">
        <f t="shared" ref="I109:I115" si="51">SUM(F109:H109)</f>
        <v>#VALUE!</v>
      </c>
      <c r="J109" s="86" t="e">
        <f t="shared" ref="J109:J115" si="52">E109+I109</f>
        <v>#VALUE!</v>
      </c>
      <c r="K109" s="87">
        <v>0</v>
      </c>
      <c r="L109" s="85">
        <v>0</v>
      </c>
      <c r="M109" s="85">
        <f t="shared" ref="M109:M115" si="53">SUM(L109:L109)</f>
        <v>0</v>
      </c>
      <c r="N109" s="86" t="e">
        <f t="shared" ref="N109:N115" si="54">M109+J109</f>
        <v>#VALUE!</v>
      </c>
      <c r="O109" s="87">
        <v>0</v>
      </c>
      <c r="P109" s="85">
        <v>0</v>
      </c>
      <c r="Q109" s="85">
        <f t="shared" ref="Q109:Q115" si="55">SUM(P109:P109)</f>
        <v>0</v>
      </c>
      <c r="R109" s="86" t="e">
        <f t="shared" ref="R109:R115" si="56">Q109+N109</f>
        <v>#VALUE!</v>
      </c>
      <c r="S109" s="85"/>
      <c r="T109" s="85" t="e">
        <f t="shared" ref="T109:T115" si="57">I109+M109+Q109</f>
        <v>#VALUE!</v>
      </c>
      <c r="U109" s="85" t="e">
        <f t="shared" ref="U109:U115" si="58">+E109+T109</f>
        <v>#VALUE!</v>
      </c>
      <c r="V109" s="90"/>
    </row>
    <row r="110" spans="1:22" s="89" customFormat="1">
      <c r="B110" s="54" t="s">
        <v>38</v>
      </c>
      <c r="C110" s="54"/>
      <c r="D110" s="55" t="s">
        <v>39</v>
      </c>
      <c r="E110" s="86" t="e">
        <f>SUMIFS('[93]305 Inputs'!$F:$F,'[93]305 Inputs'!$J:$J,$D110,'[93]305 Inputs'!$C:$C,$D$102)</f>
        <v>#VALUE!</v>
      </c>
      <c r="F110" s="85" t="e">
        <f>-E110</f>
        <v>#VALUE!</v>
      </c>
      <c r="G110" s="85">
        <v>0</v>
      </c>
      <c r="H110" s="85">
        <v>0</v>
      </c>
      <c r="I110" s="85" t="e">
        <f t="shared" si="51"/>
        <v>#VALUE!</v>
      </c>
      <c r="J110" s="86" t="e">
        <f t="shared" si="52"/>
        <v>#VALUE!</v>
      </c>
      <c r="K110" s="87">
        <v>0</v>
      </c>
      <c r="L110" s="85">
        <v>0</v>
      </c>
      <c r="M110" s="85">
        <f t="shared" si="53"/>
        <v>0</v>
      </c>
      <c r="N110" s="86" t="e">
        <f t="shared" si="54"/>
        <v>#VALUE!</v>
      </c>
      <c r="O110" s="87">
        <v>0</v>
      </c>
      <c r="P110" s="85">
        <v>0</v>
      </c>
      <c r="Q110" s="85">
        <f t="shared" si="55"/>
        <v>0</v>
      </c>
      <c r="R110" s="86" t="e">
        <f t="shared" si="56"/>
        <v>#VALUE!</v>
      </c>
      <c r="S110" s="85"/>
      <c r="T110" s="85" t="e">
        <f t="shared" si="57"/>
        <v>#VALUE!</v>
      </c>
      <c r="U110" s="85" t="e">
        <f t="shared" si="58"/>
        <v>#VALUE!</v>
      </c>
      <c r="V110" s="90"/>
    </row>
    <row r="111" spans="1:22">
      <c r="B111" s="54" t="s">
        <v>40</v>
      </c>
      <c r="D111" s="55" t="s">
        <v>41</v>
      </c>
      <c r="E111" s="86" t="e">
        <f>SUMIFS('[93]305 Inputs'!$F:$F,'[93]305 Inputs'!$J:$J,$D111,'[93]305 Inputs'!$C:$C,$D$102)</f>
        <v>#VALUE!</v>
      </c>
      <c r="F111" s="85" t="e">
        <f>-E111</f>
        <v>#VALUE!</v>
      </c>
      <c r="G111" s="79">
        <v>0</v>
      </c>
      <c r="H111" s="85">
        <v>0</v>
      </c>
      <c r="I111" s="85" t="e">
        <f t="shared" si="51"/>
        <v>#VALUE!</v>
      </c>
      <c r="J111" s="86" t="e">
        <f t="shared" si="52"/>
        <v>#VALUE!</v>
      </c>
      <c r="K111" s="87">
        <v>0</v>
      </c>
      <c r="L111" s="85">
        <v>0</v>
      </c>
      <c r="M111" s="85">
        <f t="shared" si="53"/>
        <v>0</v>
      </c>
      <c r="N111" s="86" t="e">
        <f t="shared" si="54"/>
        <v>#VALUE!</v>
      </c>
      <c r="O111" s="87">
        <v>0</v>
      </c>
      <c r="P111" s="85">
        <v>0</v>
      </c>
      <c r="Q111" s="85">
        <f t="shared" si="55"/>
        <v>0</v>
      </c>
      <c r="R111" s="86" t="e">
        <f t="shared" si="56"/>
        <v>#VALUE!</v>
      </c>
      <c r="S111" s="85"/>
      <c r="T111" s="85" t="e">
        <f t="shared" si="57"/>
        <v>#VALUE!</v>
      </c>
      <c r="U111" s="85" t="e">
        <f t="shared" si="58"/>
        <v>#VALUE!</v>
      </c>
    </row>
    <row r="112" spans="1:22" s="89" customFormat="1">
      <c r="B112" s="54" t="s">
        <v>48</v>
      </c>
      <c r="C112" s="54"/>
      <c r="D112" s="55" t="s">
        <v>49</v>
      </c>
      <c r="E112" s="86" t="e">
        <f>SUMIFS('[93]305 Inputs'!$F:$F,'[93]305 Inputs'!$J:$J,$D112,'[93]305 Inputs'!$C:$C,$D$102)</f>
        <v>#VALUE!</v>
      </c>
      <c r="F112" s="85" t="e">
        <f>-E112</f>
        <v>#VALUE!</v>
      </c>
      <c r="G112" s="85">
        <v>0</v>
      </c>
      <c r="H112" s="85">
        <v>0</v>
      </c>
      <c r="I112" s="85" t="e">
        <f t="shared" si="51"/>
        <v>#VALUE!</v>
      </c>
      <c r="J112" s="86" t="e">
        <f t="shared" si="52"/>
        <v>#VALUE!</v>
      </c>
      <c r="K112" s="87">
        <v>0</v>
      </c>
      <c r="L112" s="85">
        <v>0</v>
      </c>
      <c r="M112" s="85">
        <f t="shared" si="53"/>
        <v>0</v>
      </c>
      <c r="N112" s="86" t="e">
        <f t="shared" si="54"/>
        <v>#VALUE!</v>
      </c>
      <c r="O112" s="87">
        <v>0</v>
      </c>
      <c r="P112" s="85">
        <v>0</v>
      </c>
      <c r="Q112" s="85">
        <f t="shared" si="55"/>
        <v>0</v>
      </c>
      <c r="R112" s="86" t="e">
        <f t="shared" si="56"/>
        <v>#VALUE!</v>
      </c>
      <c r="S112" s="85"/>
      <c r="T112" s="85" t="e">
        <f t="shared" si="57"/>
        <v>#VALUE!</v>
      </c>
      <c r="U112" s="85" t="e">
        <f t="shared" si="58"/>
        <v>#VALUE!</v>
      </c>
      <c r="V112" s="90"/>
    </row>
    <row r="113" spans="1:22" s="89" customFormat="1">
      <c r="B113" s="54" t="s">
        <v>50</v>
      </c>
      <c r="C113" s="54"/>
      <c r="D113" s="55" t="s">
        <v>51</v>
      </c>
      <c r="E113" s="86" t="e">
        <f>SUMIFS('[93]305 Inputs'!$F:$F,'[93]305 Inputs'!$J:$J,$D113,'[93]305 Inputs'!$C:$C,$D$102)</f>
        <v>#VALUE!</v>
      </c>
      <c r="F113" s="85" t="e">
        <f>-E113</f>
        <v>#VALUE!</v>
      </c>
      <c r="G113" s="85">
        <v>0</v>
      </c>
      <c r="H113" s="85">
        <v>0</v>
      </c>
      <c r="I113" s="85" t="e">
        <f t="shared" si="51"/>
        <v>#VALUE!</v>
      </c>
      <c r="J113" s="86" t="e">
        <f t="shared" si="52"/>
        <v>#VALUE!</v>
      </c>
      <c r="K113" s="87">
        <v>0</v>
      </c>
      <c r="L113" s="85">
        <v>0</v>
      </c>
      <c r="M113" s="85">
        <f t="shared" si="53"/>
        <v>0</v>
      </c>
      <c r="N113" s="86" t="e">
        <f t="shared" si="54"/>
        <v>#VALUE!</v>
      </c>
      <c r="O113" s="87">
        <v>0</v>
      </c>
      <c r="P113" s="85">
        <v>0</v>
      </c>
      <c r="Q113" s="85">
        <f t="shared" si="55"/>
        <v>0</v>
      </c>
      <c r="R113" s="86" t="e">
        <f t="shared" si="56"/>
        <v>#VALUE!</v>
      </c>
      <c r="S113" s="85"/>
      <c r="T113" s="85" t="e">
        <f t="shared" si="57"/>
        <v>#VALUE!</v>
      </c>
      <c r="U113" s="85" t="e">
        <f t="shared" si="58"/>
        <v>#VALUE!</v>
      </c>
      <c r="V113" s="90"/>
    </row>
    <row r="114" spans="1:22" s="89" customFormat="1">
      <c r="B114" s="54" t="s">
        <v>78</v>
      </c>
      <c r="C114" s="54"/>
      <c r="D114" s="55" t="s">
        <v>53</v>
      </c>
      <c r="E114" s="86" t="e">
        <f>SUMIFS('[93]305 Inputs'!$F:$F,'[93]305 Inputs'!$J:$J,$D114,'[93]305 Inputs'!$C:$C,$D$102)</f>
        <v>#VALUE!</v>
      </c>
      <c r="F114" s="85">
        <v>0</v>
      </c>
      <c r="G114" s="85" t="e">
        <f>-E114</f>
        <v>#VALUE!</v>
      </c>
      <c r="H114" s="85">
        <v>0</v>
      </c>
      <c r="I114" s="85" t="e">
        <f t="shared" si="51"/>
        <v>#VALUE!</v>
      </c>
      <c r="J114" s="86" t="e">
        <f t="shared" si="52"/>
        <v>#VALUE!</v>
      </c>
      <c r="K114" s="87">
        <v>0</v>
      </c>
      <c r="L114" s="85">
        <v>0</v>
      </c>
      <c r="M114" s="85">
        <f t="shared" si="53"/>
        <v>0</v>
      </c>
      <c r="N114" s="86" t="e">
        <f t="shared" si="54"/>
        <v>#VALUE!</v>
      </c>
      <c r="O114" s="87">
        <v>0</v>
      </c>
      <c r="P114" s="85">
        <v>0</v>
      </c>
      <c r="Q114" s="85">
        <f t="shared" si="55"/>
        <v>0</v>
      </c>
      <c r="R114" s="86" t="e">
        <f t="shared" si="56"/>
        <v>#VALUE!</v>
      </c>
      <c r="S114" s="85"/>
      <c r="T114" s="85" t="e">
        <f t="shared" si="57"/>
        <v>#VALUE!</v>
      </c>
      <c r="U114" s="85" t="e">
        <f t="shared" si="58"/>
        <v>#VALUE!</v>
      </c>
      <c r="V114" s="90"/>
    </row>
    <row r="115" spans="1:22" s="89" customFormat="1">
      <c r="B115" s="54" t="s">
        <v>86</v>
      </c>
      <c r="C115" s="54"/>
      <c r="D115" s="55" t="s">
        <v>87</v>
      </c>
      <c r="E115" s="86" t="e">
        <f>SUMIFS('[93]305 Inputs'!$F:$F,'[93]305 Inputs'!$J:$J,$D115,'[93]305 Inputs'!$C:$C,$D$102)</f>
        <v>#VALUE!</v>
      </c>
      <c r="F115" s="85">
        <v>0</v>
      </c>
      <c r="G115" s="85" t="e">
        <f>-E115</f>
        <v>#VALUE!</v>
      </c>
      <c r="H115" s="85">
        <v>0</v>
      </c>
      <c r="I115" s="85" t="e">
        <f t="shared" si="51"/>
        <v>#VALUE!</v>
      </c>
      <c r="J115" s="86" t="e">
        <f t="shared" si="52"/>
        <v>#VALUE!</v>
      </c>
      <c r="K115" s="87">
        <v>0</v>
      </c>
      <c r="L115" s="85">
        <v>0</v>
      </c>
      <c r="M115" s="85">
        <f t="shared" si="53"/>
        <v>0</v>
      </c>
      <c r="N115" s="86" t="e">
        <f t="shared" si="54"/>
        <v>#VALUE!</v>
      </c>
      <c r="O115" s="87">
        <v>0</v>
      </c>
      <c r="P115" s="85">
        <v>0</v>
      </c>
      <c r="Q115" s="85">
        <f t="shared" si="55"/>
        <v>0</v>
      </c>
      <c r="R115" s="86" t="e">
        <f t="shared" si="56"/>
        <v>#VALUE!</v>
      </c>
      <c r="S115" s="85"/>
      <c r="T115" s="85" t="e">
        <f t="shared" si="57"/>
        <v>#VALUE!</v>
      </c>
      <c r="U115" s="85" t="e">
        <f t="shared" si="58"/>
        <v>#VALUE!</v>
      </c>
      <c r="V115" s="90"/>
    </row>
    <row r="116" spans="1:22" s="89" customFormat="1">
      <c r="B116" s="54"/>
      <c r="C116" s="54"/>
      <c r="D116" s="55"/>
      <c r="E116" s="86"/>
      <c r="F116" s="85"/>
      <c r="G116" s="85"/>
      <c r="H116" s="85"/>
      <c r="I116" s="85"/>
      <c r="J116" s="86"/>
      <c r="K116" s="87"/>
      <c r="L116" s="79"/>
      <c r="M116" s="85"/>
      <c r="N116" s="86"/>
      <c r="O116" s="87"/>
      <c r="P116" s="79"/>
      <c r="Q116" s="85"/>
      <c r="R116" s="86"/>
      <c r="S116" s="85"/>
      <c r="T116" s="85"/>
      <c r="U116" s="85"/>
      <c r="V116" s="90"/>
    </row>
    <row r="117" spans="1:22" s="89" customFormat="1">
      <c r="B117" s="54" t="s">
        <v>147</v>
      </c>
      <c r="C117" s="54"/>
      <c r="D117" s="55" t="s">
        <v>57</v>
      </c>
      <c r="E117" s="86" t="e">
        <f>SUMIFS('[93]305 Inputs'!$F:$F,'[93]305 Inputs'!$J:$J,$D117,'[93]305 Inputs'!$C:$C,$D$102)</f>
        <v>#VALUE!</v>
      </c>
      <c r="F117" s="85">
        <v>0</v>
      </c>
      <c r="G117" s="85">
        <v>0</v>
      </c>
      <c r="H117" s="85">
        <v>0</v>
      </c>
      <c r="I117" s="85">
        <f>SUM(F117:H117)</f>
        <v>0</v>
      </c>
      <c r="J117" s="86" t="e">
        <f>E117+I117</f>
        <v>#VALUE!</v>
      </c>
      <c r="K117" s="87">
        <v>0</v>
      </c>
      <c r="L117" s="85">
        <v>0</v>
      </c>
      <c r="M117" s="85">
        <f>SUM(L117:L117)</f>
        <v>0</v>
      </c>
      <c r="N117" s="86" t="e">
        <f>M117+J117</f>
        <v>#VALUE!</v>
      </c>
      <c r="O117" s="87">
        <v>0</v>
      </c>
      <c r="P117" s="85">
        <v>0</v>
      </c>
      <c r="Q117" s="85">
        <f>SUM(P117:P117)</f>
        <v>0</v>
      </c>
      <c r="R117" s="86" t="e">
        <f>Q117+N117</f>
        <v>#VALUE!</v>
      </c>
      <c r="S117" s="85"/>
      <c r="T117" s="85">
        <f>I117+M117+Q117</f>
        <v>0</v>
      </c>
      <c r="U117" s="85" t="e">
        <f>+E117+T117</f>
        <v>#VALUE!</v>
      </c>
      <c r="V117" s="90"/>
    </row>
    <row r="118" spans="1:22" s="89" customFormat="1">
      <c r="A118" s="54"/>
      <c r="D118" s="55"/>
      <c r="E118" s="86"/>
      <c r="F118" s="85"/>
      <c r="G118" s="85"/>
      <c r="H118" s="85"/>
      <c r="I118" s="85"/>
      <c r="J118" s="86"/>
      <c r="K118" s="85"/>
      <c r="L118" s="85"/>
      <c r="M118" s="85"/>
      <c r="N118" s="86"/>
      <c r="O118" s="85"/>
      <c r="P118" s="85"/>
      <c r="Q118" s="85"/>
      <c r="R118" s="86"/>
      <c r="S118" s="85"/>
      <c r="T118" s="85"/>
      <c r="U118" s="85"/>
      <c r="V118" s="90"/>
    </row>
    <row r="119" spans="1:22">
      <c r="B119" s="92" t="s">
        <v>6</v>
      </c>
      <c r="C119" s="93"/>
      <c r="D119" s="94"/>
      <c r="E119" s="95" t="e">
        <f t="shared" ref="E119:R119" si="59">E105+E107+SUM(E109:E117)</f>
        <v>#VALUE!</v>
      </c>
      <c r="F119" s="96" t="e">
        <f t="shared" si="59"/>
        <v>#VALUE!</v>
      </c>
      <c r="G119" s="96" t="e">
        <f t="shared" si="59"/>
        <v>#VALUE!</v>
      </c>
      <c r="H119" s="96">
        <f t="shared" si="59"/>
        <v>-404063.54</v>
      </c>
      <c r="I119" s="96" t="e">
        <f t="shared" si="59"/>
        <v>#VALUE!</v>
      </c>
      <c r="J119" s="95" t="e">
        <f t="shared" si="59"/>
        <v>#VALUE!</v>
      </c>
      <c r="K119" s="96">
        <f t="shared" si="59"/>
        <v>0</v>
      </c>
      <c r="L119" s="96" t="e">
        <f t="shared" si="59"/>
        <v>#VALUE!</v>
      </c>
      <c r="M119" s="96" t="e">
        <f t="shared" si="59"/>
        <v>#VALUE!</v>
      </c>
      <c r="N119" s="95" t="e">
        <f t="shared" si="59"/>
        <v>#VALUE!</v>
      </c>
      <c r="O119" s="96">
        <f t="shared" si="59"/>
        <v>0</v>
      </c>
      <c r="P119" s="96" t="e">
        <f t="shared" si="59"/>
        <v>#VALUE!</v>
      </c>
      <c r="Q119" s="96" t="e">
        <f t="shared" si="59"/>
        <v>#VALUE!</v>
      </c>
      <c r="R119" s="95" t="e">
        <f t="shared" si="59"/>
        <v>#VALUE!</v>
      </c>
      <c r="S119" s="96"/>
      <c r="T119" s="96" t="e">
        <f>T105+T107+SUM(T109:T117)</f>
        <v>#VALUE!</v>
      </c>
      <c r="U119" s="96" t="e">
        <f>U105+U107+SUM(U109:U117)</f>
        <v>#VALUE!</v>
      </c>
      <c r="V119" s="88"/>
    </row>
    <row r="120" spans="1:22">
      <c r="E120" s="78"/>
      <c r="F120" s="79" t="s">
        <v>65</v>
      </c>
      <c r="G120" s="79"/>
      <c r="H120" s="79"/>
      <c r="I120" s="79"/>
      <c r="J120" s="78"/>
      <c r="K120" s="79"/>
      <c r="L120" s="79"/>
      <c r="M120" s="79"/>
      <c r="N120" s="78"/>
      <c r="O120" s="79"/>
      <c r="P120" s="79"/>
      <c r="Q120" s="79"/>
      <c r="R120" s="78"/>
      <c r="S120" s="79"/>
      <c r="T120" s="79"/>
      <c r="U120" s="79"/>
    </row>
    <row r="121" spans="1:22">
      <c r="B121" s="74"/>
      <c r="C121" s="74"/>
      <c r="E121" s="78"/>
      <c r="F121" s="79"/>
      <c r="G121" s="79"/>
      <c r="H121" s="79"/>
      <c r="I121" s="79"/>
      <c r="J121" s="78"/>
      <c r="K121" s="79"/>
      <c r="L121" s="79"/>
      <c r="M121" s="79"/>
      <c r="N121" s="78"/>
      <c r="O121" s="79"/>
      <c r="P121" s="79"/>
      <c r="Q121" s="79"/>
      <c r="R121" s="78"/>
      <c r="S121" s="79"/>
      <c r="T121" s="79"/>
      <c r="U121" s="79"/>
    </row>
    <row r="122" spans="1:22">
      <c r="A122" s="74" t="s">
        <v>88</v>
      </c>
      <c r="D122" s="72" t="s">
        <v>89</v>
      </c>
      <c r="E122" s="103"/>
      <c r="J122" s="103"/>
      <c r="N122" s="78"/>
      <c r="R122" s="78"/>
      <c r="S122" s="79"/>
      <c r="V122" s="104"/>
    </row>
    <row r="123" spans="1:22">
      <c r="B123" s="36" t="s">
        <v>90</v>
      </c>
      <c r="C123" s="36"/>
      <c r="D123" s="55">
        <v>52</v>
      </c>
      <c r="E123" s="78" t="e">
        <f>SUMIFS('[93]305 Inputs'!$F:$F,'[93]305 Inputs'!$J:$J,$D123,'[93]305 Inputs'!$C:$C,$D$122)</f>
        <v>#VALUE!</v>
      </c>
      <c r="F123" s="79" t="e">
        <f>-SUMIFS('[93]WA SBC'!$R:$R,'[93]WA SBC'!$B:$B,$D123,'[93]WA SBC'!$A:$A,$D$122)</f>
        <v>#VALUE!</v>
      </c>
      <c r="G123" s="79" t="e">
        <f>-SUMIFS('[93]305 Inputs'!$F:$F,'[93]305 Inputs'!$J:$J,$D123,'[93]305 Inputs'!$C:$C,$D$122,'[93]305 Inputs'!$D:$D,"B")</f>
        <v>#VALUE!</v>
      </c>
      <c r="H123" s="79">
        <v>0</v>
      </c>
      <c r="I123" s="79" t="e">
        <f t="shared" ref="I123:I128" si="60">SUM(F123:H123)</f>
        <v>#VALUE!</v>
      </c>
      <c r="J123" s="78" t="e">
        <f t="shared" ref="J123:J128" si="61">E123+I123</f>
        <v>#VALUE!</v>
      </c>
      <c r="K123" s="84">
        <v>1.6899999999999998E-2</v>
      </c>
      <c r="L123" s="79" t="e">
        <f t="shared" ref="L123:L128" si="62">ROUND(J123*K123*(($X$7-$X$10)/($X$7+$X$10*K123)),0)</f>
        <v>#VALUE!</v>
      </c>
      <c r="M123" s="79" t="e">
        <f t="shared" ref="M123:M128" si="63">SUM(L123:L123)</f>
        <v>#VALUE!</v>
      </c>
      <c r="N123" s="78" t="e">
        <f t="shared" ref="N123:N128" si="64">M123+J123</f>
        <v>#VALUE!</v>
      </c>
      <c r="O123" s="84">
        <v>2.35E-2</v>
      </c>
      <c r="P123" s="79" t="e">
        <f t="shared" ref="P123:P128" si="65">ROUND(N123*O123*($X$17/$X$14),0)</f>
        <v>#VALUE!</v>
      </c>
      <c r="Q123" s="79" t="e">
        <f t="shared" ref="Q123:Q128" si="66">SUM(P123:P123)</f>
        <v>#VALUE!</v>
      </c>
      <c r="R123" s="78" t="e">
        <f t="shared" ref="R123:R128" si="67">Q123+N123</f>
        <v>#VALUE!</v>
      </c>
      <c r="S123" s="79"/>
      <c r="T123" s="79" t="e">
        <f t="shared" ref="T123:T128" si="68">I123+M123+Q123</f>
        <v>#VALUE!</v>
      </c>
      <c r="U123" s="79" t="e">
        <f t="shared" ref="U123:U128" si="69">+E123+T123</f>
        <v>#VALUE!</v>
      </c>
      <c r="V123" s="88"/>
    </row>
    <row r="124" spans="1:22">
      <c r="B124" s="36" t="s">
        <v>91</v>
      </c>
      <c r="C124" s="36"/>
      <c r="D124" s="55" t="s">
        <v>92</v>
      </c>
      <c r="E124" s="78" t="e">
        <f>SUMIFS('[93]305 Inputs'!$F:$F,'[93]305 Inputs'!$J:$J,$D124,'[93]305 Inputs'!$C:$C,$D$122)</f>
        <v>#VALUE!</v>
      </c>
      <c r="F124" s="79" t="e">
        <f>-SUMIFS('[93]WA SBC'!$R:$R,'[93]WA SBC'!$B:$B,$D124,'[93]WA SBC'!$A:$A,$D$122)</f>
        <v>#VALUE!</v>
      </c>
      <c r="G124" s="79" t="e">
        <f>-SUMIFS('[93]305 Inputs'!$F:$F,'[93]305 Inputs'!$J:$J,$D124,'[93]305 Inputs'!$C:$C,$D$122,'[93]305 Inputs'!$D:$D,"B")</f>
        <v>#VALUE!</v>
      </c>
      <c r="H124" s="79">
        <v>0</v>
      </c>
      <c r="I124" s="79" t="e">
        <f t="shared" si="60"/>
        <v>#VALUE!</v>
      </c>
      <c r="J124" s="78" t="e">
        <f t="shared" si="61"/>
        <v>#VALUE!</v>
      </c>
      <c r="K124" s="84">
        <v>1.6899999999999998E-2</v>
      </c>
      <c r="L124" s="79" t="e">
        <f t="shared" si="62"/>
        <v>#VALUE!</v>
      </c>
      <c r="M124" s="79" t="e">
        <f t="shared" si="63"/>
        <v>#VALUE!</v>
      </c>
      <c r="N124" s="78" t="e">
        <f t="shared" si="64"/>
        <v>#VALUE!</v>
      </c>
      <c r="O124" s="84">
        <v>2.35E-2</v>
      </c>
      <c r="P124" s="79" t="e">
        <f t="shared" si="65"/>
        <v>#VALUE!</v>
      </c>
      <c r="Q124" s="79" t="e">
        <f t="shared" si="66"/>
        <v>#VALUE!</v>
      </c>
      <c r="R124" s="78" t="e">
        <f t="shared" si="67"/>
        <v>#VALUE!</v>
      </c>
      <c r="S124" s="79"/>
      <c r="T124" s="79" t="e">
        <f t="shared" si="68"/>
        <v>#VALUE!</v>
      </c>
      <c r="U124" s="79" t="e">
        <f t="shared" si="69"/>
        <v>#VALUE!</v>
      </c>
      <c r="V124" s="88"/>
    </row>
    <row r="125" spans="1:22">
      <c r="B125" s="36" t="s">
        <v>93</v>
      </c>
      <c r="C125" s="36"/>
      <c r="D125" s="55" t="s">
        <v>94</v>
      </c>
      <c r="E125" s="78" t="e">
        <f>SUMIFS('[93]305 Inputs'!$F:$F,'[93]305 Inputs'!$J:$J,$D125,'[93]305 Inputs'!$C:$C,$D$122)</f>
        <v>#VALUE!</v>
      </c>
      <c r="F125" s="79" t="e">
        <f>-SUMIFS('[93]WA SBC'!$R:$R,'[93]WA SBC'!$B:$B,$D125,'[93]WA SBC'!$A:$A,$D$122)</f>
        <v>#VALUE!</v>
      </c>
      <c r="G125" s="79" t="e">
        <f>-SUMIFS('[93]305 Inputs'!$F:$F,'[93]305 Inputs'!$J:$J,$D125,'[93]305 Inputs'!$C:$C,$D$122,'[93]305 Inputs'!$D:$D,"B")</f>
        <v>#VALUE!</v>
      </c>
      <c r="H125" s="79">
        <v>0</v>
      </c>
      <c r="I125" s="79" t="e">
        <f t="shared" si="60"/>
        <v>#VALUE!</v>
      </c>
      <c r="J125" s="78" t="e">
        <f t="shared" si="61"/>
        <v>#VALUE!</v>
      </c>
      <c r="K125" s="84">
        <f>$K$124</f>
        <v>1.6899999999999998E-2</v>
      </c>
      <c r="L125" s="79" t="e">
        <f t="shared" si="62"/>
        <v>#VALUE!</v>
      </c>
      <c r="M125" s="79" t="e">
        <f t="shared" si="63"/>
        <v>#VALUE!</v>
      </c>
      <c r="N125" s="78" t="e">
        <f t="shared" si="64"/>
        <v>#VALUE!</v>
      </c>
      <c r="O125" s="84">
        <f>$O$124</f>
        <v>2.35E-2</v>
      </c>
      <c r="P125" s="79" t="e">
        <f t="shared" si="65"/>
        <v>#VALUE!</v>
      </c>
      <c r="Q125" s="79" t="e">
        <f t="shared" si="66"/>
        <v>#VALUE!</v>
      </c>
      <c r="R125" s="78" t="e">
        <f t="shared" si="67"/>
        <v>#VALUE!</v>
      </c>
      <c r="S125" s="79"/>
      <c r="T125" s="79" t="e">
        <f t="shared" si="68"/>
        <v>#VALUE!</v>
      </c>
      <c r="U125" s="79" t="e">
        <f t="shared" si="69"/>
        <v>#VALUE!</v>
      </c>
      <c r="V125" s="88"/>
    </row>
    <row r="126" spans="1:22">
      <c r="B126" s="36" t="s">
        <v>95</v>
      </c>
      <c r="C126" s="36"/>
      <c r="D126" s="55">
        <v>51</v>
      </c>
      <c r="E126" s="78" t="e">
        <f>SUMIFS('[93]305 Inputs'!$F:$F,'[93]305 Inputs'!$J:$J,$D126,'[93]305 Inputs'!$C:$C,$D$122)</f>
        <v>#VALUE!</v>
      </c>
      <c r="F126" s="79" t="e">
        <f>-SUMIFS('[93]WA SBC'!$R:$R,'[93]WA SBC'!$B:$B,$D126,'[93]WA SBC'!$A:$A,$D$122)</f>
        <v>#VALUE!</v>
      </c>
      <c r="G126" s="79" t="e">
        <f>-SUMIFS('[93]305 Inputs'!$F:$F,'[93]305 Inputs'!$J:$J,$D126,'[93]305 Inputs'!$C:$C,$D$122,'[93]305 Inputs'!$D:$D,"B")</f>
        <v>#VALUE!</v>
      </c>
      <c r="H126" s="79">
        <v>0</v>
      </c>
      <c r="I126" s="79" t="e">
        <f t="shared" si="60"/>
        <v>#VALUE!</v>
      </c>
      <c r="J126" s="78" t="e">
        <f t="shared" si="61"/>
        <v>#VALUE!</v>
      </c>
      <c r="K126" s="84">
        <v>1.7100000000000001E-2</v>
      </c>
      <c r="L126" s="79" t="e">
        <f t="shared" si="62"/>
        <v>#VALUE!</v>
      </c>
      <c r="M126" s="79" t="e">
        <f t="shared" si="63"/>
        <v>#VALUE!</v>
      </c>
      <c r="N126" s="78" t="e">
        <f t="shared" si="64"/>
        <v>#VALUE!</v>
      </c>
      <c r="O126" s="84">
        <v>2.3300000000000001E-2</v>
      </c>
      <c r="P126" s="79" t="e">
        <f t="shared" si="65"/>
        <v>#VALUE!</v>
      </c>
      <c r="Q126" s="79" t="e">
        <f t="shared" si="66"/>
        <v>#VALUE!</v>
      </c>
      <c r="R126" s="78" t="e">
        <f t="shared" si="67"/>
        <v>#VALUE!</v>
      </c>
      <c r="S126" s="79"/>
      <c r="T126" s="79" t="e">
        <f t="shared" si="68"/>
        <v>#VALUE!</v>
      </c>
      <c r="U126" s="79" t="e">
        <f t="shared" si="69"/>
        <v>#VALUE!</v>
      </c>
      <c r="V126" s="88"/>
    </row>
    <row r="127" spans="1:22" s="89" customFormat="1">
      <c r="B127" s="36" t="s">
        <v>96</v>
      </c>
      <c r="C127" s="36"/>
      <c r="D127" s="55">
        <v>57</v>
      </c>
      <c r="E127" s="78" t="e">
        <f>SUMIFS('[93]305 Inputs'!$F:$F,'[93]305 Inputs'!$J:$J,$D127,'[93]305 Inputs'!$C:$C,$D$122)</f>
        <v>#VALUE!</v>
      </c>
      <c r="F127" s="79" t="e">
        <f>-SUMIFS('[93]WA SBC'!$R:$R,'[93]WA SBC'!$B:$B,$D127,'[93]WA SBC'!$A:$A,$D$122)</f>
        <v>#VALUE!</v>
      </c>
      <c r="G127" s="79" t="e">
        <f>-SUMIFS('[93]305 Inputs'!$F:$F,'[93]305 Inputs'!$J:$J,$D127,'[93]305 Inputs'!$C:$C,$D$122,'[93]305 Inputs'!$D:$D,"B")</f>
        <v>#VALUE!</v>
      </c>
      <c r="H127" s="79">
        <v>0</v>
      </c>
      <c r="I127" s="79" t="e">
        <f t="shared" si="60"/>
        <v>#VALUE!</v>
      </c>
      <c r="J127" s="78" t="e">
        <f t="shared" si="61"/>
        <v>#VALUE!</v>
      </c>
      <c r="K127" s="84">
        <v>1.6899999999999998E-2</v>
      </c>
      <c r="L127" s="79" t="e">
        <f t="shared" si="62"/>
        <v>#VALUE!</v>
      </c>
      <c r="M127" s="79" t="e">
        <f t="shared" si="63"/>
        <v>#VALUE!</v>
      </c>
      <c r="N127" s="78" t="e">
        <f t="shared" si="64"/>
        <v>#VALUE!</v>
      </c>
      <c r="O127" s="84">
        <v>2.3300000000000001E-2</v>
      </c>
      <c r="P127" s="79" t="e">
        <f t="shared" si="65"/>
        <v>#VALUE!</v>
      </c>
      <c r="Q127" s="79" t="e">
        <f t="shared" si="66"/>
        <v>#VALUE!</v>
      </c>
      <c r="R127" s="78" t="e">
        <f t="shared" si="67"/>
        <v>#VALUE!</v>
      </c>
      <c r="S127" s="79"/>
      <c r="T127" s="79" t="e">
        <f t="shared" si="68"/>
        <v>#VALUE!</v>
      </c>
      <c r="U127" s="79" t="e">
        <f t="shared" si="69"/>
        <v>#VALUE!</v>
      </c>
      <c r="V127" s="90"/>
    </row>
    <row r="128" spans="1:22" s="89" customFormat="1">
      <c r="B128" s="36" t="s">
        <v>97</v>
      </c>
      <c r="C128" s="36"/>
      <c r="D128" s="55">
        <v>12</v>
      </c>
      <c r="E128" s="86" t="e">
        <f>SUMIFS('[93]305 Inputs'!$F:$F,'[93]305 Inputs'!$J:$J,$D128,'[93]305 Inputs'!$C:$C,$D$122)</f>
        <v>#VALUE!</v>
      </c>
      <c r="F128" s="85" t="e">
        <f>-SUMIFS('[93]WA SBC'!$R:$R,'[93]WA SBC'!$B:$B,$D128,'[93]WA SBC'!$A:$A,$D$122)</f>
        <v>#VALUE!</v>
      </c>
      <c r="G128" s="85" t="e">
        <f>-SUMIFS('[93]305 Inputs'!$F:$F,'[93]305 Inputs'!$J:$J,$D128,'[93]305 Inputs'!$C:$C,$D$122,'[93]305 Inputs'!$D:$D,"B")</f>
        <v>#VALUE!</v>
      </c>
      <c r="H128" s="85">
        <v>0</v>
      </c>
      <c r="I128" s="85" t="e">
        <f t="shared" si="60"/>
        <v>#VALUE!</v>
      </c>
      <c r="J128" s="86" t="e">
        <f t="shared" si="61"/>
        <v>#VALUE!</v>
      </c>
      <c r="K128" s="87">
        <v>0</v>
      </c>
      <c r="L128" s="85" t="e">
        <f t="shared" si="62"/>
        <v>#VALUE!</v>
      </c>
      <c r="M128" s="85" t="e">
        <f t="shared" si="63"/>
        <v>#VALUE!</v>
      </c>
      <c r="N128" s="86" t="e">
        <f t="shared" si="64"/>
        <v>#VALUE!</v>
      </c>
      <c r="O128" s="87">
        <v>0</v>
      </c>
      <c r="P128" s="85" t="e">
        <f t="shared" si="65"/>
        <v>#VALUE!</v>
      </c>
      <c r="Q128" s="85" t="e">
        <f t="shared" si="66"/>
        <v>#VALUE!</v>
      </c>
      <c r="R128" s="86" t="e">
        <f t="shared" si="67"/>
        <v>#VALUE!</v>
      </c>
      <c r="S128" s="85"/>
      <c r="T128" s="85" t="e">
        <f t="shared" si="68"/>
        <v>#VALUE!</v>
      </c>
      <c r="U128" s="85" t="e">
        <f t="shared" si="69"/>
        <v>#VALUE!</v>
      </c>
      <c r="V128" s="90"/>
    </row>
    <row r="129" spans="1:22">
      <c r="B129" s="54" t="s">
        <v>98</v>
      </c>
      <c r="E129" s="78" t="e">
        <f>SUM(E123:E128)</f>
        <v>#VALUE!</v>
      </c>
      <c r="F129" s="79" t="e">
        <f>SUM(F123:F128)</f>
        <v>#VALUE!</v>
      </c>
      <c r="G129" s="79" t="e">
        <f>SUM(G123:G128)</f>
        <v>#VALUE!</v>
      </c>
      <c r="H129" s="79">
        <f>SUM(H123:H127)</f>
        <v>0</v>
      </c>
      <c r="I129" s="79" t="e">
        <f>SUM(I123:I127)</f>
        <v>#VALUE!</v>
      </c>
      <c r="J129" s="78" t="e">
        <f>SUM(J123:J128)</f>
        <v>#VALUE!</v>
      </c>
      <c r="K129" s="84"/>
      <c r="L129" s="79" t="e">
        <f>SUM(L123:L128)</f>
        <v>#VALUE!</v>
      </c>
      <c r="M129" s="79" t="e">
        <f>SUM(M123:M128)</f>
        <v>#VALUE!</v>
      </c>
      <c r="N129" s="78" t="e">
        <f>SUM(N123:N128)</f>
        <v>#VALUE!</v>
      </c>
      <c r="O129" s="84"/>
      <c r="P129" s="79" t="e">
        <f>SUM(P123:P128)</f>
        <v>#VALUE!</v>
      </c>
      <c r="Q129" s="79" t="e">
        <f>SUM(Q123:Q128)</f>
        <v>#VALUE!</v>
      </c>
      <c r="R129" s="78" t="e">
        <f>SUM(R123:R128)</f>
        <v>#VALUE!</v>
      </c>
      <c r="S129" s="79"/>
      <c r="T129" s="79" t="e">
        <f>SUM(T123:T128)</f>
        <v>#VALUE!</v>
      </c>
      <c r="U129" s="79" t="e">
        <f>SUM(U123:U128)</f>
        <v>#VALUE!</v>
      </c>
      <c r="V129" s="88"/>
    </row>
    <row r="130" spans="1:22">
      <c r="E130" s="78"/>
      <c r="F130" s="79"/>
      <c r="G130" s="79"/>
      <c r="H130" s="79"/>
      <c r="I130" s="79"/>
      <c r="J130" s="78"/>
      <c r="K130" s="84"/>
      <c r="L130" s="79"/>
      <c r="M130" s="79"/>
      <c r="N130" s="78"/>
      <c r="O130" s="84"/>
      <c r="P130" s="79"/>
      <c r="Q130" s="79"/>
      <c r="R130" s="78"/>
      <c r="S130" s="79"/>
      <c r="T130" s="79"/>
      <c r="U130" s="79"/>
      <c r="V130" s="88"/>
    </row>
    <row r="131" spans="1:22">
      <c r="B131" s="36" t="s">
        <v>36</v>
      </c>
      <c r="C131" s="36"/>
      <c r="D131" s="55" t="s">
        <v>37</v>
      </c>
      <c r="E131" s="86" t="e">
        <f>SUMIFS('[93]305 Inputs'!$F:$F,'[93]305 Inputs'!$J:$J,$D131,'[93]305 Inputs'!$C:$C,$D$122)</f>
        <v>#VALUE!</v>
      </c>
      <c r="F131" s="85">
        <v>0</v>
      </c>
      <c r="G131" s="85">
        <v>0</v>
      </c>
      <c r="H131" s="85">
        <v>0</v>
      </c>
      <c r="I131" s="85">
        <f>SUM(F131:H131)</f>
        <v>0</v>
      </c>
      <c r="J131" s="86" t="e">
        <f>E131+I131</f>
        <v>#VALUE!</v>
      </c>
      <c r="K131" s="87">
        <v>0</v>
      </c>
      <c r="L131" s="85">
        <v>0</v>
      </c>
      <c r="M131" s="85">
        <f>SUM(L131:L131)</f>
        <v>0</v>
      </c>
      <c r="N131" s="86" t="e">
        <f>M131+J131</f>
        <v>#VALUE!</v>
      </c>
      <c r="O131" s="87">
        <v>0</v>
      </c>
      <c r="P131" s="85">
        <v>0</v>
      </c>
      <c r="Q131" s="85">
        <f>SUM(P131:P131)</f>
        <v>0</v>
      </c>
      <c r="R131" s="86" t="e">
        <f>Q131+N131</f>
        <v>#VALUE!</v>
      </c>
      <c r="S131" s="85"/>
      <c r="T131" s="85">
        <f>I131+M131+Q131</f>
        <v>0</v>
      </c>
      <c r="U131" s="85" t="e">
        <f>+E131+T131</f>
        <v>#VALUE!</v>
      </c>
      <c r="V131" s="104"/>
    </row>
    <row r="132" spans="1:22">
      <c r="B132" s="36"/>
      <c r="C132" s="36"/>
      <c r="E132" s="78"/>
      <c r="F132" s="85"/>
      <c r="G132" s="85"/>
      <c r="H132" s="85"/>
      <c r="I132" s="85"/>
      <c r="J132" s="86"/>
      <c r="K132" s="87"/>
      <c r="L132" s="85"/>
      <c r="M132" s="85"/>
      <c r="N132" s="86"/>
      <c r="O132" s="87"/>
      <c r="P132" s="85"/>
      <c r="Q132" s="85"/>
      <c r="R132" s="86"/>
      <c r="S132" s="85"/>
      <c r="T132" s="85"/>
      <c r="U132" s="85"/>
      <c r="V132" s="104"/>
    </row>
    <row r="133" spans="1:22">
      <c r="B133" s="54" t="s">
        <v>38</v>
      </c>
      <c r="D133" s="55" t="s">
        <v>39</v>
      </c>
      <c r="E133" s="86" t="e">
        <f>SUMIFS('[93]305 Inputs'!$F:$F,'[93]305 Inputs'!$J:$J,$D133,'[93]305 Inputs'!$C:$C,$D$122)</f>
        <v>#VALUE!</v>
      </c>
      <c r="F133" s="85" t="e">
        <f>-E133</f>
        <v>#VALUE!</v>
      </c>
      <c r="G133" s="85">
        <v>0</v>
      </c>
      <c r="H133" s="85">
        <v>0</v>
      </c>
      <c r="I133" s="85" t="e">
        <f>SUM(F133:H133)</f>
        <v>#VALUE!</v>
      </c>
      <c r="J133" s="86" t="e">
        <f>E133+I133</f>
        <v>#VALUE!</v>
      </c>
      <c r="K133" s="87">
        <v>0</v>
      </c>
      <c r="L133" s="85">
        <v>0</v>
      </c>
      <c r="M133" s="85">
        <f>SUM(L133:L133)</f>
        <v>0</v>
      </c>
      <c r="N133" s="86" t="e">
        <f>M133+J133</f>
        <v>#VALUE!</v>
      </c>
      <c r="O133" s="87">
        <v>0</v>
      </c>
      <c r="P133" s="85">
        <v>0</v>
      </c>
      <c r="Q133" s="85">
        <f>SUM(P133:P133)</f>
        <v>0</v>
      </c>
      <c r="R133" s="86" t="e">
        <f>Q133+N133</f>
        <v>#VALUE!</v>
      </c>
      <c r="S133" s="85"/>
      <c r="T133" s="85" t="e">
        <f>I133+M133+Q133</f>
        <v>#VALUE!</v>
      </c>
      <c r="U133" s="85" t="e">
        <f>+E133+T133</f>
        <v>#VALUE!</v>
      </c>
      <c r="V133" s="104"/>
    </row>
    <row r="134" spans="1:22">
      <c r="B134" s="54" t="s">
        <v>40</v>
      </c>
      <c r="D134" s="55" t="s">
        <v>41</v>
      </c>
      <c r="E134" s="86" t="e">
        <f>SUMIFS('[93]305 Inputs'!$F:$F,'[93]305 Inputs'!$J:$J,$D134,'[93]305 Inputs'!$C:$C,$D$122)</f>
        <v>#VALUE!</v>
      </c>
      <c r="F134" s="85" t="e">
        <f>-E134</f>
        <v>#VALUE!</v>
      </c>
      <c r="G134" s="85">
        <v>0</v>
      </c>
      <c r="H134" s="85">
        <v>0</v>
      </c>
      <c r="I134" s="85" t="e">
        <f>SUM(F134:H134)</f>
        <v>#VALUE!</v>
      </c>
      <c r="J134" s="86" t="e">
        <f>E134+I134</f>
        <v>#VALUE!</v>
      </c>
      <c r="K134" s="87">
        <v>0</v>
      </c>
      <c r="L134" s="85">
        <v>0</v>
      </c>
      <c r="M134" s="85">
        <f>SUM(L134:L134)</f>
        <v>0</v>
      </c>
      <c r="N134" s="86" t="e">
        <f>M134+J134</f>
        <v>#VALUE!</v>
      </c>
      <c r="O134" s="87">
        <v>0</v>
      </c>
      <c r="P134" s="85">
        <v>0</v>
      </c>
      <c r="Q134" s="85">
        <f>SUM(P134:P134)</f>
        <v>0</v>
      </c>
      <c r="R134" s="86" t="e">
        <f>Q134+N134</f>
        <v>#VALUE!</v>
      </c>
      <c r="S134" s="85"/>
      <c r="T134" s="85" t="e">
        <f>I134+M134+Q134</f>
        <v>#VALUE!</v>
      </c>
      <c r="U134" s="85" t="e">
        <f>+E134+T134</f>
        <v>#VALUE!</v>
      </c>
      <c r="V134" s="104"/>
    </row>
    <row r="135" spans="1:22" s="89" customFormat="1">
      <c r="B135" s="54" t="s">
        <v>48</v>
      </c>
      <c r="C135" s="54"/>
      <c r="D135" s="55" t="s">
        <v>49</v>
      </c>
      <c r="E135" s="86" t="e">
        <f>SUMIFS('[93]305 Inputs'!$F:$F,'[93]305 Inputs'!$J:$J,$D135,'[93]305 Inputs'!$C:$C,$D$122)</f>
        <v>#VALUE!</v>
      </c>
      <c r="F135" s="85" t="e">
        <f>-E135</f>
        <v>#VALUE!</v>
      </c>
      <c r="G135" s="85">
        <v>0</v>
      </c>
      <c r="H135" s="85">
        <v>0</v>
      </c>
      <c r="I135" s="85" t="e">
        <f>SUM(F135:H135)</f>
        <v>#VALUE!</v>
      </c>
      <c r="J135" s="86" t="e">
        <f>E135+I135</f>
        <v>#VALUE!</v>
      </c>
      <c r="K135" s="87">
        <v>0</v>
      </c>
      <c r="L135" s="85">
        <v>0</v>
      </c>
      <c r="M135" s="85">
        <f>SUM(L135:L135)</f>
        <v>0</v>
      </c>
      <c r="N135" s="86" t="e">
        <f>M135+J135</f>
        <v>#VALUE!</v>
      </c>
      <c r="O135" s="87">
        <v>0</v>
      </c>
      <c r="P135" s="85">
        <v>0</v>
      </c>
      <c r="Q135" s="85">
        <f>SUM(P135:P135)</f>
        <v>0</v>
      </c>
      <c r="R135" s="86" t="e">
        <f>Q135+N135</f>
        <v>#VALUE!</v>
      </c>
      <c r="S135" s="85"/>
      <c r="T135" s="85" t="e">
        <f>I135+M135+Q135</f>
        <v>#VALUE!</v>
      </c>
      <c r="U135" s="85" t="e">
        <f>+E135+T135</f>
        <v>#VALUE!</v>
      </c>
      <c r="V135" s="90"/>
    </row>
    <row r="136" spans="1:22" s="89" customFormat="1">
      <c r="B136" s="54"/>
      <c r="C136" s="54"/>
      <c r="D136" s="55"/>
      <c r="E136" s="86"/>
      <c r="F136" s="85"/>
      <c r="G136" s="85"/>
      <c r="H136" s="85"/>
      <c r="I136" s="85"/>
      <c r="J136" s="86"/>
      <c r="K136" s="87"/>
      <c r="L136" s="85"/>
      <c r="M136" s="85"/>
      <c r="N136" s="86"/>
      <c r="O136" s="87"/>
      <c r="P136" s="85"/>
      <c r="Q136" s="85"/>
      <c r="R136" s="86"/>
      <c r="S136" s="85"/>
      <c r="T136" s="85"/>
      <c r="U136" s="85"/>
      <c r="V136" s="90"/>
    </row>
    <row r="137" spans="1:22" s="89" customFormat="1">
      <c r="B137" s="54" t="s">
        <v>147</v>
      </c>
      <c r="C137" s="54"/>
      <c r="D137" s="55" t="s">
        <v>57</v>
      </c>
      <c r="E137" s="86" t="e">
        <f>SUMIFS('[93]305 Inputs'!$F:$F,'[93]305 Inputs'!$J:$J,$D137,'[93]305 Inputs'!$C:$C,$D$122)</f>
        <v>#VALUE!</v>
      </c>
      <c r="F137" s="85">
        <v>0</v>
      </c>
      <c r="G137" s="85">
        <v>0</v>
      </c>
      <c r="H137" s="85">
        <v>0</v>
      </c>
      <c r="I137" s="85">
        <f>SUM(F137:H137)</f>
        <v>0</v>
      </c>
      <c r="J137" s="86" t="e">
        <f>E137+I137</f>
        <v>#VALUE!</v>
      </c>
      <c r="K137" s="87">
        <v>0</v>
      </c>
      <c r="L137" s="85">
        <v>0</v>
      </c>
      <c r="M137" s="85">
        <f>SUM(L137:L137)</f>
        <v>0</v>
      </c>
      <c r="N137" s="86" t="e">
        <f>M137+J137</f>
        <v>#VALUE!</v>
      </c>
      <c r="O137" s="87">
        <v>0</v>
      </c>
      <c r="P137" s="85">
        <v>0</v>
      </c>
      <c r="Q137" s="85">
        <f>SUM(P137:P137)</f>
        <v>0</v>
      </c>
      <c r="R137" s="86" t="e">
        <f>Q137+N137</f>
        <v>#VALUE!</v>
      </c>
      <c r="S137" s="85"/>
      <c r="T137" s="85">
        <f>I137+M137+Q137</f>
        <v>0</v>
      </c>
      <c r="U137" s="85" t="e">
        <f>+E137+T137</f>
        <v>#VALUE!</v>
      </c>
      <c r="V137" s="90"/>
    </row>
    <row r="138" spans="1:22" s="89" customFormat="1">
      <c r="A138" s="54"/>
      <c r="D138" s="55"/>
      <c r="E138" s="86"/>
      <c r="F138" s="85"/>
      <c r="G138" s="85"/>
      <c r="H138" s="85"/>
      <c r="I138" s="85"/>
      <c r="J138" s="86"/>
      <c r="K138" s="85"/>
      <c r="L138" s="85"/>
      <c r="M138" s="85"/>
      <c r="N138" s="86"/>
      <c r="O138" s="85"/>
      <c r="P138" s="85"/>
      <c r="Q138" s="85"/>
      <c r="R138" s="86"/>
      <c r="S138" s="85"/>
      <c r="T138" s="85"/>
      <c r="U138" s="85"/>
      <c r="V138" s="90"/>
    </row>
    <row r="139" spans="1:22">
      <c r="B139" s="92" t="s">
        <v>6</v>
      </c>
      <c r="C139" s="93"/>
      <c r="D139" s="94"/>
      <c r="E139" s="105" t="e">
        <f t="shared" ref="E139:J139" si="70">E129+E131+SUM(E133:E137)</f>
        <v>#VALUE!</v>
      </c>
      <c r="F139" s="96" t="e">
        <f t="shared" si="70"/>
        <v>#VALUE!</v>
      </c>
      <c r="G139" s="96" t="e">
        <f t="shared" si="70"/>
        <v>#VALUE!</v>
      </c>
      <c r="H139" s="96">
        <f t="shared" si="70"/>
        <v>0</v>
      </c>
      <c r="I139" s="96" t="e">
        <f t="shared" si="70"/>
        <v>#VALUE!</v>
      </c>
      <c r="J139" s="95" t="e">
        <f t="shared" si="70"/>
        <v>#VALUE!</v>
      </c>
      <c r="K139" s="96" t="s">
        <v>65</v>
      </c>
      <c r="L139" s="96" t="e">
        <f>L129+L131+SUM(L133:L137)</f>
        <v>#VALUE!</v>
      </c>
      <c r="M139" s="96" t="e">
        <f>M129+M131+SUM(M133:M137)</f>
        <v>#VALUE!</v>
      </c>
      <c r="N139" s="95" t="e">
        <f>N129+N131+SUM(N133:N137)</f>
        <v>#VALUE!</v>
      </c>
      <c r="O139" s="96" t="s">
        <v>65</v>
      </c>
      <c r="P139" s="96" t="e">
        <f>P129+P131+SUM(P133:P137)</f>
        <v>#VALUE!</v>
      </c>
      <c r="Q139" s="96" t="e">
        <f>Q129+Q131+SUM(Q133:Q137)</f>
        <v>#VALUE!</v>
      </c>
      <c r="R139" s="95" t="e">
        <f>R129+R131+SUM(R133:R137)</f>
        <v>#VALUE!</v>
      </c>
      <c r="S139" s="96"/>
      <c r="T139" s="96" t="e">
        <f>T129+T131+SUM(T133:T137)</f>
        <v>#VALUE!</v>
      </c>
      <c r="U139" s="96" t="e">
        <f>U129+U131+SUM(U133:U137)</f>
        <v>#VALUE!</v>
      </c>
      <c r="V139" s="88"/>
    </row>
    <row r="140" spans="1:22">
      <c r="E140" s="78"/>
      <c r="F140" s="79"/>
      <c r="G140" s="79"/>
      <c r="H140" s="79"/>
      <c r="I140" s="79"/>
      <c r="J140" s="103"/>
      <c r="M140" s="54" t="s">
        <v>65</v>
      </c>
      <c r="N140" s="78"/>
      <c r="Q140" s="54" t="s">
        <v>65</v>
      </c>
      <c r="R140" s="78"/>
      <c r="S140" s="79"/>
      <c r="T140" s="79"/>
      <c r="U140" s="79"/>
    </row>
    <row r="141" spans="1:22" ht="16.5" thickBot="1">
      <c r="E141" s="78"/>
      <c r="F141" s="79"/>
      <c r="G141" s="79"/>
      <c r="H141" s="106"/>
      <c r="I141" s="79"/>
      <c r="J141" s="103"/>
      <c r="N141" s="78"/>
      <c r="R141" s="78"/>
      <c r="S141" s="79"/>
      <c r="T141" s="79"/>
      <c r="U141" s="79"/>
    </row>
    <row r="142" spans="1:22" s="113" customFormat="1" ht="17.25" thickTop="1" thickBot="1">
      <c r="A142" s="54"/>
      <c r="B142" s="107" t="s">
        <v>148</v>
      </c>
      <c r="C142" s="108"/>
      <c r="D142" s="109"/>
      <c r="E142" s="110" t="e">
        <f t="shared" ref="E142:J142" si="71">E39+E69+E99+E119+E139</f>
        <v>#VALUE!</v>
      </c>
      <c r="F142" s="111" t="e">
        <f t="shared" si="71"/>
        <v>#VALUE!</v>
      </c>
      <c r="G142" s="111" t="e">
        <f t="shared" si="71"/>
        <v>#VALUE!</v>
      </c>
      <c r="H142" s="111">
        <f t="shared" si="71"/>
        <v>-3760697.5874451632</v>
      </c>
      <c r="I142" s="111" t="e">
        <f t="shared" si="71"/>
        <v>#VALUE!</v>
      </c>
      <c r="J142" s="110" t="e">
        <f t="shared" si="71"/>
        <v>#VALUE!</v>
      </c>
      <c r="K142" s="111"/>
      <c r="L142" s="111" t="e">
        <f>L39+L69+L99+L119+L139</f>
        <v>#VALUE!</v>
      </c>
      <c r="M142" s="111" t="e">
        <f>M39+M69+M99+M119+M139</f>
        <v>#VALUE!</v>
      </c>
      <c r="N142" s="110" t="e">
        <f>N39+N69+N99+N119+N139</f>
        <v>#VALUE!</v>
      </c>
      <c r="O142" s="111"/>
      <c r="P142" s="111" t="e">
        <f>P39+P69+P99+P119+P139</f>
        <v>#VALUE!</v>
      </c>
      <c r="Q142" s="111" t="e">
        <f>Q39+Q69+Q99+Q119+Q139</f>
        <v>#VALUE!</v>
      </c>
      <c r="R142" s="110" t="e">
        <f>R39+R69+R99+R119+R139</f>
        <v>#VALUE!</v>
      </c>
      <c r="S142" s="111"/>
      <c r="T142" s="111" t="e">
        <f>T39+T69+T99+T119+T139</f>
        <v>#VALUE!</v>
      </c>
      <c r="U142" s="111" t="e">
        <f>U39+U69+U99+U119+U139</f>
        <v>#VALUE!</v>
      </c>
      <c r="V142" s="112"/>
    </row>
    <row r="143" spans="1:22" ht="16.5" thickTop="1">
      <c r="F143" s="114" t="s">
        <v>65</v>
      </c>
      <c r="G143" s="79"/>
      <c r="H143" s="54" t="s">
        <v>65</v>
      </c>
      <c r="J143" s="79" t="s">
        <v>65</v>
      </c>
      <c r="M143" s="79"/>
      <c r="N143" s="81" t="s">
        <v>65</v>
      </c>
      <c r="O143" s="81"/>
      <c r="P143" s="81"/>
      <c r="Q143" s="81"/>
      <c r="R143" s="81"/>
      <c r="S143" s="81"/>
      <c r="U143" s="88"/>
    </row>
    <row r="144" spans="1:22" ht="19.5" customHeight="1">
      <c r="E144" s="72" t="s">
        <v>149</v>
      </c>
      <c r="F144" s="115"/>
      <c r="G144" s="115"/>
      <c r="H144" s="115"/>
      <c r="I144" s="115"/>
      <c r="J144" s="115"/>
      <c r="K144" s="115"/>
      <c r="L144" s="116"/>
      <c r="M144" s="115"/>
      <c r="N144" s="115"/>
      <c r="O144" s="115"/>
      <c r="P144" s="115"/>
      <c r="Q144" s="115"/>
      <c r="R144" s="115"/>
      <c r="S144" s="115"/>
      <c r="T144" s="79"/>
    </row>
    <row r="145" spans="5:20" ht="19.5" customHeight="1">
      <c r="E145" s="72" t="s">
        <v>150</v>
      </c>
      <c r="F145" s="115"/>
      <c r="G145" s="115"/>
      <c r="H145" s="115"/>
      <c r="I145" s="115"/>
      <c r="J145" s="115"/>
      <c r="K145" s="115"/>
      <c r="L145" s="115"/>
      <c r="M145" s="115"/>
      <c r="N145" s="115"/>
      <c r="O145" s="115"/>
      <c r="P145" s="115"/>
      <c r="Q145" s="115"/>
      <c r="R145" s="115"/>
      <c r="S145" s="115"/>
      <c r="T145" s="79"/>
    </row>
    <row r="146" spans="5:20" ht="18.75">
      <c r="E146" s="117" t="s">
        <v>151</v>
      </c>
      <c r="K146" s="117"/>
      <c r="L146" s="117"/>
    </row>
    <row r="147" spans="5:20" ht="18.75">
      <c r="E147" s="117" t="s">
        <v>152</v>
      </c>
      <c r="F147" s="88"/>
      <c r="G147" s="88"/>
      <c r="I147" s="79"/>
    </row>
    <row r="148" spans="5:20">
      <c r="F148" s="88"/>
      <c r="G148" s="118"/>
    </row>
    <row r="149" spans="5:20">
      <c r="E149" s="119"/>
      <c r="F149" s="88" t="s">
        <v>153</v>
      </c>
      <c r="G149" s="79">
        <f>-'[93]WA SBC'!R50</f>
        <v>-12746461.461909451</v>
      </c>
    </row>
    <row r="150" spans="5:20">
      <c r="F150" s="54" t="s">
        <v>54</v>
      </c>
      <c r="G150" s="79" t="e">
        <f>F35+F65+F95</f>
        <v>#VALUE!</v>
      </c>
    </row>
    <row r="151" spans="5:20">
      <c r="F151" s="54" t="s">
        <v>42</v>
      </c>
      <c r="G151" s="79" t="e">
        <f>F29+F61</f>
        <v>#VALUE!</v>
      </c>
    </row>
    <row r="152" spans="5:20">
      <c r="F152" s="120" t="s">
        <v>44</v>
      </c>
      <c r="G152" s="79" t="e">
        <f>F30</f>
        <v>#VALUE!</v>
      </c>
    </row>
    <row r="153" spans="5:20">
      <c r="F153" s="120" t="s">
        <v>154</v>
      </c>
      <c r="G153" s="79" t="e">
        <f>F31</f>
        <v>#VALUE!</v>
      </c>
    </row>
    <row r="154" spans="5:20">
      <c r="F154" s="120" t="s">
        <v>38</v>
      </c>
      <c r="G154" s="79" t="e">
        <f>F27+F59+F90+F110+F133</f>
        <v>#VALUE!</v>
      </c>
    </row>
    <row r="155" spans="5:20">
      <c r="F155" s="120" t="s">
        <v>155</v>
      </c>
      <c r="G155" s="79" t="e">
        <f>F28+F60+F91+F111+F134</f>
        <v>#VALUE!</v>
      </c>
    </row>
    <row r="156" spans="5:20">
      <c r="F156" s="120" t="s">
        <v>156</v>
      </c>
      <c r="G156" s="79" t="e">
        <f>F109</f>
        <v>#VALUE!</v>
      </c>
    </row>
    <row r="157" spans="5:20">
      <c r="F157" s="120" t="s">
        <v>48</v>
      </c>
      <c r="G157" s="79" t="e">
        <f>F32+F62+F92+F112+F135</f>
        <v>#VALUE!</v>
      </c>
    </row>
    <row r="158" spans="5:20">
      <c r="F158" s="120" t="s">
        <v>50</v>
      </c>
      <c r="G158" s="79" t="e">
        <f>F33+F63+F113+F93</f>
        <v>#VALUE!</v>
      </c>
    </row>
    <row r="159" spans="5:20">
      <c r="G159" s="88" t="e">
        <f>SUM(G149:G158)</f>
        <v>#VALUE!</v>
      </c>
    </row>
  </sheetData>
  <printOptions horizontalCentered="1"/>
  <pageMargins left="0.25" right="0.25" top="1" bottom="1" header="0.5" footer="0.5"/>
  <pageSetup scale="28" fitToHeight="0" orientation="landscape" r:id="rId1"/>
  <headerFooter alignWithMargins="0">
    <oddFooter>&amp;CPrepared by Pricing &amp;D&amp;R&amp;F&amp;A</oddFooter>
  </headerFooter>
  <rowBreaks count="1" manualBreakCount="1">
    <brk id="70" max="2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78BF4-DF63-4171-AC76-A8B0A074F34C}">
  <sheetPr>
    <tabColor rgb="FF92D050"/>
    <pageSetUpPr fitToPage="1"/>
  </sheetPr>
  <dimension ref="A1:W29"/>
  <sheetViews>
    <sheetView workbookViewId="0"/>
  </sheetViews>
  <sheetFormatPr defaultColWidth="9.140625" defaultRowHeight="15.75"/>
  <cols>
    <col min="1" max="1" width="6" style="125" customWidth="1"/>
    <col min="2" max="2" width="49" style="125" customWidth="1"/>
    <col min="3" max="3" width="18.42578125" style="125" bestFit="1" customWidth="1"/>
    <col min="4" max="4" width="3" style="125" customWidth="1"/>
    <col min="5" max="5" width="14.42578125" style="125" bestFit="1" customWidth="1"/>
    <col min="6" max="6" width="2.5703125" style="125" customWidth="1"/>
    <col min="7" max="7" width="15.5703125" style="125" bestFit="1" customWidth="1"/>
    <col min="8" max="8" width="3" style="125" customWidth="1"/>
    <col min="9" max="9" width="12.7109375" style="125" bestFit="1" customWidth="1"/>
    <col min="10" max="10" width="3" style="125" customWidth="1"/>
    <col min="11" max="11" width="14.85546875" style="125" bestFit="1" customWidth="1"/>
    <col min="12" max="12" width="3" style="125" customWidth="1"/>
    <col min="13" max="13" width="14.85546875" style="125" bestFit="1" customWidth="1"/>
    <col min="14" max="14" width="3" style="125" customWidth="1"/>
    <col min="15" max="15" width="12" style="125" bestFit="1" customWidth="1"/>
    <col min="16" max="16" width="3" style="125" customWidth="1"/>
    <col min="17" max="17" width="14.85546875" style="125" customWidth="1"/>
    <col min="18" max="18" width="2.5703125" style="125" customWidth="1"/>
    <col min="19" max="19" width="17.140625" style="125" customWidth="1"/>
    <col min="20" max="20" width="2.5703125" style="125" customWidth="1"/>
    <col min="21" max="21" width="12.140625" style="125" bestFit="1" customWidth="1"/>
    <col min="22" max="22" width="3" style="125" customWidth="1"/>
    <col min="23" max="23" width="17.42578125" style="125" bestFit="1" customWidth="1"/>
    <col min="24" max="16384" width="9.140625" style="125"/>
  </cols>
  <sheetData>
    <row r="1" spans="1:23">
      <c r="A1" s="123"/>
      <c r="B1" s="123" t="s">
        <v>170</v>
      </c>
      <c r="C1" s="123"/>
      <c r="D1" s="123"/>
      <c r="E1" s="123"/>
      <c r="F1" s="123"/>
      <c r="G1" s="123"/>
      <c r="H1" s="123"/>
      <c r="I1" s="123"/>
      <c r="J1" s="123"/>
      <c r="K1" s="123"/>
      <c r="L1" s="123"/>
      <c r="M1" s="123"/>
      <c r="N1" s="123"/>
      <c r="O1" s="123"/>
      <c r="P1" s="123"/>
      <c r="Q1" s="123"/>
      <c r="R1" s="123"/>
      <c r="S1" s="123"/>
      <c r="T1" s="123"/>
      <c r="U1" s="123"/>
      <c r="V1" s="124"/>
      <c r="W1" s="124"/>
    </row>
    <row r="2" spans="1:23">
      <c r="A2" s="123"/>
      <c r="B2" s="123" t="s">
        <v>114</v>
      </c>
      <c r="C2" s="123"/>
      <c r="D2" s="123"/>
      <c r="E2" s="123"/>
      <c r="F2" s="123"/>
      <c r="G2" s="123"/>
      <c r="H2" s="123"/>
      <c r="I2" s="123"/>
      <c r="J2" s="123"/>
      <c r="K2" s="123"/>
      <c r="L2" s="123"/>
      <c r="M2" s="123"/>
      <c r="N2" s="123"/>
      <c r="O2" s="123"/>
      <c r="P2" s="123"/>
      <c r="Q2" s="123"/>
      <c r="R2" s="123"/>
      <c r="S2" s="123"/>
      <c r="T2" s="123"/>
      <c r="U2" s="123"/>
      <c r="V2" s="124"/>
      <c r="W2" s="124"/>
    </row>
    <row r="3" spans="1:23">
      <c r="A3" s="124"/>
      <c r="B3" s="123" t="s">
        <v>171</v>
      </c>
      <c r="C3" s="123"/>
      <c r="D3" s="123"/>
      <c r="E3" s="123"/>
      <c r="F3" s="123"/>
      <c r="G3" s="123"/>
      <c r="H3" s="123"/>
      <c r="I3" s="123"/>
      <c r="J3" s="123"/>
      <c r="K3" s="123"/>
      <c r="L3" s="123"/>
      <c r="M3" s="123"/>
      <c r="N3" s="123"/>
      <c r="O3" s="123"/>
      <c r="P3" s="123"/>
      <c r="Q3" s="123"/>
      <c r="R3" s="123"/>
      <c r="S3" s="123"/>
      <c r="T3" s="123"/>
      <c r="U3" s="123"/>
      <c r="V3" s="124"/>
      <c r="W3" s="124"/>
    </row>
    <row r="4" spans="1:23">
      <c r="A4" s="124"/>
      <c r="B4" s="123" t="s">
        <v>172</v>
      </c>
      <c r="C4" s="123"/>
      <c r="D4" s="123"/>
      <c r="E4" s="124"/>
      <c r="F4" s="124"/>
      <c r="G4" s="124"/>
      <c r="H4" s="124"/>
      <c r="I4" s="124"/>
      <c r="J4" s="124"/>
      <c r="K4" s="124"/>
      <c r="L4" s="124"/>
      <c r="M4" s="124"/>
      <c r="N4" s="124"/>
      <c r="O4" s="124"/>
      <c r="P4" s="124"/>
      <c r="Q4" s="124"/>
      <c r="R4" s="124"/>
      <c r="S4" s="124"/>
      <c r="T4" s="124"/>
      <c r="U4" s="124"/>
      <c r="V4" s="124"/>
      <c r="W4" s="124"/>
    </row>
    <row r="5" spans="1:23">
      <c r="B5" s="126"/>
      <c r="C5" s="126"/>
      <c r="D5" s="126"/>
    </row>
    <row r="6" spans="1:23">
      <c r="B6" s="126"/>
      <c r="C6" s="126"/>
      <c r="D6" s="126"/>
    </row>
    <row r="7" spans="1:23">
      <c r="B7" s="127"/>
      <c r="C7" s="127"/>
      <c r="D7" s="127"/>
      <c r="E7" s="127"/>
      <c r="F7" s="128"/>
      <c r="G7" s="127"/>
      <c r="H7" s="128"/>
      <c r="I7" s="127"/>
      <c r="J7" s="127"/>
      <c r="K7" s="127"/>
      <c r="L7" s="127"/>
      <c r="M7" s="127"/>
      <c r="N7" s="127"/>
      <c r="O7" s="127"/>
      <c r="P7" s="127"/>
      <c r="Q7" s="127"/>
      <c r="R7" s="128"/>
      <c r="S7" s="128"/>
      <c r="T7" s="128"/>
      <c r="U7" s="128" t="s">
        <v>173</v>
      </c>
    </row>
    <row r="8" spans="1:23">
      <c r="B8" s="127"/>
      <c r="C8" s="127"/>
      <c r="D8" s="127"/>
      <c r="E8" s="128" t="s">
        <v>174</v>
      </c>
      <c r="F8" s="128"/>
      <c r="G8" s="128"/>
      <c r="H8" s="128"/>
      <c r="I8" s="128" t="s">
        <v>175</v>
      </c>
      <c r="J8" s="128"/>
      <c r="K8" s="128"/>
      <c r="L8" s="128"/>
      <c r="M8" s="128"/>
      <c r="N8" s="128"/>
      <c r="O8" s="128"/>
      <c r="P8" s="128"/>
      <c r="Q8" s="128"/>
      <c r="R8" s="128"/>
      <c r="S8" s="128" t="s">
        <v>176</v>
      </c>
      <c r="T8" s="128"/>
      <c r="U8" s="128" t="s">
        <v>177</v>
      </c>
      <c r="W8" s="128" t="s">
        <v>178</v>
      </c>
    </row>
    <row r="9" spans="1:23">
      <c r="C9" s="127" t="s">
        <v>179</v>
      </c>
      <c r="E9" s="128" t="s">
        <v>180</v>
      </c>
      <c r="F9" s="128"/>
      <c r="G9" s="128" t="s">
        <v>181</v>
      </c>
      <c r="H9" s="128"/>
      <c r="I9" s="128" t="s">
        <v>173</v>
      </c>
      <c r="J9" s="128"/>
      <c r="K9" s="128" t="s">
        <v>182</v>
      </c>
      <c r="L9" s="128"/>
      <c r="M9" s="128" t="s">
        <v>183</v>
      </c>
      <c r="N9" s="128"/>
      <c r="O9" s="129">
        <v>0.05</v>
      </c>
      <c r="P9" s="128"/>
      <c r="Q9" s="128" t="s">
        <v>184</v>
      </c>
      <c r="R9" s="128"/>
      <c r="S9" s="128" t="s">
        <v>173</v>
      </c>
      <c r="T9" s="128"/>
      <c r="U9" s="128" t="s">
        <v>185</v>
      </c>
      <c r="W9" s="128" t="s">
        <v>186</v>
      </c>
    </row>
    <row r="10" spans="1:23" ht="18.75">
      <c r="A10" s="125" t="s">
        <v>187</v>
      </c>
      <c r="C10" s="128" t="s">
        <v>188</v>
      </c>
      <c r="E10" s="128" t="s">
        <v>22</v>
      </c>
      <c r="F10" s="128"/>
      <c r="G10" s="128" t="s">
        <v>189</v>
      </c>
      <c r="H10" s="128"/>
      <c r="I10" s="128" t="s">
        <v>177</v>
      </c>
      <c r="J10" s="128"/>
      <c r="K10" s="128" t="s">
        <v>183</v>
      </c>
      <c r="L10" s="128"/>
      <c r="M10" s="128" t="s">
        <v>190</v>
      </c>
      <c r="N10" s="128"/>
      <c r="O10" s="128" t="s">
        <v>191</v>
      </c>
      <c r="P10" s="128"/>
      <c r="Q10" s="128" t="s">
        <v>192</v>
      </c>
      <c r="R10" s="128"/>
      <c r="S10" s="128" t="s">
        <v>177</v>
      </c>
      <c r="T10" s="128"/>
      <c r="U10" s="128" t="s">
        <v>193</v>
      </c>
      <c r="W10" s="128" t="s">
        <v>194</v>
      </c>
    </row>
    <row r="11" spans="1:23">
      <c r="A11" s="130" t="s">
        <v>195</v>
      </c>
      <c r="B11" s="130" t="s">
        <v>196</v>
      </c>
      <c r="C11" s="131" t="s">
        <v>197</v>
      </c>
      <c r="D11" s="130"/>
      <c r="E11" s="131" t="s">
        <v>198</v>
      </c>
      <c r="F11" s="131"/>
      <c r="G11" s="131" t="s">
        <v>199</v>
      </c>
      <c r="H11" s="131"/>
      <c r="I11" s="131" t="s">
        <v>200</v>
      </c>
      <c r="J11" s="131"/>
      <c r="K11" s="131" t="s">
        <v>201</v>
      </c>
      <c r="L11" s="131"/>
      <c r="M11" s="131" t="s">
        <v>201</v>
      </c>
      <c r="N11" s="131"/>
      <c r="O11" s="131" t="s">
        <v>201</v>
      </c>
      <c r="P11" s="131"/>
      <c r="Q11" s="131" t="s">
        <v>202</v>
      </c>
      <c r="R11" s="131"/>
      <c r="S11" s="131" t="s">
        <v>203</v>
      </c>
      <c r="T11" s="131"/>
      <c r="U11" s="131" t="s">
        <v>204</v>
      </c>
      <c r="W11" s="131" t="s">
        <v>205</v>
      </c>
    </row>
    <row r="12" spans="1:23">
      <c r="A12" s="130"/>
      <c r="B12" s="130"/>
      <c r="C12" s="130"/>
      <c r="D12" s="130"/>
      <c r="E12" s="131"/>
      <c r="F12" s="131"/>
      <c r="G12" s="131"/>
      <c r="H12" s="131"/>
      <c r="I12" s="131"/>
      <c r="J12" s="131"/>
      <c r="K12" s="131"/>
      <c r="L12" s="131"/>
      <c r="M12" s="131"/>
      <c r="N12" s="131"/>
      <c r="O12" s="131"/>
      <c r="P12" s="131"/>
      <c r="Q12" s="131"/>
      <c r="R12" s="131"/>
      <c r="S12" s="131"/>
      <c r="T12" s="131"/>
      <c r="U12" s="131"/>
    </row>
    <row r="13" spans="1:23">
      <c r="A13" s="130"/>
      <c r="B13" s="130" t="s">
        <v>180</v>
      </c>
      <c r="C13" s="130"/>
      <c r="D13" s="130"/>
      <c r="E13" s="131"/>
      <c r="G13" s="131"/>
      <c r="I13" s="131"/>
      <c r="J13" s="131"/>
      <c r="K13" s="131"/>
      <c r="L13" s="131"/>
      <c r="M13" s="131"/>
      <c r="N13" s="131"/>
      <c r="O13" s="131"/>
      <c r="P13" s="131"/>
      <c r="Q13" s="131"/>
      <c r="S13" s="131"/>
      <c r="U13" s="131"/>
      <c r="W13" s="132" t="s">
        <v>65</v>
      </c>
    </row>
    <row r="14" spans="1:23">
      <c r="A14" s="125">
        <v>1</v>
      </c>
      <c r="B14" s="125" t="s">
        <v>206</v>
      </c>
      <c r="C14" s="132">
        <f>-'[94]Attachment B'!Q19</f>
        <v>-1377224.2198284671</v>
      </c>
      <c r="E14" s="132">
        <f>'[94]Authorized Decoupling Revenues'!P8</f>
        <v>66226101.7308653</v>
      </c>
      <c r="G14" s="132">
        <f>-E14/SUM($E$14:$E$17)*$G$25</f>
        <v>-1320717.1416042286</v>
      </c>
      <c r="I14" s="132">
        <f>C14+G14</f>
        <v>-2697941.3614326958</v>
      </c>
      <c r="J14" s="132"/>
      <c r="K14" s="133">
        <f>ABS('[94]Attachment B'!Q20)</f>
        <v>1994777</v>
      </c>
      <c r="L14" s="132"/>
      <c r="M14" s="133" t="str">
        <f>IF(ABS(I14)&gt;K14,"YES","NO")</f>
        <v>YES</v>
      </c>
      <c r="N14" s="132"/>
      <c r="O14" s="133">
        <v>7584351.5426718481</v>
      </c>
      <c r="P14" s="132"/>
      <c r="Q14" s="133" t="str">
        <f>IF(I14&gt;O14,"YES","NO")</f>
        <v>NO</v>
      </c>
      <c r="S14" s="132">
        <f>IF(Q14="YES",-'[94]Attachment B'!Q65*2,I14)</f>
        <v>-2697941.3614326958</v>
      </c>
      <c r="U14" s="203">
        <f>ROUND(S14/('[94]Normalized Monthly kWh'!Q12),5)*100</f>
        <v>-0.217</v>
      </c>
      <c r="W14" s="132">
        <f>I14-S14</f>
        <v>0</v>
      </c>
    </row>
    <row r="15" spans="1:23">
      <c r="A15" s="125">
        <v>2</v>
      </c>
      <c r="B15" s="125" t="s">
        <v>207</v>
      </c>
      <c r="C15" s="132">
        <f>-'[94]Attachment B'!Q35</f>
        <v>-158595.66967499859</v>
      </c>
      <c r="E15" s="132">
        <f>'[94]Authorized Decoupling Revenues'!P9</f>
        <v>23023842.42922939</v>
      </c>
      <c r="G15" s="132">
        <f>-E15/SUM($E$14:$E$17)*$G$25</f>
        <v>-459154.05810011725</v>
      </c>
      <c r="I15" s="132">
        <f>C15+G15</f>
        <v>-617749.72777511587</v>
      </c>
      <c r="J15" s="132"/>
      <c r="K15" s="133">
        <f>ABS('[94]Attachment B'!Q36)</f>
        <v>735548</v>
      </c>
      <c r="L15" s="132"/>
      <c r="M15" s="133" t="str">
        <f>IF(ABS(I15)&gt;K15,"YES","NO")</f>
        <v>NO</v>
      </c>
      <c r="N15" s="132"/>
      <c r="O15" s="133">
        <v>2563132.6230757218</v>
      </c>
      <c r="P15" s="132"/>
      <c r="Q15" s="133" t="str">
        <f>IF(I15&gt;O15,"YES","NO")</f>
        <v>NO</v>
      </c>
      <c r="S15" s="132"/>
      <c r="U15" s="134"/>
      <c r="W15" s="132">
        <f t="shared" ref="W15:W17" si="0">I15-S15</f>
        <v>-617749.72777511587</v>
      </c>
    </row>
    <row r="16" spans="1:23">
      <c r="A16" s="125">
        <v>3</v>
      </c>
      <c r="B16" s="125" t="s">
        <v>208</v>
      </c>
      <c r="C16" s="132">
        <f>-'[94]Attachment B'!Q51</f>
        <v>280828.49915263685</v>
      </c>
      <c r="E16" s="132">
        <f>'[94]Authorized Decoupling Revenues'!P10</f>
        <v>35086956.686148189</v>
      </c>
      <c r="G16" s="132">
        <f>-E16/SUM($E$14:$E$17)*$G$25</f>
        <v>-699723.28026252904</v>
      </c>
      <c r="I16" s="132">
        <f>C16+G16</f>
        <v>-418894.78110989218</v>
      </c>
      <c r="J16" s="132"/>
      <c r="K16" s="133">
        <f>ABS('[94]Attachment B'!Q52)</f>
        <v>1094021</v>
      </c>
      <c r="L16" s="132"/>
      <c r="M16" s="133" t="str">
        <f>IF(ABS(I16)&gt;K16,"YES","NO")</f>
        <v>NO</v>
      </c>
      <c r="N16" s="132"/>
      <c r="O16" s="133">
        <v>3722199.7208067002</v>
      </c>
      <c r="P16" s="132"/>
      <c r="Q16" s="133" t="str">
        <f>IF(I16&gt;O16,"YES","NO")</f>
        <v>NO</v>
      </c>
      <c r="S16" s="132"/>
      <c r="U16" s="134"/>
      <c r="W16" s="132">
        <f t="shared" si="0"/>
        <v>-418894.78110989218</v>
      </c>
    </row>
    <row r="17" spans="1:23">
      <c r="A17" s="125">
        <v>4</v>
      </c>
      <c r="B17" s="125" t="s">
        <v>209</v>
      </c>
      <c r="C17" s="132">
        <f>-'[94]Attachment B'!Q67</f>
        <v>615437.48321274354</v>
      </c>
      <c r="E17" s="135">
        <f>'[94]Authorized Decoupling Revenues'!P11</f>
        <v>4800551.3195693195</v>
      </c>
      <c r="G17" s="132">
        <f>-E17/SUM($E$14:$E$17)*$G$25</f>
        <v>-95735.219969184807</v>
      </c>
      <c r="I17" s="132">
        <f>C17+G17</f>
        <v>519702.2632435587</v>
      </c>
      <c r="J17" s="132"/>
      <c r="K17" s="133">
        <f>ABS('[94]Attachment B'!Q68)</f>
        <v>226787</v>
      </c>
      <c r="L17" s="132"/>
      <c r="M17" s="133" t="str">
        <f>IF(ABS(I17)&gt;K17,"YES","NO")</f>
        <v>YES</v>
      </c>
      <c r="N17" s="133"/>
      <c r="O17" s="133">
        <v>646829.90005648101</v>
      </c>
      <c r="P17" s="133"/>
      <c r="Q17" s="133" t="str">
        <f>IF(I17&gt;O17,"YES","NO")</f>
        <v>NO</v>
      </c>
      <c r="S17" s="132">
        <f>IF(Q17="YES",-'[94]Attachment B'!Q68*2,I17)</f>
        <v>519702.2632435587</v>
      </c>
      <c r="U17" s="204">
        <f>ROUND(S17/'[94]Normalized Monthly kWh'!Q40,5)*100</f>
        <v>0.33100000000000002</v>
      </c>
      <c r="W17" s="132">
        <f t="shared" si="0"/>
        <v>0</v>
      </c>
    </row>
    <row r="18" spans="1:23">
      <c r="A18" s="125">
        <v>5</v>
      </c>
      <c r="B18" s="125" t="s">
        <v>6</v>
      </c>
      <c r="E18" s="132">
        <f>SUM(E14:E17)</f>
        <v>129137452.16581219</v>
      </c>
      <c r="G18" s="132">
        <f>SUM(G14:G17)</f>
        <v>-2575329.6999360593</v>
      </c>
      <c r="Q18" s="125" t="s">
        <v>65</v>
      </c>
    </row>
    <row r="21" spans="1:23">
      <c r="B21" s="125" t="s">
        <v>305</v>
      </c>
      <c r="G21" s="136">
        <v>6463193</v>
      </c>
      <c r="M21" s="125" t="s">
        <v>65</v>
      </c>
    </row>
    <row r="22" spans="1:23">
      <c r="B22" s="125" t="s">
        <v>306</v>
      </c>
      <c r="C22" s="125" t="s">
        <v>65</v>
      </c>
      <c r="G22" s="137">
        <f>'[94]Authorized Decoupling Revenues'!P13</f>
        <v>129137452.16581221</v>
      </c>
    </row>
    <row r="23" spans="1:23">
      <c r="B23" s="125" t="s">
        <v>307</v>
      </c>
      <c r="G23" s="137">
        <f>'[94]Authorized Decoupling Revenues'!Q13</f>
        <v>162045325.08917883</v>
      </c>
    </row>
    <row r="24" spans="1:23">
      <c r="A24" s="125" t="s">
        <v>65</v>
      </c>
      <c r="B24" s="125" t="s">
        <v>308</v>
      </c>
      <c r="G24" s="136">
        <f>G22/G23*G21</f>
        <v>5150659.3998721195</v>
      </c>
    </row>
    <row r="25" spans="1:23">
      <c r="B25" s="125" t="s">
        <v>309</v>
      </c>
      <c r="G25" s="136">
        <f>G24*0.5</f>
        <v>2575329.6999360598</v>
      </c>
    </row>
    <row r="26" spans="1:23">
      <c r="G26" s="136"/>
    </row>
    <row r="27" spans="1:23">
      <c r="G27" s="136"/>
    </row>
    <row r="28" spans="1:23" ht="18.75">
      <c r="B28" s="138" t="s">
        <v>210</v>
      </c>
      <c r="C28" s="138"/>
      <c r="D28" s="138"/>
      <c r="I28" s="125" t="s">
        <v>65</v>
      </c>
    </row>
    <row r="29" spans="1:23">
      <c r="B29" s="138"/>
      <c r="C29" s="138"/>
      <c r="D29" s="138"/>
    </row>
  </sheetData>
  <pageMargins left="0.2" right="0.2" top="0.75" bottom="0.75" header="0.3" footer="0.3"/>
  <pageSetup scale="54"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0B857-8D57-4580-8019-62E5FE333966}">
  <dimension ref="A1:Q147"/>
  <sheetViews>
    <sheetView view="pageBreakPreview" topLeftCell="A3" zoomScale="85" zoomScaleNormal="70" zoomScaleSheetLayoutView="85" workbookViewId="0">
      <pane ySplit="9" topLeftCell="A12" activePane="bottomLeft" state="frozen"/>
      <selection activeCell="N20" sqref="N20"/>
      <selection pane="bottomLeft" activeCell="A12" sqref="A12"/>
    </sheetView>
  </sheetViews>
  <sheetFormatPr defaultColWidth="10" defaultRowHeight="15.75"/>
  <cols>
    <col min="1" max="1" width="6.5703125" style="1" customWidth="1"/>
    <col min="2" max="2" width="17.28515625" style="1" customWidth="1"/>
    <col min="3" max="3" width="8.42578125" style="1" customWidth="1"/>
    <col min="4" max="4" width="14.42578125" style="1" customWidth="1"/>
    <col min="5" max="6" width="19.7109375" style="1" customWidth="1"/>
    <col min="7" max="7" width="17.42578125" style="1" customWidth="1"/>
    <col min="8" max="8" width="20.28515625" style="1" customWidth="1"/>
    <col min="9" max="12" width="17.28515625" style="1" customWidth="1"/>
    <col min="13" max="13" width="16.28515625" style="1" bestFit="1" customWidth="1"/>
    <col min="14" max="14" width="10" style="1"/>
    <col min="15" max="16" width="16.28515625" style="1" bestFit="1" customWidth="1"/>
    <col min="17" max="19" width="12.28515625" style="1" bestFit="1" customWidth="1"/>
    <col min="20" max="20" width="10" style="1"/>
    <col min="21" max="21" width="11.5703125" style="1" customWidth="1"/>
    <col min="22" max="22" width="10" style="1"/>
    <col min="23" max="24" width="16.85546875" style="1" bestFit="1" customWidth="1"/>
    <col min="25" max="25" width="14.140625" style="1" bestFit="1" customWidth="1"/>
    <col min="26" max="29" width="10" style="1"/>
    <col min="30" max="32" width="15.140625" style="1" bestFit="1" customWidth="1"/>
    <col min="33" max="16384" width="10" style="1"/>
  </cols>
  <sheetData>
    <row r="1" spans="1:17" hidden="1">
      <c r="I1" s="2"/>
      <c r="J1" s="2"/>
      <c r="M1" s="1" t="s">
        <v>0</v>
      </c>
    </row>
    <row r="2" spans="1:17" hidden="1">
      <c r="M2" s="1" t="s">
        <v>1</v>
      </c>
    </row>
    <row r="3" spans="1:17" ht="18.75">
      <c r="A3" s="3" t="s">
        <v>2</v>
      </c>
      <c r="B3" s="4"/>
      <c r="C3" s="4"/>
      <c r="D3" s="4"/>
      <c r="E3" s="4"/>
      <c r="F3" s="4"/>
      <c r="G3" s="4"/>
      <c r="H3" s="4"/>
      <c r="I3" s="4"/>
      <c r="J3" s="4"/>
      <c r="K3" s="4"/>
      <c r="L3" s="4"/>
      <c r="M3" s="4"/>
      <c r="N3" s="5"/>
      <c r="O3" s="5"/>
      <c r="P3" s="5"/>
      <c r="Q3" s="5"/>
    </row>
    <row r="4" spans="1:17" ht="18.75">
      <c r="A4" s="3" t="s">
        <v>114</v>
      </c>
      <c r="B4" s="4"/>
      <c r="C4" s="4"/>
      <c r="D4" s="4"/>
      <c r="E4" s="4"/>
      <c r="F4" s="4"/>
      <c r="G4" s="4"/>
      <c r="H4" s="4"/>
      <c r="I4" s="4"/>
      <c r="J4" s="4"/>
      <c r="K4" s="4"/>
      <c r="L4" s="4"/>
      <c r="M4" s="4"/>
      <c r="N4" s="5"/>
      <c r="O4" s="5"/>
      <c r="P4" s="5"/>
      <c r="Q4" s="5"/>
    </row>
    <row r="5" spans="1:17" ht="18.75">
      <c r="A5" s="3" t="s">
        <v>3</v>
      </c>
      <c r="B5" s="4"/>
      <c r="C5" s="4"/>
      <c r="D5" s="4"/>
      <c r="E5" s="4"/>
      <c r="F5" s="4"/>
      <c r="G5" s="4"/>
      <c r="H5" s="4"/>
      <c r="I5" s="4"/>
      <c r="J5" s="4"/>
      <c r="K5" s="4"/>
      <c r="L5" s="4"/>
      <c r="M5" s="4"/>
      <c r="N5" s="5"/>
      <c r="O5" s="5"/>
      <c r="P5" s="5"/>
      <c r="Q5" s="5"/>
    </row>
    <row r="6" spans="1:17" ht="18.75">
      <c r="A6" s="3" t="s">
        <v>220</v>
      </c>
      <c r="B6" s="4"/>
      <c r="C6" s="4"/>
      <c r="D6" s="4"/>
      <c r="E6" s="4"/>
      <c r="F6" s="4"/>
      <c r="G6" s="4"/>
      <c r="H6" s="4"/>
      <c r="I6" s="4"/>
      <c r="J6" s="4"/>
      <c r="K6" s="4"/>
      <c r="L6" s="4"/>
      <c r="M6" s="4"/>
      <c r="N6" s="5"/>
      <c r="O6" s="5"/>
      <c r="P6" s="6"/>
      <c r="Q6" s="5"/>
    </row>
    <row r="7" spans="1:17" ht="18.75">
      <c r="A7" s="7"/>
      <c r="B7" s="2"/>
      <c r="C7" s="2"/>
      <c r="D7" s="2"/>
      <c r="E7" s="2"/>
      <c r="F7" s="2"/>
      <c r="G7" s="2"/>
      <c r="H7" s="2"/>
      <c r="I7" s="2"/>
      <c r="J7" s="2"/>
      <c r="K7" s="2"/>
      <c r="L7" s="2"/>
      <c r="M7" s="2"/>
      <c r="N7" s="5"/>
      <c r="O7" s="5"/>
      <c r="P7" s="6"/>
      <c r="Q7" s="5"/>
    </row>
    <row r="8" spans="1:17" ht="18.75">
      <c r="A8" s="3"/>
      <c r="B8" s="4"/>
      <c r="C8" s="4"/>
      <c r="D8" s="2"/>
      <c r="E8" s="2"/>
      <c r="F8" s="2" t="s">
        <v>4</v>
      </c>
      <c r="G8" s="2"/>
      <c r="H8" s="2"/>
      <c r="I8" s="2"/>
      <c r="J8" s="2"/>
      <c r="K8" s="2"/>
      <c r="L8" s="2"/>
      <c r="M8" s="2"/>
      <c r="N8" s="5"/>
      <c r="O8" s="5"/>
      <c r="P8" s="6"/>
      <c r="Q8" s="5"/>
    </row>
    <row r="9" spans="1:17" ht="18.75">
      <c r="A9" s="3"/>
      <c r="B9" s="4"/>
      <c r="C9" s="4"/>
      <c r="D9" s="2"/>
      <c r="E9" s="2"/>
      <c r="F9" s="2" t="s">
        <v>5</v>
      </c>
      <c r="G9" s="2" t="s">
        <v>6</v>
      </c>
      <c r="H9" s="8"/>
      <c r="I9" s="2" t="s">
        <v>7</v>
      </c>
      <c r="J9" s="2" t="s">
        <v>4</v>
      </c>
      <c r="K9" s="2" t="s">
        <v>211</v>
      </c>
      <c r="L9" s="2"/>
      <c r="M9" s="2"/>
      <c r="N9" s="4"/>
      <c r="O9" s="4"/>
      <c r="P9" s="9"/>
      <c r="Q9" s="4"/>
    </row>
    <row r="10" spans="1:17" ht="19.5">
      <c r="A10" s="3"/>
      <c r="B10" s="4"/>
      <c r="C10" s="4"/>
      <c r="D10" s="2" t="s">
        <v>10</v>
      </c>
      <c r="E10" s="2" t="s">
        <v>7</v>
      </c>
      <c r="F10" s="2" t="s">
        <v>11</v>
      </c>
      <c r="G10" s="2" t="s">
        <v>12</v>
      </c>
      <c r="H10" s="8" t="s">
        <v>13</v>
      </c>
      <c r="I10" s="2" t="s">
        <v>14</v>
      </c>
      <c r="J10" s="2" t="s">
        <v>15</v>
      </c>
      <c r="K10" s="2" t="s">
        <v>16</v>
      </c>
      <c r="L10" s="2" t="s">
        <v>6</v>
      </c>
      <c r="M10" s="2" t="s">
        <v>13</v>
      </c>
      <c r="N10" s="4"/>
      <c r="O10" s="4"/>
      <c r="P10" s="9"/>
      <c r="Q10" s="4"/>
    </row>
    <row r="11" spans="1:17">
      <c r="B11" s="10"/>
      <c r="D11" s="11" t="s">
        <v>18</v>
      </c>
      <c r="E11" s="11" t="s">
        <v>19</v>
      </c>
      <c r="F11" s="11" t="s">
        <v>19</v>
      </c>
      <c r="G11" s="11" t="s">
        <v>19</v>
      </c>
      <c r="H11" s="12" t="s">
        <v>19</v>
      </c>
      <c r="I11" s="11" t="s">
        <v>20</v>
      </c>
      <c r="J11" s="11" t="s">
        <v>20</v>
      </c>
      <c r="K11" s="11" t="s">
        <v>20</v>
      </c>
      <c r="L11" s="11" t="s">
        <v>21</v>
      </c>
      <c r="M11" s="11" t="s">
        <v>22</v>
      </c>
    </row>
    <row r="12" spans="1:17" ht="15.75" customHeight="1">
      <c r="A12" s="10" t="s">
        <v>23</v>
      </c>
      <c r="B12" s="10"/>
      <c r="D12" s="13"/>
      <c r="E12" s="13"/>
      <c r="F12" s="13"/>
      <c r="G12" s="13"/>
      <c r="H12" s="14"/>
      <c r="Q12" s="15"/>
    </row>
    <row r="13" spans="1:17" ht="15.75" customHeight="1">
      <c r="B13" s="1" t="s">
        <v>25</v>
      </c>
      <c r="D13" s="17">
        <v>100731</v>
      </c>
      <c r="E13" s="17">
        <v>1447359232</v>
      </c>
      <c r="F13" s="17">
        <v>57492612.531091288</v>
      </c>
      <c r="G13" s="17">
        <f>F13</f>
        <v>57492612.531091288</v>
      </c>
      <c r="H13" s="18">
        <f>G13+E13</f>
        <v>1504851844.5310912</v>
      </c>
      <c r="I13" s="19">
        <f>'Jun 2016 - ROO Table 3'!D13</f>
        <v>126490246.98999999</v>
      </c>
      <c r="J13" s="19">
        <f>'Jun 2016 - ROO Table 3'!I13</f>
        <v>10241072.914319953</v>
      </c>
      <c r="K13" s="19">
        <f>'Jun 2016 - ROO Table 3'!M13</f>
        <v>1718095</v>
      </c>
      <c r="L13" s="19">
        <f>J13+K13</f>
        <v>11959167.914319953</v>
      </c>
      <c r="M13" s="19">
        <f>L13+I13</f>
        <v>138449414.90431994</v>
      </c>
      <c r="O13" s="13"/>
      <c r="P13" s="13"/>
      <c r="Q13" s="15"/>
    </row>
    <row r="14" spans="1:17" ht="15.75" customHeight="1">
      <c r="B14" s="1" t="s">
        <v>26</v>
      </c>
      <c r="D14" s="17">
        <v>4896</v>
      </c>
      <c r="E14" s="17">
        <v>69345097</v>
      </c>
      <c r="F14" s="17">
        <v>2683092.8486793023</v>
      </c>
      <c r="G14" s="17">
        <f t="shared" ref="G14:G18" si="0">F14</f>
        <v>2683092.8486793023</v>
      </c>
      <c r="H14" s="18">
        <f t="shared" ref="H14:H18" si="1">G14+E14</f>
        <v>72028189.848679304</v>
      </c>
      <c r="I14" s="19">
        <f>'Jun 2016 - ROO Table 3'!D14</f>
        <v>6006439.0700000003</v>
      </c>
      <c r="J14" s="19">
        <f>'Jun 2016 - ROO Table 3'!I14</f>
        <v>471609.75583429885</v>
      </c>
      <c r="K14" s="19">
        <f>'Jun 2016 - ROO Table 3'!M14</f>
        <v>81400</v>
      </c>
      <c r="L14" s="19">
        <f t="shared" ref="L14:L18" si="2">J14+K14</f>
        <v>553009.75583429891</v>
      </c>
      <c r="M14" s="19">
        <f t="shared" ref="M14:M18" si="3">L14+I14</f>
        <v>6559448.8258342994</v>
      </c>
      <c r="O14" s="13"/>
      <c r="P14" s="13"/>
      <c r="Q14" s="15"/>
    </row>
    <row r="15" spans="1:17" ht="15.75" customHeight="1">
      <c r="B15" s="1" t="s">
        <v>27</v>
      </c>
      <c r="D15" s="17">
        <v>85</v>
      </c>
      <c r="E15" s="17">
        <v>2165271</v>
      </c>
      <c r="F15" s="17">
        <v>81804.620229431835</v>
      </c>
      <c r="G15" s="17">
        <f t="shared" si="0"/>
        <v>81804.620229431835</v>
      </c>
      <c r="H15" s="18">
        <f t="shared" si="1"/>
        <v>2247075.6202294319</v>
      </c>
      <c r="I15" s="19">
        <f>'Jun 2016 - ROO Table 3'!D15</f>
        <v>208872.09</v>
      </c>
      <c r="J15" s="19">
        <f>'Jun 2016 - ROO Table 3'!I15</f>
        <v>15316.410618201084</v>
      </c>
      <c r="K15" s="19">
        <f>'Jun 2016 - ROO Table 3'!M15</f>
        <v>2817</v>
      </c>
      <c r="L15" s="19">
        <f t="shared" si="2"/>
        <v>18133.410618201084</v>
      </c>
      <c r="M15" s="19">
        <f t="shared" si="3"/>
        <v>227005.50061820107</v>
      </c>
      <c r="O15" s="13"/>
      <c r="P15" s="13"/>
      <c r="Q15" s="15"/>
    </row>
    <row r="16" spans="1:17" ht="15.75" customHeight="1">
      <c r="B16" s="1" t="s">
        <v>28</v>
      </c>
      <c r="D16" s="17">
        <v>16</v>
      </c>
      <c r="E16" s="17">
        <v>352611</v>
      </c>
      <c r="F16" s="17">
        <v>0</v>
      </c>
      <c r="G16" s="17">
        <f t="shared" si="0"/>
        <v>0</v>
      </c>
      <c r="H16" s="18">
        <f t="shared" si="1"/>
        <v>352611</v>
      </c>
      <c r="I16" s="19">
        <f>'Jun 2016 - ROO Table 3'!D16</f>
        <v>33210.42</v>
      </c>
      <c r="J16" s="19">
        <f>'Jun 2016 - ROO Table 3'!I16</f>
        <v>1228.4655468135404</v>
      </c>
      <c r="K16" s="19">
        <f>'Jun 2016 - ROO Table 3'!M16</f>
        <v>433</v>
      </c>
      <c r="L16" s="19">
        <f t="shared" si="2"/>
        <v>1661.4655468135404</v>
      </c>
      <c r="M16" s="19">
        <f t="shared" si="3"/>
        <v>34871.885546813537</v>
      </c>
      <c r="O16" s="13"/>
      <c r="P16" s="13"/>
      <c r="Q16" s="15"/>
    </row>
    <row r="17" spans="2:17" ht="15.75" customHeight="1">
      <c r="B17" s="1" t="s">
        <v>30</v>
      </c>
      <c r="D17" s="17">
        <v>358</v>
      </c>
      <c r="E17" s="17">
        <v>4413581</v>
      </c>
      <c r="F17" s="17">
        <v>0</v>
      </c>
      <c r="G17" s="17">
        <f t="shared" si="0"/>
        <v>0</v>
      </c>
      <c r="H17" s="18">
        <f t="shared" si="1"/>
        <v>4413581</v>
      </c>
      <c r="I17" s="19">
        <f>'Jun 2016 - ROO Table 3'!D17</f>
        <v>403902.87</v>
      </c>
      <c r="J17" s="19">
        <f>'Jun 2016 - ROO Table 3'!I17</f>
        <v>16984.276035651128</v>
      </c>
      <c r="K17" s="19">
        <f>'Jun 2016 - ROO Table 3'!M17</f>
        <v>5289</v>
      </c>
      <c r="L17" s="19">
        <f t="shared" si="2"/>
        <v>22273.276035651128</v>
      </c>
      <c r="M17" s="19">
        <f t="shared" si="3"/>
        <v>426176.14603565109</v>
      </c>
      <c r="O17" s="13"/>
      <c r="P17" s="13"/>
      <c r="Q17" s="15"/>
    </row>
    <row r="18" spans="2:17" ht="15.75" customHeight="1">
      <c r="B18" s="1" t="s">
        <v>31</v>
      </c>
      <c r="D18" s="20">
        <v>3466</v>
      </c>
      <c r="E18" s="20">
        <v>21927630</v>
      </c>
      <c r="F18" s="20">
        <v>-183177.37263132594</v>
      </c>
      <c r="G18" s="20">
        <f t="shared" si="0"/>
        <v>-183177.37263132594</v>
      </c>
      <c r="H18" s="21">
        <f t="shared" si="1"/>
        <v>21744452.627368674</v>
      </c>
      <c r="I18" s="22">
        <f>'Jun 2016 - ROO Table 3'!D18</f>
        <v>2419371.1399999997</v>
      </c>
      <c r="J18" s="22">
        <f>'Jun 2016 - ROO Table 3'!I18</f>
        <v>56277.120419934297</v>
      </c>
      <c r="K18" s="22">
        <f>'Jun 2016 - ROO Table 3'!M18</f>
        <v>31108</v>
      </c>
      <c r="L18" s="22">
        <f t="shared" si="2"/>
        <v>87385.120419934305</v>
      </c>
      <c r="M18" s="22">
        <f t="shared" si="3"/>
        <v>2506756.2604199341</v>
      </c>
      <c r="O18" s="13"/>
      <c r="P18" s="13"/>
      <c r="Q18" s="15"/>
    </row>
    <row r="19" spans="2:17" ht="15.75" customHeight="1">
      <c r="B19" s="1" t="s">
        <v>33</v>
      </c>
      <c r="C19" s="23"/>
      <c r="D19" s="17">
        <f t="shared" ref="D19:M19" si="4">SUM(D13:D18)</f>
        <v>109552</v>
      </c>
      <c r="E19" s="17">
        <f t="shared" si="4"/>
        <v>1545563422</v>
      </c>
      <c r="F19" s="17">
        <f t="shared" si="4"/>
        <v>60074332.627368696</v>
      </c>
      <c r="G19" s="17">
        <f t="shared" si="4"/>
        <v>60074332.627368696</v>
      </c>
      <c r="H19" s="18">
        <f t="shared" si="4"/>
        <v>1605637754.6273687</v>
      </c>
      <c r="I19" s="19">
        <f t="shared" si="4"/>
        <v>135562042.58000001</v>
      </c>
      <c r="J19" s="19">
        <f t="shared" si="4"/>
        <v>10802488.942774851</v>
      </c>
      <c r="K19" s="19">
        <f t="shared" ref="K19" si="5">SUM(K13:K18)</f>
        <v>1839142</v>
      </c>
      <c r="L19" s="19">
        <f t="shared" si="4"/>
        <v>12641630.942774851</v>
      </c>
      <c r="M19" s="19">
        <f t="shared" si="4"/>
        <v>148203673.52277482</v>
      </c>
      <c r="O19" s="13"/>
      <c r="P19" s="13"/>
      <c r="Q19" s="15"/>
    </row>
    <row r="20" spans="2:17" ht="15.75" customHeight="1">
      <c r="C20" s="23"/>
      <c r="D20" s="13"/>
      <c r="E20" s="13"/>
      <c r="F20" s="13"/>
      <c r="G20" s="13"/>
      <c r="H20" s="14"/>
      <c r="I20" s="19"/>
      <c r="J20" s="19"/>
      <c r="K20" s="19"/>
      <c r="L20" s="19"/>
      <c r="M20" s="13"/>
      <c r="O20" s="13"/>
      <c r="P20" s="13"/>
      <c r="Q20" s="15"/>
    </row>
    <row r="21" spans="2:17" ht="15.75" customHeight="1">
      <c r="B21" s="1" t="s">
        <v>34</v>
      </c>
      <c r="C21" s="23"/>
      <c r="D21" s="20">
        <v>1085</v>
      </c>
      <c r="E21" s="20">
        <v>999696</v>
      </c>
      <c r="F21" s="20">
        <v>0</v>
      </c>
      <c r="G21" s="20">
        <f>F21</f>
        <v>0</v>
      </c>
      <c r="H21" s="21">
        <f>G21+E21</f>
        <v>999696</v>
      </c>
      <c r="I21" s="22">
        <f>'Jun 2016 - ROO Table 3'!D21</f>
        <v>144213.82999999999</v>
      </c>
      <c r="J21" s="22">
        <f>'Jun 2016 - ROO Table 3'!I21</f>
        <v>4113.5534373197233</v>
      </c>
      <c r="K21" s="22">
        <f>'Jun 2016 - ROO Table 3'!M21</f>
        <v>1853</v>
      </c>
      <c r="L21" s="22">
        <f>J21+K21</f>
        <v>5966.5534373197233</v>
      </c>
      <c r="M21" s="22">
        <f t="shared" ref="M21" si="6">L21+I21</f>
        <v>150180.38343731972</v>
      </c>
      <c r="O21" s="13"/>
      <c r="P21" s="13"/>
      <c r="Q21" s="15"/>
    </row>
    <row r="22" spans="2:17" ht="15.75" customHeight="1">
      <c r="B22" s="1" t="s">
        <v>33</v>
      </c>
      <c r="D22" s="17">
        <f t="shared" ref="D22:E22" si="7">SUM(D21:D21)</f>
        <v>1085</v>
      </c>
      <c r="E22" s="17">
        <f t="shared" si="7"/>
        <v>999696</v>
      </c>
      <c r="F22" s="17">
        <f t="shared" ref="F22:M22" si="8">SUM(F21)</f>
        <v>0</v>
      </c>
      <c r="G22" s="17">
        <f t="shared" si="8"/>
        <v>0</v>
      </c>
      <c r="H22" s="18">
        <f t="shared" si="8"/>
        <v>999696</v>
      </c>
      <c r="I22" s="19">
        <f t="shared" si="8"/>
        <v>144213.82999999999</v>
      </c>
      <c r="J22" s="19">
        <f t="shared" si="8"/>
        <v>4113.5534373197233</v>
      </c>
      <c r="K22" s="19">
        <f t="shared" ref="K22" si="9">SUM(K21:K21)</f>
        <v>1853</v>
      </c>
      <c r="L22" s="19">
        <f t="shared" si="8"/>
        <v>5966.5534373197233</v>
      </c>
      <c r="M22" s="19">
        <f t="shared" si="8"/>
        <v>150180.38343731972</v>
      </c>
      <c r="O22" s="24"/>
      <c r="P22" s="24"/>
      <c r="Q22" s="25"/>
    </row>
    <row r="23" spans="2:17" ht="15.75" customHeight="1">
      <c r="D23" s="13"/>
      <c r="E23" s="13"/>
      <c r="F23" s="13"/>
      <c r="G23" s="13"/>
      <c r="H23" s="14"/>
      <c r="I23" s="19"/>
      <c r="J23" s="19"/>
      <c r="K23" s="19"/>
      <c r="L23" s="19"/>
      <c r="M23" s="19"/>
      <c r="O23" s="24"/>
      <c r="P23" s="24"/>
      <c r="Q23" s="25"/>
    </row>
    <row r="24" spans="2:17" s="23" customFormat="1" ht="15.75" customHeight="1">
      <c r="B24" s="1" t="s">
        <v>36</v>
      </c>
      <c r="D24" s="20">
        <v>1</v>
      </c>
      <c r="E24" s="20">
        <v>0</v>
      </c>
      <c r="F24" s="20">
        <v>0</v>
      </c>
      <c r="G24" s="20">
        <f>F24</f>
        <v>0</v>
      </c>
      <c r="H24" s="21">
        <f>G24+E24</f>
        <v>0</v>
      </c>
      <c r="I24" s="22">
        <f>'Jun 2016 - ROO Table 3'!D24</f>
        <v>2359.42</v>
      </c>
      <c r="J24" s="22">
        <f>'Jun 2016 - ROO Table 3'!I24</f>
        <v>0</v>
      </c>
      <c r="K24" s="22">
        <f>'Jun 2016 - ROO Table 3'!M24</f>
        <v>0</v>
      </c>
      <c r="L24" s="22">
        <f>J24+K24</f>
        <v>0</v>
      </c>
      <c r="M24" s="22">
        <f t="shared" ref="M24" si="10">L24+I24</f>
        <v>2359.42</v>
      </c>
      <c r="O24" s="24"/>
      <c r="P24" s="24"/>
      <c r="Q24" s="25"/>
    </row>
    <row r="25" spans="2:17" s="23" customFormat="1" ht="15.75" customHeight="1">
      <c r="B25" s="1"/>
      <c r="D25" s="20"/>
      <c r="E25" s="20"/>
      <c r="F25" s="20"/>
      <c r="G25" s="20"/>
      <c r="H25" s="21"/>
      <c r="I25" s="22"/>
      <c r="J25" s="22"/>
      <c r="K25" s="22"/>
      <c r="L25" s="22"/>
      <c r="M25" s="22"/>
      <c r="O25" s="24"/>
      <c r="P25" s="24"/>
      <c r="Q25" s="25"/>
    </row>
    <row r="26" spans="2:17" s="23" customFormat="1" ht="15.75" customHeight="1">
      <c r="B26" s="1" t="s">
        <v>38</v>
      </c>
      <c r="D26" s="20">
        <v>0</v>
      </c>
      <c r="E26" s="20">
        <v>0</v>
      </c>
      <c r="F26" s="20">
        <v>0</v>
      </c>
      <c r="G26" s="20">
        <f t="shared" ref="G26:G34" si="11">F26</f>
        <v>0</v>
      </c>
      <c r="H26" s="21">
        <f t="shared" ref="H26:H34" si="12">G26+E26</f>
        <v>0</v>
      </c>
      <c r="I26" s="22">
        <f>'Jun 2016 - ROO Table 3'!D26</f>
        <v>-660000</v>
      </c>
      <c r="J26" s="22">
        <f>'Jun 2016 - ROO Table 3'!I26</f>
        <v>660000</v>
      </c>
      <c r="K26" s="22">
        <f>'Jun 2016 - ROO Table 3'!M26</f>
        <v>0</v>
      </c>
      <c r="L26" s="22">
        <f t="shared" ref="L26:L34" si="13">J26+K26</f>
        <v>660000</v>
      </c>
      <c r="M26" s="22">
        <f t="shared" ref="M26:M34" si="14">L26+I26</f>
        <v>0</v>
      </c>
      <c r="O26" s="24"/>
      <c r="P26" s="24"/>
      <c r="Q26" s="25"/>
    </row>
    <row r="27" spans="2:17" ht="15.75" customHeight="1">
      <c r="B27" s="1" t="s">
        <v>40</v>
      </c>
      <c r="D27" s="20">
        <v>0</v>
      </c>
      <c r="E27" s="20">
        <v>0</v>
      </c>
      <c r="F27" s="20">
        <v>0</v>
      </c>
      <c r="G27" s="20">
        <f t="shared" si="11"/>
        <v>0</v>
      </c>
      <c r="H27" s="21">
        <f t="shared" si="12"/>
        <v>0</v>
      </c>
      <c r="I27" s="22">
        <f>'Jun 2016 - ROO Table 3'!D27</f>
        <v>-3451762.12</v>
      </c>
      <c r="J27" s="22">
        <f>'Jun 2016 - ROO Table 3'!I27</f>
        <v>3451762.12</v>
      </c>
      <c r="K27" s="22">
        <f>'Jun 2016 - ROO Table 3'!M27</f>
        <v>0</v>
      </c>
      <c r="L27" s="22">
        <f t="shared" si="13"/>
        <v>3451762.12</v>
      </c>
      <c r="M27" s="22">
        <f t="shared" si="14"/>
        <v>0</v>
      </c>
      <c r="O27" s="24"/>
      <c r="P27" s="24"/>
      <c r="Q27" s="25"/>
    </row>
    <row r="28" spans="2:17" s="23" customFormat="1" ht="15.75" customHeight="1">
      <c r="B28" s="1" t="s">
        <v>42</v>
      </c>
      <c r="D28" s="20">
        <v>0</v>
      </c>
      <c r="E28" s="20">
        <v>0</v>
      </c>
      <c r="F28" s="20">
        <v>0</v>
      </c>
      <c r="G28" s="20">
        <f t="shared" si="11"/>
        <v>0</v>
      </c>
      <c r="H28" s="21">
        <f t="shared" si="12"/>
        <v>0</v>
      </c>
      <c r="I28" s="22">
        <f>'Jun 2016 - ROO Table 3'!D28</f>
        <v>0</v>
      </c>
      <c r="J28" s="22">
        <f>'Jun 2016 - ROO Table 3'!I28</f>
        <v>0</v>
      </c>
      <c r="K28" s="22">
        <f>'Jun 2016 - ROO Table 3'!M28</f>
        <v>0</v>
      </c>
      <c r="L28" s="22">
        <f t="shared" si="13"/>
        <v>0</v>
      </c>
      <c r="M28" s="22">
        <f t="shared" si="14"/>
        <v>0</v>
      </c>
      <c r="O28" s="24"/>
      <c r="P28" s="24"/>
      <c r="Q28" s="25"/>
    </row>
    <row r="29" spans="2:17" s="23" customFormat="1" ht="15.75" customHeight="1">
      <c r="B29" s="1" t="s">
        <v>44</v>
      </c>
      <c r="D29" s="20">
        <v>0</v>
      </c>
      <c r="E29" s="20">
        <v>0</v>
      </c>
      <c r="F29" s="20">
        <v>0</v>
      </c>
      <c r="G29" s="20">
        <f t="shared" si="11"/>
        <v>0</v>
      </c>
      <c r="H29" s="21">
        <f t="shared" si="12"/>
        <v>0</v>
      </c>
      <c r="I29" s="22">
        <f>'Jun 2016 - ROO Table 3'!D29</f>
        <v>0</v>
      </c>
      <c r="J29" s="22">
        <f>'Jun 2016 - ROO Table 3'!I29</f>
        <v>0</v>
      </c>
      <c r="K29" s="22">
        <f>'Jun 2016 - ROO Table 3'!M29</f>
        <v>0</v>
      </c>
      <c r="L29" s="22">
        <f t="shared" si="13"/>
        <v>0</v>
      </c>
      <c r="M29" s="22">
        <f t="shared" si="14"/>
        <v>0</v>
      </c>
      <c r="O29" s="24"/>
      <c r="P29" s="24"/>
      <c r="Q29" s="25"/>
    </row>
    <row r="30" spans="2:17" s="23" customFormat="1" ht="15.75" customHeight="1">
      <c r="B30" s="1" t="s">
        <v>46</v>
      </c>
      <c r="D30" s="20">
        <v>0</v>
      </c>
      <c r="E30" s="20">
        <v>0</v>
      </c>
      <c r="F30" s="20">
        <v>0</v>
      </c>
      <c r="G30" s="20">
        <f t="shared" si="11"/>
        <v>0</v>
      </c>
      <c r="H30" s="21">
        <f t="shared" si="12"/>
        <v>0</v>
      </c>
      <c r="I30" s="22">
        <f>'Jun 2016 - ROO Table 3'!D30</f>
        <v>0</v>
      </c>
      <c r="J30" s="22">
        <f>'Jun 2016 - ROO Table 3'!I30</f>
        <v>0</v>
      </c>
      <c r="K30" s="22">
        <f>'Jun 2016 - ROO Table 3'!M30</f>
        <v>0</v>
      </c>
      <c r="L30" s="22">
        <f t="shared" si="13"/>
        <v>0</v>
      </c>
      <c r="M30" s="22">
        <f t="shared" si="14"/>
        <v>0</v>
      </c>
      <c r="O30" s="24"/>
      <c r="P30" s="24"/>
      <c r="Q30" s="25"/>
    </row>
    <row r="31" spans="2:17" s="23" customFormat="1" ht="15.75" customHeight="1">
      <c r="B31" s="1" t="s">
        <v>48</v>
      </c>
      <c r="D31" s="20">
        <v>0</v>
      </c>
      <c r="E31" s="20">
        <v>0</v>
      </c>
      <c r="F31" s="20">
        <v>0</v>
      </c>
      <c r="G31" s="20">
        <f t="shared" si="11"/>
        <v>0</v>
      </c>
      <c r="H31" s="21">
        <f t="shared" si="12"/>
        <v>0</v>
      </c>
      <c r="I31" s="22">
        <f>'Jun 2016 - ROO Table 3'!D31</f>
        <v>4518987.83</v>
      </c>
      <c r="J31" s="22">
        <f>'Jun 2016 - ROO Table 3'!I31</f>
        <v>-4518987.83</v>
      </c>
      <c r="K31" s="22">
        <f>'Jun 2016 - ROO Table 3'!M31</f>
        <v>0</v>
      </c>
      <c r="L31" s="22">
        <f t="shared" si="13"/>
        <v>-4518987.83</v>
      </c>
      <c r="M31" s="22">
        <f t="shared" si="14"/>
        <v>0</v>
      </c>
      <c r="O31" s="24"/>
      <c r="P31" s="24"/>
      <c r="Q31" s="25"/>
    </row>
    <row r="32" spans="2:17" s="23" customFormat="1" ht="15.75" customHeight="1">
      <c r="B32" s="1" t="s">
        <v>50</v>
      </c>
      <c r="D32" s="20">
        <v>0</v>
      </c>
      <c r="E32" s="20">
        <v>0</v>
      </c>
      <c r="F32" s="20">
        <v>0</v>
      </c>
      <c r="G32" s="20">
        <f t="shared" si="11"/>
        <v>0</v>
      </c>
      <c r="H32" s="21">
        <f t="shared" si="12"/>
        <v>0</v>
      </c>
      <c r="I32" s="22">
        <f>'Jun 2016 - ROO Table 3'!D32</f>
        <v>214735.66</v>
      </c>
      <c r="J32" s="22">
        <f>'Jun 2016 - ROO Table 3'!I32</f>
        <v>-214735.66</v>
      </c>
      <c r="K32" s="22">
        <f>'Jun 2016 - ROO Table 3'!M32</f>
        <v>0</v>
      </c>
      <c r="L32" s="22">
        <f t="shared" si="13"/>
        <v>-214735.66</v>
      </c>
      <c r="M32" s="22">
        <f t="shared" si="14"/>
        <v>0</v>
      </c>
      <c r="O32" s="24"/>
      <c r="P32" s="24"/>
      <c r="Q32" s="25"/>
    </row>
    <row r="33" spans="1:17" s="23" customFormat="1" ht="15.75" customHeight="1">
      <c r="B33" s="1" t="s">
        <v>52</v>
      </c>
      <c r="D33" s="20">
        <v>0</v>
      </c>
      <c r="E33" s="20">
        <v>0</v>
      </c>
      <c r="F33" s="20">
        <v>0</v>
      </c>
      <c r="G33" s="20">
        <f t="shared" si="11"/>
        <v>0</v>
      </c>
      <c r="H33" s="21">
        <f t="shared" si="12"/>
        <v>0</v>
      </c>
      <c r="I33" s="22">
        <f>'Jun 2016 - ROO Table 3'!D33</f>
        <v>-760614.67</v>
      </c>
      <c r="J33" s="22">
        <f>'Jun 2016 - ROO Table 3'!I33</f>
        <v>760614.67</v>
      </c>
      <c r="K33" s="22">
        <f>'Jun 2016 - ROO Table 3'!M33</f>
        <v>0</v>
      </c>
      <c r="L33" s="22">
        <f t="shared" si="13"/>
        <v>760614.67</v>
      </c>
      <c r="M33" s="22">
        <f t="shared" si="14"/>
        <v>0</v>
      </c>
      <c r="O33" s="24"/>
      <c r="P33" s="24"/>
      <c r="Q33" s="25"/>
    </row>
    <row r="34" spans="1:17" s="23" customFormat="1" ht="15.75" customHeight="1">
      <c r="B34" s="1" t="s">
        <v>54</v>
      </c>
      <c r="D34" s="20">
        <v>0</v>
      </c>
      <c r="E34" s="20">
        <v>0</v>
      </c>
      <c r="F34" s="20">
        <v>0</v>
      </c>
      <c r="G34" s="20">
        <f t="shared" si="11"/>
        <v>0</v>
      </c>
      <c r="H34" s="21">
        <f t="shared" si="12"/>
        <v>0</v>
      </c>
      <c r="I34" s="22">
        <f>'Jun 2016 - ROO Table 3'!D34</f>
        <v>0</v>
      </c>
      <c r="J34" s="22">
        <f>'Jun 2016 - ROO Table 3'!I34</f>
        <v>0</v>
      </c>
      <c r="K34" s="22">
        <f>'Jun 2016 - ROO Table 3'!M34</f>
        <v>0</v>
      </c>
      <c r="L34" s="22">
        <f t="shared" si="13"/>
        <v>0</v>
      </c>
      <c r="M34" s="22">
        <f t="shared" si="14"/>
        <v>0</v>
      </c>
      <c r="O34" s="24"/>
      <c r="P34" s="24"/>
      <c r="Q34" s="25"/>
    </row>
    <row r="35" spans="1:17" ht="15.75" customHeight="1">
      <c r="B35" s="23"/>
      <c r="D35" s="13"/>
      <c r="E35" s="13"/>
      <c r="F35" s="13"/>
      <c r="G35" s="13"/>
      <c r="H35" s="14"/>
      <c r="I35" s="19"/>
      <c r="J35" s="19"/>
      <c r="K35" s="19"/>
      <c r="L35" s="19"/>
      <c r="M35" s="19"/>
      <c r="O35" s="24"/>
      <c r="P35" s="24"/>
      <c r="Q35" s="25"/>
    </row>
    <row r="36" spans="1:17" s="23" customFormat="1" ht="15.75" customHeight="1">
      <c r="B36" s="1" t="s">
        <v>56</v>
      </c>
      <c r="D36" s="20">
        <v>0</v>
      </c>
      <c r="E36" s="20">
        <v>7182000</v>
      </c>
      <c r="F36" s="20">
        <v>0</v>
      </c>
      <c r="G36" s="20">
        <f>F36</f>
        <v>0</v>
      </c>
      <c r="H36" s="21">
        <f>G36+E36</f>
        <v>7182000</v>
      </c>
      <c r="I36" s="22">
        <f>'Jun 2016 - ROO Table 3'!D36</f>
        <v>641000</v>
      </c>
      <c r="J36" s="22">
        <f>'Jun 2016 - ROO Table 3'!I36</f>
        <v>0</v>
      </c>
      <c r="K36" s="22">
        <f>'Jun 2016 - ROO Table 3'!M36</f>
        <v>0</v>
      </c>
      <c r="L36" s="22">
        <f>J36+K36</f>
        <v>0</v>
      </c>
      <c r="M36" s="22">
        <f t="shared" ref="M36" si="15">L36+I36</f>
        <v>641000</v>
      </c>
      <c r="O36" s="24"/>
      <c r="P36" s="24"/>
      <c r="Q36" s="25"/>
    </row>
    <row r="37" spans="1:17" ht="15.75" customHeight="1">
      <c r="D37" s="26"/>
      <c r="E37" s="26"/>
      <c r="F37" s="26"/>
      <c r="G37" s="26"/>
      <c r="H37" s="27"/>
      <c r="I37" s="28"/>
      <c r="J37" s="28"/>
      <c r="K37" s="28"/>
      <c r="L37" s="28"/>
      <c r="M37" s="13"/>
      <c r="O37" s="24"/>
      <c r="P37" s="24"/>
      <c r="Q37" s="25"/>
    </row>
    <row r="38" spans="1:17" ht="15.75" customHeight="1">
      <c r="B38" s="29" t="s">
        <v>6</v>
      </c>
      <c r="C38" s="30"/>
      <c r="D38" s="32">
        <f t="shared" ref="D38" si="16">+D19+D22+D24+SUM(D26:D36)</f>
        <v>110638</v>
      </c>
      <c r="E38" s="32">
        <f t="shared" ref="E38:M38" si="17">+E19+E22+E24+SUM(E26:E36)</f>
        <v>1553745118</v>
      </c>
      <c r="F38" s="32">
        <f t="shared" si="17"/>
        <v>60074332.627368696</v>
      </c>
      <c r="G38" s="32">
        <f t="shared" si="17"/>
        <v>60074332.627368696</v>
      </c>
      <c r="H38" s="33">
        <f>+H19+H22+H24+SUM(H26:H36)</f>
        <v>1613819450.6273687</v>
      </c>
      <c r="I38" s="34">
        <f t="shared" si="17"/>
        <v>136210962.53</v>
      </c>
      <c r="J38" s="35">
        <f t="shared" si="17"/>
        <v>10945255.796212172</v>
      </c>
      <c r="K38" s="35">
        <f t="shared" ref="K38" si="18">+K19+K22+K24+SUM(K26:K36)</f>
        <v>1840995</v>
      </c>
      <c r="L38" s="35">
        <f t="shared" si="17"/>
        <v>12786250.796212172</v>
      </c>
      <c r="M38" s="35">
        <f t="shared" si="17"/>
        <v>148997213.32621211</v>
      </c>
      <c r="O38" s="13"/>
      <c r="P38" s="13"/>
      <c r="Q38" s="15"/>
    </row>
    <row r="39" spans="1:17" ht="15.75" customHeight="1">
      <c r="D39" s="13"/>
      <c r="E39" s="13"/>
      <c r="F39" s="13"/>
      <c r="G39" s="13"/>
      <c r="H39" s="14"/>
      <c r="I39" s="19"/>
      <c r="J39" s="19"/>
      <c r="K39" s="19"/>
      <c r="L39" s="19"/>
      <c r="M39" s="13"/>
      <c r="O39" s="13"/>
      <c r="P39" s="13"/>
      <c r="Q39" s="15"/>
    </row>
    <row r="40" spans="1:17" ht="15.75" customHeight="1">
      <c r="A40" s="10" t="s">
        <v>58</v>
      </c>
      <c r="B40" s="10"/>
      <c r="D40" s="13"/>
      <c r="E40" s="13"/>
      <c r="F40" s="13"/>
      <c r="G40" s="13"/>
      <c r="H40" s="14"/>
      <c r="I40" s="19"/>
      <c r="J40" s="19"/>
      <c r="K40" s="19"/>
      <c r="L40" s="19"/>
      <c r="M40" s="13"/>
      <c r="O40" s="13"/>
      <c r="P40" s="13"/>
      <c r="Q40" s="15"/>
    </row>
    <row r="41" spans="1:17" ht="15.75" customHeight="1">
      <c r="B41" s="36" t="s">
        <v>60</v>
      </c>
      <c r="D41" s="17">
        <v>15290</v>
      </c>
      <c r="E41" s="17">
        <v>505225038</v>
      </c>
      <c r="F41" s="17">
        <v>-4290455.728203238</v>
      </c>
      <c r="G41" s="17">
        <f t="shared" ref="G41:G43" si="19">F41</f>
        <v>-4290455.728203238</v>
      </c>
      <c r="H41" s="18">
        <f t="shared" ref="H41:H43" si="20">G41+E41</f>
        <v>500934582.27179676</v>
      </c>
      <c r="I41" s="19">
        <f>'Jun 2016 - ROO Table 3'!D41</f>
        <v>46265137.689999998</v>
      </c>
      <c r="J41" s="19">
        <f>'Jun 2016 - ROO Table 3'!I41</f>
        <v>-1602280.1287790202</v>
      </c>
      <c r="K41" s="19">
        <f>'Jun 2016 - ROO Table 3'!M41</f>
        <v>561210</v>
      </c>
      <c r="L41" s="19">
        <f t="shared" ref="L41:L43" si="21">J41+K41</f>
        <v>-1041070.1287790202</v>
      </c>
      <c r="M41" s="19">
        <f t="shared" ref="M41:M43" si="22">L41+I41</f>
        <v>45224067.561220974</v>
      </c>
      <c r="O41" s="13"/>
      <c r="P41" s="13"/>
      <c r="Q41" s="15"/>
    </row>
    <row r="42" spans="1:17" s="23" customFormat="1" ht="15.75" customHeight="1">
      <c r="B42" s="36" t="s">
        <v>61</v>
      </c>
      <c r="D42" s="17">
        <v>114</v>
      </c>
      <c r="E42" s="17">
        <v>1231604</v>
      </c>
      <c r="F42" s="17">
        <v>0</v>
      </c>
      <c r="G42" s="17">
        <f t="shared" si="19"/>
        <v>0</v>
      </c>
      <c r="H42" s="18">
        <f t="shared" si="20"/>
        <v>1231604</v>
      </c>
      <c r="I42" s="19">
        <f>'Jun 2016 - ROO Table 3'!D42</f>
        <v>168448.30000000002</v>
      </c>
      <c r="J42" s="19">
        <f>'Jun 2016 - ROO Table 3'!I42</f>
        <v>-3536.0439800319164</v>
      </c>
      <c r="K42" s="19">
        <f>'Jun 2016 - ROO Table 3'!M42</f>
        <v>2072</v>
      </c>
      <c r="L42" s="19">
        <f t="shared" si="21"/>
        <v>-1464.0439800319164</v>
      </c>
      <c r="M42" s="19">
        <f t="shared" si="22"/>
        <v>166984.2560199681</v>
      </c>
      <c r="O42" s="24"/>
      <c r="P42" s="24"/>
      <c r="Q42" s="25"/>
    </row>
    <row r="43" spans="1:17" ht="15.75" customHeight="1">
      <c r="B43" s="36" t="s">
        <v>63</v>
      </c>
      <c r="D43" s="20">
        <v>81</v>
      </c>
      <c r="E43" s="20">
        <v>129438</v>
      </c>
      <c r="F43" s="20">
        <v>0</v>
      </c>
      <c r="G43" s="20">
        <f t="shared" si="19"/>
        <v>0</v>
      </c>
      <c r="H43" s="21">
        <f t="shared" si="20"/>
        <v>129438</v>
      </c>
      <c r="I43" s="22">
        <f>'Jun 2016 - ROO Table 3'!D43</f>
        <v>72910.599999999991</v>
      </c>
      <c r="J43" s="22">
        <f>'Jun 2016 - ROO Table 3'!I43</f>
        <v>395.63456459432484</v>
      </c>
      <c r="K43" s="22">
        <f>'Jun 2016 - ROO Table 3'!M43</f>
        <v>921</v>
      </c>
      <c r="L43" s="22">
        <f t="shared" si="21"/>
        <v>1316.6345645943247</v>
      </c>
      <c r="M43" s="22">
        <f t="shared" si="22"/>
        <v>74227.234564594313</v>
      </c>
      <c r="O43" s="13"/>
      <c r="P43" s="13"/>
      <c r="Q43" s="15"/>
    </row>
    <row r="44" spans="1:17" ht="15.75" customHeight="1">
      <c r="B44" s="1" t="s">
        <v>33</v>
      </c>
      <c r="D44" s="17">
        <f t="shared" ref="D44:E44" si="23">SUM(D41:D43)</f>
        <v>15485</v>
      </c>
      <c r="E44" s="17">
        <f t="shared" si="23"/>
        <v>506586080</v>
      </c>
      <c r="F44" s="17">
        <f t="shared" ref="F44:M44" si="24">SUM(F41:F43)</f>
        <v>-4290455.728203238</v>
      </c>
      <c r="G44" s="17">
        <f t="shared" si="24"/>
        <v>-4290455.728203238</v>
      </c>
      <c r="H44" s="18">
        <f t="shared" si="24"/>
        <v>502295624.27179676</v>
      </c>
      <c r="I44" s="17">
        <f t="shared" si="24"/>
        <v>46506496.589999996</v>
      </c>
      <c r="J44" s="17">
        <f t="shared" si="24"/>
        <v>-1605420.5381944578</v>
      </c>
      <c r="K44" s="17">
        <f t="shared" si="24"/>
        <v>564203</v>
      </c>
      <c r="L44" s="17">
        <f t="shared" si="24"/>
        <v>-1041217.5381944578</v>
      </c>
      <c r="M44" s="17">
        <f t="shared" si="24"/>
        <v>45465279.051805533</v>
      </c>
      <c r="Q44" s="15"/>
    </row>
    <row r="45" spans="1:17" ht="15.75" customHeight="1">
      <c r="D45" s="13"/>
      <c r="E45" s="13"/>
      <c r="F45" s="13"/>
      <c r="G45" s="13"/>
      <c r="H45" s="14" t="s">
        <v>65</v>
      </c>
      <c r="I45" s="19"/>
      <c r="J45" s="19"/>
      <c r="K45" s="19"/>
      <c r="L45" s="19"/>
      <c r="M45" s="13"/>
      <c r="O45" s="13"/>
      <c r="P45" s="13"/>
      <c r="Q45" s="15"/>
    </row>
    <row r="46" spans="1:17" ht="15.75" customHeight="1">
      <c r="B46" s="36" t="s">
        <v>66</v>
      </c>
      <c r="D46" s="20">
        <v>991</v>
      </c>
      <c r="E46" s="20">
        <v>838135114</v>
      </c>
      <c r="F46" s="20">
        <v>-7230301.4628464719</v>
      </c>
      <c r="G46" s="20">
        <f t="shared" ref="G46" si="25">F46</f>
        <v>-7230301.4628464719</v>
      </c>
      <c r="H46" s="21">
        <f t="shared" ref="H46" si="26">G46+E46</f>
        <v>830904812.53715348</v>
      </c>
      <c r="I46" s="22">
        <f>'Jun 2016 - ROO Table 3'!D46</f>
        <v>66180646.259999998</v>
      </c>
      <c r="J46" s="22">
        <f>'Jun 2016 - ROO Table 3'!I46</f>
        <v>-2035810.4917830168</v>
      </c>
      <c r="K46" s="22">
        <f>'Jun 2016 - ROO Table 3'!M46</f>
        <v>806011</v>
      </c>
      <c r="L46" s="22">
        <f>J46+K46</f>
        <v>-1229799.4917830168</v>
      </c>
      <c r="M46" s="22">
        <f>L46+I46</f>
        <v>64950846.768216982</v>
      </c>
      <c r="O46" s="13"/>
      <c r="P46" s="13"/>
      <c r="Q46" s="15"/>
    </row>
    <row r="47" spans="1:17" ht="15.75" customHeight="1">
      <c r="B47" s="1" t="s">
        <v>33</v>
      </c>
      <c r="D47" s="17">
        <f t="shared" ref="D47:E47" si="27">SUM(D46:D46)</f>
        <v>991</v>
      </c>
      <c r="E47" s="17">
        <f t="shared" si="27"/>
        <v>838135114</v>
      </c>
      <c r="F47" s="17">
        <f t="shared" ref="F47:M47" si="28">SUM(F46)</f>
        <v>-7230301.4628464719</v>
      </c>
      <c r="G47" s="17">
        <f t="shared" si="28"/>
        <v>-7230301.4628464719</v>
      </c>
      <c r="H47" s="18">
        <f t="shared" si="28"/>
        <v>830904812.53715348</v>
      </c>
      <c r="I47" s="19">
        <f t="shared" si="28"/>
        <v>66180646.259999998</v>
      </c>
      <c r="J47" s="19">
        <f t="shared" si="28"/>
        <v>-2035810.4917830168</v>
      </c>
      <c r="K47" s="19">
        <f t="shared" ref="K47" si="29">SUM(K46:K46)</f>
        <v>806011</v>
      </c>
      <c r="L47" s="19">
        <f t="shared" si="28"/>
        <v>-1229799.4917830168</v>
      </c>
      <c r="M47" s="19">
        <f t="shared" si="28"/>
        <v>64950846.768216982</v>
      </c>
      <c r="O47" s="13"/>
      <c r="P47" s="13"/>
      <c r="Q47" s="15"/>
    </row>
    <row r="48" spans="1:17" ht="15.75" customHeight="1">
      <c r="D48" s="13"/>
      <c r="E48" s="13"/>
      <c r="F48" s="13" t="s">
        <v>65</v>
      </c>
      <c r="G48" s="13" t="s">
        <v>65</v>
      </c>
      <c r="H48" s="14" t="s">
        <v>65</v>
      </c>
      <c r="I48" s="19" t="s">
        <v>65</v>
      </c>
      <c r="J48" s="19" t="s">
        <v>65</v>
      </c>
      <c r="K48" s="19" t="s">
        <v>65</v>
      </c>
      <c r="L48" s="19"/>
      <c r="M48" s="19" t="s">
        <v>65</v>
      </c>
      <c r="O48" s="13"/>
      <c r="P48" s="13"/>
      <c r="Q48" s="15"/>
    </row>
    <row r="49" spans="2:17" ht="15.75" customHeight="1">
      <c r="B49" s="36" t="s">
        <v>67</v>
      </c>
      <c r="C49" s="23"/>
      <c r="D49" s="20">
        <v>35</v>
      </c>
      <c r="E49" s="20">
        <v>193873681</v>
      </c>
      <c r="F49" s="20">
        <v>-1770995.4363189638</v>
      </c>
      <c r="G49" s="20">
        <f t="shared" ref="G49" si="30">F49</f>
        <v>-1770995.4363189638</v>
      </c>
      <c r="H49" s="21">
        <f t="shared" ref="H49" si="31">G49+E49</f>
        <v>192102685.56368104</v>
      </c>
      <c r="I49" s="22">
        <f>'Jun 2016 - ROO Table 3'!D49</f>
        <v>13953487.720000001</v>
      </c>
      <c r="J49" s="22">
        <f>'Jun 2016 - ROO Table 3'!I49</f>
        <v>-465028.7003986382</v>
      </c>
      <c r="K49" s="22">
        <f>'Jun 2016 - ROO Table 3'!M49</f>
        <v>169489</v>
      </c>
      <c r="L49" s="22">
        <f>J49+K49</f>
        <v>-295539.7003986382</v>
      </c>
      <c r="M49" s="22">
        <f>L49+I49</f>
        <v>13657948.019601362</v>
      </c>
      <c r="Q49" s="15"/>
    </row>
    <row r="50" spans="2:17" ht="15.75" customHeight="1">
      <c r="B50" s="1" t="s">
        <v>33</v>
      </c>
      <c r="D50" s="17">
        <f t="shared" ref="D50:M50" si="32">SUM(D49)</f>
        <v>35</v>
      </c>
      <c r="E50" s="17">
        <f t="shared" si="32"/>
        <v>193873681</v>
      </c>
      <c r="F50" s="17">
        <f t="shared" si="32"/>
        <v>-1770995.4363189638</v>
      </c>
      <c r="G50" s="17">
        <f t="shared" si="32"/>
        <v>-1770995.4363189638</v>
      </c>
      <c r="H50" s="18">
        <f t="shared" si="32"/>
        <v>192102685.56368104</v>
      </c>
      <c r="I50" s="19">
        <f t="shared" si="32"/>
        <v>13953487.720000001</v>
      </c>
      <c r="J50" s="19">
        <f t="shared" si="32"/>
        <v>-465028.7003986382</v>
      </c>
      <c r="K50" s="19">
        <f t="shared" si="32"/>
        <v>169489</v>
      </c>
      <c r="L50" s="19">
        <f t="shared" si="32"/>
        <v>-295539.7003986382</v>
      </c>
      <c r="M50" s="19">
        <f t="shared" si="32"/>
        <v>13657948.019601362</v>
      </c>
      <c r="O50" s="13"/>
      <c r="P50" s="13"/>
      <c r="Q50" s="15"/>
    </row>
    <row r="51" spans="2:17" ht="15.75" customHeight="1">
      <c r="D51" s="13"/>
      <c r="E51" s="13"/>
      <c r="F51" s="13" t="s">
        <v>65</v>
      </c>
      <c r="G51" s="13" t="s">
        <v>65</v>
      </c>
      <c r="H51" s="14" t="s">
        <v>65</v>
      </c>
      <c r="I51" s="19" t="s">
        <v>65</v>
      </c>
      <c r="J51" s="19" t="s">
        <v>65</v>
      </c>
      <c r="K51" s="19" t="s">
        <v>65</v>
      </c>
      <c r="L51" s="19"/>
      <c r="M51" s="19" t="s">
        <v>65</v>
      </c>
      <c r="O51" s="13"/>
      <c r="P51" s="13"/>
      <c r="Q51" s="15"/>
    </row>
    <row r="52" spans="2:17" ht="15.75" customHeight="1">
      <c r="B52" s="36" t="s">
        <v>69</v>
      </c>
      <c r="D52" s="17">
        <v>1273</v>
      </c>
      <c r="E52" s="17">
        <v>2052205</v>
      </c>
      <c r="F52" s="17">
        <v>0</v>
      </c>
      <c r="G52" s="17">
        <f t="shared" ref="G52:G53" si="33">F52</f>
        <v>0</v>
      </c>
      <c r="H52" s="18">
        <f t="shared" ref="H52:H53" si="34">G52+E52</f>
        <v>2052205</v>
      </c>
      <c r="I52" s="19">
        <f>'Jun 2016 - ROO Table 3'!D52</f>
        <v>291962.72000000003</v>
      </c>
      <c r="J52" s="19">
        <f>'Jun 2016 - ROO Table 3'!I52</f>
        <v>-1791.5980734124751</v>
      </c>
      <c r="K52" s="19">
        <f>'Jun 2016 - ROO Table 3'!M52</f>
        <v>3624</v>
      </c>
      <c r="L52" s="19">
        <f t="shared" ref="L52:L53" si="35">J52+K52</f>
        <v>1832.4019265875249</v>
      </c>
      <c r="M52" s="19">
        <f t="shared" ref="M52:M53" si="36">L52+I52</f>
        <v>293795.12192658754</v>
      </c>
      <c r="O52" s="13"/>
      <c r="P52" s="13"/>
      <c r="Q52" s="15"/>
    </row>
    <row r="53" spans="2:17" ht="15.75" customHeight="1">
      <c r="B53" s="36" t="s">
        <v>71</v>
      </c>
      <c r="D53" s="20">
        <v>28</v>
      </c>
      <c r="E53" s="20">
        <v>272111</v>
      </c>
      <c r="F53" s="20">
        <v>0</v>
      </c>
      <c r="G53" s="20">
        <f t="shared" si="33"/>
        <v>0</v>
      </c>
      <c r="H53" s="21">
        <f t="shared" si="34"/>
        <v>272111</v>
      </c>
      <c r="I53" s="22">
        <f>'Jun 2016 - ROO Table 3'!D53</f>
        <v>25015.81</v>
      </c>
      <c r="J53" s="22">
        <f>'Jun 2016 - ROO Table 3'!I53</f>
        <v>-779.62950049527899</v>
      </c>
      <c r="K53" s="22">
        <f>'Jun 2016 - ROO Table 3'!M53</f>
        <v>305</v>
      </c>
      <c r="L53" s="22">
        <f t="shared" si="35"/>
        <v>-474.62950049527899</v>
      </c>
      <c r="M53" s="22">
        <f t="shared" si="36"/>
        <v>24541.180499504721</v>
      </c>
      <c r="O53" s="13"/>
      <c r="P53" s="13"/>
      <c r="Q53" s="15"/>
    </row>
    <row r="54" spans="2:17" ht="15.75" customHeight="1">
      <c r="B54" s="1" t="s">
        <v>33</v>
      </c>
      <c r="D54" s="17">
        <f t="shared" ref="D54:E54" si="37">SUM(D52:D53)</f>
        <v>1301</v>
      </c>
      <c r="E54" s="17">
        <f t="shared" si="37"/>
        <v>2324316</v>
      </c>
      <c r="F54" s="17">
        <f t="shared" ref="F54:M54" si="38">SUM(F52:F53)</f>
        <v>0</v>
      </c>
      <c r="G54" s="17">
        <f t="shared" si="38"/>
        <v>0</v>
      </c>
      <c r="H54" s="18">
        <f t="shared" si="38"/>
        <v>2324316</v>
      </c>
      <c r="I54" s="19">
        <f t="shared" si="38"/>
        <v>316978.53000000003</v>
      </c>
      <c r="J54" s="19">
        <f t="shared" si="38"/>
        <v>-2571.227573907754</v>
      </c>
      <c r="K54" s="19">
        <f t="shared" si="38"/>
        <v>3929</v>
      </c>
      <c r="L54" s="19">
        <f t="shared" si="38"/>
        <v>1357.772426092246</v>
      </c>
      <c r="M54" s="19">
        <f t="shared" si="38"/>
        <v>318336.30242609227</v>
      </c>
      <c r="Q54" s="15"/>
    </row>
    <row r="55" spans="2:17" ht="15.75" customHeight="1">
      <c r="D55" s="13"/>
      <c r="E55" s="13"/>
      <c r="F55" s="13" t="s">
        <v>65</v>
      </c>
      <c r="G55" s="13" t="s">
        <v>65</v>
      </c>
      <c r="H55" s="14" t="s">
        <v>65</v>
      </c>
      <c r="I55" s="19" t="s">
        <v>65</v>
      </c>
      <c r="J55" s="19" t="s">
        <v>65</v>
      </c>
      <c r="K55" s="19" t="s">
        <v>65</v>
      </c>
      <c r="L55" s="19"/>
      <c r="M55" s="13"/>
      <c r="O55" s="13"/>
      <c r="P55" s="13"/>
      <c r="Q55" s="15"/>
    </row>
    <row r="56" spans="2:17" s="23" customFormat="1" ht="15.75" customHeight="1">
      <c r="B56" s="1" t="s">
        <v>36</v>
      </c>
      <c r="D56" s="20">
        <v>0</v>
      </c>
      <c r="E56" s="20">
        <v>0</v>
      </c>
      <c r="F56" s="20">
        <v>0</v>
      </c>
      <c r="G56" s="20">
        <f t="shared" ref="G56" si="39">F56</f>
        <v>0</v>
      </c>
      <c r="H56" s="21">
        <f t="shared" ref="H56" si="40">G56+E56</f>
        <v>0</v>
      </c>
      <c r="I56" s="22">
        <f>'Jun 2016 - ROO Table 3'!D56</f>
        <v>381524.66</v>
      </c>
      <c r="J56" s="22">
        <f>'Jun 2016 - ROO Table 3'!I56</f>
        <v>0</v>
      </c>
      <c r="K56" s="22">
        <f>'Jun 2016 - ROO Table 3'!M56</f>
        <v>0</v>
      </c>
      <c r="L56" s="22">
        <f>J56+K56</f>
        <v>0</v>
      </c>
      <c r="M56" s="22">
        <f>L56+I56</f>
        <v>381524.66</v>
      </c>
      <c r="O56" s="24"/>
      <c r="P56" s="24"/>
      <c r="Q56" s="25"/>
    </row>
    <row r="57" spans="2:17" s="23" customFormat="1" ht="15.75" customHeight="1">
      <c r="B57" s="1"/>
      <c r="D57" s="20"/>
      <c r="E57" s="20"/>
      <c r="F57" s="20"/>
      <c r="G57" s="20"/>
      <c r="H57" s="21"/>
      <c r="I57" s="22"/>
      <c r="J57" s="22"/>
      <c r="K57" s="22"/>
      <c r="L57" s="22"/>
      <c r="M57" s="22"/>
      <c r="O57" s="24"/>
      <c r="P57" s="24"/>
      <c r="Q57" s="25"/>
    </row>
    <row r="58" spans="2:17" s="23" customFormat="1" ht="15.75" customHeight="1">
      <c r="B58" s="1" t="s">
        <v>38</v>
      </c>
      <c r="D58" s="20">
        <v>0</v>
      </c>
      <c r="E58" s="20">
        <v>0</v>
      </c>
      <c r="F58" s="20">
        <v>0</v>
      </c>
      <c r="G58" s="20">
        <f t="shared" ref="G58:G64" si="41">F58</f>
        <v>0</v>
      </c>
      <c r="H58" s="21">
        <f t="shared" ref="H58:H64" si="42">G58+E58</f>
        <v>0</v>
      </c>
      <c r="I58" s="22">
        <f>'Jun 2016 - ROO Table 3'!D58</f>
        <v>-510000</v>
      </c>
      <c r="J58" s="22">
        <f>'Jun 2016 - ROO Table 3'!I58</f>
        <v>510000</v>
      </c>
      <c r="K58" s="22">
        <f>'Jun 2016 - ROO Table 3'!M58</f>
        <v>0</v>
      </c>
      <c r="L58" s="22">
        <f t="shared" ref="L58:L64" si="43">J58+K58</f>
        <v>510000</v>
      </c>
      <c r="M58" s="22">
        <f t="shared" ref="M58:M64" si="44">L58+I58</f>
        <v>0</v>
      </c>
      <c r="O58" s="24"/>
      <c r="P58" s="24"/>
      <c r="Q58" s="25"/>
    </row>
    <row r="59" spans="2:17" ht="15.75" customHeight="1">
      <c r="B59" s="1" t="s">
        <v>40</v>
      </c>
      <c r="D59" s="20">
        <v>0</v>
      </c>
      <c r="E59" s="20">
        <v>0</v>
      </c>
      <c r="F59" s="20">
        <v>0</v>
      </c>
      <c r="G59" s="20">
        <f t="shared" si="41"/>
        <v>0</v>
      </c>
      <c r="H59" s="21">
        <f t="shared" si="42"/>
        <v>0</v>
      </c>
      <c r="I59" s="22">
        <f>'Jun 2016 - ROO Table 3'!D59</f>
        <v>-3009656.4400000004</v>
      </c>
      <c r="J59" s="22">
        <f>'Jun 2016 - ROO Table 3'!I59</f>
        <v>3009656.4400000004</v>
      </c>
      <c r="K59" s="22">
        <f>'Jun 2016 - ROO Table 3'!M59</f>
        <v>0</v>
      </c>
      <c r="L59" s="22">
        <f t="shared" si="43"/>
        <v>3009656.4400000004</v>
      </c>
      <c r="M59" s="22">
        <f t="shared" si="44"/>
        <v>0</v>
      </c>
      <c r="O59" s="13"/>
      <c r="P59" s="13"/>
      <c r="Q59" s="15"/>
    </row>
    <row r="60" spans="2:17" s="23" customFormat="1" ht="15.75" customHeight="1">
      <c r="B60" s="1" t="s">
        <v>42</v>
      </c>
      <c r="D60" s="20">
        <v>0</v>
      </c>
      <c r="E60" s="20">
        <v>0</v>
      </c>
      <c r="F60" s="20">
        <v>0</v>
      </c>
      <c r="G60" s="20">
        <f t="shared" si="41"/>
        <v>0</v>
      </c>
      <c r="H60" s="21">
        <f t="shared" si="42"/>
        <v>0</v>
      </c>
      <c r="I60" s="22">
        <f>'Jun 2016 - ROO Table 3'!D60</f>
        <v>0</v>
      </c>
      <c r="J60" s="22">
        <f>'Jun 2016 - ROO Table 3'!I60</f>
        <v>0</v>
      </c>
      <c r="K60" s="22">
        <f>'Jun 2016 - ROO Table 3'!M60</f>
        <v>0</v>
      </c>
      <c r="L60" s="22">
        <f t="shared" si="43"/>
        <v>0</v>
      </c>
      <c r="M60" s="22">
        <f t="shared" si="44"/>
        <v>0</v>
      </c>
      <c r="O60" s="24"/>
      <c r="P60" s="24"/>
      <c r="Q60" s="25"/>
    </row>
    <row r="61" spans="2:17" s="23" customFormat="1" ht="15.75" customHeight="1">
      <c r="B61" s="1" t="s">
        <v>48</v>
      </c>
      <c r="D61" s="20">
        <v>0</v>
      </c>
      <c r="E61" s="20">
        <v>0</v>
      </c>
      <c r="F61" s="20">
        <v>0</v>
      </c>
      <c r="G61" s="20">
        <f t="shared" si="41"/>
        <v>0</v>
      </c>
      <c r="H61" s="21">
        <f t="shared" si="42"/>
        <v>0</v>
      </c>
      <c r="I61" s="22">
        <f>'Jun 2016 - ROO Table 3'!D61</f>
        <v>4035835.46</v>
      </c>
      <c r="J61" s="22">
        <f>'Jun 2016 - ROO Table 3'!I61</f>
        <v>-4035835.46</v>
      </c>
      <c r="K61" s="22">
        <f>'Jun 2016 - ROO Table 3'!M61</f>
        <v>0</v>
      </c>
      <c r="L61" s="22">
        <f t="shared" si="43"/>
        <v>-4035835.46</v>
      </c>
      <c r="M61" s="22">
        <f t="shared" si="44"/>
        <v>0</v>
      </c>
      <c r="O61" s="24"/>
      <c r="P61" s="24"/>
      <c r="Q61" s="25"/>
    </row>
    <row r="62" spans="2:17" s="23" customFormat="1" ht="15.75" customHeight="1">
      <c r="B62" s="1" t="s">
        <v>50</v>
      </c>
      <c r="D62" s="20">
        <v>5</v>
      </c>
      <c r="E62" s="20">
        <v>0</v>
      </c>
      <c r="F62" s="20">
        <v>0</v>
      </c>
      <c r="G62" s="20">
        <f t="shared" si="41"/>
        <v>0</v>
      </c>
      <c r="H62" s="21">
        <f t="shared" si="42"/>
        <v>0</v>
      </c>
      <c r="I62" s="22">
        <f>'Jun 2016 - ROO Table 3'!D62</f>
        <v>57387.61</v>
      </c>
      <c r="J62" s="22">
        <f>'Jun 2016 - ROO Table 3'!I62</f>
        <v>-57387.61</v>
      </c>
      <c r="K62" s="22">
        <f>'Jun 2016 - ROO Table 3'!M62</f>
        <v>0</v>
      </c>
      <c r="L62" s="22">
        <f t="shared" si="43"/>
        <v>-57387.61</v>
      </c>
      <c r="M62" s="22">
        <f t="shared" si="44"/>
        <v>0</v>
      </c>
      <c r="O62" s="24"/>
      <c r="P62" s="24"/>
      <c r="Q62" s="25"/>
    </row>
    <row r="63" spans="2:17" s="23" customFormat="1" ht="15.75" customHeight="1">
      <c r="B63" s="1" t="s">
        <v>72</v>
      </c>
      <c r="D63" s="20">
        <v>0</v>
      </c>
      <c r="E63" s="20">
        <v>0</v>
      </c>
      <c r="F63" s="20">
        <v>0</v>
      </c>
      <c r="G63" s="20">
        <f t="shared" si="41"/>
        <v>0</v>
      </c>
      <c r="H63" s="21">
        <f t="shared" si="42"/>
        <v>0</v>
      </c>
      <c r="I63" s="22">
        <f>'Jun 2016 - ROO Table 3'!D63</f>
        <v>-49080.91</v>
      </c>
      <c r="J63" s="22">
        <f>'Jun 2016 - ROO Table 3'!I63</f>
        <v>49080.91</v>
      </c>
      <c r="K63" s="22">
        <f>'Jun 2016 - ROO Table 3'!M63</f>
        <v>0</v>
      </c>
      <c r="L63" s="22">
        <f t="shared" si="43"/>
        <v>49080.91</v>
      </c>
      <c r="M63" s="22">
        <f t="shared" si="44"/>
        <v>0</v>
      </c>
      <c r="O63" s="24"/>
      <c r="P63" s="24"/>
      <c r="Q63" s="25"/>
    </row>
    <row r="64" spans="2:17" s="23" customFormat="1" ht="15.75" customHeight="1">
      <c r="B64" s="1" t="s">
        <v>54</v>
      </c>
      <c r="D64" s="20">
        <v>0</v>
      </c>
      <c r="E64" s="20">
        <v>0</v>
      </c>
      <c r="F64" s="20">
        <v>0</v>
      </c>
      <c r="G64" s="20">
        <f t="shared" si="41"/>
        <v>0</v>
      </c>
      <c r="H64" s="21">
        <f t="shared" si="42"/>
        <v>0</v>
      </c>
      <c r="I64" s="22">
        <f>'Jun 2016 - ROO Table 3'!D64</f>
        <v>0</v>
      </c>
      <c r="J64" s="22">
        <f>'Jun 2016 - ROO Table 3'!I64</f>
        <v>0</v>
      </c>
      <c r="K64" s="22">
        <f>'Jun 2016 - ROO Table 3'!M64</f>
        <v>0</v>
      </c>
      <c r="L64" s="22">
        <f t="shared" si="43"/>
        <v>0</v>
      </c>
      <c r="M64" s="22">
        <f t="shared" si="44"/>
        <v>0</v>
      </c>
      <c r="O64" s="24"/>
      <c r="P64" s="24"/>
      <c r="Q64" s="25"/>
    </row>
    <row r="65" spans="1:17" ht="15.75" customHeight="1">
      <c r="B65" s="23"/>
      <c r="D65" s="13"/>
      <c r="E65" s="13"/>
      <c r="F65" s="13"/>
      <c r="G65" s="13"/>
      <c r="H65" s="14"/>
      <c r="I65" s="19"/>
      <c r="J65" s="19"/>
      <c r="K65" s="19"/>
      <c r="L65" s="19"/>
      <c r="M65" s="19"/>
      <c r="O65" s="13"/>
      <c r="P65" s="13"/>
      <c r="Q65" s="15"/>
    </row>
    <row r="66" spans="1:17" s="23" customFormat="1" ht="15.75" customHeight="1">
      <c r="B66" s="1" t="s">
        <v>56</v>
      </c>
      <c r="D66" s="20">
        <v>0</v>
      </c>
      <c r="E66" s="20">
        <v>-45669000</v>
      </c>
      <c r="F66" s="20">
        <v>0</v>
      </c>
      <c r="G66" s="20">
        <f t="shared" ref="G66" si="45">F66</f>
        <v>0</v>
      </c>
      <c r="H66" s="21">
        <f t="shared" ref="H66" si="46">G66+E66</f>
        <v>-45669000</v>
      </c>
      <c r="I66" s="22">
        <f>'Jun 2016 - ROO Table 3'!D66</f>
        <v>-3707000</v>
      </c>
      <c r="J66" s="22">
        <f>'Jun 2016 - ROO Table 3'!I66</f>
        <v>0</v>
      </c>
      <c r="K66" s="22">
        <f>'Jun 2016 - ROO Table 3'!M66</f>
        <v>0</v>
      </c>
      <c r="L66" s="22">
        <f>J66+K66</f>
        <v>0</v>
      </c>
      <c r="M66" s="22">
        <f>L66+I66</f>
        <v>-3707000</v>
      </c>
      <c r="O66" s="24"/>
      <c r="P66" s="24"/>
      <c r="Q66" s="25"/>
    </row>
    <row r="67" spans="1:17" ht="15.75" customHeight="1">
      <c r="B67" s="23"/>
      <c r="D67" s="13"/>
      <c r="E67" s="13"/>
      <c r="F67" s="13"/>
      <c r="G67" s="13"/>
      <c r="H67" s="37"/>
      <c r="I67" s="19"/>
      <c r="J67" s="19"/>
      <c r="K67" s="19"/>
      <c r="L67" s="19"/>
      <c r="M67" s="13"/>
      <c r="O67" s="13"/>
      <c r="P67" s="13"/>
      <c r="Q67" s="15"/>
    </row>
    <row r="68" spans="1:17" ht="15.75" customHeight="1">
      <c r="B68" s="29" t="s">
        <v>6</v>
      </c>
      <c r="C68" s="30"/>
      <c r="D68" s="32">
        <f t="shared" ref="D68" si="47">+D44+D47+D50+D54+D56+SUM(D58:D66)</f>
        <v>17817</v>
      </c>
      <c r="E68" s="32">
        <f t="shared" ref="E68:M68" si="48">+E44+E47+E50+E54+E56+SUM(E58:E66)</f>
        <v>1495250191</v>
      </c>
      <c r="F68" s="32">
        <f t="shared" si="48"/>
        <v>-13291752.627368674</v>
      </c>
      <c r="G68" s="32">
        <f t="shared" si="48"/>
        <v>-13291752.627368674</v>
      </c>
      <c r="H68" s="33">
        <f t="shared" si="48"/>
        <v>1481958438.3726313</v>
      </c>
      <c r="I68" s="35">
        <f t="shared" si="48"/>
        <v>124156619.47999999</v>
      </c>
      <c r="J68" s="35">
        <f t="shared" si="48"/>
        <v>-4633316.6779500199</v>
      </c>
      <c r="K68" s="35">
        <f>+K44+K47+K50+K54+K56+SUM(K58:K66)</f>
        <v>1543632</v>
      </c>
      <c r="L68" s="35">
        <f t="shared" si="48"/>
        <v>-3089684.6779500199</v>
      </c>
      <c r="M68" s="35">
        <f t="shared" si="48"/>
        <v>121066934.80204996</v>
      </c>
      <c r="O68" s="13"/>
      <c r="P68" s="13"/>
      <c r="Q68" s="15"/>
    </row>
    <row r="69" spans="1:17" ht="15.75" customHeight="1">
      <c r="D69" s="17"/>
      <c r="E69" s="17"/>
      <c r="F69" s="17"/>
      <c r="G69" s="17"/>
      <c r="H69" s="18"/>
      <c r="I69" s="19"/>
      <c r="J69" s="19"/>
      <c r="K69" s="19"/>
      <c r="L69" s="19"/>
      <c r="M69" s="19" t="s">
        <v>65</v>
      </c>
      <c r="Q69" s="15"/>
    </row>
    <row r="70" spans="1:17" ht="15.75" customHeight="1">
      <c r="A70" s="10" t="s">
        <v>73</v>
      </c>
      <c r="B70" s="10"/>
      <c r="D70" s="13"/>
      <c r="E70" s="13"/>
      <c r="F70" s="13"/>
      <c r="G70" s="13"/>
      <c r="H70" s="14"/>
      <c r="I70" s="19"/>
      <c r="J70" s="19"/>
      <c r="K70" s="19"/>
      <c r="L70" s="19"/>
      <c r="M70" s="13" t="s">
        <v>65</v>
      </c>
      <c r="O70" s="13"/>
      <c r="P70" s="13"/>
      <c r="Q70" s="15"/>
    </row>
    <row r="71" spans="1:17" ht="15.75" customHeight="1">
      <c r="B71" s="36" t="s">
        <v>60</v>
      </c>
      <c r="D71" s="17">
        <v>379</v>
      </c>
      <c r="E71" s="17">
        <v>16874097</v>
      </c>
      <c r="F71" s="17">
        <v>0</v>
      </c>
      <c r="G71" s="17">
        <f t="shared" ref="G71:G73" si="49">F71</f>
        <v>0</v>
      </c>
      <c r="H71" s="18">
        <f t="shared" ref="H71:H73" si="50">G71+E71</f>
        <v>16874097</v>
      </c>
      <c r="I71" s="19">
        <f>'Jun 2016 - ROO Table 3'!D71</f>
        <v>1577682.05</v>
      </c>
      <c r="J71" s="19">
        <f>'Jun 2016 - ROO Table 3'!I71</f>
        <v>-41525.204602198472</v>
      </c>
      <c r="K71" s="19">
        <f>'Jun 2016 - ROO Table 3'!M71</f>
        <v>19303</v>
      </c>
      <c r="L71" s="19">
        <f t="shared" ref="L71:L73" si="51">J71+K71</f>
        <v>-22222.204602198472</v>
      </c>
      <c r="M71" s="19">
        <f t="shared" ref="M71:M73" si="52">L71+I71</f>
        <v>1555459.8453978016</v>
      </c>
      <c r="O71" s="13"/>
      <c r="P71" s="13"/>
      <c r="Q71" s="15"/>
    </row>
    <row r="72" spans="1:17" s="23" customFormat="1" ht="15.75" customHeight="1">
      <c r="B72" s="36" t="s">
        <v>61</v>
      </c>
      <c r="D72" s="17">
        <v>4</v>
      </c>
      <c r="E72" s="17">
        <v>33312</v>
      </c>
      <c r="F72" s="17">
        <v>0</v>
      </c>
      <c r="G72" s="17">
        <f t="shared" si="49"/>
        <v>0</v>
      </c>
      <c r="H72" s="18">
        <f t="shared" si="50"/>
        <v>33312</v>
      </c>
      <c r="I72" s="19">
        <f>'Jun 2016 - ROO Table 3'!D72</f>
        <v>8531.3799999999992</v>
      </c>
      <c r="J72" s="19">
        <f>'Jun 2016 - ROO Table 3'!I72</f>
        <v>-95.843850627884592</v>
      </c>
      <c r="K72" s="19">
        <f>'Jun 2016 - ROO Table 3'!M72</f>
        <v>106</v>
      </c>
      <c r="L72" s="19">
        <f t="shared" si="51"/>
        <v>10.156149372115408</v>
      </c>
      <c r="M72" s="19">
        <f t="shared" si="52"/>
        <v>8541.5361493721139</v>
      </c>
      <c r="O72" s="24"/>
      <c r="P72" s="24"/>
      <c r="Q72" s="25"/>
    </row>
    <row r="73" spans="1:17" ht="15.75" customHeight="1">
      <c r="B73" s="36" t="s">
        <v>63</v>
      </c>
      <c r="C73" s="23"/>
      <c r="D73" s="20">
        <v>1</v>
      </c>
      <c r="E73" s="20">
        <v>4501</v>
      </c>
      <c r="F73" s="20">
        <v>0</v>
      </c>
      <c r="G73" s="20">
        <f t="shared" si="49"/>
        <v>0</v>
      </c>
      <c r="H73" s="21">
        <f t="shared" si="50"/>
        <v>4501</v>
      </c>
      <c r="I73" s="22">
        <f>'Jun 2016 - ROO Table 3'!D73</f>
        <v>1918.4399999999998</v>
      </c>
      <c r="J73" s="22">
        <f>'Jun 2016 - ROO Table 3'!I73</f>
        <v>13.469916796466482</v>
      </c>
      <c r="K73" s="22">
        <f>'Jun 2016 - ROO Table 3'!M73</f>
        <v>24</v>
      </c>
      <c r="L73" s="22">
        <f t="shared" si="51"/>
        <v>37.469916796466478</v>
      </c>
      <c r="M73" s="22">
        <f t="shared" si="52"/>
        <v>1955.9099167964664</v>
      </c>
      <c r="O73" s="13"/>
      <c r="P73" s="13"/>
      <c r="Q73" s="15"/>
    </row>
    <row r="74" spans="1:17" ht="15.75" customHeight="1">
      <c r="B74" s="1" t="s">
        <v>33</v>
      </c>
      <c r="D74" s="17">
        <f t="shared" ref="D74:E74" si="53">SUM(D71:D73)</f>
        <v>384</v>
      </c>
      <c r="E74" s="17">
        <f t="shared" si="53"/>
        <v>16911910</v>
      </c>
      <c r="F74" s="17">
        <f t="shared" ref="F74:M74" si="54">SUM(F71:F73)</f>
        <v>0</v>
      </c>
      <c r="G74" s="17">
        <f t="shared" si="54"/>
        <v>0</v>
      </c>
      <c r="H74" s="18">
        <f t="shared" si="54"/>
        <v>16911910</v>
      </c>
      <c r="I74" s="19">
        <f t="shared" si="54"/>
        <v>1588131.8699999999</v>
      </c>
      <c r="J74" s="19">
        <f t="shared" si="54"/>
        <v>-41607.578536029891</v>
      </c>
      <c r="K74" s="19">
        <f t="shared" si="54"/>
        <v>19433</v>
      </c>
      <c r="L74" s="19">
        <f t="shared" si="54"/>
        <v>-22174.578536029887</v>
      </c>
      <c r="M74" s="19">
        <f t="shared" si="54"/>
        <v>1565957.2914639702</v>
      </c>
      <c r="Q74" s="15"/>
    </row>
    <row r="75" spans="1:17" ht="15.75" customHeight="1">
      <c r="D75" s="13"/>
      <c r="E75" s="13"/>
      <c r="F75" s="13" t="s">
        <v>65</v>
      </c>
      <c r="G75" s="13" t="s">
        <v>65</v>
      </c>
      <c r="H75" s="14" t="s">
        <v>65</v>
      </c>
      <c r="I75" s="19" t="s">
        <v>65</v>
      </c>
      <c r="J75" s="19" t="s">
        <v>65</v>
      </c>
      <c r="K75" s="19" t="s">
        <v>65</v>
      </c>
      <c r="L75" s="19"/>
      <c r="M75" s="13"/>
      <c r="O75" s="13"/>
      <c r="P75" s="13"/>
      <c r="Q75" s="15"/>
    </row>
    <row r="76" spans="1:17" s="23" customFormat="1" ht="15.75" customHeight="1">
      <c r="B76" s="36" t="s">
        <v>66</v>
      </c>
      <c r="C76" s="1"/>
      <c r="D76" s="20">
        <v>112</v>
      </c>
      <c r="E76" s="20">
        <v>103741537</v>
      </c>
      <c r="F76" s="20">
        <v>0</v>
      </c>
      <c r="G76" s="20">
        <f t="shared" ref="G76" si="55">F76</f>
        <v>0</v>
      </c>
      <c r="H76" s="21">
        <f t="shared" ref="H76" si="56">G76+E76</f>
        <v>103741537</v>
      </c>
      <c r="I76" s="22">
        <f>'Jun 2016 - ROO Table 3'!D76</f>
        <v>8578892.6100000013</v>
      </c>
      <c r="J76" s="22">
        <f>'Jun 2016 - ROO Table 3'!I76</f>
        <v>-241293.82508530744</v>
      </c>
      <c r="K76" s="22">
        <f>'Jun 2016 - ROO Table 3'!M76</f>
        <v>104766</v>
      </c>
      <c r="L76" s="22">
        <f>J76+K76</f>
        <v>-136527.82508530744</v>
      </c>
      <c r="M76" s="22">
        <f t="shared" ref="M76" si="57">L76+I76</f>
        <v>8442364.7849146947</v>
      </c>
      <c r="O76" s="24"/>
      <c r="P76" s="24"/>
      <c r="Q76" s="25"/>
    </row>
    <row r="77" spans="1:17" ht="15.75" customHeight="1">
      <c r="B77" s="1" t="s">
        <v>33</v>
      </c>
      <c r="D77" s="17">
        <f t="shared" ref="D77:E77" si="58">SUM(D76:D76)</f>
        <v>112</v>
      </c>
      <c r="E77" s="17">
        <f t="shared" si="58"/>
        <v>103741537</v>
      </c>
      <c r="F77" s="17">
        <v>0</v>
      </c>
      <c r="G77" s="17">
        <v>0</v>
      </c>
      <c r="H77" s="18">
        <f>SUM(H76)</f>
        <v>103741537</v>
      </c>
      <c r="I77" s="19">
        <f>SUM(I76)</f>
        <v>8578892.6100000013</v>
      </c>
      <c r="J77" s="19">
        <f>SUM(J76)</f>
        <v>-241293.82508530744</v>
      </c>
      <c r="K77" s="19">
        <f t="shared" ref="K77" si="59">SUM(K76:K76)</f>
        <v>104766</v>
      </c>
      <c r="L77" s="19">
        <f>SUM(L76)</f>
        <v>-136527.82508530744</v>
      </c>
      <c r="M77" s="19">
        <f>SUM(M76)</f>
        <v>8442364.7849146947</v>
      </c>
      <c r="O77" s="13"/>
      <c r="P77" s="13"/>
      <c r="Q77" s="15"/>
    </row>
    <row r="78" spans="1:17" ht="15.75" customHeight="1">
      <c r="D78" s="13"/>
      <c r="E78" s="13"/>
      <c r="F78" s="13"/>
      <c r="G78" s="13"/>
      <c r="H78" s="14"/>
      <c r="I78" s="19"/>
      <c r="J78" s="19"/>
      <c r="K78" s="19"/>
      <c r="L78" s="19"/>
      <c r="M78" s="13"/>
      <c r="O78" s="13"/>
      <c r="P78" s="13"/>
      <c r="Q78" s="15"/>
    </row>
    <row r="79" spans="1:17" ht="15.75" customHeight="1">
      <c r="B79" s="36" t="s">
        <v>75</v>
      </c>
      <c r="C79" s="23"/>
      <c r="D79" s="17">
        <v>1</v>
      </c>
      <c r="E79" s="17">
        <v>1986000</v>
      </c>
      <c r="F79" s="17">
        <v>0</v>
      </c>
      <c r="G79" s="17">
        <f t="shared" ref="G79:G81" si="60">F79</f>
        <v>0</v>
      </c>
      <c r="H79" s="18">
        <f t="shared" ref="H79:H81" si="61">G79+E79</f>
        <v>1986000</v>
      </c>
      <c r="I79" s="19">
        <f>'Jun 2016 - ROO Table 3'!D79</f>
        <v>316274.52</v>
      </c>
      <c r="J79" s="19">
        <f>'Jun 2016 - ROO Table 3'!I79</f>
        <v>-3920.3573914832341</v>
      </c>
      <c r="K79" s="19">
        <f>'Jun 2016 - ROO Table 3'!M79</f>
        <v>4042</v>
      </c>
      <c r="L79" s="19">
        <f t="shared" ref="L79:L81" si="62">J79+K79</f>
        <v>121.6426085167659</v>
      </c>
      <c r="M79" s="19">
        <f t="shared" ref="M79:M81" si="63">L79+I79</f>
        <v>316396.16260851681</v>
      </c>
      <c r="O79" s="13"/>
      <c r="P79" s="13"/>
      <c r="Q79" s="15"/>
    </row>
    <row r="80" spans="1:17" ht="15.75" customHeight="1">
      <c r="B80" s="36" t="s">
        <v>76</v>
      </c>
      <c r="C80" s="23"/>
      <c r="D80" s="17">
        <v>0</v>
      </c>
      <c r="E80" s="17">
        <v>0</v>
      </c>
      <c r="F80" s="17">
        <v>0</v>
      </c>
      <c r="G80" s="17">
        <f t="shared" si="60"/>
        <v>0</v>
      </c>
      <c r="H80" s="18">
        <f t="shared" si="61"/>
        <v>0</v>
      </c>
      <c r="I80" s="19">
        <f>'Jun 2016 - ROO Table 3'!D80</f>
        <v>0</v>
      </c>
      <c r="J80" s="19">
        <f>'Jun 2016 - ROO Table 3'!I80</f>
        <v>0</v>
      </c>
      <c r="K80" s="19">
        <f>'Jun 2016 - ROO Table 3'!M80</f>
        <v>0</v>
      </c>
      <c r="L80" s="19">
        <f t="shared" si="62"/>
        <v>0</v>
      </c>
      <c r="M80" s="19">
        <f t="shared" si="63"/>
        <v>0</v>
      </c>
      <c r="O80" s="13"/>
      <c r="P80" s="13"/>
      <c r="Q80" s="15"/>
    </row>
    <row r="81" spans="2:17" ht="15.75" customHeight="1">
      <c r="B81" s="36" t="s">
        <v>67</v>
      </c>
      <c r="C81" s="23"/>
      <c r="D81" s="20">
        <v>31</v>
      </c>
      <c r="E81" s="20">
        <v>661422151</v>
      </c>
      <c r="F81" s="20">
        <v>0</v>
      </c>
      <c r="G81" s="20">
        <f t="shared" si="60"/>
        <v>0</v>
      </c>
      <c r="H81" s="21">
        <f t="shared" si="61"/>
        <v>661422151</v>
      </c>
      <c r="I81" s="22">
        <f>'Jun 2016 - ROO Table 3'!D81</f>
        <v>42104575.890000001</v>
      </c>
      <c r="J81" s="22">
        <f>'Jun 2016 - ROO Table 3'!I81</f>
        <v>-1308038.8289681745</v>
      </c>
      <c r="K81" s="22">
        <f>'Jun 2016 - ROO Table 3'!M81</f>
        <v>512628</v>
      </c>
      <c r="L81" s="22">
        <f t="shared" si="62"/>
        <v>-795410.82896817452</v>
      </c>
      <c r="M81" s="22">
        <f t="shared" si="63"/>
        <v>41309165.061031826</v>
      </c>
      <c r="Q81" s="15"/>
    </row>
    <row r="82" spans="2:17" ht="15.75" customHeight="1">
      <c r="B82" s="1" t="s">
        <v>33</v>
      </c>
      <c r="D82" s="17">
        <f t="shared" ref="D82:E82" si="64">SUM(D79:D81)</f>
        <v>32</v>
      </c>
      <c r="E82" s="17">
        <f t="shared" si="64"/>
        <v>663408151</v>
      </c>
      <c r="F82" s="17">
        <f t="shared" ref="F82:M82" si="65">SUM(F79:F81)</f>
        <v>0</v>
      </c>
      <c r="G82" s="17">
        <f t="shared" si="65"/>
        <v>0</v>
      </c>
      <c r="H82" s="18">
        <f t="shared" si="65"/>
        <v>663408151</v>
      </c>
      <c r="I82" s="19">
        <f t="shared" si="65"/>
        <v>42420850.410000004</v>
      </c>
      <c r="J82" s="19">
        <f t="shared" si="65"/>
        <v>-1311959.1863596577</v>
      </c>
      <c r="K82" s="19">
        <f t="shared" si="65"/>
        <v>516670</v>
      </c>
      <c r="L82" s="19">
        <f t="shared" si="65"/>
        <v>-795289.18635965779</v>
      </c>
      <c r="M82" s="19">
        <f t="shared" si="65"/>
        <v>41625561.223640345</v>
      </c>
      <c r="O82" s="13"/>
      <c r="P82" s="13"/>
      <c r="Q82" s="15"/>
    </row>
    <row r="83" spans="2:17" ht="15.75" customHeight="1">
      <c r="D83" s="13"/>
      <c r="E83" s="13"/>
      <c r="F83" s="13"/>
      <c r="G83" s="17"/>
      <c r="H83" s="14"/>
      <c r="I83" s="19"/>
      <c r="J83" s="19"/>
      <c r="K83" s="19"/>
      <c r="L83" s="19"/>
      <c r="M83" s="13"/>
      <c r="O83" s="13"/>
      <c r="P83" s="13"/>
      <c r="Q83" s="15"/>
    </row>
    <row r="84" spans="2:17" ht="15.75" customHeight="1">
      <c r="B84" s="36" t="s">
        <v>69</v>
      </c>
      <c r="D84" s="20">
        <v>52</v>
      </c>
      <c r="E84" s="20">
        <v>136420</v>
      </c>
      <c r="F84" s="20">
        <v>0</v>
      </c>
      <c r="G84" s="20">
        <f t="shared" ref="G84" si="66">F84</f>
        <v>0</v>
      </c>
      <c r="H84" s="21">
        <f t="shared" ref="H84" si="67">G84+E84</f>
        <v>136420</v>
      </c>
      <c r="I84" s="22">
        <f>'Jun 2016 - ROO Table 3'!D84</f>
        <v>18215.18</v>
      </c>
      <c r="J84" s="22">
        <f>'Jun 2016 - ROO Table 3'!I84</f>
        <v>-173.2574074353175</v>
      </c>
      <c r="K84" s="22">
        <f>'Jun 2016 - ROO Table 3'!M84</f>
        <v>225</v>
      </c>
      <c r="L84" s="22">
        <f>J84+K84</f>
        <v>51.742592564682496</v>
      </c>
      <c r="M84" s="22">
        <f t="shared" ref="M84" si="68">L84+I84</f>
        <v>18266.922592564682</v>
      </c>
      <c r="O84" s="13"/>
      <c r="P84" s="13"/>
      <c r="Q84" s="15"/>
    </row>
    <row r="85" spans="2:17" ht="15.75" customHeight="1">
      <c r="B85" s="1" t="s">
        <v>33</v>
      </c>
      <c r="D85" s="17">
        <f t="shared" ref="D85:E85" si="69">SUM(D84:D84)</f>
        <v>52</v>
      </c>
      <c r="E85" s="17">
        <f t="shared" si="69"/>
        <v>136420</v>
      </c>
      <c r="F85" s="17">
        <v>0</v>
      </c>
      <c r="G85" s="17">
        <v>0</v>
      </c>
      <c r="H85" s="18">
        <f>SUM(H84)</f>
        <v>136420</v>
      </c>
      <c r="I85" s="19">
        <f>SUM(I84)</f>
        <v>18215.18</v>
      </c>
      <c r="J85" s="19">
        <f>SUM(J84)</f>
        <v>-173.2574074353175</v>
      </c>
      <c r="K85" s="19">
        <f t="shared" ref="K85" si="70">SUM(K84:K84)</f>
        <v>225</v>
      </c>
      <c r="L85" s="19">
        <f>SUM(L84)</f>
        <v>51.742592564682496</v>
      </c>
      <c r="M85" s="19">
        <f>SUM(M84)</f>
        <v>18266.922592564682</v>
      </c>
      <c r="Q85" s="15"/>
    </row>
    <row r="86" spans="2:17" ht="15.75" customHeight="1">
      <c r="D86" s="13"/>
      <c r="E86" s="13"/>
      <c r="F86" s="13" t="s">
        <v>65</v>
      </c>
      <c r="G86" s="13" t="s">
        <v>65</v>
      </c>
      <c r="H86" s="14" t="s">
        <v>65</v>
      </c>
      <c r="I86" s="19" t="s">
        <v>65</v>
      </c>
      <c r="J86" s="19"/>
      <c r="K86" s="19"/>
      <c r="L86" s="19"/>
      <c r="M86" s="13"/>
      <c r="O86" s="13"/>
      <c r="P86" s="13"/>
      <c r="Q86" s="15"/>
    </row>
    <row r="87" spans="2:17" s="23" customFormat="1" ht="15.75" customHeight="1">
      <c r="B87" s="1" t="s">
        <v>36</v>
      </c>
      <c r="D87" s="20">
        <v>0</v>
      </c>
      <c r="E87" s="20">
        <v>0</v>
      </c>
      <c r="F87" s="20">
        <v>0</v>
      </c>
      <c r="G87" s="20">
        <f t="shared" ref="G87" si="71">F87</f>
        <v>0</v>
      </c>
      <c r="H87" s="21">
        <f t="shared" ref="H87" si="72">G87+E87</f>
        <v>0</v>
      </c>
      <c r="I87" s="22">
        <f>'Jun 2016 - ROO Table 3'!D87</f>
        <v>40489.800000000003</v>
      </c>
      <c r="J87" s="22">
        <f>'Jun 2016 - ROO Table 3'!I87</f>
        <v>0</v>
      </c>
      <c r="K87" s="22">
        <f>'Jun 2016 - ROO Table 3'!M87</f>
        <v>0</v>
      </c>
      <c r="L87" s="22">
        <f>J87+K87</f>
        <v>0</v>
      </c>
      <c r="M87" s="22">
        <f t="shared" ref="M87" si="73">L87+I87</f>
        <v>40489.800000000003</v>
      </c>
      <c r="O87" s="24"/>
      <c r="P87" s="24"/>
      <c r="Q87" s="25"/>
    </row>
    <row r="88" spans="2:17" s="23" customFormat="1" ht="15.75" customHeight="1">
      <c r="B88" s="1"/>
      <c r="D88" s="20"/>
      <c r="E88" s="20"/>
      <c r="F88" s="20"/>
      <c r="G88" s="20"/>
      <c r="H88" s="21"/>
      <c r="I88" s="22"/>
      <c r="J88" s="22"/>
      <c r="K88" s="22"/>
      <c r="L88" s="22"/>
      <c r="M88" s="22"/>
      <c r="O88" s="24"/>
      <c r="P88" s="24"/>
      <c r="Q88" s="25"/>
    </row>
    <row r="89" spans="2:17" s="23" customFormat="1" ht="15.75" customHeight="1">
      <c r="B89" s="1" t="s">
        <v>38</v>
      </c>
      <c r="D89" s="20">
        <v>0</v>
      </c>
      <c r="E89" s="20">
        <v>0</v>
      </c>
      <c r="F89" s="20">
        <v>0</v>
      </c>
      <c r="G89" s="20">
        <f t="shared" ref="G89:G93" si="74">F89</f>
        <v>0</v>
      </c>
      <c r="H89" s="21">
        <f t="shared" ref="H89:H93" si="75">G89+E89</f>
        <v>0</v>
      </c>
      <c r="I89" s="22">
        <f>'Jun 2016 - ROO Table 3'!D89</f>
        <v>-255000</v>
      </c>
      <c r="J89" s="22">
        <f>'Jun 2016 - ROO Table 3'!I89</f>
        <v>255000</v>
      </c>
      <c r="K89" s="22">
        <f>'Jun 2016 - ROO Table 3'!M89</f>
        <v>0</v>
      </c>
      <c r="L89" s="22">
        <f t="shared" ref="L89:L93" si="76">J89+K89</f>
        <v>255000</v>
      </c>
      <c r="M89" s="22">
        <f t="shared" ref="M89:M93" si="77">L89+I89</f>
        <v>0</v>
      </c>
      <c r="O89" s="24"/>
      <c r="P89" s="24"/>
      <c r="Q89" s="25"/>
    </row>
    <row r="90" spans="2:17" ht="15.75" customHeight="1">
      <c r="B90" s="1" t="s">
        <v>40</v>
      </c>
      <c r="D90" s="20">
        <v>0</v>
      </c>
      <c r="E90" s="20">
        <v>0</v>
      </c>
      <c r="F90" s="20">
        <v>0</v>
      </c>
      <c r="G90" s="20">
        <f t="shared" si="74"/>
        <v>0</v>
      </c>
      <c r="H90" s="21">
        <f t="shared" si="75"/>
        <v>0</v>
      </c>
      <c r="I90" s="22">
        <f>'Jun 2016 - ROO Table 3'!D90</f>
        <v>-1077033.23</v>
      </c>
      <c r="J90" s="22">
        <f>'Jun 2016 - ROO Table 3'!I90</f>
        <v>1077033.23</v>
      </c>
      <c r="K90" s="22">
        <f>'Jun 2016 - ROO Table 3'!M90</f>
        <v>0</v>
      </c>
      <c r="L90" s="22">
        <f t="shared" si="76"/>
        <v>1077033.23</v>
      </c>
      <c r="M90" s="22">
        <f t="shared" si="77"/>
        <v>0</v>
      </c>
      <c r="O90" s="13"/>
      <c r="P90" s="13"/>
      <c r="Q90" s="15"/>
    </row>
    <row r="91" spans="2:17" s="23" customFormat="1" ht="15.75" customHeight="1">
      <c r="B91" s="1" t="s">
        <v>48</v>
      </c>
      <c r="D91" s="20">
        <v>0</v>
      </c>
      <c r="E91" s="20">
        <v>0</v>
      </c>
      <c r="F91" s="20">
        <v>0</v>
      </c>
      <c r="G91" s="20">
        <f t="shared" si="74"/>
        <v>0</v>
      </c>
      <c r="H91" s="21">
        <f t="shared" si="75"/>
        <v>0</v>
      </c>
      <c r="I91" s="22">
        <f>'Jun 2016 - ROO Table 3'!D91</f>
        <v>1640113.05</v>
      </c>
      <c r="J91" s="22">
        <f>'Jun 2016 - ROO Table 3'!I91</f>
        <v>-1640113.05</v>
      </c>
      <c r="K91" s="22">
        <f>'Jun 2016 - ROO Table 3'!M91</f>
        <v>0</v>
      </c>
      <c r="L91" s="22">
        <f t="shared" si="76"/>
        <v>-1640113.05</v>
      </c>
      <c r="M91" s="22">
        <f t="shared" si="77"/>
        <v>0</v>
      </c>
      <c r="O91" s="24"/>
      <c r="P91" s="24"/>
      <c r="Q91" s="25"/>
    </row>
    <row r="92" spans="2:17" s="23" customFormat="1" ht="15.75" customHeight="1">
      <c r="B92" s="1" t="s">
        <v>78</v>
      </c>
      <c r="D92" s="20">
        <v>0</v>
      </c>
      <c r="E92" s="20">
        <v>0</v>
      </c>
      <c r="F92" s="20">
        <v>0</v>
      </c>
      <c r="G92" s="20">
        <f t="shared" si="74"/>
        <v>0</v>
      </c>
      <c r="H92" s="21">
        <f t="shared" si="75"/>
        <v>0</v>
      </c>
      <c r="I92" s="22">
        <f>'Jun 2016 - ROO Table 3'!D92</f>
        <v>-2168.91</v>
      </c>
      <c r="J92" s="22">
        <f>'Jun 2016 - ROO Table 3'!I92</f>
        <v>2168.91</v>
      </c>
      <c r="K92" s="22">
        <f>'Jun 2016 - ROO Table 3'!M92</f>
        <v>0</v>
      </c>
      <c r="L92" s="22">
        <f t="shared" si="76"/>
        <v>2168.91</v>
      </c>
      <c r="M92" s="22">
        <f t="shared" si="77"/>
        <v>0</v>
      </c>
      <c r="O92" s="24"/>
      <c r="P92" s="24"/>
      <c r="Q92" s="25"/>
    </row>
    <row r="93" spans="2:17" s="23" customFormat="1" ht="15.75" customHeight="1">
      <c r="B93" s="1" t="s">
        <v>54</v>
      </c>
      <c r="D93" s="20">
        <v>0</v>
      </c>
      <c r="E93" s="20">
        <v>0</v>
      </c>
      <c r="F93" s="20">
        <v>0</v>
      </c>
      <c r="G93" s="20">
        <f t="shared" si="74"/>
        <v>0</v>
      </c>
      <c r="H93" s="21">
        <f t="shared" si="75"/>
        <v>0</v>
      </c>
      <c r="I93" s="22">
        <f>'Jun 2016 - ROO Table 3'!D93</f>
        <v>0</v>
      </c>
      <c r="J93" s="22">
        <f>'Jun 2016 - ROO Table 3'!I93</f>
        <v>0</v>
      </c>
      <c r="K93" s="22">
        <f>'Jun 2016 - ROO Table 3'!M93</f>
        <v>0</v>
      </c>
      <c r="L93" s="22">
        <f t="shared" si="76"/>
        <v>0</v>
      </c>
      <c r="M93" s="22">
        <f t="shared" si="77"/>
        <v>0</v>
      </c>
      <c r="O93" s="24"/>
      <c r="P93" s="24"/>
      <c r="Q93" s="25"/>
    </row>
    <row r="94" spans="2:17" ht="15.75" customHeight="1">
      <c r="D94" s="13"/>
      <c r="E94" s="13"/>
      <c r="F94" s="13"/>
      <c r="G94" s="13"/>
      <c r="H94" s="14"/>
      <c r="I94" s="19"/>
      <c r="J94" s="19"/>
      <c r="K94" s="19"/>
      <c r="L94" s="19"/>
      <c r="M94" s="19"/>
      <c r="O94" s="13"/>
      <c r="P94" s="13"/>
      <c r="Q94" s="15"/>
    </row>
    <row r="95" spans="2:17" s="23" customFormat="1" ht="15.75" customHeight="1">
      <c r="B95" s="1" t="s">
        <v>56</v>
      </c>
      <c r="D95" s="20">
        <v>0</v>
      </c>
      <c r="E95" s="20">
        <v>-12357000</v>
      </c>
      <c r="F95" s="20">
        <v>0</v>
      </c>
      <c r="G95" s="20">
        <f t="shared" ref="G95" si="78">F95</f>
        <v>0</v>
      </c>
      <c r="H95" s="21">
        <f t="shared" ref="H95" si="79">G95+E95</f>
        <v>-12357000</v>
      </c>
      <c r="I95" s="22">
        <f>'Jun 2016 - ROO Table 3'!D95</f>
        <v>-839000</v>
      </c>
      <c r="J95" s="22">
        <f>'Jun 2016 - ROO Table 3'!I95</f>
        <v>0</v>
      </c>
      <c r="K95" s="22">
        <f>'Jun 2016 - ROO Table 3'!M95</f>
        <v>0</v>
      </c>
      <c r="L95" s="22">
        <f>J95+K95</f>
        <v>0</v>
      </c>
      <c r="M95" s="22">
        <f t="shared" ref="M95" si="80">L95+I95</f>
        <v>-839000</v>
      </c>
      <c r="O95" s="24"/>
      <c r="P95" s="24"/>
      <c r="Q95" s="25"/>
    </row>
    <row r="96" spans="2:17" ht="15.75" customHeight="1">
      <c r="B96" s="23"/>
      <c r="D96" s="13"/>
      <c r="E96" s="13"/>
      <c r="F96" s="13"/>
      <c r="G96" s="13"/>
      <c r="H96" s="14"/>
      <c r="I96" s="19"/>
      <c r="J96" s="19"/>
      <c r="K96" s="19"/>
      <c r="L96" s="19"/>
      <c r="M96" s="13"/>
      <c r="O96" s="13"/>
      <c r="P96" s="13"/>
      <c r="Q96" s="15"/>
    </row>
    <row r="97" spans="1:17" ht="15.75" customHeight="1">
      <c r="B97" s="29" t="s">
        <v>6</v>
      </c>
      <c r="C97" s="30"/>
      <c r="D97" s="32">
        <f t="shared" ref="D97:M97" si="81">+D74+D77+D82+D85+D87+SUM(D89:D95)</f>
        <v>580</v>
      </c>
      <c r="E97" s="32">
        <f t="shared" si="81"/>
        <v>771841018</v>
      </c>
      <c r="F97" s="32">
        <f t="shared" si="81"/>
        <v>0</v>
      </c>
      <c r="G97" s="32">
        <f t="shared" si="81"/>
        <v>0</v>
      </c>
      <c r="H97" s="33">
        <f t="shared" si="81"/>
        <v>771841018</v>
      </c>
      <c r="I97" s="35">
        <f t="shared" si="81"/>
        <v>52113490.780000001</v>
      </c>
      <c r="J97" s="35">
        <f t="shared" si="81"/>
        <v>-1900944.7573884304</v>
      </c>
      <c r="K97" s="35">
        <f t="shared" si="81"/>
        <v>641094</v>
      </c>
      <c r="L97" s="35">
        <f t="shared" si="81"/>
        <v>-1259850.7573884304</v>
      </c>
      <c r="M97" s="35">
        <f t="shared" si="81"/>
        <v>50853640.022611573</v>
      </c>
      <c r="O97" s="13"/>
      <c r="P97" s="13"/>
      <c r="Q97" s="15"/>
    </row>
    <row r="98" spans="1:17" ht="15.75" customHeight="1">
      <c r="D98" s="13"/>
      <c r="E98" s="13"/>
      <c r="F98" s="13"/>
      <c r="G98" s="13"/>
      <c r="H98" s="14"/>
      <c r="I98" s="19" t="s">
        <v>65</v>
      </c>
      <c r="J98" s="13"/>
      <c r="K98" s="13"/>
      <c r="L98" s="13"/>
      <c r="M98" s="13"/>
      <c r="O98" s="13"/>
      <c r="P98" s="13"/>
      <c r="Q98" s="15"/>
    </row>
    <row r="99" spans="1:17" ht="15.75" customHeight="1">
      <c r="A99" s="10" t="s">
        <v>79</v>
      </c>
      <c r="B99" s="36"/>
      <c r="D99" s="13"/>
      <c r="E99" s="13"/>
      <c r="F99" s="13"/>
      <c r="G99" s="13"/>
      <c r="H99" s="14"/>
      <c r="I99" s="19"/>
      <c r="J99" s="19"/>
      <c r="K99" s="19"/>
      <c r="L99" s="19"/>
      <c r="M99" s="19"/>
      <c r="Q99" s="15"/>
    </row>
    <row r="100" spans="1:17" ht="15.75" customHeight="1">
      <c r="A100" s="10"/>
      <c r="B100" s="36"/>
      <c r="D100" s="13"/>
      <c r="E100" s="13"/>
      <c r="F100" s="13"/>
      <c r="G100" s="13"/>
      <c r="H100" s="14"/>
      <c r="I100" s="19"/>
      <c r="J100" s="19"/>
      <c r="K100" s="19"/>
      <c r="L100" s="19"/>
      <c r="M100" s="19"/>
      <c r="Q100" s="15"/>
    </row>
    <row r="101" spans="1:17" ht="15.75" customHeight="1">
      <c r="B101" s="36" t="s">
        <v>81</v>
      </c>
      <c r="D101" s="17">
        <v>3268</v>
      </c>
      <c r="E101" s="17">
        <v>134214028</v>
      </c>
      <c r="F101" s="17">
        <v>-15949359.999999998</v>
      </c>
      <c r="G101" s="17">
        <f t="shared" ref="G101:G102" si="82">F101</f>
        <v>-15949359.999999998</v>
      </c>
      <c r="H101" s="18">
        <f t="shared" ref="H101:H102" si="83">G101+E101</f>
        <v>118264668</v>
      </c>
      <c r="I101" s="19">
        <f>'Jun 2016 - ROO Table 3'!D101</f>
        <v>10798434.720000003</v>
      </c>
      <c r="J101" s="19">
        <f>'Jun 2016 - ROO Table 3'!I101</f>
        <v>-750774.19552390405</v>
      </c>
      <c r="K101" s="19">
        <f>'Jun 2016 - ROO Table 3'!M101</f>
        <v>126254</v>
      </c>
      <c r="L101" s="19">
        <f t="shared" ref="L101:L102" si="84">J101+K101</f>
        <v>-624520.19552390405</v>
      </c>
      <c r="M101" s="19">
        <f t="shared" ref="M101:M102" si="85">L101+I101</f>
        <v>10173914.524476098</v>
      </c>
      <c r="O101" s="13"/>
      <c r="P101" s="13"/>
      <c r="Q101" s="15"/>
    </row>
    <row r="102" spans="1:17" ht="15.75" customHeight="1">
      <c r="B102" s="36" t="s">
        <v>82</v>
      </c>
      <c r="D102" s="20">
        <v>1920</v>
      </c>
      <c r="E102" s="20">
        <v>55394644</v>
      </c>
      <c r="F102" s="20">
        <v>0</v>
      </c>
      <c r="G102" s="20">
        <f t="shared" si="82"/>
        <v>0</v>
      </c>
      <c r="H102" s="21">
        <f t="shared" si="83"/>
        <v>55394644</v>
      </c>
      <c r="I102" s="22">
        <f>'Jun 2016 - ROO Table 3'!D102</f>
        <v>4789255.68</v>
      </c>
      <c r="J102" s="22">
        <f>'Jun 2016 - ROO Table 3'!I102</f>
        <v>-151161.67880145536</v>
      </c>
      <c r="K102" s="22">
        <f>'Jun 2016 - ROO Table 3'!M102</f>
        <v>58280</v>
      </c>
      <c r="L102" s="22">
        <f t="shared" si="84"/>
        <v>-92881.67880145536</v>
      </c>
      <c r="M102" s="22">
        <f t="shared" si="85"/>
        <v>4696374.0011985442</v>
      </c>
      <c r="O102" s="13"/>
      <c r="P102" s="13"/>
      <c r="Q102" s="15"/>
    </row>
    <row r="103" spans="1:17" ht="15.75" customHeight="1">
      <c r="B103" s="1" t="s">
        <v>33</v>
      </c>
      <c r="D103" s="17">
        <f t="shared" ref="D103:E103" si="86">SUM(D101:D102)</f>
        <v>5188</v>
      </c>
      <c r="E103" s="17">
        <f t="shared" si="86"/>
        <v>189608672</v>
      </c>
      <c r="F103" s="17">
        <f t="shared" ref="F103:M103" si="87">SUM(F101:F102)</f>
        <v>-15949359.999999998</v>
      </c>
      <c r="G103" s="17">
        <f t="shared" si="87"/>
        <v>-15949359.999999998</v>
      </c>
      <c r="H103" s="18">
        <f t="shared" si="87"/>
        <v>173659312</v>
      </c>
      <c r="I103" s="19">
        <f t="shared" si="87"/>
        <v>15587690.400000002</v>
      </c>
      <c r="J103" s="19">
        <f t="shared" si="87"/>
        <v>-901935.87432535947</v>
      </c>
      <c r="K103" s="19">
        <f>SUM(K101:K102)</f>
        <v>184534</v>
      </c>
      <c r="L103" s="19">
        <f t="shared" si="87"/>
        <v>-717401.87432535947</v>
      </c>
      <c r="M103" s="19">
        <f t="shared" si="87"/>
        <v>14870288.525674641</v>
      </c>
      <c r="O103" s="13"/>
      <c r="P103" s="13"/>
      <c r="Q103" s="15"/>
    </row>
    <row r="104" spans="1:17" s="23" customFormat="1" ht="15.75" customHeight="1">
      <c r="A104" s="1"/>
      <c r="B104" s="1"/>
      <c r="C104" s="1"/>
      <c r="D104" s="13"/>
      <c r="E104" s="13"/>
      <c r="F104" s="13" t="s">
        <v>65</v>
      </c>
      <c r="G104" s="13" t="s">
        <v>65</v>
      </c>
      <c r="H104" s="14" t="s">
        <v>65</v>
      </c>
      <c r="I104" s="19" t="s">
        <v>65</v>
      </c>
      <c r="J104" s="19" t="s">
        <v>65</v>
      </c>
      <c r="K104" s="19" t="s">
        <v>65</v>
      </c>
      <c r="L104" s="19"/>
      <c r="M104" s="13"/>
      <c r="N104" s="23" t="s">
        <v>65</v>
      </c>
      <c r="O104" s="24"/>
      <c r="P104" s="24"/>
      <c r="Q104" s="25"/>
    </row>
    <row r="105" spans="1:17" s="23" customFormat="1" ht="15.75" customHeight="1">
      <c r="B105" s="1" t="s">
        <v>36</v>
      </c>
      <c r="D105" s="20">
        <v>0</v>
      </c>
      <c r="E105" s="20">
        <v>0</v>
      </c>
      <c r="F105" s="20">
        <v>0</v>
      </c>
      <c r="G105" s="20">
        <v>0</v>
      </c>
      <c r="H105" s="21">
        <f t="shared" ref="H105" si="88">G105+E105</f>
        <v>0</v>
      </c>
      <c r="I105" s="22">
        <f>'Jun 2016 - ROO Table 3'!D105</f>
        <v>186819.81</v>
      </c>
      <c r="J105" s="22">
        <f>'Jun 2016 - ROO Table 3'!I105</f>
        <v>0</v>
      </c>
      <c r="K105" s="22">
        <f>'Jun 2016 - ROO Table 3'!M105</f>
        <v>0</v>
      </c>
      <c r="L105" s="22">
        <f>J105+K105</f>
        <v>0</v>
      </c>
      <c r="M105" s="22">
        <f t="shared" ref="M105" si="89">L105+I105</f>
        <v>186819.81</v>
      </c>
      <c r="O105" s="24"/>
      <c r="P105" s="24"/>
      <c r="Q105" s="25"/>
    </row>
    <row r="106" spans="1:17" s="23" customFormat="1" ht="15.75" customHeight="1">
      <c r="B106" s="1"/>
      <c r="D106" s="20"/>
      <c r="E106" s="20"/>
      <c r="F106" s="20"/>
      <c r="G106" s="20"/>
      <c r="H106" s="21"/>
      <c r="I106" s="22"/>
      <c r="J106" s="22"/>
      <c r="K106" s="22"/>
      <c r="L106" s="22"/>
      <c r="M106" s="22"/>
      <c r="O106" s="24"/>
      <c r="P106" s="24"/>
      <c r="Q106" s="25"/>
    </row>
    <row r="107" spans="1:17" s="23" customFormat="1" ht="15.75" customHeight="1">
      <c r="B107" s="1" t="s">
        <v>84</v>
      </c>
      <c r="D107" s="20">
        <v>0</v>
      </c>
      <c r="E107" s="20">
        <v>0</v>
      </c>
      <c r="F107" s="20">
        <v>0</v>
      </c>
      <c r="G107" s="20">
        <v>0</v>
      </c>
      <c r="H107" s="21">
        <f t="shared" ref="H107:H113" si="90">G107+E107</f>
        <v>0</v>
      </c>
      <c r="I107" s="22">
        <f>'Jun 2016 - ROO Table 3'!D107</f>
        <v>105000</v>
      </c>
      <c r="J107" s="22">
        <f>'Jun 2016 - ROO Table 3'!I107</f>
        <v>-105000</v>
      </c>
      <c r="K107" s="22">
        <f>'Jun 2016 - ROO Table 3'!M107</f>
        <v>0</v>
      </c>
      <c r="L107" s="22">
        <f t="shared" ref="L107:L113" si="91">J107+K107</f>
        <v>-105000</v>
      </c>
      <c r="M107" s="22">
        <f t="shared" ref="M107:M113" si="92">L107+I107</f>
        <v>0</v>
      </c>
      <c r="O107" s="24"/>
      <c r="P107" s="24"/>
      <c r="Q107" s="25"/>
    </row>
    <row r="108" spans="1:17" s="23" customFormat="1" ht="15.75" customHeight="1">
      <c r="B108" s="1" t="s">
        <v>38</v>
      </c>
      <c r="D108" s="20">
        <v>0</v>
      </c>
      <c r="E108" s="20">
        <v>0</v>
      </c>
      <c r="F108" s="20">
        <v>0</v>
      </c>
      <c r="G108" s="20">
        <v>0</v>
      </c>
      <c r="H108" s="21">
        <f t="shared" si="90"/>
        <v>0</v>
      </c>
      <c r="I108" s="22">
        <f>'Jun 2016 - ROO Table 3'!D108</f>
        <v>-60000</v>
      </c>
      <c r="J108" s="22">
        <f>'Jun 2016 - ROO Table 3'!I108</f>
        <v>60000</v>
      </c>
      <c r="K108" s="22">
        <f>'Jun 2016 - ROO Table 3'!M108</f>
        <v>0</v>
      </c>
      <c r="L108" s="22">
        <f t="shared" si="91"/>
        <v>60000</v>
      </c>
      <c r="M108" s="22">
        <f t="shared" si="92"/>
        <v>0</v>
      </c>
      <c r="O108" s="24"/>
      <c r="P108" s="24"/>
      <c r="Q108" s="25"/>
    </row>
    <row r="109" spans="1:17" ht="15.75" customHeight="1">
      <c r="B109" s="1" t="s">
        <v>40</v>
      </c>
      <c r="D109" s="20">
        <v>0</v>
      </c>
      <c r="E109" s="20">
        <v>0</v>
      </c>
      <c r="F109" s="20">
        <v>0</v>
      </c>
      <c r="G109" s="20">
        <v>0</v>
      </c>
      <c r="H109" s="21">
        <f t="shared" si="90"/>
        <v>0</v>
      </c>
      <c r="I109" s="22">
        <f>'Jun 2016 - ROO Table 3'!D109</f>
        <v>-435359.87</v>
      </c>
      <c r="J109" s="22">
        <f>'Jun 2016 - ROO Table 3'!I109</f>
        <v>435359.87</v>
      </c>
      <c r="K109" s="22">
        <f>'Jun 2016 - ROO Table 3'!M109</f>
        <v>0</v>
      </c>
      <c r="L109" s="22">
        <f t="shared" si="91"/>
        <v>435359.87</v>
      </c>
      <c r="M109" s="22">
        <f t="shared" si="92"/>
        <v>0</v>
      </c>
      <c r="O109" s="13"/>
      <c r="P109" s="13"/>
      <c r="Q109" s="15"/>
    </row>
    <row r="110" spans="1:17" s="23" customFormat="1" ht="15.75" customHeight="1">
      <c r="B110" s="1" t="s">
        <v>48</v>
      </c>
      <c r="D110" s="20">
        <v>0</v>
      </c>
      <c r="E110" s="20">
        <v>0</v>
      </c>
      <c r="F110" s="20">
        <v>0</v>
      </c>
      <c r="G110" s="20">
        <v>0</v>
      </c>
      <c r="H110" s="21">
        <f t="shared" si="90"/>
        <v>0</v>
      </c>
      <c r="I110" s="22">
        <f>'Jun 2016 - ROO Table 3'!D110</f>
        <v>538994.39</v>
      </c>
      <c r="J110" s="22">
        <f>'Jun 2016 - ROO Table 3'!I110</f>
        <v>-538994.39</v>
      </c>
      <c r="K110" s="22">
        <f>'Jun 2016 - ROO Table 3'!M110</f>
        <v>0</v>
      </c>
      <c r="L110" s="22">
        <f t="shared" si="91"/>
        <v>-538994.39</v>
      </c>
      <c r="M110" s="22">
        <f t="shared" si="92"/>
        <v>0</v>
      </c>
      <c r="O110" s="24"/>
      <c r="P110" s="24"/>
      <c r="Q110" s="25"/>
    </row>
    <row r="111" spans="1:17" s="23" customFormat="1" ht="15.75" customHeight="1">
      <c r="B111" s="1" t="s">
        <v>50</v>
      </c>
      <c r="D111" s="20">
        <v>7</v>
      </c>
      <c r="E111" s="20">
        <v>0</v>
      </c>
      <c r="F111" s="20">
        <v>0</v>
      </c>
      <c r="G111" s="20">
        <v>0</v>
      </c>
      <c r="H111" s="21">
        <f t="shared" si="90"/>
        <v>0</v>
      </c>
      <c r="I111" s="22">
        <f>'Jun 2016 - ROO Table 3'!D111</f>
        <v>258.38</v>
      </c>
      <c r="J111" s="22">
        <f>'Jun 2016 - ROO Table 3'!I111</f>
        <v>-258.38</v>
      </c>
      <c r="K111" s="22">
        <f>'Jun 2016 - ROO Table 3'!M111</f>
        <v>0</v>
      </c>
      <c r="L111" s="22">
        <f t="shared" si="91"/>
        <v>-258.38</v>
      </c>
      <c r="M111" s="22">
        <f t="shared" si="92"/>
        <v>0</v>
      </c>
      <c r="O111" s="24"/>
      <c r="P111" s="24"/>
      <c r="Q111" s="25"/>
    </row>
    <row r="112" spans="1:17" s="23" customFormat="1" ht="15.75" customHeight="1">
      <c r="B112" s="1" t="s">
        <v>78</v>
      </c>
      <c r="D112" s="20">
        <v>0</v>
      </c>
      <c r="E112" s="20">
        <v>0</v>
      </c>
      <c r="F112" s="20">
        <v>0</v>
      </c>
      <c r="G112" s="20">
        <v>0</v>
      </c>
      <c r="H112" s="21">
        <f t="shared" si="90"/>
        <v>0</v>
      </c>
      <c r="I112" s="22">
        <f>'Jun 2016 - ROO Table 3'!D112</f>
        <v>-24718.03</v>
      </c>
      <c r="J112" s="22">
        <f>'Jun 2016 - ROO Table 3'!I112</f>
        <v>24718.03</v>
      </c>
      <c r="K112" s="22">
        <f>'Jun 2016 - ROO Table 3'!M112</f>
        <v>0</v>
      </c>
      <c r="L112" s="22">
        <f t="shared" si="91"/>
        <v>24718.03</v>
      </c>
      <c r="M112" s="22">
        <f t="shared" si="92"/>
        <v>0</v>
      </c>
      <c r="O112" s="24"/>
      <c r="P112" s="24"/>
      <c r="Q112" s="25"/>
    </row>
    <row r="113" spans="1:17" s="23" customFormat="1" ht="15.75" customHeight="1">
      <c r="B113" s="1" t="s">
        <v>86</v>
      </c>
      <c r="D113" s="20">
        <v>0</v>
      </c>
      <c r="E113" s="20">
        <v>0</v>
      </c>
      <c r="F113" s="20">
        <v>0</v>
      </c>
      <c r="G113" s="20">
        <v>0</v>
      </c>
      <c r="H113" s="21">
        <f t="shared" si="90"/>
        <v>0</v>
      </c>
      <c r="I113" s="22">
        <f>'Jun 2016 - ROO Table 3'!D113</f>
        <v>106196.34</v>
      </c>
      <c r="J113" s="22">
        <f>'Jun 2016 - ROO Table 3'!I113</f>
        <v>-106196.34</v>
      </c>
      <c r="K113" s="22">
        <f>'Jun 2016 - ROO Table 3'!M113</f>
        <v>0</v>
      </c>
      <c r="L113" s="22">
        <f t="shared" si="91"/>
        <v>-106196.34</v>
      </c>
      <c r="M113" s="22">
        <f t="shared" si="92"/>
        <v>0</v>
      </c>
      <c r="O113" s="24"/>
      <c r="P113" s="24"/>
      <c r="Q113" s="25"/>
    </row>
    <row r="114" spans="1:17" ht="15.75" customHeight="1">
      <c r="D114" s="13"/>
      <c r="E114" s="13"/>
      <c r="F114" s="13"/>
      <c r="G114" s="13"/>
      <c r="H114" s="14"/>
      <c r="I114" s="19"/>
      <c r="J114" s="19"/>
      <c r="K114" s="19"/>
      <c r="L114" s="19"/>
      <c r="M114" s="19"/>
      <c r="O114" s="13"/>
      <c r="P114" s="13"/>
      <c r="Q114" s="15"/>
    </row>
    <row r="115" spans="1:17" s="23" customFormat="1" ht="15.75" customHeight="1">
      <c r="B115" s="1" t="s">
        <v>56</v>
      </c>
      <c r="D115" s="20">
        <v>0</v>
      </c>
      <c r="E115" s="20">
        <v>-9296000</v>
      </c>
      <c r="F115" s="20">
        <v>0</v>
      </c>
      <c r="G115" s="20">
        <v>0</v>
      </c>
      <c r="H115" s="21">
        <f t="shared" ref="H115" si="93">G115+E115</f>
        <v>-9296000</v>
      </c>
      <c r="I115" s="22">
        <f>'Jun 2016 - ROO Table 3'!D115</f>
        <v>-672000</v>
      </c>
      <c r="J115" s="22">
        <f>'Jun 2016 - ROO Table 3'!I115</f>
        <v>0</v>
      </c>
      <c r="K115" s="22">
        <f>'Jun 2016 - ROO Table 3'!M115</f>
        <v>0</v>
      </c>
      <c r="L115" s="22">
        <f>J115+K115</f>
        <v>0</v>
      </c>
      <c r="M115" s="22">
        <f t="shared" ref="M115" si="94">L115+I115</f>
        <v>-672000</v>
      </c>
      <c r="O115" s="24"/>
      <c r="P115" s="24"/>
      <c r="Q115" s="25"/>
    </row>
    <row r="116" spans="1:17" ht="15.75" customHeight="1">
      <c r="B116" s="36"/>
      <c r="D116" s="17"/>
      <c r="E116" s="17"/>
      <c r="F116" s="17"/>
      <c r="G116" s="17"/>
      <c r="H116" s="18"/>
      <c r="I116" s="19"/>
      <c r="J116" s="19"/>
      <c r="K116" s="19"/>
      <c r="L116" s="19"/>
      <c r="M116" s="19"/>
      <c r="O116" s="13"/>
      <c r="P116" s="13"/>
      <c r="Q116" s="15"/>
    </row>
    <row r="117" spans="1:17" ht="15.75" customHeight="1">
      <c r="B117" s="29" t="s">
        <v>6</v>
      </c>
      <c r="C117" s="30"/>
      <c r="D117" s="32">
        <f t="shared" ref="D117" si="95">D103+D105+SUM(D107:D115)</f>
        <v>5195</v>
      </c>
      <c r="E117" s="32">
        <f t="shared" ref="E117:M117" si="96">E103+E105+SUM(E107:E115)</f>
        <v>180312672</v>
      </c>
      <c r="F117" s="32">
        <f t="shared" si="96"/>
        <v>-15949359.999999998</v>
      </c>
      <c r="G117" s="32">
        <f t="shared" si="96"/>
        <v>-15949359.999999998</v>
      </c>
      <c r="H117" s="33">
        <f t="shared" si="96"/>
        <v>164363312</v>
      </c>
      <c r="I117" s="35">
        <f t="shared" si="96"/>
        <v>15332881.420000004</v>
      </c>
      <c r="J117" s="35">
        <f t="shared" si="96"/>
        <v>-1132307.0843253594</v>
      </c>
      <c r="K117" s="35">
        <f t="shared" ref="K117" si="97">K103+K105+SUM(K107:K115)</f>
        <v>184534</v>
      </c>
      <c r="L117" s="35">
        <f t="shared" si="96"/>
        <v>-947773.08432535944</v>
      </c>
      <c r="M117" s="35">
        <f t="shared" si="96"/>
        <v>14385108.335674642</v>
      </c>
      <c r="O117" s="13"/>
      <c r="P117" s="13"/>
      <c r="Q117" s="15"/>
    </row>
    <row r="118" spans="1:17" ht="15.75" customHeight="1">
      <c r="B118" s="36"/>
      <c r="D118" s="17"/>
      <c r="E118" s="17"/>
      <c r="F118" s="17"/>
      <c r="G118" s="17"/>
      <c r="H118" s="18"/>
      <c r="I118" s="19"/>
      <c r="J118" s="19"/>
      <c r="K118" s="19"/>
      <c r="L118" s="19"/>
      <c r="M118" s="19"/>
      <c r="O118" s="13"/>
      <c r="P118" s="13"/>
      <c r="Q118" s="15"/>
    </row>
    <row r="119" spans="1:17" ht="15.75" customHeight="1">
      <c r="A119" s="10" t="s">
        <v>88</v>
      </c>
      <c r="B119" s="36"/>
      <c r="D119" s="13"/>
      <c r="E119" s="13"/>
      <c r="F119" s="13"/>
      <c r="G119" s="13"/>
      <c r="H119" s="14"/>
      <c r="I119" s="19"/>
      <c r="J119" s="19"/>
      <c r="K119" s="19"/>
      <c r="L119" s="19"/>
      <c r="M119" s="19"/>
      <c r="Q119" s="15"/>
    </row>
    <row r="120" spans="1:17" ht="15.75" customHeight="1">
      <c r="A120" s="10"/>
      <c r="B120" s="36"/>
      <c r="D120" s="13"/>
      <c r="E120" s="13"/>
      <c r="F120" s="13"/>
      <c r="G120" s="13"/>
      <c r="H120" s="14"/>
      <c r="I120" s="19"/>
      <c r="J120" s="19"/>
      <c r="K120" s="19"/>
      <c r="L120" s="19"/>
      <c r="M120" s="19"/>
      <c r="Q120" s="15"/>
    </row>
    <row r="121" spans="1:17" ht="15.75" customHeight="1">
      <c r="B121" s="36" t="s">
        <v>90</v>
      </c>
      <c r="D121" s="17">
        <v>14</v>
      </c>
      <c r="E121" s="17">
        <v>165081</v>
      </c>
      <c r="F121" s="17">
        <v>0</v>
      </c>
      <c r="G121" s="17">
        <f t="shared" ref="G121:G126" si="98">F121</f>
        <v>0</v>
      </c>
      <c r="H121" s="18">
        <f t="shared" ref="H121:H126" si="99">G121+E121</f>
        <v>165081</v>
      </c>
      <c r="I121" s="19">
        <f>'Jun 2016 - ROO Table 3'!D121</f>
        <v>32363.33</v>
      </c>
      <c r="J121" s="19">
        <f>'Jun 2016 - ROO Table 3'!I121</f>
        <v>-416.01843909384309</v>
      </c>
      <c r="K121" s="19">
        <f>'Jun 2016 - ROO Table 3'!M121</f>
        <v>401</v>
      </c>
      <c r="L121" s="19">
        <f t="shared" ref="L121:L126" si="100">J121+K121</f>
        <v>-15.018439093843085</v>
      </c>
      <c r="M121" s="19">
        <f t="shared" ref="M121:M126" si="101">L121+I121</f>
        <v>32348.311560906157</v>
      </c>
      <c r="O121" s="13"/>
      <c r="P121" s="13"/>
      <c r="Q121" s="15"/>
    </row>
    <row r="122" spans="1:17" ht="15.75" customHeight="1">
      <c r="B122" s="36" t="s">
        <v>91</v>
      </c>
      <c r="D122" s="17">
        <v>112</v>
      </c>
      <c r="E122" s="17">
        <v>3445769</v>
      </c>
      <c r="F122" s="17">
        <v>0</v>
      </c>
      <c r="G122" s="17">
        <f t="shared" si="98"/>
        <v>0</v>
      </c>
      <c r="H122" s="18">
        <f t="shared" si="99"/>
        <v>3445769</v>
      </c>
      <c r="I122" s="19">
        <f>'Jun 2016 - ROO Table 3'!D122</f>
        <v>249926.14</v>
      </c>
      <c r="J122" s="19">
        <f>'Jun 2016 - ROO Table 3'!I122</f>
        <v>-9005.0872553661266</v>
      </c>
      <c r="K122" s="19">
        <f>'Jun 2016 - ROO Table 3'!M122</f>
        <v>3027</v>
      </c>
      <c r="L122" s="19">
        <f t="shared" si="100"/>
        <v>-5978.0872553661266</v>
      </c>
      <c r="M122" s="19">
        <f t="shared" si="101"/>
        <v>243948.0527446339</v>
      </c>
      <c r="O122" s="13"/>
      <c r="P122" s="13"/>
      <c r="Q122" s="15"/>
    </row>
    <row r="123" spans="1:17" ht="15.75" customHeight="1">
      <c r="B123" s="36" t="s">
        <v>93</v>
      </c>
      <c r="D123" s="17">
        <v>105</v>
      </c>
      <c r="E123" s="17">
        <v>1096657</v>
      </c>
      <c r="F123" s="17">
        <v>0</v>
      </c>
      <c r="G123" s="17">
        <f t="shared" si="98"/>
        <v>0</v>
      </c>
      <c r="H123" s="18">
        <f t="shared" si="99"/>
        <v>1096657</v>
      </c>
      <c r="I123" s="19">
        <f>'Jun 2016 - ROO Table 3'!D123</f>
        <v>78816.28</v>
      </c>
      <c r="J123" s="19">
        <f>'Jun 2016 - ROO Table 3'!I123</f>
        <v>-2865.9762085641987</v>
      </c>
      <c r="K123" s="19">
        <f>'Jun 2016 - ROO Table 3'!M123</f>
        <v>954</v>
      </c>
      <c r="L123" s="19">
        <f t="shared" si="100"/>
        <v>-1911.9762085641987</v>
      </c>
      <c r="M123" s="19">
        <f t="shared" si="101"/>
        <v>76904.303791435799</v>
      </c>
      <c r="O123" s="13"/>
      <c r="P123" s="13"/>
      <c r="Q123" s="15"/>
    </row>
    <row r="124" spans="1:17" ht="15.75" customHeight="1">
      <c r="B124" s="36" t="s">
        <v>95</v>
      </c>
      <c r="D124" s="17">
        <v>179</v>
      </c>
      <c r="E124" s="17">
        <v>3870284</v>
      </c>
      <c r="F124" s="17">
        <v>0</v>
      </c>
      <c r="G124" s="17">
        <f t="shared" si="98"/>
        <v>0</v>
      </c>
      <c r="H124" s="18">
        <f t="shared" si="99"/>
        <v>3870284</v>
      </c>
      <c r="I124" s="19">
        <f>'Jun 2016 - ROO Table 3'!D124</f>
        <v>770447.61</v>
      </c>
      <c r="J124" s="19">
        <f>'Jun 2016 - ROO Table 3'!I124</f>
        <v>-9656.6669984122454</v>
      </c>
      <c r="K124" s="19">
        <f>'Jun 2016 - ROO Table 3'!M124</f>
        <v>9560</v>
      </c>
      <c r="L124" s="19">
        <f t="shared" si="100"/>
        <v>-96.666998412245448</v>
      </c>
      <c r="M124" s="19">
        <f t="shared" si="101"/>
        <v>770350.94300158776</v>
      </c>
      <c r="O124" s="13"/>
      <c r="P124" s="13"/>
      <c r="Q124" s="15"/>
    </row>
    <row r="125" spans="1:17" s="23" customFormat="1" ht="15.75" customHeight="1">
      <c r="B125" s="36" t="s">
        <v>96</v>
      </c>
      <c r="D125" s="17">
        <v>40</v>
      </c>
      <c r="E125" s="17">
        <v>1705359</v>
      </c>
      <c r="F125" s="17">
        <v>0</v>
      </c>
      <c r="G125" s="17">
        <f t="shared" si="98"/>
        <v>0</v>
      </c>
      <c r="H125" s="18">
        <f t="shared" si="99"/>
        <v>1705359</v>
      </c>
      <c r="I125" s="19">
        <f>'Jun 2016 - ROO Table 3'!D125</f>
        <v>217347.59</v>
      </c>
      <c r="J125" s="19">
        <f>'Jun 2016 - ROO Table 3'!I125</f>
        <v>-4338.0985132619589</v>
      </c>
      <c r="K125" s="19">
        <f>'Jun 2016 - ROO Table 3'!M125</f>
        <v>2677</v>
      </c>
      <c r="L125" s="19">
        <f t="shared" si="100"/>
        <v>-1661.0985132619589</v>
      </c>
      <c r="M125" s="19">
        <f t="shared" si="101"/>
        <v>215686.49148673803</v>
      </c>
      <c r="O125" s="24"/>
      <c r="P125" s="24"/>
      <c r="Q125" s="25"/>
    </row>
    <row r="126" spans="1:17" s="23" customFormat="1" ht="15.75" customHeight="1">
      <c r="B126" s="36" t="s">
        <v>97</v>
      </c>
      <c r="D126" s="20">
        <v>0</v>
      </c>
      <c r="E126" s="20">
        <v>0</v>
      </c>
      <c r="F126" s="20">
        <v>0</v>
      </c>
      <c r="G126" s="20">
        <f t="shared" si="98"/>
        <v>0</v>
      </c>
      <c r="H126" s="21">
        <f t="shared" si="99"/>
        <v>0</v>
      </c>
      <c r="I126" s="22">
        <f>'Jun 2016 - ROO Table 3'!D126</f>
        <v>90.84</v>
      </c>
      <c r="J126" s="22">
        <f>'Jun 2016 - ROO Table 3'!I126</f>
        <v>0</v>
      </c>
      <c r="K126" s="22">
        <f>'Jun 2016 - ROO Table 3'!M126</f>
        <v>0</v>
      </c>
      <c r="L126" s="22">
        <f t="shared" si="100"/>
        <v>0</v>
      </c>
      <c r="M126" s="22">
        <f t="shared" si="101"/>
        <v>90.84</v>
      </c>
      <c r="O126" s="24"/>
      <c r="P126" s="24"/>
      <c r="Q126" s="25"/>
    </row>
    <row r="127" spans="1:17" ht="15.75" customHeight="1">
      <c r="B127" s="1" t="s">
        <v>98</v>
      </c>
      <c r="D127" s="17">
        <f t="shared" ref="D127:M127" si="102">SUM(D121:D126)</f>
        <v>450</v>
      </c>
      <c r="E127" s="17">
        <f t="shared" si="102"/>
        <v>10283150</v>
      </c>
      <c r="F127" s="17">
        <f t="shared" si="102"/>
        <v>0</v>
      </c>
      <c r="G127" s="17">
        <f t="shared" si="102"/>
        <v>0</v>
      </c>
      <c r="H127" s="18">
        <f t="shared" si="102"/>
        <v>10283150</v>
      </c>
      <c r="I127" s="19">
        <f t="shared" si="102"/>
        <v>1348991.79</v>
      </c>
      <c r="J127" s="19">
        <f t="shared" si="102"/>
        <v>-26281.847414698372</v>
      </c>
      <c r="K127" s="19">
        <f t="shared" ref="K127" si="103">SUM(K121:K126)</f>
        <v>16619</v>
      </c>
      <c r="L127" s="19">
        <f t="shared" si="102"/>
        <v>-9662.8474146983717</v>
      </c>
      <c r="M127" s="19">
        <f t="shared" si="102"/>
        <v>1339328.9425853016</v>
      </c>
      <c r="O127" s="13"/>
      <c r="P127" s="13"/>
      <c r="Q127" s="15"/>
    </row>
    <row r="128" spans="1:17" ht="15.75" customHeight="1">
      <c r="D128" s="13"/>
      <c r="E128" s="13"/>
      <c r="F128" s="13"/>
      <c r="G128" s="13"/>
      <c r="H128" s="14"/>
      <c r="I128" s="19"/>
      <c r="J128" s="19"/>
      <c r="K128" s="19"/>
      <c r="L128" s="19"/>
      <c r="M128" s="19"/>
      <c r="O128" s="13"/>
      <c r="P128" s="13"/>
      <c r="Q128" s="15"/>
    </row>
    <row r="129" spans="1:17" ht="15.75" customHeight="1">
      <c r="B129" s="36" t="s">
        <v>36</v>
      </c>
      <c r="D129" s="20">
        <v>0</v>
      </c>
      <c r="E129" s="20">
        <v>0</v>
      </c>
      <c r="F129" s="20">
        <v>0</v>
      </c>
      <c r="G129" s="20">
        <f t="shared" ref="G129" si="104">F129</f>
        <v>0</v>
      </c>
      <c r="H129" s="21">
        <f t="shared" ref="H129" si="105">G129+E129</f>
        <v>0</v>
      </c>
      <c r="I129" s="22">
        <f>'Jun 2016 - ROO Table 3'!D129</f>
        <v>0</v>
      </c>
      <c r="J129" s="22">
        <f>'Jun 2016 - ROO Table 3'!I129</f>
        <v>0</v>
      </c>
      <c r="K129" s="22">
        <f>'Jun 2016 - ROO Table 3'!M129</f>
        <v>0</v>
      </c>
      <c r="L129" s="22">
        <f>J129+K129</f>
        <v>0</v>
      </c>
      <c r="M129" s="22">
        <f t="shared" ref="M129" si="106">L129+I129</f>
        <v>0</v>
      </c>
      <c r="O129" s="13"/>
      <c r="P129" s="13"/>
      <c r="Q129" s="15"/>
    </row>
    <row r="130" spans="1:17" ht="15.75" customHeight="1">
      <c r="B130" s="36"/>
      <c r="D130" s="20"/>
      <c r="E130" s="20"/>
      <c r="F130" s="20"/>
      <c r="G130" s="20"/>
      <c r="H130" s="21"/>
      <c r="I130" s="22"/>
      <c r="J130" s="22"/>
      <c r="K130" s="22"/>
      <c r="L130" s="22"/>
      <c r="M130" s="22"/>
      <c r="O130" s="13"/>
      <c r="P130" s="13"/>
      <c r="Q130" s="15"/>
    </row>
    <row r="131" spans="1:17" ht="15.75" customHeight="1">
      <c r="B131" s="1" t="s">
        <v>38</v>
      </c>
      <c r="D131" s="20">
        <v>0</v>
      </c>
      <c r="E131" s="20">
        <v>0</v>
      </c>
      <c r="F131" s="20">
        <v>0</v>
      </c>
      <c r="G131" s="20">
        <f t="shared" ref="G131:G133" si="107">F131</f>
        <v>0</v>
      </c>
      <c r="H131" s="21">
        <f t="shared" ref="H131:H133" si="108">G131+E131</f>
        <v>0</v>
      </c>
      <c r="I131" s="22">
        <f>'Jun 2016 - ROO Table 3'!D131</f>
        <v>-7640.57</v>
      </c>
      <c r="J131" s="22">
        <f>'Jun 2016 - ROO Table 3'!I131</f>
        <v>7640.57</v>
      </c>
      <c r="K131" s="22">
        <f>'Jun 2016 - ROO Table 3'!M131</f>
        <v>0</v>
      </c>
      <c r="L131" s="22">
        <f t="shared" ref="L131:L133" si="109">J131+K131</f>
        <v>7640.57</v>
      </c>
      <c r="M131" s="22">
        <f t="shared" ref="M131:M133" si="110">L131+I131</f>
        <v>0</v>
      </c>
      <c r="O131" s="13"/>
      <c r="P131" s="13"/>
      <c r="Q131" s="15"/>
    </row>
    <row r="132" spans="1:17" ht="15.75" customHeight="1">
      <c r="B132" s="1" t="s">
        <v>40</v>
      </c>
      <c r="D132" s="20">
        <v>0</v>
      </c>
      <c r="E132" s="20">
        <v>0</v>
      </c>
      <c r="F132" s="20">
        <v>0</v>
      </c>
      <c r="G132" s="20">
        <f t="shared" si="107"/>
        <v>0</v>
      </c>
      <c r="H132" s="21">
        <f t="shared" si="108"/>
        <v>0</v>
      </c>
      <c r="I132" s="22">
        <f>'Jun 2016 - ROO Table 3'!D132</f>
        <v>-29076.91</v>
      </c>
      <c r="J132" s="22">
        <f>'Jun 2016 - ROO Table 3'!I132</f>
        <v>29076.91</v>
      </c>
      <c r="K132" s="22">
        <f>'Jun 2016 - ROO Table 3'!M132</f>
        <v>0</v>
      </c>
      <c r="L132" s="22">
        <f t="shared" si="109"/>
        <v>29076.91</v>
      </c>
      <c r="M132" s="22">
        <f t="shared" si="110"/>
        <v>0</v>
      </c>
      <c r="O132" s="13"/>
      <c r="P132" s="13"/>
      <c r="Q132" s="15"/>
    </row>
    <row r="133" spans="1:17" ht="15.75" customHeight="1">
      <c r="B133" s="1" t="s">
        <v>48</v>
      </c>
      <c r="D133" s="20">
        <v>0</v>
      </c>
      <c r="E133" s="20">
        <v>0</v>
      </c>
      <c r="F133" s="20">
        <v>0</v>
      </c>
      <c r="G133" s="20">
        <f t="shared" si="107"/>
        <v>0</v>
      </c>
      <c r="H133" s="21">
        <f t="shared" si="108"/>
        <v>0</v>
      </c>
      <c r="I133" s="22">
        <f>'Jun 2016 - ROO Table 3'!D133</f>
        <v>27340.87</v>
      </c>
      <c r="J133" s="22">
        <f>'Jun 2016 - ROO Table 3'!I133</f>
        <v>-27340.87</v>
      </c>
      <c r="K133" s="22">
        <f>'Jun 2016 - ROO Table 3'!M133</f>
        <v>0</v>
      </c>
      <c r="L133" s="22">
        <f t="shared" si="109"/>
        <v>-27340.87</v>
      </c>
      <c r="M133" s="22">
        <f t="shared" si="110"/>
        <v>0</v>
      </c>
      <c r="O133" s="13"/>
      <c r="P133" s="13"/>
      <c r="Q133" s="15"/>
    </row>
    <row r="134" spans="1:17" ht="15.75" customHeight="1">
      <c r="B134" s="23"/>
      <c r="D134" s="13"/>
      <c r="E134" s="13"/>
      <c r="F134" s="13"/>
      <c r="G134" s="13"/>
      <c r="H134" s="14"/>
      <c r="I134" s="19"/>
      <c r="J134" s="19"/>
      <c r="K134" s="19"/>
      <c r="L134" s="19"/>
      <c r="M134" s="13"/>
      <c r="O134" s="13"/>
      <c r="P134" s="13"/>
      <c r="Q134" s="15"/>
    </row>
    <row r="135" spans="1:17" s="23" customFormat="1" ht="15.75" customHeight="1">
      <c r="B135" s="1" t="s">
        <v>56</v>
      </c>
      <c r="D135" s="20">
        <v>0</v>
      </c>
      <c r="E135" s="20">
        <v>-568000</v>
      </c>
      <c r="F135" s="20">
        <v>0</v>
      </c>
      <c r="G135" s="20">
        <f t="shared" ref="G135" si="111">F135</f>
        <v>0</v>
      </c>
      <c r="H135" s="21">
        <f t="shared" ref="H135" si="112">G135+E135</f>
        <v>-568000</v>
      </c>
      <c r="I135" s="22">
        <f>'Jun 2016 - ROO Table 3'!D135</f>
        <v>-73000</v>
      </c>
      <c r="J135" s="22">
        <f>'Jun 2016 - ROO Table 3'!I135</f>
        <v>0</v>
      </c>
      <c r="K135" s="22">
        <f>'Jun 2016 - ROO Table 3'!M135</f>
        <v>0</v>
      </c>
      <c r="L135" s="22">
        <f>J135+K135</f>
        <v>0</v>
      </c>
      <c r="M135" s="22">
        <f t="shared" ref="M135" si="113">L135+I135</f>
        <v>-73000</v>
      </c>
      <c r="O135" s="24"/>
      <c r="P135" s="24"/>
      <c r="Q135" s="25"/>
    </row>
    <row r="136" spans="1:17" ht="15.75" customHeight="1">
      <c r="B136" s="23"/>
      <c r="D136" s="13"/>
      <c r="E136" s="13"/>
      <c r="F136" s="13"/>
      <c r="G136" s="13"/>
      <c r="H136" s="14"/>
      <c r="I136" s="19"/>
      <c r="J136" s="19"/>
      <c r="K136" s="19"/>
      <c r="L136" s="19"/>
      <c r="M136" s="13"/>
      <c r="O136" s="13"/>
      <c r="P136" s="13"/>
      <c r="Q136" s="15"/>
    </row>
    <row r="137" spans="1:17" ht="15.75" customHeight="1">
      <c r="B137" s="29" t="s">
        <v>6</v>
      </c>
      <c r="C137" s="30"/>
      <c r="D137" s="32">
        <f t="shared" ref="D137:M137" si="114">D127+D129+SUM(D131:D135)</f>
        <v>450</v>
      </c>
      <c r="E137" s="32">
        <f t="shared" si="114"/>
        <v>9715150</v>
      </c>
      <c r="F137" s="32">
        <f t="shared" si="114"/>
        <v>0</v>
      </c>
      <c r="G137" s="32">
        <f t="shared" si="114"/>
        <v>0</v>
      </c>
      <c r="H137" s="33">
        <f t="shared" si="114"/>
        <v>9715150</v>
      </c>
      <c r="I137" s="35">
        <f t="shared" si="114"/>
        <v>1266615.18</v>
      </c>
      <c r="J137" s="35">
        <f t="shared" si="114"/>
        <v>-16905.237414698375</v>
      </c>
      <c r="K137" s="35">
        <f t="shared" si="114"/>
        <v>16619</v>
      </c>
      <c r="L137" s="35">
        <f t="shared" si="114"/>
        <v>-286.23741469837478</v>
      </c>
      <c r="M137" s="35">
        <f t="shared" si="114"/>
        <v>1266328.9425853016</v>
      </c>
      <c r="O137" s="13"/>
      <c r="P137" s="13"/>
      <c r="Q137" s="15"/>
    </row>
    <row r="138" spans="1:17" ht="15.75" customHeight="1">
      <c r="D138" s="13"/>
      <c r="E138" s="13"/>
      <c r="F138" s="13"/>
      <c r="G138" s="13"/>
      <c r="H138" s="14"/>
      <c r="I138" s="19" t="s">
        <v>65</v>
      </c>
      <c r="J138" s="13"/>
      <c r="K138" s="13"/>
      <c r="L138" s="13"/>
      <c r="M138" s="13"/>
      <c r="O138" s="13"/>
      <c r="P138" s="13"/>
      <c r="Q138" s="15"/>
    </row>
    <row r="139" spans="1:17" ht="15.75" customHeight="1" thickBot="1">
      <c r="D139" s="13"/>
      <c r="E139" s="13"/>
      <c r="F139" s="13"/>
      <c r="G139" s="13"/>
      <c r="H139" s="14"/>
      <c r="I139" s="19"/>
      <c r="J139" s="13"/>
      <c r="K139" s="13"/>
      <c r="L139" s="13"/>
      <c r="M139" s="13" t="s">
        <v>65</v>
      </c>
      <c r="O139" s="13"/>
      <c r="P139" s="13"/>
      <c r="Q139" s="15"/>
    </row>
    <row r="140" spans="1:17" s="43" customFormat="1" ht="15.75" customHeight="1" thickTop="1" thickBot="1">
      <c r="A140" s="38"/>
      <c r="B140" s="39" t="s">
        <v>6</v>
      </c>
      <c r="C140" s="40"/>
      <c r="D140" s="41">
        <f t="shared" ref="D140:M140" si="115">D38+D68+D97+D117+D137</f>
        <v>134680</v>
      </c>
      <c r="E140" s="41">
        <f t="shared" si="115"/>
        <v>4010864149</v>
      </c>
      <c r="F140" s="41">
        <f t="shared" si="115"/>
        <v>30833220.000000022</v>
      </c>
      <c r="G140" s="41">
        <f t="shared" si="115"/>
        <v>30833220.000000022</v>
      </c>
      <c r="H140" s="41">
        <f t="shared" si="115"/>
        <v>4041697369</v>
      </c>
      <c r="I140" s="41">
        <f t="shared" si="115"/>
        <v>329080569.38999999</v>
      </c>
      <c r="J140" s="41">
        <f t="shared" si="115"/>
        <v>3261782.0391336638</v>
      </c>
      <c r="K140" s="42">
        <f t="shared" si="115"/>
        <v>4226874</v>
      </c>
      <c r="L140" s="41">
        <f t="shared" si="115"/>
        <v>7488656.0391336661</v>
      </c>
      <c r="M140" s="41">
        <f t="shared" si="115"/>
        <v>336569225.42913353</v>
      </c>
      <c r="O140" s="44"/>
      <c r="P140" s="44"/>
      <c r="Q140" s="45"/>
    </row>
    <row r="141" spans="1:17" ht="15.75" customHeight="1" thickTop="1">
      <c r="H141" s="46" t="s">
        <v>65</v>
      </c>
      <c r="I141" s="19" t="s">
        <v>65</v>
      </c>
      <c r="J141" s="1" t="s">
        <v>65</v>
      </c>
      <c r="M141" s="19" t="s">
        <v>65</v>
      </c>
    </row>
    <row r="142" spans="1:17" ht="15.75" customHeight="1">
      <c r="E142" s="17"/>
      <c r="I142" s="19" t="s">
        <v>65</v>
      </c>
      <c r="J142" s="19"/>
      <c r="L142" s="17"/>
    </row>
    <row r="143" spans="1:17" ht="15.75" customHeight="1">
      <c r="B143" s="47" t="s">
        <v>99</v>
      </c>
      <c r="E143" s="17"/>
      <c r="L143" s="19"/>
    </row>
    <row r="144" spans="1:17" ht="15.75" customHeight="1">
      <c r="B144" s="47" t="s">
        <v>100</v>
      </c>
    </row>
    <row r="145" spans="2:2" ht="15.75" customHeight="1">
      <c r="B145" s="48" t="s">
        <v>101</v>
      </c>
    </row>
    <row r="146" spans="2:2" ht="15.75" customHeight="1">
      <c r="B146" s="1" t="s">
        <v>102</v>
      </c>
    </row>
    <row r="147" spans="2:2" ht="15.75" customHeight="1">
      <c r="B147" s="48"/>
    </row>
  </sheetData>
  <printOptions horizontalCentered="1"/>
  <pageMargins left="0.5" right="0.5" top="1" bottom="1" header="0.5" footer="0.5"/>
  <pageSetup scale="36" fitToHeight="0" orientation="portrait" r:id="rId1"/>
  <headerFooter alignWithMargins="0">
    <oddFooter>&amp;LPrepared by Pricing &amp;D&amp;CPage &amp;P of &amp;N&amp;R&amp;F&amp;A</oddFooter>
  </headerFooter>
  <rowBreaks count="1" manualBreakCount="1">
    <brk id="98"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F28BE-09B0-4E95-A0F9-8B9BB7895AEE}">
  <dimension ref="A1:S157"/>
  <sheetViews>
    <sheetView view="pageBreakPreview" topLeftCell="A3" zoomScale="85" zoomScaleNormal="70" zoomScaleSheetLayoutView="85" workbookViewId="0">
      <pane xSplit="3" ySplit="9" topLeftCell="D12" activePane="bottomRight" state="frozen"/>
      <selection activeCell="N20" sqref="N20"/>
      <selection pane="topRight" activeCell="N20" sqref="N20"/>
      <selection pane="bottomLeft" activeCell="N20" sqref="N20"/>
      <selection pane="bottomRight" activeCell="D12" sqref="D12"/>
    </sheetView>
  </sheetViews>
  <sheetFormatPr defaultColWidth="10" defaultRowHeight="15.75"/>
  <cols>
    <col min="1" max="1" width="5.7109375" style="1" customWidth="1"/>
    <col min="2" max="2" width="21.7109375" style="1" customWidth="1"/>
    <col min="3" max="3" width="4.42578125" style="1" customWidth="1"/>
    <col min="4" max="4" width="20.7109375" style="1" customWidth="1"/>
    <col min="5" max="5" width="22.28515625" style="1" customWidth="1"/>
    <col min="6" max="6" width="17.28515625" style="1" customWidth="1"/>
    <col min="7" max="9" width="15.7109375" style="1" customWidth="1"/>
    <col min="10" max="10" width="16.7109375" style="1" bestFit="1" customWidth="1"/>
    <col min="11" max="11" width="11.140625" style="1" customWidth="1"/>
    <col min="12" max="12" width="20.28515625" style="1" customWidth="1"/>
    <col min="13" max="13" width="17.7109375" style="1" customWidth="1"/>
    <col min="14" max="14" width="29.28515625" style="1" bestFit="1" customWidth="1"/>
    <col min="15" max="15" width="3" style="1" customWidth="1"/>
    <col min="16" max="16" width="16.140625" style="1" customWidth="1"/>
    <col min="17" max="17" width="16.28515625" style="1" customWidth="1"/>
    <col min="18" max="18" width="37.140625" style="1" customWidth="1"/>
    <col min="19" max="19" width="30" style="1" customWidth="1"/>
    <col min="20" max="16384" width="10" style="1"/>
  </cols>
  <sheetData>
    <row r="1" spans="1:19">
      <c r="N1" s="1" t="s">
        <v>110</v>
      </c>
      <c r="Q1" s="1" t="s">
        <v>111</v>
      </c>
    </row>
    <row r="2" spans="1:19">
      <c r="Q2" s="1" t="s">
        <v>112</v>
      </c>
    </row>
    <row r="3" spans="1:19" ht="18.75">
      <c r="A3" s="3" t="s">
        <v>113</v>
      </c>
      <c r="B3" s="3"/>
      <c r="C3" s="3"/>
      <c r="D3" s="3"/>
      <c r="E3" s="3"/>
      <c r="F3" s="3"/>
      <c r="G3" s="3"/>
      <c r="H3" s="3"/>
      <c r="I3" s="3"/>
      <c r="J3" s="3"/>
      <c r="K3" s="3"/>
      <c r="L3" s="3"/>
      <c r="M3" s="3"/>
      <c r="N3" s="3"/>
      <c r="O3" s="3"/>
      <c r="P3" s="3"/>
      <c r="Q3" s="3"/>
      <c r="R3" s="2"/>
    </row>
    <row r="4" spans="1:19" ht="18.75">
      <c r="A4" s="3" t="s">
        <v>114</v>
      </c>
      <c r="B4" s="3"/>
      <c r="C4" s="3"/>
      <c r="D4" s="3"/>
      <c r="E4" s="3"/>
      <c r="F4" s="3"/>
      <c r="G4" s="3"/>
      <c r="H4" s="3"/>
      <c r="I4" s="3"/>
      <c r="J4" s="3"/>
      <c r="K4" s="3"/>
      <c r="L4" s="3"/>
      <c r="M4" s="3"/>
      <c r="N4" s="3"/>
      <c r="O4" s="3"/>
      <c r="P4" s="3"/>
      <c r="Q4" s="3"/>
      <c r="R4" s="2"/>
    </row>
    <row r="5" spans="1:19" ht="18.75">
      <c r="A5" s="3" t="s">
        <v>3</v>
      </c>
      <c r="B5" s="3"/>
      <c r="C5" s="3"/>
      <c r="D5" s="3"/>
      <c r="E5" s="3"/>
      <c r="F5" s="3"/>
      <c r="G5" s="3"/>
      <c r="H5" s="3"/>
      <c r="I5" s="3"/>
      <c r="J5" s="3"/>
      <c r="K5" s="3"/>
      <c r="L5" s="3"/>
      <c r="M5" s="3"/>
      <c r="N5" s="3"/>
      <c r="O5" s="3"/>
      <c r="P5" s="3"/>
      <c r="Q5" s="3"/>
      <c r="R5" s="2"/>
    </row>
    <row r="6" spans="1:19" ht="18.75">
      <c r="A6" s="3" t="s">
        <v>221</v>
      </c>
      <c r="B6" s="3"/>
      <c r="C6" s="3"/>
      <c r="D6" s="3"/>
      <c r="E6" s="3"/>
      <c r="F6" s="3"/>
      <c r="G6" s="3"/>
      <c r="H6" s="3"/>
      <c r="I6" s="3"/>
      <c r="J6" s="3"/>
      <c r="K6" s="3"/>
      <c r="L6" s="3"/>
      <c r="M6" s="3"/>
      <c r="N6" s="3"/>
      <c r="O6" s="3"/>
      <c r="P6" s="3"/>
      <c r="Q6" s="3"/>
      <c r="R6" s="2"/>
    </row>
    <row r="7" spans="1:19" ht="18.75">
      <c r="A7" s="3"/>
      <c r="B7" s="4"/>
      <c r="C7" s="4"/>
      <c r="D7" s="4"/>
      <c r="E7" s="2"/>
      <c r="F7" s="2"/>
      <c r="G7" s="2"/>
      <c r="H7" s="2"/>
      <c r="I7" s="2"/>
      <c r="J7" s="2"/>
      <c r="K7" s="2"/>
      <c r="L7" s="2"/>
      <c r="M7" s="139"/>
      <c r="N7" s="139"/>
      <c r="O7" s="2"/>
      <c r="P7" s="4"/>
      <c r="Q7" s="4"/>
      <c r="R7" s="2"/>
    </row>
    <row r="8" spans="1:19" ht="18.75">
      <c r="A8" s="3"/>
      <c r="B8" s="4"/>
      <c r="C8" s="4"/>
      <c r="D8" s="4"/>
      <c r="E8" s="2"/>
      <c r="F8" s="2"/>
      <c r="G8" s="2"/>
      <c r="H8" s="2"/>
      <c r="I8" s="2"/>
      <c r="J8" s="2"/>
      <c r="K8" s="2"/>
      <c r="L8" s="2"/>
      <c r="M8" s="2"/>
      <c r="N8" s="2"/>
      <c r="O8" s="2"/>
      <c r="P8" s="2"/>
      <c r="Q8" s="2"/>
      <c r="R8" s="2"/>
    </row>
    <row r="9" spans="1:19" ht="18.75">
      <c r="A9" s="3"/>
      <c r="B9" s="4"/>
      <c r="C9" s="4"/>
      <c r="D9" s="2">
        <v>305</v>
      </c>
      <c r="E9" s="140" t="s">
        <v>4</v>
      </c>
      <c r="F9" s="141"/>
      <c r="G9" s="141"/>
      <c r="H9" s="141"/>
      <c r="I9" s="141"/>
      <c r="J9" s="142"/>
      <c r="K9" s="143" t="s">
        <v>211</v>
      </c>
      <c r="L9" s="144"/>
      <c r="M9" s="144"/>
      <c r="N9" s="145"/>
      <c r="O9" s="141"/>
      <c r="P9" s="11"/>
      <c r="Q9" s="146"/>
      <c r="R9" s="4"/>
    </row>
    <row r="10" spans="1:19" ht="19.5">
      <c r="A10" s="3"/>
      <c r="B10" s="4"/>
      <c r="C10" s="4"/>
      <c r="D10" s="2"/>
      <c r="E10" s="147"/>
      <c r="F10" s="148" t="s">
        <v>120</v>
      </c>
      <c r="G10" s="4"/>
      <c r="H10" s="4" t="s">
        <v>212</v>
      </c>
      <c r="I10" s="2" t="s">
        <v>121</v>
      </c>
      <c r="J10" s="148" t="s">
        <v>122</v>
      </c>
      <c r="K10" s="149"/>
      <c r="L10" s="150" t="s">
        <v>123</v>
      </c>
      <c r="M10" s="151" t="s">
        <v>213</v>
      </c>
      <c r="N10" s="8" t="s">
        <v>125</v>
      </c>
      <c r="O10" s="2"/>
      <c r="P10" s="2" t="s">
        <v>128</v>
      </c>
      <c r="Q10" s="2" t="s">
        <v>13</v>
      </c>
      <c r="R10" s="4"/>
    </row>
    <row r="11" spans="1:19" ht="18.75">
      <c r="B11" s="10"/>
      <c r="D11" s="12" t="s">
        <v>130</v>
      </c>
      <c r="E11" s="152" t="s">
        <v>131</v>
      </c>
      <c r="F11" s="11" t="s">
        <v>132</v>
      </c>
      <c r="G11" s="11" t="s">
        <v>5</v>
      </c>
      <c r="H11" s="11" t="s">
        <v>214</v>
      </c>
      <c r="I11" s="11" t="s">
        <v>133</v>
      </c>
      <c r="J11" s="12" t="s">
        <v>134</v>
      </c>
      <c r="K11" s="146" t="s">
        <v>135</v>
      </c>
      <c r="L11" s="146" t="s">
        <v>215</v>
      </c>
      <c r="M11" s="11" t="s">
        <v>133</v>
      </c>
      <c r="N11" s="12" t="s">
        <v>216</v>
      </c>
      <c r="O11" s="11"/>
      <c r="P11" s="11" t="s">
        <v>21</v>
      </c>
      <c r="Q11" s="11" t="s">
        <v>22</v>
      </c>
    </row>
    <row r="12" spans="1:19">
      <c r="A12" s="10" t="s">
        <v>23</v>
      </c>
      <c r="B12" s="10"/>
      <c r="D12" s="153"/>
      <c r="J12" s="154"/>
      <c r="K12" s="19"/>
      <c r="L12" s="19"/>
      <c r="N12" s="18"/>
      <c r="O12" s="17"/>
    </row>
    <row r="13" spans="1:19">
      <c r="B13" s="1" t="s">
        <v>25</v>
      </c>
      <c r="D13" s="154">
        <v>126490246.98999999</v>
      </c>
      <c r="E13" s="19">
        <v>-4283751.3793987585</v>
      </c>
      <c r="F13" s="19">
        <v>9539089.1400000006</v>
      </c>
      <c r="G13" s="19">
        <v>4864531.5399999991</v>
      </c>
      <c r="H13" s="19">
        <v>121203.61371871251</v>
      </c>
      <c r="I13" s="19">
        <f>SUM(E13:H13)</f>
        <v>10241072.914319953</v>
      </c>
      <c r="J13" s="154">
        <f t="shared" ref="J13:J18" si="0">D13+I13</f>
        <v>136731319.90431994</v>
      </c>
      <c r="K13" s="82">
        <v>1.6799999999999999E-2</v>
      </c>
      <c r="L13" s="19">
        <f t="shared" ref="L13:L18" si="1">ROUND(J13*K13*(273/365),0)</f>
        <v>1718095</v>
      </c>
      <c r="M13" s="19">
        <f t="shared" ref="M13:M18" si="2">SUM(L13:L13)</f>
        <v>1718095</v>
      </c>
      <c r="N13" s="154">
        <f>M13+J13</f>
        <v>138449414.90431994</v>
      </c>
      <c r="O13" s="19"/>
      <c r="P13" s="19">
        <f>I13+M13</f>
        <v>11959167.914319953</v>
      </c>
      <c r="Q13" s="19">
        <f t="shared" ref="Q13:Q18" si="3">+D13+P13</f>
        <v>138449414.90431994</v>
      </c>
      <c r="R13" s="155"/>
      <c r="S13" s="156"/>
    </row>
    <row r="14" spans="1:19">
      <c r="B14" s="1" t="s">
        <v>26</v>
      </c>
      <c r="D14" s="154">
        <v>6006439.0700000003</v>
      </c>
      <c r="E14" s="19">
        <v>-204985.6840693267</v>
      </c>
      <c r="F14" s="19">
        <v>445078.21</v>
      </c>
      <c r="G14" s="19">
        <v>225551.22</v>
      </c>
      <c r="H14" s="19">
        <v>5966.0099036255051</v>
      </c>
      <c r="I14" s="19">
        <f t="shared" ref="I14:I18" si="4">SUM(E14:H14)</f>
        <v>471609.75583429885</v>
      </c>
      <c r="J14" s="154">
        <f t="shared" si="0"/>
        <v>6478048.8258342994</v>
      </c>
      <c r="K14" s="157">
        <f>$K$13</f>
        <v>1.6799999999999999E-2</v>
      </c>
      <c r="L14" s="19">
        <f t="shared" si="1"/>
        <v>81400</v>
      </c>
      <c r="M14" s="19">
        <f t="shared" si="2"/>
        <v>81400</v>
      </c>
      <c r="N14" s="154">
        <f t="shared" ref="N14:N18" si="5">M14+J14</f>
        <v>6559448.8258342994</v>
      </c>
      <c r="O14" s="19"/>
      <c r="P14" s="19">
        <f t="shared" ref="P14:P18" si="6">I14+M14</f>
        <v>553009.75583429891</v>
      </c>
      <c r="Q14" s="19">
        <f t="shared" si="3"/>
        <v>6559448.8258342994</v>
      </c>
      <c r="R14" s="155"/>
      <c r="S14" s="156"/>
    </row>
    <row r="15" spans="1:19">
      <c r="B15" s="1" t="s">
        <v>27</v>
      </c>
      <c r="D15" s="154">
        <v>208872.09</v>
      </c>
      <c r="E15" s="19">
        <v>-6401.6524373588254</v>
      </c>
      <c r="F15" s="19">
        <v>14023.88</v>
      </c>
      <c r="G15" s="19">
        <v>7517.6100000000015</v>
      </c>
      <c r="H15" s="19">
        <v>176.57305555990749</v>
      </c>
      <c r="I15" s="19">
        <f t="shared" si="4"/>
        <v>15316.410618201084</v>
      </c>
      <c r="J15" s="154">
        <f t="shared" si="0"/>
        <v>224188.50061820107</v>
      </c>
      <c r="K15" s="157">
        <f>$K$13</f>
        <v>1.6799999999999999E-2</v>
      </c>
      <c r="L15" s="19">
        <f t="shared" si="1"/>
        <v>2817</v>
      </c>
      <c r="M15" s="19">
        <f t="shared" si="2"/>
        <v>2817</v>
      </c>
      <c r="N15" s="154">
        <f t="shared" si="5"/>
        <v>227005.50061820107</v>
      </c>
      <c r="O15" s="19"/>
      <c r="P15" s="19">
        <f t="shared" si="6"/>
        <v>18133.410618201084</v>
      </c>
      <c r="Q15" s="19">
        <f t="shared" si="3"/>
        <v>227005.50061820107</v>
      </c>
      <c r="R15" s="155"/>
      <c r="S15" s="156"/>
    </row>
    <row r="16" spans="1:19">
      <c r="B16" s="1" t="s">
        <v>28</v>
      </c>
      <c r="D16" s="154">
        <v>33210.42</v>
      </c>
      <c r="E16" s="19">
        <v>-1042.4990994612374</v>
      </c>
      <c r="F16" s="19">
        <v>2242.21</v>
      </c>
      <c r="G16" s="19">
        <v>0</v>
      </c>
      <c r="H16" s="19">
        <v>28.754646274777866</v>
      </c>
      <c r="I16" s="19">
        <f t="shared" si="4"/>
        <v>1228.4655468135404</v>
      </c>
      <c r="J16" s="154">
        <f t="shared" si="0"/>
        <v>34438.885546813537</v>
      </c>
      <c r="K16" s="157">
        <f>$K$13</f>
        <v>1.6799999999999999E-2</v>
      </c>
      <c r="L16" s="19">
        <f t="shared" si="1"/>
        <v>433</v>
      </c>
      <c r="M16" s="19">
        <f t="shared" si="2"/>
        <v>433</v>
      </c>
      <c r="N16" s="154">
        <f t="shared" si="5"/>
        <v>34871.885546813537</v>
      </c>
      <c r="O16" s="19"/>
      <c r="P16" s="19">
        <f t="shared" si="6"/>
        <v>1661.4655468135404</v>
      </c>
      <c r="Q16" s="19">
        <f t="shared" si="3"/>
        <v>34871.885546813537</v>
      </c>
      <c r="R16" s="155"/>
      <c r="S16" s="156"/>
    </row>
    <row r="17" spans="1:19">
      <c r="B17" s="1" t="s">
        <v>30</v>
      </c>
      <c r="D17" s="154">
        <v>403902.87</v>
      </c>
      <c r="E17" s="19">
        <v>-13062.882578717094</v>
      </c>
      <c r="F17" s="19">
        <v>29677.56</v>
      </c>
      <c r="G17" s="19">
        <v>0</v>
      </c>
      <c r="H17" s="19">
        <v>369.59861436821848</v>
      </c>
      <c r="I17" s="19">
        <f t="shared" si="4"/>
        <v>16984.276035651128</v>
      </c>
      <c r="J17" s="154">
        <f t="shared" si="0"/>
        <v>420887.14603565109</v>
      </c>
      <c r="K17" s="157">
        <f>$K$13</f>
        <v>1.6799999999999999E-2</v>
      </c>
      <c r="L17" s="19">
        <f t="shared" si="1"/>
        <v>5289</v>
      </c>
      <c r="M17" s="19">
        <f t="shared" si="2"/>
        <v>5289</v>
      </c>
      <c r="N17" s="154">
        <f t="shared" si="5"/>
        <v>426176.14603565109</v>
      </c>
      <c r="O17" s="19"/>
      <c r="P17" s="19">
        <f t="shared" si="6"/>
        <v>22273.276035651128</v>
      </c>
      <c r="Q17" s="19">
        <f t="shared" si="3"/>
        <v>426176.14603565109</v>
      </c>
      <c r="R17" s="155"/>
      <c r="S17" s="156"/>
    </row>
    <row r="18" spans="1:19">
      <c r="B18" s="1" t="s">
        <v>31</v>
      </c>
      <c r="D18" s="158">
        <v>2419371.1399999997</v>
      </c>
      <c r="E18" s="22">
        <v>-64825.960800459499</v>
      </c>
      <c r="F18" s="22">
        <v>135957.14000000001</v>
      </c>
      <c r="G18" s="22">
        <v>-16624.330000000002</v>
      </c>
      <c r="H18" s="22">
        <v>1770.2712203937797</v>
      </c>
      <c r="I18" s="22">
        <f t="shared" si="4"/>
        <v>56277.120419934297</v>
      </c>
      <c r="J18" s="158">
        <f t="shared" si="0"/>
        <v>2475648.2604199341</v>
      </c>
      <c r="K18" s="159">
        <v>1.6799999999999999E-2</v>
      </c>
      <c r="L18" s="22">
        <f t="shared" si="1"/>
        <v>31108</v>
      </c>
      <c r="M18" s="22">
        <f t="shared" si="2"/>
        <v>31108</v>
      </c>
      <c r="N18" s="154">
        <f t="shared" si="5"/>
        <v>2506756.2604199341</v>
      </c>
      <c r="O18" s="22"/>
      <c r="P18" s="22">
        <f t="shared" si="6"/>
        <v>87385.120419934305</v>
      </c>
      <c r="Q18" s="22">
        <f t="shared" si="3"/>
        <v>2506756.2604199341</v>
      </c>
      <c r="R18" s="155"/>
      <c r="S18" s="156"/>
    </row>
    <row r="19" spans="1:19">
      <c r="B19" s="1" t="s">
        <v>33</v>
      </c>
      <c r="D19" s="154">
        <f>SUM(D13:D18)</f>
        <v>135562042.58000001</v>
      </c>
      <c r="E19" s="19">
        <f>SUM(E13:E18)</f>
        <v>-4574070.0583840832</v>
      </c>
      <c r="F19" s="19">
        <f t="shared" ref="F19:I19" si="7">SUM(F13:F18)</f>
        <v>10166068.140000004</v>
      </c>
      <c r="G19" s="19">
        <f t="shared" si="7"/>
        <v>5080976.0399999991</v>
      </c>
      <c r="H19" s="19">
        <f>SUM(H13:H18)</f>
        <v>129514.82115893472</v>
      </c>
      <c r="I19" s="19">
        <f t="shared" si="7"/>
        <v>10802488.942774851</v>
      </c>
      <c r="J19" s="154">
        <f>SUM(J13:J18)</f>
        <v>146364531.52277482</v>
      </c>
      <c r="K19" s="157"/>
      <c r="L19" s="19">
        <f>SUM(L13:L18)</f>
        <v>1839142</v>
      </c>
      <c r="M19" s="19">
        <f>SUM(M13:M18)</f>
        <v>1839142</v>
      </c>
      <c r="N19" s="154">
        <f>SUM(N13:N18)</f>
        <v>148203673.52277482</v>
      </c>
      <c r="O19" s="19"/>
      <c r="P19" s="19">
        <f>SUM(P13:P18)</f>
        <v>12641630.942774851</v>
      </c>
      <c r="Q19" s="19">
        <f>SUM(Q13:Q18)</f>
        <v>148203673.52277482</v>
      </c>
      <c r="R19" s="155"/>
    </row>
    <row r="20" spans="1:19">
      <c r="D20" s="154"/>
      <c r="E20" s="19"/>
      <c r="F20" s="19"/>
      <c r="G20" s="19"/>
      <c r="H20" s="19"/>
      <c r="I20" s="19"/>
      <c r="J20" s="154"/>
      <c r="K20" s="157"/>
      <c r="L20" s="19"/>
      <c r="M20" s="19" t="s">
        <v>65</v>
      </c>
      <c r="N20" s="154"/>
      <c r="O20" s="19"/>
      <c r="P20" s="19"/>
      <c r="Q20" s="19"/>
      <c r="R20" s="155"/>
      <c r="S20" s="156"/>
    </row>
    <row r="21" spans="1:19" s="23" customFormat="1">
      <c r="B21" s="1" t="s">
        <v>34</v>
      </c>
      <c r="D21" s="158">
        <v>144213.82999999999</v>
      </c>
      <c r="E21" s="22">
        <v>-2655.0820933180103</v>
      </c>
      <c r="F21" s="22">
        <v>6659.35</v>
      </c>
      <c r="G21" s="22">
        <v>0</v>
      </c>
      <c r="H21" s="22">
        <v>109.28553063773337</v>
      </c>
      <c r="I21" s="22">
        <f t="shared" ref="I21" si="8">SUM(E21:H21)</f>
        <v>4113.5534373197233</v>
      </c>
      <c r="J21" s="158">
        <f>D21+I21</f>
        <v>148327.38343731972</v>
      </c>
      <c r="K21" s="159">
        <v>1.67E-2</v>
      </c>
      <c r="L21" s="22">
        <f>ROUND(J21*K21*(273/365),0)</f>
        <v>1853</v>
      </c>
      <c r="M21" s="22">
        <f>SUM(L21:L21)</f>
        <v>1853</v>
      </c>
      <c r="N21" s="158">
        <f>M21+J21</f>
        <v>150180.38343731972</v>
      </c>
      <c r="O21" s="22"/>
      <c r="P21" s="19">
        <f>I21+M21</f>
        <v>5966.5534373197233</v>
      </c>
      <c r="Q21" s="22">
        <f>+D21+P21</f>
        <v>150180.38343731972</v>
      </c>
      <c r="R21" s="155"/>
    </row>
    <row r="22" spans="1:19">
      <c r="B22" s="1" t="s">
        <v>33</v>
      </c>
      <c r="D22" s="154">
        <f t="shared" ref="D22:J22" si="9">SUM(D21:D21)</f>
        <v>144213.82999999999</v>
      </c>
      <c r="E22" s="19">
        <f t="shared" si="9"/>
        <v>-2655.0820933180103</v>
      </c>
      <c r="F22" s="19">
        <f t="shared" si="9"/>
        <v>6659.35</v>
      </c>
      <c r="G22" s="19">
        <f t="shared" si="9"/>
        <v>0</v>
      </c>
      <c r="H22" s="19">
        <f>SUM(H21)</f>
        <v>109.28553063773337</v>
      </c>
      <c r="I22" s="19">
        <f t="shared" si="9"/>
        <v>4113.5534373197233</v>
      </c>
      <c r="J22" s="154">
        <f t="shared" si="9"/>
        <v>148327.38343731972</v>
      </c>
      <c r="K22" s="159"/>
      <c r="L22" s="19">
        <f>SUM(L21:L21)</f>
        <v>1853</v>
      </c>
      <c r="M22" s="19">
        <f>SUM(M21:M21)</f>
        <v>1853</v>
      </c>
      <c r="N22" s="154">
        <f>SUM(N21:N21)</f>
        <v>150180.38343731972</v>
      </c>
      <c r="O22" s="19"/>
      <c r="P22" s="19">
        <f>SUM(P21:P21)</f>
        <v>5966.5534373197233</v>
      </c>
      <c r="Q22" s="19">
        <f>SUM(Q21:Q21)</f>
        <v>150180.38343731972</v>
      </c>
      <c r="R22" s="155"/>
    </row>
    <row r="23" spans="1:19">
      <c r="D23" s="154"/>
      <c r="E23" s="19"/>
      <c r="F23" s="19"/>
      <c r="G23" s="19"/>
      <c r="H23" s="19"/>
      <c r="I23" s="19"/>
      <c r="J23" s="154"/>
      <c r="K23" s="159"/>
      <c r="L23" s="157"/>
      <c r="M23" s="157"/>
      <c r="N23" s="154"/>
      <c r="O23" s="19"/>
      <c r="P23" s="19"/>
      <c r="Q23" s="19"/>
      <c r="R23" s="155"/>
      <c r="S23" s="160"/>
    </row>
    <row r="24" spans="1:19" s="23" customFormat="1">
      <c r="A24" s="1"/>
      <c r="B24" s="1" t="s">
        <v>36</v>
      </c>
      <c r="C24" s="1"/>
      <c r="D24" s="158">
        <v>2359.42</v>
      </c>
      <c r="E24" s="22">
        <v>0</v>
      </c>
      <c r="F24" s="22">
        <v>0</v>
      </c>
      <c r="G24" s="22">
        <v>0</v>
      </c>
      <c r="H24" s="22"/>
      <c r="I24" s="22">
        <f t="shared" ref="I24" si="10">SUM(E24:H24)</f>
        <v>0</v>
      </c>
      <c r="J24" s="158">
        <f>D24+I24</f>
        <v>2359.42</v>
      </c>
      <c r="K24" s="159">
        <v>0</v>
      </c>
      <c r="L24" s="19">
        <f>ROUND(J24*K24*(273/365),0)</f>
        <v>0</v>
      </c>
      <c r="M24" s="22">
        <f>SUM(L24:L24)</f>
        <v>0</v>
      </c>
      <c r="N24" s="158">
        <f>M24+J24</f>
        <v>2359.42</v>
      </c>
      <c r="O24" s="19"/>
      <c r="P24" s="19">
        <f>I24+M24</f>
        <v>0</v>
      </c>
      <c r="Q24" s="22">
        <f>+D24+P24</f>
        <v>2359.42</v>
      </c>
      <c r="R24" s="155"/>
    </row>
    <row r="25" spans="1:19" s="23" customFormat="1">
      <c r="A25" s="1"/>
      <c r="C25" s="1"/>
      <c r="D25" s="158"/>
      <c r="E25" s="22"/>
      <c r="F25" s="22"/>
      <c r="G25" s="22"/>
      <c r="H25" s="22"/>
      <c r="I25" s="22"/>
      <c r="J25" s="158"/>
      <c r="K25" s="159"/>
      <c r="L25" s="22"/>
      <c r="M25" s="22"/>
      <c r="N25" s="158"/>
      <c r="O25" s="22"/>
      <c r="P25" s="19"/>
      <c r="Q25" s="22"/>
      <c r="R25" s="155"/>
    </row>
    <row r="26" spans="1:19" s="23" customFormat="1">
      <c r="A26" s="1"/>
      <c r="B26" s="1" t="s">
        <v>38</v>
      </c>
      <c r="C26" s="1"/>
      <c r="D26" s="158">
        <v>-660000</v>
      </c>
      <c r="E26" s="22">
        <f>-D26</f>
        <v>660000</v>
      </c>
      <c r="F26" s="22">
        <v>0</v>
      </c>
      <c r="G26" s="22">
        <v>0</v>
      </c>
      <c r="H26" s="22"/>
      <c r="I26" s="22">
        <f t="shared" ref="I26:I34" si="11">SUM(E26:H26)</f>
        <v>660000</v>
      </c>
      <c r="J26" s="158">
        <f t="shared" ref="J26:J34" si="12">D26+I26</f>
        <v>0</v>
      </c>
      <c r="K26" s="159">
        <v>0</v>
      </c>
      <c r="L26" s="22">
        <f t="shared" ref="L26:L34" si="13">ROUND(J26*K26*(273/365),0)</f>
        <v>0</v>
      </c>
      <c r="M26" s="22">
        <f t="shared" ref="M26:M34" si="14">SUM(L26:L26)</f>
        <v>0</v>
      </c>
      <c r="N26" s="158">
        <f t="shared" ref="N26:N34" si="15">M26+J26</f>
        <v>0</v>
      </c>
      <c r="O26" s="22"/>
      <c r="P26" s="19">
        <f t="shared" ref="P26:P34" si="16">I26+M26</f>
        <v>660000</v>
      </c>
      <c r="Q26" s="22">
        <f t="shared" ref="Q26:Q34" si="17">+D26+P26</f>
        <v>0</v>
      </c>
      <c r="R26" s="155"/>
    </row>
    <row r="27" spans="1:19" s="23" customFormat="1">
      <c r="A27" s="1"/>
      <c r="B27" s="1" t="s">
        <v>40</v>
      </c>
      <c r="C27" s="1"/>
      <c r="D27" s="158">
        <v>-3451762.12</v>
      </c>
      <c r="E27" s="22">
        <f>-D27</f>
        <v>3451762.12</v>
      </c>
      <c r="F27" s="22">
        <v>0</v>
      </c>
      <c r="G27" s="22">
        <v>0</v>
      </c>
      <c r="H27" s="22"/>
      <c r="I27" s="22">
        <f t="shared" si="11"/>
        <v>3451762.12</v>
      </c>
      <c r="J27" s="158">
        <f t="shared" si="12"/>
        <v>0</v>
      </c>
      <c r="K27" s="159">
        <v>0</v>
      </c>
      <c r="L27" s="22">
        <f t="shared" si="13"/>
        <v>0</v>
      </c>
      <c r="M27" s="22">
        <f t="shared" si="14"/>
        <v>0</v>
      </c>
      <c r="N27" s="158">
        <f t="shared" si="15"/>
        <v>0</v>
      </c>
      <c r="O27" s="22"/>
      <c r="P27" s="19">
        <f t="shared" si="16"/>
        <v>3451762.12</v>
      </c>
      <c r="Q27" s="22">
        <f t="shared" si="17"/>
        <v>0</v>
      </c>
      <c r="R27" s="155"/>
    </row>
    <row r="28" spans="1:19" s="23" customFormat="1">
      <c r="B28" s="1" t="s">
        <v>42</v>
      </c>
      <c r="D28" s="158">
        <v>0</v>
      </c>
      <c r="E28" s="22">
        <f>-D28</f>
        <v>0</v>
      </c>
      <c r="F28" s="22">
        <v>0</v>
      </c>
      <c r="G28" s="22">
        <v>0</v>
      </c>
      <c r="H28" s="22"/>
      <c r="I28" s="22">
        <f t="shared" si="11"/>
        <v>0</v>
      </c>
      <c r="J28" s="158">
        <f t="shared" si="12"/>
        <v>0</v>
      </c>
      <c r="K28" s="159">
        <v>0</v>
      </c>
      <c r="L28" s="22">
        <f t="shared" si="13"/>
        <v>0</v>
      </c>
      <c r="M28" s="22">
        <f t="shared" si="14"/>
        <v>0</v>
      </c>
      <c r="N28" s="158">
        <f t="shared" si="15"/>
        <v>0</v>
      </c>
      <c r="O28" s="22"/>
      <c r="P28" s="19">
        <f t="shared" si="16"/>
        <v>0</v>
      </c>
      <c r="Q28" s="22">
        <f t="shared" si="17"/>
        <v>0</v>
      </c>
      <c r="R28" s="24"/>
    </row>
    <row r="29" spans="1:19" s="23" customFormat="1">
      <c r="B29" s="1" t="s">
        <v>44</v>
      </c>
      <c r="D29" s="158">
        <v>0</v>
      </c>
      <c r="E29" s="22">
        <f>-D29</f>
        <v>0</v>
      </c>
      <c r="F29" s="22">
        <v>0</v>
      </c>
      <c r="G29" s="22">
        <v>0</v>
      </c>
      <c r="H29" s="22"/>
      <c r="I29" s="22">
        <f t="shared" si="11"/>
        <v>0</v>
      </c>
      <c r="J29" s="158">
        <f t="shared" si="12"/>
        <v>0</v>
      </c>
      <c r="K29" s="159">
        <v>0</v>
      </c>
      <c r="L29" s="22">
        <f t="shared" si="13"/>
        <v>0</v>
      </c>
      <c r="M29" s="22">
        <f t="shared" si="14"/>
        <v>0</v>
      </c>
      <c r="N29" s="158">
        <f t="shared" si="15"/>
        <v>0</v>
      </c>
      <c r="O29" s="22"/>
      <c r="P29" s="19">
        <f t="shared" si="16"/>
        <v>0</v>
      </c>
      <c r="Q29" s="22">
        <f t="shared" si="17"/>
        <v>0</v>
      </c>
      <c r="R29" s="24"/>
      <c r="S29" s="24"/>
    </row>
    <row r="30" spans="1:19" s="23" customFormat="1">
      <c r="B30" s="1" t="s">
        <v>46</v>
      </c>
      <c r="D30" s="158">
        <v>0</v>
      </c>
      <c r="E30" s="22">
        <f>-D30</f>
        <v>0</v>
      </c>
      <c r="F30" s="22">
        <v>0</v>
      </c>
      <c r="G30" s="22">
        <v>0</v>
      </c>
      <c r="H30" s="22"/>
      <c r="I30" s="22">
        <f t="shared" si="11"/>
        <v>0</v>
      </c>
      <c r="J30" s="158">
        <f t="shared" si="12"/>
        <v>0</v>
      </c>
      <c r="K30" s="159">
        <v>0</v>
      </c>
      <c r="L30" s="22">
        <f t="shared" si="13"/>
        <v>0</v>
      </c>
      <c r="M30" s="22">
        <f t="shared" si="14"/>
        <v>0</v>
      </c>
      <c r="N30" s="158">
        <f t="shared" si="15"/>
        <v>0</v>
      </c>
      <c r="O30" s="22"/>
      <c r="P30" s="19">
        <f t="shared" si="16"/>
        <v>0</v>
      </c>
      <c r="Q30" s="22">
        <f t="shared" si="17"/>
        <v>0</v>
      </c>
      <c r="R30" s="24"/>
      <c r="S30" s="24"/>
    </row>
    <row r="31" spans="1:19" s="23" customFormat="1">
      <c r="B31" s="1" t="s">
        <v>48</v>
      </c>
      <c r="D31" s="158">
        <v>4518987.83</v>
      </c>
      <c r="E31" s="22">
        <f t="shared" ref="E31:E32" si="18">-D31</f>
        <v>-4518987.83</v>
      </c>
      <c r="F31" s="22">
        <v>0</v>
      </c>
      <c r="G31" s="22">
        <v>0</v>
      </c>
      <c r="H31" s="22"/>
      <c r="I31" s="22">
        <f t="shared" si="11"/>
        <v>-4518987.83</v>
      </c>
      <c r="J31" s="158">
        <f t="shared" si="12"/>
        <v>0</v>
      </c>
      <c r="K31" s="159">
        <v>0</v>
      </c>
      <c r="L31" s="22">
        <f t="shared" si="13"/>
        <v>0</v>
      </c>
      <c r="M31" s="22">
        <f t="shared" si="14"/>
        <v>0</v>
      </c>
      <c r="N31" s="158">
        <f t="shared" si="15"/>
        <v>0</v>
      </c>
      <c r="O31" s="22"/>
      <c r="P31" s="19">
        <f t="shared" si="16"/>
        <v>-4518987.83</v>
      </c>
      <c r="Q31" s="22">
        <f t="shared" si="17"/>
        <v>0</v>
      </c>
      <c r="R31" s="24"/>
      <c r="S31" s="24"/>
    </row>
    <row r="32" spans="1:19" s="23" customFormat="1">
      <c r="B32" s="1" t="s">
        <v>50</v>
      </c>
      <c r="D32" s="158">
        <v>214735.66</v>
      </c>
      <c r="E32" s="22">
        <f t="shared" si="18"/>
        <v>-214735.66</v>
      </c>
      <c r="F32" s="22">
        <v>0</v>
      </c>
      <c r="G32" s="22">
        <v>0</v>
      </c>
      <c r="H32" s="22"/>
      <c r="I32" s="22">
        <f t="shared" si="11"/>
        <v>-214735.66</v>
      </c>
      <c r="J32" s="158">
        <f t="shared" si="12"/>
        <v>0</v>
      </c>
      <c r="K32" s="159">
        <v>0</v>
      </c>
      <c r="L32" s="22">
        <f t="shared" si="13"/>
        <v>0</v>
      </c>
      <c r="M32" s="22">
        <f t="shared" si="14"/>
        <v>0</v>
      </c>
      <c r="N32" s="158">
        <f t="shared" si="15"/>
        <v>0</v>
      </c>
      <c r="O32" s="22"/>
      <c r="P32" s="19">
        <f t="shared" si="16"/>
        <v>-214735.66</v>
      </c>
      <c r="Q32" s="22">
        <f t="shared" si="17"/>
        <v>0</v>
      </c>
      <c r="R32" s="24"/>
      <c r="S32" s="24"/>
    </row>
    <row r="33" spans="1:18" s="23" customFormat="1">
      <c r="A33" s="1"/>
      <c r="B33" s="1" t="s">
        <v>143</v>
      </c>
      <c r="C33" s="1"/>
      <c r="D33" s="158">
        <v>-760614.67</v>
      </c>
      <c r="E33" s="22">
        <v>0</v>
      </c>
      <c r="F33" s="22">
        <f>-D33</f>
        <v>760614.67</v>
      </c>
      <c r="G33" s="22">
        <v>0</v>
      </c>
      <c r="H33" s="22"/>
      <c r="I33" s="22">
        <f t="shared" si="11"/>
        <v>760614.67</v>
      </c>
      <c r="J33" s="158">
        <f t="shared" si="12"/>
        <v>0</v>
      </c>
      <c r="K33" s="159">
        <v>0</v>
      </c>
      <c r="L33" s="22">
        <f t="shared" si="13"/>
        <v>0</v>
      </c>
      <c r="M33" s="22">
        <f t="shared" si="14"/>
        <v>0</v>
      </c>
      <c r="N33" s="158">
        <f t="shared" si="15"/>
        <v>0</v>
      </c>
      <c r="O33" s="22"/>
      <c r="P33" s="19">
        <f t="shared" si="16"/>
        <v>760614.67</v>
      </c>
      <c r="Q33" s="22">
        <f t="shared" si="17"/>
        <v>0</v>
      </c>
      <c r="R33" s="24"/>
    </row>
    <row r="34" spans="1:18" s="23" customFormat="1">
      <c r="A34" s="1"/>
      <c r="B34" s="1" t="s">
        <v>54</v>
      </c>
      <c r="C34" s="1"/>
      <c r="D34" s="158">
        <v>0</v>
      </c>
      <c r="E34" s="22">
        <f>D34*-1</f>
        <v>0</v>
      </c>
      <c r="F34" s="22">
        <v>0</v>
      </c>
      <c r="G34" s="22">
        <v>0</v>
      </c>
      <c r="H34" s="22"/>
      <c r="I34" s="22">
        <f t="shared" si="11"/>
        <v>0</v>
      </c>
      <c r="J34" s="158">
        <f t="shared" si="12"/>
        <v>0</v>
      </c>
      <c r="K34" s="159">
        <v>0</v>
      </c>
      <c r="L34" s="22">
        <f t="shared" si="13"/>
        <v>0</v>
      </c>
      <c r="M34" s="22">
        <f t="shared" si="14"/>
        <v>0</v>
      </c>
      <c r="N34" s="158">
        <f t="shared" si="15"/>
        <v>0</v>
      </c>
      <c r="O34" s="22"/>
      <c r="P34" s="19">
        <f t="shared" si="16"/>
        <v>0</v>
      </c>
      <c r="Q34" s="22">
        <f t="shared" si="17"/>
        <v>0</v>
      </c>
      <c r="R34" s="24"/>
    </row>
    <row r="35" spans="1:18" s="23" customFormat="1">
      <c r="A35" s="1"/>
      <c r="C35" s="1"/>
      <c r="D35" s="158"/>
      <c r="E35" s="22"/>
      <c r="F35" s="22"/>
      <c r="G35" s="22"/>
      <c r="H35" s="22"/>
      <c r="I35" s="22"/>
      <c r="J35" s="158"/>
      <c r="K35" s="159"/>
      <c r="L35" s="19"/>
      <c r="M35" s="22"/>
      <c r="N35" s="158"/>
      <c r="O35" s="22"/>
      <c r="P35" s="22"/>
      <c r="Q35" s="22"/>
      <c r="R35" s="24"/>
    </row>
    <row r="36" spans="1:18" s="23" customFormat="1">
      <c r="B36" s="1" t="s">
        <v>144</v>
      </c>
      <c r="D36" s="158">
        <v>641000</v>
      </c>
      <c r="E36" s="22">
        <v>0</v>
      </c>
      <c r="F36" s="22">
        <v>0</v>
      </c>
      <c r="G36" s="22">
        <v>0</v>
      </c>
      <c r="H36" s="22"/>
      <c r="I36" s="22">
        <f t="shared" ref="I36" si="19">SUM(E36:H36)</f>
        <v>0</v>
      </c>
      <c r="J36" s="158">
        <f>D36+I36</f>
        <v>641000</v>
      </c>
      <c r="K36" s="159">
        <v>0</v>
      </c>
      <c r="L36" s="22">
        <f>ROUND(J36*K36*(273/365),0)</f>
        <v>0</v>
      </c>
      <c r="M36" s="22">
        <f>SUM(L36:L36)</f>
        <v>0</v>
      </c>
      <c r="N36" s="158">
        <f>M36+J36</f>
        <v>641000</v>
      </c>
      <c r="O36" s="22"/>
      <c r="P36" s="19">
        <f>I36+M36</f>
        <v>0</v>
      </c>
      <c r="Q36" s="22">
        <f>+D36+P36</f>
        <v>641000</v>
      </c>
      <c r="R36" s="24"/>
    </row>
    <row r="37" spans="1:18" s="23" customFormat="1">
      <c r="A37" s="1"/>
      <c r="C37" s="1"/>
      <c r="D37" s="158"/>
      <c r="E37" s="22"/>
      <c r="F37" s="22"/>
      <c r="G37" s="22"/>
      <c r="H37" s="22"/>
      <c r="I37" s="22"/>
      <c r="J37" s="158"/>
      <c r="K37" s="159"/>
      <c r="L37" s="159"/>
      <c r="M37" s="159"/>
      <c r="N37" s="158"/>
      <c r="O37" s="22"/>
      <c r="P37" s="22"/>
      <c r="Q37" s="22"/>
      <c r="R37" s="24"/>
    </row>
    <row r="38" spans="1:18">
      <c r="B38" s="29" t="s">
        <v>6</v>
      </c>
      <c r="C38" s="30"/>
      <c r="D38" s="161">
        <f t="shared" ref="D38:J38" si="20">+D19+D22+D24+SUM(D26:D36)</f>
        <v>136210962.53</v>
      </c>
      <c r="E38" s="35">
        <f t="shared" si="20"/>
        <v>-5198686.5104774013</v>
      </c>
      <c r="F38" s="35">
        <f t="shared" si="20"/>
        <v>10933342.160000004</v>
      </c>
      <c r="G38" s="35">
        <f t="shared" si="20"/>
        <v>5080976.0399999991</v>
      </c>
      <c r="H38" s="35">
        <f t="shared" si="20"/>
        <v>129624.10668957245</v>
      </c>
      <c r="I38" s="35">
        <f t="shared" si="20"/>
        <v>10945255.796212172</v>
      </c>
      <c r="J38" s="161">
        <f t="shared" si="20"/>
        <v>147156218.32621211</v>
      </c>
      <c r="K38" s="35">
        <f t="shared" ref="K38" si="21">+K19+K22+K24+SUM(K26:K36)</f>
        <v>0</v>
      </c>
      <c r="L38" s="35">
        <f>+L19+L22+L24+SUM(L26:L36)</f>
        <v>1840995</v>
      </c>
      <c r="M38" s="35">
        <f t="shared" ref="M38" si="22">+M19+M22+M24+SUM(M26:M36)</f>
        <v>1840995</v>
      </c>
      <c r="N38" s="161">
        <f>+N19+N22+N24+SUM(N26:N36)</f>
        <v>148997213.32621211</v>
      </c>
      <c r="O38" s="35"/>
      <c r="P38" s="35">
        <f>+P19+P22+P24+SUM(P26:P36)</f>
        <v>12786250.796212172</v>
      </c>
      <c r="Q38" s="35">
        <f>+Q19+Q22+Q24+SUM(Q26:Q36)</f>
        <v>148997213.32621211</v>
      </c>
      <c r="R38" s="13"/>
    </row>
    <row r="39" spans="1:18">
      <c r="D39" s="154"/>
      <c r="E39" s="19"/>
      <c r="F39" s="19"/>
      <c r="G39" s="19"/>
      <c r="H39" s="19"/>
      <c r="I39" s="19"/>
      <c r="J39" s="154"/>
      <c r="K39" s="19"/>
      <c r="L39" s="19"/>
      <c r="M39" s="19"/>
      <c r="N39" s="154"/>
      <c r="O39" s="19"/>
      <c r="P39" s="13"/>
      <c r="Q39" s="19"/>
      <c r="R39" s="13"/>
    </row>
    <row r="40" spans="1:18">
      <c r="A40" s="10" t="s">
        <v>58</v>
      </c>
      <c r="B40" s="10"/>
      <c r="D40" s="154"/>
      <c r="E40" s="19"/>
      <c r="F40" s="19"/>
      <c r="G40" s="19"/>
      <c r="H40" s="19"/>
      <c r="I40" s="19"/>
      <c r="J40" s="154"/>
      <c r="K40" s="19"/>
      <c r="L40" s="19"/>
      <c r="M40" s="19"/>
      <c r="N40" s="154"/>
      <c r="O40" s="19"/>
      <c r="P40" s="13"/>
      <c r="Q40" s="19"/>
      <c r="R40" s="13"/>
    </row>
    <row r="41" spans="1:18">
      <c r="B41" s="36" t="s">
        <v>60</v>
      </c>
      <c r="D41" s="154">
        <v>46265137.689999998</v>
      </c>
      <c r="E41" s="19">
        <v>-1493626.9222345806</v>
      </c>
      <c r="F41" s="19">
        <v>182358.56</v>
      </c>
      <c r="G41" s="19">
        <v>-331799.81999999995</v>
      </c>
      <c r="H41" s="19">
        <v>40788.05345556057</v>
      </c>
      <c r="I41" s="19">
        <f t="shared" ref="I41:I43" si="23">SUM(E41:H41)</f>
        <v>-1602280.1287790202</v>
      </c>
      <c r="J41" s="154">
        <f>D41+I41</f>
        <v>44662857.561220974</v>
      </c>
      <c r="K41" s="82">
        <v>1.6799999999999999E-2</v>
      </c>
      <c r="L41" s="19">
        <f>ROUND(J41*K41*(273/365),0)</f>
        <v>561210</v>
      </c>
      <c r="M41" s="19">
        <f>SUM(L41:L41)</f>
        <v>561210</v>
      </c>
      <c r="N41" s="154">
        <f t="shared" ref="N41:N43" si="24">M41+J41</f>
        <v>45224067.561220974</v>
      </c>
      <c r="O41" s="19"/>
      <c r="P41" s="19">
        <f t="shared" ref="P41:P43" si="25">I41+M41</f>
        <v>-1041070.1287790202</v>
      </c>
      <c r="Q41" s="19">
        <f>+D41+P41</f>
        <v>45224067.561220974</v>
      </c>
      <c r="R41" s="13"/>
    </row>
    <row r="42" spans="1:18" s="23" customFormat="1">
      <c r="B42" s="36" t="s">
        <v>61</v>
      </c>
      <c r="D42" s="154">
        <v>168448.30000000002</v>
      </c>
      <c r="E42" s="19">
        <v>-3641.064384326492</v>
      </c>
      <c r="F42" s="19">
        <v>5.59</v>
      </c>
      <c r="G42" s="19">
        <v>0</v>
      </c>
      <c r="H42" s="19">
        <v>99.430404294575411</v>
      </c>
      <c r="I42" s="19">
        <f t="shared" si="23"/>
        <v>-3536.0439800319164</v>
      </c>
      <c r="J42" s="154">
        <f>D42+I42</f>
        <v>164912.2560199681</v>
      </c>
      <c r="K42" s="157">
        <f>K41</f>
        <v>1.6799999999999999E-2</v>
      </c>
      <c r="L42" s="19">
        <f>ROUND(J42*K42*(273/365),0)</f>
        <v>2072</v>
      </c>
      <c r="M42" s="19">
        <f>SUM(L42:L42)</f>
        <v>2072</v>
      </c>
      <c r="N42" s="154">
        <f t="shared" si="24"/>
        <v>166984.2560199681</v>
      </c>
      <c r="O42" s="19"/>
      <c r="P42" s="19">
        <f t="shared" si="25"/>
        <v>-1464.0439800319164</v>
      </c>
      <c r="Q42" s="19">
        <f>+D42+P42</f>
        <v>166984.2560199681</v>
      </c>
      <c r="R42" s="24"/>
    </row>
    <row r="43" spans="1:18">
      <c r="B43" s="36" t="s">
        <v>63</v>
      </c>
      <c r="C43" s="23"/>
      <c r="D43" s="158">
        <v>72910.599999999991</v>
      </c>
      <c r="E43" s="22">
        <v>-382.66528184258289</v>
      </c>
      <c r="F43" s="22">
        <v>767.85</v>
      </c>
      <c r="G43" s="22">
        <v>0</v>
      </c>
      <c r="H43" s="22">
        <v>10.449846436907684</v>
      </c>
      <c r="I43" s="22">
        <f t="shared" si="23"/>
        <v>395.63456459432484</v>
      </c>
      <c r="J43" s="158">
        <f>D43+I43</f>
        <v>73306.234564594313</v>
      </c>
      <c r="K43" s="159">
        <f>K41</f>
        <v>1.6799999999999999E-2</v>
      </c>
      <c r="L43" s="22">
        <f>ROUND(J43*K43*(273/365),0)</f>
        <v>921</v>
      </c>
      <c r="M43" s="22">
        <f>SUM(L43:L43)</f>
        <v>921</v>
      </c>
      <c r="N43" s="158">
        <f t="shared" si="24"/>
        <v>74227.234564594313</v>
      </c>
      <c r="O43" s="22"/>
      <c r="P43" s="19">
        <f t="shared" si="25"/>
        <v>1316.6345645943247</v>
      </c>
      <c r="Q43" s="22">
        <f>+D43+P43</f>
        <v>74227.234564594313</v>
      </c>
      <c r="R43" s="13"/>
    </row>
    <row r="44" spans="1:18">
      <c r="B44" s="1" t="s">
        <v>33</v>
      </c>
      <c r="D44" s="154">
        <f t="shared" ref="D44:J44" si="26">SUM(D41:D43)</f>
        <v>46506496.589999996</v>
      </c>
      <c r="E44" s="19">
        <f t="shared" si="26"/>
        <v>-1497650.6519007499</v>
      </c>
      <c r="F44" s="19">
        <f t="shared" si="26"/>
        <v>183132</v>
      </c>
      <c r="G44" s="19">
        <f t="shared" si="26"/>
        <v>-331799.81999999995</v>
      </c>
      <c r="H44" s="19">
        <f>SUM(H41:H43)</f>
        <v>40897.933706292053</v>
      </c>
      <c r="I44" s="19">
        <f t="shared" si="26"/>
        <v>-1605420.5381944578</v>
      </c>
      <c r="J44" s="154">
        <f t="shared" si="26"/>
        <v>44901076.051805533</v>
      </c>
      <c r="K44" s="157"/>
      <c r="L44" s="19">
        <f>SUM(L41:L43)</f>
        <v>564203</v>
      </c>
      <c r="M44" s="19">
        <f>SUM(M41:M43)</f>
        <v>564203</v>
      </c>
      <c r="N44" s="154">
        <f>SUM(N41:N43)</f>
        <v>45465279.051805533</v>
      </c>
      <c r="O44" s="19"/>
      <c r="P44" s="19">
        <f>SUM(P41:P43)</f>
        <v>-1041217.5381944578</v>
      </c>
      <c r="Q44" s="19">
        <f>SUM(Q41:Q43)</f>
        <v>45465279.051805533</v>
      </c>
      <c r="R44" s="13"/>
    </row>
    <row r="45" spans="1:18">
      <c r="D45" s="154"/>
      <c r="E45" s="19"/>
      <c r="F45" s="19"/>
      <c r="G45" s="19"/>
      <c r="H45" s="19"/>
      <c r="I45" s="19"/>
      <c r="J45" s="154"/>
      <c r="K45" s="19"/>
      <c r="L45" s="19"/>
      <c r="M45" s="19"/>
      <c r="N45" s="154"/>
      <c r="O45" s="19"/>
      <c r="P45" s="19"/>
      <c r="Q45" s="19"/>
      <c r="R45" s="13"/>
    </row>
    <row r="46" spans="1:18">
      <c r="B46" s="36" t="s">
        <v>66</v>
      </c>
      <c r="D46" s="158">
        <v>66180646.259999998</v>
      </c>
      <c r="E46" s="22">
        <v>-2076109.0361149381</v>
      </c>
      <c r="F46" s="22">
        <v>377808.95</v>
      </c>
      <c r="G46" s="22">
        <v>-391448.72488594695</v>
      </c>
      <c r="H46" s="22">
        <v>53938.319217868186</v>
      </c>
      <c r="I46" s="22">
        <f t="shared" ref="I46" si="27">SUM(E46:H46)</f>
        <v>-2035810.4917830168</v>
      </c>
      <c r="J46" s="158">
        <f>D46+I46</f>
        <v>64144835.768216982</v>
      </c>
      <c r="K46" s="97">
        <v>1.6799999999999999E-2</v>
      </c>
      <c r="L46" s="22">
        <f>ROUND(J46*K46*(273/365),0)</f>
        <v>806011</v>
      </c>
      <c r="M46" s="22">
        <f>SUM(L46:L46)</f>
        <v>806011</v>
      </c>
      <c r="N46" s="158">
        <f>M46+J46</f>
        <v>64950846.768216982</v>
      </c>
      <c r="O46" s="22"/>
      <c r="P46" s="19">
        <f>I46+M46</f>
        <v>-1229799.4917830168</v>
      </c>
      <c r="Q46" s="22">
        <f>+D46+P46</f>
        <v>64950846.768216982</v>
      </c>
      <c r="R46" s="13"/>
    </row>
    <row r="47" spans="1:18">
      <c r="B47" s="1" t="s">
        <v>33</v>
      </c>
      <c r="D47" s="154">
        <f t="shared" ref="D47:J47" si="28">SUM(D46:D46)</f>
        <v>66180646.259999998</v>
      </c>
      <c r="E47" s="19">
        <f t="shared" si="28"/>
        <v>-2076109.0361149381</v>
      </c>
      <c r="F47" s="19">
        <f t="shared" si="28"/>
        <v>377808.95</v>
      </c>
      <c r="G47" s="19">
        <f t="shared" si="28"/>
        <v>-391448.72488594695</v>
      </c>
      <c r="H47" s="19">
        <f>SUM(H46)</f>
        <v>53938.319217868186</v>
      </c>
      <c r="I47" s="19">
        <f t="shared" si="28"/>
        <v>-2035810.4917830168</v>
      </c>
      <c r="J47" s="154">
        <f t="shared" si="28"/>
        <v>64144835.768216982</v>
      </c>
      <c r="K47" s="157"/>
      <c r="L47" s="19">
        <f>SUM(L46:L46)</f>
        <v>806011</v>
      </c>
      <c r="M47" s="19">
        <f>SUM(M46:M46)</f>
        <v>806011</v>
      </c>
      <c r="N47" s="154">
        <f>SUM(N46:N46)</f>
        <v>64950846.768216982</v>
      </c>
      <c r="O47" s="19"/>
      <c r="P47" s="19">
        <f>SUM(P46:P46)</f>
        <v>-1229799.4917830168</v>
      </c>
      <c r="Q47" s="19">
        <f>SUM(Q46:Q46)</f>
        <v>64950846.768216982</v>
      </c>
      <c r="R47" s="13"/>
    </row>
    <row r="48" spans="1:18">
      <c r="B48" s="36"/>
      <c r="D48" s="154"/>
      <c r="E48" s="19"/>
      <c r="F48" s="19"/>
      <c r="G48" s="19"/>
      <c r="H48" s="19"/>
      <c r="I48" s="19"/>
      <c r="J48" s="154"/>
      <c r="K48" s="157"/>
      <c r="L48" s="19"/>
      <c r="M48" s="19"/>
      <c r="N48" s="154"/>
      <c r="O48" s="19"/>
      <c r="P48" s="19"/>
      <c r="Q48" s="19"/>
      <c r="R48" s="13"/>
    </row>
    <row r="49" spans="1:18" s="23" customFormat="1">
      <c r="B49" s="36" t="s">
        <v>67</v>
      </c>
      <c r="D49" s="158">
        <v>13953487.720000001</v>
      </c>
      <c r="E49" s="22">
        <v>-392592.99446434574</v>
      </c>
      <c r="F49" s="22">
        <v>0</v>
      </c>
      <c r="G49" s="22">
        <v>-82250.307936329671</v>
      </c>
      <c r="H49" s="22">
        <v>9814.6020020372489</v>
      </c>
      <c r="I49" s="22">
        <f t="shared" ref="I49" si="29">SUM(E49:H49)</f>
        <v>-465028.7003986382</v>
      </c>
      <c r="J49" s="158">
        <f>D49+I49</f>
        <v>13488459.019601362</v>
      </c>
      <c r="K49" s="97">
        <v>1.6799999999999999E-2</v>
      </c>
      <c r="L49" s="22">
        <f>ROUND(J49*K49*(273/365),0)</f>
        <v>169489</v>
      </c>
      <c r="M49" s="22">
        <f>SUM(L49:L49)</f>
        <v>169489</v>
      </c>
      <c r="N49" s="158">
        <f>M49+J49</f>
        <v>13657948.019601362</v>
      </c>
      <c r="O49" s="22"/>
      <c r="P49" s="19">
        <f>I49+M49</f>
        <v>-295539.7003986382</v>
      </c>
      <c r="Q49" s="22">
        <f>+D49+P49</f>
        <v>13657948.019601362</v>
      </c>
      <c r="R49" s="24"/>
    </row>
    <row r="50" spans="1:18">
      <c r="B50" s="1" t="s">
        <v>33</v>
      </c>
      <c r="D50" s="154">
        <f t="shared" ref="D50:J50" si="30">SUM(D49)</f>
        <v>13953487.720000001</v>
      </c>
      <c r="E50" s="19">
        <f t="shared" si="30"/>
        <v>-392592.99446434574</v>
      </c>
      <c r="F50" s="19">
        <f t="shared" si="30"/>
        <v>0</v>
      </c>
      <c r="G50" s="19">
        <f t="shared" si="30"/>
        <v>-82250.307936329671</v>
      </c>
      <c r="H50" s="19">
        <f>SUM(H49)</f>
        <v>9814.6020020372489</v>
      </c>
      <c r="I50" s="19">
        <f t="shared" si="30"/>
        <v>-465028.7003986382</v>
      </c>
      <c r="J50" s="154">
        <f t="shared" si="30"/>
        <v>13488459.019601362</v>
      </c>
      <c r="K50" s="157"/>
      <c r="L50" s="19">
        <f>SUM(L49)</f>
        <v>169489</v>
      </c>
      <c r="M50" s="19">
        <f>SUM(M49)</f>
        <v>169489</v>
      </c>
      <c r="N50" s="154">
        <f>SUM(N49)</f>
        <v>13657948.019601362</v>
      </c>
      <c r="O50" s="19"/>
      <c r="P50" s="19">
        <f>SUM(P49)</f>
        <v>-295539.7003986382</v>
      </c>
      <c r="Q50" s="19">
        <f>SUM(Q49)</f>
        <v>13657948.019601362</v>
      </c>
      <c r="R50" s="13"/>
    </row>
    <row r="51" spans="1:18">
      <c r="D51" s="154"/>
      <c r="E51" s="19"/>
      <c r="F51" s="19"/>
      <c r="G51" s="19"/>
      <c r="H51" s="19"/>
      <c r="I51" s="19"/>
      <c r="J51" s="154" t="s">
        <v>65</v>
      </c>
      <c r="K51" s="19"/>
      <c r="L51" s="19"/>
      <c r="M51" s="19"/>
      <c r="N51" s="154"/>
      <c r="O51" s="19"/>
      <c r="P51" s="19"/>
      <c r="Q51" s="19"/>
    </row>
    <row r="52" spans="1:18">
      <c r="B52" s="36" t="s">
        <v>69</v>
      </c>
      <c r="D52" s="154">
        <v>291962.72000000003</v>
      </c>
      <c r="E52" s="19">
        <v>-5449.7425865468776</v>
      </c>
      <c r="F52" s="19">
        <v>3433.8</v>
      </c>
      <c r="G52" s="19">
        <v>0</v>
      </c>
      <c r="H52" s="19">
        <v>224.34451313440246</v>
      </c>
      <c r="I52" s="19">
        <f t="shared" ref="I52:I53" si="31">SUM(E52:H52)</f>
        <v>-1791.5980734124751</v>
      </c>
      <c r="J52" s="154">
        <f>D52+I52</f>
        <v>290171.12192658754</v>
      </c>
      <c r="K52" s="157">
        <v>1.67E-2</v>
      </c>
      <c r="L52" s="19">
        <f>ROUND(J52*K52*(273/365),0)</f>
        <v>3624</v>
      </c>
      <c r="M52" s="19">
        <f>SUM(L52:L52)</f>
        <v>3624</v>
      </c>
      <c r="N52" s="154">
        <f t="shared" ref="N52:N53" si="32">M52+J52</f>
        <v>293795.12192658754</v>
      </c>
      <c r="O52" s="19"/>
      <c r="P52" s="19">
        <f t="shared" ref="P52:P53" si="33">I52+M52</f>
        <v>1832.4019265875249</v>
      </c>
      <c r="Q52" s="19">
        <f>+D52+P52</f>
        <v>293795.12192658754</v>
      </c>
      <c r="R52" s="13"/>
    </row>
    <row r="53" spans="1:18">
      <c r="B53" s="36" t="s">
        <v>71</v>
      </c>
      <c r="D53" s="158">
        <v>25015.81</v>
      </c>
      <c r="E53" s="22">
        <v>-797.76673333600149</v>
      </c>
      <c r="F53" s="22">
        <v>0</v>
      </c>
      <c r="G53" s="22">
        <v>0</v>
      </c>
      <c r="H53" s="22">
        <v>18.137232840722508</v>
      </c>
      <c r="I53" s="22">
        <f t="shared" si="31"/>
        <v>-779.62950049527899</v>
      </c>
      <c r="J53" s="158">
        <f>D53+I53</f>
        <v>24236.180499504721</v>
      </c>
      <c r="K53" s="159">
        <v>1.6799999999999999E-2</v>
      </c>
      <c r="L53" s="22">
        <f>ROUND(J53*K53*(273/365),0)</f>
        <v>305</v>
      </c>
      <c r="M53" s="22">
        <f>SUM(L53:L53)</f>
        <v>305</v>
      </c>
      <c r="N53" s="158">
        <f t="shared" si="32"/>
        <v>24541.180499504721</v>
      </c>
      <c r="O53" s="22"/>
      <c r="P53" s="19">
        <f t="shared" si="33"/>
        <v>-474.62950049527899</v>
      </c>
      <c r="Q53" s="22">
        <f>+D53+P53</f>
        <v>24541.180499504721</v>
      </c>
      <c r="R53" s="13"/>
    </row>
    <row r="54" spans="1:18">
      <c r="B54" s="1" t="s">
        <v>33</v>
      </c>
      <c r="D54" s="154">
        <f t="shared" ref="D54:J54" si="34">SUM(D52:D53)</f>
        <v>316978.53000000003</v>
      </c>
      <c r="E54" s="19">
        <f t="shared" si="34"/>
        <v>-6247.509319882879</v>
      </c>
      <c r="F54" s="19">
        <f t="shared" si="34"/>
        <v>3433.8</v>
      </c>
      <c r="G54" s="19">
        <f t="shared" si="34"/>
        <v>0</v>
      </c>
      <c r="H54" s="19">
        <f>SUM(H52:H53)</f>
        <v>242.48174597512497</v>
      </c>
      <c r="I54" s="19">
        <f t="shared" si="34"/>
        <v>-2571.227573907754</v>
      </c>
      <c r="J54" s="154">
        <f t="shared" si="34"/>
        <v>314407.30242609227</v>
      </c>
      <c r="K54" s="159"/>
      <c r="L54" s="19">
        <f>SUM(L52:L53)</f>
        <v>3929</v>
      </c>
      <c r="M54" s="19">
        <f>SUM(M52:M53)</f>
        <v>3929</v>
      </c>
      <c r="N54" s="154">
        <f>SUM(N52:N53)</f>
        <v>318336.30242609227</v>
      </c>
      <c r="O54" s="19"/>
      <c r="P54" s="19">
        <f>SUM(P52:P53)</f>
        <v>1357.772426092246</v>
      </c>
      <c r="Q54" s="19">
        <f>SUM(Q52:Q53)</f>
        <v>318336.30242609227</v>
      </c>
      <c r="R54" s="13"/>
    </row>
    <row r="55" spans="1:18">
      <c r="D55" s="154"/>
      <c r="E55" s="19"/>
      <c r="F55" s="19"/>
      <c r="G55" s="19"/>
      <c r="H55" s="19"/>
      <c r="I55" s="19"/>
      <c r="J55" s="154"/>
      <c r="K55" s="22"/>
      <c r="L55" s="19"/>
      <c r="M55" s="19"/>
      <c r="N55" s="154"/>
      <c r="O55" s="19"/>
      <c r="P55" s="19"/>
      <c r="Q55" s="19"/>
    </row>
    <row r="56" spans="1:18" s="23" customFormat="1">
      <c r="A56" s="1"/>
      <c r="B56" s="1" t="s">
        <v>36</v>
      </c>
      <c r="C56" s="1"/>
      <c r="D56" s="158">
        <v>381524.66</v>
      </c>
      <c r="E56" s="22">
        <v>0</v>
      </c>
      <c r="F56" s="22">
        <v>0</v>
      </c>
      <c r="G56" s="22">
        <v>0</v>
      </c>
      <c r="H56" s="22"/>
      <c r="I56" s="22">
        <f t="shared" ref="I56" si="35">SUM(E56:H56)</f>
        <v>0</v>
      </c>
      <c r="J56" s="158">
        <f>D56+I56</f>
        <v>381524.66</v>
      </c>
      <c r="K56" s="159">
        <v>0</v>
      </c>
      <c r="L56" s="22">
        <f>ROUND(J56*K56*(273/365),0)</f>
        <v>0</v>
      </c>
      <c r="M56" s="22">
        <f>SUM(L56:L56)</f>
        <v>0</v>
      </c>
      <c r="N56" s="154">
        <f>M56+J56</f>
        <v>381524.66</v>
      </c>
      <c r="O56" s="22"/>
      <c r="P56" s="19">
        <f>I56+M56</f>
        <v>0</v>
      </c>
      <c r="Q56" s="22">
        <f>+D56+P56</f>
        <v>381524.66</v>
      </c>
      <c r="R56" s="24"/>
    </row>
    <row r="57" spans="1:18" s="23" customFormat="1">
      <c r="A57" s="1"/>
      <c r="B57" s="1"/>
      <c r="C57" s="1"/>
      <c r="D57" s="154"/>
      <c r="E57" s="22"/>
      <c r="F57" s="19"/>
      <c r="G57" s="19"/>
      <c r="H57" s="19"/>
      <c r="I57" s="19"/>
      <c r="J57" s="154"/>
      <c r="K57" s="159"/>
      <c r="L57" s="22"/>
      <c r="M57" s="22"/>
      <c r="N57" s="154"/>
      <c r="O57" s="19"/>
      <c r="P57" s="19"/>
      <c r="Q57" s="19"/>
      <c r="R57" s="24"/>
    </row>
    <row r="58" spans="1:18" s="23" customFormat="1">
      <c r="A58" s="1"/>
      <c r="B58" s="1" t="s">
        <v>38</v>
      </c>
      <c r="C58" s="1"/>
      <c r="D58" s="158">
        <v>-510000</v>
      </c>
      <c r="E58" s="22">
        <f>-D58</f>
        <v>510000</v>
      </c>
      <c r="F58" s="22">
        <v>0</v>
      </c>
      <c r="G58" s="22">
        <v>0</v>
      </c>
      <c r="H58" s="22"/>
      <c r="I58" s="22">
        <f t="shared" ref="I58:I64" si="36">SUM(E58:H58)</f>
        <v>510000</v>
      </c>
      <c r="J58" s="158">
        <f t="shared" ref="J58:J64" si="37">D58+I58</f>
        <v>0</v>
      </c>
      <c r="K58" s="159">
        <v>0</v>
      </c>
      <c r="L58" s="22">
        <f t="shared" ref="L58:L64" si="38">ROUND(J58*K58*(273/365),0)</f>
        <v>0</v>
      </c>
      <c r="M58" s="22">
        <f t="shared" ref="M58:M64" si="39">SUM(L58:L58)</f>
        <v>0</v>
      </c>
      <c r="N58" s="158">
        <f t="shared" ref="N58:N64" si="40">M58+J58</f>
        <v>0</v>
      </c>
      <c r="O58" s="22"/>
      <c r="P58" s="19">
        <f t="shared" ref="P58:P64" si="41">I58+M58</f>
        <v>510000</v>
      </c>
      <c r="Q58" s="22">
        <f t="shared" ref="Q58:Q64" si="42">+D58+P58</f>
        <v>0</v>
      </c>
      <c r="R58" s="24"/>
    </row>
    <row r="59" spans="1:18" s="23" customFormat="1">
      <c r="A59" s="1"/>
      <c r="B59" s="1" t="s">
        <v>40</v>
      </c>
      <c r="C59" s="1"/>
      <c r="D59" s="158">
        <v>-3009656.4400000004</v>
      </c>
      <c r="E59" s="22">
        <f>-D59</f>
        <v>3009656.4400000004</v>
      </c>
      <c r="F59" s="22">
        <v>0</v>
      </c>
      <c r="G59" s="22">
        <v>0</v>
      </c>
      <c r="H59" s="22"/>
      <c r="I59" s="22">
        <f t="shared" si="36"/>
        <v>3009656.4400000004</v>
      </c>
      <c r="J59" s="158">
        <f t="shared" si="37"/>
        <v>0</v>
      </c>
      <c r="K59" s="159">
        <v>0</v>
      </c>
      <c r="L59" s="22">
        <f t="shared" si="38"/>
        <v>0</v>
      </c>
      <c r="M59" s="22">
        <f t="shared" si="39"/>
        <v>0</v>
      </c>
      <c r="N59" s="158">
        <f t="shared" si="40"/>
        <v>0</v>
      </c>
      <c r="O59" s="22"/>
      <c r="P59" s="19">
        <f t="shared" si="41"/>
        <v>3009656.4400000004</v>
      </c>
      <c r="Q59" s="22">
        <f t="shared" si="42"/>
        <v>0</v>
      </c>
      <c r="R59" s="24"/>
    </row>
    <row r="60" spans="1:18" s="23" customFormat="1">
      <c r="A60" s="1"/>
      <c r="B60" s="1" t="s">
        <v>145</v>
      </c>
      <c r="C60" s="1"/>
      <c r="D60" s="158">
        <v>0</v>
      </c>
      <c r="E60" s="22">
        <f>-D60</f>
        <v>0</v>
      </c>
      <c r="F60" s="22">
        <v>0</v>
      </c>
      <c r="G60" s="22">
        <v>0</v>
      </c>
      <c r="H60" s="22"/>
      <c r="I60" s="22">
        <f t="shared" si="36"/>
        <v>0</v>
      </c>
      <c r="J60" s="158">
        <f t="shared" si="37"/>
        <v>0</v>
      </c>
      <c r="K60" s="159">
        <v>0</v>
      </c>
      <c r="L60" s="22">
        <f t="shared" si="38"/>
        <v>0</v>
      </c>
      <c r="M60" s="22">
        <f t="shared" si="39"/>
        <v>0</v>
      </c>
      <c r="N60" s="158">
        <f t="shared" si="40"/>
        <v>0</v>
      </c>
      <c r="O60" s="22"/>
      <c r="P60" s="19">
        <f t="shared" si="41"/>
        <v>0</v>
      </c>
      <c r="Q60" s="22">
        <f t="shared" si="42"/>
        <v>0</v>
      </c>
      <c r="R60" s="24"/>
    </row>
    <row r="61" spans="1:18" s="23" customFormat="1">
      <c r="A61" s="1"/>
      <c r="B61" s="1" t="s">
        <v>146</v>
      </c>
      <c r="C61" s="1"/>
      <c r="D61" s="158">
        <v>4035835.46</v>
      </c>
      <c r="E61" s="22">
        <f>-D61</f>
        <v>-4035835.46</v>
      </c>
      <c r="F61" s="22">
        <v>0</v>
      </c>
      <c r="G61" s="22">
        <v>0</v>
      </c>
      <c r="H61" s="22"/>
      <c r="I61" s="22">
        <f t="shared" si="36"/>
        <v>-4035835.46</v>
      </c>
      <c r="J61" s="158">
        <f t="shared" si="37"/>
        <v>0</v>
      </c>
      <c r="K61" s="159">
        <v>0</v>
      </c>
      <c r="L61" s="22">
        <f t="shared" si="38"/>
        <v>0</v>
      </c>
      <c r="M61" s="22">
        <f t="shared" si="39"/>
        <v>0</v>
      </c>
      <c r="N61" s="158">
        <f t="shared" si="40"/>
        <v>0</v>
      </c>
      <c r="O61" s="22"/>
      <c r="P61" s="19">
        <f t="shared" si="41"/>
        <v>-4035835.46</v>
      </c>
      <c r="Q61" s="22">
        <f t="shared" si="42"/>
        <v>0</v>
      </c>
      <c r="R61" s="24"/>
    </row>
    <row r="62" spans="1:18" s="23" customFormat="1">
      <c r="A62" s="1"/>
      <c r="B62" s="1" t="s">
        <v>50</v>
      </c>
      <c r="C62" s="1"/>
      <c r="D62" s="158">
        <v>57387.61</v>
      </c>
      <c r="E62" s="22">
        <f>-D62</f>
        <v>-57387.61</v>
      </c>
      <c r="F62" s="22">
        <v>0</v>
      </c>
      <c r="G62" s="22">
        <v>0</v>
      </c>
      <c r="H62" s="22"/>
      <c r="I62" s="22">
        <f t="shared" si="36"/>
        <v>-57387.61</v>
      </c>
      <c r="J62" s="158">
        <f t="shared" si="37"/>
        <v>0</v>
      </c>
      <c r="K62" s="159">
        <v>0</v>
      </c>
      <c r="L62" s="22">
        <f t="shared" si="38"/>
        <v>0</v>
      </c>
      <c r="M62" s="22">
        <f t="shared" si="39"/>
        <v>0</v>
      </c>
      <c r="N62" s="158">
        <f t="shared" si="40"/>
        <v>0</v>
      </c>
      <c r="O62" s="22"/>
      <c r="P62" s="19">
        <f t="shared" si="41"/>
        <v>-57387.61</v>
      </c>
      <c r="Q62" s="22">
        <f t="shared" si="42"/>
        <v>0</v>
      </c>
      <c r="R62" s="24"/>
    </row>
    <row r="63" spans="1:18" s="23" customFormat="1">
      <c r="A63" s="1"/>
      <c r="B63" s="1" t="s">
        <v>72</v>
      </c>
      <c r="C63" s="1"/>
      <c r="D63" s="158">
        <v>-49080.91</v>
      </c>
      <c r="E63" s="22">
        <v>0</v>
      </c>
      <c r="F63" s="22">
        <f>-D63</f>
        <v>49080.91</v>
      </c>
      <c r="G63" s="22">
        <v>0</v>
      </c>
      <c r="H63" s="22"/>
      <c r="I63" s="22">
        <f t="shared" si="36"/>
        <v>49080.91</v>
      </c>
      <c r="J63" s="158">
        <f t="shared" si="37"/>
        <v>0</v>
      </c>
      <c r="K63" s="159">
        <v>0</v>
      </c>
      <c r="L63" s="22">
        <f t="shared" si="38"/>
        <v>0</v>
      </c>
      <c r="M63" s="22">
        <f t="shared" si="39"/>
        <v>0</v>
      </c>
      <c r="N63" s="158">
        <f t="shared" si="40"/>
        <v>0</v>
      </c>
      <c r="O63" s="22"/>
      <c r="P63" s="19">
        <f t="shared" si="41"/>
        <v>49080.91</v>
      </c>
      <c r="Q63" s="22">
        <f t="shared" si="42"/>
        <v>0</v>
      </c>
      <c r="R63" s="24"/>
    </row>
    <row r="64" spans="1:18" s="23" customFormat="1">
      <c r="A64" s="1"/>
      <c r="B64" s="1" t="s">
        <v>54</v>
      </c>
      <c r="C64" s="1"/>
      <c r="D64" s="158">
        <v>0</v>
      </c>
      <c r="E64" s="22">
        <f>D64*-1</f>
        <v>0</v>
      </c>
      <c r="F64" s="22">
        <v>0</v>
      </c>
      <c r="G64" s="22">
        <v>0</v>
      </c>
      <c r="H64" s="22"/>
      <c r="I64" s="22">
        <f t="shared" si="36"/>
        <v>0</v>
      </c>
      <c r="J64" s="158">
        <f t="shared" si="37"/>
        <v>0</v>
      </c>
      <c r="K64" s="159">
        <v>0</v>
      </c>
      <c r="L64" s="22">
        <f t="shared" si="38"/>
        <v>0</v>
      </c>
      <c r="M64" s="22">
        <f t="shared" si="39"/>
        <v>0</v>
      </c>
      <c r="N64" s="158">
        <f t="shared" si="40"/>
        <v>0</v>
      </c>
      <c r="O64" s="22"/>
      <c r="P64" s="19">
        <f t="shared" si="41"/>
        <v>0</v>
      </c>
      <c r="Q64" s="22">
        <f t="shared" si="42"/>
        <v>0</v>
      </c>
      <c r="R64" s="24"/>
    </row>
    <row r="65" spans="1:18" s="23" customFormat="1">
      <c r="A65" s="1"/>
      <c r="D65" s="162"/>
      <c r="E65" s="22"/>
      <c r="F65" s="19"/>
      <c r="G65" s="19"/>
      <c r="H65" s="19"/>
      <c r="I65" s="19" t="s">
        <v>65</v>
      </c>
      <c r="J65" s="154"/>
      <c r="K65" s="159"/>
      <c r="L65" s="19"/>
      <c r="M65" s="22"/>
      <c r="N65" s="158"/>
      <c r="O65" s="22"/>
      <c r="P65" s="19"/>
      <c r="Q65" s="19"/>
      <c r="R65" s="24"/>
    </row>
    <row r="66" spans="1:18" s="23" customFormat="1">
      <c r="A66" s="1"/>
      <c r="B66" s="1" t="s">
        <v>147</v>
      </c>
      <c r="C66" s="1"/>
      <c r="D66" s="158">
        <v>-3707000</v>
      </c>
      <c r="E66" s="22">
        <v>0</v>
      </c>
      <c r="F66" s="22">
        <v>0</v>
      </c>
      <c r="G66" s="22">
        <v>0</v>
      </c>
      <c r="H66" s="22"/>
      <c r="I66" s="22">
        <f t="shared" ref="I66" si="43">SUM(E66:H66)</f>
        <v>0</v>
      </c>
      <c r="J66" s="158">
        <f>D66+I66</f>
        <v>-3707000</v>
      </c>
      <c r="K66" s="159">
        <v>0</v>
      </c>
      <c r="L66" s="22">
        <f>ROUND(J66*K66*(273/365),0)</f>
        <v>0</v>
      </c>
      <c r="M66" s="22">
        <f>SUM(L66:L66)</f>
        <v>0</v>
      </c>
      <c r="N66" s="158">
        <f>M66+J66</f>
        <v>-3707000</v>
      </c>
      <c r="O66" s="22"/>
      <c r="P66" s="19">
        <f>I66+M66</f>
        <v>0</v>
      </c>
      <c r="Q66" s="22">
        <f>+D66+P66</f>
        <v>-3707000</v>
      </c>
      <c r="R66" s="24"/>
    </row>
    <row r="67" spans="1:18" s="23" customFormat="1">
      <c r="A67" s="1"/>
      <c r="C67" s="1"/>
      <c r="D67" s="154"/>
      <c r="E67" s="22"/>
      <c r="F67" s="19"/>
      <c r="G67" s="19"/>
      <c r="H67" s="19"/>
      <c r="I67" s="19"/>
      <c r="J67" s="154"/>
      <c r="K67" s="19"/>
      <c r="L67" s="19"/>
      <c r="M67" s="22"/>
      <c r="N67" s="154"/>
      <c r="O67" s="19"/>
      <c r="P67" s="19"/>
      <c r="Q67" s="19"/>
      <c r="R67" s="24"/>
    </row>
    <row r="68" spans="1:18">
      <c r="B68" s="29" t="s">
        <v>6</v>
      </c>
      <c r="C68" s="30"/>
      <c r="D68" s="161">
        <f t="shared" ref="D68:J68" si="44">+D44+D47+D50+D54+D56+SUM(D58:D66)</f>
        <v>124156619.47999999</v>
      </c>
      <c r="E68" s="35">
        <f t="shared" si="44"/>
        <v>-4546166.8217999162</v>
      </c>
      <c r="F68" s="35">
        <f t="shared" si="44"/>
        <v>613455.66</v>
      </c>
      <c r="G68" s="35">
        <f>+G44+G47+G50+G54+G56+SUM(G58:G66)</f>
        <v>-805498.85282227653</v>
      </c>
      <c r="H68" s="35">
        <f>+H44+H47+H50+H54+H56+SUM(H58:H66)</f>
        <v>104893.33667217262</v>
      </c>
      <c r="I68" s="35">
        <f t="shared" si="44"/>
        <v>-4633316.6779500199</v>
      </c>
      <c r="J68" s="161">
        <f t="shared" si="44"/>
        <v>119523302.80204996</v>
      </c>
      <c r="K68" s="35">
        <f t="shared" ref="K68:M68" si="45">+K44+K47+K50+K54+K56+SUM(K58:K66)</f>
        <v>0</v>
      </c>
      <c r="L68" s="35">
        <f>+L44+L47+L50+L54+L56+SUM(L58:L66)</f>
        <v>1543632</v>
      </c>
      <c r="M68" s="35">
        <f t="shared" si="45"/>
        <v>1543632</v>
      </c>
      <c r="N68" s="161">
        <f>+N44+N47+N50+N54+N56+SUM(N58:N66)</f>
        <v>121066934.80204996</v>
      </c>
      <c r="O68" s="35"/>
      <c r="P68" s="35">
        <f>+P44+P47+P50+P54+P56+SUM(P58:P66)</f>
        <v>-3089684.6779500199</v>
      </c>
      <c r="Q68" s="35">
        <f>+Q44+Q47+Q50+Q54+Q56+SUM(Q58:Q66)</f>
        <v>121066934.80204996</v>
      </c>
    </row>
    <row r="69" spans="1:18">
      <c r="D69" s="154"/>
      <c r="E69" s="19" t="s">
        <v>65</v>
      </c>
      <c r="F69" s="19"/>
      <c r="G69" s="19"/>
      <c r="H69" s="19"/>
      <c r="I69" s="19"/>
      <c r="J69" s="154" t="s">
        <v>65</v>
      </c>
      <c r="K69" s="157"/>
      <c r="L69" s="157"/>
      <c r="M69" s="19" t="s">
        <v>65</v>
      </c>
      <c r="N69" s="154"/>
      <c r="O69" s="19"/>
      <c r="P69" s="19"/>
      <c r="Q69" s="19"/>
    </row>
    <row r="70" spans="1:18">
      <c r="A70" s="10" t="s">
        <v>73</v>
      </c>
      <c r="B70" s="10"/>
      <c r="D70" s="154"/>
      <c r="E70" s="19"/>
      <c r="F70" s="19"/>
      <c r="G70" s="19"/>
      <c r="H70" s="19"/>
      <c r="I70" s="19"/>
      <c r="J70" s="154" t="s">
        <v>65</v>
      </c>
      <c r="K70" s="19"/>
      <c r="L70" s="19"/>
      <c r="M70" s="19"/>
      <c r="N70" s="154"/>
      <c r="O70" s="19"/>
      <c r="P70" s="19"/>
      <c r="Q70" s="19"/>
    </row>
    <row r="71" spans="1:18">
      <c r="B71" s="36" t="s">
        <v>60</v>
      </c>
      <c r="D71" s="154">
        <v>1577682.05</v>
      </c>
      <c r="E71" s="19">
        <v>-49911.711738985854</v>
      </c>
      <c r="F71" s="19">
        <v>7024.22</v>
      </c>
      <c r="G71" s="19">
        <v>0</v>
      </c>
      <c r="H71" s="19">
        <v>1362.2871367873779</v>
      </c>
      <c r="I71" s="19">
        <f t="shared" ref="I71:I73" si="46">SUM(E71:H71)</f>
        <v>-41525.204602198472</v>
      </c>
      <c r="J71" s="154">
        <f>D71+I71</f>
        <v>1536156.8453978016</v>
      </c>
      <c r="K71" s="157">
        <v>1.6799999999999999E-2</v>
      </c>
      <c r="L71" s="19">
        <f>ROUND(J71*K71*(273/365),0)</f>
        <v>19303</v>
      </c>
      <c r="M71" s="19">
        <f>SUM(L71:L71)</f>
        <v>19303</v>
      </c>
      <c r="N71" s="154">
        <f t="shared" ref="N71:N73" si="47">M71+J71</f>
        <v>1555459.8453978016</v>
      </c>
      <c r="O71" s="19"/>
      <c r="P71" s="19">
        <f t="shared" ref="P71:P73" si="48">I71+M71</f>
        <v>-22222.204602198472</v>
      </c>
      <c r="Q71" s="19">
        <f>+D71+P71</f>
        <v>1555459.8453978016</v>
      </c>
      <c r="R71" s="13"/>
    </row>
    <row r="72" spans="1:18" s="23" customFormat="1">
      <c r="B72" s="36" t="s">
        <v>61</v>
      </c>
      <c r="D72" s="154">
        <v>8531.3799999999992</v>
      </c>
      <c r="E72" s="19">
        <v>-98.533209892600283</v>
      </c>
      <c r="F72" s="19">
        <v>0</v>
      </c>
      <c r="G72" s="19">
        <v>0</v>
      </c>
      <c r="H72" s="19">
        <v>2.6893592647156845</v>
      </c>
      <c r="I72" s="19">
        <f t="shared" si="46"/>
        <v>-95.843850627884592</v>
      </c>
      <c r="J72" s="154">
        <f>D72+I72</f>
        <v>8435.5361493721139</v>
      </c>
      <c r="K72" s="157">
        <f>K71</f>
        <v>1.6799999999999999E-2</v>
      </c>
      <c r="L72" s="19">
        <f>ROUND(J72*K72*(273/365),0)</f>
        <v>106</v>
      </c>
      <c r="M72" s="19">
        <f>SUM(L72:L72)</f>
        <v>106</v>
      </c>
      <c r="N72" s="154">
        <f t="shared" si="47"/>
        <v>8541.5361493721139</v>
      </c>
      <c r="O72" s="19"/>
      <c r="P72" s="19">
        <f t="shared" si="48"/>
        <v>10.156149372115408</v>
      </c>
      <c r="Q72" s="19">
        <f>+D72+P72</f>
        <v>8541.5361493721139</v>
      </c>
      <c r="R72" s="24"/>
    </row>
    <row r="73" spans="1:18">
      <c r="B73" s="36" t="s">
        <v>63</v>
      </c>
      <c r="D73" s="158">
        <v>1918.4399999999998</v>
      </c>
      <c r="E73" s="22">
        <v>-13.313459946163363</v>
      </c>
      <c r="F73" s="22">
        <v>26.42</v>
      </c>
      <c r="G73" s="22">
        <v>0</v>
      </c>
      <c r="H73" s="22">
        <v>0.36337674262984193</v>
      </c>
      <c r="I73" s="22">
        <f t="shared" si="46"/>
        <v>13.469916796466482</v>
      </c>
      <c r="J73" s="158">
        <f>D73+I73</f>
        <v>1931.9099167964664</v>
      </c>
      <c r="K73" s="159">
        <f>K71</f>
        <v>1.6799999999999999E-2</v>
      </c>
      <c r="L73" s="22">
        <f>ROUND(J73*K73*(273/365),0)</f>
        <v>24</v>
      </c>
      <c r="M73" s="22">
        <f>SUM(L73:L73)</f>
        <v>24</v>
      </c>
      <c r="N73" s="158">
        <f t="shared" si="47"/>
        <v>1955.9099167964664</v>
      </c>
      <c r="O73" s="22"/>
      <c r="P73" s="19">
        <f t="shared" si="48"/>
        <v>37.469916796466478</v>
      </c>
      <c r="Q73" s="22">
        <f>+D73+P73</f>
        <v>1955.9099167964664</v>
      </c>
      <c r="R73" s="13"/>
    </row>
    <row r="74" spans="1:18">
      <c r="B74" s="1" t="s">
        <v>33</v>
      </c>
      <c r="D74" s="154">
        <f t="shared" ref="D74:J74" si="49">SUM(D71:D73)</f>
        <v>1588131.8699999999</v>
      </c>
      <c r="E74" s="19">
        <f t="shared" si="49"/>
        <v>-50023.558408824618</v>
      </c>
      <c r="F74" s="19">
        <f t="shared" si="49"/>
        <v>7050.64</v>
      </c>
      <c r="G74" s="19">
        <f t="shared" si="49"/>
        <v>0</v>
      </c>
      <c r="H74" s="19">
        <f>SUM(H71:H73)</f>
        <v>1365.3398727947235</v>
      </c>
      <c r="I74" s="19">
        <f t="shared" si="49"/>
        <v>-41607.578536029891</v>
      </c>
      <c r="J74" s="154">
        <f t="shared" si="49"/>
        <v>1546524.2914639702</v>
      </c>
      <c r="K74" s="157"/>
      <c r="L74" s="19">
        <f>SUM(L71:L73)</f>
        <v>19433</v>
      </c>
      <c r="M74" s="19">
        <f>SUM(M71:M73)</f>
        <v>19433</v>
      </c>
      <c r="N74" s="154">
        <f>SUM(N71:N73)</f>
        <v>1565957.2914639702</v>
      </c>
      <c r="O74" s="19"/>
      <c r="P74" s="19">
        <f>SUM(P71:P73)</f>
        <v>-22174.578536029887</v>
      </c>
      <c r="Q74" s="19">
        <f>SUM(Q71:Q73)</f>
        <v>1565957.2914639702</v>
      </c>
      <c r="R74" s="13"/>
    </row>
    <row r="75" spans="1:18">
      <c r="D75" s="154"/>
      <c r="E75" s="19"/>
      <c r="F75" s="19"/>
      <c r="G75" s="19"/>
      <c r="H75" s="19"/>
      <c r="I75" s="19"/>
      <c r="J75" s="154"/>
      <c r="K75" s="19"/>
      <c r="L75" s="19"/>
      <c r="M75" s="19"/>
      <c r="N75" s="154"/>
      <c r="O75" s="19"/>
      <c r="P75" s="19"/>
      <c r="Q75" s="19"/>
    </row>
    <row r="76" spans="1:18">
      <c r="B76" s="36" t="s">
        <v>66</v>
      </c>
      <c r="D76" s="158">
        <v>8578892.6100000013</v>
      </c>
      <c r="E76" s="22">
        <v>-256996.7482796135</v>
      </c>
      <c r="F76" s="22">
        <v>9026.6200000000008</v>
      </c>
      <c r="G76" s="22">
        <v>0</v>
      </c>
      <c r="H76" s="22">
        <v>6676.3031943060714</v>
      </c>
      <c r="I76" s="22">
        <f t="shared" ref="I76" si="50">SUM(E76:H76)</f>
        <v>-241293.82508530744</v>
      </c>
      <c r="J76" s="158">
        <f>D76+I76</f>
        <v>8337598.7849146938</v>
      </c>
      <c r="K76" s="159">
        <v>1.6799999999999999E-2</v>
      </c>
      <c r="L76" s="22">
        <f>ROUND(J76*K76*(273/365),0)</f>
        <v>104766</v>
      </c>
      <c r="M76" s="22">
        <f>SUM(L76:L76)</f>
        <v>104766</v>
      </c>
      <c r="N76" s="158">
        <f t="shared" ref="N76" si="51">M76+J76</f>
        <v>8442364.7849146947</v>
      </c>
      <c r="O76" s="22"/>
      <c r="P76" s="19">
        <f>I76+M76</f>
        <v>-136527.82508530744</v>
      </c>
      <c r="Q76" s="22">
        <f>+D76+P76</f>
        <v>8442364.7849146947</v>
      </c>
      <c r="R76" s="13"/>
    </row>
    <row r="77" spans="1:18">
      <c r="B77" s="1" t="s">
        <v>33</v>
      </c>
      <c r="D77" s="154">
        <f t="shared" ref="D77:J77" si="52">SUM(D76:D76)</f>
        <v>8578892.6100000013</v>
      </c>
      <c r="E77" s="19">
        <f t="shared" si="52"/>
        <v>-256996.7482796135</v>
      </c>
      <c r="F77" s="19">
        <f t="shared" si="52"/>
        <v>9026.6200000000008</v>
      </c>
      <c r="G77" s="19">
        <f t="shared" si="52"/>
        <v>0</v>
      </c>
      <c r="H77" s="19">
        <f>SUM(H76)</f>
        <v>6676.3031943060714</v>
      </c>
      <c r="I77" s="19">
        <f t="shared" si="52"/>
        <v>-241293.82508530744</v>
      </c>
      <c r="J77" s="154">
        <f t="shared" si="52"/>
        <v>8337598.7849146938</v>
      </c>
      <c r="K77" s="157"/>
      <c r="L77" s="19">
        <f>SUM(L76:L76)</f>
        <v>104766</v>
      </c>
      <c r="M77" s="19">
        <f>SUM(M76:M76)</f>
        <v>104766</v>
      </c>
      <c r="N77" s="154">
        <f>SUM(N76:N76)</f>
        <v>8442364.7849146947</v>
      </c>
      <c r="O77" s="19"/>
      <c r="P77" s="19">
        <f>SUM(P76:P76)</f>
        <v>-136527.82508530744</v>
      </c>
      <c r="Q77" s="19">
        <f>SUM(Q76:Q76)</f>
        <v>8442364.7849146947</v>
      </c>
      <c r="R77" s="13"/>
    </row>
    <row r="78" spans="1:18">
      <c r="D78" s="154"/>
      <c r="E78" s="19"/>
      <c r="F78" s="19"/>
      <c r="G78" s="19"/>
      <c r="H78" s="19"/>
      <c r="I78" s="19"/>
      <c r="J78" s="154"/>
      <c r="K78" s="99"/>
      <c r="L78" s="19"/>
      <c r="M78" s="19" t="s">
        <v>65</v>
      </c>
      <c r="N78" s="154"/>
      <c r="O78" s="19"/>
      <c r="P78" s="19"/>
      <c r="Q78" s="19"/>
    </row>
    <row r="79" spans="1:18" s="23" customFormat="1">
      <c r="B79" s="36" t="s">
        <v>75</v>
      </c>
      <c r="D79" s="154">
        <v>316274.52</v>
      </c>
      <c r="E79" s="19">
        <v>-4023.2400000000002</v>
      </c>
      <c r="F79" s="19">
        <v>0</v>
      </c>
      <c r="G79" s="19">
        <v>0</v>
      </c>
      <c r="H79" s="19">
        <v>102.88260851676611</v>
      </c>
      <c r="I79" s="19">
        <f t="shared" ref="I79:I81" si="53">SUM(E79:H79)</f>
        <v>-3920.3573914832341</v>
      </c>
      <c r="J79" s="154">
        <f>D79+I79</f>
        <v>312354.16260851681</v>
      </c>
      <c r="K79" s="157">
        <v>1.7299999999999999E-2</v>
      </c>
      <c r="L79" s="19">
        <f>ROUND(J79*K79*(273/365),0)</f>
        <v>4042</v>
      </c>
      <c r="M79" s="19">
        <f>SUM(L79:L79)</f>
        <v>4042</v>
      </c>
      <c r="N79" s="154">
        <f t="shared" ref="N79:N81" si="54">M79+J79</f>
        <v>316396.16260851681</v>
      </c>
      <c r="O79" s="19"/>
      <c r="P79" s="19">
        <f t="shared" ref="P79:P81" si="55">I79+M79</f>
        <v>121.6426085167659</v>
      </c>
      <c r="Q79" s="19">
        <f>+D79+P79</f>
        <v>316396.16260851681</v>
      </c>
      <c r="R79" s="24"/>
    </row>
    <row r="80" spans="1:18" s="23" customFormat="1">
      <c r="B80" s="36" t="s">
        <v>76</v>
      </c>
      <c r="D80" s="154">
        <v>0</v>
      </c>
      <c r="E80" s="19">
        <v>0</v>
      </c>
      <c r="F80" s="19">
        <v>0</v>
      </c>
      <c r="G80" s="19">
        <v>0</v>
      </c>
      <c r="H80" s="19">
        <v>0</v>
      </c>
      <c r="I80" s="19">
        <f t="shared" si="53"/>
        <v>0</v>
      </c>
      <c r="J80" s="154">
        <f>D80+I80</f>
        <v>0</v>
      </c>
      <c r="K80" s="157">
        <v>1.6799999999999999E-2</v>
      </c>
      <c r="L80" s="19">
        <f>ROUND(J80*K80*(273/365),0)</f>
        <v>0</v>
      </c>
      <c r="M80" s="19">
        <f>SUM(L80:L80)</f>
        <v>0</v>
      </c>
      <c r="N80" s="154">
        <f t="shared" si="54"/>
        <v>0</v>
      </c>
      <c r="O80" s="19"/>
      <c r="P80" s="19">
        <f t="shared" si="55"/>
        <v>0</v>
      </c>
      <c r="Q80" s="19">
        <f>+D80+P80</f>
        <v>0</v>
      </c>
      <c r="R80" s="24"/>
    </row>
    <row r="81" spans="1:18" s="23" customFormat="1" ht="18">
      <c r="B81" s="36" t="s">
        <v>67</v>
      </c>
      <c r="D81" s="158">
        <v>42104575.890000001</v>
      </c>
      <c r="E81" s="22">
        <v>-1339335.5619325074</v>
      </c>
      <c r="F81" s="22">
        <v>0</v>
      </c>
      <c r="G81" s="28">
        <v>0</v>
      </c>
      <c r="H81" s="28">
        <v>31296.732964332965</v>
      </c>
      <c r="I81" s="22">
        <f t="shared" si="53"/>
        <v>-1308038.8289681745</v>
      </c>
      <c r="J81" s="158">
        <f>D81+I81</f>
        <v>40796537.061031826</v>
      </c>
      <c r="K81" s="159">
        <v>1.6799999999999999E-2</v>
      </c>
      <c r="L81" s="22">
        <f>ROUND(J81*K81*(273/365),0)</f>
        <v>512628</v>
      </c>
      <c r="M81" s="22">
        <f>SUM(L81:L81)</f>
        <v>512628</v>
      </c>
      <c r="N81" s="158">
        <f t="shared" si="54"/>
        <v>41309165.061031826</v>
      </c>
      <c r="O81" s="22"/>
      <c r="P81" s="19">
        <f t="shared" si="55"/>
        <v>-795410.82896817452</v>
      </c>
      <c r="Q81" s="22">
        <f>+D81+P81</f>
        <v>41309165.061031826</v>
      </c>
      <c r="R81" s="24"/>
    </row>
    <row r="82" spans="1:18">
      <c r="B82" s="1" t="s">
        <v>33</v>
      </c>
      <c r="D82" s="154">
        <f t="shared" ref="D82:J82" si="56">SUM(D79:D81)</f>
        <v>42420850.410000004</v>
      </c>
      <c r="E82" s="19">
        <f t="shared" si="56"/>
        <v>-1343358.8019325074</v>
      </c>
      <c r="F82" s="19">
        <f t="shared" si="56"/>
        <v>0</v>
      </c>
      <c r="G82" s="19">
        <f t="shared" si="56"/>
        <v>0</v>
      </c>
      <c r="H82" s="19">
        <f>SUM(H79:H81)</f>
        <v>31399.615572849732</v>
      </c>
      <c r="I82" s="19">
        <f t="shared" si="56"/>
        <v>-1311959.1863596577</v>
      </c>
      <c r="J82" s="154">
        <f t="shared" si="56"/>
        <v>41108891.223640345</v>
      </c>
      <c r="K82" s="157"/>
      <c r="L82" s="19">
        <f>SUM(L79:L81)</f>
        <v>516670</v>
      </c>
      <c r="M82" s="19">
        <f>SUM(M79:M81)</f>
        <v>516670</v>
      </c>
      <c r="N82" s="154">
        <f>SUM(N79:N81)</f>
        <v>41625561.223640345</v>
      </c>
      <c r="O82" s="19"/>
      <c r="P82" s="19">
        <f>SUM(P79:P81)</f>
        <v>-795289.18635965779</v>
      </c>
      <c r="Q82" s="19">
        <f>SUM(Q79:Q81)</f>
        <v>41625561.223640345</v>
      </c>
      <c r="R82" s="13"/>
    </row>
    <row r="83" spans="1:18">
      <c r="D83" s="154"/>
      <c r="E83" s="19"/>
      <c r="F83" s="19"/>
      <c r="G83" s="19"/>
      <c r="H83" s="19"/>
      <c r="I83" s="19"/>
      <c r="J83" s="154"/>
      <c r="K83" s="19"/>
      <c r="L83" s="19"/>
      <c r="M83" s="19" t="s">
        <v>65</v>
      </c>
      <c r="N83" s="154"/>
      <c r="O83" s="19"/>
      <c r="P83" s="19"/>
      <c r="Q83" s="19"/>
    </row>
    <row r="84" spans="1:18">
      <c r="B84" s="36" t="s">
        <v>69</v>
      </c>
      <c r="D84" s="158">
        <v>18215.18</v>
      </c>
      <c r="E84" s="22">
        <v>-362.16067315769669</v>
      </c>
      <c r="F84" s="22">
        <v>173.99</v>
      </c>
      <c r="G84" s="22">
        <v>0</v>
      </c>
      <c r="H84" s="22">
        <v>14.913265722379188</v>
      </c>
      <c r="I84" s="22">
        <f t="shared" ref="I84" si="57">SUM(E84:H84)</f>
        <v>-173.2574074353175</v>
      </c>
      <c r="J84" s="158">
        <f>D84+I84</f>
        <v>18041.922592564682</v>
      </c>
      <c r="K84" s="159">
        <v>1.67E-2</v>
      </c>
      <c r="L84" s="22">
        <f>ROUND(J84*K84*(273/365),0)</f>
        <v>225</v>
      </c>
      <c r="M84" s="22">
        <f>SUM(L84:L84)</f>
        <v>225</v>
      </c>
      <c r="N84" s="158">
        <f t="shared" ref="N84" si="58">M84+J84</f>
        <v>18266.922592564682</v>
      </c>
      <c r="O84" s="22"/>
      <c r="P84" s="19">
        <f>I84+M84</f>
        <v>51.742592564682496</v>
      </c>
      <c r="Q84" s="22">
        <f>+D84+P84</f>
        <v>18266.922592564682</v>
      </c>
      <c r="R84" s="13"/>
    </row>
    <row r="85" spans="1:18">
      <c r="B85" s="1" t="s">
        <v>33</v>
      </c>
      <c r="D85" s="154">
        <f t="shared" ref="D85:J85" si="59">SUM(D84:D84)</f>
        <v>18215.18</v>
      </c>
      <c r="E85" s="19">
        <f t="shared" si="59"/>
        <v>-362.16067315769669</v>
      </c>
      <c r="F85" s="19">
        <f t="shared" si="59"/>
        <v>173.99</v>
      </c>
      <c r="G85" s="19">
        <f t="shared" si="59"/>
        <v>0</v>
      </c>
      <c r="H85" s="19">
        <f>SUM(H84)</f>
        <v>14.913265722379188</v>
      </c>
      <c r="I85" s="19">
        <f t="shared" si="59"/>
        <v>-173.2574074353175</v>
      </c>
      <c r="J85" s="154">
        <f t="shared" si="59"/>
        <v>18041.922592564682</v>
      </c>
      <c r="K85" s="159"/>
      <c r="L85" s="19">
        <f>SUM(L84:L84)</f>
        <v>225</v>
      </c>
      <c r="M85" s="19">
        <f>SUM(M84:M84)</f>
        <v>225</v>
      </c>
      <c r="N85" s="154">
        <f>SUM(N84:N84)</f>
        <v>18266.922592564682</v>
      </c>
      <c r="O85" s="19"/>
      <c r="P85" s="19">
        <f>SUM(P84:P84)</f>
        <v>51.742592564682496</v>
      </c>
      <c r="Q85" s="19">
        <f>SUM(Q84:Q84)</f>
        <v>18266.922592564682</v>
      </c>
      <c r="R85" s="13"/>
    </row>
    <row r="86" spans="1:18">
      <c r="D86" s="154"/>
      <c r="E86" s="19"/>
      <c r="F86" s="19"/>
      <c r="G86" s="19"/>
      <c r="H86" s="19"/>
      <c r="I86" s="19"/>
      <c r="J86" s="154"/>
      <c r="K86" s="22"/>
      <c r="L86" s="19"/>
      <c r="M86" s="19"/>
      <c r="N86" s="154"/>
      <c r="O86" s="19"/>
      <c r="P86" s="19"/>
      <c r="Q86" s="19"/>
    </row>
    <row r="87" spans="1:18" s="23" customFormat="1">
      <c r="B87" s="1" t="s">
        <v>36</v>
      </c>
      <c r="D87" s="154">
        <v>40489.800000000003</v>
      </c>
      <c r="E87" s="22">
        <v>0</v>
      </c>
      <c r="F87" s="22">
        <v>0</v>
      </c>
      <c r="G87" s="22">
        <v>0</v>
      </c>
      <c r="H87" s="22"/>
      <c r="I87" s="22">
        <f t="shared" ref="I87" si="60">SUM(E87:H87)</f>
        <v>0</v>
      </c>
      <c r="J87" s="158">
        <f>D87+I87</f>
        <v>40489.800000000003</v>
      </c>
      <c r="K87" s="159">
        <v>0</v>
      </c>
      <c r="L87" s="22">
        <f>ROUND(J87*K87*(273/365),0)</f>
        <v>0</v>
      </c>
      <c r="M87" s="22">
        <f>SUM(L87:L87)</f>
        <v>0</v>
      </c>
      <c r="N87" s="158">
        <f t="shared" ref="N87" si="61">M87+J87</f>
        <v>40489.800000000003</v>
      </c>
      <c r="O87" s="22"/>
      <c r="P87" s="19">
        <f>I87+M87</f>
        <v>0</v>
      </c>
      <c r="Q87" s="22">
        <f>+D87+P87</f>
        <v>40489.800000000003</v>
      </c>
      <c r="R87" s="24"/>
    </row>
    <row r="88" spans="1:18" s="23" customFormat="1">
      <c r="B88" s="1"/>
      <c r="D88" s="154"/>
      <c r="E88" s="22"/>
      <c r="F88" s="22"/>
      <c r="G88" s="22"/>
      <c r="H88" s="22"/>
      <c r="I88" s="22"/>
      <c r="J88" s="158"/>
      <c r="K88" s="159"/>
      <c r="L88" s="22"/>
      <c r="M88" s="22"/>
      <c r="N88" s="158"/>
      <c r="O88" s="22"/>
      <c r="P88" s="22"/>
      <c r="Q88" s="22"/>
      <c r="R88" s="24"/>
    </row>
    <row r="89" spans="1:18" s="23" customFormat="1">
      <c r="B89" s="1" t="s">
        <v>38</v>
      </c>
      <c r="D89" s="158">
        <v>-255000</v>
      </c>
      <c r="E89" s="22">
        <f>-D89</f>
        <v>255000</v>
      </c>
      <c r="F89" s="22">
        <v>0</v>
      </c>
      <c r="G89" s="22">
        <v>0</v>
      </c>
      <c r="H89" s="22"/>
      <c r="I89" s="22">
        <f t="shared" ref="I89:I93" si="62">SUM(E89:H89)</f>
        <v>255000</v>
      </c>
      <c r="J89" s="158">
        <f>D89+I89</f>
        <v>0</v>
      </c>
      <c r="K89" s="159">
        <v>0</v>
      </c>
      <c r="L89" s="22">
        <f>ROUND(J89*K89*(273/365),0)</f>
        <v>0</v>
      </c>
      <c r="M89" s="22">
        <f t="shared" ref="M89:M93" si="63">SUM(L89:L89)</f>
        <v>0</v>
      </c>
      <c r="N89" s="158">
        <f t="shared" ref="N89:N93" si="64">M89+J89</f>
        <v>0</v>
      </c>
      <c r="O89" s="22"/>
      <c r="P89" s="19">
        <f t="shared" ref="P89:P93" si="65">I89+M89</f>
        <v>255000</v>
      </c>
      <c r="Q89" s="22">
        <f>+D89+P89</f>
        <v>0</v>
      </c>
      <c r="R89" s="24"/>
    </row>
    <row r="90" spans="1:18" s="23" customFormat="1">
      <c r="A90" s="1"/>
      <c r="B90" s="1" t="s">
        <v>40</v>
      </c>
      <c r="C90" s="1"/>
      <c r="D90" s="158">
        <v>-1077033.23</v>
      </c>
      <c r="E90" s="22">
        <f>-D90</f>
        <v>1077033.23</v>
      </c>
      <c r="F90" s="22">
        <v>0</v>
      </c>
      <c r="G90" s="22">
        <v>0</v>
      </c>
      <c r="H90" s="22"/>
      <c r="I90" s="22">
        <f t="shared" si="62"/>
        <v>1077033.23</v>
      </c>
      <c r="J90" s="158">
        <f>D90+I90</f>
        <v>0</v>
      </c>
      <c r="K90" s="159">
        <v>0</v>
      </c>
      <c r="L90" s="22">
        <f>ROUND(J90*K90*(273/365),0)</f>
        <v>0</v>
      </c>
      <c r="M90" s="22">
        <f t="shared" si="63"/>
        <v>0</v>
      </c>
      <c r="N90" s="158">
        <f t="shared" si="64"/>
        <v>0</v>
      </c>
      <c r="O90" s="22"/>
      <c r="P90" s="19">
        <f t="shared" si="65"/>
        <v>1077033.23</v>
      </c>
      <c r="Q90" s="22">
        <f>+D90+P90</f>
        <v>0</v>
      </c>
      <c r="R90" s="24"/>
    </row>
    <row r="91" spans="1:18" s="23" customFormat="1">
      <c r="B91" s="1" t="s">
        <v>48</v>
      </c>
      <c r="D91" s="158">
        <v>1640113.05</v>
      </c>
      <c r="E91" s="22">
        <f>-D91</f>
        <v>-1640113.05</v>
      </c>
      <c r="F91" s="22">
        <v>0</v>
      </c>
      <c r="G91" s="22">
        <v>0</v>
      </c>
      <c r="H91" s="22"/>
      <c r="I91" s="22">
        <f t="shared" si="62"/>
        <v>-1640113.05</v>
      </c>
      <c r="J91" s="158">
        <f>D91+I91</f>
        <v>0</v>
      </c>
      <c r="K91" s="159">
        <v>0</v>
      </c>
      <c r="L91" s="22">
        <f>ROUND(J91*K91*(273/365),0)</f>
        <v>0</v>
      </c>
      <c r="M91" s="22">
        <f t="shared" si="63"/>
        <v>0</v>
      </c>
      <c r="N91" s="158">
        <f t="shared" si="64"/>
        <v>0</v>
      </c>
      <c r="O91" s="22"/>
      <c r="P91" s="19">
        <f t="shared" si="65"/>
        <v>-1640113.05</v>
      </c>
      <c r="Q91" s="22">
        <f>+D91+P91</f>
        <v>0</v>
      </c>
      <c r="R91" s="24"/>
    </row>
    <row r="92" spans="1:18" s="23" customFormat="1">
      <c r="B92" s="1" t="s">
        <v>78</v>
      </c>
      <c r="D92" s="158">
        <v>-2168.91</v>
      </c>
      <c r="E92" s="22">
        <v>0</v>
      </c>
      <c r="F92" s="22">
        <f>-D92</f>
        <v>2168.91</v>
      </c>
      <c r="G92" s="22">
        <v>0</v>
      </c>
      <c r="H92" s="22"/>
      <c r="I92" s="22">
        <f t="shared" si="62"/>
        <v>2168.91</v>
      </c>
      <c r="J92" s="158">
        <f>D92+I92</f>
        <v>0</v>
      </c>
      <c r="K92" s="159">
        <v>0</v>
      </c>
      <c r="L92" s="22">
        <f>ROUND(J92*K92*(273/365),0)</f>
        <v>0</v>
      </c>
      <c r="M92" s="22">
        <f t="shared" si="63"/>
        <v>0</v>
      </c>
      <c r="N92" s="158">
        <f t="shared" si="64"/>
        <v>0</v>
      </c>
      <c r="O92" s="22"/>
      <c r="P92" s="19">
        <f t="shared" si="65"/>
        <v>2168.91</v>
      </c>
      <c r="Q92" s="22">
        <f>+D92+P92</f>
        <v>0</v>
      </c>
      <c r="R92" s="24"/>
    </row>
    <row r="93" spans="1:18" s="23" customFormat="1">
      <c r="B93" s="1" t="s">
        <v>54</v>
      </c>
      <c r="D93" s="158">
        <v>0</v>
      </c>
      <c r="E93" s="22">
        <f>D93*-1</f>
        <v>0</v>
      </c>
      <c r="F93" s="22">
        <v>0</v>
      </c>
      <c r="G93" s="22">
        <v>0</v>
      </c>
      <c r="H93" s="22"/>
      <c r="I93" s="22">
        <f t="shared" si="62"/>
        <v>0</v>
      </c>
      <c r="J93" s="158">
        <f>D93+I93</f>
        <v>0</v>
      </c>
      <c r="K93" s="159">
        <v>0</v>
      </c>
      <c r="L93" s="22">
        <f>ROUND(J93*K93*(273/365),0)</f>
        <v>0</v>
      </c>
      <c r="M93" s="22">
        <f t="shared" si="63"/>
        <v>0</v>
      </c>
      <c r="N93" s="158">
        <f t="shared" si="64"/>
        <v>0</v>
      </c>
      <c r="O93" s="22"/>
      <c r="P93" s="19">
        <f t="shared" si="65"/>
        <v>0</v>
      </c>
      <c r="Q93" s="22">
        <f>+D93+P93</f>
        <v>0</v>
      </c>
      <c r="R93" s="24"/>
    </row>
    <row r="94" spans="1:18" s="23" customFormat="1">
      <c r="A94" s="1"/>
      <c r="C94" s="1"/>
      <c r="D94" s="154"/>
      <c r="E94" s="19"/>
      <c r="F94" s="19"/>
      <c r="G94" s="19"/>
      <c r="H94" s="19"/>
      <c r="I94" s="19"/>
      <c r="J94" s="154"/>
      <c r="K94" s="159"/>
      <c r="L94" s="19"/>
      <c r="M94" s="19"/>
      <c r="N94" s="158"/>
      <c r="O94" s="22"/>
      <c r="P94" s="22"/>
      <c r="Q94" s="19"/>
      <c r="R94" s="24"/>
    </row>
    <row r="95" spans="1:18" s="23" customFormat="1">
      <c r="B95" s="1" t="s">
        <v>147</v>
      </c>
      <c r="D95" s="158">
        <v>-839000</v>
      </c>
      <c r="E95" s="22">
        <v>0</v>
      </c>
      <c r="F95" s="22">
        <v>0</v>
      </c>
      <c r="G95" s="22">
        <v>0</v>
      </c>
      <c r="H95" s="22"/>
      <c r="I95" s="22">
        <f t="shared" ref="I95" si="66">SUM(E95:H95)</f>
        <v>0</v>
      </c>
      <c r="J95" s="158">
        <f>D95+I95</f>
        <v>-839000</v>
      </c>
      <c r="K95" s="159">
        <v>0</v>
      </c>
      <c r="L95" s="22">
        <f>ROUND(J95*K95*(273/365),0)</f>
        <v>0</v>
      </c>
      <c r="M95" s="22">
        <f>SUM(L95:L95)</f>
        <v>0</v>
      </c>
      <c r="N95" s="158">
        <f t="shared" ref="N95" si="67">M95+J95</f>
        <v>-839000</v>
      </c>
      <c r="O95" s="22"/>
      <c r="P95" s="19">
        <f>I95+M95</f>
        <v>0</v>
      </c>
      <c r="Q95" s="22">
        <f>+D95+P95</f>
        <v>-839000</v>
      </c>
      <c r="R95" s="24"/>
    </row>
    <row r="96" spans="1:18" s="23" customFormat="1">
      <c r="A96" s="1"/>
      <c r="C96" s="1"/>
      <c r="D96" s="158"/>
      <c r="E96" s="22"/>
      <c r="F96" s="22"/>
      <c r="G96" s="22"/>
      <c r="H96" s="22"/>
      <c r="I96" s="22"/>
      <c r="J96" s="158"/>
      <c r="K96" s="22"/>
      <c r="L96" s="22"/>
      <c r="M96" s="22"/>
      <c r="N96" s="158"/>
      <c r="O96" s="22"/>
      <c r="P96" s="22"/>
      <c r="Q96" s="22"/>
      <c r="R96" s="24"/>
    </row>
    <row r="97" spans="1:18">
      <c r="B97" s="29" t="s">
        <v>6</v>
      </c>
      <c r="C97" s="30"/>
      <c r="D97" s="161">
        <f t="shared" ref="D97:I97" si="68">+D74+D77+D82+D85+D87+SUM(D89:D95)</f>
        <v>52113490.780000001</v>
      </c>
      <c r="E97" s="35">
        <f t="shared" si="68"/>
        <v>-1958821.0892941034</v>
      </c>
      <c r="F97" s="35">
        <f t="shared" si="68"/>
        <v>18420.160000000003</v>
      </c>
      <c r="G97" s="35">
        <f t="shared" si="68"/>
        <v>0</v>
      </c>
      <c r="H97" s="35">
        <f t="shared" si="68"/>
        <v>39456.171905672905</v>
      </c>
      <c r="I97" s="35">
        <f t="shared" si="68"/>
        <v>-1900944.7573884304</v>
      </c>
      <c r="J97" s="161">
        <f>+J74+J77+J82+J85+J87+SUM(J89:J95)</f>
        <v>50212546.022611573</v>
      </c>
      <c r="K97" s="35">
        <f t="shared" ref="K97:M97" si="69">+K74+K77+K82+K85+K87+SUM(K89:K95)</f>
        <v>0</v>
      </c>
      <c r="L97" s="35">
        <f>+L74+L77+L82+L85+L87+SUM(L89:L95)</f>
        <v>641094</v>
      </c>
      <c r="M97" s="35">
        <f t="shared" si="69"/>
        <v>641094</v>
      </c>
      <c r="N97" s="161">
        <f>+N74+N77+N82+N85+N87+SUM(N89:N95)</f>
        <v>50853640.022611573</v>
      </c>
      <c r="O97" s="35"/>
      <c r="P97" s="35">
        <f>+P74+P77+P82+P85+P87+SUM(P89:P95)</f>
        <v>-1259850.7573884304</v>
      </c>
      <c r="Q97" s="35">
        <f>+Q74+Q77+Q82+Q85+Q87+SUM(Q89:Q95)</f>
        <v>50853640.022611573</v>
      </c>
      <c r="R97" s="13"/>
    </row>
    <row r="98" spans="1:18">
      <c r="D98" s="154"/>
      <c r="E98" s="19"/>
      <c r="F98" s="19"/>
      <c r="G98" s="19"/>
      <c r="H98" s="19"/>
      <c r="I98" s="19"/>
      <c r="J98" s="154" t="s">
        <v>65</v>
      </c>
      <c r="K98" s="19"/>
      <c r="L98" s="19"/>
      <c r="M98" s="19"/>
      <c r="N98" s="154" t="s">
        <v>65</v>
      </c>
      <c r="O98" s="19"/>
      <c r="P98" s="19"/>
      <c r="Q98" s="19"/>
      <c r="R98" s="163"/>
    </row>
    <row r="99" spans="1:18">
      <c r="B99" s="10"/>
      <c r="D99" s="154"/>
      <c r="E99" s="19"/>
      <c r="F99" s="19"/>
      <c r="G99" s="19"/>
      <c r="H99" s="19"/>
      <c r="I99" s="19"/>
      <c r="J99" s="154" t="s">
        <v>65</v>
      </c>
      <c r="K99" s="19"/>
      <c r="L99" s="19"/>
      <c r="M99" s="19"/>
      <c r="N99" s="154"/>
      <c r="O99" s="19"/>
      <c r="P99" s="19"/>
      <c r="Q99" s="19"/>
    </row>
    <row r="100" spans="1:18">
      <c r="A100" s="10" t="s">
        <v>79</v>
      </c>
      <c r="B100" s="10"/>
      <c r="D100" s="154"/>
      <c r="E100" s="19"/>
      <c r="F100" s="19"/>
      <c r="G100" s="19"/>
      <c r="H100" s="19"/>
      <c r="I100" s="19"/>
      <c r="J100" s="154"/>
      <c r="K100" s="19"/>
      <c r="L100" s="19"/>
      <c r="M100" s="19"/>
      <c r="N100" s="154"/>
      <c r="O100" s="19"/>
      <c r="P100" s="19"/>
      <c r="Q100" s="19"/>
    </row>
    <row r="101" spans="1:18">
      <c r="B101" s="36" t="s">
        <v>81</v>
      </c>
      <c r="D101" s="154">
        <v>10798434.720000003</v>
      </c>
      <c r="E101" s="19">
        <v>-375297.65529440891</v>
      </c>
      <c r="F101" s="19">
        <v>718847.65</v>
      </c>
      <c r="G101" s="19">
        <v>-1103376.73</v>
      </c>
      <c r="H101" s="19">
        <v>9052.5397705048599</v>
      </c>
      <c r="I101" s="19">
        <f t="shared" ref="I101:I102" si="70">SUM(E101:H101)</f>
        <v>-750774.19552390405</v>
      </c>
      <c r="J101" s="154">
        <f>D101+I101</f>
        <v>10047660.524476098</v>
      </c>
      <c r="K101" s="157">
        <v>1.6799999999999999E-2</v>
      </c>
      <c r="L101" s="19">
        <f>ROUND(J101*K101*(273/365),0)</f>
        <v>126254</v>
      </c>
      <c r="M101" s="19">
        <f>SUM(L101:L101)</f>
        <v>126254</v>
      </c>
      <c r="N101" s="154">
        <f t="shared" ref="N101:N102" si="71">M101+J101</f>
        <v>10173914.524476098</v>
      </c>
      <c r="O101" s="19"/>
      <c r="P101" s="19">
        <f t="shared" ref="P101:P102" si="72">I101+M101</f>
        <v>-624520.19552390405</v>
      </c>
      <c r="Q101" s="19">
        <f>+D101+P101</f>
        <v>10173914.524476098</v>
      </c>
      <c r="R101" s="13"/>
    </row>
    <row r="102" spans="1:18" ht="18">
      <c r="B102" s="36" t="s">
        <v>82</v>
      </c>
      <c r="D102" s="158">
        <v>4789255.68</v>
      </c>
      <c r="E102" s="28">
        <v>-154897.96647090046</v>
      </c>
      <c r="F102" s="28">
        <v>0</v>
      </c>
      <c r="G102" s="28">
        <v>0</v>
      </c>
      <c r="H102" s="28">
        <v>3736.2876694450924</v>
      </c>
      <c r="I102" s="22">
        <f t="shared" si="70"/>
        <v>-151161.67880145536</v>
      </c>
      <c r="J102" s="158">
        <f>D102+I102</f>
        <v>4638094.0011985442</v>
      </c>
      <c r="K102" s="164">
        <v>1.6799999999999999E-2</v>
      </c>
      <c r="L102" s="19">
        <f>ROUND(J102*K102*(273/365),0)</f>
        <v>58280</v>
      </c>
      <c r="M102" s="22">
        <f>SUM(L102:L102)</f>
        <v>58280</v>
      </c>
      <c r="N102" s="154">
        <f t="shared" si="71"/>
        <v>4696374.0011985442</v>
      </c>
      <c r="O102" s="22"/>
      <c r="P102" s="19">
        <f t="shared" si="72"/>
        <v>-92881.67880145536</v>
      </c>
      <c r="Q102" s="22">
        <f>+D102+P102</f>
        <v>4696374.0011985442</v>
      </c>
      <c r="R102" s="13"/>
    </row>
    <row r="103" spans="1:18">
      <c r="B103" s="1" t="s">
        <v>33</v>
      </c>
      <c r="D103" s="154">
        <f t="shared" ref="D103:J103" si="73">SUM(D101:D102)</f>
        <v>15587690.400000002</v>
      </c>
      <c r="E103" s="19">
        <f t="shared" si="73"/>
        <v>-530195.62176530936</v>
      </c>
      <c r="F103" s="19">
        <f t="shared" si="73"/>
        <v>718847.65</v>
      </c>
      <c r="G103" s="19">
        <f t="shared" si="73"/>
        <v>-1103376.73</v>
      </c>
      <c r="H103" s="19">
        <f>SUM(H101:H102)</f>
        <v>12788.827439949953</v>
      </c>
      <c r="I103" s="19">
        <f t="shared" si="73"/>
        <v>-901935.87432535947</v>
      </c>
      <c r="J103" s="154">
        <f t="shared" si="73"/>
        <v>14685754.525674641</v>
      </c>
      <c r="K103" s="157"/>
      <c r="L103" s="19">
        <f>SUM(L101:L102)</f>
        <v>184534</v>
      </c>
      <c r="M103" s="19">
        <f>SUM(M101:M102)</f>
        <v>184534</v>
      </c>
      <c r="N103" s="154">
        <f>SUM(N101:N102)</f>
        <v>14870288.525674641</v>
      </c>
      <c r="O103" s="19"/>
      <c r="P103" s="19">
        <f>SUM(P101:P102)</f>
        <v>-717401.87432535947</v>
      </c>
      <c r="Q103" s="19">
        <f>SUM(Q101:Q102)</f>
        <v>14870288.525674641</v>
      </c>
      <c r="R103" s="13"/>
    </row>
    <row r="104" spans="1:18" s="23" customFormat="1">
      <c r="A104" s="1"/>
      <c r="B104" s="1"/>
      <c r="C104" s="1"/>
      <c r="D104" s="154"/>
      <c r="E104" s="19"/>
      <c r="F104" s="19"/>
      <c r="G104" s="19"/>
      <c r="H104" s="19"/>
      <c r="I104" s="19"/>
      <c r="J104" s="154"/>
      <c r="K104" s="157"/>
      <c r="L104" s="19"/>
      <c r="M104" s="19"/>
      <c r="N104" s="154"/>
      <c r="O104" s="19"/>
      <c r="P104" s="19"/>
      <c r="Q104" s="19"/>
      <c r="R104" s="24"/>
    </row>
    <row r="105" spans="1:18" s="23" customFormat="1">
      <c r="B105" s="1" t="s">
        <v>36</v>
      </c>
      <c r="D105" s="158">
        <v>186819.81</v>
      </c>
      <c r="E105" s="22">
        <v>0</v>
      </c>
      <c r="F105" s="22">
        <v>0</v>
      </c>
      <c r="G105" s="22">
        <v>0</v>
      </c>
      <c r="H105" s="22"/>
      <c r="I105" s="22">
        <f t="shared" ref="I105" si="74">SUM(E105:H105)</f>
        <v>0</v>
      </c>
      <c r="J105" s="158">
        <f>D105+I105</f>
        <v>186819.81</v>
      </c>
      <c r="K105" s="159">
        <v>0</v>
      </c>
      <c r="L105" s="22">
        <f>ROUND(J105*K105*(273/365),0)</f>
        <v>0</v>
      </c>
      <c r="M105" s="22">
        <f>SUM(L105:L105)</f>
        <v>0</v>
      </c>
      <c r="N105" s="158">
        <f t="shared" ref="N105" si="75">M105+J105</f>
        <v>186819.81</v>
      </c>
      <c r="O105" s="22"/>
      <c r="P105" s="19">
        <f>I105+M105</f>
        <v>0</v>
      </c>
      <c r="Q105" s="22">
        <f>+D105+P105</f>
        <v>186819.81</v>
      </c>
      <c r="R105" s="24"/>
    </row>
    <row r="106" spans="1:18" s="23" customFormat="1">
      <c r="B106" s="1"/>
      <c r="D106" s="154"/>
      <c r="E106" s="22"/>
      <c r="F106" s="22"/>
      <c r="G106" s="22"/>
      <c r="H106" s="22"/>
      <c r="I106" s="22"/>
      <c r="J106" s="158"/>
      <c r="K106" s="159"/>
      <c r="L106" s="22"/>
      <c r="M106" s="22"/>
      <c r="N106" s="158"/>
      <c r="O106" s="22"/>
      <c r="P106" s="22"/>
      <c r="Q106" s="22"/>
      <c r="R106" s="24"/>
    </row>
    <row r="107" spans="1:18" s="23" customFormat="1">
      <c r="B107" s="1" t="s">
        <v>84</v>
      </c>
      <c r="D107" s="158">
        <v>105000</v>
      </c>
      <c r="E107" s="22">
        <f>-D107</f>
        <v>-105000</v>
      </c>
      <c r="F107" s="22">
        <v>0</v>
      </c>
      <c r="G107" s="22">
        <v>0</v>
      </c>
      <c r="H107" s="22"/>
      <c r="I107" s="22">
        <f t="shared" ref="I107:I113" si="76">SUM(E107:H107)</f>
        <v>-105000</v>
      </c>
      <c r="J107" s="158">
        <f t="shared" ref="J107:J113" si="77">D107+I107</f>
        <v>0</v>
      </c>
      <c r="K107" s="159">
        <v>0</v>
      </c>
      <c r="L107" s="22">
        <f t="shared" ref="L107:L113" si="78">ROUND(J107*K107*(273/365),0)</f>
        <v>0</v>
      </c>
      <c r="M107" s="22">
        <f t="shared" ref="M107:M113" si="79">SUM(L107:L107)</f>
        <v>0</v>
      </c>
      <c r="N107" s="158">
        <f t="shared" ref="N107:N113" si="80">M107+J107</f>
        <v>0</v>
      </c>
      <c r="O107" s="22"/>
      <c r="P107" s="19">
        <f t="shared" ref="P107:P113" si="81">I107+M107</f>
        <v>-105000</v>
      </c>
      <c r="Q107" s="22">
        <f t="shared" ref="Q107:Q113" si="82">+D107+P107</f>
        <v>0</v>
      </c>
      <c r="R107" s="24"/>
    </row>
    <row r="108" spans="1:18" s="23" customFormat="1">
      <c r="B108" s="1" t="s">
        <v>38</v>
      </c>
      <c r="D108" s="158">
        <v>-60000</v>
      </c>
      <c r="E108" s="22">
        <f>-D108</f>
        <v>60000</v>
      </c>
      <c r="F108" s="22">
        <v>0</v>
      </c>
      <c r="G108" s="22">
        <v>0</v>
      </c>
      <c r="H108" s="22"/>
      <c r="I108" s="22">
        <f t="shared" si="76"/>
        <v>60000</v>
      </c>
      <c r="J108" s="158">
        <f t="shared" si="77"/>
        <v>0</v>
      </c>
      <c r="K108" s="159">
        <v>0</v>
      </c>
      <c r="L108" s="22">
        <f t="shared" si="78"/>
        <v>0</v>
      </c>
      <c r="M108" s="22">
        <f t="shared" si="79"/>
        <v>0</v>
      </c>
      <c r="N108" s="158">
        <f t="shared" si="80"/>
        <v>0</v>
      </c>
      <c r="O108" s="22"/>
      <c r="P108" s="19">
        <f t="shared" si="81"/>
        <v>60000</v>
      </c>
      <c r="Q108" s="22">
        <f t="shared" si="82"/>
        <v>0</v>
      </c>
      <c r="R108" s="24"/>
    </row>
    <row r="109" spans="1:18">
      <c r="B109" s="1" t="s">
        <v>40</v>
      </c>
      <c r="D109" s="158">
        <v>-435359.87</v>
      </c>
      <c r="E109" s="22">
        <f>-D109</f>
        <v>435359.87</v>
      </c>
      <c r="F109" s="19">
        <v>0</v>
      </c>
      <c r="G109" s="22">
        <v>0</v>
      </c>
      <c r="H109" s="22"/>
      <c r="I109" s="22">
        <f t="shared" si="76"/>
        <v>435359.87</v>
      </c>
      <c r="J109" s="158">
        <f t="shared" si="77"/>
        <v>0</v>
      </c>
      <c r="K109" s="159">
        <v>0</v>
      </c>
      <c r="L109" s="22">
        <f t="shared" si="78"/>
        <v>0</v>
      </c>
      <c r="M109" s="22">
        <f t="shared" si="79"/>
        <v>0</v>
      </c>
      <c r="N109" s="158">
        <f t="shared" si="80"/>
        <v>0</v>
      </c>
      <c r="O109" s="22"/>
      <c r="P109" s="19">
        <f t="shared" si="81"/>
        <v>435359.87</v>
      </c>
      <c r="Q109" s="22">
        <f t="shared" si="82"/>
        <v>0</v>
      </c>
    </row>
    <row r="110" spans="1:18" s="23" customFormat="1">
      <c r="B110" s="1" t="s">
        <v>48</v>
      </c>
      <c r="D110" s="158">
        <v>538994.39</v>
      </c>
      <c r="E110" s="22">
        <f>-D110</f>
        <v>-538994.39</v>
      </c>
      <c r="F110" s="22">
        <v>0</v>
      </c>
      <c r="G110" s="22">
        <v>0</v>
      </c>
      <c r="H110" s="22"/>
      <c r="I110" s="22">
        <f t="shared" si="76"/>
        <v>-538994.39</v>
      </c>
      <c r="J110" s="158">
        <f t="shared" si="77"/>
        <v>0</v>
      </c>
      <c r="K110" s="159">
        <v>0</v>
      </c>
      <c r="L110" s="22">
        <f t="shared" si="78"/>
        <v>0</v>
      </c>
      <c r="M110" s="22">
        <f t="shared" si="79"/>
        <v>0</v>
      </c>
      <c r="N110" s="158">
        <f t="shared" si="80"/>
        <v>0</v>
      </c>
      <c r="O110" s="22"/>
      <c r="P110" s="19">
        <f t="shared" si="81"/>
        <v>-538994.39</v>
      </c>
      <c r="Q110" s="22">
        <f t="shared" si="82"/>
        <v>0</v>
      </c>
      <c r="R110" s="24"/>
    </row>
    <row r="111" spans="1:18" s="23" customFormat="1">
      <c r="B111" s="1" t="s">
        <v>50</v>
      </c>
      <c r="D111" s="158">
        <v>258.38</v>
      </c>
      <c r="E111" s="22">
        <f>-D111</f>
        <v>-258.38</v>
      </c>
      <c r="F111" s="22">
        <v>0</v>
      </c>
      <c r="G111" s="22">
        <v>0</v>
      </c>
      <c r="H111" s="22"/>
      <c r="I111" s="22">
        <f t="shared" si="76"/>
        <v>-258.38</v>
      </c>
      <c r="J111" s="158">
        <f t="shared" si="77"/>
        <v>0</v>
      </c>
      <c r="K111" s="159">
        <v>0</v>
      </c>
      <c r="L111" s="22">
        <f t="shared" si="78"/>
        <v>0</v>
      </c>
      <c r="M111" s="22">
        <f t="shared" si="79"/>
        <v>0</v>
      </c>
      <c r="N111" s="158">
        <f t="shared" si="80"/>
        <v>0</v>
      </c>
      <c r="O111" s="22"/>
      <c r="P111" s="19">
        <f t="shared" si="81"/>
        <v>-258.38</v>
      </c>
      <c r="Q111" s="22">
        <f t="shared" si="82"/>
        <v>0</v>
      </c>
      <c r="R111" s="24"/>
    </row>
    <row r="112" spans="1:18" s="23" customFormat="1">
      <c r="B112" s="1" t="s">
        <v>78</v>
      </c>
      <c r="D112" s="158">
        <v>-24718.03</v>
      </c>
      <c r="E112" s="22">
        <v>0</v>
      </c>
      <c r="F112" s="22">
        <f>-D112</f>
        <v>24718.03</v>
      </c>
      <c r="G112" s="22">
        <v>0</v>
      </c>
      <c r="H112" s="22"/>
      <c r="I112" s="22">
        <f t="shared" si="76"/>
        <v>24718.03</v>
      </c>
      <c r="J112" s="158">
        <f t="shared" si="77"/>
        <v>0</v>
      </c>
      <c r="K112" s="159">
        <v>0</v>
      </c>
      <c r="L112" s="22">
        <f t="shared" si="78"/>
        <v>0</v>
      </c>
      <c r="M112" s="22">
        <f t="shared" si="79"/>
        <v>0</v>
      </c>
      <c r="N112" s="158">
        <f t="shared" si="80"/>
        <v>0</v>
      </c>
      <c r="O112" s="22"/>
      <c r="P112" s="19">
        <f t="shared" si="81"/>
        <v>24718.03</v>
      </c>
      <c r="Q112" s="22">
        <f t="shared" si="82"/>
        <v>0</v>
      </c>
      <c r="R112" s="24"/>
    </row>
    <row r="113" spans="1:18" s="23" customFormat="1">
      <c r="B113" s="1" t="s">
        <v>86</v>
      </c>
      <c r="D113" s="158">
        <v>106196.34</v>
      </c>
      <c r="E113" s="22">
        <v>0</v>
      </c>
      <c r="F113" s="22">
        <f>-D113</f>
        <v>-106196.34</v>
      </c>
      <c r="G113" s="22">
        <v>0</v>
      </c>
      <c r="H113" s="22"/>
      <c r="I113" s="22">
        <f t="shared" si="76"/>
        <v>-106196.34</v>
      </c>
      <c r="J113" s="158">
        <f t="shared" si="77"/>
        <v>0</v>
      </c>
      <c r="K113" s="159">
        <v>0</v>
      </c>
      <c r="L113" s="22">
        <f t="shared" si="78"/>
        <v>0</v>
      </c>
      <c r="M113" s="22">
        <f t="shared" si="79"/>
        <v>0</v>
      </c>
      <c r="N113" s="158">
        <f t="shared" si="80"/>
        <v>0</v>
      </c>
      <c r="O113" s="22"/>
      <c r="P113" s="19">
        <f t="shared" si="81"/>
        <v>-106196.34</v>
      </c>
      <c r="Q113" s="22">
        <f t="shared" si="82"/>
        <v>0</v>
      </c>
      <c r="R113" s="24"/>
    </row>
    <row r="114" spans="1:18" s="23" customFormat="1">
      <c r="B114" s="1"/>
      <c r="D114" s="158"/>
      <c r="E114" s="22"/>
      <c r="F114" s="22"/>
      <c r="G114" s="22"/>
      <c r="H114" s="22"/>
      <c r="I114" s="22"/>
      <c r="J114" s="158"/>
      <c r="K114" s="159"/>
      <c r="L114" s="19"/>
      <c r="M114" s="22"/>
      <c r="N114" s="158"/>
      <c r="O114" s="22"/>
      <c r="P114" s="22"/>
      <c r="Q114" s="22"/>
      <c r="R114" s="24"/>
    </row>
    <row r="115" spans="1:18" s="23" customFormat="1">
      <c r="B115" s="1" t="s">
        <v>147</v>
      </c>
      <c r="D115" s="158">
        <v>-672000</v>
      </c>
      <c r="E115" s="22">
        <v>0</v>
      </c>
      <c r="F115" s="22">
        <v>0</v>
      </c>
      <c r="G115" s="22">
        <v>0</v>
      </c>
      <c r="H115" s="22"/>
      <c r="I115" s="22">
        <f t="shared" ref="I115" si="83">SUM(E115:H115)</f>
        <v>0</v>
      </c>
      <c r="J115" s="158">
        <f>D115+I115</f>
        <v>-672000</v>
      </c>
      <c r="K115" s="159">
        <v>0</v>
      </c>
      <c r="L115" s="22">
        <f>ROUND(J115*K115*(273/365),0)</f>
        <v>0</v>
      </c>
      <c r="M115" s="22">
        <f>SUM(L115:L115)</f>
        <v>0</v>
      </c>
      <c r="N115" s="158">
        <f t="shared" ref="N115" si="84">M115+J115</f>
        <v>-672000</v>
      </c>
      <c r="O115" s="22"/>
      <c r="P115" s="19">
        <f>I115+M115</f>
        <v>0</v>
      </c>
      <c r="Q115" s="22">
        <f>+D115+P115</f>
        <v>-672000</v>
      </c>
      <c r="R115" s="24"/>
    </row>
    <row r="116" spans="1:18" s="23" customFormat="1">
      <c r="A116" s="1"/>
      <c r="C116" s="1"/>
      <c r="D116" s="158"/>
      <c r="E116" s="22"/>
      <c r="F116" s="22"/>
      <c r="G116" s="22"/>
      <c r="H116" s="22"/>
      <c r="I116" s="22"/>
      <c r="J116" s="158"/>
      <c r="K116" s="22"/>
      <c r="L116" s="22"/>
      <c r="M116" s="22"/>
      <c r="N116" s="158"/>
      <c r="O116" s="22"/>
      <c r="P116" s="22"/>
      <c r="Q116" s="22"/>
      <c r="R116" s="24"/>
    </row>
    <row r="117" spans="1:18">
      <c r="B117" s="29" t="s">
        <v>6</v>
      </c>
      <c r="C117" s="30"/>
      <c r="D117" s="161">
        <f t="shared" ref="D117:P117" si="85">D103+D105+SUM(D107:D115)</f>
        <v>15332881.420000004</v>
      </c>
      <c r="E117" s="35">
        <f t="shared" si="85"/>
        <v>-679088.52176530939</v>
      </c>
      <c r="F117" s="35">
        <f t="shared" si="85"/>
        <v>637369.34000000008</v>
      </c>
      <c r="G117" s="35">
        <f t="shared" si="85"/>
        <v>-1103376.73</v>
      </c>
      <c r="H117" s="35">
        <f t="shared" si="85"/>
        <v>12788.827439949953</v>
      </c>
      <c r="I117" s="35">
        <f t="shared" si="85"/>
        <v>-1132307.0843253594</v>
      </c>
      <c r="J117" s="161">
        <f t="shared" si="85"/>
        <v>14200574.335674642</v>
      </c>
      <c r="K117" s="35">
        <f t="shared" ref="K117:N117" si="86">K103+K105+SUM(K107:K115)</f>
        <v>0</v>
      </c>
      <c r="L117" s="35">
        <f>L103+L105+SUM(L107:L115)</f>
        <v>184534</v>
      </c>
      <c r="M117" s="35">
        <f t="shared" si="86"/>
        <v>184534</v>
      </c>
      <c r="N117" s="161">
        <f t="shared" si="86"/>
        <v>14385108.335674642</v>
      </c>
      <c r="O117" s="35"/>
      <c r="P117" s="35">
        <f t="shared" si="85"/>
        <v>-947773.08432535944</v>
      </c>
      <c r="Q117" s="35">
        <f>Q103+Q105+SUM(Q107:Q115)</f>
        <v>14385108.335674642</v>
      </c>
      <c r="R117" s="13"/>
    </row>
    <row r="118" spans="1:18">
      <c r="D118" s="154"/>
      <c r="E118" s="19" t="s">
        <v>65</v>
      </c>
      <c r="F118" s="19"/>
      <c r="G118" s="19"/>
      <c r="H118" s="19"/>
      <c r="I118" s="19"/>
      <c r="J118" s="154"/>
      <c r="K118" s="19"/>
      <c r="L118" s="19"/>
      <c r="M118" s="19"/>
      <c r="N118" s="154"/>
      <c r="O118" s="19"/>
      <c r="P118" s="19"/>
      <c r="Q118" s="19"/>
    </row>
    <row r="119" spans="1:18">
      <c r="B119" s="10"/>
      <c r="D119" s="154"/>
      <c r="E119" s="19"/>
      <c r="F119" s="19"/>
      <c r="G119" s="19"/>
      <c r="H119" s="19"/>
      <c r="I119" s="19"/>
      <c r="J119" s="154"/>
      <c r="K119" s="19"/>
      <c r="L119" s="19"/>
      <c r="M119" s="19"/>
      <c r="N119" s="154"/>
      <c r="O119" s="19"/>
      <c r="P119" s="19"/>
      <c r="Q119" s="19"/>
    </row>
    <row r="120" spans="1:18">
      <c r="A120" s="10" t="s">
        <v>88</v>
      </c>
      <c r="D120" s="165"/>
      <c r="J120" s="165"/>
      <c r="N120" s="154"/>
      <c r="O120" s="19"/>
      <c r="R120" s="166"/>
    </row>
    <row r="121" spans="1:18">
      <c r="B121" s="36" t="s">
        <v>90</v>
      </c>
      <c r="D121" s="154">
        <v>32363.33</v>
      </c>
      <c r="E121" s="19">
        <v>-438.20791012690586</v>
      </c>
      <c r="F121" s="19">
        <v>0</v>
      </c>
      <c r="G121" s="19">
        <v>0</v>
      </c>
      <c r="H121" s="19">
        <v>22.18947103306278</v>
      </c>
      <c r="I121" s="19">
        <f t="shared" ref="I121:I126" si="87">SUM(E121:H121)</f>
        <v>-416.01843909384309</v>
      </c>
      <c r="J121" s="154">
        <f t="shared" ref="J121:J126" si="88">D121+I121</f>
        <v>31947.311560906157</v>
      </c>
      <c r="K121" s="157">
        <v>1.6799999999999999E-2</v>
      </c>
      <c r="L121" s="19">
        <f t="shared" ref="L121:L126" si="89">ROUND(J121*K121*(273/365),0)</f>
        <v>401</v>
      </c>
      <c r="M121" s="19">
        <f t="shared" ref="M121:M126" si="90">SUM(L121:L121)</f>
        <v>401</v>
      </c>
      <c r="N121" s="154">
        <f t="shared" ref="N121:N126" si="91">M121+J121</f>
        <v>32348.311560906157</v>
      </c>
      <c r="O121" s="19"/>
      <c r="P121" s="19">
        <f t="shared" ref="P121:P126" si="92">I121+M121</f>
        <v>-15.018439093843085</v>
      </c>
      <c r="Q121" s="19">
        <f t="shared" ref="Q121:Q126" si="93">+D121+P121</f>
        <v>32348.311560906157</v>
      </c>
      <c r="R121" s="13"/>
    </row>
    <row r="122" spans="1:18">
      <c r="B122" s="36" t="s">
        <v>91</v>
      </c>
      <c r="D122" s="154">
        <v>249926.14</v>
      </c>
      <c r="E122" s="19">
        <v>-9163.2872139124174</v>
      </c>
      <c r="F122" s="19">
        <v>0</v>
      </c>
      <c r="G122" s="19">
        <v>0</v>
      </c>
      <c r="H122" s="19">
        <v>158.19995854629082</v>
      </c>
      <c r="I122" s="19">
        <f t="shared" si="87"/>
        <v>-9005.0872553661266</v>
      </c>
      <c r="J122" s="154">
        <f t="shared" si="88"/>
        <v>240921.0527446339</v>
      </c>
      <c r="K122" s="157">
        <f>K121</f>
        <v>1.6799999999999999E-2</v>
      </c>
      <c r="L122" s="19">
        <f t="shared" si="89"/>
        <v>3027</v>
      </c>
      <c r="M122" s="19">
        <f t="shared" si="90"/>
        <v>3027</v>
      </c>
      <c r="N122" s="154">
        <f t="shared" si="91"/>
        <v>243948.0527446339</v>
      </c>
      <c r="O122" s="19"/>
      <c r="P122" s="19">
        <f t="shared" si="92"/>
        <v>-5978.0872553661266</v>
      </c>
      <c r="Q122" s="19">
        <f t="shared" si="93"/>
        <v>243948.0527446339</v>
      </c>
      <c r="R122" s="13"/>
    </row>
    <row r="123" spans="1:18">
      <c r="B123" s="36" t="s">
        <v>93</v>
      </c>
      <c r="D123" s="154">
        <v>78816.28</v>
      </c>
      <c r="E123" s="19">
        <v>-2916.3252284606283</v>
      </c>
      <c r="F123" s="19">
        <v>0</v>
      </c>
      <c r="G123" s="19">
        <v>0</v>
      </c>
      <c r="H123" s="19">
        <v>50.349019896429404</v>
      </c>
      <c r="I123" s="19">
        <f t="shared" si="87"/>
        <v>-2865.9762085641987</v>
      </c>
      <c r="J123" s="154">
        <f t="shared" si="88"/>
        <v>75950.303791435799</v>
      </c>
      <c r="K123" s="157">
        <f>K121</f>
        <v>1.6799999999999999E-2</v>
      </c>
      <c r="L123" s="19">
        <f t="shared" si="89"/>
        <v>954</v>
      </c>
      <c r="M123" s="19">
        <f t="shared" si="90"/>
        <v>954</v>
      </c>
      <c r="N123" s="154">
        <f t="shared" si="91"/>
        <v>76904.303791435799</v>
      </c>
      <c r="O123" s="19"/>
      <c r="P123" s="19">
        <f t="shared" si="92"/>
        <v>-1911.9762085641987</v>
      </c>
      <c r="Q123" s="19">
        <f t="shared" si="93"/>
        <v>76904.303791435799</v>
      </c>
      <c r="R123" s="13"/>
    </row>
    <row r="124" spans="1:18">
      <c r="B124" s="36" t="s">
        <v>95</v>
      </c>
      <c r="D124" s="154">
        <v>770447.61</v>
      </c>
      <c r="E124" s="19">
        <v>-10275.284951222451</v>
      </c>
      <c r="F124" s="19">
        <v>0</v>
      </c>
      <c r="G124" s="19">
        <v>0</v>
      </c>
      <c r="H124" s="19">
        <v>618.61795281020602</v>
      </c>
      <c r="I124" s="19">
        <f t="shared" si="87"/>
        <v>-9656.6669984122454</v>
      </c>
      <c r="J124" s="154">
        <f t="shared" si="88"/>
        <v>760790.94300158776</v>
      </c>
      <c r="K124" s="157">
        <f>K121</f>
        <v>1.6799999999999999E-2</v>
      </c>
      <c r="L124" s="19">
        <f t="shared" si="89"/>
        <v>9560</v>
      </c>
      <c r="M124" s="19">
        <f t="shared" si="90"/>
        <v>9560</v>
      </c>
      <c r="N124" s="154">
        <f t="shared" si="91"/>
        <v>770350.94300158776</v>
      </c>
      <c r="O124" s="19"/>
      <c r="P124" s="19">
        <f t="shared" si="92"/>
        <v>-96.666998412245448</v>
      </c>
      <c r="Q124" s="19">
        <f t="shared" si="93"/>
        <v>770350.94300158776</v>
      </c>
      <c r="R124" s="13"/>
    </row>
    <row r="125" spans="1:18" s="23" customFormat="1">
      <c r="B125" s="36" t="s">
        <v>96</v>
      </c>
      <c r="D125" s="154">
        <v>217347.59</v>
      </c>
      <c r="E125" s="19">
        <v>-4498.5680092491157</v>
      </c>
      <c r="F125" s="19">
        <v>0</v>
      </c>
      <c r="G125" s="19">
        <v>0</v>
      </c>
      <c r="H125" s="19">
        <v>160.46949598715685</v>
      </c>
      <c r="I125" s="19">
        <f t="shared" si="87"/>
        <v>-4338.0985132619589</v>
      </c>
      <c r="J125" s="154">
        <f t="shared" si="88"/>
        <v>213009.49148673803</v>
      </c>
      <c r="K125" s="157">
        <f>K121</f>
        <v>1.6799999999999999E-2</v>
      </c>
      <c r="L125" s="19">
        <f t="shared" si="89"/>
        <v>2677</v>
      </c>
      <c r="M125" s="19">
        <f t="shared" si="90"/>
        <v>2677</v>
      </c>
      <c r="N125" s="154">
        <f t="shared" si="91"/>
        <v>215686.49148673803</v>
      </c>
      <c r="O125" s="19"/>
      <c r="P125" s="19">
        <f t="shared" si="92"/>
        <v>-1661.0985132619589</v>
      </c>
      <c r="Q125" s="19">
        <f t="shared" si="93"/>
        <v>215686.49148673803</v>
      </c>
      <c r="R125" s="24"/>
    </row>
    <row r="126" spans="1:18" s="23" customFormat="1">
      <c r="B126" s="36" t="s">
        <v>97</v>
      </c>
      <c r="D126" s="158">
        <v>90.84</v>
      </c>
      <c r="E126" s="22">
        <v>0</v>
      </c>
      <c r="F126" s="22">
        <v>0</v>
      </c>
      <c r="G126" s="22">
        <v>0</v>
      </c>
      <c r="H126" s="22">
        <v>0</v>
      </c>
      <c r="I126" s="22">
        <f t="shared" si="87"/>
        <v>0</v>
      </c>
      <c r="J126" s="158">
        <f t="shared" si="88"/>
        <v>90.84</v>
      </c>
      <c r="K126" s="159">
        <v>0</v>
      </c>
      <c r="L126" s="22">
        <f t="shared" si="89"/>
        <v>0</v>
      </c>
      <c r="M126" s="22">
        <f t="shared" si="90"/>
        <v>0</v>
      </c>
      <c r="N126" s="158">
        <f t="shared" si="91"/>
        <v>90.84</v>
      </c>
      <c r="O126" s="22"/>
      <c r="P126" s="19">
        <f t="shared" si="92"/>
        <v>0</v>
      </c>
      <c r="Q126" s="22">
        <f t="shared" si="93"/>
        <v>90.84</v>
      </c>
      <c r="R126" s="24"/>
    </row>
    <row r="127" spans="1:18">
      <c r="B127" s="1" t="s">
        <v>98</v>
      </c>
      <c r="D127" s="154">
        <f>SUM(D121:D126)</f>
        <v>1348991.79</v>
      </c>
      <c r="E127" s="19">
        <f>SUM(E121:E126)</f>
        <v>-27291.673312971521</v>
      </c>
      <c r="F127" s="19">
        <f>SUM(F121:F126)</f>
        <v>0</v>
      </c>
      <c r="G127" s="19">
        <f>SUM(G121:G125)</f>
        <v>0</v>
      </c>
      <c r="H127" s="19">
        <f>SUM(H121:H126)</f>
        <v>1009.8258982731459</v>
      </c>
      <c r="I127" s="19">
        <f>SUM(I121:I125)</f>
        <v>-26281.847414698372</v>
      </c>
      <c r="J127" s="154">
        <f>SUM(J121:J126)</f>
        <v>1322709.9425853016</v>
      </c>
      <c r="K127" s="157"/>
      <c r="L127" s="19">
        <f>SUM(L121:L126)</f>
        <v>16619</v>
      </c>
      <c r="M127" s="19">
        <f>SUM(M121:M126)</f>
        <v>16619</v>
      </c>
      <c r="N127" s="154">
        <f>SUM(N121:N126)</f>
        <v>1339328.9425853016</v>
      </c>
      <c r="O127" s="19"/>
      <c r="P127" s="19">
        <f>SUM(P121:P126)</f>
        <v>-9662.8474146983717</v>
      </c>
      <c r="Q127" s="19">
        <f>SUM(Q121:Q126)</f>
        <v>1339328.9425853016</v>
      </c>
      <c r="R127" s="13"/>
    </row>
    <row r="128" spans="1:18">
      <c r="D128" s="154"/>
      <c r="E128" s="19"/>
      <c r="F128" s="19"/>
      <c r="G128" s="19"/>
      <c r="H128" s="19"/>
      <c r="I128" s="19"/>
      <c r="J128" s="154"/>
      <c r="K128" s="157"/>
      <c r="L128" s="19"/>
      <c r="M128" s="19"/>
      <c r="N128" s="154"/>
      <c r="O128" s="19"/>
      <c r="P128" s="19"/>
      <c r="Q128" s="19"/>
      <c r="R128" s="13"/>
    </row>
    <row r="129" spans="1:18">
      <c r="B129" s="36" t="s">
        <v>36</v>
      </c>
      <c r="D129" s="158">
        <v>0</v>
      </c>
      <c r="E129" s="22">
        <v>0</v>
      </c>
      <c r="F129" s="22">
        <v>0</v>
      </c>
      <c r="G129" s="22">
        <v>0</v>
      </c>
      <c r="H129" s="22"/>
      <c r="I129" s="22">
        <f t="shared" ref="I129" si="94">SUM(E129:H129)</f>
        <v>0</v>
      </c>
      <c r="J129" s="158">
        <f>D129+I129</f>
        <v>0</v>
      </c>
      <c r="K129" s="159">
        <v>0</v>
      </c>
      <c r="L129" s="22">
        <f>ROUND(J129*K129*(273/365),0)</f>
        <v>0</v>
      </c>
      <c r="M129" s="22">
        <f>SUM(L129:L129)</f>
        <v>0</v>
      </c>
      <c r="N129" s="158">
        <f t="shared" ref="N129" si="95">M129+J129</f>
        <v>0</v>
      </c>
      <c r="O129" s="22"/>
      <c r="P129" s="19">
        <f>I129+M129</f>
        <v>0</v>
      </c>
      <c r="Q129" s="22">
        <f>+D129+P129</f>
        <v>0</v>
      </c>
      <c r="R129" s="166"/>
    </row>
    <row r="130" spans="1:18">
      <c r="B130" s="36"/>
      <c r="D130" s="154"/>
      <c r="E130" s="22"/>
      <c r="F130" s="22"/>
      <c r="G130" s="22"/>
      <c r="H130" s="22"/>
      <c r="I130" s="22"/>
      <c r="J130" s="158"/>
      <c r="K130" s="159"/>
      <c r="L130" s="22"/>
      <c r="M130" s="22"/>
      <c r="N130" s="158"/>
      <c r="O130" s="22"/>
      <c r="P130" s="22"/>
      <c r="Q130" s="22"/>
      <c r="R130" s="166"/>
    </row>
    <row r="131" spans="1:18">
      <c r="B131" s="1" t="s">
        <v>38</v>
      </c>
      <c r="D131" s="158">
        <v>-7640.57</v>
      </c>
      <c r="E131" s="22">
        <f>-D131</f>
        <v>7640.57</v>
      </c>
      <c r="F131" s="22">
        <v>0</v>
      </c>
      <c r="G131" s="22">
        <v>0</v>
      </c>
      <c r="H131" s="22"/>
      <c r="I131" s="22">
        <f t="shared" ref="I131:I133" si="96">SUM(E131:H131)</f>
        <v>7640.57</v>
      </c>
      <c r="J131" s="158">
        <f>D131+I131</f>
        <v>0</v>
      </c>
      <c r="K131" s="159">
        <v>0</v>
      </c>
      <c r="L131" s="22">
        <f>ROUND(J131*K131*(273/365),0)</f>
        <v>0</v>
      </c>
      <c r="M131" s="22">
        <f>SUM(L131:L131)</f>
        <v>0</v>
      </c>
      <c r="N131" s="158">
        <f t="shared" ref="N131:N133" si="97">M131+J131</f>
        <v>0</v>
      </c>
      <c r="O131" s="22"/>
      <c r="P131" s="19">
        <f t="shared" ref="P131:P133" si="98">I131+M131</f>
        <v>7640.57</v>
      </c>
      <c r="Q131" s="22">
        <f>+D131+P131</f>
        <v>0</v>
      </c>
      <c r="R131" s="166"/>
    </row>
    <row r="132" spans="1:18">
      <c r="B132" s="1" t="s">
        <v>40</v>
      </c>
      <c r="D132" s="158">
        <v>-29076.91</v>
      </c>
      <c r="E132" s="22">
        <f>-D132</f>
        <v>29076.91</v>
      </c>
      <c r="F132" s="22">
        <v>0</v>
      </c>
      <c r="G132" s="22">
        <v>0</v>
      </c>
      <c r="H132" s="22"/>
      <c r="I132" s="22">
        <f t="shared" si="96"/>
        <v>29076.91</v>
      </c>
      <c r="J132" s="158">
        <f>D132+I132</f>
        <v>0</v>
      </c>
      <c r="K132" s="159">
        <v>0</v>
      </c>
      <c r="L132" s="22">
        <f>ROUND(J132*K132*(273/365),0)</f>
        <v>0</v>
      </c>
      <c r="M132" s="22">
        <f>SUM(L132:L132)</f>
        <v>0</v>
      </c>
      <c r="N132" s="158">
        <f t="shared" si="97"/>
        <v>0</v>
      </c>
      <c r="O132" s="22"/>
      <c r="P132" s="19">
        <f t="shared" si="98"/>
        <v>29076.91</v>
      </c>
      <c r="Q132" s="22">
        <f>+D132+P132</f>
        <v>0</v>
      </c>
      <c r="R132" s="166"/>
    </row>
    <row r="133" spans="1:18" s="23" customFormat="1">
      <c r="B133" s="1" t="s">
        <v>48</v>
      </c>
      <c r="D133" s="158">
        <v>27340.87</v>
      </c>
      <c r="E133" s="22">
        <f>-D133</f>
        <v>-27340.87</v>
      </c>
      <c r="F133" s="22">
        <v>0</v>
      </c>
      <c r="G133" s="22">
        <v>0</v>
      </c>
      <c r="H133" s="22"/>
      <c r="I133" s="22">
        <f t="shared" si="96"/>
        <v>-27340.87</v>
      </c>
      <c r="J133" s="158">
        <f>D133+I133</f>
        <v>0</v>
      </c>
      <c r="K133" s="159">
        <v>0</v>
      </c>
      <c r="L133" s="22">
        <f>ROUND(J133*K133*(273/365),0)</f>
        <v>0</v>
      </c>
      <c r="M133" s="22">
        <f>SUM(L133:L133)</f>
        <v>0</v>
      </c>
      <c r="N133" s="158">
        <f t="shared" si="97"/>
        <v>0</v>
      </c>
      <c r="O133" s="22"/>
      <c r="P133" s="19">
        <f t="shared" si="98"/>
        <v>-27340.87</v>
      </c>
      <c r="Q133" s="22">
        <f>+D133+P133</f>
        <v>0</v>
      </c>
      <c r="R133" s="24"/>
    </row>
    <row r="134" spans="1:18" s="23" customFormat="1">
      <c r="B134" s="1"/>
      <c r="D134" s="158"/>
      <c r="E134" s="22"/>
      <c r="F134" s="22"/>
      <c r="G134" s="22"/>
      <c r="H134" s="22"/>
      <c r="I134" s="22"/>
      <c r="J134" s="158"/>
      <c r="K134" s="159"/>
      <c r="L134" s="22"/>
      <c r="M134" s="22"/>
      <c r="N134" s="158"/>
      <c r="O134" s="22"/>
      <c r="P134" s="22"/>
      <c r="Q134" s="22"/>
      <c r="R134" s="24"/>
    </row>
    <row r="135" spans="1:18" s="23" customFormat="1">
      <c r="B135" s="1" t="s">
        <v>147</v>
      </c>
      <c r="D135" s="158">
        <v>-73000</v>
      </c>
      <c r="E135" s="22">
        <v>0</v>
      </c>
      <c r="F135" s="22">
        <v>0</v>
      </c>
      <c r="G135" s="22">
        <v>0</v>
      </c>
      <c r="H135" s="22"/>
      <c r="I135" s="22">
        <f t="shared" ref="I135" si="99">SUM(E135:H135)</f>
        <v>0</v>
      </c>
      <c r="J135" s="158">
        <f>D135+I135</f>
        <v>-73000</v>
      </c>
      <c r="K135" s="159">
        <v>0</v>
      </c>
      <c r="L135" s="22">
        <f>ROUND(J135*K135*(273/365),0)</f>
        <v>0</v>
      </c>
      <c r="M135" s="22">
        <f>SUM(L135:L135)</f>
        <v>0</v>
      </c>
      <c r="N135" s="158">
        <f t="shared" ref="N135" si="100">M135+J135</f>
        <v>-73000</v>
      </c>
      <c r="O135" s="22"/>
      <c r="P135" s="19">
        <f>I135+M135</f>
        <v>0</v>
      </c>
      <c r="Q135" s="22">
        <f>+D135+P135</f>
        <v>-73000</v>
      </c>
      <c r="R135" s="24"/>
    </row>
    <row r="136" spans="1:18" s="23" customFormat="1">
      <c r="A136" s="1"/>
      <c r="C136" s="1"/>
      <c r="D136" s="158"/>
      <c r="E136" s="22"/>
      <c r="F136" s="22"/>
      <c r="G136" s="22"/>
      <c r="H136" s="22"/>
      <c r="I136" s="22"/>
      <c r="J136" s="158"/>
      <c r="K136" s="22"/>
      <c r="L136" s="22"/>
      <c r="M136" s="22"/>
      <c r="N136" s="158"/>
      <c r="O136" s="22"/>
      <c r="P136" s="22"/>
      <c r="Q136" s="22"/>
      <c r="R136" s="24"/>
    </row>
    <row r="137" spans="1:18">
      <c r="B137" s="29" t="s">
        <v>6</v>
      </c>
      <c r="C137" s="30"/>
      <c r="D137" s="167">
        <f>D127+D129+SUM(D131:D135)</f>
        <v>1266615.18</v>
      </c>
      <c r="E137" s="35">
        <f t="shared" ref="E137:J137" si="101">E127+E129+SUM(E131:E135)</f>
        <v>-17915.063312971524</v>
      </c>
      <c r="F137" s="35">
        <f t="shared" si="101"/>
        <v>0</v>
      </c>
      <c r="G137" s="35">
        <f t="shared" si="101"/>
        <v>0</v>
      </c>
      <c r="H137" s="35">
        <f t="shared" si="101"/>
        <v>1009.8258982731459</v>
      </c>
      <c r="I137" s="35">
        <f t="shared" si="101"/>
        <v>-16905.237414698375</v>
      </c>
      <c r="J137" s="161">
        <f t="shared" si="101"/>
        <v>1249709.9425853016</v>
      </c>
      <c r="K137" s="35" t="s">
        <v>65</v>
      </c>
      <c r="L137" s="35">
        <f>L127+L129+SUM(L131:L135)</f>
        <v>16619</v>
      </c>
      <c r="M137" s="35">
        <f t="shared" ref="M137" si="102">M127+M129+SUM(M131:M135)</f>
        <v>16619</v>
      </c>
      <c r="N137" s="161">
        <f>N127+N129+SUM(N131:N135)</f>
        <v>1266328.9425853016</v>
      </c>
      <c r="O137" s="35"/>
      <c r="P137" s="35">
        <f>P127+P129+SUM(P131:P135)</f>
        <v>-286.23741469837478</v>
      </c>
      <c r="Q137" s="35">
        <f>Q127+Q129+SUM(Q131:Q135)</f>
        <v>1266328.9425853016</v>
      </c>
      <c r="R137" s="13"/>
    </row>
    <row r="138" spans="1:18">
      <c r="D138" s="154"/>
      <c r="E138" s="19"/>
      <c r="F138" s="19"/>
      <c r="G138" s="19"/>
      <c r="H138" s="19"/>
      <c r="I138" s="19"/>
      <c r="J138" s="165"/>
      <c r="M138" s="1" t="s">
        <v>65</v>
      </c>
      <c r="N138" s="154"/>
      <c r="O138" s="19"/>
      <c r="P138" s="19"/>
      <c r="Q138" s="19"/>
    </row>
    <row r="139" spans="1:18" ht="16.5" thickBot="1">
      <c r="D139" s="154"/>
      <c r="E139" s="19"/>
      <c r="F139" s="19"/>
      <c r="G139" s="168"/>
      <c r="H139" s="19"/>
      <c r="I139" s="19"/>
      <c r="J139" s="165"/>
      <c r="N139" s="154"/>
      <c r="O139" s="19"/>
      <c r="P139" s="19"/>
      <c r="Q139" s="19"/>
    </row>
    <row r="140" spans="1:18" s="43" customFormat="1" ht="17.25" thickTop="1" thickBot="1">
      <c r="A140" s="1"/>
      <c r="B140" s="169" t="s">
        <v>148</v>
      </c>
      <c r="C140" s="40"/>
      <c r="D140" s="170">
        <f>D38+D68+D97+D117+D137</f>
        <v>329080569.38999999</v>
      </c>
      <c r="E140" s="42">
        <f>E38+E68+E97+E117+E137</f>
        <v>-12400678.006649701</v>
      </c>
      <c r="F140" s="42">
        <f t="shared" ref="F140:J140" si="103">F38+F68+F97+F117+F137</f>
        <v>12202587.320000004</v>
      </c>
      <c r="G140" s="42">
        <f t="shared" si="103"/>
        <v>3172100.4571777224</v>
      </c>
      <c r="H140" s="42">
        <f t="shared" si="103"/>
        <v>287772.26860564109</v>
      </c>
      <c r="I140" s="42">
        <f t="shared" si="103"/>
        <v>3261782.0391336638</v>
      </c>
      <c r="J140" s="170">
        <f t="shared" si="103"/>
        <v>332342351.42913359</v>
      </c>
      <c r="K140" s="42"/>
      <c r="L140" s="42">
        <f>L38+L68+L97+L117+L137</f>
        <v>4226874</v>
      </c>
      <c r="M140" s="42">
        <f>M38+M68+M97+M117+M137</f>
        <v>4226874</v>
      </c>
      <c r="N140" s="170">
        <f>N38+N68+N97+N117+N137</f>
        <v>336569225.42913353</v>
      </c>
      <c r="O140" s="42"/>
      <c r="P140" s="42">
        <f>P38+P68+P97+P117+P137</f>
        <v>7488656.0391336661</v>
      </c>
      <c r="Q140" s="42">
        <f>Q38+Q68+Q97+Q117+Q137</f>
        <v>336569225.42913353</v>
      </c>
      <c r="R140" s="44"/>
    </row>
    <row r="141" spans="1:18" ht="16.5" thickTop="1">
      <c r="E141" s="171" t="s">
        <v>65</v>
      </c>
      <c r="F141" s="19"/>
      <c r="G141" s="1" t="s">
        <v>65</v>
      </c>
      <c r="J141" s="19" t="s">
        <v>65</v>
      </c>
      <c r="M141" s="19"/>
      <c r="N141" s="17" t="s">
        <v>65</v>
      </c>
      <c r="O141" s="17"/>
      <c r="Q141" s="13"/>
    </row>
    <row r="142" spans="1:18" ht="19.5" customHeight="1">
      <c r="D142" s="5" t="s">
        <v>217</v>
      </c>
      <c r="E142" s="172"/>
      <c r="F142" s="172"/>
      <c r="G142" s="172"/>
      <c r="H142" s="172"/>
      <c r="I142" s="172"/>
      <c r="J142" s="172"/>
      <c r="K142" s="172"/>
      <c r="L142" s="172"/>
      <c r="M142" s="172"/>
      <c r="N142" s="172"/>
      <c r="O142" s="172"/>
      <c r="P142" s="19"/>
    </row>
    <row r="143" spans="1:18" ht="19.5" customHeight="1">
      <c r="D143" s="5" t="s">
        <v>218</v>
      </c>
      <c r="E143" s="172"/>
      <c r="F143" s="172"/>
      <c r="G143" s="172"/>
      <c r="H143" s="172"/>
      <c r="I143" s="172"/>
      <c r="J143" s="172"/>
      <c r="K143" s="172"/>
      <c r="L143" s="172"/>
      <c r="M143" s="172"/>
      <c r="N143" s="172"/>
      <c r="O143" s="172"/>
      <c r="P143" s="19"/>
    </row>
    <row r="144" spans="1:18" ht="18.75">
      <c r="D144" s="5" t="s">
        <v>219</v>
      </c>
      <c r="K144" s="48"/>
      <c r="L144" s="48"/>
    </row>
    <row r="145" spans="4:9">
      <c r="E145" s="13"/>
      <c r="F145" s="13"/>
      <c r="I145" s="19"/>
    </row>
    <row r="146" spans="4:9">
      <c r="E146" s="13"/>
      <c r="F146" s="118"/>
    </row>
    <row r="147" spans="4:9">
      <c r="D147" s="119"/>
      <c r="E147" s="13" t="s">
        <v>153</v>
      </c>
      <c r="F147" s="19">
        <v>-10757553.881869702</v>
      </c>
    </row>
    <row r="148" spans="4:9">
      <c r="E148" s="1" t="s">
        <v>54</v>
      </c>
      <c r="F148" s="19">
        <f>E34+E64+E93</f>
        <v>0</v>
      </c>
    </row>
    <row r="149" spans="4:9">
      <c r="E149" s="1" t="s">
        <v>42</v>
      </c>
      <c r="F149" s="19">
        <f>E28+E60</f>
        <v>0</v>
      </c>
    </row>
    <row r="150" spans="4:9">
      <c r="E150" s="173" t="s">
        <v>44</v>
      </c>
      <c r="F150" s="19">
        <f>E29</f>
        <v>0</v>
      </c>
    </row>
    <row r="151" spans="4:9">
      <c r="E151" s="173" t="s">
        <v>154</v>
      </c>
      <c r="F151" s="19">
        <f>E30</f>
        <v>0</v>
      </c>
    </row>
    <row r="152" spans="4:9">
      <c r="E152" s="173" t="s">
        <v>38</v>
      </c>
      <c r="F152" s="19">
        <f>E26+E58+E89+E108+E131</f>
        <v>1492640.57</v>
      </c>
    </row>
    <row r="153" spans="4:9">
      <c r="E153" s="173" t="s">
        <v>155</v>
      </c>
      <c r="F153" s="19">
        <f>E27+E59+E90+E109+E132</f>
        <v>8002888.5700000012</v>
      </c>
    </row>
    <row r="154" spans="4:9">
      <c r="E154" s="173" t="s">
        <v>156</v>
      </c>
      <c r="F154" s="19">
        <f>E107</f>
        <v>-105000</v>
      </c>
    </row>
    <row r="155" spans="4:9">
      <c r="E155" s="173" t="s">
        <v>48</v>
      </c>
      <c r="F155" s="19">
        <f>E31+E61+E91+E110+E133</f>
        <v>-10761271.6</v>
      </c>
    </row>
    <row r="156" spans="4:9">
      <c r="E156" s="173" t="s">
        <v>50</v>
      </c>
      <c r="F156" s="19">
        <f>E32+E62+E111</f>
        <v>-272381.65000000002</v>
      </c>
    </row>
    <row r="157" spans="4:9">
      <c r="F157" s="13">
        <f>SUM(F147:F156)</f>
        <v>-12400677.991869701</v>
      </c>
    </row>
  </sheetData>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6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14520-C400-45A7-907C-DC334AFBFA09}">
  <dimension ref="A1:M58"/>
  <sheetViews>
    <sheetView workbookViewId="0"/>
  </sheetViews>
  <sheetFormatPr defaultRowHeight="15"/>
  <cols>
    <col min="1" max="1" width="38.28515625" customWidth="1"/>
    <col min="2" max="10" width="16.5703125" bestFit="1" customWidth="1"/>
  </cols>
  <sheetData>
    <row r="1" spans="1:13">
      <c r="B1" s="50" t="s">
        <v>105</v>
      </c>
      <c r="C1" s="50" t="s">
        <v>105</v>
      </c>
      <c r="D1" s="50" t="s">
        <v>105</v>
      </c>
      <c r="E1" s="50" t="s">
        <v>105</v>
      </c>
      <c r="F1" s="50" t="s">
        <v>105</v>
      </c>
      <c r="G1" s="50" t="s">
        <v>105</v>
      </c>
      <c r="H1" s="50" t="s">
        <v>105</v>
      </c>
      <c r="I1" s="50" t="s">
        <v>105</v>
      </c>
      <c r="J1" s="50" t="s">
        <v>105</v>
      </c>
    </row>
    <row r="2" spans="1:13">
      <c r="A2" s="51" t="s">
        <v>20</v>
      </c>
      <c r="B2" s="50">
        <v>2012</v>
      </c>
      <c r="C2" s="50">
        <v>2013</v>
      </c>
      <c r="D2" s="50">
        <v>2014</v>
      </c>
      <c r="E2" s="50">
        <v>2015</v>
      </c>
      <c r="F2" s="50">
        <v>2016</v>
      </c>
      <c r="G2" s="50">
        <v>2017</v>
      </c>
      <c r="H2" s="50">
        <v>2018</v>
      </c>
      <c r="I2" s="50">
        <v>2019</v>
      </c>
      <c r="J2" s="50">
        <v>2020</v>
      </c>
    </row>
    <row r="3" spans="1:13">
      <c r="A3" s="51" t="s">
        <v>106</v>
      </c>
      <c r="B3" s="49">
        <f>'[89]Jun 2012 - ROO Table 2'!N140-'[89]Jun 2012 - ROO Table 2'!N36-'[89]Jun 2012 - ROO Table 2'!N66-'[89]Jun 2012 - ROO Table 2'!N95-'[89]Jun 2012 - ROO Table 2'!N115-'[89]Jun 2012 - ROO Table 2'!N135</f>
        <v>303237243.59124994</v>
      </c>
      <c r="C3" s="49">
        <f>'[89]Jun 2013 - ROO Table 2'!N140-'[89]Jun 2013 - ROO Table 2'!N36-'[89]Jun 2013 - ROO Table 2'!N66-'[89]Jun 2013 - ROO Table 2'!N95-'[89]Jun 2013 - ROO Table 2'!N115-'[89]Jun 2013 - ROO Table 2'!N135</f>
        <v>305741484.86285019</v>
      </c>
      <c r="D3" s="49">
        <f>'[89]Jun 2014 - ROO Table 2'!M140-'[89]Jun 2014 - ROO Table 2'!M36-'[89]Jun 2014 - ROO Table 2'!M66-'[89]Jun 2014 - ROO Table 2'!M95-'[89]Jun 2014 - ROO Table 2'!M115-'[89]Jun 2014 - ROO Table 2'!M135</f>
        <v>324051043.80314529</v>
      </c>
      <c r="E3" s="49">
        <f>'[89]Jun 2015 - ROO Table 2'!Q140-'[89]Jun 2015 - ROO Table 2'!Q36-'[89]Jun 2015 - ROO Table 2'!Q66-'[89]Jun 2015 - ROO Table 2'!Q95-'[89]Jun 2015 - ROO Table 2'!Q115-'[89]Jun 2015 - ROO Table 2'!Q135</f>
        <v>332300660.78906417</v>
      </c>
      <c r="F3" s="49">
        <f>'[89]Jun 2016 - ROO Table 2'!M140-'[89]Jun 2016 - ROO Table 2'!M36-'[89]Jun 2016 - ROO Table 2'!M66-'[89]Jun 2016 - ROO Table 2'!M95-'[89]Jun 2016 - ROO Table 2'!M115-'[89]Jun 2016 - ROO Table 2'!M135</f>
        <v>341219225.42913353</v>
      </c>
      <c r="G3" s="49">
        <f>'[89]Jun 2017 - ROO Table 2'!O142-'[89]Jun 2017 - ROO Table 2'!O37-'[89]Jun 2017 - ROO Table 2'!O67-'[89]Jun 2017 - ROO Table 2'!O97-'[89]Jun 2017 - ROO Table 2'!O117-'[89]Jun 2017 - ROO Table 2'!O137</f>
        <v>348636410.60064542</v>
      </c>
      <c r="H3" s="49">
        <f>'[89]Jun 2018 - ROO Table 2'!O139-'[89]Jun 2018 - ROO Table 2'!O34-'[89]Jun 2018 - ROO Table 2'!O63-'[89]Jun 2018 - ROO Table 2'!O93-'[89]Jun 2018 - ROO Table 2'!O114-'[89]Jun 2018 - ROO Table 2'!O134</f>
        <v>348308182.82754475</v>
      </c>
      <c r="I3" s="49">
        <f>'[89]Jun 2019 - ROO Table 2'!Q145-'[89]Jun 2019 - ROO Table 2'!Q36-'[89]Jun 2019 - ROO Table 2'!Q67-'[89]Jun 2019 - ROO Table 2'!Q98-'[89]Jun 2019 - ROO Table 2'!Q120-'[89]Jun 2019 - ROO Table 2'!Q140</f>
        <v>345628603.94611609</v>
      </c>
      <c r="J3" s="49">
        <f>'[89]Jun 2020 - ROO Table 2'!O139-'[89]Jun 2020 - ROO Table 2'!O34-'[89]Jun 2020 - ROO Table 2'!O63-'[89]Jun 2020 - ROO Table 2'!O93-'[89]Jun 2020 - ROO Table 2'!O114-'[89]Jun 2020 - ROO Table 2'!O134</f>
        <v>349301664.93081439</v>
      </c>
    </row>
    <row r="4" spans="1:13">
      <c r="A4" s="51" t="s">
        <v>107</v>
      </c>
      <c r="B4" s="53">
        <f>-('[89]Jun 2012 - ROO Table 2'!N22+'[89]Jun 2012 - ROO Table 2'!N50+'[89]Jun 2012 - ROO Table 2'!N54+'[89]Jun 2012 - ROO Table 2'!N82+'[89]Jun 2012 - ROO Table 2'!N85+'[89]Jun 2012 - ROO Table 2'!N137)</f>
        <v>-49435986.744339995</v>
      </c>
      <c r="C4" s="53">
        <f>-('[89]Jun 2013 - ROO Table 2'!N22+'[89]Jun 2013 - ROO Table 2'!N50+'[89]Jun 2013 - ROO Table 2'!N54+'[89]Jun 2013 - ROO Table 2'!N82+'[89]Jun 2013 - ROO Table 2'!N85+'[89]Jun 2013 - ROO Table 2'!N137)</f>
        <v>-50600724.903511964</v>
      </c>
      <c r="D4" s="53">
        <f>-('[89]Jun 2014 - ROO Table 2'!M22+'[89]Jun 2014 - ROO Table 2'!M50+'[89]Jun 2014 - ROO Table 2'!M54+'[89]Jun 2014 - ROO Table 2'!M82+'[89]Jun 2014 - ROO Table 2'!M85+'[89]Jun 2014 - ROO Table 2'!M137)</f>
        <v>-54195010.666157335</v>
      </c>
      <c r="E4" s="53">
        <f>-('[89]Jun 2015 - ROO Table 2'!Q22+'[89]Jun 2015 - ROO Table 2'!Q50+'[89]Jun 2015 - ROO Table 2'!Q54+'[89]Jun 2015 - ROO Table 2'!Q82+'[89]Jun 2015 - ROO Table 2'!Q85+'[89]Jun 2015 - ROO Table 2'!Q137)</f>
        <v>-57419535.399064153</v>
      </c>
      <c r="F4" s="53">
        <f>-('[89]Jun 2016 - ROO Table 2'!M22+'[89]Jun 2016 - ROO Table 2'!M50+'[89]Jun 2016 - ROO Table 2'!M54+'[89]Jun 2016 - ROO Table 2'!M82+'[89]Jun 2016 - ROO Table 2'!M85+'[89]Jun 2016 - ROO Table 2'!M137)</f>
        <v>-57036621.794282988</v>
      </c>
      <c r="G4" s="53">
        <f>-('[89]Jun 2017 - ROO Table 2'!O22+'[89]Jun 2017 - ROO Table 2'!O50+'[89]Jun 2017 - ROO Table 2'!O55+'[89]Jun 2017 - ROO Table 2'!O83+'[89]Jun 2017 - ROO Table 2'!O85+'[89]Jun 2017 - ROO Table 2'!O139)</f>
        <v>-57641389.078430369</v>
      </c>
      <c r="H4" s="53">
        <f>-('[89]Jun 2018 - ROO Table 2'!O22+'[89]Jun 2018 - ROO Table 2'!O47+'[89]Jun 2018 - ROO Table 2'!O52+'[89]Jun 2018 - ROO Table 2'!O79+'[89]Jun 2018 - ROO Table 2'!O81+'[89]Jun 2018 - ROO Table 2'!O136)</f>
        <v>-57469696.228778012</v>
      </c>
      <c r="I4" s="53">
        <f>-('[89]Jun 2019 - ROO Table 2'!Q22+'[89]Jun 2019 - ROO Table 2'!Q49+'[89]Jun 2019 - ROO Table 2'!Q54+'[89]Jun 2019 - ROO Table 2'!Q83+'[89]Jun 2019 - ROO Table 2'!Q85+'[89]Jun 2019 - ROO Table 2'!Q142)</f>
        <v>-56045976.525282614</v>
      </c>
      <c r="J4" s="53">
        <f>-('[89]Jun 2020 - ROO Table 2'!O22+'[89]Jun 2020 - ROO Table 2'!O47+'[89]Jun 2020 - ROO Table 2'!O52+'[89]Jun 2020 - ROO Table 2'!O79+'[89]Jun 2020 - ROO Table 2'!O81+'[89]Jun 2020 - ROO Table 2'!O136)</f>
        <v>-59613748.091091819</v>
      </c>
    </row>
    <row r="5" spans="1:13">
      <c r="A5" s="51" t="s">
        <v>109</v>
      </c>
      <c r="B5" s="53">
        <f>-('[89]Jun 2012 - ROO Table 3'!I140-'[89]Jun 2012 - ROO Table 3'!I49)</f>
        <v>213052.28000000029</v>
      </c>
      <c r="C5" s="53">
        <f>-('[89]Jun 2013 - ROO Table 3'!I140-'[89]Jun 2013 - ROO Table 3'!I49)</f>
        <v>-823958.50000000012</v>
      </c>
      <c r="D5" s="53">
        <f>-('[89]Jun 2014 - ROO Table 3'!H140-'[89]Jun 2014 - ROO Table 3'!H49)</f>
        <v>4794772.5646055928</v>
      </c>
      <c r="E5" s="53">
        <f>-('[89]Jun 2015 - ROO Table 3'!H140-'[89]Jun 2015 - ROO Table 3'!H49)</f>
        <v>665211.20000000065</v>
      </c>
      <c r="F5" s="53">
        <f>-('[89]Jun 2016 - ROO Table 3'!G140-'[89]Jun 2016 - ROO Table 3'!G49)</f>
        <v>-3254350.7651140522</v>
      </c>
      <c r="G5" s="53">
        <f>-('[89]Jun 2017 - ROO Table 3'!H142-'[89]Jun 2017 - ROO Table 3'!H51)</f>
        <v>3673165.5600240924</v>
      </c>
      <c r="H5" s="53">
        <f>-('[89]Jun 2018 - ROO Table 3'!H139-'[89]Jun 2018 - ROO Table 3'!H47)</f>
        <v>-1943637.3257330323</v>
      </c>
      <c r="I5" s="53">
        <f>-('[89]Jun 2019 - ROO Table 3'!H145-'[89]Jun 2019 - ROO Table 3'!H49)</f>
        <v>6382453.2300000004</v>
      </c>
      <c r="J5" s="53">
        <f>-('[89]Jun 2020 - ROO Table 3'!H139-'[89]Jun 2020 - ROO Table 3'!H47)</f>
        <v>-2999407.7732745032</v>
      </c>
    </row>
    <row r="6" spans="1:13">
      <c r="A6" s="51" t="s">
        <v>157</v>
      </c>
      <c r="B6" s="52">
        <f>C6</f>
        <v>1.1023282316140854</v>
      </c>
      <c r="C6" s="52">
        <f>F6*100/'[89]Price Change Table'!H10</f>
        <v>1.1023282316140854</v>
      </c>
      <c r="D6" s="52">
        <f>F6*100/'[89]Price Change Table'!H11</f>
        <v>1.0858855933406952</v>
      </c>
      <c r="E6" s="52">
        <f>F6*100/'[89]Price Change Table'!H12</f>
        <v>1.0249416305197894</v>
      </c>
      <c r="F6" s="52">
        <v>1</v>
      </c>
      <c r="G6" s="52">
        <f>F6*100/'[89]Price Change Table'!H14</f>
        <v>0.98619266298067798</v>
      </c>
      <c r="H6" s="52">
        <f>F6*100/'[89]Price Change Table'!H15</f>
        <v>0.96742364809478265</v>
      </c>
      <c r="I6" s="52">
        <f>H6</f>
        <v>0.96742364809478265</v>
      </c>
      <c r="J6" s="52">
        <f>H6</f>
        <v>0.96742364809478265</v>
      </c>
    </row>
    <row r="7" spans="1:13">
      <c r="A7" s="51" t="s">
        <v>158</v>
      </c>
      <c r="B7" s="53">
        <f t="shared" ref="B7:J7" si="0">SUM(B3:B5)*B6</f>
        <v>280007144.18454027</v>
      </c>
      <c r="C7" s="53">
        <f t="shared" si="0"/>
        <v>280340590.02242279</v>
      </c>
      <c r="D7" s="53">
        <f t="shared" si="0"/>
        <v>298239353.11077487</v>
      </c>
      <c r="E7" s="53">
        <f t="shared" si="0"/>
        <v>282418911.50830925</v>
      </c>
      <c r="F7" s="53">
        <f t="shared" si="0"/>
        <v>280928252.86973649</v>
      </c>
      <c r="G7" s="53">
        <f t="shared" si="0"/>
        <v>290599604.11432207</v>
      </c>
      <c r="H7" s="53">
        <f t="shared" si="0"/>
        <v>279483708.99951065</v>
      </c>
      <c r="I7" s="53">
        <f t="shared" si="0"/>
        <v>286323618.03189588</v>
      </c>
      <c r="J7" s="53">
        <f t="shared" si="0"/>
        <v>277349243.30791736</v>
      </c>
    </row>
    <row r="8" spans="1:13">
      <c r="A8" s="51"/>
      <c r="B8" s="53"/>
      <c r="C8" s="53"/>
      <c r="D8" s="53"/>
      <c r="E8" s="53"/>
      <c r="F8" s="53"/>
      <c r="G8" s="693"/>
      <c r="H8" s="693"/>
      <c r="I8" s="53"/>
      <c r="J8" s="53"/>
    </row>
    <row r="9" spans="1:13">
      <c r="A9" s="51"/>
      <c r="B9" s="236"/>
      <c r="C9" s="236"/>
      <c r="D9" s="236"/>
      <c r="E9" s="236"/>
      <c r="F9" s="236"/>
      <c r="G9" s="236"/>
      <c r="H9" s="236"/>
      <c r="I9" s="236"/>
      <c r="J9" s="236"/>
    </row>
    <row r="10" spans="1:13">
      <c r="B10" s="236"/>
      <c r="C10" s="236"/>
      <c r="D10" s="236"/>
      <c r="E10" s="236"/>
      <c r="F10" s="236"/>
      <c r="G10" s="236"/>
      <c r="H10" s="236"/>
      <c r="I10" s="236"/>
      <c r="J10" s="236"/>
    </row>
    <row r="11" spans="1:13">
      <c r="A11" s="51" t="s">
        <v>159</v>
      </c>
      <c r="H11" s="122" t="s">
        <v>65</v>
      </c>
    </row>
    <row r="12" spans="1:13">
      <c r="A12" s="51" t="s">
        <v>160</v>
      </c>
      <c r="B12" s="53">
        <f>('[89]Jun 2012 - ROO Table 2'!I140-'[89]Jun 2012 - ROO Table 2'!I36-'[89]Jun 2012 - ROO Table 2'!I66-'[89]Jun 2012 - ROO Table 2'!I95-'[89]Jun 2012 - ROO Table 2'!I115-'[89]Jun 2012 - ROO Table 2'!I135)/1000</f>
        <v>3994799.9153016284</v>
      </c>
      <c r="C12" s="53">
        <f>('[89]Jun 2013 - ROO Table 2'!I140-'[89]Jun 2013 - ROO Table 2'!I36-'[89]Jun 2013 - ROO Table 2'!I66-'[89]Jun 2013 - ROO Table 2'!I95-'[89]Jun 2013 - ROO Table 2'!I115-'[89]Jun 2013 - ROO Table 2'!I135)/1000</f>
        <v>4048838.8893095818</v>
      </c>
      <c r="D12" s="53">
        <f>('[89]Jun 2014 - ROO Table 2'!H140-'[89]Jun 2014 - ROO Table 2'!H36-'[89]Jun 2014 - ROO Table 2'!H66-'[89]Jun 2014 - ROO Table 2'!H95-'[89]Jun 2014 - ROO Table 2'!H115-'[89]Jun 2014 - ROO Table 2'!H135)/1000</f>
        <v>4055192.4819000387</v>
      </c>
      <c r="E12" s="53">
        <f>('[89]Jun 2015 - ROO Table 2'!L140-'[89]Jun 2015 - ROO Table 2'!L36-'[89]Jun 2015 - ROO Table 2'!L66-'[89]Jun 2015 - ROO Table 2'!L95-'[89]Jun 2015 - ROO Table 2'!L115-'[89]Jun 2015 - ROO Table 2'!L135)/1000</f>
        <v>4049418.1489150892</v>
      </c>
      <c r="F12" s="53">
        <f>('[89]Jun 2016 - ROO Table 2'!H140-'[89]Jun 2016 - ROO Table 2'!H36-'[89]Jun 2016 - ROO Table 2'!H66-'[89]Jun 2016 - ROO Table 2'!H95-'[89]Jun 2016 - ROO Table 2'!H115-'[89]Jun 2016 - ROO Table 2'!H135)/1000</f>
        <v>4102405.3689999999</v>
      </c>
      <c r="G12" s="53">
        <f>('[89]Jun 2017 - ROO Table 2'!I142-'[89]Jun 2017 - ROO Table 2'!I37-'[89]Jun 2017 - ROO Table 2'!I67-'[89]Jun 2017 - ROO Table 2'!I97-'[89]Jun 2017 - ROO Table 2'!I117-'[89]Jun 2017 - ROO Table 2'!I137)/1000</f>
        <v>4071893.7137425002</v>
      </c>
      <c r="H12" s="53">
        <f>('[89]Jun 2018 - ROO Table 2'!I139-'[89]Jun 2018 - ROO Table 2'!I34-'[89]Jun 2018 - ROO Table 2'!I63-'[89]Jun 2018 - ROO Table 2'!I93-'[89]Jun 2018 - ROO Table 2'!I114-'[89]Jun 2018 - ROO Table 2'!I134)/1000</f>
        <v>4067511.6243233006</v>
      </c>
      <c r="I12" s="53">
        <f>('[89]Jun 2019 - ROO Table 2'!L145-'[89]Jun 2019 - ROO Table 2'!L36-'[89]Jun 2019 - ROO Table 2'!L67-'[89]Jun 2019 - ROO Table 2'!L98-'[89]Jun 2019 - ROO Table 2'!L120-'[89]Jun 2019 - ROO Table 2'!L140)/1000</f>
        <v>4015037.6260945606</v>
      </c>
      <c r="J12" s="53">
        <f>('[89]Jun 2020 - ROO Table 2'!I139-'[89]Jun 2020 - ROO Table 2'!I34-'[89]Jun 2020 - ROO Table 2'!I63-'[89]Jun 2020 - ROO Table 2'!I93-'[89]Jun 2020 - ROO Table 2'!I114-'[89]Jun 2020 - ROO Table 2'!I134)/1000</f>
        <v>4096011.2265108</v>
      </c>
    </row>
    <row r="13" spans="1:13">
      <c r="A13" s="51" t="s">
        <v>107</v>
      </c>
      <c r="B13" s="49">
        <f>-('[89]Jun 2012 - ROO Table 2'!I22+'[89]Jun 2012 - ROO Table 2'!I50+'[89]Jun 2012 - ROO Table 2'!I54+'[89]Jun 2012 - ROO Table 2'!I82+'[89]Jun 2012 - ROO Table 2'!I85+'[89]Jun 2012 - ROO Table 2'!I137)/1000</f>
        <v>-837324.25100000005</v>
      </c>
      <c r="C13" s="49">
        <f>-('[89]Jun 2013 - ROO Table 2'!I22+'[89]Jun 2013 - ROO Table 2'!I50+'[89]Jun 2013 - ROO Table 2'!I54+'[89]Jun 2013 - ROO Table 2'!I82+'[89]Jun 2013 - ROO Table 2'!I85+'[89]Jun 2013 - ROO Table 2'!I137)/1000</f>
        <v>-855889.45280804625</v>
      </c>
      <c r="D13" s="49">
        <f>-('[89]Jun 2014 - ROO Table 2'!H22+'[89]Jun 2014 - ROO Table 2'!H50+'[89]Jun 2014 - ROO Table 2'!H54+'[89]Jun 2014 - ROO Table 2'!H82+'[89]Jun 2014 - ROO Table 2'!H85+'[89]Jun 2014 - ROO Table 2'!H137)/1000</f>
        <v>-870918.06586114864</v>
      </c>
      <c r="E13" s="49">
        <f>-('[89]Jun 2015 - ROO Table 2'!L22+'[89]Jun 2015 - ROO Table 2'!L50+'[89]Jun 2015 - ROO Table 2'!L54+'[89]Jun 2015 - ROO Table 2'!L82+'[89]Jun 2015 - ROO Table 2'!L85+'[89]Jun 2015 - ROO Table 2'!L137)/1000</f>
        <v>-886046.91854341642</v>
      </c>
      <c r="F13" s="49">
        <f>-('[89]Jun 2016 - ROO Table 2'!H22+'[89]Jun 2016 - ROO Table 2'!H50+'[89]Jun 2016 - ROO Table 2'!H54+'[89]Jun 2016 - ROO Table 2'!H82+'[89]Jun 2016 - ROO Table 2'!H85+'[89]Jun 2016 - ROO Table 2'!H137)/1000</f>
        <v>-868686.41856368096</v>
      </c>
      <c r="G13" s="49">
        <f>-('[89]Jun 2017 - ROO Table 2'!I22+'[89]Jun 2017 - ROO Table 2'!I50+'[89]Jun 2017 - ROO Table 2'!I55+'[89]Jun 2017 - ROO Table 2'!I83+'[89]Jun 2017 - ROO Table 2'!I85+'[89]Jun 2017 - ROO Table 2'!I139)/1000</f>
        <v>-855169.22811155149</v>
      </c>
      <c r="H13" s="49">
        <f>-('[89]Jun 2018 - ROO Table 2'!I22+'[89]Jun 2018 - ROO Table 2'!I47+'[89]Jun 2018 - ROO Table 2'!I52+'[89]Jun 2018 - ROO Table 2'!I79+'[89]Jun 2018 - ROO Table 2'!I81+'[89]Jun 2018 - ROO Table 2'!I136)/1000</f>
        <v>-842986.07131352369</v>
      </c>
      <c r="I13" s="49">
        <f>-('[89]Jun 2019 - ROO Table 2'!L22+'[89]Jun 2019 - ROO Table 2'!L49+'[89]Jun 2019 - ROO Table 2'!L54+'[89]Jun 2019 - ROO Table 2'!L83+'[89]Jun 2019 - ROO Table 2'!L85+'[89]Jun 2019 - ROO Table 2'!L142)/1000</f>
        <v>-822778.48750829499</v>
      </c>
      <c r="J13" s="49">
        <f>-('[89]Jun 2020 - ROO Table 2'!I22+'[89]Jun 2020 - ROO Table 2'!I47+'[89]Jun 2020 - ROO Table 2'!I52+'[89]Jun 2020 - ROO Table 2'!I79+'[89]Jun 2020 - ROO Table 2'!I81+'[89]Jun 2020 - ROO Table 2'!I136)/1000</f>
        <v>-890288.28160605696</v>
      </c>
    </row>
    <row r="14" spans="1:13">
      <c r="A14" s="51" t="s">
        <v>109</v>
      </c>
      <c r="B14" s="49">
        <f>-('[89]Jun 2012 - ROO Table 2'!G140-'[89]Jun 2012 - ROO Table 2'!G49)/1000</f>
        <v>2793.1296983713414</v>
      </c>
      <c r="C14" s="49">
        <f>-('[89]Jun 2013 - ROO Table 2'!G140-'[89]Jun 2013 - ROO Table 2'!G49)/1000</f>
        <v>-7112.4955015357318</v>
      </c>
      <c r="D14" s="49">
        <f>-('[89]Jun 2014 - ROO Table 2'!F140-'[89]Jun 2014 - ROO Table 2'!F49)/1000</f>
        <v>68994.22296110999</v>
      </c>
      <c r="E14" s="49">
        <f>-('[89]Jun 2015 - ROO Table 2'!J140-'[89]Jun 2015 - ROO Table 2'!J49)/1000</f>
        <v>18468.738422622508</v>
      </c>
      <c r="F14" s="49">
        <f>-('[89]Jun 2016 - ROO Table 2'!G140-'[89]Jun 2016 - ROO Table 2'!G49)/1000</f>
        <v>-32604.215436318987</v>
      </c>
      <c r="G14" s="49">
        <f>-('[89]Jun 2017 - ROO Table 2'!G142-'[89]Jun 2017 - ROO Table 2'!G51)/1000</f>
        <v>47309.381369051487</v>
      </c>
      <c r="H14" s="49">
        <f>-('[89]Jun 2018 - ROO Table 2'!G139-'[89]Jun 2018 - ROO Table 2'!G47)/1000</f>
        <v>-14656.736009776396</v>
      </c>
      <c r="I14" s="49">
        <f>-('[89]Jun 2019 - ROO Table 2'!J145-'[89]Jun 2019 - ROO Table 2'!J49)/1000</f>
        <v>75414.98556745387</v>
      </c>
      <c r="J14" s="49">
        <f>-('[89]Jun 2020 - ROO Table 2'!G139-'[89]Jun 2020 - ROO Table 2'!G47)/1000</f>
        <v>-35752.313904743132</v>
      </c>
      <c r="L14" t="s">
        <v>65</v>
      </c>
      <c r="M14" t="s">
        <v>65</v>
      </c>
    </row>
    <row r="15" spans="1:13">
      <c r="A15" s="51" t="s">
        <v>161</v>
      </c>
      <c r="B15" s="121">
        <f t="shared" ref="B15:J15" si="1">SUM(B12:B14)</f>
        <v>3160268.7939999998</v>
      </c>
      <c r="C15" s="121">
        <f t="shared" si="1"/>
        <v>3185836.9409999996</v>
      </c>
      <c r="D15" s="121">
        <f t="shared" si="1"/>
        <v>3253268.639</v>
      </c>
      <c r="E15" s="121">
        <f t="shared" si="1"/>
        <v>3181839.9687942951</v>
      </c>
      <c r="F15" s="121">
        <f t="shared" si="1"/>
        <v>3201114.7350000003</v>
      </c>
      <c r="G15" s="121">
        <f t="shared" si="1"/>
        <v>3264033.8670000001</v>
      </c>
      <c r="H15" s="121">
        <f t="shared" si="1"/>
        <v>3209868.8170000003</v>
      </c>
      <c r="I15" s="121">
        <f t="shared" si="1"/>
        <v>3267674.1241537193</v>
      </c>
      <c r="J15" s="121">
        <f t="shared" si="1"/>
        <v>3169970.6309999996</v>
      </c>
    </row>
    <row r="17" spans="1:13">
      <c r="A17" s="51" t="s">
        <v>18</v>
      </c>
      <c r="M17" t="s">
        <v>65</v>
      </c>
    </row>
    <row r="18" spans="1:13">
      <c r="A18" s="51" t="s">
        <v>162</v>
      </c>
      <c r="B18" s="49">
        <f>'[89]Jun 2012 - ROO Table 2'!D140</f>
        <v>132313.91666666669</v>
      </c>
      <c r="C18" s="49">
        <f>'[89]Jun 2013 - ROO Table 2'!D140</f>
        <v>132580.58333333296</v>
      </c>
      <c r="D18" s="49">
        <f>'[89]Jun 2014 - ROO Table 2'!D140</f>
        <v>132940.83333333334</v>
      </c>
      <c r="E18" s="49">
        <f>'[89]Jun 2015 - ROO Table 2'!D140</f>
        <v>133703.16666666666</v>
      </c>
      <c r="F18" s="49">
        <f>'[89]Jun 2016 - ROO Table 2'!D140</f>
        <v>134680</v>
      </c>
      <c r="G18" s="49">
        <f>'[89]Jun 2017 - ROO Table 2'!E142</f>
        <v>135507.83333333334</v>
      </c>
      <c r="H18" s="49">
        <f>'[89]Jun 2018 - ROO Table 2'!E139</f>
        <v>136277.5</v>
      </c>
      <c r="I18" s="49">
        <f>'[89]Jun 2019 - ROO Table 2'!F145</f>
        <v>136870.29930450182</v>
      </c>
      <c r="J18" s="49">
        <f>'[89]Jun 2020 - ROO Table 2'!E139</f>
        <v>138127.83333333363</v>
      </c>
      <c r="L18" t="s">
        <v>65</v>
      </c>
    </row>
    <row r="19" spans="1:13">
      <c r="A19" s="51" t="s">
        <v>107</v>
      </c>
      <c r="B19" s="49">
        <f>-('[89]Jun 2012 - ROO Table 2'!D22+'[89]Jun 2012 - ROO Table 2'!D50+'[89]Jun 2012 - ROO Table 2'!D54+'[89]Jun 2012 - ROO Table 2'!D82+'[89]Jun 2012 - ROO Table 2'!D85+'[89]Jun 2012 - ROO Table 2'!D127)</f>
        <v>-3108.1666666666702</v>
      </c>
      <c r="C19" s="49">
        <f>-('[89]Jun 2013 - ROO Table 2'!D22+'[89]Jun 2013 - ROO Table 2'!D50+'[89]Jun 2013 - ROO Table 2'!D54+'[89]Jun 2013 - ROO Table 2'!D82+'[89]Jun 2013 - ROO Table 2'!D85+'[89]Jun 2013 - ROO Table 2'!D127)</f>
        <v>-3062.5833333333303</v>
      </c>
      <c r="D19" s="49">
        <f>-('[89]Jun 2014 - ROO Table 2'!D22+'[89]Jun 2014 - ROO Table 2'!D50+'[89]Jun 2014 - ROO Table 2'!D54+'[89]Jun 2014 - ROO Table 2'!D82+'[89]Jun 2014 - ROO Table 2'!D85+'[89]Jun 2014 - ROO Table 2'!D127)</f>
        <v>-3020.5833333333303</v>
      </c>
      <c r="E19" s="49">
        <f>-('[89]Jun 2015 - ROO Table 2'!D22+'[89]Jun 2015 - ROO Table 2'!D50+'[89]Jun 2015 - ROO Table 2'!D54+'[89]Jun 2015 - ROO Table 2'!D82+'[89]Jun 2015 - ROO Table 2'!D85+'[89]Jun 2015 - ROO Table 2'!D127)</f>
        <v>-2983.2499999999995</v>
      </c>
      <c r="F19" s="49">
        <f>-('[89]Jun 2016 - ROO Table 2'!D22+'[89]Jun 2016 - ROO Table 2'!D50+'[89]Jun 2016 - ROO Table 2'!D54+'[89]Jun 2016 - ROO Table 2'!D82+'[89]Jun 2016 - ROO Table 2'!D85+'[89]Jun 2016 - ROO Table 2'!D127)</f>
        <v>-2955</v>
      </c>
      <c r="G19" s="49">
        <f>-('[89]Jun 2017 - ROO Table 2'!E22+'[89]Jun 2017 - ROO Table 2'!E51+'[89]Jun 2017 - ROO Table 2'!E55+'[89]Jun 2017 - ROO Table 2'!E83+'[89]Jun 2017 - ROO Table 2'!E86+'[89]Jun 2017 - ROO Table 2'!E129)</f>
        <v>-2943.333333333333</v>
      </c>
      <c r="H19" s="49">
        <f>-('[89]Jun 2018 - ROO Table 2'!E22+'[89]Jun 2018 - ROO Table 2'!E47+'[89]Jun 2018 - ROO Table 2'!E52+'[89]Jun 2018 - ROO Table 2'!E79+'[89]Jun 2018 - ROO Table 2'!E82+'[89]Jun 2018 - ROO Table 2'!E136)</f>
        <v>-2933.166666666667</v>
      </c>
      <c r="I19" s="49">
        <f>-('[89]Jun 2019 - ROO Table 2'!F22+'[89]Jun 2019 - ROO Table 2'!F49+'[89]Jun 2019 - ROO Table 2'!F54+'[89]Jun 2019 - ROO Table 2'!F83+'[89]Jun 2019 - ROO Table 2'!F86+'[89]Jun 2019 - ROO Table 2'!F142)</f>
        <v>-2940.1439393939395</v>
      </c>
      <c r="J19" s="49">
        <f>-('[89]Jun 2020 - ROO Table 2'!E22+'[89]Jun 2020 - ROO Table 2'!E47+'[89]Jun 2020 - ROO Table 2'!E52+'[89]Jun 2020 - ROO Table 2'!E79+'[89]Jun 2020 - ROO Table 2'!E81+'[89]Jun 2020 - ROO Table 2'!E136)</f>
        <v>-2849.666666666667</v>
      </c>
    </row>
    <row r="20" spans="1:13">
      <c r="A20" s="51" t="s">
        <v>163</v>
      </c>
      <c r="B20" s="49">
        <f t="shared" ref="B20:J20" si="2">SUM(B18:B19)</f>
        <v>129205.75000000001</v>
      </c>
      <c r="C20" s="49">
        <f t="shared" si="2"/>
        <v>129517.99999999964</v>
      </c>
      <c r="D20" s="49">
        <f t="shared" si="2"/>
        <v>129920.25000000001</v>
      </c>
      <c r="E20" s="49">
        <f t="shared" si="2"/>
        <v>130719.91666666666</v>
      </c>
      <c r="F20" s="49">
        <f t="shared" si="2"/>
        <v>131725</v>
      </c>
      <c r="G20" s="49">
        <f t="shared" si="2"/>
        <v>132564.5</v>
      </c>
      <c r="H20" s="49">
        <f t="shared" si="2"/>
        <v>133344.33333333334</v>
      </c>
      <c r="I20" s="49">
        <f t="shared" si="2"/>
        <v>133930.15536510787</v>
      </c>
      <c r="J20" s="49">
        <f t="shared" si="2"/>
        <v>135278.16666666698</v>
      </c>
      <c r="M20" t="s">
        <v>65</v>
      </c>
    </row>
    <row r="22" spans="1:13">
      <c r="A22" s="51" t="s">
        <v>20</v>
      </c>
      <c r="B22" s="121">
        <f t="shared" ref="B22:J22" si="3">B7</f>
        <v>280007144.18454027</v>
      </c>
      <c r="C22" s="121">
        <f t="shared" si="3"/>
        <v>280340590.02242279</v>
      </c>
      <c r="D22" s="121">
        <f t="shared" si="3"/>
        <v>298239353.11077487</v>
      </c>
      <c r="E22" s="121">
        <f t="shared" si="3"/>
        <v>282418911.50830925</v>
      </c>
      <c r="F22" s="121">
        <f t="shared" si="3"/>
        <v>280928252.86973649</v>
      </c>
      <c r="G22" s="121">
        <f t="shared" si="3"/>
        <v>290599604.11432207</v>
      </c>
      <c r="H22" s="121">
        <f t="shared" si="3"/>
        <v>279483708.99951065</v>
      </c>
      <c r="I22" s="121">
        <f t="shared" si="3"/>
        <v>286323618.03189588</v>
      </c>
      <c r="J22" s="121">
        <f t="shared" si="3"/>
        <v>277349243.30791736</v>
      </c>
    </row>
    <row r="23" spans="1:13">
      <c r="A23" s="51" t="s">
        <v>164</v>
      </c>
      <c r="B23" s="52">
        <f t="shared" ref="B23:J23" si="4">B22/B$15</f>
        <v>88.602319117966871</v>
      </c>
      <c r="C23" s="52">
        <f t="shared" si="4"/>
        <v>87.995900359679709</v>
      </c>
      <c r="D23" s="52">
        <f t="shared" si="4"/>
        <v>91.673755291984932</v>
      </c>
      <c r="E23" s="52">
        <f t="shared" si="4"/>
        <v>88.759621564288523</v>
      </c>
      <c r="F23" s="52">
        <f t="shared" si="4"/>
        <v>87.759507585952392</v>
      </c>
      <c r="G23" s="52">
        <f t="shared" si="4"/>
        <v>89.030817680030538</v>
      </c>
      <c r="H23" s="52">
        <f t="shared" si="4"/>
        <v>87.070134305588539</v>
      </c>
      <c r="I23" s="52">
        <f t="shared" si="4"/>
        <v>87.623063730704658</v>
      </c>
      <c r="J23" s="52">
        <f t="shared" si="4"/>
        <v>87.492685451292246</v>
      </c>
    </row>
    <row r="24" spans="1:13">
      <c r="A24" s="51" t="s">
        <v>165</v>
      </c>
      <c r="B24" s="122">
        <f t="shared" ref="B24:J24" si="5">B22/B$20</f>
        <v>2167.1415102233473</v>
      </c>
      <c r="C24" s="122">
        <f t="shared" si="5"/>
        <v>2164.4913450055096</v>
      </c>
      <c r="D24" s="122">
        <f t="shared" si="5"/>
        <v>2295.5571060768034</v>
      </c>
      <c r="E24" s="122">
        <f t="shared" si="5"/>
        <v>2160.488766440023</v>
      </c>
      <c r="F24" s="122">
        <f t="shared" si="5"/>
        <v>2132.6874387529815</v>
      </c>
      <c r="G24" s="122">
        <f t="shared" si="5"/>
        <v>2192.1374433903652</v>
      </c>
      <c r="H24" s="122">
        <f t="shared" si="5"/>
        <v>2095.9549012169791</v>
      </c>
      <c r="I24" s="122">
        <f t="shared" si="5"/>
        <v>2137.8577307802502</v>
      </c>
      <c r="J24" s="122">
        <f t="shared" si="5"/>
        <v>2050.214385232774</v>
      </c>
    </row>
    <row r="25" spans="1:13">
      <c r="A25" s="51" t="s">
        <v>387</v>
      </c>
      <c r="B25" s="121">
        <f>B15/B20*1000</f>
        <v>24459.196235461655</v>
      </c>
      <c r="C25" s="121">
        <f t="shared" ref="C25:J25" si="6">C15/C20*1000</f>
        <v>24597.63848268201</v>
      </c>
      <c r="D25" s="121">
        <f t="shared" si="6"/>
        <v>25040.504763499142</v>
      </c>
      <c r="E25" s="121">
        <f t="shared" si="6"/>
        <v>24340.8965514255</v>
      </c>
      <c r="F25" s="121">
        <f t="shared" si="6"/>
        <v>24301.497323970394</v>
      </c>
      <c r="G25" s="121">
        <f t="shared" si="6"/>
        <v>24622.23194746708</v>
      </c>
      <c r="H25" s="121">
        <f t="shared" si="6"/>
        <v>24072.030185009738</v>
      </c>
      <c r="I25" s="121">
        <f t="shared" si="6"/>
        <v>24398.344907804309</v>
      </c>
      <c r="J25" s="121">
        <f t="shared" si="6"/>
        <v>23432.98042182214</v>
      </c>
    </row>
    <row r="26" spans="1:13">
      <c r="A26" s="235"/>
      <c r="B26" s="121"/>
      <c r="C26" s="121"/>
      <c r="D26" s="121"/>
      <c r="E26" s="121"/>
      <c r="F26" s="121"/>
      <c r="G26" s="121"/>
      <c r="H26" s="121"/>
      <c r="I26" s="121"/>
      <c r="J26" s="121"/>
    </row>
    <row r="27" spans="1:13">
      <c r="A27" s="757" t="s">
        <v>756</v>
      </c>
      <c r="B27" s="49">
        <v>0</v>
      </c>
      <c r="C27" s="49">
        <v>0</v>
      </c>
      <c r="D27" s="49">
        <v>0</v>
      </c>
      <c r="E27" s="49">
        <v>0</v>
      </c>
      <c r="F27" s="49">
        <v>0</v>
      </c>
      <c r="G27" s="49">
        <f>SUM('[89]2017 Proposed Sch 93 Adj'!S14:S17)</f>
        <v>-2178239.0981891369</v>
      </c>
      <c r="H27" s="49">
        <f>SUM('[89]2018 Proposed Sch 93 Adj'!S14:S17)</f>
        <v>-3187277.0439306675</v>
      </c>
      <c r="I27" s="49">
        <f>SUM('[89]2019 Proposed Sch 93 Adj'!K13:K16)</f>
        <v>-11904081.205272235</v>
      </c>
      <c r="J27" s="49">
        <f>SUM('[89]2020 Proposed Sch 93 Adj'!T13:T16)</f>
        <v>2587425.7148452019</v>
      </c>
    </row>
    <row r="29" spans="1:13">
      <c r="A29" s="51" t="s">
        <v>167</v>
      </c>
      <c r="B29" s="121">
        <f t="shared" ref="B29:J29" si="7">(B22+B27)</f>
        <v>280007144.18454027</v>
      </c>
      <c r="C29" s="121">
        <f t="shared" si="7"/>
        <v>280340590.02242279</v>
      </c>
      <c r="D29" s="121">
        <f t="shared" si="7"/>
        <v>298239353.11077487</v>
      </c>
      <c r="E29" s="121">
        <f t="shared" si="7"/>
        <v>282418911.50830925</v>
      </c>
      <c r="F29" s="121">
        <f t="shared" si="7"/>
        <v>280928252.86973649</v>
      </c>
      <c r="G29" s="121">
        <f t="shared" si="7"/>
        <v>288421365.01613295</v>
      </c>
      <c r="H29" s="121">
        <f t="shared" si="7"/>
        <v>276296431.95558</v>
      </c>
      <c r="I29" s="121">
        <f t="shared" si="7"/>
        <v>274419536.82662362</v>
      </c>
      <c r="J29" s="121">
        <f t="shared" si="7"/>
        <v>279936669.02276254</v>
      </c>
    </row>
    <row r="30" spans="1:13">
      <c r="A30" s="51" t="s">
        <v>168</v>
      </c>
      <c r="B30" s="52">
        <f t="shared" ref="B30:J30" si="8">B29/B$15</f>
        <v>88.602319117966871</v>
      </c>
      <c r="C30" s="52">
        <f t="shared" si="8"/>
        <v>87.995900359679709</v>
      </c>
      <c r="D30" s="52">
        <f t="shared" si="8"/>
        <v>91.673755291984932</v>
      </c>
      <c r="E30" s="52">
        <f t="shared" si="8"/>
        <v>88.759621564288523</v>
      </c>
      <c r="F30" s="52">
        <f t="shared" si="8"/>
        <v>87.759507585952392</v>
      </c>
      <c r="G30" s="52">
        <f t="shared" si="8"/>
        <v>88.363471939469605</v>
      </c>
      <c r="H30" s="52">
        <f t="shared" si="8"/>
        <v>86.077172528755085</v>
      </c>
      <c r="I30" s="52">
        <f t="shared" si="8"/>
        <v>83.980080754746112</v>
      </c>
      <c r="J30" s="52">
        <f t="shared" si="8"/>
        <v>88.308915636374095</v>
      </c>
    </row>
    <row r="31" spans="1:13">
      <c r="A31" s="51" t="s">
        <v>169</v>
      </c>
      <c r="B31" s="122">
        <f t="shared" ref="B31:J31" si="9">B29/B$20</f>
        <v>2167.1415102233473</v>
      </c>
      <c r="C31" s="122">
        <f t="shared" si="9"/>
        <v>2164.4913450055096</v>
      </c>
      <c r="D31" s="122">
        <f t="shared" si="9"/>
        <v>2295.5571060768034</v>
      </c>
      <c r="E31" s="122">
        <f t="shared" si="9"/>
        <v>2160.488766440023</v>
      </c>
      <c r="F31" s="122">
        <f t="shared" si="9"/>
        <v>2132.6874387529815</v>
      </c>
      <c r="G31" s="122">
        <f t="shared" si="9"/>
        <v>2175.7059017771194</v>
      </c>
      <c r="H31" s="122">
        <f t="shared" si="9"/>
        <v>2072.0522953524833</v>
      </c>
      <c r="I31" s="122">
        <f t="shared" si="9"/>
        <v>2048.974975639554</v>
      </c>
      <c r="J31" s="122">
        <f t="shared" si="9"/>
        <v>2069.3410911794972</v>
      </c>
    </row>
    <row r="32" spans="1:13">
      <c r="A32" s="51"/>
      <c r="B32" s="122"/>
      <c r="C32" s="122"/>
      <c r="D32" s="122"/>
      <c r="E32" s="122"/>
      <c r="F32" s="122"/>
      <c r="G32" s="122"/>
      <c r="H32" s="122"/>
      <c r="I32" s="122"/>
      <c r="J32" s="122"/>
    </row>
    <row r="33" spans="1:12">
      <c r="A33" s="757" t="s">
        <v>757</v>
      </c>
      <c r="B33" s="49">
        <v>0</v>
      </c>
      <c r="C33" s="49">
        <v>0</v>
      </c>
      <c r="D33" s="49">
        <v>0</v>
      </c>
      <c r="E33" s="49">
        <v>0</v>
      </c>
      <c r="F33" s="49">
        <v>0</v>
      </c>
      <c r="G33" s="49">
        <f>SUM('[89]2017 Proposed Sch 93 Adj'!G25)+G27</f>
        <v>397090.60174692282</v>
      </c>
      <c r="H33" s="49">
        <f>SUM('[89]2018 Proposed Sch 93 Adj'!G22)+H27</f>
        <v>308706.95606933255</v>
      </c>
      <c r="I33" s="49">
        <f>-SUM('[89]2019 Proposed Sch 93 Adj'!D13:D16)+I27</f>
        <v>-158484.70527223498</v>
      </c>
      <c r="J33" s="49">
        <f>J27</f>
        <v>2587425.7148452019</v>
      </c>
    </row>
    <row r="35" spans="1:12">
      <c r="A35" s="51" t="s">
        <v>167</v>
      </c>
      <c r="B35" s="121">
        <f t="shared" ref="B35:J35" si="10">(B22+B33)</f>
        <v>280007144.18454027</v>
      </c>
      <c r="C35" s="121">
        <f t="shared" si="10"/>
        <v>280340590.02242279</v>
      </c>
      <c r="D35" s="121">
        <f t="shared" si="10"/>
        <v>298239353.11077487</v>
      </c>
      <c r="E35" s="121">
        <f t="shared" si="10"/>
        <v>282418911.50830925</v>
      </c>
      <c r="F35" s="121">
        <f t="shared" si="10"/>
        <v>280928252.86973649</v>
      </c>
      <c r="G35" s="121">
        <f t="shared" si="10"/>
        <v>290996694.71606898</v>
      </c>
      <c r="H35" s="121">
        <f t="shared" si="10"/>
        <v>279792415.95558</v>
      </c>
      <c r="I35" s="121">
        <f t="shared" si="10"/>
        <v>286165133.32662362</v>
      </c>
      <c r="J35" s="121">
        <f t="shared" si="10"/>
        <v>279936669.02276254</v>
      </c>
    </row>
    <row r="36" spans="1:12">
      <c r="A36" s="51" t="s">
        <v>168</v>
      </c>
      <c r="B36" s="52">
        <f t="shared" ref="B36:J36" si="11">B35/B$15</f>
        <v>88.602319117966871</v>
      </c>
      <c r="C36" s="52">
        <f t="shared" si="11"/>
        <v>87.995900359679709</v>
      </c>
      <c r="D36" s="52">
        <f t="shared" si="11"/>
        <v>91.673755291984932</v>
      </c>
      <c r="E36" s="52">
        <f t="shared" si="11"/>
        <v>88.759621564288523</v>
      </c>
      <c r="F36" s="52">
        <f t="shared" si="11"/>
        <v>87.759507585952392</v>
      </c>
      <c r="G36" s="52">
        <f t="shared" si="11"/>
        <v>89.152474077582539</v>
      </c>
      <c r="H36" s="52">
        <f t="shared" si="11"/>
        <v>87.166308627241321</v>
      </c>
      <c r="I36" s="52">
        <f t="shared" si="11"/>
        <v>87.574562962497453</v>
      </c>
      <c r="J36" s="52">
        <f t="shared" si="11"/>
        <v>88.308915636374095</v>
      </c>
    </row>
    <row r="37" spans="1:12">
      <c r="A37" s="51" t="s">
        <v>169</v>
      </c>
      <c r="B37" s="122">
        <f t="shared" ref="B37:J37" si="12">B35/B$20</f>
        <v>2167.1415102233473</v>
      </c>
      <c r="C37" s="122">
        <f t="shared" si="12"/>
        <v>2164.4913450055096</v>
      </c>
      <c r="D37" s="122">
        <f t="shared" si="12"/>
        <v>2295.5571060768034</v>
      </c>
      <c r="E37" s="122">
        <f t="shared" si="12"/>
        <v>2160.488766440023</v>
      </c>
      <c r="F37" s="122">
        <f t="shared" si="12"/>
        <v>2132.6874387529815</v>
      </c>
      <c r="G37" s="122">
        <f t="shared" si="12"/>
        <v>2195.1328954287837</v>
      </c>
      <c r="H37" s="122">
        <f t="shared" si="12"/>
        <v>2098.2700123908276</v>
      </c>
      <c r="I37" s="122">
        <f t="shared" si="12"/>
        <v>2136.6743923092376</v>
      </c>
      <c r="J37" s="122">
        <f t="shared" si="12"/>
        <v>2069.3410911794972</v>
      </c>
    </row>
    <row r="38" spans="1:12">
      <c r="A38" s="51"/>
      <c r="B38" s="122"/>
      <c r="C38" s="122"/>
      <c r="D38" s="122"/>
      <c r="E38" s="122"/>
      <c r="F38" s="122"/>
      <c r="G38" s="122"/>
      <c r="H38" s="122"/>
      <c r="I38" s="122"/>
      <c r="J38" s="122"/>
    </row>
    <row r="39" spans="1:12">
      <c r="A39" s="757" t="s">
        <v>763</v>
      </c>
      <c r="B39" s="49">
        <v>0</v>
      </c>
      <c r="C39" s="49">
        <v>0</v>
      </c>
      <c r="D39" s="49">
        <v>0</v>
      </c>
      <c r="E39" s="49">
        <v>0</v>
      </c>
      <c r="F39" s="49">
        <v>0</v>
      </c>
      <c r="G39" s="49">
        <f>SUM('[89]2017 Propose Sch 93 Adj collar'!S14:S17)</f>
        <v>-1474335.8938411991</v>
      </c>
      <c r="H39" s="49">
        <f>SUM('[89]2018 Propose Sch 93 Adj  collar'!S14:S17)</f>
        <v>-2424609.1059770896</v>
      </c>
      <c r="I39" s="49">
        <f>SUM('[89]2019 Propose Sch 93 Adj collar'!K13:K16)</f>
        <v>-10640036.205272235</v>
      </c>
      <c r="J39" s="49">
        <f>J27</f>
        <v>2587425.7148452019</v>
      </c>
    </row>
    <row r="41" spans="1:12">
      <c r="A41" s="51" t="s">
        <v>167</v>
      </c>
      <c r="B41" s="121">
        <f t="shared" ref="B41:J41" si="13">B22+B39</f>
        <v>280007144.18454027</v>
      </c>
      <c r="C41" s="121">
        <f t="shared" si="13"/>
        <v>280340590.02242279</v>
      </c>
      <c r="D41" s="121">
        <f t="shared" si="13"/>
        <v>298239353.11077487</v>
      </c>
      <c r="E41" s="121">
        <f t="shared" si="13"/>
        <v>282418911.50830925</v>
      </c>
      <c r="F41" s="121">
        <f t="shared" si="13"/>
        <v>280928252.86973649</v>
      </c>
      <c r="G41" s="121">
        <f t="shared" si="13"/>
        <v>289125268.22048086</v>
      </c>
      <c r="H41" s="121">
        <f t="shared" si="13"/>
        <v>277059099.89353353</v>
      </c>
      <c r="I41" s="121">
        <f t="shared" si="13"/>
        <v>275683581.82662362</v>
      </c>
      <c r="J41" s="121">
        <f t="shared" si="13"/>
        <v>279936669.02276254</v>
      </c>
    </row>
    <row r="42" spans="1:12">
      <c r="A42" s="51" t="s">
        <v>168</v>
      </c>
      <c r="B42" s="52">
        <f t="shared" ref="B42:J42" si="14">B41/B$15</f>
        <v>88.602319117966871</v>
      </c>
      <c r="C42" s="52">
        <f t="shared" si="14"/>
        <v>87.995900359679709</v>
      </c>
      <c r="D42" s="52">
        <f t="shared" si="14"/>
        <v>91.673755291984932</v>
      </c>
      <c r="E42" s="52">
        <f t="shared" si="14"/>
        <v>88.759621564288523</v>
      </c>
      <c r="F42" s="52">
        <f t="shared" si="14"/>
        <v>87.759507585952392</v>
      </c>
      <c r="G42" s="52">
        <f t="shared" si="14"/>
        <v>88.579126320836323</v>
      </c>
      <c r="H42" s="52">
        <f t="shared" si="14"/>
        <v>86.314773496718104</v>
      </c>
      <c r="I42" s="52">
        <f t="shared" si="14"/>
        <v>84.366914004321558</v>
      </c>
      <c r="J42" s="52">
        <f t="shared" si="14"/>
        <v>88.308915636374095</v>
      </c>
    </row>
    <row r="43" spans="1:12">
      <c r="A43" s="51" t="s">
        <v>169</v>
      </c>
      <c r="B43" s="122">
        <f t="shared" ref="B43:J43" si="15">B41/B$20</f>
        <v>2167.1415102233473</v>
      </c>
      <c r="C43" s="122">
        <f t="shared" si="15"/>
        <v>2164.4913450055096</v>
      </c>
      <c r="D43" s="122">
        <f t="shared" si="15"/>
        <v>2295.5571060768034</v>
      </c>
      <c r="E43" s="122">
        <f t="shared" si="15"/>
        <v>2160.488766440023</v>
      </c>
      <c r="F43" s="122">
        <f t="shared" si="15"/>
        <v>2132.6874387529815</v>
      </c>
      <c r="G43" s="122">
        <f t="shared" si="15"/>
        <v>2181.0157939756182</v>
      </c>
      <c r="H43" s="122">
        <f t="shared" si="15"/>
        <v>2077.7718330252769</v>
      </c>
      <c r="I43" s="122">
        <f t="shared" si="15"/>
        <v>2058.4130666845031</v>
      </c>
      <c r="J43" s="122">
        <f t="shared" si="15"/>
        <v>2069.3410911794972</v>
      </c>
    </row>
    <row r="44" spans="1:12">
      <c r="A44" s="51"/>
      <c r="B44" s="122"/>
      <c r="C44" s="122"/>
      <c r="D44" s="122"/>
      <c r="E44" s="122"/>
      <c r="F44" s="122"/>
      <c r="G44" s="122"/>
      <c r="H44" s="122"/>
      <c r="I44" s="122"/>
      <c r="J44" s="122"/>
    </row>
    <row r="45" spans="1:12">
      <c r="A45" s="51"/>
      <c r="B45" s="122"/>
      <c r="C45" s="122"/>
      <c r="D45" s="122"/>
      <c r="E45" s="122"/>
      <c r="F45" s="122"/>
      <c r="G45" s="122"/>
      <c r="H45" s="122"/>
      <c r="I45" s="122"/>
      <c r="J45" s="122"/>
    </row>
    <row r="46" spans="1:12">
      <c r="A46" s="51" t="s">
        <v>385</v>
      </c>
      <c r="L46" t="s">
        <v>65</v>
      </c>
    </row>
    <row r="47" spans="1:12">
      <c r="A47" s="51"/>
    </row>
    <row r="48" spans="1:12">
      <c r="A48" s="51" t="s">
        <v>20</v>
      </c>
      <c r="B48" s="121">
        <f>-'[89]Jun 2012 - ROO Table 2'!N36-'[89]Jun 2012 - ROO Table 2'!N66-'[89]Jun 2012 - ROO Table 2'!N95-'[89]Jun 2012 - ROO Table 2'!N115-'[89]Jun 2012 - ROO Table 2'!N135</f>
        <v>-668000</v>
      </c>
      <c r="C48" s="121">
        <f>-'[89]Jun 2013 - ROO Table 2'!N36-'[89]Jun 2013 - ROO Table 2'!N66-'[89]Jun 2013 - ROO Table 2'!N95-'[89]Jun 2013 - ROO Table 2'!N115-'[89]Jun 2013 - ROO Table 2'!N135</f>
        <v>-2185000</v>
      </c>
      <c r="D48" s="121">
        <f>-'[89]Jun 2014 - ROO Table 2'!M36-'[89]Jun 2014 - ROO Table 2'!M66-'[89]Jun 2014 - ROO Table 2'!M95-'[89]Jun 2014 - ROO Table 2'!M115-'[89]Jun 2014 - ROO Table 2'!M135</f>
        <v>-113000</v>
      </c>
      <c r="E48" s="121">
        <f>-'[89]Jun 2015 - ROO Table 2'!Q36-'[89]Jun 2015 - ROO Table 2'!Q66-'[89]Jun 2015 - ROO Table 2'!Q95-'[89]Jun 2015 - ROO Table 2'!Q115-'[89]Jun 2015 - ROO Table 2'!Q135</f>
        <v>-3372000</v>
      </c>
      <c r="F48" s="121">
        <f>-'[89]Jun 2016 - ROO Table 2'!M36-'[89]Jun 2016 - ROO Table 2'!M66-'[89]Jun 2016 - ROO Table 2'!M95-'[89]Jun 2016 - ROO Table 2'!M115-'[89]Jun 2016 - ROO Table 2'!M135</f>
        <v>4650000</v>
      </c>
      <c r="G48" s="121">
        <f>-'[89]Jun 2017 - ROO Table 2'!O37-'[89]Jun 2017 - ROO Table 2'!O67-'[89]Jun 2017 - ROO Table 2'!O97-'[89]Jun 2017 - ROO Table 2'!O117-'[89]Jun 2017 - ROO Table 2'!O137</f>
        <v>-2715000</v>
      </c>
      <c r="H48" s="121">
        <f>-'[89]Jun 2018 - ROO Table 2'!O34-'[89]Jun 2018 - ROO Table 2'!O63-'[89]Jun 2018 - ROO Table 2'!O93-'[89]Jun 2018 - ROO Table 2'!O114-'[89]Jun 2018 - ROO Table 2'!O134</f>
        <v>-466000</v>
      </c>
      <c r="I48" s="121">
        <f>-'[89]Jun 2019 - ROO Table 2'!Q36-'[89]Jun 2019 - ROO Table 2'!Q67-'[89]Jun 2019 - ROO Table 2'!Q98-'[89]Jun 2019 - ROO Table 2'!Q120-'[89]Jun 2019 - ROO Table 2'!Q140</f>
        <v>-3778000</v>
      </c>
      <c r="J48" s="121">
        <f>-'[89]Jun 2020 - ROO Table 2'!O34-'[89]Jun 2020 - ROO Table 2'!O63-'[89]Jun 2020 - ROO Table 2'!O93-'[89]Jun 2020 - ROO Table 2'!O114-'[89]Jun 2020 - ROO Table 2'!O134</f>
        <v>-267000</v>
      </c>
    </row>
    <row r="49" spans="1:10">
      <c r="A49" s="51" t="s">
        <v>386</v>
      </c>
      <c r="B49" s="121">
        <f>(-'[89]Jun 2012 - ROO Table 2'!I36-'[89]Jun 2012 - ROO Table 2'!I66-'[89]Jun 2012 - ROO Table 2'!I95-'[89]Jun 2012 - ROO Table 2'!I115-'[89]Jun 2012 - ROO Table 2'!I135)/1000</f>
        <v>-8805</v>
      </c>
      <c r="C49" s="121">
        <f>(-'[89]Jun 2013 - ROO Table 2'!I36-'[89]Jun 2013 - ROO Table 2'!I66-'[89]Jun 2013 - ROO Table 2'!I95-'[89]Jun 2013 - ROO Table 2'!I115-'[89]Jun 2013 - ROO Table 2'!I135)/1000</f>
        <v>-31973</v>
      </c>
      <c r="D49" s="121">
        <f>(-'[89]Jun 2014 - ROO Table 2'!H36-'[89]Jun 2014 - ROO Table 2'!H66-'[89]Jun 2014 - ROO Table 2'!H95-'[89]Jun 2014 - ROO Table 2'!H115-'[89]Jun 2014 - ROO Table 2'!H135)/1000</f>
        <v>8240</v>
      </c>
      <c r="E49" s="121">
        <f>(-'[89]Jun 2015 - ROO Table 2'!L36-'[89]Jun 2015 - ROO Table 2'!L66-'[89]Jun 2015 - ROO Table 2'!L95-'[89]Jun 2015 - ROO Table 2'!L115-'[89]Jun 2015 - ROO Table 2'!L135)/1000</f>
        <v>-35682</v>
      </c>
      <c r="F49" s="121">
        <f>(-'[89]Jun 2016 - ROO Table 2'!H36-'[89]Jun 2016 - ROO Table 2'!H66-'[89]Jun 2016 - ROO Table 2'!H95-'[89]Jun 2016 - ROO Table 2'!H115-'[89]Jun 2016 - ROO Table 2'!H135)/1000</f>
        <v>60708</v>
      </c>
      <c r="G49" s="121">
        <f>(-'[89]Jun 2017 - ROO Table 2'!I37-'[89]Jun 2017 - ROO Table 2'!I67-'[89]Jun 2017 - ROO Table 2'!I97-'[89]Jun 2017 - ROO Table 2'!I117-'[89]Jun 2017 - ROO Table 2'!I137)/1000</f>
        <v>-26175</v>
      </c>
      <c r="H49" s="121">
        <f>(-'[89]Jun 2018 - ROO Table 2'!I34-'[89]Jun 2018 - ROO Table 2'!I63-'[89]Jun 2018 - ROO Table 2'!I93-'[89]Jun 2018 - ROO Table 2'!I114-'[89]Jun 2018 - ROO Table 2'!I134)/1000</f>
        <v>9912</v>
      </c>
      <c r="I49" s="121">
        <f>(-'[89]Jun 2019 - ROO Table 2'!L36-'[89]Jun 2019 - ROO Table 2'!L67-'[89]Jun 2019 - ROO Table 2'!L98-'[89]Jun 2019 - ROO Table 2'!L120-'[89]Jun 2019 - ROO Table 2'!L140)/1000</f>
        <v>-16096</v>
      </c>
      <c r="J49" s="121">
        <f>(-'[89]Jun 2020 - ROO Table 2'!I34-'[89]Jun 2020 - ROO Table 2'!I63-'[89]Jun 2020 - ROO Table 2'!I93-'[89]Jun 2020 - ROO Table 2'!I114-'[89]Jun 2020 - ROO Table 2'!I134)/1000</f>
        <v>-18027</v>
      </c>
    </row>
    <row r="50" spans="1:10">
      <c r="A50" s="51" t="s">
        <v>164</v>
      </c>
      <c r="B50" s="237">
        <f>B48/B49</f>
        <v>75.865985235661554</v>
      </c>
      <c r="C50" s="237">
        <f t="shared" ref="C50:J50" si="16">C48/C49</f>
        <v>68.338910956119221</v>
      </c>
      <c r="D50" s="237">
        <f t="shared" si="16"/>
        <v>-13.71359223300971</v>
      </c>
      <c r="E50" s="237">
        <f t="shared" si="16"/>
        <v>94.501429292080047</v>
      </c>
      <c r="F50" s="237">
        <f t="shared" si="16"/>
        <v>76.596165250049424</v>
      </c>
      <c r="G50" s="237">
        <f t="shared" si="16"/>
        <v>103.72492836676217</v>
      </c>
      <c r="H50" s="237">
        <f t="shared" si="16"/>
        <v>-47.013720742534304</v>
      </c>
      <c r="I50" s="237">
        <f t="shared" si="16"/>
        <v>234.71669980119285</v>
      </c>
      <c r="J50" s="237">
        <f t="shared" si="16"/>
        <v>14.811116658345815</v>
      </c>
    </row>
    <row r="52" spans="1:10">
      <c r="B52" s="694" t="s">
        <v>730</v>
      </c>
      <c r="C52" s="694" t="s">
        <v>730</v>
      </c>
      <c r="F52" t="s">
        <v>65</v>
      </c>
      <c r="G52" s="238"/>
      <c r="H52" s="238"/>
      <c r="I52" s="238"/>
    </row>
    <row r="53" spans="1:10">
      <c r="A53" s="51" t="s">
        <v>729</v>
      </c>
      <c r="B53" s="694" t="s">
        <v>6</v>
      </c>
      <c r="C53" s="694" t="s">
        <v>735</v>
      </c>
    </row>
    <row r="54" spans="1:10">
      <c r="A54" s="235" t="s">
        <v>398</v>
      </c>
      <c r="B54" s="236">
        <v>2.3400000000000001E-2</v>
      </c>
    </row>
    <row r="55" spans="1:10">
      <c r="A55" s="235" t="s">
        <v>731</v>
      </c>
      <c r="B55" s="236">
        <v>1.6899999999999998E-2</v>
      </c>
    </row>
    <row r="56" spans="1:10">
      <c r="A56" s="235" t="s">
        <v>732</v>
      </c>
      <c r="B56" s="236">
        <v>0.03</v>
      </c>
    </row>
    <row r="57" spans="1:10">
      <c r="A57" s="235" t="s">
        <v>733</v>
      </c>
      <c r="B57" s="236">
        <v>5.6000000000000001E-2</v>
      </c>
      <c r="E57" t="s">
        <v>65</v>
      </c>
    </row>
    <row r="58" spans="1:10">
      <c r="A58" s="235" t="s">
        <v>734</v>
      </c>
      <c r="B58" s="236">
        <v>1.4999999999999999E-2</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7BE15-E8F7-4F97-9320-4F3BDE88E865}">
  <sheetPr>
    <pageSetUpPr fitToPage="1"/>
  </sheetPr>
  <dimension ref="A1:U147"/>
  <sheetViews>
    <sheetView topLeftCell="A3" zoomScale="70" zoomScaleNormal="70" workbookViewId="0">
      <pane xSplit="3" ySplit="9" topLeftCell="D12" activePane="bottomRight" state="frozen"/>
      <selection activeCell="G24" sqref="G24"/>
      <selection pane="topRight" activeCell="G24" sqref="G24"/>
      <selection pane="bottomLeft" activeCell="G24" sqref="G24"/>
      <selection pane="bottomRight" activeCell="D12" sqref="D12"/>
    </sheetView>
  </sheetViews>
  <sheetFormatPr defaultColWidth="10" defaultRowHeight="15.75"/>
  <cols>
    <col min="1" max="1" width="4" style="1" customWidth="1"/>
    <col min="2" max="2" width="17.28515625" style="1" customWidth="1"/>
    <col min="3" max="3" width="4" style="1" customWidth="1"/>
    <col min="4" max="17" width="15" style="1" customWidth="1"/>
    <col min="18" max="18" width="10" style="1"/>
    <col min="19" max="20" width="16.28515625" style="1" bestFit="1" customWidth="1"/>
    <col min="21" max="23" width="12.28515625" style="1" bestFit="1" customWidth="1"/>
    <col min="24" max="24" width="10" style="1"/>
    <col min="25" max="25" width="11.5703125" style="1" customWidth="1"/>
    <col min="26" max="26" width="10" style="1"/>
    <col min="27" max="28" width="16.85546875" style="1" bestFit="1" customWidth="1"/>
    <col min="29" max="29" width="14.140625" style="1" bestFit="1" customWidth="1"/>
    <col min="30" max="33" width="10" style="1"/>
    <col min="34" max="36" width="15.140625" style="1" bestFit="1" customWidth="1"/>
    <col min="37" max="16384" width="10" style="1"/>
  </cols>
  <sheetData>
    <row r="1" spans="1:21">
      <c r="M1" s="2"/>
      <c r="N1" s="2"/>
      <c r="Q1" s="1" t="s">
        <v>0</v>
      </c>
    </row>
    <row r="2" spans="1:21">
      <c r="Q2" s="1" t="s">
        <v>1</v>
      </c>
    </row>
    <row r="3" spans="1:21">
      <c r="B3" s="4"/>
      <c r="C3" s="4"/>
      <c r="D3" s="4"/>
      <c r="E3" s="4"/>
      <c r="F3" s="4"/>
      <c r="G3" s="4"/>
      <c r="H3" s="4"/>
      <c r="I3" s="4"/>
      <c r="J3" s="4"/>
      <c r="K3" s="4"/>
      <c r="L3" s="4"/>
      <c r="M3" s="4"/>
      <c r="N3" s="4"/>
      <c r="O3" s="4"/>
      <c r="P3" s="4"/>
      <c r="Q3" s="4"/>
      <c r="R3" s="5"/>
      <c r="S3" s="5"/>
      <c r="T3" s="5"/>
      <c r="U3" s="5"/>
    </row>
    <row r="4" spans="1:21" ht="18.75">
      <c r="A4" s="3" t="s">
        <v>222</v>
      </c>
      <c r="B4" s="4"/>
      <c r="C4" s="4"/>
      <c r="D4" s="4"/>
      <c r="E4" s="4"/>
      <c r="F4" s="4"/>
      <c r="G4" s="4"/>
      <c r="H4" s="4"/>
      <c r="I4" s="4"/>
      <c r="J4" s="4"/>
      <c r="K4" s="4"/>
      <c r="L4" s="4"/>
      <c r="M4" s="4"/>
      <c r="N4" s="4"/>
      <c r="O4" s="4"/>
      <c r="P4" s="4"/>
      <c r="Q4" s="4"/>
      <c r="R4" s="5"/>
      <c r="S4" s="5"/>
      <c r="T4" s="5"/>
      <c r="U4" s="5"/>
    </row>
    <row r="5" spans="1:21" ht="18.75">
      <c r="A5" s="3" t="s">
        <v>3</v>
      </c>
      <c r="B5" s="4"/>
      <c r="C5" s="4"/>
      <c r="D5" s="4"/>
      <c r="E5" s="4"/>
      <c r="F5" s="4"/>
      <c r="G5" s="4"/>
      <c r="H5" s="4"/>
      <c r="I5" s="4"/>
      <c r="J5" s="4"/>
      <c r="K5" s="4"/>
      <c r="L5" s="4"/>
      <c r="M5" s="4"/>
      <c r="N5" s="4"/>
      <c r="O5" s="4"/>
      <c r="P5" s="4"/>
      <c r="Q5" s="4"/>
      <c r="R5" s="5"/>
      <c r="S5" s="5"/>
      <c r="T5" s="5"/>
      <c r="U5" s="5"/>
    </row>
    <row r="6" spans="1:21" ht="18.75">
      <c r="A6" s="3" t="s">
        <v>236</v>
      </c>
      <c r="B6" s="4"/>
      <c r="C6" s="4"/>
      <c r="D6" s="4"/>
      <c r="E6" s="4"/>
      <c r="F6" s="4"/>
      <c r="G6" s="4"/>
      <c r="H6" s="4"/>
      <c r="I6" s="4"/>
      <c r="J6" s="4"/>
      <c r="K6" s="4"/>
      <c r="L6" s="4"/>
      <c r="M6" s="4"/>
      <c r="N6" s="4"/>
      <c r="O6" s="4"/>
      <c r="P6" s="4"/>
      <c r="Q6" s="4"/>
      <c r="R6" s="5"/>
      <c r="S6" s="5"/>
      <c r="T6" s="6"/>
      <c r="U6" s="5"/>
    </row>
    <row r="7" spans="1:21" ht="18.75">
      <c r="A7" s="7"/>
      <c r="B7" s="2"/>
      <c r="C7" s="2"/>
      <c r="D7" s="2"/>
      <c r="E7" s="2"/>
      <c r="F7" s="2"/>
      <c r="G7" s="2"/>
      <c r="H7" s="2"/>
      <c r="I7" s="2"/>
      <c r="J7" s="2"/>
      <c r="K7" s="2"/>
      <c r="L7" s="2"/>
      <c r="M7" s="2"/>
      <c r="N7" s="2"/>
      <c r="O7" s="2"/>
      <c r="P7" s="2"/>
      <c r="Q7" s="2"/>
      <c r="R7" s="5"/>
      <c r="S7" s="5"/>
      <c r="T7" s="6"/>
      <c r="U7" s="5"/>
    </row>
    <row r="8" spans="1:21" ht="18.75">
      <c r="A8" s="3"/>
      <c r="B8" s="4"/>
      <c r="C8" s="4"/>
      <c r="D8" s="2"/>
      <c r="E8" s="2"/>
      <c r="F8" s="2"/>
      <c r="G8" s="2"/>
      <c r="H8" s="2"/>
      <c r="I8" s="2"/>
      <c r="J8" s="2" t="s">
        <v>4</v>
      </c>
      <c r="K8" s="2"/>
      <c r="L8" s="2"/>
      <c r="M8" s="2"/>
      <c r="N8" s="2"/>
      <c r="O8" s="2"/>
      <c r="P8" s="2"/>
      <c r="Q8" s="2"/>
      <c r="R8" s="5"/>
      <c r="S8" s="5"/>
      <c r="T8" s="6"/>
      <c r="U8" s="5"/>
    </row>
    <row r="9" spans="1:21" ht="18.75">
      <c r="A9" s="3"/>
      <c r="B9" s="4"/>
      <c r="C9" s="4"/>
      <c r="D9" s="2"/>
      <c r="E9" s="174"/>
      <c r="F9" s="174" t="s">
        <v>10</v>
      </c>
      <c r="G9" s="2"/>
      <c r="H9" s="2"/>
      <c r="I9" s="2"/>
      <c r="J9" s="2" t="s">
        <v>5</v>
      </c>
      <c r="K9" s="2" t="s">
        <v>6</v>
      </c>
      <c r="L9" s="8"/>
      <c r="M9" s="2" t="s">
        <v>7</v>
      </c>
      <c r="N9" s="2" t="s">
        <v>4</v>
      </c>
      <c r="O9" s="2" t="s">
        <v>8</v>
      </c>
      <c r="P9" s="2"/>
      <c r="Q9" s="2"/>
      <c r="R9" s="4"/>
      <c r="S9" s="4"/>
      <c r="T9" s="9"/>
      <c r="U9" s="4"/>
    </row>
    <row r="10" spans="1:21" ht="19.5">
      <c r="A10" s="3"/>
      <c r="B10" s="4"/>
      <c r="C10" s="4"/>
      <c r="D10" s="2" t="s">
        <v>10</v>
      </c>
      <c r="E10" s="174"/>
      <c r="F10" s="174" t="s">
        <v>18</v>
      </c>
      <c r="G10" s="2" t="s">
        <v>7</v>
      </c>
      <c r="H10" s="174" t="s">
        <v>223</v>
      </c>
      <c r="I10" s="174" t="s">
        <v>224</v>
      </c>
      <c r="J10" s="2" t="s">
        <v>11</v>
      </c>
      <c r="K10" s="2" t="s">
        <v>12</v>
      </c>
      <c r="L10" s="8" t="s">
        <v>13</v>
      </c>
      <c r="M10" s="2" t="s">
        <v>14</v>
      </c>
      <c r="N10" s="2" t="s">
        <v>15</v>
      </c>
      <c r="O10" s="2" t="s">
        <v>21</v>
      </c>
      <c r="P10" s="2" t="s">
        <v>6</v>
      </c>
      <c r="Q10" s="2" t="s">
        <v>13</v>
      </c>
      <c r="R10" s="4"/>
      <c r="S10" s="4"/>
      <c r="T10" s="9"/>
      <c r="U10" s="4"/>
    </row>
    <row r="11" spans="1:21">
      <c r="B11" s="10"/>
      <c r="D11" s="11" t="s">
        <v>18</v>
      </c>
      <c r="E11" s="11" t="s">
        <v>132</v>
      </c>
      <c r="F11" s="11" t="s">
        <v>225</v>
      </c>
      <c r="G11" s="11" t="s">
        <v>19</v>
      </c>
      <c r="H11" s="11" t="s">
        <v>132</v>
      </c>
      <c r="I11" s="11" t="s">
        <v>21</v>
      </c>
      <c r="J11" s="11" t="s">
        <v>19</v>
      </c>
      <c r="K11" s="11" t="s">
        <v>19</v>
      </c>
      <c r="L11" s="12" t="s">
        <v>19</v>
      </c>
      <c r="M11" s="11" t="s">
        <v>20</v>
      </c>
      <c r="N11" s="11" t="s">
        <v>20</v>
      </c>
      <c r="O11" s="11" t="s">
        <v>20</v>
      </c>
      <c r="P11" s="11" t="s">
        <v>21</v>
      </c>
      <c r="Q11" s="11" t="s">
        <v>22</v>
      </c>
    </row>
    <row r="12" spans="1:21" ht="15.75" customHeight="1">
      <c r="A12" s="10" t="s">
        <v>23</v>
      </c>
      <c r="B12" s="10"/>
      <c r="D12" s="13"/>
      <c r="E12" s="13"/>
      <c r="F12" s="13"/>
      <c r="G12" s="13"/>
      <c r="H12" s="13"/>
      <c r="I12" s="13"/>
      <c r="J12" s="13"/>
      <c r="K12" s="13"/>
      <c r="L12" s="14"/>
      <c r="U12" s="15"/>
    </row>
    <row r="13" spans="1:21" ht="15.75" customHeight="1">
      <c r="B13" s="1" t="s">
        <v>25</v>
      </c>
      <c r="D13" s="17">
        <v>99032.333333333328</v>
      </c>
      <c r="E13" s="17">
        <f>F13-D13+D17</f>
        <v>379.50612902532646</v>
      </c>
      <c r="F13" s="17">
        <v>99198.506129025322</v>
      </c>
      <c r="G13" s="17">
        <v>1419612497</v>
      </c>
      <c r="H13" s="17">
        <v>0</v>
      </c>
      <c r="I13" s="17">
        <v>2848477</v>
      </c>
      <c r="J13" s="17">
        <v>36358401.689690225</v>
      </c>
      <c r="K13" s="17">
        <f>H13+I13+J13</f>
        <v>39206878.689690225</v>
      </c>
      <c r="L13" s="18">
        <f t="shared" ref="L13:L18" si="0">G13+K13</f>
        <v>1458819375.6896901</v>
      </c>
      <c r="M13" s="19">
        <f>'Jun 2015 - ROO Table 3'!D13</f>
        <v>123719398.61</v>
      </c>
      <c r="N13" s="19">
        <f>'Jun 2015 - ROO Table 3'!I13</f>
        <v>5234628.1379189892</v>
      </c>
      <c r="O13" s="19">
        <f>'Jun 2015 - ROO Table 3'!M13</f>
        <v>3714132.2520809919</v>
      </c>
      <c r="P13" s="19">
        <f>N13+O13</f>
        <v>8948760.389999982</v>
      </c>
      <c r="Q13" s="19">
        <f t="shared" ref="Q13:Q18" si="1">+P13+M13</f>
        <v>132668158.99999999</v>
      </c>
      <c r="S13" s="13"/>
      <c r="T13" s="13"/>
      <c r="U13" s="15"/>
    </row>
    <row r="14" spans="1:21" ht="15.75" customHeight="1">
      <c r="B14" s="1" t="s">
        <v>26</v>
      </c>
      <c r="D14" s="17">
        <v>5978.75</v>
      </c>
      <c r="E14" s="17">
        <f t="shared" ref="E14:E18" si="2">F14-D14</f>
        <v>-18.625698924725839</v>
      </c>
      <c r="F14" s="17">
        <v>5960.1243010752742</v>
      </c>
      <c r="G14" s="17">
        <v>85689625</v>
      </c>
      <c r="H14" s="17">
        <v>0</v>
      </c>
      <c r="I14" s="17">
        <v>-6509</v>
      </c>
      <c r="J14" s="17">
        <v>3090723.7800994902</v>
      </c>
      <c r="K14" s="17">
        <f t="shared" ref="K14:K18" si="3">H14+I14+J14</f>
        <v>3084214.7800994902</v>
      </c>
      <c r="L14" s="18">
        <f t="shared" si="0"/>
        <v>88773839.780099496</v>
      </c>
      <c r="M14" s="19">
        <f>'Jun 2015 - ROO Table 3'!D14</f>
        <v>7427367.3300000001</v>
      </c>
      <c r="N14" s="19">
        <f>'Jun 2015 - ROO Table 3'!I14</f>
        <v>366475.92799455009</v>
      </c>
      <c r="O14" s="19">
        <f>'Jun 2015 - ROO Table 3'!M14</f>
        <v>223122.74200544972</v>
      </c>
      <c r="P14" s="19">
        <f t="shared" ref="P14:P18" si="4">N14+O14</f>
        <v>589598.66999999981</v>
      </c>
      <c r="Q14" s="19">
        <f t="shared" si="1"/>
        <v>8016966</v>
      </c>
      <c r="S14" s="13"/>
      <c r="T14" s="13"/>
      <c r="U14" s="15"/>
    </row>
    <row r="15" spans="1:21" ht="15.75" customHeight="1">
      <c r="B15" s="1" t="s">
        <v>27</v>
      </c>
      <c r="D15" s="17">
        <v>83.333333333333329</v>
      </c>
      <c r="E15" s="17">
        <f t="shared" si="2"/>
        <v>-0.39731182795699738</v>
      </c>
      <c r="F15" s="17">
        <v>82.936021505376331</v>
      </c>
      <c r="G15" s="17">
        <v>2188990</v>
      </c>
      <c r="H15" s="17">
        <v>0</v>
      </c>
      <c r="I15" s="17">
        <v>0</v>
      </c>
      <c r="J15" s="17">
        <v>37785.215800672398</v>
      </c>
      <c r="K15" s="17">
        <f t="shared" si="3"/>
        <v>37785.215800672398</v>
      </c>
      <c r="L15" s="18">
        <f t="shared" si="0"/>
        <v>2226775.2158006723</v>
      </c>
      <c r="M15" s="19">
        <f>'Jun 2015 - ROO Table 3'!D15</f>
        <v>210220.87</v>
      </c>
      <c r="N15" s="19">
        <f>'Jun 2015 - ROO Table 3'!I15</f>
        <v>6269.8064222579633</v>
      </c>
      <c r="O15" s="19">
        <f>'Jun 2015 - ROO Table 3'!M15</f>
        <v>6290.323577742005</v>
      </c>
      <c r="P15" s="19">
        <f t="shared" si="4"/>
        <v>12560.129999999968</v>
      </c>
      <c r="Q15" s="19">
        <f t="shared" si="1"/>
        <v>222780.99999999997</v>
      </c>
      <c r="S15" s="13"/>
      <c r="T15" s="13"/>
      <c r="U15" s="15"/>
    </row>
    <row r="16" spans="1:21" ht="15.75" customHeight="1">
      <c r="B16" s="1" t="s">
        <v>28</v>
      </c>
      <c r="D16" s="17">
        <v>17</v>
      </c>
      <c r="E16" s="17">
        <f t="shared" si="2"/>
        <v>8.3333333333332149E-2</v>
      </c>
      <c r="F16" s="17">
        <v>17.083333333333332</v>
      </c>
      <c r="G16" s="17">
        <v>397063</v>
      </c>
      <c r="H16" s="17">
        <v>0</v>
      </c>
      <c r="I16" s="17">
        <v>0</v>
      </c>
      <c r="J16" s="17">
        <v>0</v>
      </c>
      <c r="K16" s="17">
        <f t="shared" si="3"/>
        <v>0</v>
      </c>
      <c r="L16" s="18">
        <f t="shared" si="0"/>
        <v>397063</v>
      </c>
      <c r="M16" s="19">
        <f>'Jun 2015 - ROO Table 3'!D16</f>
        <v>37278.11</v>
      </c>
      <c r="N16" s="19">
        <f>'Jun 2015 - ROO Table 3'!I16</f>
        <v>553.79344999998943</v>
      </c>
      <c r="O16" s="19">
        <f>'Jun 2015 - ROO Table 3'!M16</f>
        <v>1084.096550000002</v>
      </c>
      <c r="P16" s="19">
        <f t="shared" si="4"/>
        <v>1637.8899999999915</v>
      </c>
      <c r="Q16" s="19">
        <f t="shared" si="1"/>
        <v>38915.999999999993</v>
      </c>
      <c r="S16" s="13"/>
      <c r="T16" s="13"/>
      <c r="U16" s="15"/>
    </row>
    <row r="17" spans="2:21" ht="15.75" customHeight="1">
      <c r="B17" s="1" t="s">
        <v>30</v>
      </c>
      <c r="D17" s="17">
        <v>213.33333333333334</v>
      </c>
      <c r="E17" s="17">
        <f>-D17</f>
        <v>-213.33333333333334</v>
      </c>
      <c r="F17" s="17">
        <f>0</f>
        <v>0</v>
      </c>
      <c r="G17" s="17">
        <v>2901054</v>
      </c>
      <c r="H17" s="17">
        <v>0</v>
      </c>
      <c r="I17" s="17">
        <f>-G17</f>
        <v>-2901054</v>
      </c>
      <c r="J17" s="17">
        <v>0</v>
      </c>
      <c r="K17" s="17">
        <f t="shared" si="3"/>
        <v>-2901054</v>
      </c>
      <c r="L17" s="18">
        <f t="shared" si="0"/>
        <v>0</v>
      </c>
      <c r="M17" s="19">
        <f>'Jun 2015 - ROO Table 3'!D17</f>
        <v>264078.17</v>
      </c>
      <c r="N17" s="19">
        <f>'Jun 2015 - ROO Table 3'!I17</f>
        <v>-264078.17</v>
      </c>
      <c r="O17" s="19">
        <f>'Jun 2015 - ROO Table 3'!M17</f>
        <v>0</v>
      </c>
      <c r="P17" s="19">
        <f t="shared" si="4"/>
        <v>-264078.17</v>
      </c>
      <c r="Q17" s="19">
        <f t="shared" si="1"/>
        <v>0</v>
      </c>
      <c r="S17" s="13"/>
      <c r="T17" s="13"/>
      <c r="U17" s="15"/>
    </row>
    <row r="18" spans="2:21" ht="15.75" customHeight="1">
      <c r="B18" s="1" t="s">
        <v>31</v>
      </c>
      <c r="D18" s="20">
        <v>3463.6666666666665</v>
      </c>
      <c r="E18" s="20">
        <f t="shared" si="2"/>
        <v>-9.2972222221715128</v>
      </c>
      <c r="F18" s="20">
        <v>3454.369444444495</v>
      </c>
      <c r="G18" s="20">
        <v>21459037</v>
      </c>
      <c r="H18" s="20">
        <v>0</v>
      </c>
      <c r="I18" s="20">
        <v>4146</v>
      </c>
      <c r="J18" s="20">
        <v>-496898.02380162448</v>
      </c>
      <c r="K18" s="20">
        <f t="shared" si="3"/>
        <v>-492752.02380162448</v>
      </c>
      <c r="L18" s="21">
        <f t="shared" si="0"/>
        <v>20966284.976198375</v>
      </c>
      <c r="M18" s="22">
        <f>'Jun 2015 - ROO Table 3'!D18</f>
        <v>2379696.33</v>
      </c>
      <c r="N18" s="22">
        <f>'Jun 2015 - ROO Table 3'!I18</f>
        <v>-19413.162157701547</v>
      </c>
      <c r="O18" s="22">
        <f>'Jun 2015 - ROO Table 3'!M18</f>
        <v>46175.83215770172</v>
      </c>
      <c r="P18" s="22">
        <f t="shared" si="4"/>
        <v>26762.670000000173</v>
      </c>
      <c r="Q18" s="22">
        <f t="shared" si="1"/>
        <v>2406459.0000000005</v>
      </c>
      <c r="S18" s="13"/>
      <c r="T18" s="13"/>
      <c r="U18" s="15"/>
    </row>
    <row r="19" spans="2:21" ht="15.75" customHeight="1">
      <c r="B19" s="1" t="s">
        <v>33</v>
      </c>
      <c r="C19" s="23"/>
      <c r="D19" s="17">
        <f t="shared" ref="D19:M19" si="5">SUM(D13:D18)</f>
        <v>108788.41666666666</v>
      </c>
      <c r="E19" s="17">
        <f t="shared" si="5"/>
        <v>137.93589605047211</v>
      </c>
      <c r="F19" s="17">
        <f t="shared" si="5"/>
        <v>108713.0192293838</v>
      </c>
      <c r="G19" s="17">
        <f t="shared" si="5"/>
        <v>1532248266</v>
      </c>
      <c r="H19" s="17">
        <f t="shared" si="5"/>
        <v>0</v>
      </c>
      <c r="I19" s="17">
        <f>SUM(I13:I18)</f>
        <v>-54940</v>
      </c>
      <c r="J19" s="17">
        <f t="shared" si="5"/>
        <v>38990012.661788762</v>
      </c>
      <c r="K19" s="17">
        <f t="shared" si="5"/>
        <v>38935072.661788762</v>
      </c>
      <c r="L19" s="18">
        <f t="shared" si="5"/>
        <v>1571183338.6617887</v>
      </c>
      <c r="M19" s="19">
        <f t="shared" si="5"/>
        <v>134038039.42</v>
      </c>
      <c r="N19" s="19">
        <f t="shared" ref="N19:Q19" si="6">SUM(N13:N18)</f>
        <v>5324436.3336280957</v>
      </c>
      <c r="O19" s="19">
        <f t="shared" si="6"/>
        <v>3990805.2463718853</v>
      </c>
      <c r="P19" s="19">
        <f t="shared" si="6"/>
        <v>9315241.5799999833</v>
      </c>
      <c r="Q19" s="19">
        <f t="shared" si="6"/>
        <v>143353281</v>
      </c>
      <c r="S19" s="13"/>
      <c r="T19" s="13"/>
      <c r="U19" s="15"/>
    </row>
    <row r="20" spans="2:21" ht="15.75" customHeight="1">
      <c r="C20" s="23"/>
      <c r="D20" s="13"/>
      <c r="E20" s="13"/>
      <c r="F20" s="13"/>
      <c r="G20" s="13"/>
      <c r="H20" s="13"/>
      <c r="I20" s="13"/>
      <c r="J20" s="13"/>
      <c r="K20" s="13"/>
      <c r="L20" s="14"/>
      <c r="M20" s="19"/>
      <c r="N20" s="19"/>
      <c r="O20" s="19"/>
      <c r="P20" s="19"/>
      <c r="Q20" s="13"/>
      <c r="S20" s="13"/>
      <c r="T20" s="13"/>
      <c r="U20" s="15"/>
    </row>
    <row r="21" spans="2:21" ht="15.75" customHeight="1">
      <c r="B21" s="1" t="s">
        <v>34</v>
      </c>
      <c r="C21" s="23"/>
      <c r="D21" s="20">
        <v>1107.4166666666667</v>
      </c>
      <c r="E21" s="20">
        <f>F21-D21+D25</f>
        <v>6.9166666666665151</v>
      </c>
      <c r="F21" s="20">
        <v>1114.3333333333333</v>
      </c>
      <c r="G21" s="20">
        <v>1027136</v>
      </c>
      <c r="H21" s="20">
        <v>0</v>
      </c>
      <c r="I21" s="20">
        <v>6390</v>
      </c>
      <c r="J21" s="20">
        <v>0</v>
      </c>
      <c r="K21" s="20">
        <f>H21+I21+J21</f>
        <v>6390</v>
      </c>
      <c r="L21" s="21">
        <f>G21+K21</f>
        <v>1033526</v>
      </c>
      <c r="M21" s="28">
        <f>'Jun 2015 - ROO Table 3'!D21</f>
        <v>148952.47</v>
      </c>
      <c r="N21" s="22">
        <f>'Jun 2015 - ROO Table 3'!I21</f>
        <v>1730.6510984623574</v>
      </c>
      <c r="O21" s="22">
        <f>'Jun 2015 - ROO Table 3'!M21</f>
        <v>1789.2472664439993</v>
      </c>
      <c r="P21" s="22">
        <f>N21+O21</f>
        <v>3519.8983649063566</v>
      </c>
      <c r="Q21" s="22">
        <f>+P21+M21</f>
        <v>152472.36836490635</v>
      </c>
      <c r="S21" s="13"/>
      <c r="T21" s="13"/>
      <c r="U21" s="15"/>
    </row>
    <row r="22" spans="2:21" ht="15.75" customHeight="1">
      <c r="B22" s="1" t="s">
        <v>33</v>
      </c>
      <c r="D22" s="17">
        <f>SUM(D21:D21)</f>
        <v>1107.4166666666667</v>
      </c>
      <c r="E22" s="17">
        <f>SUM(E21:E21)</f>
        <v>6.9166666666665151</v>
      </c>
      <c r="F22" s="17">
        <f>SUM(F21:F21)</f>
        <v>1114.3333333333333</v>
      </c>
      <c r="G22" s="17">
        <f t="shared" ref="G22:Q22" si="7">SUM(G21:G21)</f>
        <v>1027136</v>
      </c>
      <c r="H22" s="17">
        <f t="shared" si="7"/>
        <v>0</v>
      </c>
      <c r="I22" s="17">
        <f t="shared" si="7"/>
        <v>6390</v>
      </c>
      <c r="J22" s="17">
        <f t="shared" si="7"/>
        <v>0</v>
      </c>
      <c r="K22" s="17">
        <f t="shared" si="7"/>
        <v>6390</v>
      </c>
      <c r="L22" s="18">
        <f t="shared" si="7"/>
        <v>1033526</v>
      </c>
      <c r="M22" s="19">
        <f t="shared" si="7"/>
        <v>148952.47</v>
      </c>
      <c r="N22" s="19">
        <f t="shared" si="7"/>
        <v>1730.6510984623574</v>
      </c>
      <c r="O22" s="19">
        <f t="shared" si="7"/>
        <v>1789.2472664439993</v>
      </c>
      <c r="P22" s="19">
        <f t="shared" si="7"/>
        <v>3519.8983649063566</v>
      </c>
      <c r="Q22" s="19">
        <f t="shared" si="7"/>
        <v>152472.36836490635</v>
      </c>
      <c r="S22" s="24"/>
      <c r="T22" s="24"/>
      <c r="U22" s="25"/>
    </row>
    <row r="23" spans="2:21" ht="15.75" customHeight="1">
      <c r="D23" s="13"/>
      <c r="E23" s="13"/>
      <c r="F23" s="13"/>
      <c r="G23" s="13"/>
      <c r="H23" s="13"/>
      <c r="I23" s="13"/>
      <c r="J23" s="13"/>
      <c r="K23" s="13"/>
      <c r="L23" s="14"/>
      <c r="M23" s="19"/>
      <c r="N23" s="19"/>
      <c r="O23" s="19"/>
      <c r="P23" s="19"/>
      <c r="Q23" s="19"/>
      <c r="S23" s="24"/>
      <c r="T23" s="24"/>
      <c r="U23" s="25"/>
    </row>
    <row r="24" spans="2:21" s="23" customFormat="1" ht="15.75" customHeight="1">
      <c r="B24" s="1" t="s">
        <v>36</v>
      </c>
      <c r="D24" s="20">
        <v>0</v>
      </c>
      <c r="E24" s="20"/>
      <c r="F24" s="20"/>
      <c r="G24" s="20">
        <v>0</v>
      </c>
      <c r="H24" s="20"/>
      <c r="I24" s="20"/>
      <c r="J24" s="20">
        <v>0</v>
      </c>
      <c r="K24" s="20">
        <f>J24</f>
        <v>0</v>
      </c>
      <c r="L24" s="21">
        <f>G24+K24</f>
        <v>0</v>
      </c>
      <c r="M24" s="22">
        <f>'Jun 2015 - ROO Table 3'!D24</f>
        <v>1361.59</v>
      </c>
      <c r="N24" s="22">
        <f>'Jun 2015 - ROO Table 3'!I24</f>
        <v>0</v>
      </c>
      <c r="O24" s="22">
        <f>'Jun 2015 - ROO Table 3'!M24</f>
        <v>0</v>
      </c>
      <c r="P24" s="22">
        <f>N24+O24</f>
        <v>0</v>
      </c>
      <c r="Q24" s="22">
        <f>+P24+M24</f>
        <v>1361.59</v>
      </c>
      <c r="S24" s="24"/>
      <c r="T24" s="24"/>
      <c r="U24" s="25"/>
    </row>
    <row r="25" spans="2:21" s="23" customFormat="1" ht="15.75" customHeight="1">
      <c r="B25" s="1"/>
      <c r="D25" s="20"/>
      <c r="E25" s="20"/>
      <c r="F25" s="20"/>
      <c r="G25" s="17"/>
      <c r="H25" s="17"/>
      <c r="I25" s="17"/>
      <c r="J25" s="20"/>
      <c r="K25" s="20"/>
      <c r="L25" s="21"/>
      <c r="M25" s="22"/>
      <c r="N25" s="22"/>
      <c r="O25" s="22"/>
      <c r="P25" s="22"/>
      <c r="Q25" s="22"/>
      <c r="S25" s="24"/>
      <c r="T25" s="24"/>
      <c r="U25" s="25"/>
    </row>
    <row r="26" spans="2:21" s="23" customFormat="1" ht="15.75" customHeight="1">
      <c r="B26" s="1" t="s">
        <v>38</v>
      </c>
      <c r="D26" s="20">
        <v>0</v>
      </c>
      <c r="E26" s="20"/>
      <c r="F26" s="20"/>
      <c r="G26" s="20">
        <v>0</v>
      </c>
      <c r="H26" s="20"/>
      <c r="I26" s="20"/>
      <c r="J26" s="20">
        <v>0</v>
      </c>
      <c r="K26" s="20">
        <v>0</v>
      </c>
      <c r="L26" s="21">
        <v>0</v>
      </c>
      <c r="M26" s="22">
        <f>'Jun 2015 - ROO Table 3'!D26</f>
        <v>-1320000</v>
      </c>
      <c r="N26" s="22">
        <f>'Jun 2015 - ROO Table 3'!I26</f>
        <v>1320000</v>
      </c>
      <c r="O26" s="22">
        <f>'Jun 2015 - ROO Table 3'!M26</f>
        <v>0</v>
      </c>
      <c r="P26" s="22">
        <f>N26+O26</f>
        <v>1320000</v>
      </c>
      <c r="Q26" s="22">
        <f t="shared" ref="Q26:Q34" si="8">+P26+M26</f>
        <v>0</v>
      </c>
      <c r="S26" s="24"/>
      <c r="T26" s="24"/>
      <c r="U26" s="25"/>
    </row>
    <row r="27" spans="2:21" ht="15.75" customHeight="1">
      <c r="B27" s="1" t="s">
        <v>40</v>
      </c>
      <c r="D27" s="20">
        <v>0</v>
      </c>
      <c r="E27" s="20"/>
      <c r="F27" s="20"/>
      <c r="G27" s="20">
        <v>0</v>
      </c>
      <c r="H27" s="20"/>
      <c r="I27" s="20"/>
      <c r="J27" s="20">
        <v>0</v>
      </c>
      <c r="K27" s="20">
        <v>0</v>
      </c>
      <c r="L27" s="21">
        <v>0</v>
      </c>
      <c r="M27" s="22">
        <f>'Jun 2015 - ROO Table 3'!D27</f>
        <v>-4063055.71</v>
      </c>
      <c r="N27" s="22">
        <f>'Jun 2015 - ROO Table 3'!I27</f>
        <v>4063055.71</v>
      </c>
      <c r="O27" s="22">
        <f>'Jun 2015 - ROO Table 3'!M27</f>
        <v>0</v>
      </c>
      <c r="P27" s="22">
        <f t="shared" ref="P27:P36" si="9">N27+O27</f>
        <v>4063055.71</v>
      </c>
      <c r="Q27" s="22">
        <f t="shared" si="8"/>
        <v>0</v>
      </c>
      <c r="S27" s="24"/>
      <c r="T27" s="24"/>
      <c r="U27" s="25"/>
    </row>
    <row r="28" spans="2:21" s="23" customFormat="1" ht="15.75" customHeight="1">
      <c r="B28" s="1" t="s">
        <v>42</v>
      </c>
      <c r="D28" s="20">
        <v>0</v>
      </c>
      <c r="E28" s="20"/>
      <c r="F28" s="20"/>
      <c r="G28" s="20">
        <v>0</v>
      </c>
      <c r="H28" s="20"/>
      <c r="I28" s="20"/>
      <c r="J28" s="20">
        <v>0</v>
      </c>
      <c r="K28" s="20">
        <f t="shared" ref="K28:K34" si="10">J28</f>
        <v>0</v>
      </c>
      <c r="L28" s="21">
        <f t="shared" ref="L28:L34" si="11">G28+K28</f>
        <v>0</v>
      </c>
      <c r="M28" s="22">
        <f>'Jun 2015 - ROO Table 3'!D28</f>
        <v>0</v>
      </c>
      <c r="N28" s="22">
        <f>'Jun 2015 - ROO Table 3'!I28</f>
        <v>0</v>
      </c>
      <c r="O28" s="22">
        <f>'Jun 2015 - ROO Table 3'!M28</f>
        <v>0</v>
      </c>
      <c r="P28" s="22">
        <f t="shared" si="9"/>
        <v>0</v>
      </c>
      <c r="Q28" s="22">
        <f t="shared" si="8"/>
        <v>0</v>
      </c>
      <c r="S28" s="24"/>
      <c r="T28" s="24"/>
      <c r="U28" s="25"/>
    </row>
    <row r="29" spans="2:21" s="23" customFormat="1" ht="15.75" customHeight="1">
      <c r="B29" s="1" t="s">
        <v>44</v>
      </c>
      <c r="D29" s="20">
        <v>0</v>
      </c>
      <c r="E29" s="20"/>
      <c r="F29" s="20"/>
      <c r="G29" s="20">
        <v>0</v>
      </c>
      <c r="H29" s="20"/>
      <c r="I29" s="20"/>
      <c r="J29" s="20">
        <v>0</v>
      </c>
      <c r="K29" s="20">
        <f t="shared" si="10"/>
        <v>0</v>
      </c>
      <c r="L29" s="21">
        <f t="shared" si="11"/>
        <v>0</v>
      </c>
      <c r="M29" s="22">
        <f>'Jun 2015 - ROO Table 3'!D29</f>
        <v>0</v>
      </c>
      <c r="N29" s="22">
        <f>'Jun 2015 - ROO Table 3'!I29</f>
        <v>0</v>
      </c>
      <c r="O29" s="22">
        <f>'Jun 2015 - ROO Table 3'!M29</f>
        <v>0</v>
      </c>
      <c r="P29" s="22">
        <f t="shared" si="9"/>
        <v>0</v>
      </c>
      <c r="Q29" s="22">
        <f t="shared" si="8"/>
        <v>0</v>
      </c>
      <c r="S29" s="24"/>
      <c r="T29" s="24"/>
      <c r="U29" s="25"/>
    </row>
    <row r="30" spans="2:21" s="23" customFormat="1" ht="15.75" customHeight="1">
      <c r="B30" s="1" t="s">
        <v>46</v>
      </c>
      <c r="D30" s="20">
        <v>0</v>
      </c>
      <c r="E30" s="20"/>
      <c r="F30" s="20"/>
      <c r="G30" s="20">
        <v>0</v>
      </c>
      <c r="H30" s="20"/>
      <c r="I30" s="20"/>
      <c r="J30" s="20">
        <v>0</v>
      </c>
      <c r="K30" s="20">
        <f t="shared" si="10"/>
        <v>0</v>
      </c>
      <c r="L30" s="21">
        <f t="shared" si="11"/>
        <v>0</v>
      </c>
      <c r="M30" s="22">
        <f>'Jun 2015 - ROO Table 3'!D30</f>
        <v>0</v>
      </c>
      <c r="N30" s="22">
        <f>'Jun 2015 - ROO Table 3'!I30</f>
        <v>0</v>
      </c>
      <c r="O30" s="22">
        <f>'Jun 2015 - ROO Table 3'!M30</f>
        <v>0</v>
      </c>
      <c r="P30" s="22">
        <f t="shared" si="9"/>
        <v>0</v>
      </c>
      <c r="Q30" s="22">
        <f t="shared" si="8"/>
        <v>0</v>
      </c>
      <c r="S30" s="24"/>
      <c r="T30" s="24"/>
      <c r="U30" s="25"/>
    </row>
    <row r="31" spans="2:21" s="23" customFormat="1" ht="15.75" customHeight="1">
      <c r="B31" s="1" t="s">
        <v>48</v>
      </c>
      <c r="D31" s="20">
        <v>0</v>
      </c>
      <c r="E31" s="20"/>
      <c r="F31" s="20"/>
      <c r="G31" s="20">
        <v>0</v>
      </c>
      <c r="H31" s="20"/>
      <c r="I31" s="20"/>
      <c r="J31" s="20">
        <v>0</v>
      </c>
      <c r="K31" s="20">
        <f t="shared" si="10"/>
        <v>0</v>
      </c>
      <c r="L31" s="21">
        <f t="shared" si="11"/>
        <v>0</v>
      </c>
      <c r="M31" s="22">
        <f>'Jun 2015 - ROO Table 3'!D31</f>
        <v>4745733.83</v>
      </c>
      <c r="N31" s="22">
        <f>'Jun 2015 - ROO Table 3'!I31</f>
        <v>-4745733.83</v>
      </c>
      <c r="O31" s="22">
        <f>'Jun 2015 - ROO Table 3'!M31</f>
        <v>0</v>
      </c>
      <c r="P31" s="22">
        <f t="shared" si="9"/>
        <v>-4745733.83</v>
      </c>
      <c r="Q31" s="22">
        <f t="shared" si="8"/>
        <v>0</v>
      </c>
      <c r="S31" s="24"/>
      <c r="T31" s="24"/>
      <c r="U31" s="25"/>
    </row>
    <row r="32" spans="2:21" s="23" customFormat="1" ht="15.75" customHeight="1">
      <c r="B32" s="1" t="s">
        <v>50</v>
      </c>
      <c r="D32" s="20">
        <v>0</v>
      </c>
      <c r="E32" s="20"/>
      <c r="F32" s="20"/>
      <c r="G32" s="20">
        <v>0</v>
      </c>
      <c r="H32" s="20"/>
      <c r="I32" s="20"/>
      <c r="J32" s="20">
        <v>0</v>
      </c>
      <c r="K32" s="20">
        <f t="shared" si="10"/>
        <v>0</v>
      </c>
      <c r="L32" s="21">
        <f t="shared" si="11"/>
        <v>0</v>
      </c>
      <c r="M32" s="22">
        <f>'Jun 2015 - ROO Table 3'!D32</f>
        <v>113307.77</v>
      </c>
      <c r="N32" s="22">
        <f>'Jun 2015 - ROO Table 3'!I32</f>
        <v>-113307.77</v>
      </c>
      <c r="O32" s="22">
        <f>'Jun 2015 - ROO Table 3'!M32</f>
        <v>0</v>
      </c>
      <c r="P32" s="22">
        <f t="shared" si="9"/>
        <v>-113307.77</v>
      </c>
      <c r="Q32" s="22">
        <f t="shared" si="8"/>
        <v>0</v>
      </c>
      <c r="S32" s="24"/>
      <c r="T32" s="24"/>
      <c r="U32" s="25"/>
    </row>
    <row r="33" spans="1:21" s="23" customFormat="1" ht="15.75" customHeight="1">
      <c r="B33" s="1" t="s">
        <v>52</v>
      </c>
      <c r="D33" s="20">
        <v>0</v>
      </c>
      <c r="E33" s="20"/>
      <c r="F33" s="20"/>
      <c r="G33" s="20">
        <v>0</v>
      </c>
      <c r="H33" s="20"/>
      <c r="I33" s="20"/>
      <c r="J33" s="20">
        <v>0</v>
      </c>
      <c r="K33" s="20">
        <f t="shared" si="10"/>
        <v>0</v>
      </c>
      <c r="L33" s="21">
        <f t="shared" si="11"/>
        <v>0</v>
      </c>
      <c r="M33" s="22">
        <f>'Jun 2015 - ROO Table 3'!D33</f>
        <v>56582.47</v>
      </c>
      <c r="N33" s="22">
        <f>'Jun 2015 - ROO Table 3'!I33</f>
        <v>-56582.47</v>
      </c>
      <c r="O33" s="22">
        <f>'Jun 2015 - ROO Table 3'!M33</f>
        <v>0</v>
      </c>
      <c r="P33" s="22">
        <f t="shared" si="9"/>
        <v>-56582.47</v>
      </c>
      <c r="Q33" s="22">
        <f t="shared" si="8"/>
        <v>0</v>
      </c>
      <c r="S33" s="24"/>
      <c r="T33" s="24"/>
      <c r="U33" s="25"/>
    </row>
    <row r="34" spans="1:21" s="23" customFormat="1" ht="15.75" customHeight="1">
      <c r="B34" s="1" t="s">
        <v>54</v>
      </c>
      <c r="D34" s="20">
        <v>0</v>
      </c>
      <c r="E34" s="20"/>
      <c r="F34" s="20"/>
      <c r="G34" s="20">
        <v>0</v>
      </c>
      <c r="H34" s="20"/>
      <c r="I34" s="20"/>
      <c r="J34" s="20">
        <v>0</v>
      </c>
      <c r="K34" s="20">
        <f t="shared" si="10"/>
        <v>0</v>
      </c>
      <c r="L34" s="21">
        <f t="shared" si="11"/>
        <v>0</v>
      </c>
      <c r="M34" s="22">
        <f>'Jun 2015 - ROO Table 3'!D34</f>
        <v>82078.77</v>
      </c>
      <c r="N34" s="22">
        <f>'Jun 2015 - ROO Table 3'!I34</f>
        <v>-82078.77</v>
      </c>
      <c r="O34" s="22">
        <f>'Jun 2015 - ROO Table 3'!M34</f>
        <v>0</v>
      </c>
      <c r="P34" s="22">
        <f t="shared" si="9"/>
        <v>-82078.77</v>
      </c>
      <c r="Q34" s="22">
        <f t="shared" si="8"/>
        <v>0</v>
      </c>
      <c r="S34" s="24"/>
      <c r="T34" s="24"/>
      <c r="U34" s="25"/>
    </row>
    <row r="35" spans="1:21" ht="15.75" customHeight="1">
      <c r="B35" s="23"/>
      <c r="D35" s="13"/>
      <c r="E35" s="13"/>
      <c r="F35" s="13"/>
      <c r="G35" s="13"/>
      <c r="H35" s="13"/>
      <c r="I35" s="13"/>
      <c r="J35" s="13"/>
      <c r="K35" s="13"/>
      <c r="L35" s="14"/>
      <c r="M35" s="19"/>
      <c r="N35" s="19"/>
      <c r="O35" s="19"/>
      <c r="P35" s="19"/>
      <c r="Q35" s="19"/>
      <c r="S35" s="24"/>
      <c r="T35" s="24"/>
      <c r="U35" s="25"/>
    </row>
    <row r="36" spans="1:21" s="23" customFormat="1" ht="15.75" customHeight="1">
      <c r="B36" s="1" t="s">
        <v>56</v>
      </c>
      <c r="D36" s="20">
        <v>0</v>
      </c>
      <c r="E36" s="20"/>
      <c r="F36" s="20"/>
      <c r="G36" s="20">
        <v>19861000</v>
      </c>
      <c r="H36" s="20">
        <v>0</v>
      </c>
      <c r="I36" s="20"/>
      <c r="J36" s="20">
        <v>0</v>
      </c>
      <c r="K36" s="20">
        <f>H36+I36+J36</f>
        <v>0</v>
      </c>
      <c r="L36" s="21">
        <f>G36+K36</f>
        <v>19861000</v>
      </c>
      <c r="M36" s="22">
        <f>'Jun 2015 - ROO Table 3'!D36</f>
        <v>2025000</v>
      </c>
      <c r="N36" s="22">
        <f>'Jun 2015 - ROO Table 3'!I36</f>
        <v>0</v>
      </c>
      <c r="O36" s="22">
        <f>'Jun 2015 - ROO Table 3'!M36</f>
        <v>0</v>
      </c>
      <c r="P36" s="22">
        <f t="shared" si="9"/>
        <v>0</v>
      </c>
      <c r="Q36" s="22">
        <f>+P36+M36</f>
        <v>2025000</v>
      </c>
      <c r="S36" s="24"/>
      <c r="T36" s="24"/>
      <c r="U36" s="25"/>
    </row>
    <row r="37" spans="1:21" ht="15.75" customHeight="1">
      <c r="D37" s="26"/>
      <c r="E37" s="26"/>
      <c r="F37" s="26"/>
      <c r="G37" s="26"/>
      <c r="H37" s="26"/>
      <c r="I37" s="26"/>
      <c r="J37" s="26"/>
      <c r="K37" s="26"/>
      <c r="L37" s="27"/>
      <c r="M37" s="28"/>
      <c r="N37" s="28"/>
      <c r="O37" s="28"/>
      <c r="P37" s="28"/>
      <c r="Q37" s="13"/>
      <c r="S37" s="24"/>
      <c r="T37" s="24"/>
      <c r="U37" s="25"/>
    </row>
    <row r="38" spans="1:21" ht="15.75" customHeight="1">
      <c r="B38" s="29" t="s">
        <v>6</v>
      </c>
      <c r="C38" s="30"/>
      <c r="D38" s="32">
        <f t="shared" ref="D38:Q38" si="12">+D19+D22+D24+SUM(D26:D36)</f>
        <v>109895.83333333333</v>
      </c>
      <c r="E38" s="32">
        <f t="shared" si="12"/>
        <v>144.85256271713862</v>
      </c>
      <c r="F38" s="32">
        <f t="shared" si="12"/>
        <v>109827.35256271713</v>
      </c>
      <c r="G38" s="32">
        <f>+G19+G22+G24+SUM(G26:G36)</f>
        <v>1553136402</v>
      </c>
      <c r="H38" s="32">
        <f t="shared" si="12"/>
        <v>0</v>
      </c>
      <c r="I38" s="32">
        <f t="shared" si="12"/>
        <v>-48550</v>
      </c>
      <c r="J38" s="32">
        <f t="shared" si="12"/>
        <v>38990012.661788762</v>
      </c>
      <c r="K38" s="32">
        <f t="shared" si="12"/>
        <v>38941462.661788762</v>
      </c>
      <c r="L38" s="32">
        <f t="shared" si="12"/>
        <v>1592077864.6617887</v>
      </c>
      <c r="M38" s="35">
        <f t="shared" si="12"/>
        <v>135828000.61000001</v>
      </c>
      <c r="N38" s="35">
        <f t="shared" si="12"/>
        <v>5711519.8547265586</v>
      </c>
      <c r="O38" s="35">
        <f t="shared" si="12"/>
        <v>3992594.4936383292</v>
      </c>
      <c r="P38" s="35">
        <f t="shared" si="12"/>
        <v>9704114.3483648896</v>
      </c>
      <c r="Q38" s="35">
        <f t="shared" si="12"/>
        <v>145532114.9583649</v>
      </c>
      <c r="S38" s="13"/>
      <c r="T38" s="13"/>
      <c r="U38" s="15"/>
    </row>
    <row r="39" spans="1:21" ht="15.75" customHeight="1">
      <c r="D39" s="13"/>
      <c r="E39" s="13"/>
      <c r="F39" s="13" t="s">
        <v>65</v>
      </c>
      <c r="G39" s="175"/>
      <c r="H39" s="175"/>
      <c r="I39" s="175"/>
      <c r="J39" s="13"/>
      <c r="K39" s="13"/>
      <c r="L39" s="14"/>
      <c r="M39" s="19" t="s">
        <v>65</v>
      </c>
      <c r="N39" s="19"/>
      <c r="O39" s="19"/>
      <c r="P39" s="19"/>
      <c r="Q39" s="13"/>
      <c r="S39" s="13"/>
      <c r="T39" s="13"/>
      <c r="U39" s="15"/>
    </row>
    <row r="40" spans="1:21" ht="15.75" customHeight="1">
      <c r="A40" s="10" t="s">
        <v>58</v>
      </c>
      <c r="B40" s="10"/>
      <c r="D40" s="13"/>
      <c r="E40" s="13"/>
      <c r="F40" s="13"/>
      <c r="G40" s="13"/>
      <c r="H40" s="13"/>
      <c r="I40" s="13"/>
      <c r="J40" s="13"/>
      <c r="K40" s="13"/>
      <c r="L40" s="14"/>
      <c r="M40" s="19"/>
      <c r="N40" s="19"/>
      <c r="O40" s="19"/>
      <c r="P40" s="19"/>
      <c r="Q40" s="13"/>
      <c r="S40" s="13"/>
      <c r="T40" s="13"/>
      <c r="U40" s="15"/>
    </row>
    <row r="41" spans="1:21" ht="15.75" customHeight="1">
      <c r="B41" s="176" t="s">
        <v>60</v>
      </c>
      <c r="D41" s="17">
        <v>15038.583333333334</v>
      </c>
      <c r="E41" s="17">
        <f t="shared" ref="E41:E43" si="13">F41-D41</f>
        <v>-29.091666667827667</v>
      </c>
      <c r="F41" s="17">
        <v>15009.491666665506</v>
      </c>
      <c r="G41" s="17">
        <v>503606452</v>
      </c>
      <c r="H41" s="17">
        <v>0</v>
      </c>
      <c r="I41" s="17">
        <v>637283</v>
      </c>
      <c r="J41" s="17">
        <v>-11638549.794266243</v>
      </c>
      <c r="K41" s="17">
        <f>H41+I41+J41</f>
        <v>-11001266.794266243</v>
      </c>
      <c r="L41" s="18">
        <f>G41+K41</f>
        <v>492605185.20573378</v>
      </c>
      <c r="M41" s="19">
        <f>'Jun 2015 - ROO Table 3'!D41</f>
        <v>45615590.169999994</v>
      </c>
      <c r="N41" s="19">
        <f>'Jun 2015 - ROO Table 3'!I41</f>
        <v>-2151959.3985189907</v>
      </c>
      <c r="O41" s="19">
        <f>'Jun 2015 - ROO Table 3'!M41</f>
        <v>506451.22851899266</v>
      </c>
      <c r="P41" s="19">
        <f>N41+O41</f>
        <v>-1645508.1699999981</v>
      </c>
      <c r="Q41" s="19">
        <f>+P41+M41</f>
        <v>43970082</v>
      </c>
      <c r="S41" s="13"/>
      <c r="T41" s="13"/>
      <c r="U41" s="15"/>
    </row>
    <row r="42" spans="1:21" s="23" customFormat="1" ht="15.75" customHeight="1">
      <c r="B42" s="176" t="s">
        <v>61</v>
      </c>
      <c r="D42" s="17">
        <v>116.75</v>
      </c>
      <c r="E42" s="17">
        <f t="shared" si="13"/>
        <v>8.3333333336099713E-3</v>
      </c>
      <c r="F42" s="17">
        <v>116.75833333333361</v>
      </c>
      <c r="G42" s="17">
        <v>1273620</v>
      </c>
      <c r="H42" s="17">
        <v>0</v>
      </c>
      <c r="I42" s="17">
        <v>-3150.2057046880946</v>
      </c>
      <c r="J42" s="17">
        <v>0</v>
      </c>
      <c r="K42" s="17">
        <f>H42+I42+J42</f>
        <v>-3150.2057046880946</v>
      </c>
      <c r="L42" s="18">
        <f>G42+K42</f>
        <v>1270469.7942953119</v>
      </c>
      <c r="M42" s="19">
        <f>'Jun 2015 - ROO Table 3'!D42</f>
        <v>169247.65</v>
      </c>
      <c r="N42" s="19">
        <f>'Jun 2015 - ROO Table 3'!I42</f>
        <v>-4051.9662136331881</v>
      </c>
      <c r="O42" s="19">
        <f>'Jun 2015 - ROO Table 3'!M42</f>
        <v>3702.3162136331957</v>
      </c>
      <c r="P42" s="19">
        <f>N42+O42</f>
        <v>-349.64999999999236</v>
      </c>
      <c r="Q42" s="19">
        <f>+P42+M42</f>
        <v>168898</v>
      </c>
      <c r="S42" s="24"/>
      <c r="T42" s="24"/>
      <c r="U42" s="25"/>
    </row>
    <row r="43" spans="1:21" ht="15.75" customHeight="1">
      <c r="B43" s="176" t="s">
        <v>63</v>
      </c>
      <c r="D43" s="20">
        <v>81.333333333333329</v>
      </c>
      <c r="E43" s="20">
        <f t="shared" si="13"/>
        <v>-0.6906150793650454</v>
      </c>
      <c r="F43" s="20">
        <v>80.642718253968283</v>
      </c>
      <c r="G43" s="20">
        <v>300479</v>
      </c>
      <c r="H43" s="20">
        <v>0</v>
      </c>
      <c r="I43" s="20">
        <v>-15499</v>
      </c>
      <c r="J43" s="20">
        <v>0</v>
      </c>
      <c r="K43" s="20">
        <f>H43+I43+J43</f>
        <v>-15499</v>
      </c>
      <c r="L43" s="21">
        <f>G43+K43</f>
        <v>284980</v>
      </c>
      <c r="M43" s="22">
        <f>'Jun 2015 - ROO Table 3'!D43</f>
        <v>98574.930000000008</v>
      </c>
      <c r="N43" s="22">
        <f>'Jun 2015 - ROO Table 3'!I43</f>
        <v>-739.74455567979885</v>
      </c>
      <c r="O43" s="22">
        <f>'Jun 2015 - ROO Table 3'!M43</f>
        <v>4056.8145556797972</v>
      </c>
      <c r="P43" s="22">
        <f t="shared" ref="P43" si="14">N43+O43</f>
        <v>3317.0699999999983</v>
      </c>
      <c r="Q43" s="22">
        <f>+P43+M43</f>
        <v>101892</v>
      </c>
      <c r="S43" s="13"/>
      <c r="T43" s="13"/>
      <c r="U43" s="15"/>
    </row>
    <row r="44" spans="1:21" ht="15.75" customHeight="1">
      <c r="B44" s="1" t="s">
        <v>33</v>
      </c>
      <c r="D44" s="17">
        <f t="shared" ref="D44:J44" si="15">SUM(D41:D43)</f>
        <v>15236.666666666668</v>
      </c>
      <c r="E44" s="17">
        <f t="shared" si="15"/>
        <v>-29.773948413859102</v>
      </c>
      <c r="F44" s="17">
        <f t="shared" si="15"/>
        <v>15206.892718252808</v>
      </c>
      <c r="G44" s="17">
        <f>SUM(G41:G43)</f>
        <v>505180551</v>
      </c>
      <c r="H44" s="17">
        <f t="shared" si="15"/>
        <v>0</v>
      </c>
      <c r="I44" s="17">
        <f t="shared" si="15"/>
        <v>618633.79429531191</v>
      </c>
      <c r="J44" s="17">
        <f t="shared" si="15"/>
        <v>-11638549.794266243</v>
      </c>
      <c r="K44" s="17">
        <f>H44+I44+J44</f>
        <v>-11019915.999970932</v>
      </c>
      <c r="L44" s="18">
        <f t="shared" ref="L44:Q44" si="16">SUM(L41:L43)</f>
        <v>494160635.00002909</v>
      </c>
      <c r="M44" s="17">
        <f t="shared" si="16"/>
        <v>45883412.749999993</v>
      </c>
      <c r="N44" s="17">
        <f t="shared" si="16"/>
        <v>-2156751.1092883036</v>
      </c>
      <c r="O44" s="17">
        <f t="shared" si="16"/>
        <v>514210.35928830563</v>
      </c>
      <c r="P44" s="17">
        <f t="shared" si="16"/>
        <v>-1642540.7499999979</v>
      </c>
      <c r="Q44" s="17">
        <f t="shared" si="16"/>
        <v>44240872</v>
      </c>
      <c r="U44" s="15"/>
    </row>
    <row r="45" spans="1:21" ht="15.75" customHeight="1">
      <c r="D45" s="17"/>
      <c r="E45" s="17"/>
      <c r="F45" s="17"/>
      <c r="G45" s="13"/>
      <c r="H45" s="13"/>
      <c r="I45" s="13"/>
      <c r="J45" s="13"/>
      <c r="K45" s="13"/>
      <c r="L45" s="14" t="s">
        <v>65</v>
      </c>
      <c r="M45" s="19"/>
      <c r="N45" s="19"/>
      <c r="O45" s="19"/>
      <c r="P45" s="19"/>
      <c r="Q45" s="13"/>
      <c r="S45" s="13"/>
      <c r="T45" s="13"/>
      <c r="U45" s="15"/>
    </row>
    <row r="46" spans="1:21" ht="15.75" customHeight="1">
      <c r="B46" s="176" t="s">
        <v>66</v>
      </c>
      <c r="D46" s="20">
        <v>975.33333333333337</v>
      </c>
      <c r="E46" s="20">
        <f>F46-D46</f>
        <v>-3.908333333336941</v>
      </c>
      <c r="F46" s="20">
        <v>971.42499999999643</v>
      </c>
      <c r="G46" s="20">
        <v>835429230</v>
      </c>
      <c r="H46" s="20">
        <v>0</v>
      </c>
      <c r="I46" s="20">
        <v>1275320</v>
      </c>
      <c r="J46" s="20">
        <v>-19390986.185094025</v>
      </c>
      <c r="K46" s="20">
        <f>H46+I46+J46</f>
        <v>-18115666.185094025</v>
      </c>
      <c r="L46" s="21">
        <f>G46+K46</f>
        <v>817313563.814906</v>
      </c>
      <c r="M46" s="22">
        <f>'Jun 2015 - ROO Table 3'!D46</f>
        <v>64133720.529999994</v>
      </c>
      <c r="N46" s="22">
        <f>'Jun 2015 - ROO Table 3'!I46</f>
        <v>-2707565.4156073984</v>
      </c>
      <c r="O46" s="22">
        <f>'Jun 2015 - ROO Table 3'!M46</f>
        <v>1715717.8856074065</v>
      </c>
      <c r="P46" s="22">
        <f t="shared" ref="P46" si="17">N46+O46</f>
        <v>-991847.52999999188</v>
      </c>
      <c r="Q46" s="22">
        <f>+P46+M46</f>
        <v>63141873</v>
      </c>
      <c r="S46" s="13"/>
      <c r="T46" s="13"/>
      <c r="U46" s="15"/>
    </row>
    <row r="47" spans="1:21" ht="15.75" customHeight="1">
      <c r="B47" s="1" t="s">
        <v>33</v>
      </c>
      <c r="D47" s="17">
        <f t="shared" ref="D47:I47" si="18">SUM(D46:D46)</f>
        <v>975.33333333333337</v>
      </c>
      <c r="E47" s="17">
        <f t="shared" si="18"/>
        <v>-3.908333333336941</v>
      </c>
      <c r="F47" s="17">
        <f t="shared" si="18"/>
        <v>971.42499999999643</v>
      </c>
      <c r="G47" s="17">
        <f>SUM(G46:G46)</f>
        <v>835429230</v>
      </c>
      <c r="H47" s="17">
        <f t="shared" si="18"/>
        <v>0</v>
      </c>
      <c r="I47" s="17">
        <f t="shared" si="18"/>
        <v>1275320</v>
      </c>
      <c r="J47" s="17">
        <f t="shared" ref="J47:Q47" si="19">SUM(J46:J46)</f>
        <v>-19390986.185094025</v>
      </c>
      <c r="K47" s="17">
        <f t="shared" si="19"/>
        <v>-18115666.185094025</v>
      </c>
      <c r="L47" s="18">
        <f t="shared" si="19"/>
        <v>817313563.814906</v>
      </c>
      <c r="M47" s="19">
        <f t="shared" si="19"/>
        <v>64133720.529999994</v>
      </c>
      <c r="N47" s="19">
        <f t="shared" si="19"/>
        <v>-2707565.4156073984</v>
      </c>
      <c r="O47" s="19">
        <f t="shared" si="19"/>
        <v>1715717.8856074065</v>
      </c>
      <c r="P47" s="19">
        <f t="shared" si="19"/>
        <v>-991847.52999999188</v>
      </c>
      <c r="Q47" s="19">
        <f t="shared" si="19"/>
        <v>63141873</v>
      </c>
      <c r="S47" s="13"/>
      <c r="T47" s="13"/>
      <c r="U47" s="15"/>
    </row>
    <row r="48" spans="1:21" ht="15.75" customHeight="1">
      <c r="D48" s="17"/>
      <c r="E48" s="17"/>
      <c r="F48" s="17"/>
      <c r="G48" s="13"/>
      <c r="H48" s="13"/>
      <c r="I48" s="13"/>
      <c r="J48" s="13" t="s">
        <v>65</v>
      </c>
      <c r="K48" s="13" t="s">
        <v>65</v>
      </c>
      <c r="L48" s="14" t="s">
        <v>65</v>
      </c>
      <c r="M48" s="19" t="s">
        <v>65</v>
      </c>
      <c r="N48" s="19" t="s">
        <v>65</v>
      </c>
      <c r="O48" s="19" t="s">
        <v>65</v>
      </c>
      <c r="P48" s="19"/>
      <c r="Q48" s="19" t="s">
        <v>65</v>
      </c>
      <c r="S48" s="13"/>
      <c r="T48" s="13"/>
      <c r="U48" s="15"/>
    </row>
    <row r="49" spans="2:21" ht="15.75" customHeight="1">
      <c r="B49" s="176" t="s">
        <v>67</v>
      </c>
      <c r="C49" s="23"/>
      <c r="D49" s="20">
        <v>36.083333333333336</v>
      </c>
      <c r="E49" s="20">
        <f>F49-D49</f>
        <v>-0.64393939393936961</v>
      </c>
      <c r="F49" s="20">
        <v>35.439393939393966</v>
      </c>
      <c r="G49" s="20">
        <v>198521160</v>
      </c>
      <c r="H49" s="20">
        <v>0</v>
      </c>
      <c r="I49" s="20">
        <v>892800</v>
      </c>
      <c r="J49" s="20">
        <v>-4668906.8399751736</v>
      </c>
      <c r="K49" s="20">
        <f>H49+I49+J49</f>
        <v>-3776106.8399751736</v>
      </c>
      <c r="L49" s="21">
        <f>G49+K49</f>
        <v>194745053.16002482</v>
      </c>
      <c r="M49" s="22">
        <f>'Jun 2015 - ROO Table 3'!D49</f>
        <v>13874291.709999999</v>
      </c>
      <c r="N49" s="22">
        <f>'Jun 2015 - ROO Table 3'!I49</f>
        <v>-535195.47070721025</v>
      </c>
      <c r="O49" s="22">
        <f>'Jun 2015 - ROO Table 3'!M49</f>
        <v>353411.76070720889</v>
      </c>
      <c r="P49" s="22">
        <f t="shared" ref="P49" si="20">N49+O49</f>
        <v>-181783.71000000136</v>
      </c>
      <c r="Q49" s="22">
        <f>+P49+M49</f>
        <v>13692507.999999998</v>
      </c>
      <c r="U49" s="15"/>
    </row>
    <row r="50" spans="2:21" ht="15.75" customHeight="1">
      <c r="B50" s="1" t="s">
        <v>33</v>
      </c>
      <c r="D50" s="17">
        <f t="shared" ref="D50:Q50" si="21">SUM(D49)</f>
        <v>36.083333333333336</v>
      </c>
      <c r="E50" s="17">
        <f t="shared" si="21"/>
        <v>-0.64393939393936961</v>
      </c>
      <c r="F50" s="17">
        <f t="shared" si="21"/>
        <v>35.439393939393966</v>
      </c>
      <c r="G50" s="17">
        <f>SUM(G49)</f>
        <v>198521160</v>
      </c>
      <c r="H50" s="17">
        <f t="shared" si="21"/>
        <v>0</v>
      </c>
      <c r="I50" s="17">
        <f t="shared" si="21"/>
        <v>892800</v>
      </c>
      <c r="J50" s="17">
        <f t="shared" si="21"/>
        <v>-4668906.8399751736</v>
      </c>
      <c r="K50" s="17">
        <f t="shared" si="21"/>
        <v>-3776106.8399751736</v>
      </c>
      <c r="L50" s="18">
        <f>SUM(L49)</f>
        <v>194745053.16002482</v>
      </c>
      <c r="M50" s="19">
        <f>SUM(M49)</f>
        <v>13874291.709999999</v>
      </c>
      <c r="N50" s="19">
        <f t="shared" si="21"/>
        <v>-535195.47070721025</v>
      </c>
      <c r="O50" s="19">
        <f t="shared" si="21"/>
        <v>353411.76070720889</v>
      </c>
      <c r="P50" s="19">
        <f t="shared" si="21"/>
        <v>-181783.71000000136</v>
      </c>
      <c r="Q50" s="19">
        <f t="shared" si="21"/>
        <v>13692507.999999998</v>
      </c>
      <c r="S50" s="13"/>
      <c r="T50" s="13"/>
      <c r="U50" s="15"/>
    </row>
    <row r="51" spans="2:21" ht="15.75" customHeight="1">
      <c r="D51" s="17"/>
      <c r="E51" s="17"/>
      <c r="F51" s="17"/>
      <c r="G51" s="13"/>
      <c r="H51" s="13"/>
      <c r="I51" s="13"/>
      <c r="J51" s="13" t="s">
        <v>65</v>
      </c>
      <c r="K51" s="13" t="s">
        <v>65</v>
      </c>
      <c r="L51" s="14" t="s">
        <v>65</v>
      </c>
      <c r="M51" s="19" t="s">
        <v>65</v>
      </c>
      <c r="N51" s="19" t="s">
        <v>65</v>
      </c>
      <c r="O51" s="19" t="s">
        <v>65</v>
      </c>
      <c r="P51" s="19"/>
      <c r="Q51" s="19" t="s">
        <v>65</v>
      </c>
      <c r="S51" s="13"/>
      <c r="T51" s="13"/>
      <c r="U51" s="15"/>
    </row>
    <row r="52" spans="2:21" ht="15.75" customHeight="1">
      <c r="B52" s="176" t="s">
        <v>69</v>
      </c>
      <c r="D52" s="17">
        <v>1290.3333333333333</v>
      </c>
      <c r="E52" s="17">
        <f t="shared" ref="E52:E53" si="22">F52-D52</f>
        <v>2.8333333333334849</v>
      </c>
      <c r="F52" s="17">
        <v>1293.1666666666667</v>
      </c>
      <c r="G52" s="17">
        <v>2060602</v>
      </c>
      <c r="H52" s="17">
        <v>0</v>
      </c>
      <c r="I52" s="17">
        <v>23254</v>
      </c>
      <c r="J52" s="17">
        <v>0</v>
      </c>
      <c r="K52" s="17">
        <f>H52+I52+J52</f>
        <v>23254</v>
      </c>
      <c r="L52" s="18">
        <f>G52+K52</f>
        <v>2083856</v>
      </c>
      <c r="M52" s="19">
        <f>'Jun 2015 - ROO Table 3'!D52</f>
        <v>291043.54000000004</v>
      </c>
      <c r="N52" s="19">
        <f>'Jun 2015 - ROO Table 3'!I52</f>
        <v>-1031.9726641192979</v>
      </c>
      <c r="O52" s="19">
        <f>'Jun 2015 - ROO Table 3'!M52</f>
        <v>3795.1486014280235</v>
      </c>
      <c r="P52" s="19">
        <f>N52+O52</f>
        <v>2763.1759373087257</v>
      </c>
      <c r="Q52" s="19">
        <f>+P52+M52</f>
        <v>293806.71593730873</v>
      </c>
      <c r="S52" s="13"/>
      <c r="T52" s="13"/>
      <c r="U52" s="15"/>
    </row>
    <row r="53" spans="2:21" ht="15.75" customHeight="1">
      <c r="B53" s="176" t="s">
        <v>71</v>
      </c>
      <c r="D53" s="20">
        <v>29.083333333333332</v>
      </c>
      <c r="E53" s="20">
        <f t="shared" si="22"/>
        <v>3.8888888888919837E-2</v>
      </c>
      <c r="F53" s="20">
        <v>29.122222222222252</v>
      </c>
      <c r="G53" s="20">
        <v>269682</v>
      </c>
      <c r="H53" s="20">
        <v>0</v>
      </c>
      <c r="I53" s="20">
        <v>-1901</v>
      </c>
      <c r="J53" s="20">
        <v>0</v>
      </c>
      <c r="K53" s="20">
        <f>H53+I53+J53</f>
        <v>-1901</v>
      </c>
      <c r="L53" s="21">
        <f>G53+K53</f>
        <v>267781</v>
      </c>
      <c r="M53" s="22">
        <f>'Jun 2015 - ROO Table 3'!D53</f>
        <v>24562.3</v>
      </c>
      <c r="N53" s="22">
        <f>'Jun 2015 - ROO Table 3'!I53</f>
        <v>-934.87919000000056</v>
      </c>
      <c r="O53" s="22">
        <f>'Jun 2015 - ROO Table 3'!M53</f>
        <v>291.57919000000038</v>
      </c>
      <c r="P53" s="22">
        <f t="shared" ref="P53" si="23">N53+O53</f>
        <v>-643.30000000000018</v>
      </c>
      <c r="Q53" s="22">
        <f>+P53+M53</f>
        <v>23919</v>
      </c>
      <c r="S53" s="13"/>
      <c r="T53" s="13"/>
      <c r="U53" s="15"/>
    </row>
    <row r="54" spans="2:21" ht="15.75" customHeight="1">
      <c r="B54" s="1" t="s">
        <v>33</v>
      </c>
      <c r="D54" s="17">
        <f t="shared" ref="D54:I54" si="24">SUM(D52:D53)</f>
        <v>1319.4166666666665</v>
      </c>
      <c r="E54" s="17">
        <f t="shared" si="24"/>
        <v>2.8722222222224048</v>
      </c>
      <c r="F54" s="17">
        <f t="shared" si="24"/>
        <v>1322.288888888889</v>
      </c>
      <c r="G54" s="17">
        <f>SUM(G52:G53)</f>
        <v>2330284</v>
      </c>
      <c r="H54" s="17">
        <f t="shared" si="24"/>
        <v>0</v>
      </c>
      <c r="I54" s="17">
        <f t="shared" si="24"/>
        <v>21353</v>
      </c>
      <c r="J54" s="17">
        <f t="shared" ref="J54:Q54" si="25">SUM(J52:J53)</f>
        <v>0</v>
      </c>
      <c r="K54" s="17">
        <f t="shared" si="25"/>
        <v>21353</v>
      </c>
      <c r="L54" s="18">
        <f t="shared" si="25"/>
        <v>2351637</v>
      </c>
      <c r="M54" s="19">
        <f t="shared" si="25"/>
        <v>315605.84000000003</v>
      </c>
      <c r="N54" s="19">
        <f t="shared" si="25"/>
        <v>-1966.8518541192984</v>
      </c>
      <c r="O54" s="19">
        <f t="shared" si="25"/>
        <v>4086.7277914280239</v>
      </c>
      <c r="P54" s="19">
        <f t="shared" si="25"/>
        <v>2119.8759373087255</v>
      </c>
      <c r="Q54" s="19">
        <f t="shared" si="25"/>
        <v>317725.71593730873</v>
      </c>
      <c r="U54" s="15"/>
    </row>
    <row r="55" spans="2:21" ht="15.75" customHeight="1">
      <c r="D55" s="17"/>
      <c r="E55" s="17"/>
      <c r="F55" s="17" t="s">
        <v>65</v>
      </c>
      <c r="G55" s="13"/>
      <c r="H55" s="13"/>
      <c r="I55" s="13"/>
      <c r="J55" s="13" t="s">
        <v>65</v>
      </c>
      <c r="K55" s="13" t="s">
        <v>65</v>
      </c>
      <c r="L55" s="14" t="s">
        <v>65</v>
      </c>
      <c r="M55" s="19" t="s">
        <v>65</v>
      </c>
      <c r="N55" s="19" t="s">
        <v>65</v>
      </c>
      <c r="O55" s="19" t="s">
        <v>65</v>
      </c>
      <c r="P55" s="19"/>
      <c r="Q55" s="13"/>
      <c r="S55" s="13"/>
      <c r="T55" s="13"/>
      <c r="U55" s="15"/>
    </row>
    <row r="56" spans="2:21" s="23" customFormat="1" ht="15.75" customHeight="1">
      <c r="B56" s="1" t="s">
        <v>36</v>
      </c>
      <c r="D56" s="20">
        <v>0</v>
      </c>
      <c r="E56" s="20"/>
      <c r="F56" s="20"/>
      <c r="G56" s="20">
        <v>0</v>
      </c>
      <c r="H56" s="20"/>
      <c r="I56" s="20"/>
      <c r="J56" s="20">
        <v>0</v>
      </c>
      <c r="K56" s="20">
        <f>J56</f>
        <v>0</v>
      </c>
      <c r="L56" s="21">
        <f>G56+K56</f>
        <v>0</v>
      </c>
      <c r="M56" s="22">
        <f>'Jun 2015 - ROO Table 3'!D56</f>
        <v>401953.01999999996</v>
      </c>
      <c r="N56" s="22">
        <f>'Jun 2015 - ROO Table 3'!I56</f>
        <v>0</v>
      </c>
      <c r="O56" s="22">
        <f>'Jun 2015 - ROO Table 3'!M56</f>
        <v>0</v>
      </c>
      <c r="P56" s="22">
        <f t="shared" ref="P56" si="26">N56+O56</f>
        <v>0</v>
      </c>
      <c r="Q56" s="22">
        <f>+P56+M56</f>
        <v>401953.01999999996</v>
      </c>
      <c r="S56" s="24"/>
      <c r="T56" s="24"/>
      <c r="U56" s="25"/>
    </row>
    <row r="57" spans="2:21" s="23" customFormat="1" ht="15.75" customHeight="1">
      <c r="B57" s="1"/>
      <c r="D57" s="20"/>
      <c r="E57" s="20"/>
      <c r="F57" s="20"/>
      <c r="G57" s="17"/>
      <c r="H57" s="17"/>
      <c r="I57" s="17"/>
      <c r="J57" s="20"/>
      <c r="K57" s="20"/>
      <c r="L57" s="21"/>
      <c r="M57" s="22"/>
      <c r="N57" s="22"/>
      <c r="O57" s="22"/>
      <c r="P57" s="22"/>
      <c r="Q57" s="22"/>
      <c r="S57" s="24"/>
      <c r="T57" s="24"/>
      <c r="U57" s="25"/>
    </row>
    <row r="58" spans="2:21" s="23" customFormat="1" ht="15.75" customHeight="1">
      <c r="B58" s="1" t="s">
        <v>38</v>
      </c>
      <c r="D58" s="20">
        <v>0</v>
      </c>
      <c r="E58" s="20"/>
      <c r="F58" s="20"/>
      <c r="G58" s="20">
        <v>0</v>
      </c>
      <c r="H58" s="20"/>
      <c r="I58" s="20"/>
      <c r="J58" s="20">
        <v>0</v>
      </c>
      <c r="K58" s="20">
        <f>J58</f>
        <v>0</v>
      </c>
      <c r="L58" s="21">
        <v>0</v>
      </c>
      <c r="M58" s="22">
        <f>'Jun 2015 - ROO Table 3'!D58</f>
        <v>-1020000</v>
      </c>
      <c r="N58" s="22">
        <f>'Jun 2015 - ROO Table 3'!I58</f>
        <v>1020000</v>
      </c>
      <c r="O58" s="22">
        <f>'Jun 2015 - ROO Table 3'!M58</f>
        <v>0</v>
      </c>
      <c r="P58" s="22">
        <f t="shared" ref="P58:P66" si="27">N58+O58</f>
        <v>1020000</v>
      </c>
      <c r="Q58" s="22">
        <f t="shared" ref="Q58:Q64" si="28">+P58+M58</f>
        <v>0</v>
      </c>
      <c r="S58" s="24"/>
      <c r="T58" s="24"/>
      <c r="U58" s="25"/>
    </row>
    <row r="59" spans="2:21" ht="15.75" customHeight="1">
      <c r="B59" s="1" t="s">
        <v>40</v>
      </c>
      <c r="D59" s="20">
        <v>0</v>
      </c>
      <c r="E59" s="20"/>
      <c r="F59" s="20"/>
      <c r="G59" s="20">
        <v>0</v>
      </c>
      <c r="H59" s="20"/>
      <c r="I59" s="20"/>
      <c r="J59" s="20">
        <v>0</v>
      </c>
      <c r="K59" s="20">
        <f t="shared" ref="K59:K64" si="29">J59</f>
        <v>0</v>
      </c>
      <c r="L59" s="21">
        <v>0</v>
      </c>
      <c r="M59" s="19">
        <f>'Jun 2015 - ROO Table 3'!D59</f>
        <v>-3727273.96</v>
      </c>
      <c r="N59" s="19">
        <f>'Jun 2015 - ROO Table 3'!I59</f>
        <v>3727273.96</v>
      </c>
      <c r="O59" s="22">
        <f>'Jun 2015 - ROO Table 3'!M59</f>
        <v>0</v>
      </c>
      <c r="P59" s="22">
        <f t="shared" si="27"/>
        <v>3727273.96</v>
      </c>
      <c r="Q59" s="22">
        <f t="shared" si="28"/>
        <v>0</v>
      </c>
      <c r="S59" s="13"/>
      <c r="T59" s="13"/>
      <c r="U59" s="15"/>
    </row>
    <row r="60" spans="2:21" s="23" customFormat="1" ht="15.75" customHeight="1">
      <c r="B60" s="1" t="s">
        <v>42</v>
      </c>
      <c r="D60" s="20">
        <v>0</v>
      </c>
      <c r="E60" s="20"/>
      <c r="F60" s="20"/>
      <c r="G60" s="20">
        <v>0</v>
      </c>
      <c r="H60" s="20"/>
      <c r="I60" s="20"/>
      <c r="J60" s="20">
        <v>0</v>
      </c>
      <c r="K60" s="20">
        <f t="shared" si="29"/>
        <v>0</v>
      </c>
      <c r="L60" s="21">
        <f>G60+K60</f>
        <v>0</v>
      </c>
      <c r="M60" s="22">
        <f>'Jun 2015 - ROO Table 3'!D60</f>
        <v>0</v>
      </c>
      <c r="N60" s="22">
        <f>'Jun 2015 - ROO Table 3'!I60</f>
        <v>0</v>
      </c>
      <c r="O60" s="22">
        <f>'Jun 2015 - ROO Table 3'!M60</f>
        <v>0</v>
      </c>
      <c r="P60" s="22">
        <f t="shared" si="27"/>
        <v>0</v>
      </c>
      <c r="Q60" s="22">
        <f t="shared" si="28"/>
        <v>0</v>
      </c>
      <c r="S60" s="24"/>
      <c r="T60" s="24"/>
      <c r="U60" s="25"/>
    </row>
    <row r="61" spans="2:21" s="23" customFormat="1" ht="15.75" customHeight="1">
      <c r="B61" s="1" t="s">
        <v>48</v>
      </c>
      <c r="D61" s="20">
        <v>0</v>
      </c>
      <c r="E61" s="20"/>
      <c r="F61" s="20"/>
      <c r="G61" s="20">
        <v>0</v>
      </c>
      <c r="H61" s="20"/>
      <c r="I61" s="20"/>
      <c r="J61" s="20">
        <v>0</v>
      </c>
      <c r="K61" s="20">
        <f t="shared" si="29"/>
        <v>0</v>
      </c>
      <c r="L61" s="21">
        <f>G61+K61</f>
        <v>0</v>
      </c>
      <c r="M61" s="22">
        <f>'Jun 2015 - ROO Table 3'!D61</f>
        <v>4353907.04</v>
      </c>
      <c r="N61" s="22">
        <f>'Jun 2015 - ROO Table 3'!I61</f>
        <v>-4353907.04</v>
      </c>
      <c r="O61" s="22">
        <f>'Jun 2015 - ROO Table 3'!M61</f>
        <v>0</v>
      </c>
      <c r="P61" s="22">
        <f t="shared" si="27"/>
        <v>-4353907.04</v>
      </c>
      <c r="Q61" s="22">
        <f t="shared" si="28"/>
        <v>0</v>
      </c>
      <c r="S61" s="24"/>
      <c r="T61" s="24"/>
      <c r="U61" s="25"/>
    </row>
    <row r="62" spans="2:21" s="23" customFormat="1" ht="15.75" customHeight="1">
      <c r="B62" s="1" t="s">
        <v>50</v>
      </c>
      <c r="D62" s="20">
        <v>0</v>
      </c>
      <c r="E62" s="20"/>
      <c r="F62" s="20"/>
      <c r="G62" s="20">
        <v>0</v>
      </c>
      <c r="H62" s="20"/>
      <c r="I62" s="20"/>
      <c r="J62" s="20">
        <v>0</v>
      </c>
      <c r="K62" s="20">
        <f t="shared" si="29"/>
        <v>0</v>
      </c>
      <c r="L62" s="21">
        <v>0</v>
      </c>
      <c r="M62" s="22">
        <f>'Jun 2015 - ROO Table 3'!D62</f>
        <v>30640.87</v>
      </c>
      <c r="N62" s="22">
        <f>'Jun 2015 - ROO Table 3'!I62</f>
        <v>-30640.87</v>
      </c>
      <c r="O62" s="22">
        <f>'Jun 2015 - ROO Table 3'!M62</f>
        <v>0</v>
      </c>
      <c r="P62" s="22">
        <f t="shared" si="27"/>
        <v>-30640.87</v>
      </c>
      <c r="Q62" s="22">
        <f t="shared" si="28"/>
        <v>0</v>
      </c>
      <c r="S62" s="24"/>
      <c r="T62" s="24"/>
      <c r="U62" s="25"/>
    </row>
    <row r="63" spans="2:21" s="23" customFormat="1" ht="15.75" customHeight="1">
      <c r="B63" s="1" t="s">
        <v>72</v>
      </c>
      <c r="D63" s="20">
        <v>0</v>
      </c>
      <c r="E63" s="20"/>
      <c r="F63" s="20"/>
      <c r="G63" s="20">
        <v>0</v>
      </c>
      <c r="H63" s="20"/>
      <c r="I63" s="20"/>
      <c r="J63" s="20">
        <v>0</v>
      </c>
      <c r="K63" s="20">
        <f t="shared" si="29"/>
        <v>0</v>
      </c>
      <c r="L63" s="21">
        <f>G63+K63</f>
        <v>0</v>
      </c>
      <c r="M63" s="22">
        <f>'Jun 2015 - ROO Table 3'!D63</f>
        <v>2680.38</v>
      </c>
      <c r="N63" s="22">
        <f>'Jun 2015 - ROO Table 3'!I63</f>
        <v>-2680.38</v>
      </c>
      <c r="O63" s="22">
        <f>'Jun 2015 - ROO Table 3'!M63</f>
        <v>0</v>
      </c>
      <c r="P63" s="22">
        <f t="shared" si="27"/>
        <v>-2680.38</v>
      </c>
      <c r="Q63" s="22">
        <f t="shared" si="28"/>
        <v>0</v>
      </c>
      <c r="S63" s="24"/>
      <c r="T63" s="24"/>
      <c r="U63" s="25"/>
    </row>
    <row r="64" spans="2:21" s="23" customFormat="1" ht="15.75" customHeight="1">
      <c r="B64" s="1" t="s">
        <v>54</v>
      </c>
      <c r="D64" s="20">
        <v>0</v>
      </c>
      <c r="E64" s="20"/>
      <c r="F64" s="20"/>
      <c r="G64" s="20">
        <v>0</v>
      </c>
      <c r="H64" s="20"/>
      <c r="I64" s="20"/>
      <c r="J64" s="20">
        <v>0</v>
      </c>
      <c r="K64" s="20">
        <f t="shared" si="29"/>
        <v>0</v>
      </c>
      <c r="L64" s="21">
        <f>G64+K64</f>
        <v>0</v>
      </c>
      <c r="M64" s="22">
        <f>'Jun 2015 - ROO Table 3'!D64</f>
        <v>75892.78</v>
      </c>
      <c r="N64" s="22">
        <f>'Jun 2015 - ROO Table 3'!I64</f>
        <v>-75892.78</v>
      </c>
      <c r="O64" s="22">
        <f>'Jun 2015 - ROO Table 3'!M64</f>
        <v>0</v>
      </c>
      <c r="P64" s="22">
        <f t="shared" si="27"/>
        <v>-75892.78</v>
      </c>
      <c r="Q64" s="22">
        <f t="shared" si="28"/>
        <v>0</v>
      </c>
      <c r="S64" s="24"/>
      <c r="T64" s="24"/>
      <c r="U64" s="25"/>
    </row>
    <row r="65" spans="1:21" ht="15.75" customHeight="1">
      <c r="B65" s="23"/>
      <c r="D65" s="17"/>
      <c r="E65" s="17"/>
      <c r="F65" s="17"/>
      <c r="G65" s="17"/>
      <c r="H65" s="17"/>
      <c r="I65" s="17"/>
      <c r="J65" s="13"/>
      <c r="K65" s="13"/>
      <c r="L65" s="14"/>
      <c r="M65" s="19"/>
      <c r="N65" s="19"/>
      <c r="O65" s="19"/>
      <c r="P65" s="19"/>
      <c r="Q65" s="19"/>
      <c r="S65" s="13"/>
      <c r="T65" s="13"/>
      <c r="U65" s="15"/>
    </row>
    <row r="66" spans="1:21" s="23" customFormat="1" ht="15.75" customHeight="1">
      <c r="B66" s="1" t="s">
        <v>56</v>
      </c>
      <c r="D66" s="20">
        <v>0</v>
      </c>
      <c r="E66" s="20"/>
      <c r="F66" s="20"/>
      <c r="G66" s="20">
        <v>10651000</v>
      </c>
      <c r="H66" s="20">
        <v>0</v>
      </c>
      <c r="I66" s="20"/>
      <c r="J66" s="20">
        <v>0</v>
      </c>
      <c r="K66" s="20">
        <f>H66+I66+J66</f>
        <v>0</v>
      </c>
      <c r="L66" s="21">
        <f>G66+K66</f>
        <v>10651000</v>
      </c>
      <c r="M66" s="22">
        <f>'Jun 2015 - ROO Table 3'!D66</f>
        <v>969000</v>
      </c>
      <c r="N66" s="22">
        <f>'Jun 2015 - ROO Table 3'!I66</f>
        <v>0</v>
      </c>
      <c r="O66" s="22">
        <f>'Jun 2015 - ROO Table 3'!M66</f>
        <v>0</v>
      </c>
      <c r="P66" s="22">
        <f t="shared" si="27"/>
        <v>0</v>
      </c>
      <c r="Q66" s="22">
        <f>+P66+M66</f>
        <v>969000</v>
      </c>
      <c r="S66" s="24"/>
      <c r="T66" s="24"/>
      <c r="U66" s="25"/>
    </row>
    <row r="67" spans="1:21" ht="15.75" customHeight="1">
      <c r="B67" s="23"/>
      <c r="D67" s="17"/>
      <c r="E67" s="17"/>
      <c r="F67" s="17"/>
      <c r="G67" s="177"/>
      <c r="H67" s="13"/>
      <c r="I67" s="13"/>
      <c r="J67" s="13"/>
      <c r="K67" s="13"/>
      <c r="L67" s="37"/>
      <c r="M67" s="19"/>
      <c r="N67" s="19"/>
      <c r="O67" s="19"/>
      <c r="P67" s="19"/>
      <c r="Q67" s="13"/>
      <c r="S67" s="13"/>
      <c r="T67" s="13"/>
      <c r="U67" s="15"/>
    </row>
    <row r="68" spans="1:21" ht="15.75" customHeight="1">
      <c r="B68" s="29" t="s">
        <v>6</v>
      </c>
      <c r="C68" s="30"/>
      <c r="D68" s="32">
        <f>+D44+D47+D50+SUM(D56:D66)+D54</f>
        <v>17567.500000000004</v>
      </c>
      <c r="E68" s="32">
        <f>+E44+E47+E50+SUM(E56:E66)+E54</f>
        <v>-31.453998918913008</v>
      </c>
      <c r="F68" s="32">
        <f>+F44+F47+F50+SUM(F56:F66)+F54</f>
        <v>17536.046001081086</v>
      </c>
      <c r="G68" s="32">
        <f>+G44+G47+G50+G54+SUM(G56:G66)</f>
        <v>1552112225</v>
      </c>
      <c r="H68" s="32">
        <f>+H44+H47+H50+H54+SUM(H56:H66)</f>
        <v>0</v>
      </c>
      <c r="I68" s="32">
        <f>+I44+I47+I50+I54+SUM(I56:I66)</f>
        <v>2808106.7942953119</v>
      </c>
      <c r="J68" s="32">
        <f>+J44+J47+J50+SUM(J56:J66)+J54</f>
        <v>-35698442.819335438</v>
      </c>
      <c r="K68" s="32">
        <f>+K44+K47+K50+SUM(K56:K66)+K54</f>
        <v>-32890336.025040131</v>
      </c>
      <c r="L68" s="32">
        <f>+L44+L47+L50+SUM(L56:L66)+L54</f>
        <v>1519221888.9749601</v>
      </c>
      <c r="M68" s="35">
        <f>+M44+M47+M50+M54+M56+SUM(M58:M66)</f>
        <v>125293830.95999998</v>
      </c>
      <c r="N68" s="35">
        <f>+N44+N47+N50+N54+N56+SUM(N58:N66)</f>
        <v>-5117325.9574570311</v>
      </c>
      <c r="O68" s="35">
        <f>+O44+O47+O50+O54+O56+SUM(O58:O66)</f>
        <v>2587426.733394349</v>
      </c>
      <c r="P68" s="35">
        <f>+P44+P47+P50+P54+P56+SUM(P58:P66)</f>
        <v>-2529899.2240626831</v>
      </c>
      <c r="Q68" s="35">
        <f>+Q44+Q47+Q50+Q54+Q56+Q60+Q61+Q62+Q63+Q66+Q64</f>
        <v>122763931.7359373</v>
      </c>
      <c r="S68" s="13"/>
      <c r="T68" s="13"/>
      <c r="U68" s="15"/>
    </row>
    <row r="69" spans="1:21" ht="15.75" customHeight="1">
      <c r="D69" s="17"/>
      <c r="E69" s="17"/>
      <c r="F69" s="17"/>
      <c r="G69" s="178"/>
      <c r="H69" s="17"/>
      <c r="I69" s="17"/>
      <c r="J69" s="17"/>
      <c r="K69" s="17"/>
      <c r="L69" s="18"/>
      <c r="M69" s="19"/>
      <c r="N69" s="19"/>
      <c r="O69" s="19"/>
      <c r="P69" s="19"/>
      <c r="Q69" s="19" t="s">
        <v>65</v>
      </c>
      <c r="U69" s="15"/>
    </row>
    <row r="70" spans="1:21" ht="15.75" customHeight="1">
      <c r="A70" s="10" t="s">
        <v>73</v>
      </c>
      <c r="B70" s="10"/>
      <c r="D70" s="17"/>
      <c r="E70" s="17"/>
      <c r="F70" s="17"/>
      <c r="G70" s="13"/>
      <c r="H70" s="13"/>
      <c r="I70" s="13"/>
      <c r="J70" s="13"/>
      <c r="K70" s="13"/>
      <c r="L70" s="14"/>
      <c r="M70" s="19"/>
      <c r="N70" s="19"/>
      <c r="O70" s="19"/>
      <c r="P70" s="19"/>
      <c r="Q70" s="13" t="s">
        <v>65</v>
      </c>
      <c r="S70" s="13"/>
      <c r="T70" s="13"/>
      <c r="U70" s="15"/>
    </row>
    <row r="71" spans="1:21" ht="15.75" customHeight="1">
      <c r="B71" s="176" t="s">
        <v>60</v>
      </c>
      <c r="D71" s="17">
        <v>388</v>
      </c>
      <c r="E71" s="17">
        <f>F71-D71</f>
        <v>-8.1916666666658671</v>
      </c>
      <c r="F71" s="17">
        <v>379.80833333333413</v>
      </c>
      <c r="G71" s="17">
        <v>17601447</v>
      </c>
      <c r="H71" s="17">
        <v>0</v>
      </c>
      <c r="I71" s="17">
        <v>-321296</v>
      </c>
      <c r="J71" s="17">
        <v>0</v>
      </c>
      <c r="K71" s="17">
        <f>H71+I71+J71</f>
        <v>-321296</v>
      </c>
      <c r="L71" s="18">
        <f>G71+K71</f>
        <v>17280151</v>
      </c>
      <c r="M71" s="19">
        <f>'Jun 2015 - ROO Table 3'!D71</f>
        <v>1603928.4</v>
      </c>
      <c r="N71" s="19">
        <f>'Jun 2015 - ROO Table 3'!I71</f>
        <v>-70685.448929443068</v>
      </c>
      <c r="O71" s="19">
        <f>'Jun 2015 - ROO Table 3'!M71</f>
        <v>17866.04892944335</v>
      </c>
      <c r="P71" s="19">
        <f>N71+O71</f>
        <v>-52819.399999999718</v>
      </c>
      <c r="Q71" s="19">
        <f>+P71+M71</f>
        <v>1551109.0000000002</v>
      </c>
      <c r="S71" s="13"/>
      <c r="T71" s="13"/>
      <c r="U71" s="15"/>
    </row>
    <row r="72" spans="1:21" s="23" customFormat="1" ht="15.75" customHeight="1">
      <c r="B72" s="176" t="s">
        <v>61</v>
      </c>
      <c r="D72" s="17">
        <v>4</v>
      </c>
      <c r="E72" s="17">
        <f t="shared" ref="E72:E73" si="30">F72-D72</f>
        <v>0</v>
      </c>
      <c r="F72" s="17">
        <v>4</v>
      </c>
      <c r="G72" s="17">
        <v>33312</v>
      </c>
      <c r="H72" s="17">
        <v>0</v>
      </c>
      <c r="I72" s="17">
        <v>0</v>
      </c>
      <c r="J72" s="17">
        <v>0</v>
      </c>
      <c r="K72" s="17">
        <f>H72+I72+J72</f>
        <v>0</v>
      </c>
      <c r="L72" s="18">
        <f>G72+K72</f>
        <v>33312</v>
      </c>
      <c r="M72" s="19">
        <f>'Jun 2015 - ROO Table 3'!D72</f>
        <v>8155.79</v>
      </c>
      <c r="N72" s="19">
        <f>'Jun 2015 - ROO Table 3'!I72</f>
        <v>-112.94218041665893</v>
      </c>
      <c r="O72" s="19">
        <f>'Jun 2015 - ROO Table 3'!M72</f>
        <v>387.15218041665958</v>
      </c>
      <c r="P72" s="19">
        <f>N72+O72</f>
        <v>274.21000000000066</v>
      </c>
      <c r="Q72" s="19">
        <f>+P72+M72</f>
        <v>8430</v>
      </c>
      <c r="S72" s="24"/>
      <c r="T72" s="24"/>
      <c r="U72" s="25"/>
    </row>
    <row r="73" spans="1:21" ht="15.75" customHeight="1">
      <c r="B73" s="176" t="s">
        <v>63</v>
      </c>
      <c r="C73" s="23"/>
      <c r="D73" s="20">
        <v>1</v>
      </c>
      <c r="E73" s="20">
        <f t="shared" si="30"/>
        <v>-2.8703703703700012E-2</v>
      </c>
      <c r="F73" s="20">
        <v>0.97129629629629999</v>
      </c>
      <c r="G73" s="20">
        <v>5786</v>
      </c>
      <c r="H73" s="20">
        <v>0</v>
      </c>
      <c r="I73" s="20">
        <v>0</v>
      </c>
      <c r="J73" s="20">
        <v>0</v>
      </c>
      <c r="K73" s="20">
        <f>H73+I73+J73</f>
        <v>0</v>
      </c>
      <c r="L73" s="21">
        <f>G73+K73</f>
        <v>5786</v>
      </c>
      <c r="M73" s="22">
        <f>'Jun 2015 - ROO Table 3'!D73</f>
        <v>1986.1699999999998</v>
      </c>
      <c r="N73" s="22">
        <f>'Jun 2015 - ROO Table 3'!I73</f>
        <v>7.3945099999998085</v>
      </c>
      <c r="O73" s="22">
        <f>'Jun 2015 - ROO Table 3'!M73</f>
        <v>81.435490000000073</v>
      </c>
      <c r="P73" s="22">
        <f t="shared" ref="P73" si="31">N73+O73</f>
        <v>88.829999999999885</v>
      </c>
      <c r="Q73" s="22">
        <f>+P73+M73</f>
        <v>2074.9999999999995</v>
      </c>
      <c r="S73" s="13"/>
      <c r="T73" s="13"/>
      <c r="U73" s="15"/>
    </row>
    <row r="74" spans="1:21" ht="15.75" customHeight="1">
      <c r="B74" s="1" t="s">
        <v>33</v>
      </c>
      <c r="D74" s="17">
        <f t="shared" ref="D74:I74" si="32">SUM(D71:D73)</f>
        <v>393</v>
      </c>
      <c r="E74" s="17">
        <f t="shared" si="32"/>
        <v>-8.220370370369567</v>
      </c>
      <c r="F74" s="17">
        <f t="shared" si="32"/>
        <v>384.77962962963045</v>
      </c>
      <c r="G74" s="17">
        <f t="shared" si="32"/>
        <v>17640545</v>
      </c>
      <c r="H74" s="17">
        <f t="shared" si="32"/>
        <v>0</v>
      </c>
      <c r="I74" s="17">
        <f t="shared" si="32"/>
        <v>-321296</v>
      </c>
      <c r="J74" s="17">
        <f t="shared" ref="J74:Q74" si="33">SUM(J71:J73)</f>
        <v>0</v>
      </c>
      <c r="K74" s="17">
        <f>H74+I74+J74</f>
        <v>-321296</v>
      </c>
      <c r="L74" s="18">
        <f>SUM(L71:L73)</f>
        <v>17319249</v>
      </c>
      <c r="M74" s="19">
        <f t="shared" si="33"/>
        <v>1614070.3599999999</v>
      </c>
      <c r="N74" s="19">
        <f t="shared" si="33"/>
        <v>-70790.996599859733</v>
      </c>
      <c r="O74" s="19">
        <f t="shared" si="33"/>
        <v>18334.636599860009</v>
      </c>
      <c r="P74" s="19">
        <f>SUM(P71:P73)</f>
        <v>-52456.359999999717</v>
      </c>
      <c r="Q74" s="19">
        <f t="shared" si="33"/>
        <v>1561614.0000000002</v>
      </c>
      <c r="U74" s="15"/>
    </row>
    <row r="75" spans="1:21" ht="15.75" customHeight="1">
      <c r="D75" s="17"/>
      <c r="E75" s="17"/>
      <c r="F75" s="17"/>
      <c r="G75" s="13"/>
      <c r="H75" s="13"/>
      <c r="I75" s="13"/>
      <c r="J75" s="13" t="s">
        <v>65</v>
      </c>
      <c r="K75" s="13" t="s">
        <v>65</v>
      </c>
      <c r="L75" s="14" t="s">
        <v>65</v>
      </c>
      <c r="M75" s="19" t="s">
        <v>65</v>
      </c>
      <c r="N75" s="19" t="s">
        <v>65</v>
      </c>
      <c r="O75" s="19" t="s">
        <v>65</v>
      </c>
      <c r="P75" s="19"/>
      <c r="Q75" s="13"/>
      <c r="S75" s="13"/>
      <c r="T75" s="13"/>
      <c r="U75" s="15"/>
    </row>
    <row r="76" spans="1:21" s="23" customFormat="1" ht="15.75" customHeight="1">
      <c r="B76" s="176" t="s">
        <v>66</v>
      </c>
      <c r="C76" s="1"/>
      <c r="D76" s="20">
        <v>114.75</v>
      </c>
      <c r="E76" s="20">
        <f>F76-D76</f>
        <v>-0.32222222222235075</v>
      </c>
      <c r="F76" s="20">
        <v>114.42777777777765</v>
      </c>
      <c r="G76" s="20">
        <v>103604672</v>
      </c>
      <c r="H76" s="20">
        <v>0</v>
      </c>
      <c r="I76" s="20">
        <v>1597900</v>
      </c>
      <c r="J76" s="20">
        <v>0</v>
      </c>
      <c r="K76" s="20">
        <f>H76+I76+J76</f>
        <v>1597900</v>
      </c>
      <c r="L76" s="21">
        <f>G76+K76</f>
        <v>105202572</v>
      </c>
      <c r="M76" s="22">
        <f>'Jun 2015 - ROO Table 3'!D76</f>
        <v>8310982.5799999991</v>
      </c>
      <c r="N76" s="22">
        <f>'Jun 2015 - ROO Table 3'!I76</f>
        <v>-135548.10485666839</v>
      </c>
      <c r="O76" s="22">
        <f>'Jun 2015 - ROO Table 3'!M76</f>
        <v>247441.52485666983</v>
      </c>
      <c r="P76" s="22">
        <f t="shared" ref="P76" si="34">N76+O76</f>
        <v>111893.42000000144</v>
      </c>
      <c r="Q76" s="22">
        <f>+P76+M76</f>
        <v>8422876</v>
      </c>
      <c r="S76" s="24"/>
      <c r="T76" s="24"/>
      <c r="U76" s="25"/>
    </row>
    <row r="77" spans="1:21" ht="15.75" customHeight="1">
      <c r="B77" s="1" t="s">
        <v>33</v>
      </c>
      <c r="D77" s="17">
        <f t="shared" ref="D77:Q77" si="35">SUM(D76:D76)</f>
        <v>114.75</v>
      </c>
      <c r="E77" s="17">
        <f t="shared" si="35"/>
        <v>-0.32222222222235075</v>
      </c>
      <c r="F77" s="17">
        <f t="shared" si="35"/>
        <v>114.42777777777765</v>
      </c>
      <c r="G77" s="17">
        <f t="shared" si="35"/>
        <v>103604672</v>
      </c>
      <c r="H77" s="17">
        <f t="shared" si="35"/>
        <v>0</v>
      </c>
      <c r="I77" s="17">
        <f t="shared" si="35"/>
        <v>1597900</v>
      </c>
      <c r="J77" s="17">
        <f t="shared" si="35"/>
        <v>0</v>
      </c>
      <c r="K77" s="17">
        <f t="shared" si="35"/>
        <v>1597900</v>
      </c>
      <c r="L77" s="18">
        <f t="shared" si="35"/>
        <v>105202572</v>
      </c>
      <c r="M77" s="19">
        <f t="shared" si="35"/>
        <v>8310982.5799999991</v>
      </c>
      <c r="N77" s="19">
        <f t="shared" si="35"/>
        <v>-135548.10485666839</v>
      </c>
      <c r="O77" s="19">
        <f t="shared" si="35"/>
        <v>247441.52485666983</v>
      </c>
      <c r="P77" s="19">
        <f t="shared" si="35"/>
        <v>111893.42000000144</v>
      </c>
      <c r="Q77" s="19">
        <f t="shared" si="35"/>
        <v>8422876</v>
      </c>
      <c r="S77" s="13"/>
      <c r="T77" s="13"/>
      <c r="U77" s="15"/>
    </row>
    <row r="78" spans="1:21" ht="15.75" customHeight="1">
      <c r="D78" s="17"/>
      <c r="E78" s="17"/>
      <c r="F78" s="17"/>
      <c r="G78" s="17"/>
      <c r="H78" s="17"/>
      <c r="I78" s="17"/>
      <c r="J78" s="13"/>
      <c r="K78" s="13"/>
      <c r="L78" s="14"/>
      <c r="M78" s="19"/>
      <c r="N78" s="19"/>
      <c r="O78" s="19"/>
      <c r="P78" s="19"/>
      <c r="Q78" s="13"/>
      <c r="S78" s="13"/>
      <c r="T78" s="13"/>
      <c r="U78" s="15"/>
    </row>
    <row r="79" spans="1:21" ht="15.75" customHeight="1">
      <c r="B79" s="176" t="s">
        <v>75</v>
      </c>
      <c r="C79" s="23"/>
      <c r="D79" s="17">
        <v>1</v>
      </c>
      <c r="E79" s="17">
        <f t="shared" ref="E79:E81" si="36">F79-D79</f>
        <v>0</v>
      </c>
      <c r="F79" s="17">
        <v>1</v>
      </c>
      <c r="G79" s="17">
        <v>2148000</v>
      </c>
      <c r="H79" s="17">
        <v>0</v>
      </c>
      <c r="I79" s="17">
        <v>97825</v>
      </c>
      <c r="J79" s="17">
        <v>0</v>
      </c>
      <c r="K79" s="17">
        <f>H79+I79+J79</f>
        <v>97825</v>
      </c>
      <c r="L79" s="18">
        <f>G79+K79</f>
        <v>2245825</v>
      </c>
      <c r="M79" s="19">
        <f>'Jun 2015 - ROO Table 3'!D79</f>
        <v>308414.28999999998</v>
      </c>
      <c r="N79" s="19">
        <f>'Jun 2015 - ROO Table 3'!I79</f>
        <v>2755.1785000000414</v>
      </c>
      <c r="O79" s="19">
        <f>'Jun 2015 - ROO Table 3'!M79</f>
        <v>8064.5314999999828</v>
      </c>
      <c r="P79" s="19">
        <f>N79+O79</f>
        <v>10819.710000000025</v>
      </c>
      <c r="Q79" s="19">
        <f>+P79+M79</f>
        <v>319234</v>
      </c>
      <c r="S79" s="13"/>
      <c r="T79" s="13"/>
      <c r="U79" s="15"/>
    </row>
    <row r="80" spans="1:21" ht="15.75" customHeight="1">
      <c r="B80" s="176" t="s">
        <v>67</v>
      </c>
      <c r="C80" s="23"/>
      <c r="D80" s="17">
        <v>0</v>
      </c>
      <c r="E80" s="17">
        <f t="shared" si="36"/>
        <v>29.714646464646481</v>
      </c>
      <c r="F80" s="17">
        <v>29.714646464646481</v>
      </c>
      <c r="G80" s="17">
        <v>214945150</v>
      </c>
      <c r="H80" s="17">
        <v>0</v>
      </c>
      <c r="I80" s="17">
        <v>1552100</v>
      </c>
      <c r="J80" s="17">
        <v>0</v>
      </c>
      <c r="K80" s="17">
        <f>H80+I80+J80</f>
        <v>1552100</v>
      </c>
      <c r="L80" s="18">
        <f>G80+K80</f>
        <v>216497250</v>
      </c>
      <c r="M80" s="19">
        <f>'Jun 2015 - ROO Table 3'!D80</f>
        <v>15030428.960000001</v>
      </c>
      <c r="N80" s="19">
        <f>'Jun 2015 - ROO Table 3'!I80</f>
        <v>-315997.91765800107</v>
      </c>
      <c r="O80" s="19">
        <f>'Jun 2015 - ROO Table 3'!M80</f>
        <v>382932.95765800029</v>
      </c>
      <c r="P80" s="19">
        <f>N80+O80</f>
        <v>66935.039999999222</v>
      </c>
      <c r="Q80" s="19">
        <f>+P80+M80</f>
        <v>15097364</v>
      </c>
      <c r="S80" s="13"/>
      <c r="T80" s="13"/>
      <c r="U80" s="15"/>
    </row>
    <row r="81" spans="2:21" ht="15.75" customHeight="1">
      <c r="B81" s="176" t="s">
        <v>226</v>
      </c>
      <c r="C81" s="23"/>
      <c r="D81" s="20">
        <v>31</v>
      </c>
      <c r="E81" s="20">
        <f t="shared" si="36"/>
        <v>-29.997222222222224</v>
      </c>
      <c r="F81" s="20">
        <v>1.0027777777777749</v>
      </c>
      <c r="G81" s="20">
        <v>458478000</v>
      </c>
      <c r="H81" s="20">
        <v>0</v>
      </c>
      <c r="I81" s="20">
        <v>0</v>
      </c>
      <c r="J81" s="20">
        <v>0</v>
      </c>
      <c r="K81" s="20">
        <f>H81+I81+J81</f>
        <v>0</v>
      </c>
      <c r="L81" s="21">
        <f>G81+K81</f>
        <v>458478000</v>
      </c>
      <c r="M81" s="22">
        <f>'Jun 2015 - ROO Table 3'!D81</f>
        <v>26655601.359999999</v>
      </c>
      <c r="N81" s="22">
        <f>'Jun 2015 - ROO Table 3'!I81</f>
        <v>-886857.46399999922</v>
      </c>
      <c r="O81" s="22">
        <f>'Jun 2015 - ROO Table 3'!M81</f>
        <v>702014.10399999842</v>
      </c>
      <c r="P81" s="22">
        <f t="shared" ref="P81" si="37">N81+O81</f>
        <v>-184843.3600000008</v>
      </c>
      <c r="Q81" s="22">
        <f>+P81+M81</f>
        <v>26470758</v>
      </c>
      <c r="U81" s="15"/>
    </row>
    <row r="82" spans="2:21" ht="15.75" customHeight="1">
      <c r="B82" s="1" t="s">
        <v>33</v>
      </c>
      <c r="D82" s="17">
        <f t="shared" ref="D82:I82" si="38">SUM(D79:D81)</f>
        <v>32</v>
      </c>
      <c r="E82" s="17">
        <f t="shared" si="38"/>
        <v>-0.28257575757574216</v>
      </c>
      <c r="F82" s="17">
        <f t="shared" si="38"/>
        <v>31.717424242424258</v>
      </c>
      <c r="G82" s="17">
        <f t="shared" si="38"/>
        <v>675571150</v>
      </c>
      <c r="H82" s="17">
        <f t="shared" si="38"/>
        <v>0</v>
      </c>
      <c r="I82" s="17">
        <f t="shared" si="38"/>
        <v>1649925</v>
      </c>
      <c r="J82" s="17">
        <f t="shared" ref="J82:Q82" si="39">SUM(J79:J81)</f>
        <v>0</v>
      </c>
      <c r="K82" s="17">
        <f>H82+I82+J82</f>
        <v>1649925</v>
      </c>
      <c r="L82" s="18">
        <f>SUM(L79:L81)</f>
        <v>677221075</v>
      </c>
      <c r="M82" s="19">
        <f t="shared" si="39"/>
        <v>41994444.609999999</v>
      </c>
      <c r="N82" s="19">
        <f t="shared" si="39"/>
        <v>-1200100.2031580003</v>
      </c>
      <c r="O82" s="19">
        <f t="shared" si="39"/>
        <v>1093011.5931579988</v>
      </c>
      <c r="P82" s="19">
        <f t="shared" si="39"/>
        <v>-107088.61000000156</v>
      </c>
      <c r="Q82" s="19">
        <f t="shared" si="39"/>
        <v>41887356</v>
      </c>
      <c r="S82" s="13"/>
      <c r="T82" s="13"/>
      <c r="U82" s="15"/>
    </row>
    <row r="83" spans="2:21" ht="15.75" customHeight="1">
      <c r="D83" s="17"/>
      <c r="E83" s="17"/>
      <c r="F83" s="17"/>
      <c r="G83" s="17"/>
      <c r="H83" s="17"/>
      <c r="I83" s="17"/>
      <c r="J83" s="13"/>
      <c r="K83" s="17"/>
      <c r="L83" s="14"/>
      <c r="M83" s="19"/>
      <c r="N83" s="19"/>
      <c r="O83" s="19"/>
      <c r="P83" s="19"/>
      <c r="Q83" s="13"/>
      <c r="S83" s="13"/>
      <c r="T83" s="13"/>
      <c r="U83" s="15"/>
    </row>
    <row r="84" spans="2:21" ht="15.75" customHeight="1">
      <c r="B84" s="176" t="s">
        <v>69</v>
      </c>
      <c r="D84" s="20">
        <v>55.166666666666664</v>
      </c>
      <c r="E84" s="20">
        <f>F84-D84</f>
        <v>-1.75</v>
      </c>
      <c r="F84" s="20">
        <v>53.416666666666664</v>
      </c>
      <c r="G84" s="20">
        <v>138128</v>
      </c>
      <c r="H84" s="20">
        <v>0</v>
      </c>
      <c r="I84" s="20">
        <v>2040</v>
      </c>
      <c r="J84" s="20">
        <v>0</v>
      </c>
      <c r="K84" s="20">
        <f>H84+I84+J84</f>
        <v>2040</v>
      </c>
      <c r="L84" s="21">
        <f>G84+K84</f>
        <v>140168</v>
      </c>
      <c r="M84" s="28">
        <f>'Jun 2015 - ROO Table 3'!D84</f>
        <v>18281.759999999998</v>
      </c>
      <c r="N84" s="22">
        <f>'Jun 2015 - ROO Table 3'!I84</f>
        <v>-80.470259740576807</v>
      </c>
      <c r="O84" s="22">
        <f>'Jun 2015 - ROO Table 3'!M84</f>
        <v>213.18880843696752</v>
      </c>
      <c r="P84" s="22">
        <f t="shared" ref="P84" si="40">N84+O84</f>
        <v>132.71854869639071</v>
      </c>
      <c r="Q84" s="22">
        <f>+P84+M84</f>
        <v>18414.478548696388</v>
      </c>
      <c r="S84" s="13"/>
      <c r="T84" s="13"/>
      <c r="U84" s="15"/>
    </row>
    <row r="85" spans="2:21" ht="15.75" customHeight="1">
      <c r="B85" s="1" t="s">
        <v>33</v>
      </c>
      <c r="D85" s="17">
        <f t="shared" ref="D85:Q85" si="41">SUM(D84:D84)</f>
        <v>55.166666666666664</v>
      </c>
      <c r="E85" s="17">
        <f t="shared" si="41"/>
        <v>-1.75</v>
      </c>
      <c r="F85" s="17">
        <f t="shared" si="41"/>
        <v>53.416666666666664</v>
      </c>
      <c r="G85" s="17">
        <f>SUM(G84:G84)</f>
        <v>138128</v>
      </c>
      <c r="H85" s="17">
        <f>SUM(H84:H84)</f>
        <v>0</v>
      </c>
      <c r="I85" s="17">
        <f>SUM(I84:I84)</f>
        <v>2040</v>
      </c>
      <c r="J85" s="17">
        <f t="shared" si="41"/>
        <v>0</v>
      </c>
      <c r="K85" s="17">
        <f t="shared" si="41"/>
        <v>2040</v>
      </c>
      <c r="L85" s="18">
        <f t="shared" si="41"/>
        <v>140168</v>
      </c>
      <c r="M85" s="19">
        <f t="shared" si="41"/>
        <v>18281.759999999998</v>
      </c>
      <c r="N85" s="19">
        <f t="shared" si="41"/>
        <v>-80.470259740576807</v>
      </c>
      <c r="O85" s="19">
        <f t="shared" si="41"/>
        <v>213.18880843696752</v>
      </c>
      <c r="P85" s="19">
        <f>SUM(P84:P84)</f>
        <v>132.71854869639071</v>
      </c>
      <c r="Q85" s="19">
        <f t="shared" si="41"/>
        <v>18414.478548696388</v>
      </c>
      <c r="U85" s="15"/>
    </row>
    <row r="86" spans="2:21" ht="15.75" customHeight="1">
      <c r="D86" s="17"/>
      <c r="E86" s="17"/>
      <c r="F86" s="17"/>
      <c r="G86" s="17"/>
      <c r="H86" s="17"/>
      <c r="I86" s="17"/>
      <c r="J86" s="13" t="s">
        <v>65</v>
      </c>
      <c r="K86" s="13" t="s">
        <v>65</v>
      </c>
      <c r="L86" s="14" t="s">
        <v>65</v>
      </c>
      <c r="M86" s="19" t="s">
        <v>65</v>
      </c>
      <c r="N86" s="19"/>
      <c r="O86" s="19"/>
      <c r="P86" s="19"/>
      <c r="Q86" s="13"/>
      <c r="S86" s="13"/>
      <c r="T86" s="13"/>
      <c r="U86" s="15"/>
    </row>
    <row r="87" spans="2:21" s="23" customFormat="1" ht="15.75" customHeight="1">
      <c r="B87" s="1" t="s">
        <v>36</v>
      </c>
      <c r="D87" s="20">
        <v>0</v>
      </c>
      <c r="E87" s="20"/>
      <c r="F87" s="20"/>
      <c r="G87" s="20">
        <v>0</v>
      </c>
      <c r="H87" s="20"/>
      <c r="I87" s="20"/>
      <c r="J87" s="20">
        <v>0</v>
      </c>
      <c r="K87" s="17">
        <f>H87+J87</f>
        <v>0</v>
      </c>
      <c r="L87" s="21">
        <f>G87+K87</f>
        <v>0</v>
      </c>
      <c r="M87" s="22">
        <f>'Jun 2015 - ROO Table 3'!D87</f>
        <v>0</v>
      </c>
      <c r="N87" s="22">
        <f>'Jun 2015 - ROO Table 3'!I87</f>
        <v>0</v>
      </c>
      <c r="O87" s="22">
        <f>'Jun 2015 - ROO Table 3'!M87</f>
        <v>0</v>
      </c>
      <c r="P87" s="22">
        <f t="shared" ref="P87" si="42">N87+O87</f>
        <v>0</v>
      </c>
      <c r="Q87" s="22">
        <f>+P87+M87</f>
        <v>0</v>
      </c>
      <c r="S87" s="24"/>
      <c r="T87" s="24"/>
      <c r="U87" s="25"/>
    </row>
    <row r="88" spans="2:21" s="23" customFormat="1" ht="15.75" customHeight="1">
      <c r="B88" s="1"/>
      <c r="D88" s="20"/>
      <c r="E88" s="20"/>
      <c r="F88" s="20"/>
      <c r="G88" s="20"/>
      <c r="H88" s="20"/>
      <c r="I88" s="20"/>
      <c r="J88" s="20"/>
      <c r="K88" s="20"/>
      <c r="L88" s="21"/>
      <c r="M88" s="22"/>
      <c r="N88" s="22"/>
      <c r="O88" s="22"/>
      <c r="P88" s="22"/>
      <c r="Q88" s="22"/>
      <c r="S88" s="24"/>
      <c r="T88" s="24"/>
      <c r="U88" s="25"/>
    </row>
    <row r="89" spans="2:21" s="23" customFormat="1" ht="15.75" customHeight="1">
      <c r="B89" s="1" t="s">
        <v>38</v>
      </c>
      <c r="D89" s="20">
        <v>0</v>
      </c>
      <c r="E89" s="20"/>
      <c r="F89" s="20"/>
      <c r="G89" s="20">
        <v>0</v>
      </c>
      <c r="H89" s="20"/>
      <c r="I89" s="20"/>
      <c r="J89" s="20">
        <v>0</v>
      </c>
      <c r="K89" s="20">
        <f>J89</f>
        <v>0</v>
      </c>
      <c r="L89" s="21">
        <v>0</v>
      </c>
      <c r="M89" s="22">
        <f>'Jun 2015 - ROO Table 3'!D89</f>
        <v>-510000</v>
      </c>
      <c r="N89" s="22">
        <f>'Jun 2015 - ROO Table 3'!I89</f>
        <v>510000</v>
      </c>
      <c r="O89" s="22">
        <f>'Jun 2015 - ROO Table 3'!M89</f>
        <v>0</v>
      </c>
      <c r="P89" s="22">
        <f t="shared" ref="P89:P93" si="43">N89+O89</f>
        <v>510000</v>
      </c>
      <c r="Q89" s="22">
        <f>+P89+M89</f>
        <v>0</v>
      </c>
      <c r="S89" s="24"/>
      <c r="T89" s="24"/>
      <c r="U89" s="25"/>
    </row>
    <row r="90" spans="2:21" ht="15.75" customHeight="1">
      <c r="B90" s="1" t="s">
        <v>40</v>
      </c>
      <c r="D90" s="20">
        <v>0</v>
      </c>
      <c r="E90" s="20"/>
      <c r="F90" s="20"/>
      <c r="G90" s="20">
        <v>0</v>
      </c>
      <c r="H90" s="20"/>
      <c r="I90" s="20"/>
      <c r="J90" s="20">
        <v>0</v>
      </c>
      <c r="K90" s="20">
        <f t="shared" ref="K90:K93" si="44">J90</f>
        <v>0</v>
      </c>
      <c r="L90" s="21">
        <v>0</v>
      </c>
      <c r="M90" s="19">
        <f>'Jun 2015 - ROO Table 3'!D90</f>
        <v>-1549981.7899999998</v>
      </c>
      <c r="N90" s="19">
        <f>'Jun 2015 - ROO Table 3'!I90</f>
        <v>1549981.7899999998</v>
      </c>
      <c r="O90" s="22">
        <f>'Jun 2015 - ROO Table 3'!M90</f>
        <v>0</v>
      </c>
      <c r="P90" s="22">
        <f t="shared" si="43"/>
        <v>1549981.7899999998</v>
      </c>
      <c r="Q90" s="22">
        <f>+P90+M90</f>
        <v>0</v>
      </c>
      <c r="S90" s="13"/>
      <c r="T90" s="13"/>
      <c r="U90" s="15"/>
    </row>
    <row r="91" spans="2:21" s="23" customFormat="1" ht="15.75" customHeight="1">
      <c r="B91" s="1" t="s">
        <v>48</v>
      </c>
      <c r="D91" s="20">
        <v>0</v>
      </c>
      <c r="E91" s="20"/>
      <c r="F91" s="20"/>
      <c r="G91" s="20">
        <v>0</v>
      </c>
      <c r="H91" s="20"/>
      <c r="I91" s="20"/>
      <c r="J91" s="20">
        <v>0</v>
      </c>
      <c r="K91" s="20">
        <f t="shared" si="44"/>
        <v>0</v>
      </c>
      <c r="L91" s="21">
        <f>G91+K91</f>
        <v>0</v>
      </c>
      <c r="M91" s="22">
        <f>'Jun 2015 - ROO Table 3'!D91</f>
        <v>1862570.43</v>
      </c>
      <c r="N91" s="22">
        <f>'Jun 2015 - ROO Table 3'!I91</f>
        <v>-1862570.43</v>
      </c>
      <c r="O91" s="22">
        <f>'Jun 2015 - ROO Table 3'!M91</f>
        <v>0</v>
      </c>
      <c r="P91" s="22">
        <f t="shared" si="43"/>
        <v>-1862570.43</v>
      </c>
      <c r="Q91" s="22">
        <f>+P91+M91</f>
        <v>0</v>
      </c>
      <c r="S91" s="24"/>
      <c r="T91" s="24"/>
      <c r="U91" s="25"/>
    </row>
    <row r="92" spans="2:21" s="23" customFormat="1" ht="15.75" customHeight="1">
      <c r="B92" s="1" t="s">
        <v>78</v>
      </c>
      <c r="D92" s="20">
        <v>0</v>
      </c>
      <c r="E92" s="20"/>
      <c r="F92" s="20"/>
      <c r="G92" s="20">
        <v>0</v>
      </c>
      <c r="H92" s="20"/>
      <c r="I92" s="20"/>
      <c r="J92" s="20">
        <v>0</v>
      </c>
      <c r="K92" s="20">
        <f t="shared" si="44"/>
        <v>0</v>
      </c>
      <c r="L92" s="21">
        <f>G92+K92</f>
        <v>0</v>
      </c>
      <c r="M92" s="22">
        <f>'Jun 2015 - ROO Table 3'!D92</f>
        <v>-123.33</v>
      </c>
      <c r="N92" s="22">
        <f>'Jun 2015 - ROO Table 3'!I92</f>
        <v>123.33</v>
      </c>
      <c r="O92" s="22">
        <f>'Jun 2015 - ROO Table 3'!M92</f>
        <v>0</v>
      </c>
      <c r="P92" s="22">
        <f t="shared" si="43"/>
        <v>123.33</v>
      </c>
      <c r="Q92" s="22">
        <f>+P92+M92</f>
        <v>0</v>
      </c>
      <c r="S92" s="24"/>
      <c r="T92" s="24"/>
      <c r="U92" s="25"/>
    </row>
    <row r="93" spans="2:21" s="23" customFormat="1" ht="15.75" customHeight="1">
      <c r="B93" s="1" t="s">
        <v>54</v>
      </c>
      <c r="D93" s="20">
        <v>0</v>
      </c>
      <c r="E93" s="20"/>
      <c r="F93" s="20"/>
      <c r="G93" s="20">
        <v>0</v>
      </c>
      <c r="H93" s="20"/>
      <c r="I93" s="20"/>
      <c r="J93" s="20">
        <v>0</v>
      </c>
      <c r="K93" s="20">
        <f t="shared" si="44"/>
        <v>0</v>
      </c>
      <c r="L93" s="21">
        <f>G93+K93</f>
        <v>0</v>
      </c>
      <c r="M93" s="22">
        <f>'Jun 2015 - ROO Table 3'!D93</f>
        <v>39997.230000000003</v>
      </c>
      <c r="N93" s="22">
        <f>'Jun 2015 - ROO Table 3'!I93</f>
        <v>-39997.230000000003</v>
      </c>
      <c r="O93" s="22">
        <f>'Jun 2015 - ROO Table 3'!M93</f>
        <v>0</v>
      </c>
      <c r="P93" s="22">
        <f t="shared" si="43"/>
        <v>-39997.230000000003</v>
      </c>
      <c r="Q93" s="22">
        <f>+P93+M93</f>
        <v>0</v>
      </c>
      <c r="S93" s="24"/>
      <c r="T93" s="24"/>
      <c r="U93" s="25"/>
    </row>
    <row r="94" spans="2:21" ht="15.75" customHeight="1">
      <c r="D94" s="17"/>
      <c r="E94" s="17"/>
      <c r="F94" s="17"/>
      <c r="G94" s="17"/>
      <c r="H94" s="17"/>
      <c r="I94" s="17"/>
      <c r="J94" s="13"/>
      <c r="K94" s="13"/>
      <c r="L94" s="14"/>
      <c r="M94" s="19"/>
      <c r="N94" s="19"/>
      <c r="O94" s="19"/>
      <c r="P94" s="19"/>
      <c r="Q94" s="19"/>
      <c r="S94" s="13"/>
      <c r="T94" s="13"/>
      <c r="U94" s="15"/>
    </row>
    <row r="95" spans="2:21" s="23" customFormat="1" ht="15.75" customHeight="1">
      <c r="B95" s="1" t="s">
        <v>56</v>
      </c>
      <c r="D95" s="20">
        <v>0</v>
      </c>
      <c r="E95" s="20"/>
      <c r="F95" s="20"/>
      <c r="G95" s="20">
        <v>2487000</v>
      </c>
      <c r="H95" s="20">
        <v>0</v>
      </c>
      <c r="I95" s="20"/>
      <c r="J95" s="20">
        <v>0</v>
      </c>
      <c r="K95" s="20">
        <f>H95+I95+J95</f>
        <v>0</v>
      </c>
      <c r="L95" s="21">
        <f>G95+K95</f>
        <v>2487000</v>
      </c>
      <c r="M95" s="22">
        <f>'Jun 2015 - ROO Table 3'!D95</f>
        <v>164000</v>
      </c>
      <c r="N95" s="22">
        <f>'Jun 2015 - ROO Table 3'!I95</f>
        <v>0</v>
      </c>
      <c r="O95" s="22">
        <f>'Jun 2015 - ROO Table 3'!M95</f>
        <v>0</v>
      </c>
      <c r="P95" s="22">
        <f t="shared" ref="P95" si="45">N95+O95</f>
        <v>0</v>
      </c>
      <c r="Q95" s="22">
        <f>+P95+M95</f>
        <v>164000</v>
      </c>
      <c r="S95" s="24"/>
      <c r="T95" s="24"/>
      <c r="U95" s="25"/>
    </row>
    <row r="96" spans="2:21" ht="15.75" customHeight="1">
      <c r="B96" s="23"/>
      <c r="D96" s="17"/>
      <c r="E96" s="17"/>
      <c r="F96" s="17"/>
      <c r="G96" s="17"/>
      <c r="H96" s="17"/>
      <c r="I96" s="17"/>
      <c r="J96" s="13"/>
      <c r="K96" s="13"/>
      <c r="L96" s="14"/>
      <c r="M96" s="19"/>
      <c r="N96" s="19"/>
      <c r="O96" s="19"/>
      <c r="P96" s="19"/>
      <c r="Q96" s="13"/>
      <c r="S96" s="13"/>
      <c r="T96" s="13"/>
      <c r="U96" s="15"/>
    </row>
    <row r="97" spans="1:21" ht="15.75" customHeight="1">
      <c r="B97" s="29" t="s">
        <v>6</v>
      </c>
      <c r="C97" s="30"/>
      <c r="D97" s="32">
        <f t="shared" ref="D97:Q97" si="46">+D74+D77+D82+D85+D87+SUM(D89:D95)</f>
        <v>594.91666666666663</v>
      </c>
      <c r="E97" s="32">
        <f>+E74+E77+E82+E85+E87+SUM(E89:E95)</f>
        <v>-10.57516835016766</v>
      </c>
      <c r="F97" s="32">
        <f t="shared" si="46"/>
        <v>584.34149831649893</v>
      </c>
      <c r="G97" s="32">
        <f t="shared" si="46"/>
        <v>799441495</v>
      </c>
      <c r="H97" s="32">
        <f t="shared" si="46"/>
        <v>0</v>
      </c>
      <c r="I97" s="32">
        <f t="shared" si="46"/>
        <v>2928569</v>
      </c>
      <c r="J97" s="32">
        <f t="shared" si="46"/>
        <v>0</v>
      </c>
      <c r="K97" s="32">
        <f t="shared" si="46"/>
        <v>2928569</v>
      </c>
      <c r="L97" s="32">
        <f t="shared" si="46"/>
        <v>802370064</v>
      </c>
      <c r="M97" s="35">
        <f t="shared" si="46"/>
        <v>51944241.849999994</v>
      </c>
      <c r="N97" s="35">
        <f t="shared" si="46"/>
        <v>-1248982.3148742691</v>
      </c>
      <c r="O97" s="35">
        <f t="shared" si="46"/>
        <v>1359000.9434229657</v>
      </c>
      <c r="P97" s="35">
        <f t="shared" si="46"/>
        <v>110018.6285486964</v>
      </c>
      <c r="Q97" s="35">
        <f t="shared" si="46"/>
        <v>52054260.478548698</v>
      </c>
      <c r="S97" s="13"/>
      <c r="T97" s="13"/>
      <c r="U97" s="15"/>
    </row>
    <row r="98" spans="1:21" ht="15.75" customHeight="1">
      <c r="D98" s="17" t="s">
        <v>65</v>
      </c>
      <c r="E98" s="17"/>
      <c r="F98" s="17"/>
      <c r="G98" s="17"/>
      <c r="H98" s="17"/>
      <c r="I98" s="17"/>
      <c r="J98" s="13"/>
      <c r="K98" s="13"/>
      <c r="L98" s="14"/>
      <c r="M98" s="19" t="s">
        <v>65</v>
      </c>
      <c r="N98" s="13"/>
      <c r="O98" s="13"/>
      <c r="P98" s="13"/>
      <c r="Q98" s="13"/>
      <c r="S98" s="13"/>
      <c r="T98" s="13"/>
      <c r="U98" s="15"/>
    </row>
    <row r="99" spans="1:21" ht="15.75" customHeight="1">
      <c r="A99" s="10" t="s">
        <v>79</v>
      </c>
      <c r="B99" s="176"/>
      <c r="D99" s="17"/>
      <c r="E99" s="17"/>
      <c r="F99" s="17"/>
      <c r="G99" s="17"/>
      <c r="H99" s="17"/>
      <c r="I99" s="17"/>
      <c r="J99" s="13"/>
      <c r="K99" s="13"/>
      <c r="L99" s="14"/>
      <c r="M99" s="19"/>
      <c r="N99" s="19"/>
      <c r="O99" s="19"/>
      <c r="P99" s="19"/>
      <c r="Q99" s="19"/>
      <c r="U99" s="15"/>
    </row>
    <row r="100" spans="1:21" ht="15.75" customHeight="1">
      <c r="A100" s="10"/>
      <c r="B100" s="176"/>
      <c r="D100" s="17"/>
      <c r="E100" s="17"/>
      <c r="F100" s="17"/>
      <c r="G100" s="17"/>
      <c r="H100" s="17"/>
      <c r="I100" s="17"/>
      <c r="J100" s="13"/>
      <c r="K100" s="13"/>
      <c r="L100" s="14"/>
      <c r="M100" s="19"/>
      <c r="N100" s="19"/>
      <c r="O100" s="19"/>
      <c r="P100" s="19"/>
      <c r="Q100" s="19"/>
      <c r="U100" s="15"/>
    </row>
    <row r="101" spans="1:21" ht="15.75" customHeight="1">
      <c r="B101" s="176" t="s">
        <v>81</v>
      </c>
      <c r="D101" s="17">
        <v>3474</v>
      </c>
      <c r="E101" s="17">
        <f t="shared" ref="E101:E102" si="47">F101-D101</f>
        <v>76.710832317071436</v>
      </c>
      <c r="F101" s="17">
        <v>3550.7108323170714</v>
      </c>
      <c r="G101" s="17">
        <v>132878300</v>
      </c>
      <c r="H101" s="17">
        <v>0</v>
      </c>
      <c r="I101" s="17">
        <v>3693500</v>
      </c>
      <c r="J101" s="17">
        <v>-26429215.105051007</v>
      </c>
      <c r="K101" s="17">
        <f>H101+I101+J101</f>
        <v>-22735715.105051007</v>
      </c>
      <c r="L101" s="18">
        <f>G101+K101</f>
        <v>110142584.89494899</v>
      </c>
      <c r="M101" s="19">
        <f>'Jun 2015 - ROO Table 3'!D101</f>
        <v>10772805.279999999</v>
      </c>
      <c r="N101" s="19">
        <f>'Jun 2015 - ROO Table 3'!I101</f>
        <v>-1353301.7196905955</v>
      </c>
      <c r="O101" s="19">
        <f>'Jun 2015 - ROO Table 3'!M101</f>
        <v>115620.43969059736</v>
      </c>
      <c r="P101" s="19">
        <f>N101+O101</f>
        <v>-1237681.2799999982</v>
      </c>
      <c r="Q101" s="19">
        <f>+P101+M101</f>
        <v>9535124.0000000019</v>
      </c>
      <c r="S101" s="13"/>
      <c r="T101" s="13"/>
      <c r="U101" s="15"/>
    </row>
    <row r="102" spans="1:21" ht="15.75" customHeight="1">
      <c r="B102" s="176" t="s">
        <v>82</v>
      </c>
      <c r="D102" s="20">
        <v>1737.75</v>
      </c>
      <c r="E102" s="20">
        <f t="shared" si="47"/>
        <v>-63.532968107673696</v>
      </c>
      <c r="F102" s="20">
        <v>1674.2170318923263</v>
      </c>
      <c r="G102" s="20">
        <v>47343132</v>
      </c>
      <c r="H102" s="20">
        <v>0</v>
      </c>
      <c r="I102" s="20">
        <v>838155</v>
      </c>
      <c r="J102" s="20">
        <v>0</v>
      </c>
      <c r="K102" s="20">
        <f>H102+I102+J102</f>
        <v>838155</v>
      </c>
      <c r="L102" s="21">
        <f>G102+K102</f>
        <v>48181287</v>
      </c>
      <c r="M102" s="28">
        <f>'Jun 2015 - ROO Table 3'!D102</f>
        <v>4076711.77</v>
      </c>
      <c r="N102" s="22">
        <f>'Jun 2015 - ROO Table 3'!I102</f>
        <v>-68940.469020106248</v>
      </c>
      <c r="O102" s="22">
        <f>'Jun 2015 - ROO Table 3'!M102</f>
        <v>43865.69902010588</v>
      </c>
      <c r="P102" s="22">
        <f t="shared" ref="P102" si="48">N102+O102</f>
        <v>-25074.770000000368</v>
      </c>
      <c r="Q102" s="22">
        <f>+P102+M102</f>
        <v>4051636.9999999995</v>
      </c>
      <c r="S102" s="13"/>
      <c r="T102" s="13"/>
      <c r="U102" s="15"/>
    </row>
    <row r="103" spans="1:21" ht="15.75" customHeight="1">
      <c r="B103" s="1" t="s">
        <v>33</v>
      </c>
      <c r="D103" s="17">
        <f t="shared" ref="D103:I103" si="49">SUM(D101:D102)</f>
        <v>5211.75</v>
      </c>
      <c r="E103" s="17">
        <f t="shared" si="49"/>
        <v>13.17786420939774</v>
      </c>
      <c r="F103" s="17">
        <f t="shared" si="49"/>
        <v>5224.9278642093977</v>
      </c>
      <c r="G103" s="17">
        <f t="shared" si="49"/>
        <v>180221432</v>
      </c>
      <c r="H103" s="17">
        <f t="shared" si="49"/>
        <v>0</v>
      </c>
      <c r="I103" s="17">
        <f t="shared" si="49"/>
        <v>4531655</v>
      </c>
      <c r="J103" s="17">
        <f t="shared" ref="J103:Q103" si="50">SUM(J101:J102)</f>
        <v>-26429215.105051007</v>
      </c>
      <c r="K103" s="17">
        <f>SUM(K101:K102)</f>
        <v>-21897560.105051007</v>
      </c>
      <c r="L103" s="18">
        <f>SUM(L101:L102)</f>
        <v>158323871.89494899</v>
      </c>
      <c r="M103" s="19">
        <f t="shared" si="50"/>
        <v>14849517.049999999</v>
      </c>
      <c r="N103" s="19">
        <f t="shared" si="50"/>
        <v>-1422242.1887107017</v>
      </c>
      <c r="O103" s="19">
        <f>SUM(O101:O102)</f>
        <v>159486.13871070324</v>
      </c>
      <c r="P103" s="19">
        <f>SUM(P101:P102)</f>
        <v>-1262756.0499999984</v>
      </c>
      <c r="Q103" s="19">
        <f t="shared" si="50"/>
        <v>13586761.000000002</v>
      </c>
      <c r="S103" s="13"/>
      <c r="T103" s="13"/>
      <c r="U103" s="15"/>
    </row>
    <row r="104" spans="1:21" s="23" customFormat="1" ht="15.75" customHeight="1">
      <c r="A104" s="1"/>
      <c r="B104" s="1"/>
      <c r="C104" s="1"/>
      <c r="D104" s="17"/>
      <c r="E104" s="17"/>
      <c r="F104" s="17"/>
      <c r="G104" s="17"/>
      <c r="H104" s="17"/>
      <c r="I104" s="17"/>
      <c r="J104" s="13" t="s">
        <v>65</v>
      </c>
      <c r="K104" s="13" t="s">
        <v>65</v>
      </c>
      <c r="L104" s="14" t="s">
        <v>65</v>
      </c>
      <c r="M104" s="19" t="s">
        <v>65</v>
      </c>
      <c r="N104" s="19" t="s">
        <v>65</v>
      </c>
      <c r="O104" s="19" t="s">
        <v>65</v>
      </c>
      <c r="P104" s="19"/>
      <c r="Q104" s="13"/>
      <c r="R104" s="23" t="s">
        <v>65</v>
      </c>
      <c r="S104" s="24"/>
      <c r="T104" s="24"/>
      <c r="U104" s="25"/>
    </row>
    <row r="105" spans="1:21" s="23" customFormat="1" ht="15.75" customHeight="1">
      <c r="B105" s="1" t="s">
        <v>36</v>
      </c>
      <c r="D105" s="20">
        <v>0</v>
      </c>
      <c r="E105" s="20"/>
      <c r="F105" s="20"/>
      <c r="G105" s="20">
        <v>0</v>
      </c>
      <c r="H105" s="20"/>
      <c r="I105" s="20"/>
      <c r="J105" s="20">
        <v>0</v>
      </c>
      <c r="K105" s="20">
        <f>J105</f>
        <v>0</v>
      </c>
      <c r="L105" s="21">
        <f>G105+K105</f>
        <v>0</v>
      </c>
      <c r="M105" s="22">
        <f>'Jun 2015 - ROO Table 3'!D105</f>
        <v>191533.78000000003</v>
      </c>
      <c r="N105" s="22">
        <f>'Jun 2015 - ROO Table 3'!I105</f>
        <v>0</v>
      </c>
      <c r="O105" s="22">
        <f>'Jun 2015 - ROO Table 3'!M105</f>
        <v>0</v>
      </c>
      <c r="P105" s="22">
        <f t="shared" ref="P105" si="51">N105+O105</f>
        <v>0</v>
      </c>
      <c r="Q105" s="22">
        <f>+P105+M105</f>
        <v>191533.78000000003</v>
      </c>
      <c r="S105" s="24"/>
      <c r="T105" s="24"/>
      <c r="U105" s="25"/>
    </row>
    <row r="106" spans="1:21" s="23" customFormat="1" ht="15.75" customHeight="1">
      <c r="B106" s="1"/>
      <c r="D106" s="20"/>
      <c r="E106" s="20"/>
      <c r="F106" s="20"/>
      <c r="G106" s="20"/>
      <c r="H106" s="20"/>
      <c r="I106" s="20"/>
      <c r="J106" s="20"/>
      <c r="K106" s="20"/>
      <c r="L106" s="21"/>
      <c r="M106" s="22"/>
      <c r="N106" s="22"/>
      <c r="O106" s="22"/>
      <c r="P106" s="22"/>
      <c r="Q106" s="22"/>
      <c r="S106" s="24"/>
      <c r="T106" s="24"/>
      <c r="U106" s="25"/>
    </row>
    <row r="107" spans="1:21" s="23" customFormat="1" ht="15.75" customHeight="1">
      <c r="B107" s="1" t="s">
        <v>84</v>
      </c>
      <c r="D107" s="20">
        <v>0</v>
      </c>
      <c r="E107" s="20"/>
      <c r="F107" s="20"/>
      <c r="G107" s="20">
        <v>0</v>
      </c>
      <c r="H107" s="20"/>
      <c r="I107" s="20"/>
      <c r="J107" s="20">
        <v>0</v>
      </c>
      <c r="K107" s="20">
        <f>J107</f>
        <v>0</v>
      </c>
      <c r="L107" s="21">
        <v>0</v>
      </c>
      <c r="M107" s="22">
        <f>'Jun 2015 - ROO Table 3'!D107</f>
        <v>64000</v>
      </c>
      <c r="N107" s="22">
        <f>'Jun 2015 - ROO Table 3'!I107</f>
        <v>-64000</v>
      </c>
      <c r="O107" s="22">
        <f>'Jun 2015 - ROO Table 3'!M107</f>
        <v>0</v>
      </c>
      <c r="P107" s="22">
        <f t="shared" ref="P107:P113" si="52">N107+O107</f>
        <v>-64000</v>
      </c>
      <c r="Q107" s="22">
        <f t="shared" ref="Q107:Q113" si="53">+P107+M107</f>
        <v>0</v>
      </c>
      <c r="S107" s="24"/>
      <c r="T107" s="24"/>
      <c r="U107" s="25"/>
    </row>
    <row r="108" spans="1:21" s="23" customFormat="1" ht="15.75" customHeight="1">
      <c r="B108" s="1" t="s">
        <v>38</v>
      </c>
      <c r="D108" s="20">
        <v>0</v>
      </c>
      <c r="E108" s="20"/>
      <c r="F108" s="20"/>
      <c r="G108" s="20">
        <v>0</v>
      </c>
      <c r="H108" s="20"/>
      <c r="I108" s="20"/>
      <c r="J108" s="20">
        <v>0</v>
      </c>
      <c r="K108" s="20">
        <f t="shared" ref="K108:K113" si="54">J108</f>
        <v>0</v>
      </c>
      <c r="L108" s="21">
        <v>0</v>
      </c>
      <c r="M108" s="22">
        <f>'Jun 2015 - ROO Table 3'!D108</f>
        <v>-120000</v>
      </c>
      <c r="N108" s="22">
        <f>'Jun 2015 - ROO Table 3'!I108</f>
        <v>120000</v>
      </c>
      <c r="O108" s="22">
        <f>'Jun 2015 - ROO Table 3'!M108</f>
        <v>0</v>
      </c>
      <c r="P108" s="22">
        <f t="shared" si="52"/>
        <v>120000</v>
      </c>
      <c r="Q108" s="22">
        <f t="shared" si="53"/>
        <v>0</v>
      </c>
      <c r="S108" s="24"/>
      <c r="T108" s="24"/>
      <c r="U108" s="25"/>
    </row>
    <row r="109" spans="1:21" ht="15.75" customHeight="1">
      <c r="B109" s="1" t="s">
        <v>40</v>
      </c>
      <c r="D109" s="20">
        <v>0</v>
      </c>
      <c r="E109" s="20"/>
      <c r="F109" s="20"/>
      <c r="G109" s="20">
        <v>0</v>
      </c>
      <c r="H109" s="20"/>
      <c r="I109" s="20"/>
      <c r="J109" s="20">
        <v>0</v>
      </c>
      <c r="K109" s="20">
        <f t="shared" si="54"/>
        <v>0</v>
      </c>
      <c r="L109" s="21">
        <v>0</v>
      </c>
      <c r="M109" s="19">
        <f>'Jun 2015 - ROO Table 3'!D109</f>
        <v>-474497.04000000004</v>
      </c>
      <c r="N109" s="19">
        <f>'Jun 2015 - ROO Table 3'!I109</f>
        <v>474497.04000000004</v>
      </c>
      <c r="O109" s="22">
        <f>'Jun 2015 - ROO Table 3'!M109</f>
        <v>0</v>
      </c>
      <c r="P109" s="22">
        <f t="shared" si="52"/>
        <v>474497.04000000004</v>
      </c>
      <c r="Q109" s="22">
        <f t="shared" si="53"/>
        <v>0</v>
      </c>
      <c r="S109" s="13"/>
      <c r="T109" s="13"/>
      <c r="U109" s="15"/>
    </row>
    <row r="110" spans="1:21" s="23" customFormat="1" ht="15.75" customHeight="1">
      <c r="B110" s="1" t="s">
        <v>44</v>
      </c>
      <c r="D110" s="20">
        <v>0</v>
      </c>
      <c r="E110" s="20"/>
      <c r="F110" s="20"/>
      <c r="G110" s="20">
        <v>0</v>
      </c>
      <c r="H110" s="20"/>
      <c r="I110" s="20"/>
      <c r="J110" s="20">
        <v>0</v>
      </c>
      <c r="K110" s="20">
        <f t="shared" si="54"/>
        <v>0</v>
      </c>
      <c r="L110" s="21">
        <f>G110+K110</f>
        <v>0</v>
      </c>
      <c r="M110" s="22">
        <f>'Jun 2015 - ROO Table 3'!D110</f>
        <v>540165.32999999996</v>
      </c>
      <c r="N110" s="22">
        <f>'Jun 2015 - ROO Table 3'!I110</f>
        <v>-540165.32999999996</v>
      </c>
      <c r="O110" s="22">
        <f>'Jun 2015 - ROO Table 3'!M110</f>
        <v>0</v>
      </c>
      <c r="P110" s="22">
        <f t="shared" si="52"/>
        <v>-540165.32999999996</v>
      </c>
      <c r="Q110" s="22">
        <f t="shared" si="53"/>
        <v>0</v>
      </c>
      <c r="S110" s="24"/>
      <c r="T110" s="24"/>
      <c r="U110" s="25"/>
    </row>
    <row r="111" spans="1:21" s="23" customFormat="1" ht="15.75" customHeight="1">
      <c r="B111" s="1" t="s">
        <v>46</v>
      </c>
      <c r="D111" s="20">
        <v>0</v>
      </c>
      <c r="E111" s="20"/>
      <c r="F111" s="20"/>
      <c r="G111" s="20">
        <v>0</v>
      </c>
      <c r="H111" s="20"/>
      <c r="I111" s="20"/>
      <c r="J111" s="20">
        <v>0</v>
      </c>
      <c r="K111" s="20">
        <f t="shared" si="54"/>
        <v>0</v>
      </c>
      <c r="L111" s="21">
        <f>G111+K111</f>
        <v>0</v>
      </c>
      <c r="M111" s="22">
        <f>'Jun 2015 - ROO Table 3'!D111</f>
        <v>130.54</v>
      </c>
      <c r="N111" s="22">
        <f>'Jun 2015 - ROO Table 3'!I111</f>
        <v>-130.54</v>
      </c>
      <c r="O111" s="22">
        <f>'Jun 2015 - ROO Table 3'!M111</f>
        <v>0</v>
      </c>
      <c r="P111" s="22">
        <f t="shared" si="52"/>
        <v>-130.54</v>
      </c>
      <c r="Q111" s="22">
        <f t="shared" si="53"/>
        <v>0</v>
      </c>
      <c r="S111" s="24"/>
      <c r="T111" s="24"/>
      <c r="U111" s="25"/>
    </row>
    <row r="112" spans="1:21" s="23" customFormat="1" ht="15.75" customHeight="1">
      <c r="B112" s="1" t="s">
        <v>78</v>
      </c>
      <c r="D112" s="20">
        <v>0</v>
      </c>
      <c r="E112" s="20"/>
      <c r="F112" s="20"/>
      <c r="G112" s="20">
        <v>0</v>
      </c>
      <c r="H112" s="20"/>
      <c r="I112" s="20"/>
      <c r="J112" s="20">
        <v>0</v>
      </c>
      <c r="K112" s="20">
        <f t="shared" si="54"/>
        <v>0</v>
      </c>
      <c r="L112" s="21">
        <f>G112+K112</f>
        <v>0</v>
      </c>
      <c r="M112" s="22">
        <f>'Jun 2015 - ROO Table 3'!D112</f>
        <v>19561.62</v>
      </c>
      <c r="N112" s="22">
        <f>'Jun 2015 - ROO Table 3'!I112</f>
        <v>-19561.62</v>
      </c>
      <c r="O112" s="22">
        <f>'Jun 2015 - ROO Table 3'!M112</f>
        <v>0</v>
      </c>
      <c r="P112" s="22">
        <f t="shared" si="52"/>
        <v>-19561.62</v>
      </c>
      <c r="Q112" s="22">
        <f t="shared" si="53"/>
        <v>0</v>
      </c>
      <c r="S112" s="24"/>
      <c r="T112" s="24"/>
      <c r="U112" s="25"/>
    </row>
    <row r="113" spans="1:21" s="23" customFormat="1" ht="15.75" customHeight="1">
      <c r="B113" s="1" t="s">
        <v>86</v>
      </c>
      <c r="D113" s="20">
        <v>0</v>
      </c>
      <c r="E113" s="20"/>
      <c r="F113" s="20"/>
      <c r="G113" s="20">
        <v>0</v>
      </c>
      <c r="H113" s="20"/>
      <c r="I113" s="20"/>
      <c r="J113" s="20">
        <v>0</v>
      </c>
      <c r="K113" s="20">
        <f t="shared" si="54"/>
        <v>0</v>
      </c>
      <c r="L113" s="21">
        <f>G113+K113</f>
        <v>0</v>
      </c>
      <c r="M113" s="22">
        <f>'Jun 2015 - ROO Table 3'!D113</f>
        <v>75671.41</v>
      </c>
      <c r="N113" s="22">
        <f>'Jun 2015 - ROO Table 3'!I113</f>
        <v>-75671.41</v>
      </c>
      <c r="O113" s="22">
        <f>'Jun 2015 - ROO Table 3'!M113</f>
        <v>0</v>
      </c>
      <c r="P113" s="22">
        <f t="shared" si="52"/>
        <v>-75671.41</v>
      </c>
      <c r="Q113" s="22">
        <f t="shared" si="53"/>
        <v>0</v>
      </c>
      <c r="S113" s="24"/>
      <c r="T113" s="24"/>
      <c r="U113" s="25"/>
    </row>
    <row r="114" spans="1:21" ht="15.75" customHeight="1">
      <c r="D114" s="17"/>
      <c r="E114" s="17"/>
      <c r="F114" s="17"/>
      <c r="G114" s="17"/>
      <c r="H114" s="17"/>
      <c r="I114" s="17"/>
      <c r="J114" s="13"/>
      <c r="K114" s="13"/>
      <c r="L114" s="14"/>
      <c r="M114" s="19"/>
      <c r="N114" s="19"/>
      <c r="O114" s="19"/>
      <c r="P114" s="19"/>
      <c r="Q114" s="19"/>
      <c r="S114" s="13"/>
      <c r="T114" s="13"/>
      <c r="U114" s="15"/>
    </row>
    <row r="115" spans="1:21" s="23" customFormat="1" ht="15.75" customHeight="1">
      <c r="B115" s="1" t="s">
        <v>56</v>
      </c>
      <c r="D115" s="20">
        <v>0</v>
      </c>
      <c r="E115" s="20"/>
      <c r="F115" s="20"/>
      <c r="G115" s="20">
        <v>2551000</v>
      </c>
      <c r="H115" s="20">
        <v>0</v>
      </c>
      <c r="I115" s="20"/>
      <c r="J115" s="20">
        <v>0</v>
      </c>
      <c r="K115" s="20">
        <f>H115+I115+J115</f>
        <v>0</v>
      </c>
      <c r="L115" s="21">
        <f>G115+K115</f>
        <v>2551000</v>
      </c>
      <c r="M115" s="22">
        <f>'Jun 2015 - ROO Table 3'!D115</f>
        <v>193000</v>
      </c>
      <c r="N115" s="22">
        <f>'Jun 2015 - ROO Table 3'!I115</f>
        <v>0</v>
      </c>
      <c r="O115" s="22">
        <f>'Jun 2015 - ROO Table 3'!M115</f>
        <v>0</v>
      </c>
      <c r="P115" s="22">
        <f t="shared" ref="P115" si="55">N115+O115</f>
        <v>0</v>
      </c>
      <c r="Q115" s="22">
        <f>+P115+M115</f>
        <v>193000</v>
      </c>
      <c r="S115" s="24"/>
      <c r="T115" s="24"/>
      <c r="U115" s="25"/>
    </row>
    <row r="116" spans="1:21" ht="15.75" customHeight="1">
      <c r="B116" s="176"/>
      <c r="D116" s="17"/>
      <c r="E116" s="17"/>
      <c r="F116" s="17"/>
      <c r="G116" s="17"/>
      <c r="H116" s="17"/>
      <c r="I116" s="17"/>
      <c r="J116" s="17"/>
      <c r="K116" s="17"/>
      <c r="L116" s="18"/>
      <c r="M116" s="19"/>
      <c r="N116" s="19"/>
      <c r="O116" s="19"/>
      <c r="P116" s="19"/>
      <c r="Q116" s="19"/>
      <c r="S116" s="13"/>
      <c r="T116" s="13"/>
      <c r="U116" s="15"/>
    </row>
    <row r="117" spans="1:21" ht="15.75" customHeight="1">
      <c r="B117" s="29" t="s">
        <v>6</v>
      </c>
      <c r="C117" s="30"/>
      <c r="D117" s="32">
        <f t="shared" ref="D117:Q117" si="56">D103+D105+SUM(D107:D115)</f>
        <v>5211.75</v>
      </c>
      <c r="E117" s="32">
        <f t="shared" si="56"/>
        <v>13.17786420939774</v>
      </c>
      <c r="F117" s="32">
        <f t="shared" si="56"/>
        <v>5224.9278642093977</v>
      </c>
      <c r="G117" s="32">
        <f>G103+G105+SUM(G107:G115)</f>
        <v>182772432</v>
      </c>
      <c r="H117" s="32">
        <f>H103+H105+SUM(H107:H115)</f>
        <v>0</v>
      </c>
      <c r="I117" s="32">
        <f>I103+I105+SUM(I107:I115)</f>
        <v>4531655</v>
      </c>
      <c r="J117" s="32">
        <f t="shared" si="56"/>
        <v>-26429215.105051007</v>
      </c>
      <c r="K117" s="32">
        <f t="shared" si="56"/>
        <v>-21897560.105051007</v>
      </c>
      <c r="L117" s="32">
        <f t="shared" si="56"/>
        <v>160874871.89494899</v>
      </c>
      <c r="M117" s="35">
        <f t="shared" si="56"/>
        <v>15339082.689999998</v>
      </c>
      <c r="N117" s="35">
        <f t="shared" si="56"/>
        <v>-1527274.0487107015</v>
      </c>
      <c r="O117" s="35">
        <f t="shared" si="56"/>
        <v>159486.13871070324</v>
      </c>
      <c r="P117" s="35">
        <f t="shared" si="56"/>
        <v>-1367787.9099999983</v>
      </c>
      <c r="Q117" s="35">
        <f t="shared" si="56"/>
        <v>13971294.780000001</v>
      </c>
      <c r="S117" s="13"/>
      <c r="T117" s="13"/>
      <c r="U117" s="15"/>
    </row>
    <row r="118" spans="1:21" ht="15.75" customHeight="1">
      <c r="B118" s="176"/>
      <c r="D118" s="17"/>
      <c r="E118" s="17"/>
      <c r="F118" s="17"/>
      <c r="G118" s="17"/>
      <c r="H118" s="17"/>
      <c r="I118" s="17"/>
      <c r="J118" s="17"/>
      <c r="K118" s="17"/>
      <c r="L118" s="18"/>
      <c r="M118" s="19"/>
      <c r="N118" s="19"/>
      <c r="O118" s="19"/>
      <c r="P118" s="19"/>
      <c r="Q118" s="19"/>
      <c r="S118" s="13"/>
      <c r="T118" s="13"/>
      <c r="U118" s="15"/>
    </row>
    <row r="119" spans="1:21" ht="15.75" customHeight="1">
      <c r="A119" s="10" t="s">
        <v>88</v>
      </c>
      <c r="B119" s="176"/>
      <c r="D119" s="17"/>
      <c r="E119" s="17"/>
      <c r="F119" s="17"/>
      <c r="G119" s="17"/>
      <c r="H119" s="17"/>
      <c r="I119" s="17"/>
      <c r="J119" s="13"/>
      <c r="K119" s="13"/>
      <c r="L119" s="14"/>
      <c r="M119" s="19"/>
      <c r="N119" s="19"/>
      <c r="O119" s="19"/>
      <c r="P119" s="19"/>
      <c r="Q119" s="19"/>
      <c r="U119" s="15"/>
    </row>
    <row r="120" spans="1:21" ht="15.75" customHeight="1">
      <c r="A120" s="10"/>
      <c r="B120" s="176"/>
      <c r="D120" s="17"/>
      <c r="E120" s="17"/>
      <c r="F120" s="17"/>
      <c r="G120" s="17"/>
      <c r="H120" s="17"/>
      <c r="I120" s="17"/>
      <c r="J120" s="13"/>
      <c r="K120" s="13"/>
      <c r="L120" s="14"/>
      <c r="M120" s="19"/>
      <c r="N120" s="19"/>
      <c r="O120" s="19"/>
      <c r="P120" s="19"/>
      <c r="Q120" s="19"/>
      <c r="U120" s="15"/>
    </row>
    <row r="121" spans="1:21" ht="15.75" customHeight="1">
      <c r="B121" s="176" t="s">
        <v>90</v>
      </c>
      <c r="D121" s="17">
        <v>14.166666666666666</v>
      </c>
      <c r="E121" s="17">
        <f t="shared" ref="E121:E126" si="57">F121-D121</f>
        <v>-13</v>
      </c>
      <c r="F121" s="17">
        <v>1.1666666666666667</v>
      </c>
      <c r="G121" s="17">
        <v>202401</v>
      </c>
      <c r="H121" s="17">
        <v>0</v>
      </c>
      <c r="I121" s="17">
        <v>7140.6687584779802</v>
      </c>
      <c r="J121" s="17">
        <v>0</v>
      </c>
      <c r="K121" s="17">
        <f t="shared" ref="K121:K126" si="58">H121+I121+J121</f>
        <v>7140.6687584779802</v>
      </c>
      <c r="L121" s="18">
        <f t="shared" ref="L121:L126" si="59">G121+K121</f>
        <v>209541.66875847799</v>
      </c>
      <c r="M121" s="19">
        <f>'Jun 2015 - ROO Table 3'!D121</f>
        <v>34679.26</v>
      </c>
      <c r="N121" s="19">
        <f>'Jun 2015 - ROO Table 3'!I121</f>
        <v>878.22326335259788</v>
      </c>
      <c r="O121" s="19">
        <f>'Jun 2015 - ROO Table 3'!M121</f>
        <v>377.2433458266969</v>
      </c>
      <c r="P121" s="19">
        <f>N121+O121</f>
        <v>1255.4666091792947</v>
      </c>
      <c r="Q121" s="19">
        <f t="shared" ref="Q121:Q127" si="60">+P121+M121</f>
        <v>35934.726609179299</v>
      </c>
      <c r="S121" s="13"/>
      <c r="T121" s="13"/>
      <c r="U121" s="15"/>
    </row>
    <row r="122" spans="1:21" ht="15.75" customHeight="1">
      <c r="B122" s="176" t="s">
        <v>91</v>
      </c>
      <c r="D122" s="17">
        <v>110.41666666666667</v>
      </c>
      <c r="E122" s="17">
        <f t="shared" si="57"/>
        <v>-105.47916666666667</v>
      </c>
      <c r="F122" s="17">
        <v>4.9374999999999973</v>
      </c>
      <c r="G122" s="17">
        <v>3447449</v>
      </c>
      <c r="H122" s="17">
        <v>0</v>
      </c>
      <c r="I122" s="17">
        <v>19.713884904239421</v>
      </c>
      <c r="J122" s="17">
        <v>0</v>
      </c>
      <c r="K122" s="17">
        <f t="shared" si="58"/>
        <v>19.713884904239421</v>
      </c>
      <c r="L122" s="18">
        <f t="shared" si="59"/>
        <v>3447468.713884904</v>
      </c>
      <c r="M122" s="19">
        <f>'Jun 2015 - ROO Table 3'!D122</f>
        <v>247377.26</v>
      </c>
      <c r="N122" s="19">
        <f>'Jun 2015 - ROO Table 3'!I122</f>
        <v>-8885.2438465374089</v>
      </c>
      <c r="O122" s="19">
        <f>'Jun 2015 - ROO Table 3'!M122</f>
        <v>2502.2534505984513</v>
      </c>
      <c r="P122" s="19">
        <f t="shared" ref="P122:P127" si="61">N122+O122</f>
        <v>-6382.9903959389576</v>
      </c>
      <c r="Q122" s="19">
        <f t="shared" si="60"/>
        <v>240994.26960406106</v>
      </c>
      <c r="S122" s="13"/>
      <c r="T122" s="13"/>
      <c r="U122" s="15"/>
    </row>
    <row r="123" spans="1:21" ht="15.75" customHeight="1">
      <c r="B123" s="176" t="s">
        <v>93</v>
      </c>
      <c r="D123" s="17">
        <v>105</v>
      </c>
      <c r="E123" s="17">
        <f t="shared" si="57"/>
        <v>-103.15277777777777</v>
      </c>
      <c r="F123" s="17">
        <v>1.847222222222225</v>
      </c>
      <c r="G123" s="17">
        <v>1151385</v>
      </c>
      <c r="H123" s="17">
        <v>0</v>
      </c>
      <c r="I123" s="17">
        <v>-177</v>
      </c>
      <c r="J123" s="17">
        <v>0</v>
      </c>
      <c r="K123" s="17">
        <f t="shared" si="58"/>
        <v>-177</v>
      </c>
      <c r="L123" s="18">
        <f t="shared" si="59"/>
        <v>1151208</v>
      </c>
      <c r="M123" s="19">
        <f>'Jun 2015 - ROO Table 3'!D123</f>
        <v>81786.179999999993</v>
      </c>
      <c r="N123" s="19">
        <f>'Jun 2015 - ROO Table 3'!I123</f>
        <v>-2944.2390899998964</v>
      </c>
      <c r="O123" s="19">
        <f>'Jun 2015 - ROO Table 3'!M123</f>
        <v>891.05908999989333</v>
      </c>
      <c r="P123" s="19">
        <f t="shared" si="61"/>
        <v>-2053.180000000003</v>
      </c>
      <c r="Q123" s="19">
        <f t="shared" si="60"/>
        <v>79732.999999999985</v>
      </c>
      <c r="S123" s="13"/>
      <c r="T123" s="13"/>
      <c r="U123" s="15"/>
    </row>
    <row r="124" spans="1:21" ht="15.75" customHeight="1">
      <c r="B124" s="176" t="s">
        <v>95</v>
      </c>
      <c r="D124" s="17">
        <v>163.58333333333334</v>
      </c>
      <c r="E124" s="17">
        <f t="shared" si="57"/>
        <v>13.416666666666657</v>
      </c>
      <c r="F124" s="17">
        <v>177</v>
      </c>
      <c r="G124" s="17">
        <v>3892466</v>
      </c>
      <c r="H124" s="17">
        <v>0</v>
      </c>
      <c r="I124" s="17">
        <v>-9086.3325852618509</v>
      </c>
      <c r="J124" s="17">
        <v>0</v>
      </c>
      <c r="K124" s="17">
        <f t="shared" si="58"/>
        <v>-9086.3325852618509</v>
      </c>
      <c r="L124" s="18">
        <f t="shared" si="59"/>
        <v>3883379.6674147383</v>
      </c>
      <c r="M124" s="19">
        <f>'Jun 2015 - ROO Table 3'!D124</f>
        <v>760182.18</v>
      </c>
      <c r="N124" s="19">
        <f>'Jun 2015 - ROO Table 3'!I124</f>
        <v>-11126.123692685658</v>
      </c>
      <c r="O124" s="19">
        <f>'Jun 2015 - ROO Table 3'!M124</f>
        <v>7963.943692685687</v>
      </c>
      <c r="P124" s="19">
        <f t="shared" si="61"/>
        <v>-3162.1799999999712</v>
      </c>
      <c r="Q124" s="19">
        <f t="shared" si="60"/>
        <v>757020.00000000012</v>
      </c>
      <c r="S124" s="13"/>
      <c r="T124" s="13"/>
      <c r="U124" s="15"/>
    </row>
    <row r="125" spans="1:21" s="23" customFormat="1" ht="15.75" customHeight="1">
      <c r="B125" s="176" t="s">
        <v>96</v>
      </c>
      <c r="D125" s="17">
        <v>40</v>
      </c>
      <c r="E125" s="17">
        <f t="shared" si="57"/>
        <v>-5.1666666666666643</v>
      </c>
      <c r="F125" s="17">
        <v>34.833333333333336</v>
      </c>
      <c r="G125" s="17">
        <v>1733378</v>
      </c>
      <c r="H125" s="17">
        <v>0</v>
      </c>
      <c r="I125" s="17">
        <v>-1516.6666666669771</v>
      </c>
      <c r="J125" s="17">
        <v>0</v>
      </c>
      <c r="K125" s="17">
        <f t="shared" si="58"/>
        <v>-1516.6666666669771</v>
      </c>
      <c r="L125" s="18">
        <f t="shared" si="59"/>
        <v>1731861.333333333</v>
      </c>
      <c r="M125" s="19">
        <f>'Jun 2015 - ROO Table 3'!D125</f>
        <v>218370.52</v>
      </c>
      <c r="N125" s="19">
        <f>'Jun 2015 - ROO Table 3'!I125</f>
        <v>-4338.1867753366423</v>
      </c>
      <c r="O125" s="19">
        <f>'Jun 2015 - ROO Table 3'!M125</f>
        <v>2253.6667753366637</v>
      </c>
      <c r="P125" s="19">
        <f t="shared" si="61"/>
        <v>-2084.5199999999786</v>
      </c>
      <c r="Q125" s="19">
        <f t="shared" si="60"/>
        <v>216286</v>
      </c>
      <c r="S125" s="24"/>
      <c r="T125" s="24"/>
      <c r="U125" s="25"/>
    </row>
    <row r="126" spans="1:21" s="23" customFormat="1" ht="15.75" customHeight="1">
      <c r="B126" s="176" t="s">
        <v>97</v>
      </c>
      <c r="D126" s="20">
        <v>0</v>
      </c>
      <c r="E126" s="20">
        <f t="shared" si="57"/>
        <v>0</v>
      </c>
      <c r="F126" s="20">
        <v>0</v>
      </c>
      <c r="G126" s="20">
        <v>0</v>
      </c>
      <c r="H126" s="20">
        <v>0</v>
      </c>
      <c r="I126" s="20">
        <v>0</v>
      </c>
      <c r="J126" s="20">
        <v>0</v>
      </c>
      <c r="K126" s="20">
        <f t="shared" si="58"/>
        <v>0</v>
      </c>
      <c r="L126" s="21">
        <f t="shared" si="59"/>
        <v>0</v>
      </c>
      <c r="M126" s="22">
        <f>'Jun 2015 - ROO Table 3'!D126</f>
        <v>0</v>
      </c>
      <c r="N126" s="22">
        <f>'Jun 2015 - ROO Table 3'!I126</f>
        <v>0</v>
      </c>
      <c r="O126" s="22">
        <f>'Jun 2015 - ROO Table 3'!M126</f>
        <v>0</v>
      </c>
      <c r="P126" s="22">
        <f t="shared" si="61"/>
        <v>0</v>
      </c>
      <c r="Q126" s="22">
        <f t="shared" si="60"/>
        <v>0</v>
      </c>
      <c r="S126" s="24"/>
      <c r="T126" s="24"/>
      <c r="U126" s="25"/>
    </row>
    <row r="127" spans="1:21" ht="15.75" customHeight="1">
      <c r="B127" s="1" t="s">
        <v>98</v>
      </c>
      <c r="D127" s="17">
        <f t="shared" ref="D127:N127" si="62">SUM(D121:D126)</f>
        <v>433.16666666666669</v>
      </c>
      <c r="E127" s="17">
        <f t="shared" si="62"/>
        <v>-213.38194444444446</v>
      </c>
      <c r="F127" s="17">
        <f t="shared" si="62"/>
        <v>219.78472222222223</v>
      </c>
      <c r="G127" s="17">
        <f t="shared" si="62"/>
        <v>10427079</v>
      </c>
      <c r="H127" s="17">
        <f t="shared" si="62"/>
        <v>0</v>
      </c>
      <c r="I127" s="17">
        <f t="shared" si="62"/>
        <v>-3619.6166085466084</v>
      </c>
      <c r="J127" s="17">
        <f t="shared" si="62"/>
        <v>0</v>
      </c>
      <c r="K127" s="17">
        <f t="shared" si="62"/>
        <v>-3619.6166085466084</v>
      </c>
      <c r="L127" s="18">
        <f t="shared" si="62"/>
        <v>10423459.383391455</v>
      </c>
      <c r="M127" s="19">
        <f t="shared" si="62"/>
        <v>1342395.4000000001</v>
      </c>
      <c r="N127" s="19">
        <f t="shared" si="62"/>
        <v>-26415.570141207008</v>
      </c>
      <c r="O127" s="19">
        <f t="shared" ref="O127" si="63">SUM(O121:O126)</f>
        <v>13988.166354447392</v>
      </c>
      <c r="P127" s="19">
        <f t="shared" si="61"/>
        <v>-12427.403786759616</v>
      </c>
      <c r="Q127" s="19">
        <f t="shared" si="60"/>
        <v>1329967.9962132405</v>
      </c>
      <c r="S127" s="13"/>
      <c r="T127" s="13"/>
      <c r="U127" s="15"/>
    </row>
    <row r="128" spans="1:21" ht="15.75" customHeight="1">
      <c r="D128" s="17"/>
      <c r="E128" s="17"/>
      <c r="F128" s="17"/>
      <c r="G128" s="17"/>
      <c r="H128" s="17"/>
      <c r="I128" s="17"/>
      <c r="J128" s="13"/>
      <c r="K128" s="13"/>
      <c r="L128" s="14"/>
      <c r="M128" s="19"/>
      <c r="N128" s="19"/>
      <c r="O128" s="19"/>
      <c r="P128" s="19"/>
      <c r="Q128" s="19"/>
      <c r="S128" s="13"/>
      <c r="T128" s="13"/>
      <c r="U128" s="15"/>
    </row>
    <row r="129" spans="1:21" ht="15.75" customHeight="1">
      <c r="B129" s="176" t="s">
        <v>36</v>
      </c>
      <c r="D129" s="20">
        <v>0</v>
      </c>
      <c r="E129" s="20"/>
      <c r="F129" s="20"/>
      <c r="G129" s="20">
        <v>0</v>
      </c>
      <c r="H129" s="20"/>
      <c r="I129" s="20"/>
      <c r="J129" s="20">
        <v>0</v>
      </c>
      <c r="K129" s="20">
        <f>J129</f>
        <v>0</v>
      </c>
      <c r="L129" s="21">
        <f>G129+K129</f>
        <v>0</v>
      </c>
      <c r="M129" s="22">
        <f>'Jun 2015 - ROO Table 3'!D129</f>
        <v>90.84</v>
      </c>
      <c r="N129" s="22">
        <f>'Jun 2015 - ROO Table 3'!I129</f>
        <v>0</v>
      </c>
      <c r="O129" s="22">
        <f>'Jun 2015 - ROO Table 3'!M129</f>
        <v>0</v>
      </c>
      <c r="P129" s="22">
        <f t="shared" ref="P129" si="64">N129+O129</f>
        <v>0</v>
      </c>
      <c r="Q129" s="22">
        <f>+P129+M129</f>
        <v>90.84</v>
      </c>
      <c r="S129" s="13"/>
      <c r="T129" s="13"/>
      <c r="U129" s="15"/>
    </row>
    <row r="130" spans="1:21" ht="15.75" customHeight="1">
      <c r="B130" s="176"/>
      <c r="D130" s="20"/>
      <c r="E130" s="20"/>
      <c r="F130" s="20"/>
      <c r="G130" s="20"/>
      <c r="H130" s="20"/>
      <c r="I130" s="20"/>
      <c r="J130" s="20"/>
      <c r="K130" s="20"/>
      <c r="L130" s="21"/>
      <c r="M130" s="22"/>
      <c r="N130" s="22"/>
      <c r="O130" s="22"/>
      <c r="P130" s="22"/>
      <c r="Q130" s="22"/>
      <c r="S130" s="13"/>
      <c r="T130" s="13"/>
      <c r="U130" s="15"/>
    </row>
    <row r="131" spans="1:21" ht="15.75" customHeight="1">
      <c r="B131" s="1" t="s">
        <v>38</v>
      </c>
      <c r="D131" s="20">
        <v>0</v>
      </c>
      <c r="E131" s="20"/>
      <c r="F131" s="20"/>
      <c r="G131" s="20">
        <v>0</v>
      </c>
      <c r="H131" s="20"/>
      <c r="I131" s="20"/>
      <c r="J131" s="20">
        <v>0</v>
      </c>
      <c r="K131" s="20">
        <f>J131</f>
        <v>0</v>
      </c>
      <c r="L131" s="21">
        <v>0</v>
      </c>
      <c r="M131" s="22">
        <f>'Jun 2015 - ROO Table 3'!D131</f>
        <v>-30000</v>
      </c>
      <c r="N131" s="22">
        <f>'Jun 2015 - ROO Table 3'!F131</f>
        <v>30000</v>
      </c>
      <c r="O131" s="22">
        <f>'Jun 2015 - ROO Table 3'!M131</f>
        <v>0</v>
      </c>
      <c r="P131" s="22">
        <f t="shared" ref="P131:P133" si="65">N131+O131</f>
        <v>30000</v>
      </c>
      <c r="Q131" s="22">
        <f>+P131+M131</f>
        <v>0</v>
      </c>
      <c r="S131" s="13"/>
      <c r="T131" s="13"/>
      <c r="U131" s="15"/>
    </row>
    <row r="132" spans="1:21" ht="15.75" customHeight="1">
      <c r="B132" s="1" t="s">
        <v>40</v>
      </c>
      <c r="D132" s="20">
        <v>0</v>
      </c>
      <c r="E132" s="20"/>
      <c r="F132" s="20"/>
      <c r="G132" s="20">
        <v>0</v>
      </c>
      <c r="H132" s="20"/>
      <c r="I132" s="20"/>
      <c r="J132" s="20">
        <v>0</v>
      </c>
      <c r="K132" s="20">
        <f>J132</f>
        <v>0</v>
      </c>
      <c r="L132" s="21">
        <v>0</v>
      </c>
      <c r="M132" s="22">
        <f>'Jun 2015 - ROO Table 3'!D132</f>
        <v>-23841.899999999998</v>
      </c>
      <c r="N132" s="22">
        <f>'Jun 2015 - ROO Table 3'!F132</f>
        <v>23841.899999999998</v>
      </c>
      <c r="O132" s="22">
        <f>'Jun 2015 - ROO Table 3'!M132</f>
        <v>0</v>
      </c>
      <c r="P132" s="22">
        <f t="shared" si="65"/>
        <v>23841.899999999998</v>
      </c>
      <c r="Q132" s="22">
        <f>+P132+M132</f>
        <v>0</v>
      </c>
      <c r="S132" s="13"/>
      <c r="T132" s="13"/>
      <c r="U132" s="15"/>
    </row>
    <row r="133" spans="1:21" ht="15.75" customHeight="1">
      <c r="B133" s="1" t="s">
        <v>44</v>
      </c>
      <c r="D133" s="20">
        <v>0</v>
      </c>
      <c r="E133" s="20"/>
      <c r="F133" s="20"/>
      <c r="G133" s="20">
        <v>0</v>
      </c>
      <c r="H133" s="20"/>
      <c r="I133" s="20"/>
      <c r="J133" s="20">
        <v>0</v>
      </c>
      <c r="K133" s="20">
        <f>J133</f>
        <v>0</v>
      </c>
      <c r="L133" s="21">
        <f>G133+K133</f>
        <v>0</v>
      </c>
      <c r="M133" s="22">
        <f>'Jun 2015 - ROO Table 3'!D133</f>
        <v>30606.84</v>
      </c>
      <c r="N133" s="22">
        <f>'Jun 2015 - ROO Table 3'!I133</f>
        <v>-30606.84</v>
      </c>
      <c r="O133" s="22">
        <f>'Jun 2015 - ROO Table 3'!M133</f>
        <v>0</v>
      </c>
      <c r="P133" s="22">
        <f t="shared" si="65"/>
        <v>-30606.84</v>
      </c>
      <c r="Q133" s="22">
        <f>+P133+M133</f>
        <v>0</v>
      </c>
      <c r="S133" s="13"/>
      <c r="T133" s="13"/>
      <c r="U133" s="15"/>
    </row>
    <row r="134" spans="1:21" ht="15.75" customHeight="1">
      <c r="B134" s="23"/>
      <c r="D134" s="17"/>
      <c r="E134" s="17"/>
      <c r="F134" s="17"/>
      <c r="G134" s="17"/>
      <c r="H134" s="17"/>
      <c r="I134" s="17"/>
      <c r="J134" s="13"/>
      <c r="K134" s="13"/>
      <c r="L134" s="14"/>
      <c r="M134" s="19"/>
      <c r="N134" s="19"/>
      <c r="O134" s="19"/>
      <c r="P134" s="19"/>
      <c r="Q134" s="13"/>
      <c r="S134" s="13"/>
      <c r="T134" s="13"/>
      <c r="U134" s="15"/>
    </row>
    <row r="135" spans="1:21" s="23" customFormat="1" ht="15.75" customHeight="1">
      <c r="B135" s="1" t="s">
        <v>56</v>
      </c>
      <c r="D135" s="20">
        <v>0</v>
      </c>
      <c r="E135" s="20"/>
      <c r="F135" s="20"/>
      <c r="G135" s="20">
        <v>132000</v>
      </c>
      <c r="H135" s="20">
        <v>0</v>
      </c>
      <c r="I135" s="20"/>
      <c r="J135" s="20">
        <v>0</v>
      </c>
      <c r="K135" s="20">
        <f>H135+I135+J135</f>
        <v>0</v>
      </c>
      <c r="L135" s="21">
        <f>G135+K135</f>
        <v>132000</v>
      </c>
      <c r="M135" s="22">
        <f>'Jun 2015 - ROO Table 3'!D135</f>
        <v>21000</v>
      </c>
      <c r="N135" s="22">
        <f>'Jun 2015 - ROO Table 3'!I135</f>
        <v>0</v>
      </c>
      <c r="O135" s="22">
        <f>'Jun 2015 - ROO Table 3'!M135</f>
        <v>0</v>
      </c>
      <c r="P135" s="22">
        <f t="shared" ref="P135" si="66">N135+O135</f>
        <v>0</v>
      </c>
      <c r="Q135" s="22">
        <f>+P135+M135</f>
        <v>21000</v>
      </c>
      <c r="S135" s="24"/>
      <c r="T135" s="24"/>
      <c r="U135" s="25"/>
    </row>
    <row r="136" spans="1:21" ht="15.75" customHeight="1">
      <c r="B136" s="23"/>
      <c r="D136" s="17"/>
      <c r="E136" s="17"/>
      <c r="F136" s="17"/>
      <c r="G136" s="17"/>
      <c r="H136" s="17"/>
      <c r="I136" s="17"/>
      <c r="J136" s="13"/>
      <c r="K136" s="13"/>
      <c r="L136" s="14"/>
      <c r="M136" s="19"/>
      <c r="N136" s="19"/>
      <c r="O136" s="19"/>
      <c r="P136" s="19"/>
      <c r="Q136" s="13"/>
      <c r="S136" s="13"/>
      <c r="T136" s="13"/>
      <c r="U136" s="15"/>
    </row>
    <row r="137" spans="1:21" ht="15.75" customHeight="1">
      <c r="B137" s="29" t="s">
        <v>6</v>
      </c>
      <c r="C137" s="30"/>
      <c r="D137" s="32">
        <f t="shared" ref="D137:Q137" si="67">D127+D129+SUM(D131:D135)</f>
        <v>433.16666666666669</v>
      </c>
      <c r="E137" s="32">
        <f t="shared" si="67"/>
        <v>-213.38194444444446</v>
      </c>
      <c r="F137" s="32">
        <f t="shared" si="67"/>
        <v>219.78472222222223</v>
      </c>
      <c r="G137" s="32">
        <f t="shared" si="67"/>
        <v>10559079</v>
      </c>
      <c r="H137" s="32">
        <f t="shared" si="67"/>
        <v>0</v>
      </c>
      <c r="I137" s="32">
        <f t="shared" si="67"/>
        <v>-3619.6166085466084</v>
      </c>
      <c r="J137" s="32">
        <f t="shared" si="67"/>
        <v>0</v>
      </c>
      <c r="K137" s="32">
        <f t="shared" si="67"/>
        <v>-3619.6166085466084</v>
      </c>
      <c r="L137" s="32">
        <f t="shared" si="67"/>
        <v>10555459.383391455</v>
      </c>
      <c r="M137" s="35">
        <f t="shared" si="67"/>
        <v>1340251.1800000002</v>
      </c>
      <c r="N137" s="35">
        <f t="shared" si="67"/>
        <v>-3180.5101412070144</v>
      </c>
      <c r="O137" s="35">
        <f t="shared" si="67"/>
        <v>13988.166354447392</v>
      </c>
      <c r="P137" s="35">
        <f t="shared" si="67"/>
        <v>10807.656213240378</v>
      </c>
      <c r="Q137" s="35">
        <f t="shared" si="67"/>
        <v>1351058.8362132406</v>
      </c>
      <c r="S137" s="13"/>
      <c r="T137" s="13"/>
      <c r="U137" s="15"/>
    </row>
    <row r="138" spans="1:21" ht="15.75" customHeight="1">
      <c r="D138" s="17" t="s">
        <v>65</v>
      </c>
      <c r="E138" s="17"/>
      <c r="F138" s="17"/>
      <c r="G138" s="17"/>
      <c r="H138" s="17"/>
      <c r="I138" s="17"/>
      <c r="J138" s="13"/>
      <c r="K138" s="13"/>
      <c r="L138" s="14"/>
      <c r="M138" s="19" t="s">
        <v>65</v>
      </c>
      <c r="N138" s="13"/>
      <c r="O138" s="13"/>
      <c r="P138" s="13"/>
      <c r="Q138" s="13"/>
      <c r="S138" s="13"/>
      <c r="T138" s="13"/>
      <c r="U138" s="15"/>
    </row>
    <row r="139" spans="1:21" ht="15.75" customHeight="1" thickBot="1">
      <c r="D139" s="17"/>
      <c r="E139" s="17"/>
      <c r="F139" s="17"/>
      <c r="G139" s="17"/>
      <c r="H139" s="17"/>
      <c r="I139" s="17"/>
      <c r="J139" s="13"/>
      <c r="K139" s="13"/>
      <c r="L139" s="14"/>
      <c r="M139" s="19"/>
      <c r="N139" s="13"/>
      <c r="O139" s="13"/>
      <c r="P139" s="13"/>
      <c r="Q139" s="13" t="s">
        <v>65</v>
      </c>
      <c r="S139" s="13"/>
      <c r="T139" s="13"/>
      <c r="U139" s="15"/>
    </row>
    <row r="140" spans="1:21" s="43" customFormat="1" ht="15.75" customHeight="1" thickTop="1" thickBot="1">
      <c r="A140" s="38"/>
      <c r="B140" s="39" t="s">
        <v>6</v>
      </c>
      <c r="C140" s="40"/>
      <c r="D140" s="41">
        <f t="shared" ref="D140:Q140" si="68">D38+D68+D97+D117+D137</f>
        <v>133703.16666666666</v>
      </c>
      <c r="E140" s="41">
        <f t="shared" si="68"/>
        <v>-97.380684786988766</v>
      </c>
      <c r="F140" s="41">
        <f t="shared" si="68"/>
        <v>133392.45264854634</v>
      </c>
      <c r="G140" s="41">
        <f t="shared" si="68"/>
        <v>4098021633</v>
      </c>
      <c r="H140" s="41">
        <f t="shared" si="68"/>
        <v>0</v>
      </c>
      <c r="I140" s="41">
        <f t="shared" si="68"/>
        <v>10216161.177686764</v>
      </c>
      <c r="J140" s="41">
        <f t="shared" si="68"/>
        <v>-23137645.262597684</v>
      </c>
      <c r="K140" s="41">
        <f t="shared" si="68"/>
        <v>-12921484.084910924</v>
      </c>
      <c r="L140" s="179">
        <f t="shared" si="68"/>
        <v>4085100148.9150891</v>
      </c>
      <c r="M140" s="42">
        <f t="shared" si="68"/>
        <v>329745407.28999996</v>
      </c>
      <c r="N140" s="42">
        <f t="shared" si="68"/>
        <v>-2185242.9764566501</v>
      </c>
      <c r="O140" s="42">
        <f t="shared" si="68"/>
        <v>8112496.4755207952</v>
      </c>
      <c r="P140" s="42">
        <f t="shared" si="68"/>
        <v>5927253.4990641456</v>
      </c>
      <c r="Q140" s="42">
        <f t="shared" si="68"/>
        <v>335672660.78906417</v>
      </c>
      <c r="S140" s="44"/>
      <c r="T140" s="44"/>
      <c r="U140" s="45"/>
    </row>
    <row r="141" spans="1:21" ht="15.75" customHeight="1" thickTop="1">
      <c r="L141" s="46" t="s">
        <v>65</v>
      </c>
      <c r="M141" s="19" t="s">
        <v>65</v>
      </c>
      <c r="N141" s="1" t="s">
        <v>65</v>
      </c>
      <c r="Q141" s="19" t="s">
        <v>65</v>
      </c>
    </row>
    <row r="142" spans="1:21" ht="15.75" customHeight="1">
      <c r="G142" s="17"/>
      <c r="H142" s="17"/>
      <c r="I142" s="17"/>
      <c r="L142" s="17" t="s">
        <v>65</v>
      </c>
      <c r="M142" s="19" t="s">
        <v>65</v>
      </c>
      <c r="N142" s="19"/>
      <c r="P142" s="17"/>
    </row>
    <row r="143" spans="1:21" ht="15.75" customHeight="1">
      <c r="B143" s="47" t="s">
        <v>99</v>
      </c>
      <c r="F143" s="1" t="s">
        <v>65</v>
      </c>
      <c r="G143" s="17"/>
      <c r="H143" s="17"/>
      <c r="I143" s="17"/>
      <c r="P143" s="19"/>
    </row>
    <row r="144" spans="1:21" ht="15.75" customHeight="1">
      <c r="B144" s="47" t="s">
        <v>100</v>
      </c>
    </row>
    <row r="145" spans="2:2" ht="15.75" customHeight="1">
      <c r="B145" s="48" t="s">
        <v>227</v>
      </c>
    </row>
    <row r="146" spans="2:2" ht="15.75" customHeight="1"/>
    <row r="147" spans="2:2" ht="15.75" customHeight="1">
      <c r="B147" s="48"/>
    </row>
  </sheetData>
  <printOptions horizontalCentered="1"/>
  <pageMargins left="0.5" right="0.5" top="1" bottom="1" header="0.5" footer="0.5"/>
  <pageSetup scale="44" fitToHeight="0" orientation="landscape" r:id="rId1"/>
  <headerFooter alignWithMargins="0">
    <oddFooter>&amp;LPrepared by Pricing &amp;D&amp;CPage &amp;P of &amp;N&amp;R&amp;F&amp;A</oddFooter>
  </headerFooter>
  <rowBreaks count="1" manualBreakCount="1">
    <brk id="98"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4AA58-DDB9-4BAD-B2E9-920887A53212}">
  <dimension ref="A1:S169"/>
  <sheetViews>
    <sheetView view="pageBreakPreview" topLeftCell="A3" zoomScale="70" zoomScaleNormal="70" zoomScaleSheetLayoutView="70" workbookViewId="0">
      <pane xSplit="3" ySplit="9" topLeftCell="D12" activePane="bottomRight" state="frozen"/>
      <selection activeCell="G24" sqref="G24"/>
      <selection pane="topRight" activeCell="G24" sqref="G24"/>
      <selection pane="bottomLeft" activeCell="G24" sqref="G24"/>
      <selection pane="bottomRight" activeCell="D12" sqref="D12"/>
    </sheetView>
  </sheetViews>
  <sheetFormatPr defaultColWidth="10" defaultRowHeight="15.75"/>
  <cols>
    <col min="1" max="1" width="4" style="1" customWidth="1"/>
    <col min="2" max="2" width="21.7109375" style="1" customWidth="1"/>
    <col min="3" max="3" width="4" style="1" customWidth="1"/>
    <col min="4" max="10" width="15.28515625" style="1" customWidth="1"/>
    <col min="11" max="11" width="11.140625" style="1" hidden="1" customWidth="1"/>
    <col min="12" max="14" width="29.28515625" style="1" customWidth="1"/>
    <col min="15" max="15" width="4" style="1" customWidth="1"/>
    <col min="16" max="17" width="15.28515625" style="1" customWidth="1"/>
    <col min="18" max="18" width="37.140625" style="1" customWidth="1"/>
    <col min="19" max="19" width="30" style="1" customWidth="1"/>
    <col min="20" max="16384" width="10" style="1"/>
  </cols>
  <sheetData>
    <row r="1" spans="1:19">
      <c r="N1" s="1" t="s">
        <v>110</v>
      </c>
      <c r="Q1" s="1" t="s">
        <v>111</v>
      </c>
    </row>
    <row r="2" spans="1:19">
      <c r="Q2" s="1" t="s">
        <v>112</v>
      </c>
    </row>
    <row r="3" spans="1:19" ht="18.75">
      <c r="A3" s="3" t="s">
        <v>228</v>
      </c>
      <c r="B3" s="3"/>
      <c r="C3" s="3"/>
      <c r="D3" s="3"/>
      <c r="E3" s="3"/>
      <c r="F3" s="3"/>
      <c r="G3" s="3"/>
      <c r="H3" s="3"/>
      <c r="I3" s="3"/>
      <c r="J3" s="3"/>
      <c r="K3" s="3"/>
      <c r="L3" s="3"/>
      <c r="M3" s="3"/>
      <c r="N3" s="3"/>
      <c r="O3" s="3"/>
      <c r="P3" s="3"/>
      <c r="Q3" s="3"/>
      <c r="R3" s="2"/>
    </row>
    <row r="4" spans="1:19" ht="18.75">
      <c r="A4" s="3" t="s">
        <v>114</v>
      </c>
      <c r="B4" s="3"/>
      <c r="C4" s="3"/>
      <c r="D4" s="3"/>
      <c r="E4" s="3"/>
      <c r="F4" s="3"/>
      <c r="G4" s="3"/>
      <c r="H4" s="3"/>
      <c r="I4" s="3"/>
      <c r="J4" s="3"/>
      <c r="K4" s="3"/>
      <c r="L4" s="3"/>
      <c r="M4" s="3"/>
      <c r="N4" s="3"/>
      <c r="O4" s="3"/>
      <c r="P4" s="3"/>
      <c r="Q4" s="3"/>
      <c r="R4" s="2"/>
    </row>
    <row r="5" spans="1:19" ht="18.75">
      <c r="A5" s="3" t="s">
        <v>3</v>
      </c>
      <c r="B5" s="3"/>
      <c r="C5" s="3"/>
      <c r="D5" s="3"/>
      <c r="E5" s="3"/>
      <c r="F5" s="3"/>
      <c r="G5" s="3"/>
      <c r="H5" s="3"/>
      <c r="I5" s="3"/>
      <c r="J5" s="3"/>
      <c r="K5" s="3"/>
      <c r="L5" s="3"/>
      <c r="M5" s="3"/>
      <c r="N5" s="3"/>
      <c r="O5" s="3"/>
      <c r="P5" s="3"/>
      <c r="Q5" s="3"/>
      <c r="R5" s="2"/>
    </row>
    <row r="6" spans="1:19" ht="18.75">
      <c r="A6" s="3" t="s">
        <v>236</v>
      </c>
      <c r="B6" s="3"/>
      <c r="C6" s="3"/>
      <c r="D6" s="3"/>
      <c r="E6" s="3"/>
      <c r="F6" s="3"/>
      <c r="G6" s="3"/>
      <c r="H6" s="3"/>
      <c r="I6" s="3"/>
      <c r="J6" s="3"/>
      <c r="K6" s="3"/>
      <c r="L6" s="3"/>
      <c r="M6" s="3"/>
      <c r="N6" s="3"/>
      <c r="O6" s="3"/>
      <c r="P6" s="3"/>
      <c r="Q6" s="3"/>
      <c r="R6" s="2"/>
    </row>
    <row r="7" spans="1:19" ht="18.75">
      <c r="A7" s="3"/>
      <c r="B7" s="4"/>
      <c r="C7" s="4"/>
      <c r="D7" s="4"/>
      <c r="E7" s="4"/>
      <c r="F7" s="2"/>
      <c r="G7" s="2"/>
      <c r="H7" s="2"/>
      <c r="I7" s="2"/>
      <c r="J7" s="2"/>
      <c r="K7" s="2"/>
      <c r="L7" s="2"/>
      <c r="M7" s="2"/>
      <c r="N7" s="2"/>
      <c r="O7" s="4"/>
      <c r="P7" s="4"/>
      <c r="Q7" s="4"/>
      <c r="R7" s="2"/>
    </row>
    <row r="8" spans="1:19" ht="18.75">
      <c r="A8" s="3"/>
      <c r="B8" s="4"/>
      <c r="C8" s="4"/>
      <c r="D8" s="4"/>
      <c r="E8" s="4"/>
      <c r="F8" s="2"/>
      <c r="G8" s="2"/>
      <c r="H8" s="2"/>
      <c r="I8" s="2"/>
      <c r="J8" s="2"/>
      <c r="K8" s="2"/>
      <c r="L8" s="2"/>
      <c r="M8" s="2"/>
      <c r="N8" s="8"/>
      <c r="O8" s="180"/>
      <c r="P8" s="2"/>
      <c r="Q8" s="2"/>
      <c r="R8" s="2"/>
    </row>
    <row r="9" spans="1:19" ht="18.75">
      <c r="A9" s="3"/>
      <c r="B9" s="4"/>
      <c r="C9" s="4"/>
      <c r="D9" s="2">
        <v>305</v>
      </c>
      <c r="E9" s="763" t="s">
        <v>4</v>
      </c>
      <c r="F9" s="763"/>
      <c r="G9" s="763"/>
      <c r="H9" s="763"/>
      <c r="I9" s="763"/>
      <c r="J9" s="764"/>
      <c r="K9" s="140" t="s">
        <v>8</v>
      </c>
      <c r="L9" s="141"/>
      <c r="M9" s="141"/>
      <c r="N9" s="142"/>
      <c r="O9" s="152"/>
      <c r="P9" s="11"/>
      <c r="Q9" s="146"/>
      <c r="R9" s="4"/>
    </row>
    <row r="10" spans="1:19" ht="19.5">
      <c r="A10" s="3"/>
      <c r="B10" s="4"/>
      <c r="C10" s="4"/>
      <c r="D10" s="2"/>
      <c r="E10" s="174" t="s">
        <v>223</v>
      </c>
      <c r="F10" s="183"/>
      <c r="G10" s="148" t="s">
        <v>120</v>
      </c>
      <c r="H10" s="148"/>
      <c r="I10" s="2" t="s">
        <v>121</v>
      </c>
      <c r="J10" s="148" t="s">
        <v>122</v>
      </c>
      <c r="K10" s="149"/>
      <c r="L10" s="150" t="s">
        <v>123</v>
      </c>
      <c r="M10" s="151" t="s">
        <v>124</v>
      </c>
      <c r="N10" s="8" t="s">
        <v>125</v>
      </c>
      <c r="O10" s="184"/>
      <c r="P10" s="2" t="s">
        <v>128</v>
      </c>
      <c r="Q10" s="2" t="s">
        <v>13</v>
      </c>
      <c r="R10" s="4"/>
    </row>
    <row r="11" spans="1:19" ht="18.75">
      <c r="B11" s="10"/>
      <c r="D11" s="12" t="s">
        <v>130</v>
      </c>
      <c r="E11" s="11" t="s">
        <v>132</v>
      </c>
      <c r="F11" s="11" t="s">
        <v>131</v>
      </c>
      <c r="G11" s="11" t="s">
        <v>132</v>
      </c>
      <c r="H11" s="11" t="s">
        <v>5</v>
      </c>
      <c r="I11" s="11" t="s">
        <v>133</v>
      </c>
      <c r="J11" s="12" t="s">
        <v>134</v>
      </c>
      <c r="K11" s="146" t="s">
        <v>135</v>
      </c>
      <c r="L11" s="146" t="s">
        <v>65</v>
      </c>
      <c r="M11" s="11" t="s">
        <v>133</v>
      </c>
      <c r="N11" s="12" t="s">
        <v>137</v>
      </c>
      <c r="O11" s="152"/>
      <c r="P11" s="11" t="s">
        <v>21</v>
      </c>
      <c r="Q11" s="11" t="s">
        <v>22</v>
      </c>
    </row>
    <row r="12" spans="1:19">
      <c r="A12" s="10" t="s">
        <v>23</v>
      </c>
      <c r="B12" s="10"/>
      <c r="D12" s="153"/>
      <c r="J12" s="154"/>
      <c r="K12" s="19"/>
      <c r="L12" s="19"/>
      <c r="N12" s="18"/>
      <c r="O12" s="185"/>
    </row>
    <row r="13" spans="1:19">
      <c r="B13" s="1" t="s">
        <v>25</v>
      </c>
      <c r="D13" s="154">
        <v>123719398.61</v>
      </c>
      <c r="E13" s="19">
        <v>0</v>
      </c>
      <c r="F13" s="19">
        <v>-3644549.7120810105</v>
      </c>
      <c r="G13" s="19">
        <v>5986321.0899999999</v>
      </c>
      <c r="H13" s="19">
        <v>2892856.76</v>
      </c>
      <c r="I13" s="19">
        <f>SUM(E13:H13)</f>
        <v>5234628.1379189892</v>
      </c>
      <c r="J13" s="154">
        <f>D13+I13</f>
        <v>128954026.74791899</v>
      </c>
      <c r="K13" s="82">
        <v>0</v>
      </c>
      <c r="L13" s="19">
        <v>3714132.2520809919</v>
      </c>
      <c r="M13" s="19">
        <f>SUM(L13:L13)</f>
        <v>3714132.2520809919</v>
      </c>
      <c r="N13" s="154">
        <f>J13+M13</f>
        <v>132668158.99999999</v>
      </c>
      <c r="O13" s="186"/>
      <c r="P13" s="19">
        <f>I13+M13</f>
        <v>8948760.389999982</v>
      </c>
      <c r="Q13" s="19">
        <f>+D13+P13</f>
        <v>132668158.99999999</v>
      </c>
      <c r="R13" s="155"/>
      <c r="S13" s="19">
        <f>D13+F13+G13</f>
        <v>126061169.98791899</v>
      </c>
    </row>
    <row r="14" spans="1:19">
      <c r="B14" s="1" t="s">
        <v>26</v>
      </c>
      <c r="D14" s="154">
        <v>7427367.3300000001</v>
      </c>
      <c r="E14" s="19">
        <v>0</v>
      </c>
      <c r="F14" s="19">
        <v>-241509.44200544991</v>
      </c>
      <c r="G14" s="19">
        <v>361610.95</v>
      </c>
      <c r="H14" s="19">
        <v>246374.42</v>
      </c>
      <c r="I14" s="19">
        <f t="shared" ref="I14:I18" si="0">SUM(E14:H14)</f>
        <v>366475.92799455009</v>
      </c>
      <c r="J14" s="154">
        <f t="shared" ref="J14:J18" si="1">D14+I14</f>
        <v>7793843.2579945503</v>
      </c>
      <c r="K14" s="157">
        <f>$K$13</f>
        <v>0</v>
      </c>
      <c r="L14" s="19">
        <v>223122.74200544972</v>
      </c>
      <c r="M14" s="19">
        <f t="shared" ref="M14:M18" si="2">SUM(L14:L14)</f>
        <v>223122.74200544972</v>
      </c>
      <c r="N14" s="154">
        <f t="shared" ref="N14:N18" si="3">J14+M14</f>
        <v>8016966</v>
      </c>
      <c r="O14" s="186"/>
      <c r="P14" s="19">
        <f t="shared" ref="P14:P18" si="4">I14+M14</f>
        <v>589598.66999999981</v>
      </c>
      <c r="Q14" s="19">
        <f t="shared" ref="Q14:Q18" si="5">+D14+P14</f>
        <v>8016966</v>
      </c>
      <c r="R14" s="155"/>
      <c r="S14" s="19">
        <f t="shared" ref="S14:S18" si="6">D14+F14+G14</f>
        <v>7547468.8379945504</v>
      </c>
    </row>
    <row r="15" spans="1:19">
      <c r="B15" s="1" t="s">
        <v>27</v>
      </c>
      <c r="D15" s="154">
        <v>210220.87</v>
      </c>
      <c r="E15" s="19">
        <v>0</v>
      </c>
      <c r="F15" s="19">
        <v>-6143.9335777420374</v>
      </c>
      <c r="G15" s="19">
        <v>9237.4500000000007</v>
      </c>
      <c r="H15" s="19">
        <v>3176.29</v>
      </c>
      <c r="I15" s="19">
        <f t="shared" si="0"/>
        <v>6269.8064222579633</v>
      </c>
      <c r="J15" s="154">
        <f t="shared" si="1"/>
        <v>216490.67642225797</v>
      </c>
      <c r="K15" s="157">
        <f>$K$13</f>
        <v>0</v>
      </c>
      <c r="L15" s="19">
        <v>6290.323577742005</v>
      </c>
      <c r="M15" s="19">
        <f t="shared" si="2"/>
        <v>6290.323577742005</v>
      </c>
      <c r="N15" s="154">
        <f t="shared" si="3"/>
        <v>222780.99999999997</v>
      </c>
      <c r="O15" s="186"/>
      <c r="P15" s="19">
        <f t="shared" si="4"/>
        <v>12560.129999999968</v>
      </c>
      <c r="Q15" s="19">
        <f t="shared" si="5"/>
        <v>222780.99999999997</v>
      </c>
      <c r="R15" s="155"/>
      <c r="S15" s="19">
        <f t="shared" si="6"/>
        <v>213314.38642225796</v>
      </c>
    </row>
    <row r="16" spans="1:19">
      <c r="B16" s="1" t="s">
        <v>28</v>
      </c>
      <c r="D16" s="154">
        <v>37278.11</v>
      </c>
      <c r="E16" s="19">
        <v>0</v>
      </c>
      <c r="F16" s="19">
        <v>-1121.7865500000105</v>
      </c>
      <c r="G16" s="19">
        <v>1675.58</v>
      </c>
      <c r="H16" s="19">
        <v>0</v>
      </c>
      <c r="I16" s="19">
        <f t="shared" si="0"/>
        <v>553.79344999998943</v>
      </c>
      <c r="J16" s="154">
        <f t="shared" si="1"/>
        <v>37831.903449999991</v>
      </c>
      <c r="K16" s="157">
        <f>$K$13</f>
        <v>0</v>
      </c>
      <c r="L16" s="19">
        <v>1084.096550000002</v>
      </c>
      <c r="M16" s="19">
        <f t="shared" si="2"/>
        <v>1084.096550000002</v>
      </c>
      <c r="N16" s="154">
        <f t="shared" si="3"/>
        <v>38915.999999999993</v>
      </c>
      <c r="O16" s="186"/>
      <c r="P16" s="19">
        <f t="shared" si="4"/>
        <v>1637.8899999999915</v>
      </c>
      <c r="Q16" s="19">
        <f t="shared" si="5"/>
        <v>38915.999999999993</v>
      </c>
      <c r="R16" s="155"/>
      <c r="S16" s="19">
        <f t="shared" si="6"/>
        <v>37831.903449999991</v>
      </c>
    </row>
    <row r="17" spans="1:19">
      <c r="B17" s="1" t="s">
        <v>30</v>
      </c>
      <c r="D17" s="154">
        <v>264078.17</v>
      </c>
      <c r="E17" s="19">
        <v>0</v>
      </c>
      <c r="F17" s="19">
        <f>-D17-G17</f>
        <v>-276110.82</v>
      </c>
      <c r="G17" s="19">
        <v>12032.65</v>
      </c>
      <c r="H17" s="19">
        <v>0</v>
      </c>
      <c r="I17" s="19">
        <f t="shared" si="0"/>
        <v>-264078.17</v>
      </c>
      <c r="J17" s="154">
        <f t="shared" si="1"/>
        <v>0</v>
      </c>
      <c r="K17" s="157">
        <f>$K$13</f>
        <v>0</v>
      </c>
      <c r="L17" s="19">
        <v>0</v>
      </c>
      <c r="M17" s="19">
        <f t="shared" si="2"/>
        <v>0</v>
      </c>
      <c r="N17" s="154">
        <f t="shared" si="3"/>
        <v>0</v>
      </c>
      <c r="O17" s="186"/>
      <c r="P17" s="19">
        <f t="shared" si="4"/>
        <v>-264078.17</v>
      </c>
      <c r="Q17" s="19">
        <f t="shared" si="5"/>
        <v>0</v>
      </c>
      <c r="R17" s="155"/>
      <c r="S17" s="19">
        <f t="shared" si="6"/>
        <v>-2.3646862246096134E-11</v>
      </c>
    </row>
    <row r="18" spans="1:19">
      <c r="B18" s="1" t="s">
        <v>31</v>
      </c>
      <c r="D18" s="158">
        <v>2379696.33</v>
      </c>
      <c r="E18" s="22">
        <v>0</v>
      </c>
      <c r="F18" s="22">
        <v>-61765.562157701548</v>
      </c>
      <c r="G18" s="22">
        <v>87583.64</v>
      </c>
      <c r="H18" s="22">
        <v>-45231.24</v>
      </c>
      <c r="I18" s="22">
        <f t="shared" si="0"/>
        <v>-19413.162157701547</v>
      </c>
      <c r="J18" s="158">
        <f t="shared" si="1"/>
        <v>2360283.1678422987</v>
      </c>
      <c r="K18" s="159">
        <f>$K$13</f>
        <v>0</v>
      </c>
      <c r="L18" s="22">
        <v>46175.83215770172</v>
      </c>
      <c r="M18" s="22">
        <f t="shared" si="2"/>
        <v>46175.83215770172</v>
      </c>
      <c r="N18" s="158">
        <f t="shared" si="3"/>
        <v>2406459.0000000005</v>
      </c>
      <c r="O18" s="186"/>
      <c r="P18" s="22">
        <f t="shared" si="4"/>
        <v>26762.670000000173</v>
      </c>
      <c r="Q18" s="22">
        <f t="shared" si="5"/>
        <v>2406459.0000000005</v>
      </c>
      <c r="R18" s="155"/>
      <c r="S18" s="19">
        <f t="shared" si="6"/>
        <v>2405514.4078422985</v>
      </c>
    </row>
    <row r="19" spans="1:19">
      <c r="B19" s="1" t="s">
        <v>33</v>
      </c>
      <c r="D19" s="154">
        <f>SUM(D13:D18)</f>
        <v>134038039.42</v>
      </c>
      <c r="E19" s="187">
        <f>SUM(E13:E18)</f>
        <v>0</v>
      </c>
      <c r="F19" s="19">
        <f>SUM(F13:F18)</f>
        <v>-4231201.2563719032</v>
      </c>
      <c r="G19" s="19">
        <f t="shared" ref="G19:I19" si="7">SUM(G13:G18)</f>
        <v>6458461.3600000003</v>
      </c>
      <c r="H19" s="19">
        <f t="shared" si="7"/>
        <v>3097176.2299999995</v>
      </c>
      <c r="I19" s="19">
        <f t="shared" si="7"/>
        <v>5324436.3336280957</v>
      </c>
      <c r="J19" s="154">
        <f>SUM(J13:J18)</f>
        <v>139362475.75362813</v>
      </c>
      <c r="K19" s="157"/>
      <c r="L19" s="19">
        <f>SUM(L13:L18)</f>
        <v>3990805.2463718853</v>
      </c>
      <c r="M19" s="19">
        <f>SUM(M13:M18)</f>
        <v>3990805.2463718853</v>
      </c>
      <c r="N19" s="19">
        <f>SUM(N13:N18)</f>
        <v>143353281</v>
      </c>
      <c r="O19" s="186"/>
      <c r="P19" s="19">
        <f>SUM(P13:P18)</f>
        <v>9315241.5799999833</v>
      </c>
      <c r="Q19" s="19">
        <f>SUM(Q13:Q18)</f>
        <v>143353281</v>
      </c>
      <c r="R19" s="155"/>
      <c r="S19" s="19">
        <f>SUM(S13:S18)</f>
        <v>136265299.52362809</v>
      </c>
    </row>
    <row r="20" spans="1:19">
      <c r="D20" s="154"/>
      <c r="E20" s="19"/>
      <c r="F20" s="19"/>
      <c r="G20" s="19"/>
      <c r="H20" s="19"/>
      <c r="I20" s="19"/>
      <c r="J20" s="154"/>
      <c r="K20" s="157"/>
      <c r="L20" s="19"/>
      <c r="M20" s="19" t="s">
        <v>65</v>
      </c>
      <c r="N20" s="154"/>
      <c r="O20" s="186"/>
      <c r="P20" s="19"/>
      <c r="Q20" s="19"/>
      <c r="R20" s="155"/>
      <c r="S20" s="156"/>
    </row>
    <row r="21" spans="1:19" s="23" customFormat="1">
      <c r="B21" s="1" t="s">
        <v>34</v>
      </c>
      <c r="D21" s="158">
        <v>148952.47</v>
      </c>
      <c r="E21" s="22">
        <v>0</v>
      </c>
      <c r="F21" s="22">
        <v>-2606.7589015376425</v>
      </c>
      <c r="G21" s="22">
        <v>4337.41</v>
      </c>
      <c r="H21" s="22">
        <v>0</v>
      </c>
      <c r="I21" s="22">
        <f>SUM(E21:H21)</f>
        <v>1730.6510984623574</v>
      </c>
      <c r="J21" s="158">
        <f>D21+I21</f>
        <v>150683.12109846235</v>
      </c>
      <c r="K21" s="159">
        <v>0</v>
      </c>
      <c r="L21" s="22">
        <v>1789.2472664439993</v>
      </c>
      <c r="M21" s="22">
        <f>SUM(L21:L21)</f>
        <v>1789.2472664439993</v>
      </c>
      <c r="N21" s="158">
        <f>J21+M21</f>
        <v>152472.36836490635</v>
      </c>
      <c r="O21" s="188"/>
      <c r="P21" s="22">
        <f>I21+M21</f>
        <v>3519.8983649063566</v>
      </c>
      <c r="Q21" s="22">
        <f>+D21+P21</f>
        <v>152472.36836490635</v>
      </c>
      <c r="R21" s="155"/>
      <c r="S21" s="19">
        <f>D21+F21+G21</f>
        <v>150683.12109846238</v>
      </c>
    </row>
    <row r="22" spans="1:19">
      <c r="B22" s="1" t="s">
        <v>33</v>
      </c>
      <c r="D22" s="154">
        <f t="shared" ref="D22:J22" si="8">SUM(D21:D21)</f>
        <v>148952.47</v>
      </c>
      <c r="E22" s="187">
        <f t="shared" si="8"/>
        <v>0</v>
      </c>
      <c r="F22" s="19">
        <f t="shared" si="8"/>
        <v>-2606.7589015376425</v>
      </c>
      <c r="G22" s="19">
        <f t="shared" si="8"/>
        <v>4337.41</v>
      </c>
      <c r="H22" s="19">
        <f t="shared" si="8"/>
        <v>0</v>
      </c>
      <c r="I22" s="19">
        <f t="shared" si="8"/>
        <v>1730.6510984623574</v>
      </c>
      <c r="J22" s="154">
        <f t="shared" si="8"/>
        <v>150683.12109846235</v>
      </c>
      <c r="K22" s="159"/>
      <c r="L22" s="19">
        <f>SUM(L21:L21)</f>
        <v>1789.2472664439993</v>
      </c>
      <c r="M22" s="19">
        <f>SUM(M21:M21)</f>
        <v>1789.2472664439993</v>
      </c>
      <c r="N22" s="154">
        <f>SUM(N21:N21)</f>
        <v>152472.36836490635</v>
      </c>
      <c r="O22" s="186"/>
      <c r="P22" s="19">
        <f>SUM(P21:P21)</f>
        <v>3519.8983649063566</v>
      </c>
      <c r="Q22" s="19">
        <f>SUM(Q21:Q21)</f>
        <v>152472.36836490635</v>
      </c>
      <c r="R22" s="155"/>
    </row>
    <row r="23" spans="1:19">
      <c r="D23" s="154"/>
      <c r="E23" s="19"/>
      <c r="F23" s="19"/>
      <c r="G23" s="19"/>
      <c r="H23" s="19"/>
      <c r="I23" s="19"/>
      <c r="J23" s="154"/>
      <c r="K23" s="159"/>
      <c r="L23" s="157"/>
      <c r="M23" s="157"/>
      <c r="N23" s="154"/>
      <c r="O23" s="186"/>
      <c r="P23" s="19"/>
      <c r="Q23" s="19"/>
      <c r="R23" s="155"/>
      <c r="S23" s="160"/>
    </row>
    <row r="24" spans="1:19" s="23" customFormat="1">
      <c r="A24" s="1"/>
      <c r="B24" s="1" t="s">
        <v>36</v>
      </c>
      <c r="C24" s="1"/>
      <c r="D24" s="158">
        <v>1361.59</v>
      </c>
      <c r="E24" s="22"/>
      <c r="F24" s="22">
        <v>0</v>
      </c>
      <c r="G24" s="22">
        <v>0</v>
      </c>
      <c r="H24" s="22">
        <v>0</v>
      </c>
      <c r="I24" s="22">
        <f>SUM(F24:H24)</f>
        <v>0</v>
      </c>
      <c r="J24" s="158">
        <f>D24+I24</f>
        <v>1361.59</v>
      </c>
      <c r="K24" s="159">
        <v>0</v>
      </c>
      <c r="L24" s="22">
        <f>ROUND(J24*K24*((366-30)/(366+30*K24)),0)</f>
        <v>0</v>
      </c>
      <c r="M24" s="22">
        <f>SUM(L24:L24)</f>
        <v>0</v>
      </c>
      <c r="N24" s="154">
        <f>J24+M24</f>
        <v>1361.59</v>
      </c>
      <c r="O24" s="188"/>
      <c r="P24" s="22">
        <f>I24+M24</f>
        <v>0</v>
      </c>
      <c r="Q24" s="22">
        <f>+D24+P24</f>
        <v>1361.59</v>
      </c>
      <c r="R24" s="155"/>
    </row>
    <row r="25" spans="1:19" s="23" customFormat="1">
      <c r="A25" s="1"/>
      <c r="C25" s="1"/>
      <c r="D25" s="158"/>
      <c r="E25" s="22"/>
      <c r="F25" s="22"/>
      <c r="G25" s="22"/>
      <c r="H25" s="22"/>
      <c r="I25" s="22"/>
      <c r="J25" s="158"/>
      <c r="K25" s="159"/>
      <c r="L25" s="22"/>
      <c r="M25" s="22"/>
      <c r="N25" s="158"/>
      <c r="O25" s="188"/>
      <c r="P25" s="19"/>
      <c r="Q25" s="22"/>
      <c r="R25" s="155"/>
    </row>
    <row r="26" spans="1:19" s="23" customFormat="1">
      <c r="A26" s="1"/>
      <c r="B26" s="1" t="s">
        <v>38</v>
      </c>
      <c r="C26" s="1"/>
      <c r="D26" s="158">
        <v>-1320000</v>
      </c>
      <c r="E26" s="22"/>
      <c r="F26" s="22">
        <f>-D26</f>
        <v>1320000</v>
      </c>
      <c r="G26" s="22">
        <v>0</v>
      </c>
      <c r="H26" s="22">
        <v>0</v>
      </c>
      <c r="I26" s="22">
        <f t="shared" ref="I26:I34" si="9">SUM(F26:H26)</f>
        <v>1320000</v>
      </c>
      <c r="J26" s="158">
        <f t="shared" ref="J26:J34" si="10">D26+I26</f>
        <v>0</v>
      </c>
      <c r="K26" s="159">
        <v>0</v>
      </c>
      <c r="L26" s="22">
        <f t="shared" ref="L26:L34" si="11">ROUND(J26*K26*((366-30)/(366+30*K26)),0)</f>
        <v>0</v>
      </c>
      <c r="M26" s="22">
        <f t="shared" ref="M26:M34" si="12">SUM(L26:L26)</f>
        <v>0</v>
      </c>
      <c r="N26" s="158">
        <f t="shared" ref="N26:N34" si="13">J26+M26</f>
        <v>0</v>
      </c>
      <c r="O26" s="188"/>
      <c r="P26" s="22">
        <f>I26+M26</f>
        <v>1320000</v>
      </c>
      <c r="Q26" s="22">
        <f t="shared" ref="Q26:Q34" si="14">+D26+P26</f>
        <v>0</v>
      </c>
      <c r="R26" s="155"/>
    </row>
    <row r="27" spans="1:19" s="23" customFormat="1">
      <c r="A27" s="1"/>
      <c r="B27" s="1" t="s">
        <v>40</v>
      </c>
      <c r="C27" s="1"/>
      <c r="D27" s="158">
        <v>-4063055.71</v>
      </c>
      <c r="E27" s="22"/>
      <c r="F27" s="22">
        <f>-D27</f>
        <v>4063055.71</v>
      </c>
      <c r="G27" s="22">
        <v>0</v>
      </c>
      <c r="H27" s="22">
        <v>0</v>
      </c>
      <c r="I27" s="22">
        <f t="shared" si="9"/>
        <v>4063055.71</v>
      </c>
      <c r="J27" s="158">
        <f t="shared" si="10"/>
        <v>0</v>
      </c>
      <c r="K27" s="159">
        <v>0</v>
      </c>
      <c r="L27" s="22">
        <f t="shared" si="11"/>
        <v>0</v>
      </c>
      <c r="M27" s="22">
        <f t="shared" si="12"/>
        <v>0</v>
      </c>
      <c r="N27" s="158">
        <f t="shared" si="13"/>
        <v>0</v>
      </c>
      <c r="O27" s="188"/>
      <c r="P27" s="22">
        <f t="shared" ref="P27" si="15">I27+M27</f>
        <v>4063055.71</v>
      </c>
      <c r="Q27" s="22">
        <f t="shared" si="14"/>
        <v>0</v>
      </c>
      <c r="R27" s="155"/>
    </row>
    <row r="28" spans="1:19" s="23" customFormat="1">
      <c r="B28" s="1" t="s">
        <v>42</v>
      </c>
      <c r="D28" s="158">
        <v>0</v>
      </c>
      <c r="E28" s="22"/>
      <c r="F28" s="22">
        <f>-D28</f>
        <v>0</v>
      </c>
      <c r="G28" s="22">
        <v>0</v>
      </c>
      <c r="H28" s="22">
        <v>0</v>
      </c>
      <c r="I28" s="22">
        <f t="shared" si="9"/>
        <v>0</v>
      </c>
      <c r="J28" s="158">
        <f t="shared" si="10"/>
        <v>0</v>
      </c>
      <c r="K28" s="159">
        <v>0</v>
      </c>
      <c r="L28" s="22">
        <f t="shared" si="11"/>
        <v>0</v>
      </c>
      <c r="M28" s="22">
        <f t="shared" si="12"/>
        <v>0</v>
      </c>
      <c r="N28" s="158">
        <f t="shared" si="13"/>
        <v>0</v>
      </c>
      <c r="O28" s="188"/>
      <c r="P28" s="22">
        <f>I28+M28</f>
        <v>0</v>
      </c>
      <c r="Q28" s="22">
        <f t="shared" si="14"/>
        <v>0</v>
      </c>
      <c r="R28" s="24"/>
    </row>
    <row r="29" spans="1:19" s="23" customFormat="1">
      <c r="B29" s="1" t="s">
        <v>44</v>
      </c>
      <c r="D29" s="158">
        <v>0</v>
      </c>
      <c r="E29" s="22"/>
      <c r="F29" s="22">
        <f>-D29</f>
        <v>0</v>
      </c>
      <c r="G29" s="22">
        <v>0</v>
      </c>
      <c r="H29" s="22">
        <v>0</v>
      </c>
      <c r="I29" s="22">
        <f t="shared" si="9"/>
        <v>0</v>
      </c>
      <c r="J29" s="158">
        <f t="shared" si="10"/>
        <v>0</v>
      </c>
      <c r="K29" s="159">
        <v>0</v>
      </c>
      <c r="L29" s="22">
        <f t="shared" si="11"/>
        <v>0</v>
      </c>
      <c r="M29" s="22">
        <f t="shared" si="12"/>
        <v>0</v>
      </c>
      <c r="N29" s="158">
        <f t="shared" si="13"/>
        <v>0</v>
      </c>
      <c r="O29" s="188"/>
      <c r="P29" s="22">
        <f>I29+M29</f>
        <v>0</v>
      </c>
      <c r="Q29" s="22">
        <f t="shared" si="14"/>
        <v>0</v>
      </c>
      <c r="R29" s="24"/>
      <c r="S29" s="24"/>
    </row>
    <row r="30" spans="1:19" s="23" customFormat="1">
      <c r="B30" s="1" t="s">
        <v>46</v>
      </c>
      <c r="D30" s="158">
        <v>0</v>
      </c>
      <c r="E30" s="22"/>
      <c r="F30" s="22">
        <f>-D30</f>
        <v>0</v>
      </c>
      <c r="G30" s="22">
        <v>0</v>
      </c>
      <c r="H30" s="22">
        <v>0</v>
      </c>
      <c r="I30" s="22">
        <f t="shared" si="9"/>
        <v>0</v>
      </c>
      <c r="J30" s="158">
        <f t="shared" si="10"/>
        <v>0</v>
      </c>
      <c r="K30" s="159">
        <v>0</v>
      </c>
      <c r="L30" s="22">
        <f t="shared" si="11"/>
        <v>0</v>
      </c>
      <c r="M30" s="22">
        <f t="shared" si="12"/>
        <v>0</v>
      </c>
      <c r="N30" s="158">
        <f t="shared" si="13"/>
        <v>0</v>
      </c>
      <c r="O30" s="188"/>
      <c r="P30" s="22">
        <f>I30+M30</f>
        <v>0</v>
      </c>
      <c r="Q30" s="22">
        <f t="shared" si="14"/>
        <v>0</v>
      </c>
      <c r="R30" s="24"/>
      <c r="S30" s="24"/>
    </row>
    <row r="31" spans="1:19" s="23" customFormat="1">
      <c r="B31" s="1" t="s">
        <v>48</v>
      </c>
      <c r="D31" s="158">
        <v>4745733.83</v>
      </c>
      <c r="E31" s="22"/>
      <c r="F31" s="22">
        <f t="shared" ref="F31:F32" si="16">-D31</f>
        <v>-4745733.83</v>
      </c>
      <c r="G31" s="22">
        <v>0</v>
      </c>
      <c r="H31" s="22">
        <v>0</v>
      </c>
      <c r="I31" s="22">
        <f t="shared" si="9"/>
        <v>-4745733.83</v>
      </c>
      <c r="J31" s="158">
        <f t="shared" si="10"/>
        <v>0</v>
      </c>
      <c r="K31" s="159">
        <v>0</v>
      </c>
      <c r="L31" s="22">
        <f t="shared" si="11"/>
        <v>0</v>
      </c>
      <c r="M31" s="22">
        <f t="shared" si="12"/>
        <v>0</v>
      </c>
      <c r="N31" s="158">
        <f t="shared" si="13"/>
        <v>0</v>
      </c>
      <c r="O31" s="188"/>
      <c r="P31" s="22">
        <f t="shared" ref="P31:P32" si="17">I31+M31</f>
        <v>-4745733.83</v>
      </c>
      <c r="Q31" s="22">
        <f t="shared" si="14"/>
        <v>0</v>
      </c>
      <c r="R31" s="24"/>
      <c r="S31" s="24"/>
    </row>
    <row r="32" spans="1:19" s="23" customFormat="1">
      <c r="B32" s="1" t="s">
        <v>50</v>
      </c>
      <c r="D32" s="158">
        <v>113307.77</v>
      </c>
      <c r="E32" s="22"/>
      <c r="F32" s="22">
        <f t="shared" si="16"/>
        <v>-113307.77</v>
      </c>
      <c r="G32" s="22">
        <v>0</v>
      </c>
      <c r="H32" s="22">
        <v>0</v>
      </c>
      <c r="I32" s="22">
        <f t="shared" si="9"/>
        <v>-113307.77</v>
      </c>
      <c r="J32" s="158">
        <f t="shared" si="10"/>
        <v>0</v>
      </c>
      <c r="K32" s="159">
        <v>0</v>
      </c>
      <c r="L32" s="22">
        <f t="shared" si="11"/>
        <v>0</v>
      </c>
      <c r="M32" s="22">
        <f t="shared" si="12"/>
        <v>0</v>
      </c>
      <c r="N32" s="158">
        <f t="shared" si="13"/>
        <v>0</v>
      </c>
      <c r="O32" s="188"/>
      <c r="P32" s="22">
        <f t="shared" si="17"/>
        <v>-113307.77</v>
      </c>
      <c r="Q32" s="22">
        <f t="shared" si="14"/>
        <v>0</v>
      </c>
      <c r="R32" s="24"/>
      <c r="S32" s="24"/>
    </row>
    <row r="33" spans="1:19" s="23" customFormat="1">
      <c r="A33" s="1"/>
      <c r="B33" s="1" t="s">
        <v>143</v>
      </c>
      <c r="C33" s="1"/>
      <c r="D33" s="158">
        <v>56582.47</v>
      </c>
      <c r="E33" s="22"/>
      <c r="F33" s="22">
        <v>0</v>
      </c>
      <c r="G33" s="22">
        <f>-D33</f>
        <v>-56582.47</v>
      </c>
      <c r="H33" s="22">
        <v>0</v>
      </c>
      <c r="I33" s="22">
        <f t="shared" si="9"/>
        <v>-56582.47</v>
      </c>
      <c r="J33" s="158">
        <f t="shared" si="10"/>
        <v>0</v>
      </c>
      <c r="K33" s="159">
        <v>0</v>
      </c>
      <c r="L33" s="22">
        <f t="shared" si="11"/>
        <v>0</v>
      </c>
      <c r="M33" s="22">
        <f t="shared" si="12"/>
        <v>0</v>
      </c>
      <c r="N33" s="158">
        <f t="shared" si="13"/>
        <v>0</v>
      </c>
      <c r="O33" s="188"/>
      <c r="P33" s="22">
        <f>I33+M33</f>
        <v>-56582.47</v>
      </c>
      <c r="Q33" s="22">
        <f t="shared" si="14"/>
        <v>0</v>
      </c>
      <c r="R33" s="24"/>
    </row>
    <row r="34" spans="1:19" s="23" customFormat="1">
      <c r="A34" s="1"/>
      <c r="B34" s="1" t="s">
        <v>54</v>
      </c>
      <c r="C34" s="1"/>
      <c r="D34" s="158">
        <v>82078.77</v>
      </c>
      <c r="E34" s="22"/>
      <c r="F34" s="22">
        <f>D34*-1</f>
        <v>-82078.77</v>
      </c>
      <c r="G34" s="22">
        <v>0</v>
      </c>
      <c r="H34" s="22">
        <v>0</v>
      </c>
      <c r="I34" s="22">
        <f t="shared" si="9"/>
        <v>-82078.77</v>
      </c>
      <c r="J34" s="158">
        <f t="shared" si="10"/>
        <v>0</v>
      </c>
      <c r="K34" s="159">
        <v>0</v>
      </c>
      <c r="L34" s="22">
        <f t="shared" si="11"/>
        <v>0</v>
      </c>
      <c r="M34" s="22">
        <f t="shared" si="12"/>
        <v>0</v>
      </c>
      <c r="N34" s="158">
        <f t="shared" si="13"/>
        <v>0</v>
      </c>
      <c r="O34" s="188"/>
      <c r="P34" s="22">
        <f>I34+M34</f>
        <v>-82078.77</v>
      </c>
      <c r="Q34" s="22">
        <f t="shared" si="14"/>
        <v>0</v>
      </c>
      <c r="R34" s="24"/>
    </row>
    <row r="35" spans="1:19" s="23" customFormat="1">
      <c r="A35" s="1"/>
      <c r="C35" s="1"/>
      <c r="D35" s="158"/>
      <c r="E35" s="22"/>
      <c r="F35" s="22"/>
      <c r="G35" s="22"/>
      <c r="H35" s="22"/>
      <c r="I35" s="22"/>
      <c r="J35" s="158"/>
      <c r="K35" s="159"/>
      <c r="L35" s="19"/>
      <c r="M35" s="22"/>
      <c r="N35" s="158"/>
      <c r="O35" s="188"/>
      <c r="P35" s="22"/>
      <c r="Q35" s="22"/>
      <c r="R35" s="24"/>
    </row>
    <row r="36" spans="1:19" s="23" customFormat="1">
      <c r="B36" s="1" t="s">
        <v>144</v>
      </c>
      <c r="D36" s="158">
        <v>2025000</v>
      </c>
      <c r="E36" s="22">
        <v>0</v>
      </c>
      <c r="F36" s="22">
        <v>0</v>
      </c>
      <c r="G36" s="22">
        <v>0</v>
      </c>
      <c r="H36" s="22">
        <v>0</v>
      </c>
      <c r="I36" s="22">
        <f>SUM(E36:H36)</f>
        <v>0</v>
      </c>
      <c r="J36" s="158">
        <f>D36+I36</f>
        <v>2025000</v>
      </c>
      <c r="K36" s="159">
        <v>0</v>
      </c>
      <c r="L36" s="22">
        <f t="shared" ref="L36" si="18">ROUND(J36*K36*((366-30)/(366+30*K36)),0)</f>
        <v>0</v>
      </c>
      <c r="M36" s="22">
        <f>SUM(L36:L36)</f>
        <v>0</v>
      </c>
      <c r="N36" s="158">
        <f>J36+M36</f>
        <v>2025000</v>
      </c>
      <c r="O36" s="188"/>
      <c r="P36" s="22">
        <f>I36+M36</f>
        <v>0</v>
      </c>
      <c r="Q36" s="22">
        <f>+D36+P36</f>
        <v>2025000</v>
      </c>
      <c r="R36" s="24"/>
    </row>
    <row r="37" spans="1:19" s="23" customFormat="1">
      <c r="A37" s="1"/>
      <c r="C37" s="1"/>
      <c r="D37" s="158"/>
      <c r="E37" s="22"/>
      <c r="F37" s="22"/>
      <c r="G37" s="22"/>
      <c r="H37" s="22"/>
      <c r="I37" s="22"/>
      <c r="J37" s="158"/>
      <c r="K37" s="159"/>
      <c r="L37" s="159"/>
      <c r="M37" s="159"/>
      <c r="N37" s="158"/>
      <c r="O37" s="188"/>
      <c r="P37" s="22"/>
      <c r="Q37" s="22"/>
      <c r="R37" s="24"/>
    </row>
    <row r="38" spans="1:19">
      <c r="B38" s="29" t="s">
        <v>6</v>
      </c>
      <c r="C38" s="30"/>
      <c r="D38" s="161">
        <f t="shared" ref="D38:N38" si="19">+D19+D22+D24+SUM(D26:D36)</f>
        <v>135828000.61000001</v>
      </c>
      <c r="E38" s="34">
        <f t="shared" si="19"/>
        <v>0</v>
      </c>
      <c r="F38" s="35">
        <f t="shared" si="19"/>
        <v>-3791872.6752734408</v>
      </c>
      <c r="G38" s="35">
        <f t="shared" si="19"/>
        <v>6406216.3000000007</v>
      </c>
      <c r="H38" s="35">
        <f t="shared" si="19"/>
        <v>3097176.2299999995</v>
      </c>
      <c r="I38" s="35">
        <f t="shared" si="19"/>
        <v>5711519.8547265586</v>
      </c>
      <c r="J38" s="161">
        <f t="shared" si="19"/>
        <v>141539520.4647266</v>
      </c>
      <c r="K38" s="35">
        <f t="shared" si="19"/>
        <v>0</v>
      </c>
      <c r="L38" s="35">
        <f t="shared" si="19"/>
        <v>3992594.4936383292</v>
      </c>
      <c r="M38" s="35">
        <f t="shared" si="19"/>
        <v>3992594.4936383292</v>
      </c>
      <c r="N38" s="161">
        <f t="shared" si="19"/>
        <v>145532114.9583649</v>
      </c>
      <c r="O38" s="34"/>
      <c r="P38" s="35">
        <f>+P19+P22+P24+SUM(P26:P36)</f>
        <v>9704114.3483648896</v>
      </c>
      <c r="Q38" s="35">
        <f>+Q19+Q22+Q24+SUM(Q26:Q36)</f>
        <v>145532114.9583649</v>
      </c>
      <c r="R38" s="13"/>
    </row>
    <row r="39" spans="1:19">
      <c r="D39" s="154"/>
      <c r="E39" s="19"/>
      <c r="F39" s="19"/>
      <c r="G39" s="19"/>
      <c r="H39" s="19"/>
      <c r="I39" s="19"/>
      <c r="J39" s="154"/>
      <c r="K39" s="19"/>
      <c r="L39" s="19"/>
      <c r="M39" s="19" t="s">
        <v>65</v>
      </c>
      <c r="N39" s="154"/>
      <c r="O39" s="186"/>
      <c r="P39" s="13"/>
      <c r="Q39" s="19"/>
      <c r="R39" s="13"/>
    </row>
    <row r="40" spans="1:19">
      <c r="A40" s="10" t="s">
        <v>58</v>
      </c>
      <c r="B40" s="10"/>
      <c r="D40" s="154"/>
      <c r="E40" s="19"/>
      <c r="F40" s="19"/>
      <c r="G40" s="19"/>
      <c r="H40" s="19"/>
      <c r="I40" s="19"/>
      <c r="J40" s="154"/>
      <c r="K40" s="19"/>
      <c r="L40" s="19"/>
      <c r="M40" s="19"/>
      <c r="N40" s="154"/>
      <c r="O40" s="186"/>
      <c r="P40" s="13"/>
      <c r="Q40" s="19"/>
      <c r="R40" s="13"/>
    </row>
    <row r="41" spans="1:19">
      <c r="B41" s="176" t="s">
        <v>60</v>
      </c>
      <c r="D41" s="154">
        <v>45615590.169999994</v>
      </c>
      <c r="E41" s="19">
        <v>0</v>
      </c>
      <c r="F41" s="19">
        <v>-1377173.3385189907</v>
      </c>
      <c r="G41" s="19">
        <v>121684.09</v>
      </c>
      <c r="H41" s="19">
        <v>-896470.15000000014</v>
      </c>
      <c r="I41" s="19">
        <f>SUM(E41:H41)</f>
        <v>-2151959.3985189907</v>
      </c>
      <c r="J41" s="154">
        <f>D41+I41</f>
        <v>43463630.771481007</v>
      </c>
      <c r="K41" s="82">
        <f>$K$13</f>
        <v>0</v>
      </c>
      <c r="L41" s="19">
        <v>506451.22851899266</v>
      </c>
      <c r="M41" s="19">
        <f>SUM(L41:L41)</f>
        <v>506451.22851899266</v>
      </c>
      <c r="N41" s="154">
        <f>J41+M41</f>
        <v>43970082</v>
      </c>
      <c r="O41" s="186"/>
      <c r="P41" s="19">
        <f>I41+M41</f>
        <v>-1645508.1699999981</v>
      </c>
      <c r="Q41" s="19">
        <f>+D41+P41</f>
        <v>43970082</v>
      </c>
      <c r="R41" s="13"/>
      <c r="S41" s="19">
        <f t="shared" ref="S41:S43" si="20">D41+F41+G41</f>
        <v>44360100.921481006</v>
      </c>
    </row>
    <row r="42" spans="1:19" s="23" customFormat="1">
      <c r="B42" s="176" t="s">
        <v>61</v>
      </c>
      <c r="D42" s="154">
        <v>169247.65</v>
      </c>
      <c r="E42" s="19">
        <v>0</v>
      </c>
      <c r="F42" s="19">
        <v>-4055.566213633188</v>
      </c>
      <c r="G42" s="19">
        <v>3.6</v>
      </c>
      <c r="H42" s="19">
        <v>0</v>
      </c>
      <c r="I42" s="19">
        <f>SUM(E42:H42)</f>
        <v>-4051.9662136331881</v>
      </c>
      <c r="J42" s="154">
        <f>D42+I42</f>
        <v>165195.6837863668</v>
      </c>
      <c r="K42" s="157">
        <f>$K$13</f>
        <v>0</v>
      </c>
      <c r="L42" s="19">
        <v>3702.3162136331957</v>
      </c>
      <c r="M42" s="19">
        <f>SUM(L42:L42)</f>
        <v>3702.3162136331957</v>
      </c>
      <c r="N42" s="154">
        <f>J42+M42</f>
        <v>168898</v>
      </c>
      <c r="O42" s="186"/>
      <c r="P42" s="19">
        <f>I42+M42</f>
        <v>-349.64999999999236</v>
      </c>
      <c r="Q42" s="19">
        <f>+D42+P42</f>
        <v>168898</v>
      </c>
      <c r="R42" s="24"/>
      <c r="S42" s="19">
        <f t="shared" si="20"/>
        <v>165195.6837863668</v>
      </c>
    </row>
    <row r="43" spans="1:19">
      <c r="B43" s="176" t="s">
        <v>63</v>
      </c>
      <c r="C43" s="23"/>
      <c r="D43" s="158">
        <v>98574.930000000008</v>
      </c>
      <c r="E43" s="22">
        <v>0</v>
      </c>
      <c r="F43" s="22">
        <v>-2006.4145556797989</v>
      </c>
      <c r="G43" s="22">
        <v>1266.67</v>
      </c>
      <c r="H43" s="22">
        <v>0</v>
      </c>
      <c r="I43" s="22">
        <f>SUM(E43:H43)</f>
        <v>-739.74455567979885</v>
      </c>
      <c r="J43" s="158">
        <f>D43+I43</f>
        <v>97835.185444320203</v>
      </c>
      <c r="K43" s="159">
        <f>$K$13</f>
        <v>0</v>
      </c>
      <c r="L43" s="22">
        <v>4056.8145556797972</v>
      </c>
      <c r="M43" s="22">
        <f>SUM(L43:L43)</f>
        <v>4056.8145556797972</v>
      </c>
      <c r="N43" s="158">
        <f>J43+M43</f>
        <v>101892</v>
      </c>
      <c r="O43" s="188"/>
      <c r="P43" s="22">
        <f t="shared" ref="P43" si="21">I43+M43</f>
        <v>3317.0699999999983</v>
      </c>
      <c r="Q43" s="22">
        <f>+D43+P43</f>
        <v>101892</v>
      </c>
      <c r="R43" s="13"/>
      <c r="S43" s="19">
        <f t="shared" si="20"/>
        <v>97835.185444320203</v>
      </c>
    </row>
    <row r="44" spans="1:19">
      <c r="B44" s="1" t="s">
        <v>33</v>
      </c>
      <c r="D44" s="154">
        <f t="shared" ref="D44:J44" si="22">SUM(D41:D43)</f>
        <v>45883412.749999993</v>
      </c>
      <c r="E44" s="187">
        <f t="shared" si="22"/>
        <v>0</v>
      </c>
      <c r="F44" s="19">
        <f t="shared" si="22"/>
        <v>-1383235.3192883036</v>
      </c>
      <c r="G44" s="19">
        <f t="shared" si="22"/>
        <v>122954.36</v>
      </c>
      <c r="H44" s="19">
        <f t="shared" si="22"/>
        <v>-896470.15000000014</v>
      </c>
      <c r="I44" s="19">
        <f t="shared" si="22"/>
        <v>-2156751.1092883036</v>
      </c>
      <c r="J44" s="154">
        <f t="shared" si="22"/>
        <v>43726661.640711695</v>
      </c>
      <c r="K44" s="157"/>
      <c r="L44" s="19">
        <f>SUM(L41:L43)</f>
        <v>514210.35928830563</v>
      </c>
      <c r="M44" s="19">
        <f>SUM(M41:M43)</f>
        <v>514210.35928830563</v>
      </c>
      <c r="N44" s="154">
        <f>SUM(N41:N43)</f>
        <v>44240872</v>
      </c>
      <c r="O44" s="186"/>
      <c r="P44" s="19">
        <f>SUM(P41:P43)</f>
        <v>-1642540.7499999979</v>
      </c>
      <c r="Q44" s="19">
        <f>SUM(Q41:Q43)</f>
        <v>44240872</v>
      </c>
      <c r="R44" s="13"/>
      <c r="S44" s="19">
        <f>SUM(S41:S43)</f>
        <v>44623131.790711693</v>
      </c>
    </row>
    <row r="45" spans="1:19">
      <c r="D45" s="154"/>
      <c r="E45" s="19"/>
      <c r="F45" s="19"/>
      <c r="G45" s="19"/>
      <c r="H45" s="19"/>
      <c r="I45" s="19"/>
      <c r="J45" s="154"/>
      <c r="K45" s="19"/>
      <c r="L45" s="19"/>
      <c r="M45" s="19"/>
      <c r="N45" s="154"/>
      <c r="O45" s="186"/>
      <c r="P45" s="19"/>
      <c r="Q45" s="19"/>
      <c r="R45" s="13"/>
    </row>
    <row r="46" spans="1:19">
      <c r="B46" s="176" t="s">
        <v>66</v>
      </c>
      <c r="D46" s="158">
        <v>64133720.529999994</v>
      </c>
      <c r="E46" s="22">
        <v>0</v>
      </c>
      <c r="F46" s="22">
        <v>-1919427.7856073985</v>
      </c>
      <c r="G46" s="22">
        <v>258507.18</v>
      </c>
      <c r="H46" s="22">
        <v>-1046644.81</v>
      </c>
      <c r="I46" s="22">
        <f>SUM(E46:H46)</f>
        <v>-2707565.4156073984</v>
      </c>
      <c r="J46" s="158">
        <f>D46+I46</f>
        <v>61426155.114392594</v>
      </c>
      <c r="K46" s="97">
        <f>$K$13</f>
        <v>0</v>
      </c>
      <c r="L46" s="22">
        <v>1715717.8856074065</v>
      </c>
      <c r="M46" s="22">
        <f>SUM(L46:L46)</f>
        <v>1715717.8856074065</v>
      </c>
      <c r="N46" s="158">
        <f>J46+M46</f>
        <v>63141873</v>
      </c>
      <c r="O46" s="188"/>
      <c r="P46" s="22">
        <f t="shared" ref="P46" si="23">I46+M46</f>
        <v>-991847.52999999188</v>
      </c>
      <c r="Q46" s="22">
        <f>+D46+P46</f>
        <v>63141873</v>
      </c>
      <c r="R46" s="13"/>
      <c r="S46" s="19">
        <f>D46+F46+G46</f>
        <v>62472799.924392596</v>
      </c>
    </row>
    <row r="47" spans="1:19">
      <c r="B47" s="1" t="s">
        <v>33</v>
      </c>
      <c r="D47" s="154">
        <f t="shared" ref="D47:J47" si="24">SUM(D46:D46)</f>
        <v>64133720.529999994</v>
      </c>
      <c r="E47" s="187">
        <f t="shared" si="24"/>
        <v>0</v>
      </c>
      <c r="F47" s="19">
        <f t="shared" si="24"/>
        <v>-1919427.7856073985</v>
      </c>
      <c r="G47" s="19">
        <f t="shared" si="24"/>
        <v>258507.18</v>
      </c>
      <c r="H47" s="19">
        <f t="shared" si="24"/>
        <v>-1046644.81</v>
      </c>
      <c r="I47" s="19">
        <f t="shared" si="24"/>
        <v>-2707565.4156073984</v>
      </c>
      <c r="J47" s="154">
        <f t="shared" si="24"/>
        <v>61426155.114392594</v>
      </c>
      <c r="K47" s="157"/>
      <c r="L47" s="19">
        <f>SUM(L46:L46)</f>
        <v>1715717.8856074065</v>
      </c>
      <c r="M47" s="19">
        <f>SUM(M46:M46)</f>
        <v>1715717.8856074065</v>
      </c>
      <c r="N47" s="154">
        <f>SUM(N46:N46)</f>
        <v>63141873</v>
      </c>
      <c r="O47" s="186"/>
      <c r="P47" s="19">
        <f>SUM(P46:P46)</f>
        <v>-991847.52999999188</v>
      </c>
      <c r="Q47" s="19">
        <f>SUM(Q46:Q46)</f>
        <v>63141873</v>
      </c>
      <c r="R47" s="13"/>
    </row>
    <row r="48" spans="1:19">
      <c r="B48" s="176"/>
      <c r="D48" s="154"/>
      <c r="E48" s="19"/>
      <c r="F48" s="19"/>
      <c r="G48" s="19"/>
      <c r="H48" s="19"/>
      <c r="I48" s="19"/>
      <c r="J48" s="154"/>
      <c r="K48" s="157"/>
      <c r="L48" s="19"/>
      <c r="M48" s="19"/>
      <c r="N48" s="154"/>
      <c r="O48" s="186"/>
      <c r="P48" s="19"/>
      <c r="Q48" s="19"/>
      <c r="R48" s="13"/>
    </row>
    <row r="49" spans="1:19" s="23" customFormat="1">
      <c r="B49" s="176" t="s">
        <v>67</v>
      </c>
      <c r="D49" s="158">
        <v>13874291.709999999</v>
      </c>
      <c r="E49" s="22">
        <v>0</v>
      </c>
      <c r="F49" s="22">
        <v>-321141.46070721024</v>
      </c>
      <c r="G49" s="22">
        <v>0</v>
      </c>
      <c r="H49" s="22">
        <v>-214054.01</v>
      </c>
      <c r="I49" s="22">
        <f>SUM(E49:H49)</f>
        <v>-535195.47070721025</v>
      </c>
      <c r="J49" s="158">
        <f>D49+I49</f>
        <v>13339096.239292789</v>
      </c>
      <c r="K49" s="97">
        <f>$K$13</f>
        <v>0</v>
      </c>
      <c r="L49" s="22">
        <v>353411.76070720889</v>
      </c>
      <c r="M49" s="22">
        <f>SUM(L49:L49)</f>
        <v>353411.76070720889</v>
      </c>
      <c r="N49" s="158">
        <f>J49+M49</f>
        <v>13692507.999999998</v>
      </c>
      <c r="O49" s="188"/>
      <c r="P49" s="22">
        <f t="shared" ref="P49" si="25">I49+M49</f>
        <v>-181783.71000000136</v>
      </c>
      <c r="Q49" s="22">
        <f>+D49+P49</f>
        <v>13692507.999999998</v>
      </c>
      <c r="R49" s="24"/>
      <c r="S49" s="19">
        <f>D49+F49+G49</f>
        <v>13553150.249292789</v>
      </c>
    </row>
    <row r="50" spans="1:19">
      <c r="B50" s="1" t="s">
        <v>33</v>
      </c>
      <c r="D50" s="154">
        <f t="shared" ref="D50:J50" si="26">SUM(D49)</f>
        <v>13874291.709999999</v>
      </c>
      <c r="E50" s="187">
        <f t="shared" si="26"/>
        <v>0</v>
      </c>
      <c r="F50" s="19">
        <f t="shared" si="26"/>
        <v>-321141.46070721024</v>
      </c>
      <c r="G50" s="19">
        <f t="shared" si="26"/>
        <v>0</v>
      </c>
      <c r="H50" s="19">
        <f t="shared" si="26"/>
        <v>-214054.01</v>
      </c>
      <c r="I50" s="19">
        <f t="shared" si="26"/>
        <v>-535195.47070721025</v>
      </c>
      <c r="J50" s="154">
        <f t="shared" si="26"/>
        <v>13339096.239292789</v>
      </c>
      <c r="K50" s="157"/>
      <c r="L50" s="19">
        <f>SUM(L49)</f>
        <v>353411.76070720889</v>
      </c>
      <c r="M50" s="19">
        <f>SUM(M49)</f>
        <v>353411.76070720889</v>
      </c>
      <c r="N50" s="154">
        <f>SUM(N49)</f>
        <v>13692507.999999998</v>
      </c>
      <c r="O50" s="186"/>
      <c r="P50" s="19">
        <f>SUM(P49)</f>
        <v>-181783.71000000136</v>
      </c>
      <c r="Q50" s="19">
        <f>SUM(Q49)</f>
        <v>13692507.999999998</v>
      </c>
      <c r="R50" s="13"/>
    </row>
    <row r="51" spans="1:19">
      <c r="D51" s="154"/>
      <c r="E51" s="19"/>
      <c r="F51" s="19"/>
      <c r="G51" s="19"/>
      <c r="H51" s="19"/>
      <c r="I51" s="19"/>
      <c r="J51" s="154" t="s">
        <v>65</v>
      </c>
      <c r="K51" s="19"/>
      <c r="L51" s="19"/>
      <c r="M51" s="19"/>
      <c r="N51" s="154"/>
      <c r="O51" s="185"/>
      <c r="P51" s="19"/>
      <c r="Q51" s="19"/>
    </row>
    <row r="52" spans="1:19">
      <c r="B52" s="176" t="s">
        <v>69</v>
      </c>
      <c r="D52" s="154">
        <v>291043.54000000004</v>
      </c>
      <c r="E52" s="19">
        <v>0</v>
      </c>
      <c r="F52" s="19">
        <v>-3347.0126641192978</v>
      </c>
      <c r="G52" s="19">
        <v>2315.04</v>
      </c>
      <c r="H52" s="19">
        <v>0</v>
      </c>
      <c r="I52" s="19">
        <f>SUM(E52:H52)</f>
        <v>-1031.9726641192979</v>
      </c>
      <c r="J52" s="154">
        <f>D52+I52</f>
        <v>290011.56733588071</v>
      </c>
      <c r="K52" s="157">
        <v>0</v>
      </c>
      <c r="L52" s="19">
        <v>3795.1486014280235</v>
      </c>
      <c r="M52" s="19">
        <f>SUM(L52:L52)</f>
        <v>3795.1486014280235</v>
      </c>
      <c r="N52" s="154">
        <f>J52+M52</f>
        <v>293806.71593730873</v>
      </c>
      <c r="O52" s="186"/>
      <c r="P52" s="19">
        <f>I52+M52</f>
        <v>2763.1759373087257</v>
      </c>
      <c r="Q52" s="19">
        <f>+D52+P52</f>
        <v>293806.71593730873</v>
      </c>
      <c r="R52" s="13"/>
      <c r="S52" s="19">
        <f t="shared" ref="S52:S53" si="27">D52+F52+G52</f>
        <v>290011.56733588071</v>
      </c>
    </row>
    <row r="53" spans="1:19">
      <c r="B53" s="176" t="s">
        <v>71</v>
      </c>
      <c r="D53" s="158">
        <v>24562.3</v>
      </c>
      <c r="E53" s="22">
        <v>0</v>
      </c>
      <c r="F53" s="22">
        <v>-934.87919000000056</v>
      </c>
      <c r="G53" s="22">
        <v>0</v>
      </c>
      <c r="H53" s="22">
        <v>0</v>
      </c>
      <c r="I53" s="22">
        <f>SUM(E53:H53)</f>
        <v>-934.87919000000056</v>
      </c>
      <c r="J53" s="158">
        <f>D53+I53</f>
        <v>23627.42081</v>
      </c>
      <c r="K53" s="159">
        <v>0</v>
      </c>
      <c r="L53" s="22">
        <v>291.57919000000038</v>
      </c>
      <c r="M53" s="22">
        <f>SUM(L53:L53)</f>
        <v>291.57919000000038</v>
      </c>
      <c r="N53" s="158">
        <f>J53+M53</f>
        <v>23919</v>
      </c>
      <c r="O53" s="188"/>
      <c r="P53" s="22">
        <f t="shared" ref="P53" si="28">I53+M53</f>
        <v>-643.30000000000018</v>
      </c>
      <c r="Q53" s="22">
        <f>+D53+P53</f>
        <v>23919</v>
      </c>
      <c r="R53" s="13"/>
      <c r="S53" s="19">
        <f t="shared" si="27"/>
        <v>23627.42081</v>
      </c>
    </row>
    <row r="54" spans="1:19">
      <c r="B54" s="1" t="s">
        <v>33</v>
      </c>
      <c r="D54" s="154">
        <f t="shared" ref="D54:J54" si="29">SUM(D52:D53)</f>
        <v>315605.84000000003</v>
      </c>
      <c r="E54" s="187">
        <f t="shared" si="29"/>
        <v>0</v>
      </c>
      <c r="F54" s="19">
        <f t="shared" si="29"/>
        <v>-4281.8918541192979</v>
      </c>
      <c r="G54" s="19">
        <f t="shared" si="29"/>
        <v>2315.04</v>
      </c>
      <c r="H54" s="19">
        <f t="shared" si="29"/>
        <v>0</v>
      </c>
      <c r="I54" s="19">
        <f t="shared" si="29"/>
        <v>-1966.8518541192984</v>
      </c>
      <c r="J54" s="154">
        <f t="shared" si="29"/>
        <v>313638.98814588069</v>
      </c>
      <c r="K54" s="159"/>
      <c r="L54" s="19">
        <f>SUM(L52:L53)</f>
        <v>4086.7277914280239</v>
      </c>
      <c r="M54" s="19">
        <f>SUM(M52:M53)</f>
        <v>4086.7277914280239</v>
      </c>
      <c r="N54" s="154">
        <f>SUM(N52:N53)</f>
        <v>317725.71593730873</v>
      </c>
      <c r="O54" s="186"/>
      <c r="P54" s="19">
        <f>SUM(P52:P53)</f>
        <v>2119.8759373087255</v>
      </c>
      <c r="Q54" s="19">
        <f>SUM(Q52:Q53)</f>
        <v>317725.71593730873</v>
      </c>
      <c r="R54" s="13"/>
      <c r="S54" s="19">
        <f>SUM(S52:S53)</f>
        <v>313638.98814588069</v>
      </c>
    </row>
    <row r="55" spans="1:19">
      <c r="D55" s="154"/>
      <c r="E55" s="19"/>
      <c r="F55" s="19"/>
      <c r="G55" s="19"/>
      <c r="H55" s="19"/>
      <c r="I55" s="19"/>
      <c r="J55" s="154"/>
      <c r="K55" s="22"/>
      <c r="L55" s="19"/>
      <c r="M55" s="19"/>
      <c r="N55" s="154"/>
      <c r="O55" s="185"/>
      <c r="P55" s="19"/>
      <c r="Q55" s="19"/>
    </row>
    <row r="56" spans="1:19" s="23" customFormat="1">
      <c r="A56" s="1"/>
      <c r="B56" s="1" t="s">
        <v>36</v>
      </c>
      <c r="C56" s="1"/>
      <c r="D56" s="158">
        <v>401953.01999999996</v>
      </c>
      <c r="E56" s="22"/>
      <c r="F56" s="22">
        <v>0</v>
      </c>
      <c r="G56" s="22">
        <v>0</v>
      </c>
      <c r="H56" s="22">
        <v>0</v>
      </c>
      <c r="I56" s="22">
        <f>SUM(F56:H56)</f>
        <v>0</v>
      </c>
      <c r="J56" s="158">
        <f>D56+I56</f>
        <v>401953.01999999996</v>
      </c>
      <c r="K56" s="159">
        <v>0</v>
      </c>
      <c r="L56" s="22">
        <f t="shared" ref="L56:L66" si="30">ROUND(J56*K56*((366-30)/(366+30*K56)),0)</f>
        <v>0</v>
      </c>
      <c r="M56" s="22">
        <f>SUM(L56:L56)</f>
        <v>0</v>
      </c>
      <c r="N56" s="158">
        <f>J56+M56</f>
        <v>401953.01999999996</v>
      </c>
      <c r="O56" s="188"/>
      <c r="P56" s="22">
        <f t="shared" ref="P56:P66" si="31">I56+M56</f>
        <v>0</v>
      </c>
      <c r="Q56" s="22">
        <f>+D56+P56</f>
        <v>401953.01999999996</v>
      </c>
      <c r="R56" s="24"/>
    </row>
    <row r="57" spans="1:19" s="23" customFormat="1">
      <c r="A57" s="1"/>
      <c r="B57" s="1"/>
      <c r="C57" s="1"/>
      <c r="D57" s="154"/>
      <c r="E57" s="19"/>
      <c r="F57" s="22"/>
      <c r="G57" s="19"/>
      <c r="H57" s="19"/>
      <c r="I57" s="19"/>
      <c r="J57" s="154"/>
      <c r="K57" s="159"/>
      <c r="L57" s="22"/>
      <c r="M57" s="22"/>
      <c r="N57" s="154"/>
      <c r="O57" s="186"/>
      <c r="P57" s="19"/>
      <c r="Q57" s="19"/>
      <c r="R57" s="24"/>
    </row>
    <row r="58" spans="1:19" s="23" customFormat="1">
      <c r="A58" s="1"/>
      <c r="B58" s="1" t="s">
        <v>38</v>
      </c>
      <c r="C58" s="1"/>
      <c r="D58" s="158">
        <v>-1020000</v>
      </c>
      <c r="E58" s="22"/>
      <c r="F58" s="22">
        <f>-D58</f>
        <v>1020000</v>
      </c>
      <c r="G58" s="22">
        <v>0</v>
      </c>
      <c r="H58" s="22">
        <v>0</v>
      </c>
      <c r="I58" s="22">
        <f t="shared" ref="I58:I64" si="32">SUM(F58:H58)</f>
        <v>1020000</v>
      </c>
      <c r="J58" s="158">
        <f t="shared" ref="J58:J64" si="33">D58+I58</f>
        <v>0</v>
      </c>
      <c r="K58" s="159">
        <v>0</v>
      </c>
      <c r="L58" s="22">
        <f t="shared" si="30"/>
        <v>0</v>
      </c>
      <c r="M58" s="22">
        <f t="shared" ref="M58:M64" si="34">SUM(L58:L58)</f>
        <v>0</v>
      </c>
      <c r="N58" s="158">
        <f t="shared" ref="N58:N64" si="35">J58+M58</f>
        <v>0</v>
      </c>
      <c r="O58" s="188"/>
      <c r="P58" s="22">
        <f t="shared" si="31"/>
        <v>1020000</v>
      </c>
      <c r="Q58" s="22">
        <f t="shared" ref="Q58:Q64" si="36">+D58+P58</f>
        <v>0</v>
      </c>
      <c r="R58" s="24"/>
    </row>
    <row r="59" spans="1:19" s="23" customFormat="1">
      <c r="A59" s="1"/>
      <c r="B59" s="1" t="s">
        <v>40</v>
      </c>
      <c r="C59" s="1"/>
      <c r="D59" s="158">
        <v>-3727273.96</v>
      </c>
      <c r="E59" s="22"/>
      <c r="F59" s="22">
        <f>-D59</f>
        <v>3727273.96</v>
      </c>
      <c r="G59" s="22">
        <v>0</v>
      </c>
      <c r="H59" s="22">
        <v>0</v>
      </c>
      <c r="I59" s="22">
        <f t="shared" si="32"/>
        <v>3727273.96</v>
      </c>
      <c r="J59" s="158">
        <f t="shared" si="33"/>
        <v>0</v>
      </c>
      <c r="K59" s="159">
        <v>0</v>
      </c>
      <c r="L59" s="22">
        <f t="shared" si="30"/>
        <v>0</v>
      </c>
      <c r="M59" s="22">
        <f t="shared" si="34"/>
        <v>0</v>
      </c>
      <c r="N59" s="158">
        <f t="shared" si="35"/>
        <v>0</v>
      </c>
      <c r="O59" s="188"/>
      <c r="P59" s="22">
        <f t="shared" si="31"/>
        <v>3727273.96</v>
      </c>
      <c r="Q59" s="22">
        <f t="shared" si="36"/>
        <v>0</v>
      </c>
      <c r="R59" s="24"/>
    </row>
    <row r="60" spans="1:19" s="23" customFormat="1">
      <c r="A60" s="1"/>
      <c r="B60" s="1" t="s">
        <v>145</v>
      </c>
      <c r="C60" s="1"/>
      <c r="D60" s="158">
        <v>0</v>
      </c>
      <c r="E60" s="22"/>
      <c r="F60" s="22">
        <f>-D60</f>
        <v>0</v>
      </c>
      <c r="G60" s="22">
        <v>0</v>
      </c>
      <c r="H60" s="22">
        <v>0</v>
      </c>
      <c r="I60" s="22">
        <f t="shared" si="32"/>
        <v>0</v>
      </c>
      <c r="J60" s="158">
        <f t="shared" si="33"/>
        <v>0</v>
      </c>
      <c r="K60" s="159">
        <v>0</v>
      </c>
      <c r="L60" s="22">
        <f t="shared" si="30"/>
        <v>0</v>
      </c>
      <c r="M60" s="22">
        <f t="shared" si="34"/>
        <v>0</v>
      </c>
      <c r="N60" s="158">
        <f t="shared" si="35"/>
        <v>0</v>
      </c>
      <c r="O60" s="188"/>
      <c r="P60" s="22">
        <f t="shared" si="31"/>
        <v>0</v>
      </c>
      <c r="Q60" s="22">
        <f t="shared" si="36"/>
        <v>0</v>
      </c>
      <c r="R60" s="24"/>
    </row>
    <row r="61" spans="1:19" s="23" customFormat="1">
      <c r="A61" s="1"/>
      <c r="B61" s="1" t="s">
        <v>146</v>
      </c>
      <c r="C61" s="1"/>
      <c r="D61" s="158">
        <v>4353907.04</v>
      </c>
      <c r="E61" s="22"/>
      <c r="F61" s="22">
        <f>-D61</f>
        <v>-4353907.04</v>
      </c>
      <c r="G61" s="22">
        <v>0</v>
      </c>
      <c r="H61" s="22">
        <v>0</v>
      </c>
      <c r="I61" s="22">
        <f t="shared" si="32"/>
        <v>-4353907.04</v>
      </c>
      <c r="J61" s="158">
        <f t="shared" si="33"/>
        <v>0</v>
      </c>
      <c r="K61" s="159">
        <v>0</v>
      </c>
      <c r="L61" s="22">
        <f t="shared" si="30"/>
        <v>0</v>
      </c>
      <c r="M61" s="22">
        <f t="shared" si="34"/>
        <v>0</v>
      </c>
      <c r="N61" s="158">
        <f t="shared" si="35"/>
        <v>0</v>
      </c>
      <c r="O61" s="188"/>
      <c r="P61" s="22">
        <f t="shared" si="31"/>
        <v>-4353907.04</v>
      </c>
      <c r="Q61" s="22">
        <f t="shared" si="36"/>
        <v>0</v>
      </c>
      <c r="R61" s="24"/>
    </row>
    <row r="62" spans="1:19" s="23" customFormat="1">
      <c r="A62" s="1"/>
      <c r="B62" s="1" t="s">
        <v>50</v>
      </c>
      <c r="C62" s="1"/>
      <c r="D62" s="158">
        <v>30640.87</v>
      </c>
      <c r="E62" s="22"/>
      <c r="F62" s="22">
        <f>-D62</f>
        <v>-30640.87</v>
      </c>
      <c r="G62" s="22">
        <v>0</v>
      </c>
      <c r="H62" s="22">
        <v>0</v>
      </c>
      <c r="I62" s="22">
        <f t="shared" si="32"/>
        <v>-30640.87</v>
      </c>
      <c r="J62" s="158">
        <f t="shared" si="33"/>
        <v>0</v>
      </c>
      <c r="K62" s="159">
        <v>0</v>
      </c>
      <c r="L62" s="22">
        <f t="shared" si="30"/>
        <v>0</v>
      </c>
      <c r="M62" s="22">
        <f t="shared" si="34"/>
        <v>0</v>
      </c>
      <c r="N62" s="158">
        <f t="shared" si="35"/>
        <v>0</v>
      </c>
      <c r="O62" s="188"/>
      <c r="P62" s="22">
        <f t="shared" si="31"/>
        <v>-30640.87</v>
      </c>
      <c r="Q62" s="22">
        <f t="shared" si="36"/>
        <v>0</v>
      </c>
      <c r="R62" s="24"/>
    </row>
    <row r="63" spans="1:19" s="23" customFormat="1">
      <c r="A63" s="1"/>
      <c r="B63" s="1" t="s">
        <v>72</v>
      </c>
      <c r="C63" s="1"/>
      <c r="D63" s="158">
        <v>2680.38</v>
      </c>
      <c r="E63" s="22"/>
      <c r="F63" s="22">
        <v>0</v>
      </c>
      <c r="G63" s="22">
        <f>-D63</f>
        <v>-2680.38</v>
      </c>
      <c r="H63" s="22">
        <v>0</v>
      </c>
      <c r="I63" s="22">
        <f t="shared" si="32"/>
        <v>-2680.38</v>
      </c>
      <c r="J63" s="158">
        <f t="shared" si="33"/>
        <v>0</v>
      </c>
      <c r="K63" s="159">
        <v>0</v>
      </c>
      <c r="L63" s="22">
        <f t="shared" si="30"/>
        <v>0</v>
      </c>
      <c r="M63" s="22">
        <f t="shared" si="34"/>
        <v>0</v>
      </c>
      <c r="N63" s="158">
        <f t="shared" si="35"/>
        <v>0</v>
      </c>
      <c r="O63" s="188"/>
      <c r="P63" s="22">
        <f t="shared" si="31"/>
        <v>-2680.38</v>
      </c>
      <c r="Q63" s="22">
        <f t="shared" si="36"/>
        <v>0</v>
      </c>
      <c r="R63" s="24"/>
    </row>
    <row r="64" spans="1:19" s="23" customFormat="1">
      <c r="A64" s="1"/>
      <c r="B64" s="1" t="s">
        <v>54</v>
      </c>
      <c r="C64" s="1"/>
      <c r="D64" s="158">
        <v>75892.78</v>
      </c>
      <c r="E64" s="22"/>
      <c r="F64" s="22">
        <f>D64*-1</f>
        <v>-75892.78</v>
      </c>
      <c r="G64" s="22">
        <v>0</v>
      </c>
      <c r="H64" s="22">
        <v>0</v>
      </c>
      <c r="I64" s="22">
        <f t="shared" si="32"/>
        <v>-75892.78</v>
      </c>
      <c r="J64" s="158">
        <f t="shared" si="33"/>
        <v>0</v>
      </c>
      <c r="K64" s="159">
        <v>0</v>
      </c>
      <c r="L64" s="22">
        <f t="shared" si="30"/>
        <v>0</v>
      </c>
      <c r="M64" s="22">
        <f t="shared" si="34"/>
        <v>0</v>
      </c>
      <c r="N64" s="158">
        <f t="shared" si="35"/>
        <v>0</v>
      </c>
      <c r="O64" s="188"/>
      <c r="P64" s="22">
        <f t="shared" si="31"/>
        <v>-75892.78</v>
      </c>
      <c r="Q64" s="22">
        <f t="shared" si="36"/>
        <v>0</v>
      </c>
      <c r="R64" s="24"/>
    </row>
    <row r="65" spans="1:19" s="23" customFormat="1">
      <c r="A65" s="1"/>
      <c r="D65" s="162"/>
      <c r="F65" s="22"/>
      <c r="G65" s="19"/>
      <c r="H65" s="19"/>
      <c r="I65" s="19" t="s">
        <v>65</v>
      </c>
      <c r="J65" s="154"/>
      <c r="K65" s="159"/>
      <c r="L65" s="19"/>
      <c r="M65" s="22"/>
      <c r="N65" s="158"/>
      <c r="O65" s="186"/>
      <c r="P65" s="19"/>
      <c r="Q65" s="19"/>
      <c r="R65" s="24"/>
    </row>
    <row r="66" spans="1:19" s="23" customFormat="1">
      <c r="A66" s="1"/>
      <c r="B66" s="1" t="s">
        <v>147</v>
      </c>
      <c r="C66" s="1"/>
      <c r="D66" s="158">
        <v>969000</v>
      </c>
      <c r="E66" s="22">
        <v>0</v>
      </c>
      <c r="F66" s="22">
        <v>0</v>
      </c>
      <c r="G66" s="22">
        <v>0</v>
      </c>
      <c r="H66" s="22">
        <v>0</v>
      </c>
      <c r="I66" s="22">
        <f>SUM(E66:H66)</f>
        <v>0</v>
      </c>
      <c r="J66" s="158">
        <f>D66+I66</f>
        <v>969000</v>
      </c>
      <c r="K66" s="159">
        <v>0</v>
      </c>
      <c r="L66" s="22">
        <f t="shared" si="30"/>
        <v>0</v>
      </c>
      <c r="M66" s="22">
        <f>SUM(L66:L66)</f>
        <v>0</v>
      </c>
      <c r="N66" s="158">
        <f>J66+M66</f>
        <v>969000</v>
      </c>
      <c r="O66" s="188"/>
      <c r="P66" s="22">
        <f t="shared" si="31"/>
        <v>0</v>
      </c>
      <c r="Q66" s="22">
        <f>+D66+P66</f>
        <v>969000</v>
      </c>
      <c r="R66" s="24"/>
    </row>
    <row r="67" spans="1:19" s="23" customFormat="1">
      <c r="A67" s="1"/>
      <c r="C67" s="1"/>
      <c r="D67" s="154"/>
      <c r="E67" s="19"/>
      <c r="F67" s="22"/>
      <c r="G67" s="19"/>
      <c r="H67" s="19"/>
      <c r="I67" s="19"/>
      <c r="J67" s="154"/>
      <c r="K67" s="19"/>
      <c r="L67" s="19"/>
      <c r="M67" s="22"/>
      <c r="N67" s="154"/>
      <c r="O67" s="186"/>
      <c r="P67" s="19"/>
      <c r="Q67" s="19"/>
      <c r="R67" s="24"/>
    </row>
    <row r="68" spans="1:19">
      <c r="B68" s="29" t="s">
        <v>6</v>
      </c>
      <c r="C68" s="30"/>
      <c r="D68" s="161">
        <f t="shared" ref="D68:N68" si="37">+D44+D47+D50+D54+D56+SUM(D58:D66)</f>
        <v>125293830.95999998</v>
      </c>
      <c r="E68" s="34">
        <f t="shared" si="37"/>
        <v>0</v>
      </c>
      <c r="F68" s="35">
        <f t="shared" si="37"/>
        <v>-3341253.187457032</v>
      </c>
      <c r="G68" s="35">
        <f t="shared" si="37"/>
        <v>381096.19999999995</v>
      </c>
      <c r="H68" s="35">
        <f t="shared" si="37"/>
        <v>-2157168.9700000002</v>
      </c>
      <c r="I68" s="35">
        <f t="shared" si="37"/>
        <v>-5117325.9574570311</v>
      </c>
      <c r="J68" s="161">
        <f t="shared" si="37"/>
        <v>120176505.00254296</v>
      </c>
      <c r="K68" s="35">
        <f t="shared" si="37"/>
        <v>0</v>
      </c>
      <c r="L68" s="35">
        <f t="shared" si="37"/>
        <v>2587426.733394349</v>
      </c>
      <c r="M68" s="35">
        <f t="shared" si="37"/>
        <v>2587426.733394349</v>
      </c>
      <c r="N68" s="161">
        <f t="shared" si="37"/>
        <v>122763931.7359373</v>
      </c>
      <c r="O68" s="34"/>
      <c r="P68" s="35">
        <f>+P44+P47+P50+P54+P56+SUM(P58:P66)</f>
        <v>-2529899.2240626831</v>
      </c>
      <c r="Q68" s="35">
        <f>+Q44+Q47+Q50+Q54+Q56+SUM(Q58:Q66)</f>
        <v>122763931.7359373</v>
      </c>
    </row>
    <row r="69" spans="1:19">
      <c r="D69" s="154"/>
      <c r="E69" s="19"/>
      <c r="F69" s="19" t="s">
        <v>65</v>
      </c>
      <c r="G69" s="19"/>
      <c r="H69" s="19"/>
      <c r="I69" s="19"/>
      <c r="J69" s="154" t="s">
        <v>65</v>
      </c>
      <c r="K69" s="157"/>
      <c r="L69" s="157"/>
      <c r="M69" s="19" t="s">
        <v>65</v>
      </c>
      <c r="N69" s="154"/>
      <c r="O69" s="185"/>
      <c r="P69" s="19"/>
      <c r="Q69" s="19"/>
    </row>
    <row r="70" spans="1:19">
      <c r="A70" s="10" t="s">
        <v>73</v>
      </c>
      <c r="B70" s="10"/>
      <c r="D70" s="154"/>
      <c r="E70" s="19"/>
      <c r="F70" s="19"/>
      <c r="G70" s="19"/>
      <c r="H70" s="19"/>
      <c r="I70" s="19"/>
      <c r="J70" s="154" t="s">
        <v>65</v>
      </c>
      <c r="K70" s="19"/>
      <c r="L70" s="19"/>
      <c r="M70" s="19"/>
      <c r="N70" s="154"/>
      <c r="O70" s="186"/>
      <c r="P70" s="19"/>
      <c r="Q70" s="19"/>
    </row>
    <row r="71" spans="1:19">
      <c r="B71" s="176" t="s">
        <v>60</v>
      </c>
      <c r="D71" s="154">
        <v>1603928.4</v>
      </c>
      <c r="E71" s="19">
        <v>0</v>
      </c>
      <c r="F71" s="19">
        <v>-75354.908929443074</v>
      </c>
      <c r="G71" s="19">
        <v>4669.46</v>
      </c>
      <c r="H71" s="19">
        <v>0</v>
      </c>
      <c r="I71" s="19">
        <f>SUM(E71:H71)</f>
        <v>-70685.448929443068</v>
      </c>
      <c r="J71" s="154">
        <f>D71+I71</f>
        <v>1533242.9510705569</v>
      </c>
      <c r="K71" s="157">
        <f>$K$13</f>
        <v>0</v>
      </c>
      <c r="L71" s="19">
        <v>17866.04892944335</v>
      </c>
      <c r="M71" s="19">
        <f>SUM(L71:L71)</f>
        <v>17866.04892944335</v>
      </c>
      <c r="N71" s="154">
        <f>J71+M71</f>
        <v>1551109.0000000002</v>
      </c>
      <c r="O71" s="186"/>
      <c r="P71" s="19">
        <f>I71+M71</f>
        <v>-52819.399999999718</v>
      </c>
      <c r="Q71" s="19">
        <f>+D71+P71</f>
        <v>1551109.0000000002</v>
      </c>
      <c r="R71" s="13"/>
      <c r="S71" s="19">
        <f t="shared" ref="S71:S73" si="38">D71+F71+G71</f>
        <v>1533242.9510705569</v>
      </c>
    </row>
    <row r="72" spans="1:19" s="23" customFormat="1">
      <c r="B72" s="176" t="s">
        <v>61</v>
      </c>
      <c r="D72" s="154">
        <v>8155.79</v>
      </c>
      <c r="E72" s="19">
        <v>0</v>
      </c>
      <c r="F72" s="19">
        <v>-112.94218041665893</v>
      </c>
      <c r="G72" s="19">
        <v>0</v>
      </c>
      <c r="H72" s="19">
        <v>0</v>
      </c>
      <c r="I72" s="19">
        <f>SUM(E72:H72)</f>
        <v>-112.94218041665893</v>
      </c>
      <c r="J72" s="154">
        <f>D72+I72</f>
        <v>8042.8478195833413</v>
      </c>
      <c r="K72" s="157">
        <f>$K$13</f>
        <v>0</v>
      </c>
      <c r="L72" s="19">
        <v>387.15218041665958</v>
      </c>
      <c r="M72" s="19">
        <f>SUM(L72:L72)</f>
        <v>387.15218041665958</v>
      </c>
      <c r="N72" s="154">
        <f>J72+M72</f>
        <v>8430</v>
      </c>
      <c r="O72" s="188"/>
      <c r="P72" s="19">
        <f>I72+M72</f>
        <v>274.21000000000066</v>
      </c>
      <c r="Q72" s="19">
        <f>+D72+P72</f>
        <v>8430</v>
      </c>
      <c r="R72" s="24"/>
      <c r="S72" s="19">
        <f t="shared" si="38"/>
        <v>8042.8478195833413</v>
      </c>
    </row>
    <row r="73" spans="1:19">
      <c r="B73" s="176" t="s">
        <v>63</v>
      </c>
      <c r="D73" s="158">
        <v>1986.1699999999998</v>
      </c>
      <c r="E73" s="22">
        <v>0</v>
      </c>
      <c r="F73" s="22">
        <v>-17.015490000000192</v>
      </c>
      <c r="G73" s="22">
        <v>24.41</v>
      </c>
      <c r="H73" s="22">
        <v>0</v>
      </c>
      <c r="I73" s="22">
        <f>SUM(E73:H73)</f>
        <v>7.3945099999998085</v>
      </c>
      <c r="J73" s="158">
        <f>D73+I73</f>
        <v>1993.5645099999997</v>
      </c>
      <c r="K73" s="159">
        <f>$K$13</f>
        <v>0</v>
      </c>
      <c r="L73" s="22">
        <v>81.435490000000073</v>
      </c>
      <c r="M73" s="22">
        <f>SUM(L73:L73)</f>
        <v>81.435490000000073</v>
      </c>
      <c r="N73" s="158">
        <f>J73+M73</f>
        <v>2075</v>
      </c>
      <c r="O73" s="188"/>
      <c r="P73" s="22">
        <f t="shared" ref="P73" si="39">I73+M73</f>
        <v>88.829999999999885</v>
      </c>
      <c r="Q73" s="22">
        <f>+D73+P73</f>
        <v>2074.9999999999995</v>
      </c>
      <c r="R73" s="13"/>
      <c r="S73" s="19">
        <f t="shared" si="38"/>
        <v>1993.5645099999997</v>
      </c>
    </row>
    <row r="74" spans="1:19">
      <c r="B74" s="1" t="s">
        <v>33</v>
      </c>
      <c r="D74" s="154">
        <f t="shared" ref="D74:J74" si="40">SUM(D71:D73)</f>
        <v>1614070.3599999999</v>
      </c>
      <c r="E74" s="187">
        <f t="shared" si="40"/>
        <v>0</v>
      </c>
      <c r="F74" s="19">
        <f t="shared" si="40"/>
        <v>-75484.866599859743</v>
      </c>
      <c r="G74" s="19">
        <f t="shared" si="40"/>
        <v>4693.87</v>
      </c>
      <c r="H74" s="19">
        <f t="shared" si="40"/>
        <v>0</v>
      </c>
      <c r="I74" s="19">
        <f t="shared" si="40"/>
        <v>-70790.996599859733</v>
      </c>
      <c r="J74" s="154">
        <f t="shared" si="40"/>
        <v>1543279.3634001401</v>
      </c>
      <c r="K74" s="157"/>
      <c r="L74" s="19">
        <f>SUM(L71:L73)</f>
        <v>18334.636599860009</v>
      </c>
      <c r="M74" s="19">
        <f>SUM(M71:M73)</f>
        <v>18334.636599860009</v>
      </c>
      <c r="N74" s="154">
        <f>SUM(N71:N73)</f>
        <v>1561614.0000000002</v>
      </c>
      <c r="O74" s="186"/>
      <c r="P74" s="19">
        <f>SUM(P71:P73)</f>
        <v>-52456.359999999717</v>
      </c>
      <c r="Q74" s="19">
        <f>SUM(Q71:Q73)</f>
        <v>1561614.0000000002</v>
      </c>
      <c r="R74" s="13"/>
      <c r="S74" s="19">
        <f>SUM(S71:S73)</f>
        <v>1543279.3634001401</v>
      </c>
    </row>
    <row r="75" spans="1:19">
      <c r="D75" s="154"/>
      <c r="E75" s="19"/>
      <c r="F75" s="19"/>
      <c r="G75" s="19"/>
      <c r="H75" s="19"/>
      <c r="I75" s="19"/>
      <c r="J75" s="154"/>
      <c r="K75" s="19"/>
      <c r="L75" s="19"/>
      <c r="M75" s="19"/>
      <c r="N75" s="154"/>
      <c r="O75" s="185"/>
      <c r="P75" s="19"/>
      <c r="Q75" s="19"/>
    </row>
    <row r="76" spans="1:19">
      <c r="B76" s="176" t="s">
        <v>66</v>
      </c>
      <c r="D76" s="158">
        <v>8310982.5799999991</v>
      </c>
      <c r="E76" s="22">
        <v>0</v>
      </c>
      <c r="F76" s="22">
        <v>-143572.50485666838</v>
      </c>
      <c r="G76" s="22">
        <v>8024.4</v>
      </c>
      <c r="H76" s="22">
        <v>0</v>
      </c>
      <c r="I76" s="22">
        <f>SUM(E76:H76)</f>
        <v>-135548.10485666839</v>
      </c>
      <c r="J76" s="158">
        <f>D76+I76</f>
        <v>8175434.4751433311</v>
      </c>
      <c r="K76" s="159">
        <f>$K$13</f>
        <v>0</v>
      </c>
      <c r="L76" s="22">
        <v>247441.52485666983</v>
      </c>
      <c r="M76" s="22">
        <f>SUM(L76:L76)</f>
        <v>247441.52485666983</v>
      </c>
      <c r="N76" s="158">
        <f>J76+M76</f>
        <v>8422876</v>
      </c>
      <c r="O76" s="188"/>
      <c r="P76" s="22">
        <f t="shared" ref="P76" si="41">I76+M76</f>
        <v>111893.42000000144</v>
      </c>
      <c r="Q76" s="22">
        <f>+D76+P76</f>
        <v>8422876</v>
      </c>
      <c r="R76" s="13"/>
      <c r="S76" s="19">
        <f>D76+F76+G76</f>
        <v>8175434.4751433311</v>
      </c>
    </row>
    <row r="77" spans="1:19">
      <c r="B77" s="1" t="s">
        <v>33</v>
      </c>
      <c r="D77" s="154">
        <f t="shared" ref="D77:J77" si="42">SUM(D76:D76)</f>
        <v>8310982.5799999991</v>
      </c>
      <c r="E77" s="187">
        <f t="shared" si="42"/>
        <v>0</v>
      </c>
      <c r="F77" s="19">
        <f t="shared" si="42"/>
        <v>-143572.50485666838</v>
      </c>
      <c r="G77" s="19">
        <f t="shared" si="42"/>
        <v>8024.4</v>
      </c>
      <c r="H77" s="19">
        <f t="shared" si="42"/>
        <v>0</v>
      </c>
      <c r="I77" s="19">
        <f t="shared" si="42"/>
        <v>-135548.10485666839</v>
      </c>
      <c r="J77" s="154">
        <f t="shared" si="42"/>
        <v>8175434.4751433311</v>
      </c>
      <c r="K77" s="157"/>
      <c r="L77" s="19">
        <f>SUM(L76:L76)</f>
        <v>247441.52485666983</v>
      </c>
      <c r="M77" s="19">
        <f>SUM(M76:M76)</f>
        <v>247441.52485666983</v>
      </c>
      <c r="N77" s="154">
        <f>SUM(N76:N76)</f>
        <v>8422876</v>
      </c>
      <c r="O77" s="186"/>
      <c r="P77" s="19">
        <f>SUM(P76:P76)</f>
        <v>111893.42000000144</v>
      </c>
      <c r="Q77" s="19">
        <f>SUM(Q76:Q76)</f>
        <v>8422876</v>
      </c>
      <c r="R77" s="13"/>
    </row>
    <row r="78" spans="1:19">
      <c r="D78" s="154"/>
      <c r="E78" s="19"/>
      <c r="F78" s="19"/>
      <c r="G78" s="19"/>
      <c r="H78" s="19"/>
      <c r="I78" s="19"/>
      <c r="J78" s="154"/>
      <c r="K78" s="99"/>
      <c r="L78" s="19"/>
      <c r="M78" s="19" t="s">
        <v>65</v>
      </c>
      <c r="N78" s="154"/>
      <c r="O78" s="185"/>
      <c r="P78" s="19"/>
      <c r="Q78" s="19"/>
    </row>
    <row r="79" spans="1:19" s="23" customFormat="1">
      <c r="B79" s="176" t="s">
        <v>75</v>
      </c>
      <c r="D79" s="154">
        <v>308414.28999999998</v>
      </c>
      <c r="E79" s="19">
        <v>0</v>
      </c>
      <c r="F79" s="19">
        <v>2755.1785000000414</v>
      </c>
      <c r="G79" s="19">
        <v>0</v>
      </c>
      <c r="H79" s="19">
        <v>0</v>
      </c>
      <c r="I79" s="19">
        <f>SUM(E79:H79)</f>
        <v>2755.1785000000414</v>
      </c>
      <c r="J79" s="154">
        <f>D79+I79</f>
        <v>311169.46850000002</v>
      </c>
      <c r="K79" s="157">
        <v>0</v>
      </c>
      <c r="L79" s="19">
        <v>8064.5314999999828</v>
      </c>
      <c r="M79" s="19">
        <f>SUM(L79:L79)</f>
        <v>8064.5314999999828</v>
      </c>
      <c r="N79" s="154">
        <f>J79+M79</f>
        <v>319234</v>
      </c>
      <c r="O79" s="188"/>
      <c r="P79" s="19">
        <f>I79+M79</f>
        <v>10819.710000000025</v>
      </c>
      <c r="Q79" s="19">
        <f>+D79+P79</f>
        <v>319234</v>
      </c>
      <c r="R79" s="24"/>
      <c r="S79" s="19">
        <f t="shared" ref="S79:S81" si="43">D79+F79+G79</f>
        <v>311169.46850000002</v>
      </c>
    </row>
    <row r="80" spans="1:19" s="23" customFormat="1">
      <c r="B80" s="176" t="s">
        <v>67</v>
      </c>
      <c r="D80" s="154">
        <v>15030428.960000001</v>
      </c>
      <c r="E80" s="19">
        <v>0</v>
      </c>
      <c r="F80" s="19">
        <v>-315997.91765800107</v>
      </c>
      <c r="G80" s="19">
        <v>0</v>
      </c>
      <c r="H80" s="19">
        <v>0</v>
      </c>
      <c r="I80" s="19">
        <f>SUM(E80:H80)</f>
        <v>-315997.91765800107</v>
      </c>
      <c r="J80" s="154">
        <f>D80+I80</f>
        <v>14714431.042342</v>
      </c>
      <c r="K80" s="157">
        <f>$K$13</f>
        <v>0</v>
      </c>
      <c r="L80" s="19">
        <v>382932.95765800029</v>
      </c>
      <c r="M80" s="19">
        <f>SUM(L80:L80)</f>
        <v>382932.95765800029</v>
      </c>
      <c r="N80" s="154">
        <f>J80+M80</f>
        <v>15097364</v>
      </c>
      <c r="O80" s="188"/>
      <c r="P80" s="19">
        <f>I80+M80</f>
        <v>66935.039999999222</v>
      </c>
      <c r="Q80" s="19">
        <f>+D80+P80</f>
        <v>15097364</v>
      </c>
      <c r="R80" s="24"/>
      <c r="S80" s="19">
        <f t="shared" si="43"/>
        <v>14714431.042342</v>
      </c>
    </row>
    <row r="81" spans="1:19" s="23" customFormat="1" ht="18">
      <c r="B81" s="176" t="s">
        <v>226</v>
      </c>
      <c r="D81" s="158">
        <v>26655601.359999999</v>
      </c>
      <c r="E81" s="22">
        <v>0</v>
      </c>
      <c r="F81" s="22">
        <v>-886857.46399999922</v>
      </c>
      <c r="G81" s="22">
        <v>0</v>
      </c>
      <c r="H81" s="28">
        <v>0</v>
      </c>
      <c r="I81" s="22">
        <f>SUM(E81:H81)</f>
        <v>-886857.46399999922</v>
      </c>
      <c r="J81" s="158">
        <f>D81+I81</f>
        <v>25768743.896000002</v>
      </c>
      <c r="K81" s="159">
        <f>$K$13</f>
        <v>0</v>
      </c>
      <c r="L81" s="22">
        <v>702014.10399999842</v>
      </c>
      <c r="M81" s="22">
        <f>SUM(L81:L81)</f>
        <v>702014.10399999842</v>
      </c>
      <c r="N81" s="158">
        <f>J81+M81</f>
        <v>26470758</v>
      </c>
      <c r="O81" s="188"/>
      <c r="P81" s="22">
        <f t="shared" ref="P81" si="44">I81+M81</f>
        <v>-184843.3600000008</v>
      </c>
      <c r="Q81" s="22">
        <f>+D81+P81</f>
        <v>26470758</v>
      </c>
      <c r="R81" s="24"/>
      <c r="S81" s="19">
        <f t="shared" si="43"/>
        <v>25768743.896000002</v>
      </c>
    </row>
    <row r="82" spans="1:19">
      <c r="B82" s="1" t="s">
        <v>33</v>
      </c>
      <c r="D82" s="154">
        <f t="shared" ref="D82:J82" si="45">SUM(D79:D81)</f>
        <v>41994444.609999999</v>
      </c>
      <c r="E82" s="187">
        <f t="shared" si="45"/>
        <v>0</v>
      </c>
      <c r="F82" s="19">
        <f t="shared" si="45"/>
        <v>-1200100.2031580003</v>
      </c>
      <c r="G82" s="19">
        <f t="shared" si="45"/>
        <v>0</v>
      </c>
      <c r="H82" s="19">
        <f t="shared" si="45"/>
        <v>0</v>
      </c>
      <c r="I82" s="19">
        <f t="shared" si="45"/>
        <v>-1200100.2031580003</v>
      </c>
      <c r="J82" s="154">
        <f t="shared" si="45"/>
        <v>40794344.406842001</v>
      </c>
      <c r="K82" s="157"/>
      <c r="L82" s="19">
        <f>SUM(L79:L81)</f>
        <v>1093011.5931579988</v>
      </c>
      <c r="M82" s="19">
        <f>SUM(M79:M81)</f>
        <v>1093011.5931579988</v>
      </c>
      <c r="N82" s="154">
        <f>SUM(N79:N81)</f>
        <v>41887356</v>
      </c>
      <c r="O82" s="186"/>
      <c r="P82" s="19">
        <f>SUM(P79:P81)</f>
        <v>-107088.61000000156</v>
      </c>
      <c r="Q82" s="19">
        <f>SUM(Q79:Q81)</f>
        <v>41887356</v>
      </c>
      <c r="R82" s="13"/>
      <c r="S82" s="19">
        <f>SUM(S79:S81)</f>
        <v>40794344.406842001</v>
      </c>
    </row>
    <row r="83" spans="1:19">
      <c r="D83" s="154"/>
      <c r="E83" s="19"/>
      <c r="F83" s="19"/>
      <c r="G83" s="19"/>
      <c r="H83" s="19"/>
      <c r="I83" s="19"/>
      <c r="J83" s="154"/>
      <c r="K83" s="19"/>
      <c r="L83" s="19"/>
      <c r="M83" s="19" t="s">
        <v>65</v>
      </c>
      <c r="N83" s="154"/>
      <c r="O83" s="185"/>
      <c r="P83" s="19"/>
      <c r="Q83" s="19"/>
    </row>
    <row r="84" spans="1:19">
      <c r="B84" s="176" t="s">
        <v>69</v>
      </c>
      <c r="D84" s="158">
        <v>18281.759999999998</v>
      </c>
      <c r="E84" s="22">
        <v>0</v>
      </c>
      <c r="F84" s="22">
        <v>-193.37025974057681</v>
      </c>
      <c r="G84" s="22">
        <v>112.9</v>
      </c>
      <c r="H84" s="22">
        <v>0</v>
      </c>
      <c r="I84" s="22">
        <f>SUM(E84:H84)</f>
        <v>-80.470259740576807</v>
      </c>
      <c r="J84" s="158">
        <f>D84+I84</f>
        <v>18201.289740259421</v>
      </c>
      <c r="K84" s="159">
        <v>0</v>
      </c>
      <c r="L84" s="22">
        <v>213.18880843696752</v>
      </c>
      <c r="M84" s="22">
        <f>SUM(L84:L84)</f>
        <v>213.18880843696752</v>
      </c>
      <c r="N84" s="158">
        <f>J84+M84</f>
        <v>18414.478548696388</v>
      </c>
      <c r="O84" s="188"/>
      <c r="P84" s="22">
        <f t="shared" ref="P84" si="46">I84+M84</f>
        <v>132.71854869639071</v>
      </c>
      <c r="Q84" s="22">
        <f>+D84+P84</f>
        <v>18414.478548696388</v>
      </c>
      <c r="R84" s="13"/>
      <c r="S84" s="19">
        <f>D84+F84+G84</f>
        <v>18201.289740259424</v>
      </c>
    </row>
    <row r="85" spans="1:19">
      <c r="B85" s="1" t="s">
        <v>33</v>
      </c>
      <c r="D85" s="154">
        <f t="shared" ref="D85:J85" si="47">SUM(D84:D84)</f>
        <v>18281.759999999998</v>
      </c>
      <c r="E85" s="187">
        <f t="shared" si="47"/>
        <v>0</v>
      </c>
      <c r="F85" s="19">
        <f t="shared" si="47"/>
        <v>-193.37025974057681</v>
      </c>
      <c r="G85" s="19">
        <f t="shared" si="47"/>
        <v>112.9</v>
      </c>
      <c r="H85" s="19">
        <f t="shared" si="47"/>
        <v>0</v>
      </c>
      <c r="I85" s="19">
        <f t="shared" si="47"/>
        <v>-80.470259740576807</v>
      </c>
      <c r="J85" s="154">
        <f t="shared" si="47"/>
        <v>18201.289740259421</v>
      </c>
      <c r="K85" s="159"/>
      <c r="L85" s="19">
        <f>SUM(L84:L84)</f>
        <v>213.18880843696752</v>
      </c>
      <c r="M85" s="19">
        <f>SUM(M84:M84)</f>
        <v>213.18880843696752</v>
      </c>
      <c r="N85" s="154">
        <f>SUM(N84:N84)</f>
        <v>18414.478548696388</v>
      </c>
      <c r="O85" s="186"/>
      <c r="P85" s="19">
        <f>SUM(P84:P84)</f>
        <v>132.71854869639071</v>
      </c>
      <c r="Q85" s="19">
        <f>SUM(Q84:Q84)</f>
        <v>18414.478548696388</v>
      </c>
      <c r="R85" s="13"/>
    </row>
    <row r="86" spans="1:19">
      <c r="D86" s="154"/>
      <c r="E86" s="19"/>
      <c r="F86" s="19"/>
      <c r="G86" s="19"/>
      <c r="H86" s="19"/>
      <c r="I86" s="19"/>
      <c r="J86" s="154"/>
      <c r="K86" s="22"/>
      <c r="L86" s="19"/>
      <c r="M86" s="19"/>
      <c r="N86" s="154"/>
      <c r="O86" s="185"/>
      <c r="P86" s="19"/>
      <c r="Q86" s="19"/>
    </row>
    <row r="87" spans="1:19" s="23" customFormat="1">
      <c r="B87" s="1" t="s">
        <v>36</v>
      </c>
      <c r="D87" s="154">
        <v>0</v>
      </c>
      <c r="E87" s="19"/>
      <c r="F87" s="22">
        <v>0</v>
      </c>
      <c r="G87" s="22">
        <v>0</v>
      </c>
      <c r="H87" s="22">
        <v>0</v>
      </c>
      <c r="I87" s="22">
        <f>SUM(F87:H87)</f>
        <v>0</v>
      </c>
      <c r="J87" s="158">
        <f>D87+I87</f>
        <v>0</v>
      </c>
      <c r="K87" s="159">
        <v>0</v>
      </c>
      <c r="L87" s="22">
        <f t="shared" ref="L87" si="48">ROUND(J87*K87*((366-30)/(366+30*K87)),0)</f>
        <v>0</v>
      </c>
      <c r="M87" s="22">
        <f>SUM(L87:L87)</f>
        <v>0</v>
      </c>
      <c r="N87" s="158">
        <f>J87+M87</f>
        <v>0</v>
      </c>
      <c r="O87" s="188"/>
      <c r="P87" s="22">
        <f t="shared" ref="P87:P95" si="49">I87+M87</f>
        <v>0</v>
      </c>
      <c r="Q87" s="22">
        <f>+D87+P87</f>
        <v>0</v>
      </c>
      <c r="R87" s="24"/>
    </row>
    <row r="88" spans="1:19" s="23" customFormat="1">
      <c r="B88" s="1"/>
      <c r="D88" s="154"/>
      <c r="E88" s="19"/>
      <c r="F88" s="22"/>
      <c r="G88" s="22"/>
      <c r="H88" s="22"/>
      <c r="I88" s="22"/>
      <c r="J88" s="158"/>
      <c r="K88" s="159"/>
      <c r="L88" s="22"/>
      <c r="M88" s="22"/>
      <c r="N88" s="158"/>
      <c r="O88" s="188"/>
      <c r="P88" s="22"/>
      <c r="Q88" s="22"/>
      <c r="R88" s="24"/>
    </row>
    <row r="89" spans="1:19" s="23" customFormat="1">
      <c r="B89" s="1" t="s">
        <v>38</v>
      </c>
      <c r="D89" s="158">
        <v>-510000</v>
      </c>
      <c r="E89" s="22"/>
      <c r="F89" s="22">
        <f>-D89</f>
        <v>510000</v>
      </c>
      <c r="G89" s="22">
        <v>0</v>
      </c>
      <c r="H89" s="22">
        <v>0</v>
      </c>
      <c r="I89" s="22">
        <f>SUM(F89:H89)</f>
        <v>510000</v>
      </c>
      <c r="J89" s="158">
        <f>D89+I89</f>
        <v>0</v>
      </c>
      <c r="K89" s="159">
        <v>0</v>
      </c>
      <c r="L89" s="22">
        <f t="shared" ref="L89:L93" si="50">ROUND(J89*K89*((366-30)/(366+30*K89)),0)</f>
        <v>0</v>
      </c>
      <c r="M89" s="22">
        <f t="shared" ref="M89:M93" si="51">SUM(L89:L89)</f>
        <v>0</v>
      </c>
      <c r="N89" s="158">
        <f t="shared" ref="N89:N93" si="52">J89+M89</f>
        <v>0</v>
      </c>
      <c r="O89" s="188"/>
      <c r="P89" s="22">
        <f t="shared" si="49"/>
        <v>510000</v>
      </c>
      <c r="Q89" s="22">
        <f>+D89+P89</f>
        <v>0</v>
      </c>
      <c r="R89" s="24"/>
    </row>
    <row r="90" spans="1:19" s="23" customFormat="1">
      <c r="A90" s="1"/>
      <c r="B90" s="1" t="s">
        <v>40</v>
      </c>
      <c r="C90" s="1"/>
      <c r="D90" s="158">
        <v>-1549981.7899999998</v>
      </c>
      <c r="E90" s="22"/>
      <c r="F90" s="22">
        <f>-D90</f>
        <v>1549981.7899999998</v>
      </c>
      <c r="G90" s="22">
        <v>0</v>
      </c>
      <c r="H90" s="22">
        <v>0</v>
      </c>
      <c r="I90" s="22">
        <f>SUM(F90:H90)</f>
        <v>1549981.7899999998</v>
      </c>
      <c r="J90" s="158">
        <f>D90+I90</f>
        <v>0</v>
      </c>
      <c r="K90" s="159">
        <v>0</v>
      </c>
      <c r="L90" s="22">
        <f t="shared" si="50"/>
        <v>0</v>
      </c>
      <c r="M90" s="22">
        <f t="shared" si="51"/>
        <v>0</v>
      </c>
      <c r="N90" s="158">
        <f t="shared" si="52"/>
        <v>0</v>
      </c>
      <c r="O90" s="188"/>
      <c r="P90" s="22">
        <f t="shared" si="49"/>
        <v>1549981.7899999998</v>
      </c>
      <c r="Q90" s="22">
        <f>+D90+P90</f>
        <v>0</v>
      </c>
      <c r="R90" s="24"/>
    </row>
    <row r="91" spans="1:19" s="23" customFormat="1">
      <c r="B91" s="1" t="s">
        <v>48</v>
      </c>
      <c r="D91" s="158">
        <v>1862570.43</v>
      </c>
      <c r="E91" s="22"/>
      <c r="F91" s="22">
        <f>-D91</f>
        <v>-1862570.43</v>
      </c>
      <c r="G91" s="22">
        <v>0</v>
      </c>
      <c r="H91" s="22">
        <v>0</v>
      </c>
      <c r="I91" s="22">
        <f>SUM(F91:H91)</f>
        <v>-1862570.43</v>
      </c>
      <c r="J91" s="158">
        <f>D91+I91</f>
        <v>0</v>
      </c>
      <c r="K91" s="159">
        <v>0</v>
      </c>
      <c r="L91" s="22">
        <f t="shared" si="50"/>
        <v>0</v>
      </c>
      <c r="M91" s="22">
        <f t="shared" si="51"/>
        <v>0</v>
      </c>
      <c r="N91" s="158">
        <f t="shared" si="52"/>
        <v>0</v>
      </c>
      <c r="O91" s="188"/>
      <c r="P91" s="22">
        <f t="shared" si="49"/>
        <v>-1862570.43</v>
      </c>
      <c r="Q91" s="22">
        <f>+D91+P91</f>
        <v>0</v>
      </c>
      <c r="R91" s="24"/>
    </row>
    <row r="92" spans="1:19" s="23" customFormat="1">
      <c r="B92" s="1" t="s">
        <v>78</v>
      </c>
      <c r="D92" s="158">
        <v>-123.33</v>
      </c>
      <c r="E92" s="22"/>
      <c r="F92" s="22">
        <v>0</v>
      </c>
      <c r="G92" s="22">
        <f>-D92</f>
        <v>123.33</v>
      </c>
      <c r="H92" s="22">
        <v>0</v>
      </c>
      <c r="I92" s="22">
        <f>SUM(F92:H92)</f>
        <v>123.33</v>
      </c>
      <c r="J92" s="158">
        <f>D92+I92</f>
        <v>0</v>
      </c>
      <c r="K92" s="159">
        <v>0</v>
      </c>
      <c r="L92" s="22">
        <f t="shared" si="50"/>
        <v>0</v>
      </c>
      <c r="M92" s="22">
        <f t="shared" si="51"/>
        <v>0</v>
      </c>
      <c r="N92" s="158">
        <f t="shared" si="52"/>
        <v>0</v>
      </c>
      <c r="O92" s="188"/>
      <c r="P92" s="22">
        <f t="shared" si="49"/>
        <v>123.33</v>
      </c>
      <c r="Q92" s="22">
        <f>+D92+P92</f>
        <v>0</v>
      </c>
      <c r="R92" s="24"/>
    </row>
    <row r="93" spans="1:19" s="23" customFormat="1">
      <c r="B93" s="1" t="s">
        <v>54</v>
      </c>
      <c r="D93" s="158">
        <v>39997.230000000003</v>
      </c>
      <c r="E93" s="22"/>
      <c r="F93" s="22">
        <f>D93*-1</f>
        <v>-39997.230000000003</v>
      </c>
      <c r="G93" s="22">
        <v>0</v>
      </c>
      <c r="H93" s="22">
        <v>0</v>
      </c>
      <c r="I93" s="22">
        <f>SUM(F93:H93)</f>
        <v>-39997.230000000003</v>
      </c>
      <c r="J93" s="158">
        <f>D93+I93</f>
        <v>0</v>
      </c>
      <c r="K93" s="159">
        <v>0</v>
      </c>
      <c r="L93" s="22">
        <f t="shared" si="50"/>
        <v>0</v>
      </c>
      <c r="M93" s="22">
        <f t="shared" si="51"/>
        <v>0</v>
      </c>
      <c r="N93" s="158">
        <f t="shared" si="52"/>
        <v>0</v>
      </c>
      <c r="O93" s="188"/>
      <c r="P93" s="22">
        <f t="shared" si="49"/>
        <v>-39997.230000000003</v>
      </c>
      <c r="Q93" s="22">
        <f>+D93+P93</f>
        <v>0</v>
      </c>
      <c r="R93" s="24"/>
    </row>
    <row r="94" spans="1:19" s="23" customFormat="1">
      <c r="A94" s="1"/>
      <c r="C94" s="1"/>
      <c r="D94" s="154"/>
      <c r="E94" s="19"/>
      <c r="F94" s="19"/>
      <c r="G94" s="19"/>
      <c r="H94" s="19"/>
      <c r="I94" s="19"/>
      <c r="J94" s="154"/>
      <c r="K94" s="159"/>
      <c r="L94" s="19"/>
      <c r="M94" s="19"/>
      <c r="N94" s="158"/>
      <c r="O94" s="188"/>
      <c r="P94" s="22"/>
      <c r="Q94" s="19"/>
      <c r="R94" s="24"/>
    </row>
    <row r="95" spans="1:19" s="23" customFormat="1">
      <c r="B95" s="1" t="s">
        <v>147</v>
      </c>
      <c r="D95" s="158">
        <v>164000</v>
      </c>
      <c r="E95" s="22">
        <v>0</v>
      </c>
      <c r="F95" s="22">
        <v>0</v>
      </c>
      <c r="G95" s="22">
        <v>0</v>
      </c>
      <c r="H95" s="22">
        <v>0</v>
      </c>
      <c r="I95" s="22">
        <f>SUM(E95:H95)</f>
        <v>0</v>
      </c>
      <c r="J95" s="158">
        <f>D95+I95</f>
        <v>164000</v>
      </c>
      <c r="K95" s="159">
        <v>0</v>
      </c>
      <c r="L95" s="22">
        <f t="shared" ref="L95" si="53">ROUND(J95*K95*((366-30)/(366+30*K95)),0)</f>
        <v>0</v>
      </c>
      <c r="M95" s="22">
        <f>SUM(L95:L95)</f>
        <v>0</v>
      </c>
      <c r="N95" s="158">
        <f>J95+M95</f>
        <v>164000</v>
      </c>
      <c r="O95" s="188"/>
      <c r="P95" s="22">
        <f t="shared" si="49"/>
        <v>0</v>
      </c>
      <c r="Q95" s="22">
        <f>+D95+P95</f>
        <v>164000</v>
      </c>
      <c r="R95" s="24"/>
    </row>
    <row r="96" spans="1:19" s="23" customFormat="1">
      <c r="A96" s="1"/>
      <c r="C96" s="1"/>
      <c r="D96" s="158"/>
      <c r="E96" s="22"/>
      <c r="F96" s="22"/>
      <c r="G96" s="22"/>
      <c r="H96" s="22"/>
      <c r="I96" s="22"/>
      <c r="J96" s="158"/>
      <c r="K96" s="22"/>
      <c r="L96" s="22"/>
      <c r="M96" s="22"/>
      <c r="N96" s="158"/>
      <c r="O96" s="188"/>
      <c r="P96" s="22"/>
      <c r="Q96" s="22"/>
      <c r="R96" s="24"/>
    </row>
    <row r="97" spans="1:19">
      <c r="B97" s="29" t="s">
        <v>6</v>
      </c>
      <c r="C97" s="30"/>
      <c r="D97" s="161">
        <f t="shared" ref="D97:N97" si="54">+D74+D77+D82+D85+D87+SUM(D89:D95)</f>
        <v>51944241.849999994</v>
      </c>
      <c r="E97" s="34">
        <f t="shared" si="54"/>
        <v>0</v>
      </c>
      <c r="F97" s="35">
        <f t="shared" si="54"/>
        <v>-1261936.8148742691</v>
      </c>
      <c r="G97" s="35">
        <f t="shared" si="54"/>
        <v>12954.5</v>
      </c>
      <c r="H97" s="35">
        <f t="shared" si="54"/>
        <v>0</v>
      </c>
      <c r="I97" s="35">
        <f t="shared" si="54"/>
        <v>-1248982.3148742691</v>
      </c>
      <c r="J97" s="161">
        <f t="shared" si="54"/>
        <v>50695259.535125725</v>
      </c>
      <c r="K97" s="35">
        <f t="shared" si="54"/>
        <v>0</v>
      </c>
      <c r="L97" s="35">
        <f t="shared" si="54"/>
        <v>1359000.9434229657</v>
      </c>
      <c r="M97" s="35">
        <f t="shared" si="54"/>
        <v>1359000.9434229657</v>
      </c>
      <c r="N97" s="161">
        <f t="shared" si="54"/>
        <v>52054260.478548698</v>
      </c>
      <c r="O97" s="34"/>
      <c r="P97" s="35">
        <f>+P74+P77+P82+P85+P87+SUM(P89:P95)</f>
        <v>110018.6285486964</v>
      </c>
      <c r="Q97" s="35">
        <f>+Q74+Q77+Q82+Q85+Q87+SUM(Q89:Q95)</f>
        <v>52054260.478548698</v>
      </c>
      <c r="R97" s="13"/>
    </row>
    <row r="98" spans="1:19">
      <c r="D98" s="154"/>
      <c r="E98" s="19"/>
      <c r="F98" s="19"/>
      <c r="G98" s="19"/>
      <c r="H98" s="19"/>
      <c r="I98" s="19"/>
      <c r="J98" s="154" t="s">
        <v>65</v>
      </c>
      <c r="K98" s="19"/>
      <c r="L98" s="19"/>
      <c r="M98" s="19"/>
      <c r="N98" s="154" t="s">
        <v>65</v>
      </c>
      <c r="O98" s="185"/>
      <c r="P98" s="19"/>
      <c r="Q98" s="19"/>
      <c r="R98" s="163"/>
    </row>
    <row r="99" spans="1:19">
      <c r="B99" s="10"/>
      <c r="D99" s="154"/>
      <c r="E99" s="19"/>
      <c r="F99" s="19"/>
      <c r="G99" s="19"/>
      <c r="H99" s="19"/>
      <c r="I99" s="19"/>
      <c r="J99" s="154" t="s">
        <v>65</v>
      </c>
      <c r="K99" s="19"/>
      <c r="L99" s="19"/>
      <c r="M99" s="19"/>
      <c r="N99" s="154"/>
      <c r="O99" s="186"/>
      <c r="P99" s="19"/>
      <c r="Q99" s="19"/>
    </row>
    <row r="100" spans="1:19">
      <c r="A100" s="10" t="s">
        <v>79</v>
      </c>
      <c r="B100" s="10"/>
      <c r="D100" s="154"/>
      <c r="E100" s="19"/>
      <c r="F100" s="19"/>
      <c r="G100" s="19"/>
      <c r="H100" s="19"/>
      <c r="I100" s="19"/>
      <c r="J100" s="154"/>
      <c r="K100" s="19"/>
      <c r="L100" s="19"/>
      <c r="M100" s="19"/>
      <c r="N100" s="154"/>
      <c r="O100" s="186"/>
      <c r="P100" s="19"/>
      <c r="Q100" s="19"/>
    </row>
    <row r="101" spans="1:19">
      <c r="B101" s="176" t="s">
        <v>81</v>
      </c>
      <c r="D101" s="154">
        <v>10772805.279999999</v>
      </c>
      <c r="E101" s="19">
        <v>0</v>
      </c>
      <c r="F101" s="19">
        <v>-94775.41969059562</v>
      </c>
      <c r="G101" s="19">
        <v>560746.17000000004</v>
      </c>
      <c r="H101" s="19">
        <v>-1819272.47</v>
      </c>
      <c r="I101" s="19">
        <f>SUM(E101:H101)</f>
        <v>-1353301.7196905955</v>
      </c>
      <c r="J101" s="154">
        <f>D101+I101</f>
        <v>9419503.5603094045</v>
      </c>
      <c r="K101" s="157">
        <f>$K$13</f>
        <v>0</v>
      </c>
      <c r="L101" s="19">
        <v>115620.43969059736</v>
      </c>
      <c r="M101" s="19">
        <f>SUM(L101:L101)</f>
        <v>115620.43969059736</v>
      </c>
      <c r="N101" s="154">
        <f>J101+M101</f>
        <v>9535124.0000000019</v>
      </c>
      <c r="O101" s="186"/>
      <c r="P101" s="19">
        <f>I101+M101</f>
        <v>-1237681.2799999982</v>
      </c>
      <c r="Q101" s="19">
        <f>+D101+P101</f>
        <v>9535124.0000000019</v>
      </c>
      <c r="R101" s="13"/>
      <c r="S101" s="19">
        <f t="shared" ref="S101:S102" si="55">D101+F101+G101</f>
        <v>11238776.030309403</v>
      </c>
    </row>
    <row r="102" spans="1:19" ht="18">
      <c r="B102" s="176" t="s">
        <v>82</v>
      </c>
      <c r="D102" s="158">
        <v>4076711.77</v>
      </c>
      <c r="E102" s="22">
        <v>0</v>
      </c>
      <c r="F102" s="28">
        <v>-68940.469020106248</v>
      </c>
      <c r="G102" s="28">
        <v>0</v>
      </c>
      <c r="H102" s="28">
        <v>0</v>
      </c>
      <c r="I102" s="22">
        <f>SUM(E102:H102)</f>
        <v>-68940.469020106248</v>
      </c>
      <c r="J102" s="158">
        <f>D102+I102</f>
        <v>4007771.3009798937</v>
      </c>
      <c r="K102" s="164">
        <f>$K$13</f>
        <v>0</v>
      </c>
      <c r="L102" s="22">
        <v>43865.69902010588</v>
      </c>
      <c r="M102" s="22">
        <f>SUM(L102:L102)</f>
        <v>43865.69902010588</v>
      </c>
      <c r="N102" s="158">
        <f>J102+M102</f>
        <v>4051636.9999999995</v>
      </c>
      <c r="O102" s="188"/>
      <c r="P102" s="22">
        <f t="shared" ref="P102" si="56">I102+M102</f>
        <v>-25074.770000000368</v>
      </c>
      <c r="Q102" s="22">
        <f>+D102+P102</f>
        <v>4051636.9999999995</v>
      </c>
      <c r="R102" s="13"/>
      <c r="S102" s="19">
        <f t="shared" si="55"/>
        <v>4007771.3009798937</v>
      </c>
    </row>
    <row r="103" spans="1:19">
      <c r="B103" s="1" t="s">
        <v>33</v>
      </c>
      <c r="D103" s="154">
        <f t="shared" ref="D103:J103" si="57">SUM(D101:D102)</f>
        <v>14849517.049999999</v>
      </c>
      <c r="E103" s="187">
        <f t="shared" si="57"/>
        <v>0</v>
      </c>
      <c r="F103" s="19">
        <f t="shared" si="57"/>
        <v>-163715.88871070187</v>
      </c>
      <c r="G103" s="19">
        <f t="shared" si="57"/>
        <v>560746.17000000004</v>
      </c>
      <c r="H103" s="19">
        <f t="shared" si="57"/>
        <v>-1819272.47</v>
      </c>
      <c r="I103" s="19">
        <f t="shared" si="57"/>
        <v>-1422242.1887107017</v>
      </c>
      <c r="J103" s="154">
        <f t="shared" si="57"/>
        <v>13427274.861289298</v>
      </c>
      <c r="K103" s="157"/>
      <c r="L103" s="19">
        <f>SUM(L101:L102)</f>
        <v>159486.13871070324</v>
      </c>
      <c r="M103" s="19">
        <f>SUM(M101:M102)</f>
        <v>159486.13871070324</v>
      </c>
      <c r="N103" s="154">
        <f>SUM(N101:N102)</f>
        <v>13586761.000000002</v>
      </c>
      <c r="O103" s="186"/>
      <c r="P103" s="19">
        <f>SUM(P101:P102)</f>
        <v>-1262756.0499999984</v>
      </c>
      <c r="Q103" s="19">
        <f>SUM(Q101:Q102)</f>
        <v>13586761.000000002</v>
      </c>
      <c r="R103" s="13"/>
      <c r="S103" s="19">
        <f>SUM(S101:S102)</f>
        <v>15246547.331289297</v>
      </c>
    </row>
    <row r="104" spans="1:19" s="23" customFormat="1">
      <c r="A104" s="1"/>
      <c r="B104" s="1"/>
      <c r="C104" s="1"/>
      <c r="D104" s="154"/>
      <c r="E104" s="19"/>
      <c r="F104" s="19"/>
      <c r="G104" s="19"/>
      <c r="H104" s="19"/>
      <c r="I104" s="19"/>
      <c r="J104" s="154"/>
      <c r="K104" s="157"/>
      <c r="L104" s="19"/>
      <c r="M104" s="19"/>
      <c r="N104" s="154"/>
      <c r="O104" s="188"/>
      <c r="P104" s="19"/>
      <c r="Q104" s="19"/>
      <c r="R104" s="24"/>
    </row>
    <row r="105" spans="1:19" s="23" customFormat="1">
      <c r="B105" s="1" t="s">
        <v>36</v>
      </c>
      <c r="D105" s="158">
        <v>191533.78000000003</v>
      </c>
      <c r="E105" s="22"/>
      <c r="F105" s="22">
        <v>0</v>
      </c>
      <c r="G105" s="22">
        <v>0</v>
      </c>
      <c r="H105" s="22">
        <v>0</v>
      </c>
      <c r="I105" s="22">
        <f>SUM(F105:H105)</f>
        <v>0</v>
      </c>
      <c r="J105" s="158">
        <f>D105+I105</f>
        <v>191533.78000000003</v>
      </c>
      <c r="K105" s="159">
        <v>0</v>
      </c>
      <c r="L105" s="22">
        <f t="shared" ref="L105:L115" si="58">ROUND(J105*K105*((366-30)/(366+30*K105)),0)</f>
        <v>0</v>
      </c>
      <c r="M105" s="22">
        <f>SUM(L105:L105)</f>
        <v>0</v>
      </c>
      <c r="N105" s="158">
        <f>J105+M105</f>
        <v>191533.78000000003</v>
      </c>
      <c r="O105" s="188"/>
      <c r="P105" s="22">
        <f t="shared" ref="P105:P115" si="59">I105+M105</f>
        <v>0</v>
      </c>
      <c r="Q105" s="22">
        <f>+D105+P105</f>
        <v>191533.78000000003</v>
      </c>
      <c r="R105" s="24"/>
    </row>
    <row r="106" spans="1:19" s="23" customFormat="1">
      <c r="B106" s="1"/>
      <c r="D106" s="154"/>
      <c r="E106" s="19"/>
      <c r="F106" s="22"/>
      <c r="G106" s="22"/>
      <c r="H106" s="22"/>
      <c r="I106" s="22"/>
      <c r="J106" s="158"/>
      <c r="K106" s="159"/>
      <c r="L106" s="22"/>
      <c r="M106" s="22"/>
      <c r="N106" s="158"/>
      <c r="O106" s="188"/>
      <c r="P106" s="22"/>
      <c r="Q106" s="22"/>
      <c r="R106" s="24"/>
    </row>
    <row r="107" spans="1:19" s="23" customFormat="1">
      <c r="B107" s="1" t="s">
        <v>84</v>
      </c>
      <c r="D107" s="158">
        <v>64000</v>
      </c>
      <c r="E107" s="22"/>
      <c r="F107" s="22">
        <f>-D107</f>
        <v>-64000</v>
      </c>
      <c r="G107" s="22">
        <v>0</v>
      </c>
      <c r="H107" s="22">
        <v>0</v>
      </c>
      <c r="I107" s="22">
        <f t="shared" ref="I107:I113" si="60">SUM(F107:H107)</f>
        <v>-64000</v>
      </c>
      <c r="J107" s="158">
        <f t="shared" ref="J107:J113" si="61">D107+I107</f>
        <v>0</v>
      </c>
      <c r="K107" s="159">
        <v>0</v>
      </c>
      <c r="L107" s="22">
        <f t="shared" si="58"/>
        <v>0</v>
      </c>
      <c r="M107" s="22">
        <f t="shared" ref="M107:M113" si="62">SUM(L107:L107)</f>
        <v>0</v>
      </c>
      <c r="N107" s="158">
        <f t="shared" ref="N107:N113" si="63">J107+M107</f>
        <v>0</v>
      </c>
      <c r="O107" s="188"/>
      <c r="P107" s="22">
        <f t="shared" si="59"/>
        <v>-64000</v>
      </c>
      <c r="Q107" s="22">
        <f t="shared" ref="Q107:Q113" si="64">+D107+P107</f>
        <v>0</v>
      </c>
      <c r="R107" s="24"/>
    </row>
    <row r="108" spans="1:19" s="23" customFormat="1">
      <c r="B108" s="1" t="s">
        <v>38</v>
      </c>
      <c r="D108" s="158">
        <v>-120000</v>
      </c>
      <c r="E108" s="22"/>
      <c r="F108" s="22">
        <f>-D108</f>
        <v>120000</v>
      </c>
      <c r="G108" s="22">
        <v>0</v>
      </c>
      <c r="H108" s="22">
        <v>0</v>
      </c>
      <c r="I108" s="22">
        <f t="shared" si="60"/>
        <v>120000</v>
      </c>
      <c r="J108" s="158">
        <f t="shared" si="61"/>
        <v>0</v>
      </c>
      <c r="K108" s="159">
        <v>0</v>
      </c>
      <c r="L108" s="22">
        <f t="shared" si="58"/>
        <v>0</v>
      </c>
      <c r="M108" s="22">
        <f t="shared" si="62"/>
        <v>0</v>
      </c>
      <c r="N108" s="158">
        <f t="shared" si="63"/>
        <v>0</v>
      </c>
      <c r="O108" s="188"/>
      <c r="P108" s="22">
        <f t="shared" si="59"/>
        <v>120000</v>
      </c>
      <c r="Q108" s="22">
        <f t="shared" si="64"/>
        <v>0</v>
      </c>
      <c r="R108" s="24"/>
    </row>
    <row r="109" spans="1:19">
      <c r="B109" s="1" t="s">
        <v>40</v>
      </c>
      <c r="D109" s="158">
        <v>-474497.04000000004</v>
      </c>
      <c r="E109" s="22"/>
      <c r="F109" s="22">
        <f>-D109</f>
        <v>474497.04000000004</v>
      </c>
      <c r="G109" s="19">
        <v>0</v>
      </c>
      <c r="H109" s="22">
        <v>0</v>
      </c>
      <c r="I109" s="22">
        <f t="shared" si="60"/>
        <v>474497.04000000004</v>
      </c>
      <c r="J109" s="158">
        <f t="shared" si="61"/>
        <v>0</v>
      </c>
      <c r="K109" s="159">
        <v>0</v>
      </c>
      <c r="L109" s="22">
        <f t="shared" si="58"/>
        <v>0</v>
      </c>
      <c r="M109" s="22">
        <f t="shared" si="62"/>
        <v>0</v>
      </c>
      <c r="N109" s="158">
        <f t="shared" si="63"/>
        <v>0</v>
      </c>
      <c r="O109" s="189"/>
      <c r="P109" s="22">
        <f t="shared" si="59"/>
        <v>474497.04000000004</v>
      </c>
      <c r="Q109" s="22">
        <f t="shared" si="64"/>
        <v>0</v>
      </c>
    </row>
    <row r="110" spans="1:19" s="23" customFormat="1">
      <c r="B110" s="1" t="s">
        <v>48</v>
      </c>
      <c r="D110" s="158">
        <v>540165.32999999996</v>
      </c>
      <c r="E110" s="22"/>
      <c r="F110" s="22">
        <f>-D110</f>
        <v>-540165.32999999996</v>
      </c>
      <c r="G110" s="22">
        <v>0</v>
      </c>
      <c r="H110" s="22">
        <v>0</v>
      </c>
      <c r="I110" s="22">
        <f t="shared" si="60"/>
        <v>-540165.32999999996</v>
      </c>
      <c r="J110" s="158">
        <f t="shared" si="61"/>
        <v>0</v>
      </c>
      <c r="K110" s="159">
        <v>0</v>
      </c>
      <c r="L110" s="22">
        <f t="shared" si="58"/>
        <v>0</v>
      </c>
      <c r="M110" s="22">
        <f t="shared" si="62"/>
        <v>0</v>
      </c>
      <c r="N110" s="158">
        <f t="shared" si="63"/>
        <v>0</v>
      </c>
      <c r="O110" s="188"/>
      <c r="P110" s="22">
        <f t="shared" si="59"/>
        <v>-540165.32999999996</v>
      </c>
      <c r="Q110" s="22">
        <f t="shared" si="64"/>
        <v>0</v>
      </c>
      <c r="R110" s="24"/>
    </row>
    <row r="111" spans="1:19" s="23" customFormat="1">
      <c r="B111" s="1" t="s">
        <v>50</v>
      </c>
      <c r="D111" s="158">
        <v>130.54</v>
      </c>
      <c r="E111" s="22"/>
      <c r="F111" s="22">
        <f>-D111</f>
        <v>-130.54</v>
      </c>
      <c r="G111" s="22">
        <v>0</v>
      </c>
      <c r="H111" s="22">
        <v>0</v>
      </c>
      <c r="I111" s="22">
        <f t="shared" si="60"/>
        <v>-130.54</v>
      </c>
      <c r="J111" s="158">
        <f t="shared" si="61"/>
        <v>0</v>
      </c>
      <c r="K111" s="159">
        <v>0</v>
      </c>
      <c r="L111" s="22">
        <f t="shared" si="58"/>
        <v>0</v>
      </c>
      <c r="M111" s="22">
        <f t="shared" si="62"/>
        <v>0</v>
      </c>
      <c r="N111" s="158">
        <f t="shared" si="63"/>
        <v>0</v>
      </c>
      <c r="O111" s="188"/>
      <c r="P111" s="22">
        <f t="shared" si="59"/>
        <v>-130.54</v>
      </c>
      <c r="Q111" s="22">
        <f t="shared" si="64"/>
        <v>0</v>
      </c>
      <c r="R111" s="24"/>
    </row>
    <row r="112" spans="1:19" s="23" customFormat="1">
      <c r="B112" s="1" t="s">
        <v>78</v>
      </c>
      <c r="D112" s="158">
        <v>19561.62</v>
      </c>
      <c r="E112" s="22"/>
      <c r="F112" s="22">
        <v>0</v>
      </c>
      <c r="G112" s="22">
        <f>-D112</f>
        <v>-19561.62</v>
      </c>
      <c r="H112" s="22">
        <v>0</v>
      </c>
      <c r="I112" s="22">
        <f t="shared" si="60"/>
        <v>-19561.62</v>
      </c>
      <c r="J112" s="158">
        <f t="shared" si="61"/>
        <v>0</v>
      </c>
      <c r="K112" s="159">
        <v>0</v>
      </c>
      <c r="L112" s="22">
        <f t="shared" si="58"/>
        <v>0</v>
      </c>
      <c r="M112" s="22">
        <f t="shared" si="62"/>
        <v>0</v>
      </c>
      <c r="N112" s="158">
        <f t="shared" si="63"/>
        <v>0</v>
      </c>
      <c r="O112" s="188"/>
      <c r="P112" s="22">
        <f t="shared" si="59"/>
        <v>-19561.62</v>
      </c>
      <c r="Q112" s="22">
        <f t="shared" si="64"/>
        <v>0</v>
      </c>
      <c r="R112" s="24"/>
    </row>
    <row r="113" spans="1:19" s="23" customFormat="1">
      <c r="B113" s="1" t="s">
        <v>86</v>
      </c>
      <c r="D113" s="158">
        <v>75671.41</v>
      </c>
      <c r="E113" s="22"/>
      <c r="F113" s="22">
        <v>0</v>
      </c>
      <c r="G113" s="22">
        <f>-D113</f>
        <v>-75671.41</v>
      </c>
      <c r="H113" s="22">
        <v>0</v>
      </c>
      <c r="I113" s="22">
        <f t="shared" si="60"/>
        <v>-75671.41</v>
      </c>
      <c r="J113" s="158">
        <f t="shared" si="61"/>
        <v>0</v>
      </c>
      <c r="K113" s="159">
        <v>0</v>
      </c>
      <c r="L113" s="22">
        <f t="shared" si="58"/>
        <v>0</v>
      </c>
      <c r="M113" s="22">
        <f t="shared" si="62"/>
        <v>0</v>
      </c>
      <c r="N113" s="158">
        <f t="shared" si="63"/>
        <v>0</v>
      </c>
      <c r="O113" s="188"/>
      <c r="P113" s="22">
        <f t="shared" si="59"/>
        <v>-75671.41</v>
      </c>
      <c r="Q113" s="22">
        <f t="shared" si="64"/>
        <v>0</v>
      </c>
      <c r="R113" s="24"/>
    </row>
    <row r="114" spans="1:19" s="23" customFormat="1">
      <c r="B114" s="1"/>
      <c r="D114" s="158"/>
      <c r="E114" s="22"/>
      <c r="F114" s="22"/>
      <c r="G114" s="22"/>
      <c r="H114" s="22"/>
      <c r="I114" s="22"/>
      <c r="J114" s="158"/>
      <c r="K114" s="159"/>
      <c r="L114" s="19"/>
      <c r="M114" s="22"/>
      <c r="N114" s="158"/>
      <c r="O114" s="188"/>
      <c r="P114" s="22"/>
      <c r="Q114" s="22"/>
      <c r="R114" s="24"/>
    </row>
    <row r="115" spans="1:19" s="23" customFormat="1">
      <c r="B115" s="1" t="s">
        <v>147</v>
      </c>
      <c r="D115" s="158">
        <v>193000</v>
      </c>
      <c r="E115" s="22">
        <v>0</v>
      </c>
      <c r="F115" s="22">
        <v>0</v>
      </c>
      <c r="G115" s="22">
        <v>0</v>
      </c>
      <c r="H115" s="22">
        <v>0</v>
      </c>
      <c r="I115" s="22">
        <f>SUM(E115:H115)</f>
        <v>0</v>
      </c>
      <c r="J115" s="158">
        <f>D115+I115</f>
        <v>193000</v>
      </c>
      <c r="K115" s="159">
        <v>0</v>
      </c>
      <c r="L115" s="22">
        <f t="shared" si="58"/>
        <v>0</v>
      </c>
      <c r="M115" s="22">
        <f>SUM(L115:L115)</f>
        <v>0</v>
      </c>
      <c r="N115" s="158">
        <f>J115+M115</f>
        <v>193000</v>
      </c>
      <c r="O115" s="188"/>
      <c r="P115" s="22">
        <f t="shared" si="59"/>
        <v>0</v>
      </c>
      <c r="Q115" s="22">
        <f>+D115+P115</f>
        <v>193000</v>
      </c>
      <c r="R115" s="24"/>
    </row>
    <row r="116" spans="1:19" s="23" customFormat="1">
      <c r="A116" s="1"/>
      <c r="C116" s="1"/>
      <c r="D116" s="158"/>
      <c r="E116" s="22"/>
      <c r="F116" s="22"/>
      <c r="G116" s="22"/>
      <c r="H116" s="22"/>
      <c r="I116" s="22"/>
      <c r="J116" s="158"/>
      <c r="K116" s="22"/>
      <c r="L116" s="22"/>
      <c r="M116" s="22"/>
      <c r="N116" s="158"/>
      <c r="O116" s="188"/>
      <c r="P116" s="22"/>
      <c r="Q116" s="22"/>
      <c r="R116" s="24"/>
    </row>
    <row r="117" spans="1:19">
      <c r="B117" s="29" t="s">
        <v>6</v>
      </c>
      <c r="C117" s="30"/>
      <c r="D117" s="161">
        <f t="shared" ref="D117:P117" si="65">D103+D105+SUM(D107:D115)</f>
        <v>15339082.689999998</v>
      </c>
      <c r="E117" s="34">
        <f t="shared" si="65"/>
        <v>0</v>
      </c>
      <c r="F117" s="35">
        <f t="shared" si="65"/>
        <v>-173514.7187107018</v>
      </c>
      <c r="G117" s="35">
        <f t="shared" si="65"/>
        <v>465513.14</v>
      </c>
      <c r="H117" s="35">
        <f t="shared" si="65"/>
        <v>-1819272.47</v>
      </c>
      <c r="I117" s="35">
        <f t="shared" si="65"/>
        <v>-1527274.0487107015</v>
      </c>
      <c r="J117" s="161">
        <f t="shared" si="65"/>
        <v>13811808.641289297</v>
      </c>
      <c r="K117" s="35">
        <f t="shared" si="65"/>
        <v>0</v>
      </c>
      <c r="L117" s="35">
        <f t="shared" si="65"/>
        <v>159486.13871070324</v>
      </c>
      <c r="M117" s="35">
        <f t="shared" si="65"/>
        <v>159486.13871070324</v>
      </c>
      <c r="N117" s="161">
        <f t="shared" si="65"/>
        <v>13971294.780000001</v>
      </c>
      <c r="O117" s="34"/>
      <c r="P117" s="35">
        <f t="shared" si="65"/>
        <v>-1367787.9099999983</v>
      </c>
      <c r="Q117" s="35">
        <f>Q103+Q105+SUM(Q107:Q115)</f>
        <v>13971294.780000001</v>
      </c>
      <c r="R117" s="13"/>
    </row>
    <row r="118" spans="1:19">
      <c r="D118" s="154"/>
      <c r="E118" s="19"/>
      <c r="F118" s="19" t="s">
        <v>65</v>
      </c>
      <c r="G118" s="19"/>
      <c r="H118" s="19"/>
      <c r="I118" s="19"/>
      <c r="J118" s="154"/>
      <c r="K118" s="19"/>
      <c r="L118" s="19"/>
      <c r="M118" s="19"/>
      <c r="N118" s="154"/>
      <c r="O118" s="185"/>
      <c r="P118" s="19"/>
      <c r="Q118" s="19"/>
    </row>
    <row r="119" spans="1:19">
      <c r="B119" s="10"/>
      <c r="D119" s="154"/>
      <c r="E119" s="19"/>
      <c r="F119" s="19"/>
      <c r="G119" s="19"/>
      <c r="H119" s="19"/>
      <c r="I119" s="19"/>
      <c r="J119" s="154"/>
      <c r="K119" s="19"/>
      <c r="L119" s="19"/>
      <c r="M119" s="19"/>
      <c r="N119" s="154"/>
      <c r="O119" s="185"/>
      <c r="P119" s="19"/>
      <c r="Q119" s="19"/>
    </row>
    <row r="120" spans="1:19">
      <c r="A120" s="10" t="s">
        <v>88</v>
      </c>
      <c r="D120" s="165"/>
      <c r="J120" s="165"/>
      <c r="N120" s="154"/>
      <c r="O120" s="185"/>
      <c r="R120" s="166"/>
    </row>
    <row r="121" spans="1:19">
      <c r="B121" s="176" t="s">
        <v>90</v>
      </c>
      <c r="D121" s="154">
        <v>34679.26</v>
      </c>
      <c r="E121" s="19">
        <v>0</v>
      </c>
      <c r="F121" s="19">
        <v>878.22326335259788</v>
      </c>
      <c r="G121" s="19">
        <v>0</v>
      </c>
      <c r="H121" s="19">
        <v>0</v>
      </c>
      <c r="I121" s="19">
        <f t="shared" ref="I121:I126" si="66">SUM(E121:H121)</f>
        <v>878.22326335259788</v>
      </c>
      <c r="J121" s="154">
        <f t="shared" ref="J121:J126" si="67">D121+I121</f>
        <v>35557.483263352602</v>
      </c>
      <c r="K121" s="157">
        <v>0</v>
      </c>
      <c r="L121" s="19">
        <v>377.2433458266969</v>
      </c>
      <c r="M121" s="19">
        <f t="shared" ref="M121:M126" si="68">SUM(L121:L121)</f>
        <v>377.2433458266969</v>
      </c>
      <c r="N121" s="154">
        <f t="shared" ref="N121:N126" si="69">J121+M121</f>
        <v>35934.726609179299</v>
      </c>
      <c r="O121" s="186"/>
      <c r="P121" s="19">
        <f>I121+M121</f>
        <v>1255.4666091792947</v>
      </c>
      <c r="Q121" s="19">
        <f t="shared" ref="Q121:Q126" si="70">+D121+P121</f>
        <v>35934.726609179299</v>
      </c>
      <c r="R121" s="13"/>
      <c r="S121" s="19">
        <f t="shared" ref="S121:S126" si="71">D121+F121+G121</f>
        <v>35557.483263352602</v>
      </c>
    </row>
    <row r="122" spans="1:19">
      <c r="B122" s="176" t="s">
        <v>91</v>
      </c>
      <c r="D122" s="154">
        <v>247377.26</v>
      </c>
      <c r="E122" s="19">
        <v>0</v>
      </c>
      <c r="F122" s="19">
        <v>-8885.2438465374089</v>
      </c>
      <c r="G122" s="19">
        <v>0</v>
      </c>
      <c r="H122" s="19">
        <v>0</v>
      </c>
      <c r="I122" s="19">
        <f t="shared" si="66"/>
        <v>-8885.2438465374089</v>
      </c>
      <c r="J122" s="154">
        <f t="shared" si="67"/>
        <v>238492.01615346261</v>
      </c>
      <c r="K122" s="157">
        <v>0</v>
      </c>
      <c r="L122" s="19">
        <v>2502.2534505984513</v>
      </c>
      <c r="M122" s="19">
        <f t="shared" si="68"/>
        <v>2502.2534505984513</v>
      </c>
      <c r="N122" s="154">
        <f t="shared" si="69"/>
        <v>240994.26960406106</v>
      </c>
      <c r="O122" s="186"/>
      <c r="P122" s="19">
        <f t="shared" ref="P122:P126" si="72">I122+M122</f>
        <v>-6382.9903959389576</v>
      </c>
      <c r="Q122" s="19">
        <f t="shared" si="70"/>
        <v>240994.26960406106</v>
      </c>
      <c r="R122" s="13"/>
      <c r="S122" s="19">
        <f t="shared" si="71"/>
        <v>238492.01615346261</v>
      </c>
    </row>
    <row r="123" spans="1:19">
      <c r="B123" s="176" t="s">
        <v>93</v>
      </c>
      <c r="D123" s="154">
        <v>81786.179999999993</v>
      </c>
      <c r="E123" s="19">
        <v>0</v>
      </c>
      <c r="F123" s="19">
        <v>-2944.2390899998964</v>
      </c>
      <c r="G123" s="19">
        <v>0</v>
      </c>
      <c r="H123" s="19">
        <v>0</v>
      </c>
      <c r="I123" s="19">
        <f t="shared" si="66"/>
        <v>-2944.2390899998964</v>
      </c>
      <c r="J123" s="154">
        <f t="shared" si="67"/>
        <v>78841.940910000092</v>
      </c>
      <c r="K123" s="157">
        <v>0</v>
      </c>
      <c r="L123" s="19">
        <v>891.05908999989333</v>
      </c>
      <c r="M123" s="19">
        <f t="shared" si="68"/>
        <v>891.05908999989333</v>
      </c>
      <c r="N123" s="154">
        <f t="shared" si="69"/>
        <v>79732.999999999985</v>
      </c>
      <c r="O123" s="186"/>
      <c r="P123" s="19">
        <f t="shared" si="72"/>
        <v>-2053.180000000003</v>
      </c>
      <c r="Q123" s="19">
        <f t="shared" si="70"/>
        <v>79732.999999999985</v>
      </c>
      <c r="R123" s="13"/>
      <c r="S123" s="19">
        <f t="shared" si="71"/>
        <v>78841.940910000092</v>
      </c>
    </row>
    <row r="124" spans="1:19">
      <c r="B124" s="176" t="s">
        <v>95</v>
      </c>
      <c r="D124" s="154">
        <v>760182.18</v>
      </c>
      <c r="E124" s="19">
        <v>0</v>
      </c>
      <c r="F124" s="19">
        <v>-11126.123692685658</v>
      </c>
      <c r="G124" s="19">
        <v>0</v>
      </c>
      <c r="H124" s="19">
        <v>0</v>
      </c>
      <c r="I124" s="19">
        <f t="shared" si="66"/>
        <v>-11126.123692685658</v>
      </c>
      <c r="J124" s="154">
        <f t="shared" si="67"/>
        <v>749056.05630731443</v>
      </c>
      <c r="K124" s="157">
        <v>0</v>
      </c>
      <c r="L124" s="19">
        <v>7963.943692685687</v>
      </c>
      <c r="M124" s="19">
        <f t="shared" si="68"/>
        <v>7963.943692685687</v>
      </c>
      <c r="N124" s="154">
        <f t="shared" si="69"/>
        <v>757020.00000000012</v>
      </c>
      <c r="O124" s="186"/>
      <c r="P124" s="19">
        <f t="shared" si="72"/>
        <v>-3162.1799999999712</v>
      </c>
      <c r="Q124" s="19">
        <f t="shared" si="70"/>
        <v>757020.00000000012</v>
      </c>
      <c r="R124" s="13"/>
      <c r="S124" s="19">
        <f t="shared" si="71"/>
        <v>749056.05630731443</v>
      </c>
    </row>
    <row r="125" spans="1:19" s="23" customFormat="1">
      <c r="B125" s="176" t="s">
        <v>96</v>
      </c>
      <c r="D125" s="154">
        <v>218370.52</v>
      </c>
      <c r="E125" s="19">
        <v>0</v>
      </c>
      <c r="F125" s="19">
        <v>-4338.1867753366423</v>
      </c>
      <c r="G125" s="19">
        <v>0</v>
      </c>
      <c r="H125" s="19">
        <v>0</v>
      </c>
      <c r="I125" s="19">
        <f t="shared" si="66"/>
        <v>-4338.1867753366423</v>
      </c>
      <c r="J125" s="154">
        <f t="shared" si="67"/>
        <v>214032.33322466334</v>
      </c>
      <c r="K125" s="157">
        <v>0</v>
      </c>
      <c r="L125" s="19">
        <v>2253.6667753366637</v>
      </c>
      <c r="M125" s="19">
        <f t="shared" si="68"/>
        <v>2253.6667753366637</v>
      </c>
      <c r="N125" s="154">
        <f t="shared" si="69"/>
        <v>216286</v>
      </c>
      <c r="O125" s="186"/>
      <c r="P125" s="19">
        <f t="shared" si="72"/>
        <v>-2084.5199999999786</v>
      </c>
      <c r="Q125" s="19">
        <f t="shared" si="70"/>
        <v>216286</v>
      </c>
      <c r="R125" s="24"/>
      <c r="S125" s="19">
        <f t="shared" si="71"/>
        <v>214032.33322466334</v>
      </c>
    </row>
    <row r="126" spans="1:19" s="23" customFormat="1">
      <c r="B126" s="176" t="s">
        <v>97</v>
      </c>
      <c r="D126" s="158">
        <v>0</v>
      </c>
      <c r="E126" s="22">
        <v>0</v>
      </c>
      <c r="F126" s="22">
        <v>0</v>
      </c>
      <c r="G126" s="22">
        <v>0</v>
      </c>
      <c r="H126" s="22">
        <v>0</v>
      </c>
      <c r="I126" s="22">
        <f t="shared" si="66"/>
        <v>0</v>
      </c>
      <c r="J126" s="158">
        <f t="shared" si="67"/>
        <v>0</v>
      </c>
      <c r="K126" s="159">
        <v>0</v>
      </c>
      <c r="L126" s="22">
        <f t="shared" ref="L126" si="73">ROUND(J126*K126*((366-30)/(366+30*K126)),0)</f>
        <v>0</v>
      </c>
      <c r="M126" s="22">
        <f t="shared" si="68"/>
        <v>0</v>
      </c>
      <c r="N126" s="158">
        <f t="shared" si="69"/>
        <v>0</v>
      </c>
      <c r="O126" s="188"/>
      <c r="P126" s="22">
        <f t="shared" si="72"/>
        <v>0</v>
      </c>
      <c r="Q126" s="22">
        <f t="shared" si="70"/>
        <v>0</v>
      </c>
      <c r="R126" s="24"/>
      <c r="S126" s="19">
        <f t="shared" si="71"/>
        <v>0</v>
      </c>
    </row>
    <row r="127" spans="1:19">
      <c r="B127" s="1" t="s">
        <v>98</v>
      </c>
      <c r="D127" s="154">
        <f t="shared" ref="D127:G127" si="74">SUM(D121:D126)</f>
        <v>1342395.4000000001</v>
      </c>
      <c r="E127" s="187">
        <f t="shared" si="74"/>
        <v>0</v>
      </c>
      <c r="F127" s="19">
        <f t="shared" si="74"/>
        <v>-26415.570141207008</v>
      </c>
      <c r="G127" s="19">
        <f t="shared" si="74"/>
        <v>0</v>
      </c>
      <c r="H127" s="19">
        <f>SUM(H121:H125)</f>
        <v>0</v>
      </c>
      <c r="I127" s="19">
        <f>SUM(I121:I125)</f>
        <v>-26415.570141207008</v>
      </c>
      <c r="J127" s="154">
        <f>SUM(J121:J126)</f>
        <v>1315979.8298587932</v>
      </c>
      <c r="K127" s="157"/>
      <c r="L127" s="19">
        <f>SUM(L121:L126)</f>
        <v>13988.166354447392</v>
      </c>
      <c r="M127" s="19">
        <f>SUM(M121:M126)</f>
        <v>13988.166354447392</v>
      </c>
      <c r="N127" s="154">
        <f>SUM(N121:N126)</f>
        <v>1329967.9962132405</v>
      </c>
      <c r="O127" s="186"/>
      <c r="P127" s="19">
        <f>SUM(P121:P126)</f>
        <v>-12427.403786759616</v>
      </c>
      <c r="Q127" s="19">
        <f>SUM(Q121:Q126)</f>
        <v>1329967.9962132405</v>
      </c>
      <c r="R127" s="13"/>
      <c r="S127" s="19">
        <f>SUM(S121:S126)</f>
        <v>1315979.8298587932</v>
      </c>
    </row>
    <row r="128" spans="1:19">
      <c r="D128" s="154"/>
      <c r="E128" s="19"/>
      <c r="F128" s="19"/>
      <c r="G128" s="19"/>
      <c r="H128" s="19"/>
      <c r="I128" s="19"/>
      <c r="J128" s="154"/>
      <c r="K128" s="157"/>
      <c r="L128" s="19"/>
      <c r="M128" s="19"/>
      <c r="N128" s="154"/>
      <c r="O128" s="186"/>
      <c r="P128" s="19"/>
      <c r="Q128" s="19"/>
      <c r="R128" s="13"/>
    </row>
    <row r="129" spans="1:19">
      <c r="B129" s="176" t="s">
        <v>36</v>
      </c>
      <c r="D129" s="158">
        <v>90.84</v>
      </c>
      <c r="E129" s="22"/>
      <c r="F129" s="22">
        <v>0</v>
      </c>
      <c r="G129" s="22">
        <v>0</v>
      </c>
      <c r="H129" s="22">
        <v>0</v>
      </c>
      <c r="I129" s="22">
        <f>SUM(F129:H129)</f>
        <v>0</v>
      </c>
      <c r="J129" s="158">
        <f>D129+I129</f>
        <v>90.84</v>
      </c>
      <c r="K129" s="159">
        <v>0</v>
      </c>
      <c r="L129" s="19">
        <f t="shared" ref="L129" si="75">ROUND(J129*K129*((366-30)/(366+30*K129)),0)</f>
        <v>0</v>
      </c>
      <c r="M129" s="22">
        <f>SUM(L129:L129)</f>
        <v>0</v>
      </c>
      <c r="N129" s="158">
        <f>J129+M129</f>
        <v>90.84</v>
      </c>
      <c r="O129" s="188"/>
      <c r="P129" s="22">
        <f t="shared" ref="P129" si="76">I129+M129</f>
        <v>0</v>
      </c>
      <c r="Q129" s="22">
        <f>+D129+P129</f>
        <v>90.84</v>
      </c>
      <c r="R129" s="166"/>
    </row>
    <row r="130" spans="1:19">
      <c r="B130" s="176"/>
      <c r="D130" s="154"/>
      <c r="E130" s="19"/>
      <c r="F130" s="22"/>
      <c r="G130" s="22"/>
      <c r="H130" s="22"/>
      <c r="I130" s="22"/>
      <c r="J130" s="158"/>
      <c r="K130" s="159"/>
      <c r="L130" s="22"/>
      <c r="M130" s="22"/>
      <c r="N130" s="158"/>
      <c r="O130" s="188"/>
      <c r="P130" s="22"/>
      <c r="Q130" s="22"/>
      <c r="R130" s="166"/>
    </row>
    <row r="131" spans="1:19">
      <c r="B131" s="1" t="s">
        <v>38</v>
      </c>
      <c r="D131" s="158">
        <v>-30000</v>
      </c>
      <c r="E131" s="22"/>
      <c r="F131" s="22">
        <f>-D131</f>
        <v>30000</v>
      </c>
      <c r="G131" s="22">
        <v>0</v>
      </c>
      <c r="H131" s="22">
        <v>0</v>
      </c>
      <c r="I131" s="22">
        <f>SUM(F131:H131)</f>
        <v>30000</v>
      </c>
      <c r="J131" s="158">
        <f>D131+I131</f>
        <v>0</v>
      </c>
      <c r="K131" s="159">
        <v>0</v>
      </c>
      <c r="L131" s="22">
        <f t="shared" ref="L131:L133" si="77">ROUND(J131*K131*((366-30)/(366+30*K131)),0)</f>
        <v>0</v>
      </c>
      <c r="M131" s="22">
        <f>SUM(L131:L131)</f>
        <v>0</v>
      </c>
      <c r="N131" s="158">
        <f>J131+M131</f>
        <v>0</v>
      </c>
      <c r="O131" s="188"/>
      <c r="P131" s="22">
        <f t="shared" ref="P131:P135" si="78">I131+M131</f>
        <v>30000</v>
      </c>
      <c r="Q131" s="22">
        <f>+D131+P131</f>
        <v>0</v>
      </c>
      <c r="R131" s="166"/>
    </row>
    <row r="132" spans="1:19">
      <c r="B132" s="1" t="s">
        <v>40</v>
      </c>
      <c r="D132" s="158">
        <v>-23841.899999999998</v>
      </c>
      <c r="E132" s="22"/>
      <c r="F132" s="22">
        <f>-D132</f>
        <v>23841.899999999998</v>
      </c>
      <c r="G132" s="22">
        <v>0</v>
      </c>
      <c r="H132" s="22">
        <v>0</v>
      </c>
      <c r="I132" s="22">
        <f>SUM(F132:H132)</f>
        <v>23841.899999999998</v>
      </c>
      <c r="J132" s="158">
        <f>D132+I132</f>
        <v>0</v>
      </c>
      <c r="K132" s="159">
        <v>0</v>
      </c>
      <c r="L132" s="22">
        <f t="shared" si="77"/>
        <v>0</v>
      </c>
      <c r="M132" s="22">
        <f>SUM(L132:L132)</f>
        <v>0</v>
      </c>
      <c r="N132" s="158">
        <f>J132+M132</f>
        <v>0</v>
      </c>
      <c r="O132" s="188"/>
      <c r="P132" s="22">
        <f t="shared" si="78"/>
        <v>23841.899999999998</v>
      </c>
      <c r="Q132" s="22">
        <f>+D132+P132</f>
        <v>0</v>
      </c>
      <c r="R132" s="166"/>
    </row>
    <row r="133" spans="1:19" s="23" customFormat="1">
      <c r="B133" s="1" t="s">
        <v>48</v>
      </c>
      <c r="D133" s="158">
        <v>30606.84</v>
      </c>
      <c r="E133" s="22"/>
      <c r="F133" s="22">
        <f>-D133</f>
        <v>-30606.84</v>
      </c>
      <c r="G133" s="22">
        <v>0</v>
      </c>
      <c r="H133" s="22">
        <v>0</v>
      </c>
      <c r="I133" s="22">
        <f>SUM(F133:H133)</f>
        <v>-30606.84</v>
      </c>
      <c r="J133" s="158">
        <f>D133+I133</f>
        <v>0</v>
      </c>
      <c r="K133" s="159">
        <v>0</v>
      </c>
      <c r="L133" s="22">
        <f t="shared" si="77"/>
        <v>0</v>
      </c>
      <c r="M133" s="22">
        <f>SUM(L133:L133)</f>
        <v>0</v>
      </c>
      <c r="N133" s="158">
        <f>J133+M133</f>
        <v>0</v>
      </c>
      <c r="O133" s="188"/>
      <c r="P133" s="22">
        <f t="shared" si="78"/>
        <v>-30606.84</v>
      </c>
      <c r="Q133" s="22">
        <f>+D133+P133</f>
        <v>0</v>
      </c>
      <c r="R133" s="24"/>
    </row>
    <row r="134" spans="1:19" s="23" customFormat="1">
      <c r="B134" s="1"/>
      <c r="D134" s="158"/>
      <c r="E134" s="22"/>
      <c r="F134" s="22"/>
      <c r="G134" s="22"/>
      <c r="H134" s="22"/>
      <c r="I134" s="22"/>
      <c r="J134" s="158"/>
      <c r="K134" s="159"/>
      <c r="L134" s="22"/>
      <c r="M134" s="22"/>
      <c r="N134" s="158"/>
      <c r="O134" s="188"/>
      <c r="P134" s="22"/>
      <c r="Q134" s="22"/>
      <c r="R134" s="24"/>
    </row>
    <row r="135" spans="1:19" s="23" customFormat="1">
      <c r="B135" s="1" t="s">
        <v>147</v>
      </c>
      <c r="D135" s="158">
        <v>21000</v>
      </c>
      <c r="E135" s="22">
        <v>0</v>
      </c>
      <c r="F135" s="22">
        <v>0</v>
      </c>
      <c r="G135" s="22">
        <v>0</v>
      </c>
      <c r="H135" s="22">
        <v>0</v>
      </c>
      <c r="I135" s="22">
        <f>SUM(E135:H135)</f>
        <v>0</v>
      </c>
      <c r="J135" s="158">
        <f>D135+I135</f>
        <v>21000</v>
      </c>
      <c r="K135" s="159">
        <v>0</v>
      </c>
      <c r="L135" s="22">
        <f t="shared" ref="L135" si="79">ROUND(J135*K135*((366-30)/(366+30*K135)),0)</f>
        <v>0</v>
      </c>
      <c r="M135" s="22">
        <f>SUM(L135:L135)</f>
        <v>0</v>
      </c>
      <c r="N135" s="158">
        <f>J135+M135</f>
        <v>21000</v>
      </c>
      <c r="O135" s="188"/>
      <c r="P135" s="22">
        <f t="shared" si="78"/>
        <v>0</v>
      </c>
      <c r="Q135" s="22">
        <f>+D135+P135</f>
        <v>21000</v>
      </c>
      <c r="R135" s="24"/>
    </row>
    <row r="136" spans="1:19" s="23" customFormat="1">
      <c r="A136" s="1"/>
      <c r="C136" s="1"/>
      <c r="D136" s="158"/>
      <c r="E136" s="22"/>
      <c r="F136" s="22"/>
      <c r="G136" s="22"/>
      <c r="H136" s="22"/>
      <c r="I136" s="22"/>
      <c r="J136" s="158"/>
      <c r="K136" s="22"/>
      <c r="L136" s="22"/>
      <c r="M136" s="22"/>
      <c r="N136" s="158"/>
      <c r="O136" s="188"/>
      <c r="P136" s="22"/>
      <c r="Q136" s="22"/>
      <c r="R136" s="24"/>
    </row>
    <row r="137" spans="1:19">
      <c r="B137" s="29" t="s">
        <v>6</v>
      </c>
      <c r="C137" s="30"/>
      <c r="D137" s="161">
        <f>D127+D129+SUM(D131:D135)</f>
        <v>1340251.1800000002</v>
      </c>
      <c r="E137" s="34">
        <f t="shared" ref="E137:N137" si="80">E127+E129+SUM(E131:E135)</f>
        <v>0</v>
      </c>
      <c r="F137" s="35">
        <f t="shared" si="80"/>
        <v>-3180.5101412070144</v>
      </c>
      <c r="G137" s="35">
        <f t="shared" si="80"/>
        <v>0</v>
      </c>
      <c r="H137" s="35">
        <f t="shared" si="80"/>
        <v>0</v>
      </c>
      <c r="I137" s="35">
        <f t="shared" si="80"/>
        <v>-3180.5101412070144</v>
      </c>
      <c r="J137" s="161">
        <f t="shared" si="80"/>
        <v>1337070.6698587933</v>
      </c>
      <c r="K137" s="35">
        <f t="shared" si="80"/>
        <v>0</v>
      </c>
      <c r="L137" s="35">
        <f t="shared" si="80"/>
        <v>13988.166354447392</v>
      </c>
      <c r="M137" s="35">
        <f t="shared" si="80"/>
        <v>13988.166354447392</v>
      </c>
      <c r="N137" s="161">
        <f t="shared" si="80"/>
        <v>1351058.8362132406</v>
      </c>
      <c r="O137" s="34"/>
      <c r="P137" s="35">
        <f>P127+P129+SUM(P131:P135)</f>
        <v>10807.656213240378</v>
      </c>
      <c r="Q137" s="35">
        <f>Q127+Q129+SUM(Q131:Q135)</f>
        <v>1351058.8362132406</v>
      </c>
      <c r="R137" s="13"/>
    </row>
    <row r="138" spans="1:19">
      <c r="D138" s="154"/>
      <c r="E138" s="19"/>
      <c r="F138" s="19"/>
      <c r="G138" s="19"/>
      <c r="H138" s="19"/>
      <c r="I138" s="19"/>
      <c r="J138" s="165"/>
      <c r="M138" s="1" t="s">
        <v>65</v>
      </c>
      <c r="N138" s="154"/>
      <c r="O138" s="185"/>
      <c r="P138" s="19"/>
      <c r="Q138" s="19"/>
    </row>
    <row r="139" spans="1:19" ht="16.5" thickBot="1">
      <c r="D139" s="154"/>
      <c r="E139" s="19"/>
      <c r="F139" s="19"/>
      <c r="G139" s="19"/>
      <c r="H139" s="168"/>
      <c r="I139" s="19"/>
      <c r="J139" s="165"/>
      <c r="N139" s="154"/>
      <c r="O139" s="185"/>
      <c r="P139" s="19"/>
      <c r="Q139" s="19"/>
    </row>
    <row r="140" spans="1:19" s="43" customFormat="1" ht="17.25" thickTop="1" thickBot="1">
      <c r="A140" s="1"/>
      <c r="B140" s="169" t="s">
        <v>148</v>
      </c>
      <c r="C140" s="40"/>
      <c r="D140" s="170">
        <f t="shared" ref="D140:J140" si="81">D38+D68+D97+D117+D137</f>
        <v>329745407.28999996</v>
      </c>
      <c r="E140" s="190">
        <f t="shared" si="81"/>
        <v>0</v>
      </c>
      <c r="F140" s="42">
        <f t="shared" si="81"/>
        <v>-8571757.9064566512</v>
      </c>
      <c r="G140" s="42">
        <f t="shared" si="81"/>
        <v>7265780.1400000006</v>
      </c>
      <c r="H140" s="42">
        <f t="shared" si="81"/>
        <v>-879265.21000000066</v>
      </c>
      <c r="I140" s="42">
        <f t="shared" si="81"/>
        <v>-2185242.9764566501</v>
      </c>
      <c r="J140" s="170">
        <f t="shared" si="81"/>
        <v>327560164.31354338</v>
      </c>
      <c r="K140" s="42"/>
      <c r="L140" s="42">
        <f>L38+L68+L97+L117+L137</f>
        <v>8112496.4755207952</v>
      </c>
      <c r="M140" s="42">
        <f>M38+M68+M97+M117+M137</f>
        <v>8112496.4755207952</v>
      </c>
      <c r="N140" s="170">
        <f>N38+N68+N97+N117+N137</f>
        <v>335672660.78906417</v>
      </c>
      <c r="O140" s="191"/>
      <c r="P140" s="42">
        <f>P38+P68+P97+P117+P137</f>
        <v>5927253.4990641456</v>
      </c>
      <c r="Q140" s="42">
        <f>Q38+Q68+Q97+Q117+Q137</f>
        <v>335672660.78906417</v>
      </c>
      <c r="R140" s="44"/>
      <c r="S140" s="192">
        <f>S19+S21+S44+S46+S49+S54+S74+S76+S82+S84+S103+S127</f>
        <v>324472490.29354334</v>
      </c>
    </row>
    <row r="141" spans="1:19" ht="16.5" thickTop="1">
      <c r="F141" s="171" t="s">
        <v>65</v>
      </c>
      <c r="G141" s="19"/>
      <c r="H141" s="1" t="s">
        <v>65</v>
      </c>
      <c r="J141" s="19" t="s">
        <v>65</v>
      </c>
      <c r="M141" s="19"/>
      <c r="N141" s="17" t="s">
        <v>65</v>
      </c>
      <c r="Q141" s="13"/>
    </row>
    <row r="142" spans="1:19" ht="19.5" customHeight="1">
      <c r="D142" s="5" t="s">
        <v>229</v>
      </c>
      <c r="E142" s="5"/>
      <c r="F142" s="172"/>
      <c r="G142" s="172"/>
      <c r="H142" s="172"/>
      <c r="I142" s="172"/>
      <c r="J142" s="172"/>
      <c r="K142" s="172"/>
      <c r="L142" s="172"/>
      <c r="M142" s="172"/>
      <c r="N142" s="172"/>
      <c r="P142" s="19"/>
    </row>
    <row r="143" spans="1:19" ht="19.5" customHeight="1">
      <c r="D143" s="5" t="s">
        <v>230</v>
      </c>
      <c r="E143" s="5"/>
      <c r="F143" s="172"/>
      <c r="G143" s="172"/>
      <c r="H143" s="172"/>
      <c r="I143" s="172"/>
      <c r="J143" s="172"/>
      <c r="K143" s="172"/>
      <c r="L143" s="172"/>
      <c r="M143" s="172"/>
      <c r="N143" s="172"/>
      <c r="P143" s="19"/>
    </row>
    <row r="144" spans="1:19" ht="18.75">
      <c r="D144" s="48" t="s">
        <v>231</v>
      </c>
      <c r="E144" s="48"/>
      <c r="F144" s="193"/>
      <c r="G144" s="193"/>
      <c r="H144" s="193"/>
      <c r="K144" s="48"/>
      <c r="L144" s="48"/>
    </row>
    <row r="145" spans="4:6" ht="18.75">
      <c r="D145" s="48"/>
      <c r="E145" s="48"/>
      <c r="F145" s="194"/>
    </row>
    <row r="146" spans="4:6">
      <c r="D146" s="1" t="s">
        <v>153</v>
      </c>
      <c r="F146" s="195">
        <v>-10285806.797019999</v>
      </c>
    </row>
    <row r="147" spans="4:6">
      <c r="D147" s="1" t="s">
        <v>232</v>
      </c>
      <c r="F147" s="195">
        <v>159574.46700718207</v>
      </c>
    </row>
    <row r="148" spans="4:6">
      <c r="D148" s="1" t="s">
        <v>233</v>
      </c>
      <c r="F148" s="195">
        <v>-96097.160827014071</v>
      </c>
    </row>
    <row r="149" spans="4:6">
      <c r="D149" s="1" t="s">
        <v>54</v>
      </c>
      <c r="F149" s="195">
        <f>F34+F64+F93</f>
        <v>-197968.78</v>
      </c>
    </row>
    <row r="150" spans="4:6">
      <c r="D150" s="173" t="s">
        <v>38</v>
      </c>
      <c r="F150" s="195">
        <f>F26+F58+F89+F108+F131</f>
        <v>3000000</v>
      </c>
    </row>
    <row r="151" spans="4:6">
      <c r="D151" s="173" t="s">
        <v>155</v>
      </c>
      <c r="F151" s="195">
        <f>F27+F59+F90+F109+F132</f>
        <v>9838650.4000000004</v>
      </c>
    </row>
    <row r="152" spans="4:6">
      <c r="D152" s="173" t="s">
        <v>156</v>
      </c>
      <c r="F152" s="195">
        <f>F107</f>
        <v>-64000</v>
      </c>
    </row>
    <row r="153" spans="4:6">
      <c r="D153" s="173" t="s">
        <v>48</v>
      </c>
      <c r="F153" s="195">
        <f>F31+F61+F91+F110+F133</f>
        <v>-11532983.470000001</v>
      </c>
    </row>
    <row r="154" spans="4:6">
      <c r="D154" s="173" t="s">
        <v>50</v>
      </c>
      <c r="F154" s="195">
        <f>F32+F62+F111</f>
        <v>-144079.18000000002</v>
      </c>
    </row>
    <row r="155" spans="4:6">
      <c r="D155" s="173" t="s">
        <v>234</v>
      </c>
      <c r="F155" s="195">
        <v>758801.64545549778</v>
      </c>
    </row>
    <row r="156" spans="4:6">
      <c r="D156" s="173" t="s">
        <v>235</v>
      </c>
      <c r="F156" s="195">
        <v>-7849.0310723433504</v>
      </c>
    </row>
    <row r="157" spans="4:6">
      <c r="F157" s="195">
        <f>SUM(F146:F156)</f>
        <v>-8571757.9064566754</v>
      </c>
    </row>
    <row r="158" spans="4:6">
      <c r="F158" s="195"/>
    </row>
    <row r="159" spans="4:6">
      <c r="F159" s="195"/>
    </row>
    <row r="160" spans="4:6">
      <c r="F160" s="195"/>
    </row>
    <row r="161" spans="6:6">
      <c r="F161" s="195"/>
    </row>
    <row r="162" spans="6:6">
      <c r="F162" s="195"/>
    </row>
    <row r="163" spans="6:6">
      <c r="F163" s="195"/>
    </row>
    <row r="164" spans="6:6">
      <c r="F164" s="195"/>
    </row>
    <row r="165" spans="6:6">
      <c r="F165" s="195"/>
    </row>
    <row r="166" spans="6:6">
      <c r="F166" s="195"/>
    </row>
    <row r="167" spans="6:6">
      <c r="F167" s="195"/>
    </row>
    <row r="168" spans="6:6">
      <c r="F168" s="195"/>
    </row>
    <row r="169" spans="6:6">
      <c r="F169" s="195"/>
    </row>
  </sheetData>
  <mergeCells count="1">
    <mergeCell ref="E9:J9"/>
  </mergeCells>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69" max="1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1BB0-854F-43A8-A8A5-1EB475A30E09}">
  <dimension ref="A1:Q147"/>
  <sheetViews>
    <sheetView view="pageBreakPreview" topLeftCell="A3" zoomScale="60" zoomScaleNormal="70" workbookViewId="0">
      <pane ySplit="9" topLeftCell="A12" activePane="bottomLeft" state="frozen"/>
      <selection activeCell="G56" sqref="G56"/>
      <selection pane="bottomLeft" activeCell="A12" sqref="A12"/>
    </sheetView>
  </sheetViews>
  <sheetFormatPr defaultColWidth="10" defaultRowHeight="15.75"/>
  <cols>
    <col min="1" max="1" width="6.5703125" style="1" customWidth="1"/>
    <col min="2" max="2" width="17.28515625" style="1" customWidth="1"/>
    <col min="3" max="3" width="8.42578125" style="1" customWidth="1"/>
    <col min="4" max="4" width="14.42578125" style="1" customWidth="1"/>
    <col min="5" max="6" width="19.7109375" style="1" customWidth="1"/>
    <col min="7" max="7" width="17.42578125" style="1" customWidth="1"/>
    <col min="8" max="8" width="20.28515625" style="1" customWidth="1"/>
    <col min="9" max="12" width="17.28515625" style="1" customWidth="1"/>
    <col min="13" max="13" width="17" style="1" bestFit="1" customWidth="1"/>
    <col min="14" max="14" width="10" style="1"/>
    <col min="15" max="16" width="16.28515625" style="1" bestFit="1" customWidth="1"/>
    <col min="17" max="19" width="12.28515625" style="1" bestFit="1" customWidth="1"/>
    <col min="20" max="20" width="10" style="1"/>
    <col min="21" max="21" width="11.5703125" style="1" customWidth="1"/>
    <col min="22" max="22" width="10" style="1"/>
    <col min="23" max="24" width="16.85546875" style="1" bestFit="1" customWidth="1"/>
    <col min="25" max="25" width="14.140625" style="1" bestFit="1" customWidth="1"/>
    <col min="26" max="29" width="10" style="1"/>
    <col min="30" max="32" width="15.140625" style="1" bestFit="1" customWidth="1"/>
    <col min="33" max="16384" width="10" style="1"/>
  </cols>
  <sheetData>
    <row r="1" spans="1:17" hidden="1">
      <c r="I1" s="2"/>
      <c r="J1" s="2"/>
      <c r="M1" s="1" t="s">
        <v>0</v>
      </c>
    </row>
    <row r="2" spans="1:17" hidden="1">
      <c r="M2" s="1" t="s">
        <v>1</v>
      </c>
    </row>
    <row r="3" spans="1:17" ht="18.75">
      <c r="A3" s="3" t="s">
        <v>2</v>
      </c>
      <c r="B3" s="4"/>
      <c r="C3" s="4"/>
      <c r="D3" s="4"/>
      <c r="E3" s="4"/>
      <c r="F3" s="4"/>
      <c r="G3" s="4"/>
      <c r="H3" s="4"/>
      <c r="I3" s="4"/>
      <c r="J3" s="4"/>
      <c r="K3" s="4"/>
      <c r="L3" s="4"/>
      <c r="M3" s="4"/>
      <c r="N3" s="5"/>
      <c r="O3" s="5"/>
      <c r="P3" s="5"/>
      <c r="Q3" s="5"/>
    </row>
    <row r="4" spans="1:17" ht="18.75">
      <c r="A4" s="3"/>
      <c r="B4" s="4"/>
      <c r="C4" s="4"/>
      <c r="D4" s="4"/>
      <c r="E4" s="4"/>
      <c r="F4" s="4"/>
      <c r="G4" s="4"/>
      <c r="H4" s="4"/>
      <c r="I4" s="4"/>
      <c r="J4" s="4"/>
      <c r="K4" s="4"/>
      <c r="L4" s="4"/>
      <c r="M4" s="4"/>
      <c r="N4" s="5"/>
      <c r="O4" s="5"/>
      <c r="P4" s="5"/>
      <c r="Q4" s="5"/>
    </row>
    <row r="5" spans="1:17" ht="18.75">
      <c r="A5" s="3" t="s">
        <v>3</v>
      </c>
      <c r="B5" s="4"/>
      <c r="C5" s="4"/>
      <c r="D5" s="4"/>
      <c r="E5" s="4"/>
      <c r="F5" s="4"/>
      <c r="G5" s="4"/>
      <c r="H5" s="4"/>
      <c r="I5" s="4"/>
      <c r="J5" s="4"/>
      <c r="K5" s="4"/>
      <c r="L5" s="4"/>
      <c r="M5" s="4"/>
      <c r="N5" s="5"/>
      <c r="O5" s="5"/>
      <c r="P5" s="5"/>
      <c r="Q5" s="5"/>
    </row>
    <row r="6" spans="1:17" ht="18.75">
      <c r="A6" s="3" t="s">
        <v>244</v>
      </c>
      <c r="B6" s="4"/>
      <c r="C6" s="4"/>
      <c r="D6" s="4"/>
      <c r="E6" s="4"/>
      <c r="F6" s="4"/>
      <c r="G6" s="4"/>
      <c r="H6" s="4"/>
      <c r="I6" s="4"/>
      <c r="J6" s="4"/>
      <c r="K6" s="4"/>
      <c r="L6" s="4"/>
      <c r="M6" s="4"/>
      <c r="N6" s="5"/>
      <c r="O6" s="5"/>
      <c r="P6" s="6"/>
      <c r="Q6" s="5"/>
    </row>
    <row r="7" spans="1:17" ht="18.75">
      <c r="A7" s="7"/>
      <c r="B7" s="2"/>
      <c r="C7" s="2"/>
      <c r="D7" s="2"/>
      <c r="E7" s="2"/>
      <c r="F7" s="2"/>
      <c r="G7" s="2"/>
      <c r="H7" s="2"/>
      <c r="I7" s="2"/>
      <c r="J7" s="2"/>
      <c r="K7" s="2"/>
      <c r="L7" s="2"/>
      <c r="M7" s="2"/>
      <c r="N7" s="5"/>
      <c r="O7" s="5"/>
      <c r="P7" s="6"/>
      <c r="Q7" s="5"/>
    </row>
    <row r="8" spans="1:17" ht="18.75">
      <c r="A8" s="3"/>
      <c r="B8" s="4"/>
      <c r="C8" s="4"/>
      <c r="D8" s="2"/>
      <c r="E8" s="2"/>
      <c r="F8" s="2" t="s">
        <v>4</v>
      </c>
      <c r="G8" s="2"/>
      <c r="H8" s="2"/>
      <c r="I8" s="2"/>
      <c r="J8" s="2"/>
      <c r="K8" s="2"/>
      <c r="L8" s="2"/>
      <c r="M8" s="2"/>
      <c r="N8" s="5"/>
      <c r="O8" s="5"/>
      <c r="P8" s="6"/>
      <c r="Q8" s="5"/>
    </row>
    <row r="9" spans="1:17" ht="18.75">
      <c r="A9" s="3"/>
      <c r="B9" s="4"/>
      <c r="C9" s="4"/>
      <c r="D9" s="2"/>
      <c r="E9" s="2"/>
      <c r="F9" s="2" t="s">
        <v>5</v>
      </c>
      <c r="G9" s="2" t="s">
        <v>6</v>
      </c>
      <c r="H9" s="8"/>
      <c r="I9" s="2" t="s">
        <v>7</v>
      </c>
      <c r="J9" s="2" t="s">
        <v>4</v>
      </c>
      <c r="K9" s="2" t="s">
        <v>8</v>
      </c>
      <c r="L9" s="2"/>
      <c r="M9" s="2"/>
      <c r="N9" s="4"/>
      <c r="O9" s="4"/>
      <c r="P9" s="9"/>
      <c r="Q9" s="4"/>
    </row>
    <row r="10" spans="1:17" ht="19.5">
      <c r="A10" s="3"/>
      <c r="B10" s="4"/>
      <c r="C10" s="4"/>
      <c r="D10" s="2" t="s">
        <v>10</v>
      </c>
      <c r="E10" s="2" t="s">
        <v>7</v>
      </c>
      <c r="F10" s="2" t="s">
        <v>11</v>
      </c>
      <c r="G10" s="2" t="s">
        <v>12</v>
      </c>
      <c r="H10" s="8" t="s">
        <v>13</v>
      </c>
      <c r="I10" s="2" t="s">
        <v>14</v>
      </c>
      <c r="J10" s="2" t="s">
        <v>15</v>
      </c>
      <c r="K10" s="2" t="s">
        <v>21</v>
      </c>
      <c r="L10" s="2" t="s">
        <v>6</v>
      </c>
      <c r="M10" s="2" t="s">
        <v>13</v>
      </c>
      <c r="N10" s="4"/>
      <c r="O10" s="4"/>
      <c r="P10" s="9"/>
      <c r="Q10" s="4"/>
    </row>
    <row r="11" spans="1:17">
      <c r="B11" s="10"/>
      <c r="D11" s="181" t="s">
        <v>18</v>
      </c>
      <c r="E11" s="181" t="s">
        <v>19</v>
      </c>
      <c r="F11" s="181" t="s">
        <v>19</v>
      </c>
      <c r="G11" s="181" t="s">
        <v>19</v>
      </c>
      <c r="H11" s="182" t="s">
        <v>19</v>
      </c>
      <c r="I11" s="181" t="s">
        <v>20</v>
      </c>
      <c r="J11" s="181" t="s">
        <v>20</v>
      </c>
      <c r="K11" s="181" t="s">
        <v>20</v>
      </c>
      <c r="L11" s="181" t="s">
        <v>21</v>
      </c>
      <c r="M11" s="181" t="s">
        <v>22</v>
      </c>
    </row>
    <row r="12" spans="1:17" ht="15.75" customHeight="1">
      <c r="A12" s="10" t="s">
        <v>23</v>
      </c>
      <c r="B12" s="10"/>
      <c r="D12" s="13"/>
      <c r="E12" s="13"/>
      <c r="F12" s="13"/>
      <c r="G12" s="13"/>
      <c r="H12" s="14"/>
      <c r="Q12" s="15"/>
    </row>
    <row r="13" spans="1:17" ht="15.75" customHeight="1">
      <c r="B13" s="1" t="s">
        <v>25</v>
      </c>
      <c r="D13" s="17">
        <v>99864.166666666701</v>
      </c>
      <c r="E13" s="17">
        <v>1548605382</v>
      </c>
      <c r="F13" s="17">
        <v>-34007259.278035991</v>
      </c>
      <c r="G13" s="17">
        <f>+F13</f>
        <v>-34007259.278035991</v>
      </c>
      <c r="H13" s="18">
        <f t="shared" ref="H13:H18" si="0">E13+G13</f>
        <v>1514598122.7219641</v>
      </c>
      <c r="I13" s="19">
        <f>'Jun 2014 - ROO Table 3'!D13</f>
        <v>126646332.2</v>
      </c>
      <c r="J13" s="19">
        <f>'Jun 2014 - ROO Table 3'!I13</f>
        <v>4676214.5724579403</v>
      </c>
      <c r="K13" s="19">
        <f>'Jun 2014 - ROO Table 3'!M13</f>
        <v>3185421</v>
      </c>
      <c r="L13" s="19">
        <f>J13+K13</f>
        <v>7861635.5724579403</v>
      </c>
      <c r="M13" s="19">
        <f t="shared" ref="M13:M18" si="1">+L13+I13</f>
        <v>134507967.77245796</v>
      </c>
      <c r="O13" s="13"/>
      <c r="P13" s="13"/>
      <c r="Q13" s="15"/>
    </row>
    <row r="14" spans="1:17" ht="15.75" customHeight="1">
      <c r="B14" s="1" t="s">
        <v>26</v>
      </c>
      <c r="D14" s="17">
        <v>4625.3333333333303</v>
      </c>
      <c r="E14" s="17">
        <v>72434535</v>
      </c>
      <c r="F14" s="17">
        <v>-878308.02792921371</v>
      </c>
      <c r="G14" s="17">
        <f t="shared" ref="G14:G18" si="2">+F14</f>
        <v>-878308.02792921371</v>
      </c>
      <c r="H14" s="18">
        <f t="shared" si="0"/>
        <v>71556226.972070783</v>
      </c>
      <c r="I14" s="19">
        <f>'Jun 2014 - ROO Table 3'!D14</f>
        <v>5869207.8399999999</v>
      </c>
      <c r="J14" s="19">
        <f>'Jun 2014 - ROO Table 3'!I14</f>
        <v>274730.93344254314</v>
      </c>
      <c r="K14" s="19">
        <f>'Jun 2014 - ROO Table 3'!M14</f>
        <v>149030</v>
      </c>
      <c r="L14" s="19">
        <f t="shared" ref="L14:L18" si="3">J14+K14</f>
        <v>423760.93344254314</v>
      </c>
      <c r="M14" s="19">
        <f t="shared" si="1"/>
        <v>6292968.7734425431</v>
      </c>
      <c r="O14" s="13"/>
      <c r="P14" s="13"/>
      <c r="Q14" s="15"/>
    </row>
    <row r="15" spans="1:17" ht="15.75" customHeight="1">
      <c r="B15" s="1" t="s">
        <v>27</v>
      </c>
      <c r="D15" s="17">
        <v>83.75</v>
      </c>
      <c r="E15" s="17">
        <v>2295144</v>
      </c>
      <c r="F15" s="17">
        <v>-67562.694034806205</v>
      </c>
      <c r="G15" s="17">
        <f t="shared" si="2"/>
        <v>-67562.694034806205</v>
      </c>
      <c r="H15" s="18">
        <f t="shared" si="0"/>
        <v>2227581.305965194</v>
      </c>
      <c r="I15" s="19">
        <f>'Jun 2014 - ROO Table 3'!D15</f>
        <v>205985.61</v>
      </c>
      <c r="J15" s="19">
        <f>'Jun 2014 - ROO Table 3'!I15</f>
        <v>5926.1289045677495</v>
      </c>
      <c r="K15" s="19">
        <f>'Jun 2014 - ROO Table 3'!M15</f>
        <v>5140</v>
      </c>
      <c r="L15" s="19">
        <f t="shared" si="3"/>
        <v>11066.128904567749</v>
      </c>
      <c r="M15" s="19">
        <f t="shared" si="1"/>
        <v>217051.73890456773</v>
      </c>
      <c r="O15" s="13"/>
      <c r="P15" s="13"/>
      <c r="Q15" s="15"/>
    </row>
    <row r="16" spans="1:17" ht="15.75" customHeight="1">
      <c r="B16" s="1" t="s">
        <v>28</v>
      </c>
      <c r="D16" s="17">
        <v>18</v>
      </c>
      <c r="E16" s="17">
        <v>440503</v>
      </c>
      <c r="F16" s="17">
        <v>0</v>
      </c>
      <c r="G16" s="17">
        <f t="shared" si="2"/>
        <v>0</v>
      </c>
      <c r="H16" s="18">
        <f t="shared" si="0"/>
        <v>440503</v>
      </c>
      <c r="I16" s="19">
        <f>'Jun 2014 - ROO Table 3'!D16</f>
        <v>38406.58</v>
      </c>
      <c r="J16" s="19">
        <f>'Jun 2014 - ROO Table 3'!I16</f>
        <v>2181.3485559099518</v>
      </c>
      <c r="K16" s="19">
        <f>'Jun 2014 - ROO Table 3'!M16</f>
        <v>985</v>
      </c>
      <c r="L16" s="19">
        <f t="shared" si="3"/>
        <v>3166.3485559099518</v>
      </c>
      <c r="M16" s="19">
        <f t="shared" si="1"/>
        <v>41572.928555909952</v>
      </c>
      <c r="O16" s="13"/>
      <c r="P16" s="13"/>
      <c r="Q16" s="15"/>
    </row>
    <row r="17" spans="2:17" ht="15.75" customHeight="1">
      <c r="B17" s="1" t="s">
        <v>30</v>
      </c>
      <c r="D17" s="17">
        <v>122.083333333333</v>
      </c>
      <c r="E17" s="17">
        <v>1903010</v>
      </c>
      <c r="F17" s="17">
        <v>0</v>
      </c>
      <c r="G17" s="17">
        <f t="shared" si="2"/>
        <v>0</v>
      </c>
      <c r="H17" s="18">
        <f t="shared" si="0"/>
        <v>1903010</v>
      </c>
      <c r="I17" s="19">
        <f>'Jun 2014 - ROO Table 3'!D17</f>
        <v>156787.46</v>
      </c>
      <c r="J17" s="19">
        <f>'Jun 2014 - ROO Table 3'!I17</f>
        <v>9084.7674076591429</v>
      </c>
      <c r="K17" s="19">
        <f>'Jun 2014 - ROO Table 3'!M17</f>
        <v>4023</v>
      </c>
      <c r="L17" s="19">
        <f t="shared" si="3"/>
        <v>13107.767407659143</v>
      </c>
      <c r="M17" s="19">
        <f t="shared" si="1"/>
        <v>169895.22740765914</v>
      </c>
      <c r="O17" s="13"/>
      <c r="P17" s="13"/>
      <c r="Q17" s="15"/>
    </row>
    <row r="18" spans="2:17" ht="15.75" customHeight="1">
      <c r="B18" s="1" t="s">
        <v>31</v>
      </c>
      <c r="D18" s="20">
        <v>2117.5833333333298</v>
      </c>
      <c r="E18" s="20">
        <v>12630841</v>
      </c>
      <c r="F18" s="20">
        <v>-65740.204249717775</v>
      </c>
      <c r="G18" s="20">
        <f t="shared" si="2"/>
        <v>-65740.204249717775</v>
      </c>
      <c r="H18" s="21">
        <f t="shared" si="0"/>
        <v>12565100.795750283</v>
      </c>
      <c r="I18" s="22">
        <f>'Jun 2014 - ROO Table 3'!D18</f>
        <v>1296158.71</v>
      </c>
      <c r="J18" s="22">
        <f>'Jun 2014 - ROO Table 3'!I18</f>
        <v>58764.283606455661</v>
      </c>
      <c r="K18" s="22">
        <f>'Jun 2014 - ROO Table 3'!M18</f>
        <v>32866</v>
      </c>
      <c r="L18" s="22">
        <f t="shared" si="3"/>
        <v>91630.283606455661</v>
      </c>
      <c r="M18" s="22">
        <f t="shared" si="1"/>
        <v>1387788.9936064556</v>
      </c>
      <c r="O18" s="13"/>
      <c r="P18" s="13"/>
      <c r="Q18" s="15"/>
    </row>
    <row r="19" spans="2:17" ht="15.75" customHeight="1">
      <c r="B19" s="1" t="s">
        <v>33</v>
      </c>
      <c r="C19" s="23"/>
      <c r="D19" s="17">
        <f>SUM(D13:D18)</f>
        <v>106830.91666666669</v>
      </c>
      <c r="E19" s="17">
        <f>SUM(E13:E18)</f>
        <v>1638309415</v>
      </c>
      <c r="F19" s="17">
        <f>SUM(F13:F18)</f>
        <v>-35018870.204249732</v>
      </c>
      <c r="G19" s="17">
        <f t="shared" ref="G19" si="4">F19</f>
        <v>-35018870.204249732</v>
      </c>
      <c r="H19" s="18">
        <f>SUM(H13:H18)</f>
        <v>1603290544.7957504</v>
      </c>
      <c r="I19" s="19">
        <f>SUM(I13:I18)</f>
        <v>134212878.39999999</v>
      </c>
      <c r="J19" s="19">
        <f t="shared" ref="J19:M19" si="5">SUM(J13:J18)</f>
        <v>5026902.0343750771</v>
      </c>
      <c r="K19" s="19">
        <f t="shared" si="5"/>
        <v>3377465</v>
      </c>
      <c r="L19" s="19">
        <f t="shared" si="5"/>
        <v>8404367.0343750771</v>
      </c>
      <c r="M19" s="19">
        <f t="shared" si="5"/>
        <v>142617245.43437508</v>
      </c>
      <c r="O19" s="13"/>
      <c r="P19" s="13"/>
      <c r="Q19" s="15"/>
    </row>
    <row r="20" spans="2:17" ht="15.75" customHeight="1">
      <c r="C20" s="23"/>
      <c r="D20" s="13"/>
      <c r="E20" s="13"/>
      <c r="F20" s="13"/>
      <c r="G20" s="13"/>
      <c r="H20" s="14"/>
      <c r="I20" s="19"/>
      <c r="J20" s="19"/>
      <c r="K20" s="19"/>
      <c r="L20" s="19"/>
      <c r="M20" s="13"/>
      <c r="O20" s="13"/>
      <c r="P20" s="13"/>
      <c r="Q20" s="15"/>
    </row>
    <row r="21" spans="2:17" ht="15.75" customHeight="1">
      <c r="B21" s="1" t="s">
        <v>34</v>
      </c>
      <c r="C21" s="23"/>
      <c r="D21" s="20">
        <v>1127.8333333333301</v>
      </c>
      <c r="E21" s="20">
        <v>1041215</v>
      </c>
      <c r="F21" s="20">
        <v>0</v>
      </c>
      <c r="G21" s="20">
        <f t="shared" ref="G21" si="6">+F21</f>
        <v>0</v>
      </c>
      <c r="H21" s="21">
        <f>E21+G21</f>
        <v>1041215</v>
      </c>
      <c r="I21" s="28">
        <f>'Jun 2014 - ROO Table 3'!D21</f>
        <v>145351.76</v>
      </c>
      <c r="J21" s="22">
        <f>'Jun 2014 - ROO Table 3'!I21</f>
        <v>4125.1179141381144</v>
      </c>
      <c r="K21" s="22">
        <f>'Jun 2014 - ROO Table 3'!M21</f>
        <v>0</v>
      </c>
      <c r="L21" s="22">
        <f>J21+K21</f>
        <v>4125.1179141381144</v>
      </c>
      <c r="M21" s="22">
        <f>+L21+I21</f>
        <v>149476.87791413814</v>
      </c>
      <c r="O21" s="13"/>
      <c r="P21" s="13"/>
      <c r="Q21" s="15"/>
    </row>
    <row r="22" spans="2:17" ht="15.75" customHeight="1">
      <c r="B22" s="1" t="s">
        <v>33</v>
      </c>
      <c r="D22" s="17">
        <f>SUM(D21:D21)</f>
        <v>1127.8333333333301</v>
      </c>
      <c r="E22" s="17">
        <f t="shared" ref="E22:M22" si="7">SUM(E21:E21)</f>
        <v>1041215</v>
      </c>
      <c r="F22" s="17">
        <f t="shared" si="7"/>
        <v>0</v>
      </c>
      <c r="G22" s="17">
        <f t="shared" si="7"/>
        <v>0</v>
      </c>
      <c r="H22" s="18">
        <f t="shared" si="7"/>
        <v>1041215</v>
      </c>
      <c r="I22" s="19">
        <f t="shared" si="7"/>
        <v>145351.76</v>
      </c>
      <c r="J22" s="19">
        <f t="shared" si="7"/>
        <v>4125.1179141381144</v>
      </c>
      <c r="K22" s="19">
        <f t="shared" si="7"/>
        <v>0</v>
      </c>
      <c r="L22" s="19">
        <f t="shared" si="7"/>
        <v>4125.1179141381144</v>
      </c>
      <c r="M22" s="19">
        <f t="shared" si="7"/>
        <v>149476.87791413814</v>
      </c>
      <c r="O22" s="24"/>
      <c r="P22" s="24"/>
      <c r="Q22" s="25"/>
    </row>
    <row r="23" spans="2:17" ht="15.75" customHeight="1">
      <c r="D23" s="13"/>
      <c r="E23" s="13"/>
      <c r="F23" s="13"/>
      <c r="G23" s="13"/>
      <c r="H23" s="14"/>
      <c r="I23" s="19"/>
      <c r="J23" s="19"/>
      <c r="K23" s="19"/>
      <c r="L23" s="19"/>
      <c r="M23" s="19"/>
      <c r="O23" s="24"/>
      <c r="P23" s="24"/>
      <c r="Q23" s="25"/>
    </row>
    <row r="24" spans="2:17" s="23" customFormat="1" ht="15.75" customHeight="1">
      <c r="B24" s="1" t="s">
        <v>36</v>
      </c>
      <c r="D24" s="20">
        <v>0</v>
      </c>
      <c r="E24" s="20">
        <v>0</v>
      </c>
      <c r="F24" s="20">
        <v>0</v>
      </c>
      <c r="G24" s="20">
        <f>F24</f>
        <v>0</v>
      </c>
      <c r="H24" s="21">
        <f>E24+G24</f>
        <v>0</v>
      </c>
      <c r="I24" s="22">
        <f>'Jun 2014 - ROO Table 3'!D24</f>
        <v>729.14</v>
      </c>
      <c r="J24" s="22">
        <f>'Jun 2014 - ROO Table 3'!I24</f>
        <v>0</v>
      </c>
      <c r="K24" s="22">
        <f>'Jun 2014 - ROO Table 3'!M24</f>
        <v>0</v>
      </c>
      <c r="L24" s="22">
        <f>J24+K24</f>
        <v>0</v>
      </c>
      <c r="M24" s="22">
        <f>+L24+I24</f>
        <v>729.14</v>
      </c>
      <c r="O24" s="24"/>
      <c r="P24" s="24"/>
      <c r="Q24" s="25"/>
    </row>
    <row r="25" spans="2:17" s="23" customFormat="1" ht="15.75" customHeight="1">
      <c r="B25" s="1"/>
      <c r="D25" s="20"/>
      <c r="E25" s="17"/>
      <c r="F25" s="20"/>
      <c r="G25" s="20"/>
      <c r="H25" s="21"/>
      <c r="I25" s="22"/>
      <c r="J25" s="22"/>
      <c r="K25" s="22"/>
      <c r="L25" s="22"/>
      <c r="M25" s="22"/>
      <c r="O25" s="24"/>
      <c r="P25" s="24"/>
      <c r="Q25" s="25"/>
    </row>
    <row r="26" spans="2:17" s="23" customFormat="1" ht="15.75" customHeight="1">
      <c r="B26" s="1" t="s">
        <v>38</v>
      </c>
      <c r="D26" s="20">
        <v>0</v>
      </c>
      <c r="E26" s="20">
        <v>0</v>
      </c>
      <c r="F26" s="20">
        <v>0</v>
      </c>
      <c r="G26" s="20">
        <v>0</v>
      </c>
      <c r="H26" s="21">
        <v>0</v>
      </c>
      <c r="I26" s="22">
        <f>'Jun 2014 - ROO Table 3'!D26</f>
        <v>-1320000</v>
      </c>
      <c r="J26" s="22">
        <f>'Jun 2014 - ROO Table 3'!I26</f>
        <v>1320000</v>
      </c>
      <c r="K26" s="22">
        <f>'Jun 2014 - ROO Table 3'!M26</f>
        <v>0</v>
      </c>
      <c r="L26" s="22">
        <f>J26+K26</f>
        <v>1320000</v>
      </c>
      <c r="M26" s="22">
        <f t="shared" ref="M26:M34" si="8">+L26+I26</f>
        <v>0</v>
      </c>
      <c r="O26" s="24"/>
      <c r="P26" s="24"/>
      <c r="Q26" s="25"/>
    </row>
    <row r="27" spans="2:17" ht="15.75" customHeight="1">
      <c r="B27" s="1" t="s">
        <v>40</v>
      </c>
      <c r="D27" s="20">
        <v>0</v>
      </c>
      <c r="E27" s="20">
        <v>0</v>
      </c>
      <c r="F27" s="20">
        <v>0</v>
      </c>
      <c r="G27" s="20">
        <v>0</v>
      </c>
      <c r="H27" s="21">
        <v>0</v>
      </c>
      <c r="I27" s="22">
        <f>'Jun 2014 - ROO Table 3'!D27</f>
        <v>-4741637.0200000005</v>
      </c>
      <c r="J27" s="22">
        <f>'Jun 2014 - ROO Table 3'!I27</f>
        <v>4741637.0200000005</v>
      </c>
      <c r="K27" s="22">
        <f>'Jun 2014 - ROO Table 3'!M27</f>
        <v>0</v>
      </c>
      <c r="L27" s="22">
        <f t="shared" ref="L27:L36" si="9">J27+K27</f>
        <v>4741637.0200000005</v>
      </c>
      <c r="M27" s="22">
        <f t="shared" si="8"/>
        <v>0</v>
      </c>
      <c r="O27" s="24"/>
      <c r="P27" s="24"/>
      <c r="Q27" s="25"/>
    </row>
    <row r="28" spans="2:17" s="23" customFormat="1" ht="15.75" customHeight="1">
      <c r="B28" s="1" t="s">
        <v>42</v>
      </c>
      <c r="D28" s="20">
        <v>0</v>
      </c>
      <c r="E28" s="20">
        <v>0</v>
      </c>
      <c r="F28" s="20">
        <v>0</v>
      </c>
      <c r="G28" s="20">
        <f>F28</f>
        <v>0</v>
      </c>
      <c r="H28" s="21">
        <f t="shared" ref="H28:H34" si="10">E28+G28</f>
        <v>0</v>
      </c>
      <c r="I28" s="22">
        <f>'Jun 2014 - ROO Table 3'!D28</f>
        <v>0</v>
      </c>
      <c r="J28" s="22">
        <f>'Jun 2014 - ROO Table 3'!I28</f>
        <v>0</v>
      </c>
      <c r="K28" s="22">
        <f>'Jun 2014 - ROO Table 3'!M28</f>
        <v>0</v>
      </c>
      <c r="L28" s="22">
        <f t="shared" si="9"/>
        <v>0</v>
      </c>
      <c r="M28" s="22">
        <f t="shared" si="8"/>
        <v>0</v>
      </c>
      <c r="O28" s="24"/>
      <c r="P28" s="24"/>
      <c r="Q28" s="25"/>
    </row>
    <row r="29" spans="2:17" s="23" customFormat="1" ht="15.75" customHeight="1">
      <c r="B29" s="1" t="s">
        <v>44</v>
      </c>
      <c r="D29" s="20">
        <v>0</v>
      </c>
      <c r="E29" s="20">
        <v>0</v>
      </c>
      <c r="F29" s="20">
        <v>0</v>
      </c>
      <c r="G29" s="20">
        <f>F29</f>
        <v>0</v>
      </c>
      <c r="H29" s="21">
        <f t="shared" si="10"/>
        <v>0</v>
      </c>
      <c r="I29" s="22">
        <f>'Jun 2014 - ROO Table 3'!D29</f>
        <v>0</v>
      </c>
      <c r="J29" s="22">
        <f>'Jun 2014 - ROO Table 3'!I29</f>
        <v>0</v>
      </c>
      <c r="K29" s="22">
        <f>'Jun 2014 - ROO Table 3'!M29</f>
        <v>0</v>
      </c>
      <c r="L29" s="22">
        <f t="shared" si="9"/>
        <v>0</v>
      </c>
      <c r="M29" s="22">
        <f t="shared" si="8"/>
        <v>0</v>
      </c>
      <c r="O29" s="24"/>
      <c r="P29" s="24"/>
      <c r="Q29" s="25"/>
    </row>
    <row r="30" spans="2:17" s="23" customFormat="1" ht="15.75" customHeight="1">
      <c r="B30" s="1" t="s">
        <v>46</v>
      </c>
      <c r="D30" s="20">
        <v>0</v>
      </c>
      <c r="E30" s="20">
        <v>0</v>
      </c>
      <c r="F30" s="20">
        <v>0</v>
      </c>
      <c r="G30" s="20">
        <f>F30</f>
        <v>0</v>
      </c>
      <c r="H30" s="21">
        <f t="shared" si="10"/>
        <v>0</v>
      </c>
      <c r="I30" s="22">
        <f>'Jun 2014 - ROO Table 3'!D30</f>
        <v>0</v>
      </c>
      <c r="J30" s="22">
        <f>'Jun 2014 - ROO Table 3'!I30</f>
        <v>0</v>
      </c>
      <c r="K30" s="22">
        <f>'Jun 2014 - ROO Table 3'!M30</f>
        <v>0</v>
      </c>
      <c r="L30" s="22">
        <f t="shared" si="9"/>
        <v>0</v>
      </c>
      <c r="M30" s="22">
        <f t="shared" si="8"/>
        <v>0</v>
      </c>
      <c r="O30" s="24"/>
      <c r="P30" s="24"/>
      <c r="Q30" s="25"/>
    </row>
    <row r="31" spans="2:17" s="23" customFormat="1" ht="15.75" customHeight="1">
      <c r="B31" s="1" t="s">
        <v>48</v>
      </c>
      <c r="D31" s="20">
        <v>0</v>
      </c>
      <c r="E31" s="20">
        <v>0</v>
      </c>
      <c r="F31" s="20">
        <v>0</v>
      </c>
      <c r="G31" s="20">
        <f t="shared" ref="G31:G32" si="11">F31</f>
        <v>0</v>
      </c>
      <c r="H31" s="21">
        <f t="shared" si="10"/>
        <v>0</v>
      </c>
      <c r="I31" s="22">
        <f>'Jun 2014 - ROO Table 3'!D31</f>
        <v>4092161.12</v>
      </c>
      <c r="J31" s="22">
        <f>'Jun 2014 - ROO Table 3'!I31</f>
        <v>-4092161.12</v>
      </c>
      <c r="K31" s="22">
        <f>'Jun 2014 - ROO Table 3'!M31</f>
        <v>0</v>
      </c>
      <c r="L31" s="22">
        <f t="shared" si="9"/>
        <v>-4092161.12</v>
      </c>
      <c r="M31" s="22">
        <f t="shared" si="8"/>
        <v>0</v>
      </c>
      <c r="O31" s="24"/>
      <c r="P31" s="24"/>
      <c r="Q31" s="25"/>
    </row>
    <row r="32" spans="2:17" s="23" customFormat="1" ht="15.75" customHeight="1">
      <c r="B32" s="1" t="s">
        <v>50</v>
      </c>
      <c r="D32" s="20">
        <v>0</v>
      </c>
      <c r="E32" s="20">
        <v>0</v>
      </c>
      <c r="F32" s="20">
        <v>0</v>
      </c>
      <c r="G32" s="20">
        <f t="shared" si="11"/>
        <v>0</v>
      </c>
      <c r="H32" s="21">
        <f t="shared" si="10"/>
        <v>0</v>
      </c>
      <c r="I32" s="22">
        <f>'Jun 2014 - ROO Table 3'!D32</f>
        <v>122594.45000000001</v>
      </c>
      <c r="J32" s="22">
        <f>'Jun 2014 - ROO Table 3'!I32</f>
        <v>-122594.45000000001</v>
      </c>
      <c r="K32" s="22">
        <f>'Jun 2014 - ROO Table 3'!M32</f>
        <v>0</v>
      </c>
      <c r="L32" s="22">
        <f t="shared" si="9"/>
        <v>-122594.45000000001</v>
      </c>
      <c r="M32" s="22">
        <f t="shared" si="8"/>
        <v>0</v>
      </c>
      <c r="O32" s="24"/>
      <c r="P32" s="24"/>
      <c r="Q32" s="25"/>
    </row>
    <row r="33" spans="1:17" s="23" customFormat="1" ht="15.75" customHeight="1">
      <c r="B33" s="1" t="s">
        <v>52</v>
      </c>
      <c r="D33" s="20">
        <v>0</v>
      </c>
      <c r="E33" s="20">
        <v>0</v>
      </c>
      <c r="F33" s="20">
        <v>0</v>
      </c>
      <c r="G33" s="20">
        <f>F33</f>
        <v>0</v>
      </c>
      <c r="H33" s="21">
        <f t="shared" si="10"/>
        <v>0</v>
      </c>
      <c r="I33" s="22">
        <f>'Jun 2014 - ROO Table 3'!D33</f>
        <v>749552.88</v>
      </c>
      <c r="J33" s="22">
        <f>'Jun 2014 - ROO Table 3'!I33</f>
        <v>-749552.88</v>
      </c>
      <c r="K33" s="22">
        <f>'Jun 2014 - ROO Table 3'!M33</f>
        <v>0</v>
      </c>
      <c r="L33" s="22">
        <f t="shared" si="9"/>
        <v>-749552.88</v>
      </c>
      <c r="M33" s="22">
        <f t="shared" si="8"/>
        <v>0</v>
      </c>
      <c r="O33" s="24"/>
      <c r="P33" s="24"/>
      <c r="Q33" s="25"/>
    </row>
    <row r="34" spans="1:17" s="23" customFormat="1" ht="15.75" customHeight="1">
      <c r="B34" s="1" t="s">
        <v>54</v>
      </c>
      <c r="D34" s="20">
        <v>0</v>
      </c>
      <c r="E34" s="20">
        <v>0</v>
      </c>
      <c r="F34" s="20">
        <v>0</v>
      </c>
      <c r="G34" s="20">
        <f>F34</f>
        <v>0</v>
      </c>
      <c r="H34" s="21">
        <f t="shared" si="10"/>
        <v>0</v>
      </c>
      <c r="I34" s="22">
        <f>'Jun 2014 - ROO Table 3'!D34</f>
        <v>128086.94</v>
      </c>
      <c r="J34" s="22">
        <f>'Jun 2014 - ROO Table 3'!I34</f>
        <v>-128086.94</v>
      </c>
      <c r="K34" s="22">
        <f>'Jun 2014 - ROO Table 3'!M34</f>
        <v>0</v>
      </c>
      <c r="L34" s="22">
        <f t="shared" si="9"/>
        <v>-128086.94</v>
      </c>
      <c r="M34" s="22">
        <f t="shared" si="8"/>
        <v>0</v>
      </c>
      <c r="O34" s="24"/>
      <c r="P34" s="24"/>
      <c r="Q34" s="25"/>
    </row>
    <row r="35" spans="1:17" ht="15.75" customHeight="1">
      <c r="B35" s="23"/>
      <c r="D35" s="13"/>
      <c r="E35" s="13"/>
      <c r="F35" s="13"/>
      <c r="G35" s="13"/>
      <c r="H35" s="14"/>
      <c r="I35" s="19"/>
      <c r="J35" s="19"/>
      <c r="K35" s="19"/>
      <c r="L35" s="19"/>
      <c r="M35" s="19"/>
      <c r="O35" s="24"/>
      <c r="P35" s="24"/>
      <c r="Q35" s="25"/>
    </row>
    <row r="36" spans="1:17" s="23" customFormat="1" ht="15.75" customHeight="1">
      <c r="B36" s="1" t="s">
        <v>56</v>
      </c>
      <c r="D36" s="20">
        <v>0</v>
      </c>
      <c r="E36" s="20">
        <v>-4142000</v>
      </c>
      <c r="F36" s="20">
        <v>0</v>
      </c>
      <c r="G36" s="20">
        <f>F36</f>
        <v>0</v>
      </c>
      <c r="H36" s="21">
        <f>E36+G36</f>
        <v>-4142000</v>
      </c>
      <c r="I36" s="22">
        <f>'Jun 2014 - ROO Table 3'!D36</f>
        <v>-56000</v>
      </c>
      <c r="J36" s="22">
        <f>'Jun 2014 - ROO Table 3'!I36</f>
        <v>0</v>
      </c>
      <c r="K36" s="22">
        <f>'Jun 2014 - ROO Table 3'!M36</f>
        <v>0</v>
      </c>
      <c r="L36" s="22">
        <f t="shared" si="9"/>
        <v>0</v>
      </c>
      <c r="M36" s="22">
        <f>+L36+I36</f>
        <v>-56000</v>
      </c>
      <c r="O36" s="24"/>
      <c r="P36" s="24"/>
      <c r="Q36" s="25"/>
    </row>
    <row r="37" spans="1:17" ht="15.75" customHeight="1">
      <c r="D37" s="26"/>
      <c r="E37" s="26"/>
      <c r="F37" s="26"/>
      <c r="G37" s="26"/>
      <c r="H37" s="27"/>
      <c r="I37" s="28"/>
      <c r="J37" s="28"/>
      <c r="K37" s="28"/>
      <c r="L37" s="28"/>
      <c r="M37" s="13"/>
      <c r="O37" s="24"/>
      <c r="P37" s="24"/>
      <c r="Q37" s="25"/>
    </row>
    <row r="38" spans="1:17" ht="15.75" customHeight="1">
      <c r="B38" s="29" t="s">
        <v>6</v>
      </c>
      <c r="C38" s="30"/>
      <c r="D38" s="32">
        <f t="shared" ref="D38:M38" si="12">+D19+D22+D24+SUM(D26:D36)</f>
        <v>107958.75000000001</v>
      </c>
      <c r="E38" s="32">
        <f t="shared" si="12"/>
        <v>1635208630</v>
      </c>
      <c r="F38" s="32">
        <f t="shared" si="12"/>
        <v>-35018870.204249732</v>
      </c>
      <c r="G38" s="32">
        <f t="shared" si="12"/>
        <v>-35018870.204249732</v>
      </c>
      <c r="H38" s="32">
        <f t="shared" si="12"/>
        <v>1600189759.7957504</v>
      </c>
      <c r="I38" s="35">
        <f t="shared" si="12"/>
        <v>133333717.66999999</v>
      </c>
      <c r="J38" s="35">
        <f t="shared" si="12"/>
        <v>6000268.7822892163</v>
      </c>
      <c r="K38" s="35">
        <f t="shared" si="12"/>
        <v>3377465</v>
      </c>
      <c r="L38" s="35">
        <f t="shared" si="12"/>
        <v>9377733.7822892163</v>
      </c>
      <c r="M38" s="35">
        <f t="shared" si="12"/>
        <v>142711451.45228919</v>
      </c>
      <c r="O38" s="13"/>
      <c r="P38" s="13"/>
      <c r="Q38" s="15"/>
    </row>
    <row r="39" spans="1:17" ht="15.75" customHeight="1">
      <c r="D39" s="13"/>
      <c r="E39" s="175"/>
      <c r="F39" s="13"/>
      <c r="G39" s="13"/>
      <c r="H39" s="14"/>
      <c r="I39" s="19"/>
      <c r="J39" s="19"/>
      <c r="K39" s="19"/>
      <c r="L39" s="19"/>
      <c r="M39" s="13"/>
      <c r="O39" s="13"/>
      <c r="P39" s="13"/>
      <c r="Q39" s="15"/>
    </row>
    <row r="40" spans="1:17" ht="15.75" customHeight="1">
      <c r="A40" s="10" t="s">
        <v>58</v>
      </c>
      <c r="B40" s="10"/>
      <c r="D40" s="13"/>
      <c r="E40" s="13"/>
      <c r="F40" s="13"/>
      <c r="G40" s="13"/>
      <c r="H40" s="14"/>
      <c r="I40" s="19"/>
      <c r="J40" s="19"/>
      <c r="K40" s="19"/>
      <c r="L40" s="19"/>
      <c r="M40" s="13"/>
      <c r="O40" s="13"/>
      <c r="P40" s="13"/>
      <c r="Q40" s="15"/>
    </row>
    <row r="41" spans="1:17" ht="15.75" customHeight="1">
      <c r="B41" s="36" t="s">
        <v>60</v>
      </c>
      <c r="D41" s="17">
        <v>16146.500000000004</v>
      </c>
      <c r="E41" s="17">
        <v>523048834</v>
      </c>
      <c r="F41" s="17">
        <v>-8593842.3843769133</v>
      </c>
      <c r="G41" s="17">
        <f>F41</f>
        <v>-8593842.3843769133</v>
      </c>
      <c r="H41" s="18">
        <f>E41+G41</f>
        <v>514454991.61562312</v>
      </c>
      <c r="I41" s="19">
        <f>'Jun 2014 - ROO Table 3'!D41</f>
        <v>44366249.140000008</v>
      </c>
      <c r="J41" s="19">
        <f>'Jun 2014 - ROO Table 3'!I41</f>
        <v>-259698.10449513479</v>
      </c>
      <c r="K41" s="19">
        <f>'Jun 2014 - ROO Table 3'!M41</f>
        <v>1069869</v>
      </c>
      <c r="L41" s="19">
        <f>J41+K41</f>
        <v>810170.89550486521</v>
      </c>
      <c r="M41" s="19">
        <f>+L41+I41</f>
        <v>45176420.03550487</v>
      </c>
      <c r="O41" s="13"/>
      <c r="P41" s="13"/>
      <c r="Q41" s="15"/>
    </row>
    <row r="42" spans="1:17" s="23" customFormat="1" ht="15.75" customHeight="1">
      <c r="B42" s="36" t="s">
        <v>61</v>
      </c>
      <c r="D42" s="17">
        <v>117</v>
      </c>
      <c r="E42" s="17">
        <v>1269319</v>
      </c>
      <c r="F42" s="17">
        <v>0</v>
      </c>
      <c r="G42" s="17">
        <f>F42</f>
        <v>0</v>
      </c>
      <c r="H42" s="18">
        <f>E42+G42</f>
        <v>1269319</v>
      </c>
      <c r="I42" s="19">
        <f>'Jun 2014 - ROO Table 3'!D42</f>
        <v>159570.09999999998</v>
      </c>
      <c r="J42" s="19">
        <f>'Jun 2014 - ROO Table 3'!I42</f>
        <v>2279.7807706250551</v>
      </c>
      <c r="K42" s="19">
        <f>'Jun 2014 - ROO Table 3'!M42</f>
        <v>3926</v>
      </c>
      <c r="L42" s="19">
        <f>J42+K42</f>
        <v>6205.7807706250551</v>
      </c>
      <c r="M42" s="19">
        <f>+L42+I42</f>
        <v>165775.88077062502</v>
      </c>
      <c r="O42" s="24"/>
      <c r="P42" s="24"/>
      <c r="Q42" s="25"/>
    </row>
    <row r="43" spans="1:17" ht="15.75" customHeight="1">
      <c r="B43" s="36" t="s">
        <v>63</v>
      </c>
      <c r="D43" s="20">
        <v>85.5</v>
      </c>
      <c r="E43" s="20">
        <v>151575</v>
      </c>
      <c r="F43" s="20">
        <v>0</v>
      </c>
      <c r="G43" s="20">
        <f>F43</f>
        <v>0</v>
      </c>
      <c r="H43" s="21">
        <f>E43+G43</f>
        <v>151575</v>
      </c>
      <c r="I43" s="22">
        <f>'Jun 2014 - ROO Table 3'!D43</f>
        <v>86564.200000000012</v>
      </c>
      <c r="J43" s="22">
        <f>'Jun 2014 - ROO Table 3'!I43</f>
        <v>3399.6978747878188</v>
      </c>
      <c r="K43" s="22">
        <f>'Jun 2014 - ROO Table 3'!M43</f>
        <v>2182</v>
      </c>
      <c r="L43" s="22">
        <f t="shared" ref="L43" si="13">J43+K43</f>
        <v>5581.6978747878184</v>
      </c>
      <c r="M43" s="22">
        <f>+L43+I43</f>
        <v>92145.897874787828</v>
      </c>
      <c r="O43" s="13"/>
      <c r="P43" s="13"/>
      <c r="Q43" s="15"/>
    </row>
    <row r="44" spans="1:17" ht="15.75" customHeight="1">
      <c r="B44" s="1" t="s">
        <v>33</v>
      </c>
      <c r="D44" s="17">
        <f>SUM(D41:D43)</f>
        <v>16349.000000000004</v>
      </c>
      <c r="E44" s="17">
        <f>SUM(E41:E43)</f>
        <v>524469728</v>
      </c>
      <c r="F44" s="17">
        <f>SUM(F41:F43)</f>
        <v>-8593842.3843769133</v>
      </c>
      <c r="G44" s="17">
        <f>F44</f>
        <v>-8593842.3843769133</v>
      </c>
      <c r="H44" s="18">
        <f t="shared" ref="H44:M44" si="14">SUM(H41:H43)</f>
        <v>515875885.61562312</v>
      </c>
      <c r="I44" s="17">
        <f t="shared" si="14"/>
        <v>44612383.440000013</v>
      </c>
      <c r="J44" s="17">
        <f t="shared" si="14"/>
        <v>-254018.62584972192</v>
      </c>
      <c r="K44" s="17">
        <f t="shared" si="14"/>
        <v>1075977</v>
      </c>
      <c r="L44" s="17">
        <f t="shared" si="14"/>
        <v>821958.37415027816</v>
      </c>
      <c r="M44" s="17">
        <f t="shared" si="14"/>
        <v>45434341.814150281</v>
      </c>
      <c r="Q44" s="15"/>
    </row>
    <row r="45" spans="1:17" ht="15.75" customHeight="1">
      <c r="D45" s="17"/>
      <c r="E45" s="13"/>
      <c r="F45" s="13"/>
      <c r="G45" s="13"/>
      <c r="H45" s="14" t="s">
        <v>65</v>
      </c>
      <c r="I45" s="19"/>
      <c r="J45" s="19"/>
      <c r="K45" s="19"/>
      <c r="L45" s="19"/>
      <c r="M45" s="13"/>
      <c r="O45" s="13"/>
      <c r="P45" s="13"/>
      <c r="Q45" s="15"/>
    </row>
    <row r="46" spans="1:17" ht="15.75" customHeight="1">
      <c r="B46" s="36" t="s">
        <v>66</v>
      </c>
      <c r="D46" s="20">
        <v>939.49999999999966</v>
      </c>
      <c r="E46" s="20">
        <v>800894613</v>
      </c>
      <c r="F46" s="20">
        <v>-12550970.372483352</v>
      </c>
      <c r="G46" s="20">
        <f>F46</f>
        <v>-12550970.372483352</v>
      </c>
      <c r="H46" s="21">
        <f>E46+G46</f>
        <v>788343642.62751663</v>
      </c>
      <c r="I46" s="22">
        <f>'Jun 2014 - ROO Table 3'!D46</f>
        <v>56921044.710000001</v>
      </c>
      <c r="J46" s="22">
        <f>'Jun 2014 - ROO Table 3'!I46</f>
        <v>233124.05447559454</v>
      </c>
      <c r="K46" s="22">
        <f>'Jun 2014 - ROO Table 3'!M46</f>
        <v>1386358</v>
      </c>
      <c r="L46" s="22">
        <f t="shared" ref="L46" si="15">J46+K46</f>
        <v>1619482.0544755945</v>
      </c>
      <c r="M46" s="22">
        <f>+L46+I46</f>
        <v>58540526.764475599</v>
      </c>
      <c r="O46" s="13"/>
      <c r="P46" s="13"/>
      <c r="Q46" s="15"/>
    </row>
    <row r="47" spans="1:17" ht="15.75" customHeight="1">
      <c r="B47" s="1" t="s">
        <v>33</v>
      </c>
      <c r="D47" s="17">
        <f>SUM(D46:D46)</f>
        <v>939.49999999999966</v>
      </c>
      <c r="E47" s="17">
        <f>SUM(E46:E46)</f>
        <v>800894613</v>
      </c>
      <c r="F47" s="17">
        <f t="shared" ref="F47:M47" si="16">SUM(F46:F46)</f>
        <v>-12550970.372483352</v>
      </c>
      <c r="G47" s="17">
        <f t="shared" si="16"/>
        <v>-12550970.372483352</v>
      </c>
      <c r="H47" s="18">
        <f t="shared" si="16"/>
        <v>788343642.62751663</v>
      </c>
      <c r="I47" s="19">
        <f t="shared" si="16"/>
        <v>56921044.710000001</v>
      </c>
      <c r="J47" s="19">
        <f t="shared" si="16"/>
        <v>233124.05447559454</v>
      </c>
      <c r="K47" s="19">
        <f t="shared" si="16"/>
        <v>1386358</v>
      </c>
      <c r="L47" s="19">
        <f t="shared" si="16"/>
        <v>1619482.0544755945</v>
      </c>
      <c r="M47" s="19">
        <f t="shared" si="16"/>
        <v>58540526.764475599</v>
      </c>
      <c r="O47" s="13"/>
      <c r="P47" s="13"/>
      <c r="Q47" s="15"/>
    </row>
    <row r="48" spans="1:17" ht="15.75" customHeight="1">
      <c r="D48" s="17"/>
      <c r="E48" s="13"/>
      <c r="F48" s="13" t="s">
        <v>65</v>
      </c>
      <c r="G48" s="13" t="s">
        <v>65</v>
      </c>
      <c r="H48" s="14" t="s">
        <v>65</v>
      </c>
      <c r="I48" s="19" t="s">
        <v>65</v>
      </c>
      <c r="J48" s="19" t="s">
        <v>65</v>
      </c>
      <c r="K48" s="19" t="s">
        <v>65</v>
      </c>
      <c r="L48" s="19"/>
      <c r="M48" s="19" t="s">
        <v>65</v>
      </c>
      <c r="O48" s="13"/>
      <c r="P48" s="13"/>
      <c r="Q48" s="15"/>
    </row>
    <row r="49" spans="2:17" ht="15.75" customHeight="1">
      <c r="B49" s="36" t="s">
        <v>67</v>
      </c>
      <c r="C49" s="23"/>
      <c r="D49" s="20">
        <v>33.75</v>
      </c>
      <c r="E49" s="20">
        <v>176954082</v>
      </c>
      <c r="F49" s="20">
        <v>-2858761.1388514326</v>
      </c>
      <c r="G49" s="20">
        <f>F49</f>
        <v>-2858761.1388514326</v>
      </c>
      <c r="H49" s="21">
        <f>E49+G49</f>
        <v>174095320.86114857</v>
      </c>
      <c r="I49" s="22">
        <f>'Jun 2014 - ROO Table 3'!D49</f>
        <v>11563656.540000001</v>
      </c>
      <c r="J49" s="22">
        <f>'Jun 2014 - ROO Table 3'!I49</f>
        <v>94324.984436442755</v>
      </c>
      <c r="K49" s="22">
        <f>'Jun 2014 - ROO Table 3'!M49</f>
        <v>282781</v>
      </c>
      <c r="L49" s="22">
        <f t="shared" ref="L49" si="17">J49+K49</f>
        <v>377105.98443644273</v>
      </c>
      <c r="M49" s="22">
        <f>+L49+I49</f>
        <v>11940762.524436444</v>
      </c>
      <c r="Q49" s="15"/>
    </row>
    <row r="50" spans="2:17" ht="15.75" customHeight="1">
      <c r="B50" s="1" t="s">
        <v>33</v>
      </c>
      <c r="D50" s="17">
        <f>SUM(D49)</f>
        <v>33.75</v>
      </c>
      <c r="E50" s="17">
        <f>SUM(E49)</f>
        <v>176954082</v>
      </c>
      <c r="F50" s="17">
        <f t="shared" ref="F50:M50" si="18">SUM(F49)</f>
        <v>-2858761.1388514326</v>
      </c>
      <c r="G50" s="17">
        <f t="shared" si="18"/>
        <v>-2858761.1388514326</v>
      </c>
      <c r="H50" s="18">
        <f>SUM(H49)</f>
        <v>174095320.86114857</v>
      </c>
      <c r="I50" s="19">
        <f>SUM(I49)</f>
        <v>11563656.540000001</v>
      </c>
      <c r="J50" s="19">
        <f t="shared" si="18"/>
        <v>94324.984436442755</v>
      </c>
      <c r="K50" s="19">
        <f t="shared" si="18"/>
        <v>282781</v>
      </c>
      <c r="L50" s="19">
        <f t="shared" si="18"/>
        <v>377105.98443644273</v>
      </c>
      <c r="M50" s="19">
        <f t="shared" si="18"/>
        <v>11940762.524436444</v>
      </c>
      <c r="O50" s="13"/>
      <c r="P50" s="13"/>
      <c r="Q50" s="15"/>
    </row>
    <row r="51" spans="2:17" ht="15.75" customHeight="1">
      <c r="D51" s="17"/>
      <c r="E51" s="13"/>
      <c r="F51" s="13" t="s">
        <v>65</v>
      </c>
      <c r="G51" s="13" t="s">
        <v>65</v>
      </c>
      <c r="H51" s="14" t="s">
        <v>65</v>
      </c>
      <c r="I51" s="19" t="s">
        <v>65</v>
      </c>
      <c r="J51" s="19" t="s">
        <v>65</v>
      </c>
      <c r="K51" s="19" t="s">
        <v>65</v>
      </c>
      <c r="L51" s="19"/>
      <c r="M51" s="19" t="s">
        <v>65</v>
      </c>
      <c r="O51" s="13"/>
      <c r="P51" s="13"/>
      <c r="Q51" s="15"/>
    </row>
    <row r="52" spans="2:17" ht="15.75" customHeight="1">
      <c r="B52" s="36" t="s">
        <v>69</v>
      </c>
      <c r="D52" s="17">
        <v>1308.5</v>
      </c>
      <c r="E52" s="17">
        <v>2102156</v>
      </c>
      <c r="F52" s="17">
        <v>0</v>
      </c>
      <c r="G52" s="17">
        <f>F52</f>
        <v>0</v>
      </c>
      <c r="H52" s="18">
        <f>E52+G52</f>
        <v>2102156</v>
      </c>
      <c r="I52" s="19">
        <f>'Jun 2014 - ROO Table 3'!D52</f>
        <v>289221.94</v>
      </c>
      <c r="J52" s="19">
        <f>'Jun 2014 - ROO Table 3'!I52</f>
        <v>1786.0361221619496</v>
      </c>
      <c r="K52" s="19">
        <f>'Jun 2014 - ROO Table 3'!M52</f>
        <v>0</v>
      </c>
      <c r="L52" s="19">
        <f>J52+K52</f>
        <v>1786.0361221619496</v>
      </c>
      <c r="M52" s="19">
        <f>+L52+I52</f>
        <v>291007.97612216196</v>
      </c>
      <c r="O52" s="13"/>
      <c r="P52" s="13"/>
      <c r="Q52" s="15"/>
    </row>
    <row r="53" spans="2:17" ht="15.75" customHeight="1">
      <c r="B53" s="36" t="s">
        <v>71</v>
      </c>
      <c r="D53" s="20">
        <v>30.5833333333333</v>
      </c>
      <c r="E53" s="20">
        <v>258867</v>
      </c>
      <c r="F53" s="20">
        <v>0</v>
      </c>
      <c r="G53" s="20">
        <f>F53</f>
        <v>0</v>
      </c>
      <c r="H53" s="21">
        <f>E53+G53</f>
        <v>258867</v>
      </c>
      <c r="I53" s="22">
        <f>'Jun 2014 - ROO Table 3'!D53</f>
        <v>22717.03</v>
      </c>
      <c r="J53" s="22">
        <f>'Jun 2014 - ROO Table 3'!I53</f>
        <v>-140.31999694888032</v>
      </c>
      <c r="K53" s="22">
        <f>'Jun 2014 - ROO Table 3'!M53</f>
        <v>0</v>
      </c>
      <c r="L53" s="22">
        <f t="shared" ref="L53" si="19">J53+K53</f>
        <v>-140.31999694888032</v>
      </c>
      <c r="M53" s="22">
        <f>+L53+I53</f>
        <v>22576.710003051117</v>
      </c>
      <c r="O53" s="13"/>
      <c r="P53" s="13"/>
      <c r="Q53" s="15"/>
    </row>
    <row r="54" spans="2:17" ht="15.75" customHeight="1">
      <c r="B54" s="1" t="s">
        <v>33</v>
      </c>
      <c r="D54" s="17">
        <f>SUM(D52:D53)</f>
        <v>1339.0833333333333</v>
      </c>
      <c r="E54" s="17">
        <f>SUM(E52:E53)</f>
        <v>2361023</v>
      </c>
      <c r="F54" s="17">
        <f t="shared" ref="F54:M54" si="20">SUM(F52:F53)</f>
        <v>0</v>
      </c>
      <c r="G54" s="17">
        <f t="shared" si="20"/>
        <v>0</v>
      </c>
      <c r="H54" s="18">
        <f t="shared" si="20"/>
        <v>2361023</v>
      </c>
      <c r="I54" s="19">
        <f t="shared" si="20"/>
        <v>311938.96999999997</v>
      </c>
      <c r="J54" s="19">
        <f t="shared" si="20"/>
        <v>1645.7161252130693</v>
      </c>
      <c r="K54" s="19">
        <f t="shared" si="20"/>
        <v>0</v>
      </c>
      <c r="L54" s="19">
        <f t="shared" si="20"/>
        <v>1645.7161252130693</v>
      </c>
      <c r="M54" s="19">
        <f t="shared" si="20"/>
        <v>313584.68612521305</v>
      </c>
      <c r="Q54" s="15"/>
    </row>
    <row r="55" spans="2:17" ht="15.75" customHeight="1">
      <c r="D55" s="17"/>
      <c r="E55" s="13"/>
      <c r="F55" s="13" t="s">
        <v>65</v>
      </c>
      <c r="G55" s="13" t="s">
        <v>65</v>
      </c>
      <c r="H55" s="14" t="s">
        <v>65</v>
      </c>
      <c r="I55" s="19" t="s">
        <v>65</v>
      </c>
      <c r="J55" s="19" t="s">
        <v>65</v>
      </c>
      <c r="K55" s="19" t="s">
        <v>65</v>
      </c>
      <c r="L55" s="19"/>
      <c r="M55" s="13"/>
      <c r="O55" s="13"/>
      <c r="P55" s="13"/>
      <c r="Q55" s="15"/>
    </row>
    <row r="56" spans="2:17" s="23" customFormat="1" ht="15.75" customHeight="1">
      <c r="B56" s="1" t="s">
        <v>36</v>
      </c>
      <c r="D56" s="20">
        <v>0</v>
      </c>
      <c r="E56" s="20">
        <v>0</v>
      </c>
      <c r="F56" s="20">
        <v>0</v>
      </c>
      <c r="G56" s="20">
        <f>F56</f>
        <v>0</v>
      </c>
      <c r="H56" s="21">
        <f>E56+G56</f>
        <v>0</v>
      </c>
      <c r="I56" s="22">
        <f>'Jun 2014 - ROO Table 3'!D56</f>
        <v>411236.89999999997</v>
      </c>
      <c r="J56" s="22">
        <f>'Jun 2014 - ROO Table 3'!I56</f>
        <v>0</v>
      </c>
      <c r="K56" s="22">
        <f>'Jun 2014 - ROO Table 3'!M56</f>
        <v>0</v>
      </c>
      <c r="L56" s="22">
        <f t="shared" ref="L56" si="21">J56+K56</f>
        <v>0</v>
      </c>
      <c r="M56" s="22">
        <f>+L56+I56</f>
        <v>411236.89999999997</v>
      </c>
      <c r="O56" s="24"/>
      <c r="P56" s="24"/>
      <c r="Q56" s="25"/>
    </row>
    <row r="57" spans="2:17" s="23" customFormat="1" ht="15.75" customHeight="1">
      <c r="B57" s="1"/>
      <c r="D57" s="20"/>
      <c r="E57" s="17"/>
      <c r="F57" s="20"/>
      <c r="G57" s="20"/>
      <c r="H57" s="21"/>
      <c r="I57" s="22"/>
      <c r="J57" s="22"/>
      <c r="K57" s="22"/>
      <c r="L57" s="22"/>
      <c r="M57" s="22"/>
      <c r="O57" s="24"/>
      <c r="P57" s="24"/>
      <c r="Q57" s="25"/>
    </row>
    <row r="58" spans="2:17" s="23" customFormat="1" ht="15.75" customHeight="1">
      <c r="B58" s="1" t="s">
        <v>38</v>
      </c>
      <c r="D58" s="20">
        <v>0</v>
      </c>
      <c r="E58" s="20">
        <v>0</v>
      </c>
      <c r="F58" s="20">
        <v>0</v>
      </c>
      <c r="G58" s="20">
        <f>F58</f>
        <v>0</v>
      </c>
      <c r="H58" s="21">
        <v>0</v>
      </c>
      <c r="I58" s="22">
        <f>'Jun 2014 - ROO Table 3'!D58</f>
        <v>-1020000</v>
      </c>
      <c r="J58" s="22">
        <f>'Jun 2014 - ROO Table 3'!I58</f>
        <v>1020000</v>
      </c>
      <c r="K58" s="22">
        <f>'Jun 2014 - ROO Table 3'!M58</f>
        <v>0</v>
      </c>
      <c r="L58" s="22">
        <f t="shared" ref="L58:L66" si="22">J58+K58</f>
        <v>1020000</v>
      </c>
      <c r="M58" s="22">
        <f t="shared" ref="M58:M64" si="23">+L58+I58</f>
        <v>0</v>
      </c>
      <c r="O58" s="24"/>
      <c r="P58" s="24"/>
      <c r="Q58" s="25"/>
    </row>
    <row r="59" spans="2:17" ht="15.75" customHeight="1">
      <c r="B59" s="1" t="s">
        <v>40</v>
      </c>
      <c r="D59" s="20">
        <v>0</v>
      </c>
      <c r="E59" s="20">
        <v>0</v>
      </c>
      <c r="F59" s="20">
        <v>0</v>
      </c>
      <c r="G59" s="20">
        <f t="shared" ref="G59:G64" si="24">F59</f>
        <v>0</v>
      </c>
      <c r="H59" s="21">
        <v>0</v>
      </c>
      <c r="I59" s="19">
        <f>'Jun 2014 - ROO Table 3'!D59</f>
        <v>-3917991.3699999996</v>
      </c>
      <c r="J59" s="19">
        <f>'Jun 2014 - ROO Table 3'!I59</f>
        <v>3917991.3699999996</v>
      </c>
      <c r="K59" s="22">
        <f>'Jun 2014 - ROO Table 3'!M59</f>
        <v>0</v>
      </c>
      <c r="L59" s="22">
        <f t="shared" si="22"/>
        <v>3917991.3699999996</v>
      </c>
      <c r="M59" s="22">
        <f t="shared" si="23"/>
        <v>0</v>
      </c>
      <c r="O59" s="13"/>
      <c r="P59" s="13"/>
      <c r="Q59" s="15"/>
    </row>
    <row r="60" spans="2:17" s="23" customFormat="1" ht="15.75" customHeight="1">
      <c r="B60" s="1" t="s">
        <v>42</v>
      </c>
      <c r="D60" s="20">
        <v>0</v>
      </c>
      <c r="E60" s="20">
        <v>0</v>
      </c>
      <c r="F60" s="20">
        <v>0</v>
      </c>
      <c r="G60" s="20">
        <f t="shared" si="24"/>
        <v>0</v>
      </c>
      <c r="H60" s="21">
        <f>E60+G60</f>
        <v>0</v>
      </c>
      <c r="I60" s="22">
        <f>'Jun 2014 - ROO Table 3'!D60</f>
        <v>0</v>
      </c>
      <c r="J60" s="22">
        <f>'Jun 2014 - ROO Table 3'!I60</f>
        <v>0</v>
      </c>
      <c r="K60" s="22">
        <f>'Jun 2014 - ROO Table 3'!M60</f>
        <v>0</v>
      </c>
      <c r="L60" s="22">
        <f t="shared" si="22"/>
        <v>0</v>
      </c>
      <c r="M60" s="22">
        <f t="shared" si="23"/>
        <v>0</v>
      </c>
      <c r="O60" s="24"/>
      <c r="P60" s="24"/>
      <c r="Q60" s="25"/>
    </row>
    <row r="61" spans="2:17" s="23" customFormat="1" ht="15.75" customHeight="1">
      <c r="B61" s="1" t="s">
        <v>48</v>
      </c>
      <c r="D61" s="20">
        <v>0</v>
      </c>
      <c r="E61" s="20">
        <v>0</v>
      </c>
      <c r="F61" s="20">
        <v>0</v>
      </c>
      <c r="G61" s="20">
        <f t="shared" si="24"/>
        <v>0</v>
      </c>
      <c r="H61" s="21">
        <f>E61+G61</f>
        <v>0</v>
      </c>
      <c r="I61" s="22">
        <f>'Jun 2014 - ROO Table 3'!D61</f>
        <v>3356912.14</v>
      </c>
      <c r="J61" s="22">
        <f>'Jun 2014 - ROO Table 3'!I61</f>
        <v>-3356912.14</v>
      </c>
      <c r="K61" s="22">
        <f>'Jun 2014 - ROO Table 3'!M61</f>
        <v>0</v>
      </c>
      <c r="L61" s="22">
        <f t="shared" si="22"/>
        <v>-3356912.14</v>
      </c>
      <c r="M61" s="22">
        <f t="shared" si="23"/>
        <v>0</v>
      </c>
      <c r="O61" s="24"/>
      <c r="P61" s="24"/>
      <c r="Q61" s="25"/>
    </row>
    <row r="62" spans="2:17" s="23" customFormat="1" ht="15.75" customHeight="1">
      <c r="B62" s="1" t="s">
        <v>50</v>
      </c>
      <c r="D62" s="20">
        <v>0</v>
      </c>
      <c r="E62" s="20">
        <v>0</v>
      </c>
      <c r="F62" s="20">
        <v>0</v>
      </c>
      <c r="G62" s="20">
        <f t="shared" si="24"/>
        <v>0</v>
      </c>
      <c r="H62" s="21">
        <v>0</v>
      </c>
      <c r="I62" s="22">
        <f>'Jun 2014 - ROO Table 3'!D62</f>
        <v>34429.25</v>
      </c>
      <c r="J62" s="22">
        <f>'Jun 2014 - ROO Table 3'!I62</f>
        <v>-34429.25</v>
      </c>
      <c r="K62" s="22">
        <f>'Jun 2014 - ROO Table 3'!M62</f>
        <v>0</v>
      </c>
      <c r="L62" s="22">
        <f t="shared" si="22"/>
        <v>-34429.25</v>
      </c>
      <c r="M62" s="22">
        <f t="shared" si="23"/>
        <v>0</v>
      </c>
      <c r="O62" s="24"/>
      <c r="P62" s="24"/>
      <c r="Q62" s="25"/>
    </row>
    <row r="63" spans="2:17" s="23" customFormat="1" ht="15.75" customHeight="1">
      <c r="B63" s="1" t="s">
        <v>72</v>
      </c>
      <c r="D63" s="20">
        <v>0</v>
      </c>
      <c r="E63" s="20">
        <v>0</v>
      </c>
      <c r="F63" s="20">
        <v>0</v>
      </c>
      <c r="G63" s="20">
        <f t="shared" si="24"/>
        <v>0</v>
      </c>
      <c r="H63" s="21">
        <f>E63+G63</f>
        <v>0</v>
      </c>
      <c r="I63" s="22">
        <f>'Jun 2014 - ROO Table 3'!D63</f>
        <v>58490.83</v>
      </c>
      <c r="J63" s="22">
        <f>'Jun 2014 - ROO Table 3'!I63</f>
        <v>-58490.83</v>
      </c>
      <c r="K63" s="22">
        <f>'Jun 2014 - ROO Table 3'!M63</f>
        <v>0</v>
      </c>
      <c r="L63" s="22">
        <f t="shared" si="22"/>
        <v>-58490.83</v>
      </c>
      <c r="M63" s="22">
        <f t="shared" si="23"/>
        <v>0</v>
      </c>
      <c r="O63" s="24"/>
      <c r="P63" s="24"/>
      <c r="Q63" s="25"/>
    </row>
    <row r="64" spans="2:17" s="23" customFormat="1" ht="15.75" customHeight="1">
      <c r="B64" s="1" t="s">
        <v>54</v>
      </c>
      <c r="D64" s="20">
        <v>0</v>
      </c>
      <c r="E64" s="20">
        <v>0</v>
      </c>
      <c r="F64" s="20">
        <v>0</v>
      </c>
      <c r="G64" s="20">
        <f t="shared" si="24"/>
        <v>0</v>
      </c>
      <c r="H64" s="21">
        <f>E64+G64</f>
        <v>0</v>
      </c>
      <c r="I64" s="22">
        <f>'Jun 2014 - ROO Table 3'!D64</f>
        <v>116147.11</v>
      </c>
      <c r="J64" s="22">
        <f>'Jun 2014 - ROO Table 3'!I64</f>
        <v>-116147.11</v>
      </c>
      <c r="K64" s="22">
        <f>'Jun 2014 - ROO Table 3'!M64</f>
        <v>0</v>
      </c>
      <c r="L64" s="22">
        <f t="shared" si="22"/>
        <v>-116147.11</v>
      </c>
      <c r="M64" s="22">
        <f t="shared" si="23"/>
        <v>0</v>
      </c>
      <c r="O64" s="24"/>
      <c r="P64" s="24"/>
      <c r="Q64" s="25"/>
    </row>
    <row r="65" spans="1:17" ht="15.75" customHeight="1">
      <c r="B65" s="23"/>
      <c r="D65" s="17"/>
      <c r="E65" s="17"/>
      <c r="F65" s="13"/>
      <c r="G65" s="13"/>
      <c r="H65" s="14"/>
      <c r="I65" s="19"/>
      <c r="J65" s="19"/>
      <c r="K65" s="19"/>
      <c r="L65" s="19"/>
      <c r="M65" s="19"/>
      <c r="O65" s="13"/>
      <c r="P65" s="13"/>
      <c r="Q65" s="15"/>
    </row>
    <row r="66" spans="1:17" s="23" customFormat="1" ht="15.75" customHeight="1">
      <c r="B66" s="1" t="s">
        <v>56</v>
      </c>
      <c r="D66" s="20">
        <v>0</v>
      </c>
      <c r="E66" s="20">
        <v>4523000</v>
      </c>
      <c r="F66" s="20">
        <v>0</v>
      </c>
      <c r="G66" s="20">
        <f>F66</f>
        <v>0</v>
      </c>
      <c r="H66" s="21">
        <f>E66+G66</f>
        <v>4523000</v>
      </c>
      <c r="I66" s="22">
        <f>'Jun 2014 - ROO Table 3'!D66</f>
        <v>659000</v>
      </c>
      <c r="J66" s="22">
        <f>'Jun 2014 - ROO Table 3'!I66</f>
        <v>0</v>
      </c>
      <c r="K66" s="22">
        <f>'Jun 2014 - ROO Table 3'!M66</f>
        <v>0</v>
      </c>
      <c r="L66" s="22">
        <f t="shared" si="22"/>
        <v>0</v>
      </c>
      <c r="M66" s="22">
        <f>+L66+I66</f>
        <v>659000</v>
      </c>
      <c r="O66" s="24"/>
      <c r="P66" s="24"/>
      <c r="Q66" s="25"/>
    </row>
    <row r="67" spans="1:17" ht="15.75" customHeight="1">
      <c r="B67" s="23"/>
      <c r="D67" s="17"/>
      <c r="E67" s="177"/>
      <c r="F67" s="13"/>
      <c r="G67" s="13"/>
      <c r="H67" s="37"/>
      <c r="I67" s="19"/>
      <c r="J67" s="19"/>
      <c r="K67" s="19"/>
      <c r="L67" s="19"/>
      <c r="M67" s="13"/>
      <c r="O67" s="13"/>
      <c r="P67" s="13"/>
      <c r="Q67" s="15"/>
    </row>
    <row r="68" spans="1:17" ht="15.75" customHeight="1">
      <c r="B68" s="29" t="s">
        <v>6</v>
      </c>
      <c r="C68" s="30"/>
      <c r="D68" s="32">
        <f>+D44+D47+D50+SUM(D56:D66)+D54</f>
        <v>18661.333333333336</v>
      </c>
      <c r="E68" s="32">
        <f>+E44+E47+E50+E54+SUM(E56:E66)</f>
        <v>1509202446</v>
      </c>
      <c r="F68" s="32">
        <f>+F44+F47+F50+SUM(F56:F66)+F54</f>
        <v>-24003573.895711698</v>
      </c>
      <c r="G68" s="32">
        <f>+G44+G47+G50+SUM(G56:G66)+G54</f>
        <v>-24003573.895711698</v>
      </c>
      <c r="H68" s="32">
        <f>+H44+H47+H50+SUM(H56:H66)+H54</f>
        <v>1485198872.1042883</v>
      </c>
      <c r="I68" s="35">
        <f>+I44+I47+I50+I54+I56+SUM(I58:I66)</f>
        <v>113107248.52000003</v>
      </c>
      <c r="J68" s="35">
        <f>+J44+J47+J50+J54+J56+SUM(J58:J66)</f>
        <v>1447088.1691875274</v>
      </c>
      <c r="K68" s="35">
        <f>+K44+K47+K50+K54+K56+SUM(K58:K66)</f>
        <v>2745116</v>
      </c>
      <c r="L68" s="35">
        <f>+L44+L47+L50+L54+L56+SUM(L58:L66)</f>
        <v>4192204.1691875271</v>
      </c>
      <c r="M68" s="35">
        <f>+M44+M47+M50+M54+M56+M60+M61+M62+M63+M66+M64</f>
        <v>117299452.68918756</v>
      </c>
      <c r="O68" s="13"/>
      <c r="P68" s="13"/>
      <c r="Q68" s="15"/>
    </row>
    <row r="69" spans="1:17" ht="15.75" customHeight="1">
      <c r="D69" s="17"/>
      <c r="E69" s="178"/>
      <c r="F69" s="17"/>
      <c r="G69" s="17"/>
      <c r="H69" s="18"/>
      <c r="I69" s="19"/>
      <c r="J69" s="19"/>
      <c r="K69" s="19"/>
      <c r="L69" s="19"/>
      <c r="M69" s="19" t="s">
        <v>65</v>
      </c>
      <c r="Q69" s="15"/>
    </row>
    <row r="70" spans="1:17" ht="15.75" customHeight="1">
      <c r="A70" s="10" t="s">
        <v>73</v>
      </c>
      <c r="B70" s="10"/>
      <c r="D70" s="17"/>
      <c r="E70" s="13"/>
      <c r="F70" s="13"/>
      <c r="G70" s="13"/>
      <c r="H70" s="14"/>
      <c r="I70" s="19"/>
      <c r="J70" s="19"/>
      <c r="K70" s="19"/>
      <c r="L70" s="19"/>
      <c r="M70" s="13" t="s">
        <v>65</v>
      </c>
      <c r="O70" s="13"/>
      <c r="P70" s="13"/>
      <c r="Q70" s="15"/>
    </row>
    <row r="71" spans="1:17" ht="15.75" customHeight="1">
      <c r="B71" s="36" t="s">
        <v>60</v>
      </c>
      <c r="D71" s="17">
        <v>417.08333333333371</v>
      </c>
      <c r="E71" s="17">
        <v>18858025</v>
      </c>
      <c r="F71" s="17">
        <v>0</v>
      </c>
      <c r="G71" s="17">
        <f>F71</f>
        <v>0</v>
      </c>
      <c r="H71" s="18">
        <f>E71+G71</f>
        <v>18858025</v>
      </c>
      <c r="I71" s="19">
        <f>'Jun 2014 - ROO Table 3'!D71</f>
        <v>1598271.14</v>
      </c>
      <c r="J71" s="19">
        <f>'Jun 2014 - ROO Table 3'!I71</f>
        <v>13564.560226520116</v>
      </c>
      <c r="K71" s="19">
        <f>'Jun 2014 - ROO Table 3'!M71</f>
        <v>39097</v>
      </c>
      <c r="L71" s="19">
        <f>J71+K71</f>
        <v>52661.560226520116</v>
      </c>
      <c r="M71" s="19">
        <f>+L71+I71</f>
        <v>1650932.70022652</v>
      </c>
      <c r="O71" s="13"/>
      <c r="P71" s="13"/>
      <c r="Q71" s="15"/>
    </row>
    <row r="72" spans="1:17" s="23" customFormat="1" ht="15.75" customHeight="1">
      <c r="B72" s="36" t="s">
        <v>61</v>
      </c>
      <c r="D72" s="17">
        <v>4</v>
      </c>
      <c r="E72" s="17">
        <v>33313</v>
      </c>
      <c r="F72" s="17">
        <v>0</v>
      </c>
      <c r="G72" s="17">
        <f>F72</f>
        <v>0</v>
      </c>
      <c r="H72" s="18">
        <f>E72+G72</f>
        <v>33313</v>
      </c>
      <c r="I72" s="19">
        <f>'Jun 2014 - ROO Table 3'!D72</f>
        <v>7839.02</v>
      </c>
      <c r="J72" s="19">
        <f>'Jun 2014 - ROO Table 3'!I72</f>
        <v>194.55712587433013</v>
      </c>
      <c r="K72" s="19">
        <f>'Jun 2014 - ROO Table 3'!M72</f>
        <v>195</v>
      </c>
      <c r="L72" s="19">
        <f>J72+K72</f>
        <v>389.55712587433015</v>
      </c>
      <c r="M72" s="19">
        <f>+L72+I72</f>
        <v>8228.5771258743298</v>
      </c>
      <c r="O72" s="24"/>
      <c r="P72" s="24"/>
      <c r="Q72" s="25"/>
    </row>
    <row r="73" spans="1:17" ht="15.75" customHeight="1">
      <c r="B73" s="36" t="s">
        <v>63</v>
      </c>
      <c r="C73" s="23"/>
      <c r="D73" s="20">
        <v>1</v>
      </c>
      <c r="E73" s="20">
        <v>5951</v>
      </c>
      <c r="F73" s="20">
        <v>0</v>
      </c>
      <c r="G73" s="20">
        <f>F73</f>
        <v>0</v>
      </c>
      <c r="H73" s="21">
        <f>E73+G73</f>
        <v>5951</v>
      </c>
      <c r="I73" s="22">
        <f>'Jun 2014 - ROO Table 3'!D73</f>
        <v>2329.4300000000003</v>
      </c>
      <c r="J73" s="22">
        <f>'Jun 2014 - ROO Table 3'!I73</f>
        <v>93.757619034885494</v>
      </c>
      <c r="K73" s="22">
        <f>'Jun 2014 - ROO Table 3'!M73</f>
        <v>59</v>
      </c>
      <c r="L73" s="22">
        <f t="shared" ref="L73" si="25">J73+K73</f>
        <v>152.75761903488549</v>
      </c>
      <c r="M73" s="22">
        <f>+L73+I73</f>
        <v>2482.1876190348858</v>
      </c>
      <c r="O73" s="13"/>
      <c r="P73" s="13"/>
      <c r="Q73" s="15"/>
    </row>
    <row r="74" spans="1:17" ht="15.75" customHeight="1">
      <c r="B74" s="1" t="s">
        <v>33</v>
      </c>
      <c r="D74" s="17">
        <f>SUM(D71:D73)</f>
        <v>422.08333333333371</v>
      </c>
      <c r="E74" s="17">
        <f>SUM(E71:E73)</f>
        <v>18897289</v>
      </c>
      <c r="F74" s="17">
        <f t="shared" ref="F74:M74" si="26">SUM(F71:F73)</f>
        <v>0</v>
      </c>
      <c r="G74" s="17">
        <f>F74</f>
        <v>0</v>
      </c>
      <c r="H74" s="18">
        <f>SUM(H71:H73)</f>
        <v>18897289</v>
      </c>
      <c r="I74" s="19">
        <f t="shared" si="26"/>
        <v>1608439.5899999999</v>
      </c>
      <c r="J74" s="19">
        <f t="shared" si="26"/>
        <v>13852.874971429332</v>
      </c>
      <c r="K74" s="19">
        <f t="shared" si="26"/>
        <v>39351</v>
      </c>
      <c r="L74" s="19">
        <f>SUM(L71:L73)</f>
        <v>53203.87497142933</v>
      </c>
      <c r="M74" s="19">
        <f t="shared" si="26"/>
        <v>1661643.4649714292</v>
      </c>
      <c r="Q74" s="15"/>
    </row>
    <row r="75" spans="1:17" ht="15.75" customHeight="1">
      <c r="D75" s="17"/>
      <c r="E75" s="13"/>
      <c r="F75" s="13" t="s">
        <v>65</v>
      </c>
      <c r="G75" s="13" t="s">
        <v>65</v>
      </c>
      <c r="H75" s="14" t="s">
        <v>65</v>
      </c>
      <c r="I75" s="19" t="s">
        <v>65</v>
      </c>
      <c r="J75" s="19" t="s">
        <v>65</v>
      </c>
      <c r="K75" s="19" t="s">
        <v>65</v>
      </c>
      <c r="L75" s="19"/>
      <c r="M75" s="13"/>
      <c r="O75" s="13"/>
      <c r="P75" s="13"/>
      <c r="Q75" s="15"/>
    </row>
    <row r="76" spans="1:17" s="23" customFormat="1" ht="15.75" customHeight="1">
      <c r="B76" s="36" t="s">
        <v>66</v>
      </c>
      <c r="C76" s="1"/>
      <c r="D76" s="20">
        <v>124.75</v>
      </c>
      <c r="E76" s="20">
        <v>104898898</v>
      </c>
      <c r="F76" s="20">
        <v>0</v>
      </c>
      <c r="G76" s="20">
        <f>F76</f>
        <v>0</v>
      </c>
      <c r="H76" s="21">
        <f>E76+G76</f>
        <v>104898898</v>
      </c>
      <c r="I76" s="22">
        <f>'Jun 2014 - ROO Table 3'!D76</f>
        <v>7927735.0700000003</v>
      </c>
      <c r="J76" s="22">
        <f>'Jun 2014 - ROO Table 3'!I76</f>
        <v>100148.30801708644</v>
      </c>
      <c r="K76" s="22">
        <f>'Jun 2014 - ROO Table 3'!M76</f>
        <v>194728</v>
      </c>
      <c r="L76" s="22">
        <f t="shared" ref="L76" si="27">J76+K76</f>
        <v>294876.30801708647</v>
      </c>
      <c r="M76" s="22">
        <f>+L76+I76</f>
        <v>8222611.3780170865</v>
      </c>
      <c r="O76" s="24"/>
      <c r="P76" s="24"/>
      <c r="Q76" s="25"/>
    </row>
    <row r="77" spans="1:17" ht="15.75" customHeight="1">
      <c r="B77" s="1" t="s">
        <v>33</v>
      </c>
      <c r="D77" s="17">
        <f t="shared" ref="D77:M77" si="28">SUM(D76:D76)</f>
        <v>124.75</v>
      </c>
      <c r="E77" s="17">
        <f t="shared" si="28"/>
        <v>104898898</v>
      </c>
      <c r="F77" s="17">
        <f t="shared" si="28"/>
        <v>0</v>
      </c>
      <c r="G77" s="17">
        <f t="shared" si="28"/>
        <v>0</v>
      </c>
      <c r="H77" s="18">
        <f t="shared" si="28"/>
        <v>104898898</v>
      </c>
      <c r="I77" s="19">
        <f t="shared" si="28"/>
        <v>7927735.0700000003</v>
      </c>
      <c r="J77" s="19">
        <f t="shared" si="28"/>
        <v>100148.30801708644</v>
      </c>
      <c r="K77" s="19">
        <f t="shared" si="28"/>
        <v>194728</v>
      </c>
      <c r="L77" s="19">
        <f t="shared" si="28"/>
        <v>294876.30801708647</v>
      </c>
      <c r="M77" s="19">
        <f t="shared" si="28"/>
        <v>8222611.3780170865</v>
      </c>
      <c r="O77" s="13"/>
      <c r="P77" s="13"/>
      <c r="Q77" s="15"/>
    </row>
    <row r="78" spans="1:17" ht="15.75" customHeight="1">
      <c r="D78" s="17"/>
      <c r="E78" s="17"/>
      <c r="F78" s="13"/>
      <c r="G78" s="13"/>
      <c r="H78" s="14"/>
      <c r="I78" s="19"/>
      <c r="J78" s="19"/>
      <c r="K78" s="19"/>
      <c r="L78" s="19"/>
      <c r="M78" s="13"/>
      <c r="O78" s="13"/>
      <c r="P78" s="13"/>
      <c r="Q78" s="15"/>
    </row>
    <row r="79" spans="1:17" ht="15.75" customHeight="1">
      <c r="B79" s="36" t="s">
        <v>75</v>
      </c>
      <c r="C79" s="23"/>
      <c r="D79" s="17">
        <v>1</v>
      </c>
      <c r="E79" s="20">
        <v>2157000</v>
      </c>
      <c r="F79" s="17">
        <v>0</v>
      </c>
      <c r="G79" s="17">
        <f>F79</f>
        <v>0</v>
      </c>
      <c r="H79" s="18">
        <f>E79+G79</f>
        <v>2157000</v>
      </c>
      <c r="I79" s="19">
        <f>'Jun 2014 - ROO Table 3'!D79</f>
        <v>289061.67</v>
      </c>
      <c r="J79" s="19">
        <f>'Jun 2014 - ROO Table 3'!I79</f>
        <v>9832.3221257507066</v>
      </c>
      <c r="K79" s="19">
        <f>'Jun 2014 - ROO Table 3'!M79</f>
        <v>6621</v>
      </c>
      <c r="L79" s="19">
        <f>J79+K79</f>
        <v>16453.322125750707</v>
      </c>
      <c r="M79" s="19">
        <f>+L79+I79</f>
        <v>305514.99212575069</v>
      </c>
      <c r="O79" s="13"/>
      <c r="P79" s="13"/>
      <c r="Q79" s="15"/>
    </row>
    <row r="80" spans="1:17" ht="15.75" customHeight="1">
      <c r="B80" s="36" t="s">
        <v>76</v>
      </c>
      <c r="C80" s="23"/>
      <c r="D80" s="17">
        <v>0</v>
      </c>
      <c r="E80" s="20">
        <v>0</v>
      </c>
      <c r="F80" s="17">
        <v>0</v>
      </c>
      <c r="G80" s="17">
        <f>F80</f>
        <v>0</v>
      </c>
      <c r="H80" s="18">
        <f>E80+G80</f>
        <v>0</v>
      </c>
      <c r="I80" s="19">
        <f>'Jun 2014 - ROO Table 3'!D80</f>
        <v>0</v>
      </c>
      <c r="J80" s="19">
        <f>'Jun 2014 - ROO Table 3'!I80</f>
        <v>0</v>
      </c>
      <c r="K80" s="19">
        <f>'Jun 2014 - ROO Table 3'!M80</f>
        <v>0</v>
      </c>
      <c r="L80" s="19">
        <f>J80+K80</f>
        <v>0</v>
      </c>
      <c r="M80" s="19">
        <f>+L80+I80</f>
        <v>0</v>
      </c>
      <c r="O80" s="13"/>
      <c r="P80" s="13"/>
      <c r="Q80" s="15"/>
    </row>
    <row r="81" spans="2:17" ht="15.75" customHeight="1">
      <c r="B81" s="36" t="s">
        <v>67</v>
      </c>
      <c r="C81" s="23"/>
      <c r="D81" s="20">
        <v>31.4166666666667</v>
      </c>
      <c r="E81" s="20">
        <v>680940604</v>
      </c>
      <c r="F81" s="20">
        <v>0</v>
      </c>
      <c r="G81" s="20">
        <f>F81</f>
        <v>0</v>
      </c>
      <c r="H81" s="21">
        <f>E81+G81</f>
        <v>680940604</v>
      </c>
      <c r="I81" s="22">
        <f>'Jun 2014 - ROO Table 3'!D81</f>
        <v>38692957.090000004</v>
      </c>
      <c r="J81" s="22">
        <f>'Jun 2014 - ROO Table 3'!I81</f>
        <v>549036.11115883873</v>
      </c>
      <c r="K81" s="22">
        <f>'Jun 2014 - ROO Table 3'!M81</f>
        <v>951872</v>
      </c>
      <c r="L81" s="22">
        <f t="shared" ref="L81" si="29">J81+K81</f>
        <v>1500908.1111588387</v>
      </c>
      <c r="M81" s="22">
        <f>+L81+I81</f>
        <v>40193865.201158844</v>
      </c>
      <c r="Q81" s="15"/>
    </row>
    <row r="82" spans="2:17" ht="15.75" customHeight="1">
      <c r="B82" s="1" t="s">
        <v>33</v>
      </c>
      <c r="D82" s="17">
        <f>SUM(D79:D81)</f>
        <v>32.4166666666667</v>
      </c>
      <c r="E82" s="17">
        <f>SUM(E79:E81)</f>
        <v>683097604</v>
      </c>
      <c r="F82" s="17">
        <f t="shared" ref="F82:M82" si="30">SUM(F79:F81)</f>
        <v>0</v>
      </c>
      <c r="G82" s="17">
        <f>F82</f>
        <v>0</v>
      </c>
      <c r="H82" s="18">
        <f>SUM(H79:H81)</f>
        <v>683097604</v>
      </c>
      <c r="I82" s="19">
        <f t="shared" si="30"/>
        <v>38982018.760000005</v>
      </c>
      <c r="J82" s="19">
        <f t="shared" si="30"/>
        <v>558868.43328458944</v>
      </c>
      <c r="K82" s="19">
        <f t="shared" si="30"/>
        <v>958493</v>
      </c>
      <c r="L82" s="19">
        <f t="shared" si="30"/>
        <v>1517361.4332845893</v>
      </c>
      <c r="M82" s="19">
        <f t="shared" si="30"/>
        <v>40499380.193284594</v>
      </c>
      <c r="O82" s="13"/>
      <c r="P82" s="13"/>
      <c r="Q82" s="15"/>
    </row>
    <row r="83" spans="2:17" ht="15.75" customHeight="1">
      <c r="D83" s="17"/>
      <c r="E83" s="17"/>
      <c r="F83" s="13"/>
      <c r="G83" s="17"/>
      <c r="H83" s="14"/>
      <c r="I83" s="19"/>
      <c r="J83" s="19"/>
      <c r="K83" s="19"/>
      <c r="L83" s="19"/>
      <c r="M83" s="13"/>
      <c r="O83" s="13"/>
      <c r="P83" s="13"/>
      <c r="Q83" s="15"/>
    </row>
    <row r="84" spans="2:17" ht="15.75" customHeight="1">
      <c r="B84" s="36" t="s">
        <v>69</v>
      </c>
      <c r="D84" s="20">
        <v>56</v>
      </c>
      <c r="E84" s="20">
        <v>149100</v>
      </c>
      <c r="F84" s="20">
        <v>0</v>
      </c>
      <c r="G84" s="20">
        <f>F84</f>
        <v>0</v>
      </c>
      <c r="H84" s="21">
        <f>E84+G84</f>
        <v>149100</v>
      </c>
      <c r="I84" s="28">
        <f>'Jun 2014 - ROO Table 3'!D84</f>
        <v>19250.64</v>
      </c>
      <c r="J84" s="22">
        <f>'Jun 2014 - ROO Table 3'!I84</f>
        <v>60.787884183235633</v>
      </c>
      <c r="K84" s="22">
        <f>'Jun 2014 - ROO Table 3'!M84</f>
        <v>0</v>
      </c>
      <c r="L84" s="22">
        <f t="shared" ref="L84" si="31">J84+K84</f>
        <v>60.787884183235633</v>
      </c>
      <c r="M84" s="22">
        <f>+L84+I84</f>
        <v>19311.427884183235</v>
      </c>
      <c r="O84" s="13"/>
      <c r="P84" s="13"/>
      <c r="Q84" s="15"/>
    </row>
    <row r="85" spans="2:17" ht="15.75" customHeight="1">
      <c r="B85" s="1" t="s">
        <v>33</v>
      </c>
      <c r="D85" s="17">
        <f t="shared" ref="D85:M85" si="32">SUM(D84:D84)</f>
        <v>56</v>
      </c>
      <c r="E85" s="17">
        <f>SUM(E84:E84)</f>
        <v>149100</v>
      </c>
      <c r="F85" s="17">
        <f t="shared" si="32"/>
        <v>0</v>
      </c>
      <c r="G85" s="17">
        <f t="shared" si="32"/>
        <v>0</v>
      </c>
      <c r="H85" s="18">
        <f t="shared" si="32"/>
        <v>149100</v>
      </c>
      <c r="I85" s="19">
        <f t="shared" si="32"/>
        <v>19250.64</v>
      </c>
      <c r="J85" s="19">
        <f t="shared" si="32"/>
        <v>60.787884183235633</v>
      </c>
      <c r="K85" s="19">
        <f t="shared" si="32"/>
        <v>0</v>
      </c>
      <c r="L85" s="19">
        <f>SUM(L84:L84)</f>
        <v>60.787884183235633</v>
      </c>
      <c r="M85" s="19">
        <f t="shared" si="32"/>
        <v>19311.427884183235</v>
      </c>
      <c r="Q85" s="15"/>
    </row>
    <row r="86" spans="2:17" ht="15.75" customHeight="1">
      <c r="D86" s="17"/>
      <c r="E86" s="17"/>
      <c r="F86" s="13" t="s">
        <v>65</v>
      </c>
      <c r="G86" s="13" t="s">
        <v>65</v>
      </c>
      <c r="H86" s="14" t="s">
        <v>65</v>
      </c>
      <c r="I86" s="19" t="s">
        <v>65</v>
      </c>
      <c r="J86" s="19"/>
      <c r="K86" s="19"/>
      <c r="L86" s="19"/>
      <c r="M86" s="13"/>
      <c r="O86" s="13"/>
      <c r="P86" s="13"/>
      <c r="Q86" s="15"/>
    </row>
    <row r="87" spans="2:17" s="23" customFormat="1" ht="15.75" customHeight="1">
      <c r="B87" s="1" t="s">
        <v>36</v>
      </c>
      <c r="D87" s="20">
        <v>0</v>
      </c>
      <c r="E87" s="20">
        <v>0</v>
      </c>
      <c r="F87" s="20">
        <v>0</v>
      </c>
      <c r="G87" s="20">
        <f>F87</f>
        <v>0</v>
      </c>
      <c r="H87" s="21">
        <f>E87+G87</f>
        <v>0</v>
      </c>
      <c r="I87" s="22">
        <f>'Jun 2014 - ROO Table 3'!D87</f>
        <v>0</v>
      </c>
      <c r="J87" s="22">
        <f>'Jun 2014 - ROO Table 3'!I87</f>
        <v>0</v>
      </c>
      <c r="K87" s="22">
        <f>'Jun 2014 - ROO Table 3'!M87</f>
        <v>0</v>
      </c>
      <c r="L87" s="22">
        <f t="shared" ref="L87" si="33">J87+K87</f>
        <v>0</v>
      </c>
      <c r="M87" s="22">
        <f>+L87+I87</f>
        <v>0</v>
      </c>
      <c r="O87" s="24"/>
      <c r="P87" s="24"/>
      <c r="Q87" s="25"/>
    </row>
    <row r="88" spans="2:17" s="23" customFormat="1" ht="15.75" customHeight="1">
      <c r="B88" s="1"/>
      <c r="D88" s="20"/>
      <c r="E88" s="20"/>
      <c r="F88" s="20"/>
      <c r="G88" s="20"/>
      <c r="H88" s="21"/>
      <c r="I88" s="22"/>
      <c r="J88" s="22"/>
      <c r="K88" s="22"/>
      <c r="L88" s="22"/>
      <c r="M88" s="22"/>
      <c r="O88" s="24"/>
      <c r="P88" s="24"/>
      <c r="Q88" s="25"/>
    </row>
    <row r="89" spans="2:17" s="23" customFormat="1" ht="15.75" customHeight="1">
      <c r="B89" s="1" t="s">
        <v>38</v>
      </c>
      <c r="D89" s="20">
        <v>0</v>
      </c>
      <c r="E89" s="20">
        <v>0</v>
      </c>
      <c r="F89" s="20">
        <v>0</v>
      </c>
      <c r="G89" s="20">
        <f>F89</f>
        <v>0</v>
      </c>
      <c r="H89" s="21">
        <v>0</v>
      </c>
      <c r="I89" s="22">
        <f>'Jun 2014 - ROO Table 3'!D89</f>
        <v>-510000</v>
      </c>
      <c r="J89" s="22">
        <f>'Jun 2014 - ROO Table 3'!I89</f>
        <v>510000</v>
      </c>
      <c r="K89" s="22">
        <f>'Jun 2014 - ROO Table 3'!M89</f>
        <v>0</v>
      </c>
      <c r="L89" s="22">
        <f t="shared" ref="L89:L93" si="34">J89+K89</f>
        <v>510000</v>
      </c>
      <c r="M89" s="22">
        <f>+L89+I89</f>
        <v>0</v>
      </c>
      <c r="O89" s="24"/>
      <c r="P89" s="24"/>
      <c r="Q89" s="25"/>
    </row>
    <row r="90" spans="2:17" ht="15.75" customHeight="1">
      <c r="B90" s="1" t="s">
        <v>40</v>
      </c>
      <c r="D90" s="20">
        <v>0</v>
      </c>
      <c r="E90" s="20">
        <v>0</v>
      </c>
      <c r="F90" s="20">
        <v>0</v>
      </c>
      <c r="G90" s="20">
        <f t="shared" ref="G90:G93" si="35">F90</f>
        <v>0</v>
      </c>
      <c r="H90" s="21">
        <v>0</v>
      </c>
      <c r="I90" s="19">
        <f>'Jun 2014 - ROO Table 3'!D90</f>
        <v>-1693671.89</v>
      </c>
      <c r="J90" s="19">
        <f>'Jun 2014 - ROO Table 3'!I90</f>
        <v>1693671.89</v>
      </c>
      <c r="K90" s="22">
        <f>'Jun 2014 - ROO Table 3'!M90</f>
        <v>0</v>
      </c>
      <c r="L90" s="22">
        <f t="shared" si="34"/>
        <v>1693671.89</v>
      </c>
      <c r="M90" s="22">
        <f>+L90+I90</f>
        <v>0</v>
      </c>
      <c r="O90" s="13"/>
      <c r="P90" s="13"/>
      <c r="Q90" s="15"/>
    </row>
    <row r="91" spans="2:17" s="23" customFormat="1" ht="15.75" customHeight="1">
      <c r="B91" s="1" t="s">
        <v>48</v>
      </c>
      <c r="D91" s="20">
        <v>0</v>
      </c>
      <c r="E91" s="20">
        <v>0</v>
      </c>
      <c r="F91" s="20">
        <v>0</v>
      </c>
      <c r="G91" s="20">
        <f t="shared" si="35"/>
        <v>0</v>
      </c>
      <c r="H91" s="21">
        <f>E91+G91</f>
        <v>0</v>
      </c>
      <c r="I91" s="22">
        <f>'Jun 2014 - ROO Table 3'!D91</f>
        <v>1422346.83</v>
      </c>
      <c r="J91" s="22">
        <f>'Jun 2014 - ROO Table 3'!I91</f>
        <v>-1422346.83</v>
      </c>
      <c r="K91" s="22">
        <f>'Jun 2014 - ROO Table 3'!M91</f>
        <v>0</v>
      </c>
      <c r="L91" s="22">
        <f t="shared" si="34"/>
        <v>-1422346.83</v>
      </c>
      <c r="M91" s="22">
        <f>+L91+I91</f>
        <v>0</v>
      </c>
      <c r="O91" s="24"/>
      <c r="P91" s="24"/>
      <c r="Q91" s="25"/>
    </row>
    <row r="92" spans="2:17" s="23" customFormat="1" ht="15.75" customHeight="1">
      <c r="B92" s="1" t="s">
        <v>78</v>
      </c>
      <c r="D92" s="20">
        <v>0</v>
      </c>
      <c r="E92" s="20">
        <v>0</v>
      </c>
      <c r="F92" s="20">
        <v>0</v>
      </c>
      <c r="G92" s="20">
        <f t="shared" si="35"/>
        <v>0</v>
      </c>
      <c r="H92" s="21">
        <f>E92+G92</f>
        <v>0</v>
      </c>
      <c r="I92" s="22">
        <f>'Jun 2014 - ROO Table 3'!D92</f>
        <v>2547.61</v>
      </c>
      <c r="J92" s="22">
        <f>'Jun 2014 - ROO Table 3'!I92</f>
        <v>-2547.61</v>
      </c>
      <c r="K92" s="22">
        <f>'Jun 2014 - ROO Table 3'!M92</f>
        <v>0</v>
      </c>
      <c r="L92" s="22">
        <f t="shared" si="34"/>
        <v>-2547.61</v>
      </c>
      <c r="M92" s="22">
        <f>+L92+I92</f>
        <v>0</v>
      </c>
      <c r="O92" s="24"/>
      <c r="P92" s="24"/>
      <c r="Q92" s="25"/>
    </row>
    <row r="93" spans="2:17" s="23" customFormat="1" ht="15.75" customHeight="1">
      <c r="B93" s="1" t="s">
        <v>54</v>
      </c>
      <c r="D93" s="20">
        <v>0</v>
      </c>
      <c r="E93" s="20">
        <v>0</v>
      </c>
      <c r="F93" s="20">
        <v>0</v>
      </c>
      <c r="G93" s="20">
        <f t="shared" si="35"/>
        <v>0</v>
      </c>
      <c r="H93" s="21">
        <f>E93+G93</f>
        <v>0</v>
      </c>
      <c r="I93" s="22">
        <f>'Jun 2014 - ROO Table 3'!D93</f>
        <v>66709.09</v>
      </c>
      <c r="J93" s="22">
        <f>'Jun 2014 - ROO Table 3'!I93</f>
        <v>-66709.09</v>
      </c>
      <c r="K93" s="22">
        <f>'Jun 2014 - ROO Table 3'!M93</f>
        <v>0</v>
      </c>
      <c r="L93" s="22">
        <f t="shared" si="34"/>
        <v>-66709.09</v>
      </c>
      <c r="M93" s="22">
        <f>+L93+I93</f>
        <v>0</v>
      </c>
      <c r="O93" s="24"/>
      <c r="P93" s="24"/>
      <c r="Q93" s="25"/>
    </row>
    <row r="94" spans="2:17" ht="15.75" customHeight="1">
      <c r="D94" s="17"/>
      <c r="E94" s="17"/>
      <c r="F94" s="13"/>
      <c r="G94" s="13"/>
      <c r="H94" s="14"/>
      <c r="I94" s="19"/>
      <c r="J94" s="19"/>
      <c r="K94" s="19"/>
      <c r="L94" s="19"/>
      <c r="M94" s="19"/>
      <c r="O94" s="13"/>
      <c r="P94" s="13"/>
      <c r="Q94" s="15"/>
    </row>
    <row r="95" spans="2:17" s="23" customFormat="1" ht="15.75" customHeight="1">
      <c r="B95" s="1" t="s">
        <v>56</v>
      </c>
      <c r="D95" s="20">
        <v>0</v>
      </c>
      <c r="E95" s="20">
        <v>-7867000</v>
      </c>
      <c r="F95" s="20">
        <v>0</v>
      </c>
      <c r="G95" s="20">
        <f>F95</f>
        <v>0</v>
      </c>
      <c r="H95" s="21">
        <f>E95+G95</f>
        <v>-7867000</v>
      </c>
      <c r="I95" s="22">
        <f>'Jun 2014 - ROO Table 3'!D95</f>
        <v>-488000</v>
      </c>
      <c r="J95" s="22">
        <f>'Jun 2014 - ROO Table 3'!I95</f>
        <v>0</v>
      </c>
      <c r="K95" s="22">
        <f>'Jun 2014 - ROO Table 3'!M95</f>
        <v>0</v>
      </c>
      <c r="L95" s="22">
        <f t="shared" ref="L95" si="36">J95+K95</f>
        <v>0</v>
      </c>
      <c r="M95" s="22">
        <f>+L95+I95</f>
        <v>-488000</v>
      </c>
      <c r="O95" s="24"/>
      <c r="P95" s="24"/>
      <c r="Q95" s="25"/>
    </row>
    <row r="96" spans="2:17" ht="15.75" customHeight="1">
      <c r="B96" s="23"/>
      <c r="D96" s="17"/>
      <c r="E96" s="17"/>
      <c r="F96" s="13"/>
      <c r="G96" s="13"/>
      <c r="H96" s="14"/>
      <c r="I96" s="19"/>
      <c r="J96" s="19"/>
      <c r="K96" s="19"/>
      <c r="L96" s="19"/>
      <c r="M96" s="13"/>
      <c r="O96" s="13"/>
      <c r="P96" s="13"/>
      <c r="Q96" s="15"/>
    </row>
    <row r="97" spans="1:17" ht="15.75" customHeight="1">
      <c r="B97" s="29" t="s">
        <v>6</v>
      </c>
      <c r="C97" s="30"/>
      <c r="D97" s="32">
        <f t="shared" ref="D97:M97" si="37">+D74+D77+D82+D85+D87+SUM(D89:D95)</f>
        <v>635.25000000000045</v>
      </c>
      <c r="E97" s="32">
        <f t="shared" si="37"/>
        <v>799175891</v>
      </c>
      <c r="F97" s="32">
        <f t="shared" si="37"/>
        <v>0</v>
      </c>
      <c r="G97" s="32">
        <f t="shared" si="37"/>
        <v>0</v>
      </c>
      <c r="H97" s="32">
        <f t="shared" si="37"/>
        <v>799175891</v>
      </c>
      <c r="I97" s="35">
        <f t="shared" si="37"/>
        <v>47337375.700000003</v>
      </c>
      <c r="J97" s="35">
        <f t="shared" si="37"/>
        <v>1384998.7641572882</v>
      </c>
      <c r="K97" s="35">
        <f t="shared" si="37"/>
        <v>1192572</v>
      </c>
      <c r="L97" s="35">
        <f t="shared" si="37"/>
        <v>2577570.7641572878</v>
      </c>
      <c r="M97" s="35">
        <f t="shared" si="37"/>
        <v>49914946.464157291</v>
      </c>
      <c r="O97" s="13"/>
      <c r="P97" s="13"/>
      <c r="Q97" s="15"/>
    </row>
    <row r="98" spans="1:17" ht="15.75" customHeight="1">
      <c r="D98" s="17" t="s">
        <v>65</v>
      </c>
      <c r="E98" s="17"/>
      <c r="F98" s="13"/>
      <c r="G98" s="13"/>
      <c r="H98" s="14"/>
      <c r="I98" s="19" t="s">
        <v>65</v>
      </c>
      <c r="J98" s="13"/>
      <c r="K98" s="13"/>
      <c r="L98" s="13"/>
      <c r="M98" s="13"/>
      <c r="O98" s="13"/>
      <c r="P98" s="13"/>
      <c r="Q98" s="15"/>
    </row>
    <row r="99" spans="1:17" ht="15.75" customHeight="1">
      <c r="A99" s="10" t="s">
        <v>79</v>
      </c>
      <c r="B99" s="36"/>
      <c r="D99" s="17"/>
      <c r="E99" s="17"/>
      <c r="F99" s="13"/>
      <c r="G99" s="13"/>
      <c r="H99" s="14"/>
      <c r="I99" s="19"/>
      <c r="J99" s="19"/>
      <c r="K99" s="19"/>
      <c r="L99" s="19"/>
      <c r="M99" s="19"/>
      <c r="Q99" s="15"/>
    </row>
    <row r="100" spans="1:17" ht="15.75" customHeight="1">
      <c r="A100" s="10"/>
      <c r="B100" s="36"/>
      <c r="D100" s="17"/>
      <c r="E100" s="17"/>
      <c r="F100" s="13"/>
      <c r="G100" s="13"/>
      <c r="H100" s="14"/>
      <c r="I100" s="19"/>
      <c r="J100" s="19"/>
      <c r="K100" s="19"/>
      <c r="L100" s="19"/>
      <c r="M100" s="19"/>
      <c r="Q100" s="15"/>
    </row>
    <row r="101" spans="1:17" ht="15.75" customHeight="1">
      <c r="B101" s="36" t="s">
        <v>81</v>
      </c>
      <c r="D101" s="17">
        <v>4787.7499999999973</v>
      </c>
      <c r="E101" s="20">
        <v>151302390</v>
      </c>
      <c r="F101" s="17">
        <v>-12830539.999999998</v>
      </c>
      <c r="G101" s="17">
        <f>F101</f>
        <v>-12830539.999999998</v>
      </c>
      <c r="H101" s="18">
        <f>E101+G101</f>
        <v>138471850</v>
      </c>
      <c r="I101" s="19">
        <f>'Jun 2014 - ROO Table 3'!D101</f>
        <v>11693091.790000001</v>
      </c>
      <c r="J101" s="19">
        <f>'Jun 2014 - ROO Table 3'!I101</f>
        <v>-196345.50994667085</v>
      </c>
      <c r="K101" s="19">
        <f>'Jun 2014 - ROO Table 3'!M101</f>
        <v>278870</v>
      </c>
      <c r="L101" s="19">
        <f>J101+K101</f>
        <v>82524.490053329151</v>
      </c>
      <c r="M101" s="19">
        <f>+L101+I101</f>
        <v>11775616.280053331</v>
      </c>
      <c r="O101" s="13"/>
      <c r="P101" s="13"/>
      <c r="Q101" s="15"/>
    </row>
    <row r="102" spans="1:17" ht="15.75" customHeight="1">
      <c r="B102" s="36" t="s">
        <v>82</v>
      </c>
      <c r="D102" s="20">
        <v>466.25</v>
      </c>
      <c r="E102" s="20">
        <v>14330306</v>
      </c>
      <c r="F102" s="20">
        <v>0</v>
      </c>
      <c r="G102" s="20">
        <f>F102</f>
        <v>0</v>
      </c>
      <c r="H102" s="21">
        <f>E102+G102</f>
        <v>14330306</v>
      </c>
      <c r="I102" s="28">
        <f>'Jun 2014 - ROO Table 3'!D102</f>
        <v>958312.38</v>
      </c>
      <c r="J102" s="22">
        <f>'Jun 2014 - ROO Table 3'!I102</f>
        <v>-3888.0990548017726</v>
      </c>
      <c r="K102" s="22">
        <f>'Jun 2014 - ROO Table 3'!M102</f>
        <v>23151</v>
      </c>
      <c r="L102" s="22">
        <f t="shared" ref="L102" si="38">J102+K102</f>
        <v>19262.900945198227</v>
      </c>
      <c r="M102" s="22">
        <f>+L102+I102</f>
        <v>977575.28094519826</v>
      </c>
      <c r="O102" s="13"/>
      <c r="P102" s="13"/>
      <c r="Q102" s="15"/>
    </row>
    <row r="103" spans="1:17" ht="15.75" customHeight="1">
      <c r="B103" s="1" t="s">
        <v>33</v>
      </c>
      <c r="D103" s="17">
        <f>SUM(D101:D102)</f>
        <v>5253.9999999999973</v>
      </c>
      <c r="E103" s="17">
        <f>SUM(E101:E102)</f>
        <v>165632696</v>
      </c>
      <c r="F103" s="17">
        <f t="shared" ref="F103:M103" si="39">SUM(F101:F102)</f>
        <v>-12830539.999999998</v>
      </c>
      <c r="G103" s="17">
        <f>F103</f>
        <v>-12830539.999999998</v>
      </c>
      <c r="H103" s="18">
        <f>SUM(H101:H102)</f>
        <v>152802156</v>
      </c>
      <c r="I103" s="19">
        <f t="shared" si="39"/>
        <v>12651404.170000002</v>
      </c>
      <c r="J103" s="19">
        <f t="shared" si="39"/>
        <v>-200233.60900147262</v>
      </c>
      <c r="K103" s="19">
        <f>SUM(K101:K102)</f>
        <v>302021</v>
      </c>
      <c r="L103" s="19">
        <f>SUM(L101:L102)</f>
        <v>101787.39099852738</v>
      </c>
      <c r="M103" s="19">
        <f t="shared" si="39"/>
        <v>12753191.560998529</v>
      </c>
      <c r="O103" s="13"/>
      <c r="P103" s="13"/>
      <c r="Q103" s="15"/>
    </row>
    <row r="104" spans="1:17" s="23" customFormat="1" ht="15.75" customHeight="1">
      <c r="A104" s="1"/>
      <c r="B104" s="1"/>
      <c r="C104" s="1"/>
      <c r="D104" s="17"/>
      <c r="E104" s="17"/>
      <c r="F104" s="13" t="s">
        <v>65</v>
      </c>
      <c r="G104" s="13" t="s">
        <v>65</v>
      </c>
      <c r="H104" s="14" t="s">
        <v>65</v>
      </c>
      <c r="I104" s="19" t="s">
        <v>65</v>
      </c>
      <c r="J104" s="19" t="s">
        <v>65</v>
      </c>
      <c r="K104" s="19" t="s">
        <v>65</v>
      </c>
      <c r="L104" s="19"/>
      <c r="M104" s="13"/>
      <c r="N104" s="23" t="s">
        <v>65</v>
      </c>
      <c r="O104" s="24"/>
      <c r="P104" s="24"/>
      <c r="Q104" s="25"/>
    </row>
    <row r="105" spans="1:17" s="23" customFormat="1" ht="15.75" customHeight="1">
      <c r="B105" s="1" t="s">
        <v>36</v>
      </c>
      <c r="D105" s="20">
        <v>0</v>
      </c>
      <c r="E105" s="20">
        <v>0</v>
      </c>
      <c r="F105" s="20">
        <v>0</v>
      </c>
      <c r="G105" s="20">
        <f>F105</f>
        <v>0</v>
      </c>
      <c r="H105" s="21">
        <f>E105+G105</f>
        <v>0</v>
      </c>
      <c r="I105" s="22">
        <f>'Jun 2014 - ROO Table 3'!D105</f>
        <v>194506.68</v>
      </c>
      <c r="J105" s="22">
        <f>'Jun 2014 - ROO Table 3'!I105</f>
        <v>0</v>
      </c>
      <c r="K105" s="22">
        <f>'Jun 2014 - ROO Table 3'!M105</f>
        <v>0</v>
      </c>
      <c r="L105" s="22">
        <f t="shared" ref="L105" si="40">J105+K105</f>
        <v>0</v>
      </c>
      <c r="M105" s="22">
        <f>+L105+I105</f>
        <v>194506.68</v>
      </c>
      <c r="O105" s="24"/>
      <c r="P105" s="24"/>
      <c r="Q105" s="25"/>
    </row>
    <row r="106" spans="1:17" s="23" customFormat="1" ht="15.75" customHeight="1">
      <c r="B106" s="1"/>
      <c r="D106" s="20"/>
      <c r="E106" s="20"/>
      <c r="F106" s="20"/>
      <c r="G106" s="20"/>
      <c r="H106" s="21"/>
      <c r="I106" s="22"/>
      <c r="J106" s="22"/>
      <c r="K106" s="22"/>
      <c r="L106" s="22"/>
      <c r="M106" s="22"/>
      <c r="O106" s="24"/>
      <c r="P106" s="24"/>
      <c r="Q106" s="25"/>
    </row>
    <row r="107" spans="1:17" s="23" customFormat="1" ht="15.75" customHeight="1">
      <c r="B107" s="1" t="s">
        <v>84</v>
      </c>
      <c r="D107" s="20">
        <v>0</v>
      </c>
      <c r="E107" s="20">
        <v>0</v>
      </c>
      <c r="F107" s="20">
        <v>0</v>
      </c>
      <c r="G107" s="20">
        <f>F107</f>
        <v>0</v>
      </c>
      <c r="H107" s="21">
        <v>0</v>
      </c>
      <c r="I107" s="22">
        <f>'Jun 2014 - ROO Table 3'!D107</f>
        <v>75000</v>
      </c>
      <c r="J107" s="22">
        <f>'Jun 2014 - ROO Table 3'!I107</f>
        <v>-75000</v>
      </c>
      <c r="K107" s="22">
        <f>'Jun 2014 - ROO Table 3'!M107</f>
        <v>0</v>
      </c>
      <c r="L107" s="22">
        <f t="shared" ref="L107:L113" si="41">J107+K107</f>
        <v>-75000</v>
      </c>
      <c r="M107" s="22">
        <f t="shared" ref="M107:M113" si="42">+L107+I107</f>
        <v>0</v>
      </c>
      <c r="O107" s="24"/>
      <c r="P107" s="24"/>
      <c r="Q107" s="25"/>
    </row>
    <row r="108" spans="1:17" s="23" customFormat="1" ht="15.75" customHeight="1">
      <c r="B108" s="1" t="s">
        <v>38</v>
      </c>
      <c r="D108" s="20">
        <v>0</v>
      </c>
      <c r="E108" s="20">
        <v>0</v>
      </c>
      <c r="F108" s="20">
        <v>0</v>
      </c>
      <c r="G108" s="20">
        <f t="shared" ref="G108:G113" si="43">F108</f>
        <v>0</v>
      </c>
      <c r="H108" s="21">
        <v>0</v>
      </c>
      <c r="I108" s="22">
        <f>'Jun 2014 - ROO Table 3'!D108</f>
        <v>-120000</v>
      </c>
      <c r="J108" s="22">
        <f>'Jun 2014 - ROO Table 3'!I108</f>
        <v>120000</v>
      </c>
      <c r="K108" s="22">
        <f>'Jun 2014 - ROO Table 3'!M108</f>
        <v>0</v>
      </c>
      <c r="L108" s="22">
        <f t="shared" si="41"/>
        <v>120000</v>
      </c>
      <c r="M108" s="22">
        <f t="shared" si="42"/>
        <v>0</v>
      </c>
      <c r="O108" s="24"/>
      <c r="P108" s="24"/>
      <c r="Q108" s="25"/>
    </row>
    <row r="109" spans="1:17" ht="15.75" customHeight="1">
      <c r="B109" s="1" t="s">
        <v>40</v>
      </c>
      <c r="D109" s="20">
        <v>0</v>
      </c>
      <c r="E109" s="20">
        <v>0</v>
      </c>
      <c r="F109" s="20">
        <v>0</v>
      </c>
      <c r="G109" s="20">
        <f t="shared" si="43"/>
        <v>0</v>
      </c>
      <c r="H109" s="21">
        <v>0</v>
      </c>
      <c r="I109" s="19">
        <f>'Jun 2014 - ROO Table 3'!D109</f>
        <v>-429365.92</v>
      </c>
      <c r="J109" s="19">
        <f>'Jun 2014 - ROO Table 3'!I109</f>
        <v>429365.92</v>
      </c>
      <c r="K109" s="22">
        <f>'Jun 2014 - ROO Table 3'!M109</f>
        <v>0</v>
      </c>
      <c r="L109" s="22">
        <f t="shared" si="41"/>
        <v>429365.92</v>
      </c>
      <c r="M109" s="22">
        <f t="shared" si="42"/>
        <v>0</v>
      </c>
      <c r="O109" s="13"/>
      <c r="P109" s="13"/>
      <c r="Q109" s="15"/>
    </row>
    <row r="110" spans="1:17" s="23" customFormat="1" ht="15.75" customHeight="1">
      <c r="B110" s="1" t="s">
        <v>48</v>
      </c>
      <c r="D110" s="20">
        <v>0</v>
      </c>
      <c r="E110" s="20">
        <v>0</v>
      </c>
      <c r="F110" s="20">
        <v>0</v>
      </c>
      <c r="G110" s="20">
        <f t="shared" si="43"/>
        <v>0</v>
      </c>
      <c r="H110" s="21">
        <f>E110+G110</f>
        <v>0</v>
      </c>
      <c r="I110" s="22">
        <f>'Jun 2014 - ROO Table 3'!D110</f>
        <v>401116.26</v>
      </c>
      <c r="J110" s="22">
        <f>'Jun 2014 - ROO Table 3'!I110</f>
        <v>-401116.26</v>
      </c>
      <c r="K110" s="22">
        <f>'Jun 2014 - ROO Table 3'!M110</f>
        <v>0</v>
      </c>
      <c r="L110" s="22">
        <f t="shared" si="41"/>
        <v>-401116.26</v>
      </c>
      <c r="M110" s="22">
        <f t="shared" si="42"/>
        <v>0</v>
      </c>
      <c r="O110" s="24"/>
      <c r="P110" s="24"/>
      <c r="Q110" s="25"/>
    </row>
    <row r="111" spans="1:17" s="23" customFormat="1" ht="15.75" customHeight="1">
      <c r="B111" s="1" t="s">
        <v>50</v>
      </c>
      <c r="D111" s="20">
        <v>0</v>
      </c>
      <c r="E111" s="20">
        <v>0</v>
      </c>
      <c r="F111" s="20">
        <v>0</v>
      </c>
      <c r="G111" s="20">
        <f t="shared" si="43"/>
        <v>0</v>
      </c>
      <c r="H111" s="21">
        <f>E111+G111</f>
        <v>0</v>
      </c>
      <c r="I111" s="22">
        <f>'Jun 2014 - ROO Table 3'!D111</f>
        <v>90.56</v>
      </c>
      <c r="J111" s="22">
        <f>'Jun 2014 - ROO Table 3'!I111</f>
        <v>-90.56</v>
      </c>
      <c r="K111" s="22">
        <f>'Jun 2014 - ROO Table 3'!M111</f>
        <v>0</v>
      </c>
      <c r="L111" s="22">
        <f t="shared" si="41"/>
        <v>-90.56</v>
      </c>
      <c r="M111" s="22">
        <f t="shared" si="42"/>
        <v>0</v>
      </c>
      <c r="O111" s="24"/>
      <c r="P111" s="24"/>
      <c r="Q111" s="25"/>
    </row>
    <row r="112" spans="1:17" s="23" customFormat="1" ht="15.75" customHeight="1">
      <c r="B112" s="1" t="s">
        <v>78</v>
      </c>
      <c r="D112" s="20">
        <v>0</v>
      </c>
      <c r="E112" s="20">
        <v>0</v>
      </c>
      <c r="F112" s="20">
        <v>0</v>
      </c>
      <c r="G112" s="20">
        <f t="shared" si="43"/>
        <v>0</v>
      </c>
      <c r="H112" s="21">
        <f>E112+G112</f>
        <v>0</v>
      </c>
      <c r="I112" s="22">
        <f>'Jun 2014 - ROO Table 3'!D112</f>
        <v>70931.13</v>
      </c>
      <c r="J112" s="22">
        <f>'Jun 2014 - ROO Table 3'!I112</f>
        <v>-70931.13</v>
      </c>
      <c r="K112" s="22">
        <f>'Jun 2014 - ROO Table 3'!M112</f>
        <v>0</v>
      </c>
      <c r="L112" s="22">
        <f t="shared" si="41"/>
        <v>-70931.13</v>
      </c>
      <c r="M112" s="22">
        <f t="shared" si="42"/>
        <v>0</v>
      </c>
      <c r="O112" s="24"/>
      <c r="P112" s="24"/>
      <c r="Q112" s="25"/>
    </row>
    <row r="113" spans="1:17" s="23" customFormat="1" ht="15.75" customHeight="1">
      <c r="B113" s="1" t="s">
        <v>86</v>
      </c>
      <c r="D113" s="20">
        <v>0</v>
      </c>
      <c r="E113" s="20">
        <v>0</v>
      </c>
      <c r="F113" s="20">
        <v>0</v>
      </c>
      <c r="G113" s="20">
        <f t="shared" si="43"/>
        <v>0</v>
      </c>
      <c r="H113" s="21">
        <f>E113+G113</f>
        <v>0</v>
      </c>
      <c r="I113" s="22">
        <f>'Jun 2014 - ROO Table 3'!D113</f>
        <v>38811.29</v>
      </c>
      <c r="J113" s="22">
        <f>'Jun 2014 - ROO Table 3'!I113</f>
        <v>-38811.29</v>
      </c>
      <c r="K113" s="22">
        <f>'Jun 2014 - ROO Table 3'!M113</f>
        <v>0</v>
      </c>
      <c r="L113" s="22">
        <f t="shared" si="41"/>
        <v>-38811.29</v>
      </c>
      <c r="M113" s="22">
        <f t="shared" si="42"/>
        <v>0</v>
      </c>
      <c r="O113" s="24"/>
      <c r="P113" s="24"/>
      <c r="Q113" s="25"/>
    </row>
    <row r="114" spans="1:17" ht="15.75" customHeight="1">
      <c r="D114" s="17"/>
      <c r="E114" s="17"/>
      <c r="F114" s="13"/>
      <c r="G114" s="13"/>
      <c r="H114" s="14"/>
      <c r="I114" s="19"/>
      <c r="J114" s="19"/>
      <c r="K114" s="19"/>
      <c r="L114" s="19"/>
      <c r="M114" s="19"/>
      <c r="O114" s="13"/>
      <c r="P114" s="13"/>
      <c r="Q114" s="15"/>
    </row>
    <row r="115" spans="1:17" s="23" customFormat="1" ht="15.75" customHeight="1">
      <c r="B115" s="1" t="s">
        <v>56</v>
      </c>
      <c r="D115" s="20">
        <v>0</v>
      </c>
      <c r="E115" s="20">
        <v>-588000</v>
      </c>
      <c r="F115" s="20">
        <v>0</v>
      </c>
      <c r="G115" s="20">
        <f>F115</f>
        <v>0</v>
      </c>
      <c r="H115" s="21">
        <f>E115+G115</f>
        <v>-588000</v>
      </c>
      <c r="I115" s="22">
        <f>'Jun 2014 - ROO Table 3'!D115</f>
        <v>18000</v>
      </c>
      <c r="J115" s="22">
        <f>'Jun 2014 - ROO Table 3'!I115</f>
        <v>0</v>
      </c>
      <c r="K115" s="22">
        <f>'Jun 2014 - ROO Table 3'!M115</f>
        <v>0</v>
      </c>
      <c r="L115" s="22">
        <f t="shared" ref="L115" si="44">J115+K115</f>
        <v>0</v>
      </c>
      <c r="M115" s="22">
        <f>+L115+I115</f>
        <v>18000</v>
      </c>
      <c r="O115" s="24"/>
      <c r="P115" s="24"/>
      <c r="Q115" s="25"/>
    </row>
    <row r="116" spans="1:17" ht="15.75" customHeight="1">
      <c r="B116" s="36"/>
      <c r="D116" s="17"/>
      <c r="E116" s="17"/>
      <c r="F116" s="17"/>
      <c r="G116" s="17"/>
      <c r="H116" s="18"/>
      <c r="I116" s="19"/>
      <c r="J116" s="19"/>
      <c r="K116" s="19"/>
      <c r="L116" s="19"/>
      <c r="M116" s="19"/>
      <c r="O116" s="13"/>
      <c r="P116" s="13"/>
      <c r="Q116" s="15"/>
    </row>
    <row r="117" spans="1:17" ht="15.75" customHeight="1">
      <c r="B117" s="29" t="s">
        <v>6</v>
      </c>
      <c r="C117" s="30"/>
      <c r="D117" s="32">
        <f t="shared" ref="D117:M117" si="45">D103+D105+SUM(D107:D115)</f>
        <v>5253.9999999999973</v>
      </c>
      <c r="E117" s="32">
        <f>E103+E105+SUM(E107:E115)</f>
        <v>165044696</v>
      </c>
      <c r="F117" s="32">
        <f t="shared" si="45"/>
        <v>-12830539.999999998</v>
      </c>
      <c r="G117" s="32">
        <f t="shared" si="45"/>
        <v>-12830539.999999998</v>
      </c>
      <c r="H117" s="32">
        <f t="shared" si="45"/>
        <v>152214156</v>
      </c>
      <c r="I117" s="35">
        <f t="shared" si="45"/>
        <v>12900494.170000002</v>
      </c>
      <c r="J117" s="35">
        <f t="shared" si="45"/>
        <v>-236816.92900147266</v>
      </c>
      <c r="K117" s="35">
        <f t="shared" si="45"/>
        <v>302021</v>
      </c>
      <c r="L117" s="35">
        <f t="shared" si="45"/>
        <v>65204.07099852735</v>
      </c>
      <c r="M117" s="35">
        <f t="shared" si="45"/>
        <v>12965698.240998529</v>
      </c>
      <c r="O117" s="13"/>
      <c r="P117" s="13"/>
      <c r="Q117" s="15"/>
    </row>
    <row r="118" spans="1:17" ht="15.75" customHeight="1">
      <c r="B118" s="36"/>
      <c r="D118" s="17"/>
      <c r="E118" s="17"/>
      <c r="F118" s="17"/>
      <c r="G118" s="17"/>
      <c r="H118" s="18"/>
      <c r="I118" s="19"/>
      <c r="J118" s="19"/>
      <c r="K118" s="19"/>
      <c r="L118" s="19"/>
      <c r="M118" s="19"/>
      <c r="O118" s="13"/>
      <c r="P118" s="13"/>
      <c r="Q118" s="15"/>
    </row>
    <row r="119" spans="1:17" ht="15.75" customHeight="1">
      <c r="A119" s="10" t="s">
        <v>88</v>
      </c>
      <c r="B119" s="36"/>
      <c r="D119" s="17"/>
      <c r="E119" s="17"/>
      <c r="F119" s="13"/>
      <c r="G119" s="13"/>
      <c r="H119" s="14"/>
      <c r="I119" s="19"/>
      <c r="J119" s="19"/>
      <c r="K119" s="19"/>
      <c r="L119" s="19"/>
      <c r="M119" s="19"/>
      <c r="Q119" s="15"/>
    </row>
    <row r="120" spans="1:17" ht="15.75" customHeight="1">
      <c r="A120" s="10"/>
      <c r="B120" s="36"/>
      <c r="D120" s="17"/>
      <c r="E120" s="17"/>
      <c r="F120" s="13"/>
      <c r="G120" s="13"/>
      <c r="H120" s="14"/>
      <c r="I120" s="19"/>
      <c r="J120" s="19"/>
      <c r="K120" s="19"/>
      <c r="L120" s="19"/>
      <c r="M120" s="19"/>
      <c r="Q120" s="15"/>
    </row>
    <row r="121" spans="1:17" ht="15.75" customHeight="1">
      <c r="B121" s="36" t="s">
        <v>90</v>
      </c>
      <c r="D121" s="17">
        <v>15</v>
      </c>
      <c r="E121" s="17">
        <v>218886</v>
      </c>
      <c r="F121" s="17">
        <v>0</v>
      </c>
      <c r="G121" s="17">
        <f>F121</f>
        <v>0</v>
      </c>
      <c r="H121" s="18">
        <f t="shared" ref="H121:H126" si="46">E121+G121</f>
        <v>218886</v>
      </c>
      <c r="I121" s="19">
        <f>'Jun 2014 - ROO Table 3'!D121</f>
        <v>36953.53</v>
      </c>
      <c r="J121" s="19">
        <f>'Jun 2014 - ROO Table 3'!I121</f>
        <v>133.62548413765933</v>
      </c>
      <c r="K121" s="19">
        <f>'Jun 2014 - ROO Table 3'!M121</f>
        <v>0</v>
      </c>
      <c r="L121" s="19">
        <f>J121+K121</f>
        <v>133.62548413765933</v>
      </c>
      <c r="M121" s="19">
        <f t="shared" ref="M121:M127" si="47">+L121+I121</f>
        <v>37087.155484137656</v>
      </c>
      <c r="O121" s="13"/>
      <c r="P121" s="13"/>
      <c r="Q121" s="15"/>
    </row>
    <row r="122" spans="1:17" ht="15.75" customHeight="1">
      <c r="B122" s="36" t="s">
        <v>91</v>
      </c>
      <c r="D122" s="17">
        <v>111</v>
      </c>
      <c r="E122" s="17">
        <v>3451616</v>
      </c>
      <c r="F122" s="17">
        <v>0</v>
      </c>
      <c r="G122" s="17">
        <f>F122</f>
        <v>0</v>
      </c>
      <c r="H122" s="18">
        <f t="shared" si="46"/>
        <v>3451616</v>
      </c>
      <c r="I122" s="19">
        <f>'Jun 2014 - ROO Table 3'!D122</f>
        <v>236581.23</v>
      </c>
      <c r="J122" s="19">
        <f>'Jun 2014 - ROO Table 3'!I122</f>
        <v>-1102.6309314252867</v>
      </c>
      <c r="K122" s="19">
        <f>'Jun 2014 - ROO Table 3'!M122</f>
        <v>0</v>
      </c>
      <c r="L122" s="19">
        <f t="shared" ref="L122:L127" si="48">J122+K122</f>
        <v>-1102.6309314252867</v>
      </c>
      <c r="M122" s="19">
        <f t="shared" si="47"/>
        <v>235478.59906857472</v>
      </c>
      <c r="O122" s="13"/>
      <c r="P122" s="13"/>
      <c r="Q122" s="15"/>
    </row>
    <row r="123" spans="1:17" ht="15.75" customHeight="1">
      <c r="B123" s="36" t="s">
        <v>93</v>
      </c>
      <c r="D123" s="17">
        <v>105</v>
      </c>
      <c r="E123" s="17">
        <v>1146814</v>
      </c>
      <c r="F123" s="17">
        <v>0</v>
      </c>
      <c r="G123" s="17">
        <f>F123</f>
        <v>0</v>
      </c>
      <c r="H123" s="18">
        <f t="shared" si="46"/>
        <v>1146814</v>
      </c>
      <c r="I123" s="19">
        <f>'Jun 2014 - ROO Table 3'!D123</f>
        <v>81307.38</v>
      </c>
      <c r="J123" s="19">
        <f>'Jun 2014 - ROO Table 3'!I123</f>
        <v>-277.75128465547323</v>
      </c>
      <c r="K123" s="19">
        <f>'Jun 2014 - ROO Table 3'!M123</f>
        <v>0</v>
      </c>
      <c r="L123" s="19">
        <f t="shared" si="48"/>
        <v>-277.75128465547323</v>
      </c>
      <c r="M123" s="19">
        <f t="shared" si="47"/>
        <v>81029.62871534453</v>
      </c>
      <c r="O123" s="13"/>
      <c r="P123" s="13"/>
      <c r="Q123" s="15"/>
    </row>
    <row r="124" spans="1:17" ht="15.75" customHeight="1">
      <c r="B124" s="36" t="s">
        <v>95</v>
      </c>
      <c r="D124" s="17">
        <v>159.666666666667</v>
      </c>
      <c r="E124" s="17">
        <v>3678767</v>
      </c>
      <c r="F124" s="17">
        <v>0</v>
      </c>
      <c r="G124" s="17">
        <f>F124</f>
        <v>0</v>
      </c>
      <c r="H124" s="18">
        <f t="shared" si="46"/>
        <v>3678767</v>
      </c>
      <c r="I124" s="19">
        <f>'Jun 2014 - ROO Table 3'!D124</f>
        <v>715347.88</v>
      </c>
      <c r="J124" s="19">
        <f>'Jun 2014 - ROO Table 3'!I124</f>
        <v>-2078.1949485143541</v>
      </c>
      <c r="K124" s="19">
        <f>'Jun 2014 - ROO Table 3'!M124</f>
        <v>0</v>
      </c>
      <c r="L124" s="19">
        <f t="shared" si="48"/>
        <v>-2078.1949485143541</v>
      </c>
      <c r="M124" s="19">
        <f t="shared" si="47"/>
        <v>713269.68505148566</v>
      </c>
      <c r="O124" s="13"/>
      <c r="P124" s="13"/>
      <c r="Q124" s="15"/>
    </row>
    <row r="125" spans="1:17" s="23" customFormat="1" ht="15.75" customHeight="1">
      <c r="B125" s="36" t="s">
        <v>96</v>
      </c>
      <c r="D125" s="17">
        <v>40.8333333333333</v>
      </c>
      <c r="E125" s="17">
        <v>1843720</v>
      </c>
      <c r="F125" s="17">
        <v>0</v>
      </c>
      <c r="G125" s="17">
        <f>F125</f>
        <v>0</v>
      </c>
      <c r="H125" s="18">
        <f t="shared" si="46"/>
        <v>1843720</v>
      </c>
      <c r="I125" s="19">
        <f>'Jun 2014 - ROO Table 3'!D125</f>
        <v>225931.19</v>
      </c>
      <c r="J125" s="19">
        <f>'Jun 2014 - ROO Table 3'!I125</f>
        <v>-392.14180677904642</v>
      </c>
      <c r="K125" s="19">
        <f>'Jun 2014 - ROO Table 3'!M125</f>
        <v>0</v>
      </c>
      <c r="L125" s="19">
        <f t="shared" si="48"/>
        <v>-392.14180677904642</v>
      </c>
      <c r="M125" s="19">
        <f t="shared" si="47"/>
        <v>225539.04819322095</v>
      </c>
      <c r="O125" s="24"/>
      <c r="P125" s="24"/>
      <c r="Q125" s="25"/>
    </row>
    <row r="126" spans="1:17" s="23" customFormat="1" ht="15.75" customHeight="1">
      <c r="B126" s="36" t="s">
        <v>97</v>
      </c>
      <c r="D126" s="20">
        <v>0</v>
      </c>
      <c r="E126" s="20">
        <v>0</v>
      </c>
      <c r="F126" s="20">
        <v>0</v>
      </c>
      <c r="G126" s="20">
        <v>0</v>
      </c>
      <c r="H126" s="21">
        <f t="shared" si="46"/>
        <v>0</v>
      </c>
      <c r="I126" s="22">
        <f>'Jun 2014 - ROO Table 3'!D126</f>
        <v>90.84</v>
      </c>
      <c r="J126" s="22">
        <f>'Jun 2014 - ROO Table 3'!I126</f>
        <v>0</v>
      </c>
      <c r="K126" s="22">
        <f>'Jun 2014 - ROO Table 3'!M126</f>
        <v>0</v>
      </c>
      <c r="L126" s="22">
        <f t="shared" si="48"/>
        <v>0</v>
      </c>
      <c r="M126" s="22">
        <f t="shared" si="47"/>
        <v>90.84</v>
      </c>
      <c r="O126" s="24"/>
      <c r="P126" s="24"/>
      <c r="Q126" s="25"/>
    </row>
    <row r="127" spans="1:17" ht="15.75" customHeight="1">
      <c r="B127" s="1" t="s">
        <v>98</v>
      </c>
      <c r="D127" s="17">
        <f t="shared" ref="D127:J127" si="49">SUM(D121:D126)</f>
        <v>431.50000000000028</v>
      </c>
      <c r="E127" s="17">
        <f t="shared" si="49"/>
        <v>10339803</v>
      </c>
      <c r="F127" s="17">
        <f t="shared" si="49"/>
        <v>0</v>
      </c>
      <c r="G127" s="17">
        <f t="shared" si="49"/>
        <v>0</v>
      </c>
      <c r="H127" s="18">
        <f t="shared" si="49"/>
        <v>10339803</v>
      </c>
      <c r="I127" s="19">
        <f t="shared" si="49"/>
        <v>1296212.05</v>
      </c>
      <c r="J127" s="19">
        <f t="shared" si="49"/>
        <v>-3717.093487236501</v>
      </c>
      <c r="K127" s="19">
        <f t="shared" ref="K127" si="50">SUM(K121:K126)</f>
        <v>0</v>
      </c>
      <c r="L127" s="19">
        <f t="shared" si="48"/>
        <v>-3717.093487236501</v>
      </c>
      <c r="M127" s="19">
        <f t="shared" si="47"/>
        <v>1292494.9565127636</v>
      </c>
      <c r="O127" s="13"/>
      <c r="P127" s="13"/>
      <c r="Q127" s="15"/>
    </row>
    <row r="128" spans="1:17" ht="15.75" customHeight="1">
      <c r="D128" s="17"/>
      <c r="E128" s="17"/>
      <c r="F128" s="13"/>
      <c r="G128" s="13"/>
      <c r="H128" s="14"/>
      <c r="I128" s="19"/>
      <c r="J128" s="19"/>
      <c r="K128" s="19"/>
      <c r="L128" s="19"/>
      <c r="M128" s="19"/>
      <c r="O128" s="13"/>
      <c r="P128" s="13"/>
      <c r="Q128" s="15"/>
    </row>
    <row r="129" spans="1:17" ht="15.75" customHeight="1">
      <c r="B129" s="36" t="s">
        <v>36</v>
      </c>
      <c r="D129" s="20">
        <v>0</v>
      </c>
      <c r="E129" s="20">
        <v>0</v>
      </c>
      <c r="F129" s="20">
        <v>0</v>
      </c>
      <c r="G129" s="20">
        <f>F129</f>
        <v>0</v>
      </c>
      <c r="H129" s="21">
        <f>E129+G129</f>
        <v>0</v>
      </c>
      <c r="I129" s="22">
        <f>'Jun 2014 - ROO Table 3'!D129</f>
        <v>0</v>
      </c>
      <c r="J129" s="22">
        <f>'Jun 2014 - ROO Table 3'!I129</f>
        <v>0</v>
      </c>
      <c r="K129" s="22">
        <f>'Jun 2014 - ROO Table 3'!M129</f>
        <v>0</v>
      </c>
      <c r="L129" s="22">
        <f t="shared" ref="L129" si="51">J129+K129</f>
        <v>0</v>
      </c>
      <c r="M129" s="22">
        <f>+L129+I129</f>
        <v>0</v>
      </c>
      <c r="O129" s="13"/>
      <c r="P129" s="13"/>
      <c r="Q129" s="15"/>
    </row>
    <row r="130" spans="1:17" ht="15.75" customHeight="1">
      <c r="B130" s="36"/>
      <c r="D130" s="20"/>
      <c r="E130" s="20"/>
      <c r="F130" s="20"/>
      <c r="G130" s="20"/>
      <c r="H130" s="21"/>
      <c r="I130" s="22"/>
      <c r="J130" s="22"/>
      <c r="K130" s="22"/>
      <c r="L130" s="22"/>
      <c r="M130" s="22"/>
      <c r="O130" s="13"/>
      <c r="P130" s="13"/>
      <c r="Q130" s="15"/>
    </row>
    <row r="131" spans="1:17" ht="15.75" customHeight="1">
      <c r="B131" s="1" t="s">
        <v>38</v>
      </c>
      <c r="D131" s="20">
        <v>0</v>
      </c>
      <c r="E131" s="20">
        <v>0</v>
      </c>
      <c r="F131" s="20">
        <v>0</v>
      </c>
      <c r="G131" s="20">
        <f>F131</f>
        <v>0</v>
      </c>
      <c r="H131" s="21">
        <v>0</v>
      </c>
      <c r="I131" s="22">
        <f>'Jun 2014 - ROO Table 3'!D131</f>
        <v>-30000</v>
      </c>
      <c r="J131" s="22">
        <f>'Jun 2014 - ROO Table 3'!E131</f>
        <v>30000</v>
      </c>
      <c r="K131" s="22">
        <f>'Jun 2014 - ROO Table 3'!M131</f>
        <v>0</v>
      </c>
      <c r="L131" s="22">
        <f t="shared" ref="L131:L133" si="52">J131+K131</f>
        <v>30000</v>
      </c>
      <c r="M131" s="22">
        <f>+L131+I131</f>
        <v>0</v>
      </c>
      <c r="O131" s="13"/>
      <c r="P131" s="13"/>
      <c r="Q131" s="15"/>
    </row>
    <row r="132" spans="1:17" ht="15.75" customHeight="1">
      <c r="B132" s="1" t="s">
        <v>40</v>
      </c>
      <c r="D132" s="20">
        <v>0</v>
      </c>
      <c r="E132" s="20">
        <v>0</v>
      </c>
      <c r="F132" s="20">
        <v>0</v>
      </c>
      <c r="G132" s="20">
        <f>F132</f>
        <v>0</v>
      </c>
      <c r="H132" s="21">
        <v>0</v>
      </c>
      <c r="I132" s="22">
        <f>'Jun 2014 - ROO Table 3'!D132</f>
        <v>-26405.49</v>
      </c>
      <c r="J132" s="22">
        <f>'Jun 2014 - ROO Table 3'!E132</f>
        <v>26405.49</v>
      </c>
      <c r="K132" s="22">
        <f>'Jun 2014 - ROO Table 3'!M132</f>
        <v>0</v>
      </c>
      <c r="L132" s="22">
        <f t="shared" si="52"/>
        <v>26405.49</v>
      </c>
      <c r="M132" s="22">
        <f>+L132+I132</f>
        <v>0</v>
      </c>
      <c r="O132" s="13"/>
      <c r="P132" s="13"/>
      <c r="Q132" s="15"/>
    </row>
    <row r="133" spans="1:17" ht="15.75" customHeight="1">
      <c r="B133" s="1" t="s">
        <v>48</v>
      </c>
      <c r="D133" s="20">
        <v>0</v>
      </c>
      <c r="E133" s="20">
        <v>0</v>
      </c>
      <c r="F133" s="20">
        <v>0</v>
      </c>
      <c r="G133" s="20">
        <f>F133</f>
        <v>0</v>
      </c>
      <c r="H133" s="21">
        <f>E133+G133</f>
        <v>0</v>
      </c>
      <c r="I133" s="22">
        <f>'Jun 2014 - ROO Table 3'!D133</f>
        <v>22775.279999999999</v>
      </c>
      <c r="J133" s="22">
        <f>'Jun 2014 - ROO Table 3'!I133</f>
        <v>-22775.279999999999</v>
      </c>
      <c r="K133" s="22">
        <f>'Jun 2014 - ROO Table 3'!M133</f>
        <v>0</v>
      </c>
      <c r="L133" s="22">
        <f t="shared" si="52"/>
        <v>-22775.279999999999</v>
      </c>
      <c r="M133" s="22">
        <f>+L133+I133</f>
        <v>0</v>
      </c>
      <c r="O133" s="13"/>
      <c r="P133" s="13"/>
      <c r="Q133" s="15"/>
    </row>
    <row r="134" spans="1:17" ht="15.75" customHeight="1">
      <c r="B134" s="23"/>
      <c r="D134" s="17"/>
      <c r="E134" s="17"/>
      <c r="F134" s="13"/>
      <c r="G134" s="13"/>
      <c r="H134" s="14"/>
      <c r="I134" s="19"/>
      <c r="J134" s="19"/>
      <c r="K134" s="19"/>
      <c r="L134" s="19"/>
      <c r="M134" s="13"/>
      <c r="O134" s="13"/>
      <c r="P134" s="13"/>
      <c r="Q134" s="15"/>
    </row>
    <row r="135" spans="1:17" s="23" customFormat="1" ht="15.75" customHeight="1">
      <c r="B135" s="1" t="s">
        <v>56</v>
      </c>
      <c r="D135" s="20">
        <v>0</v>
      </c>
      <c r="E135" s="20">
        <v>-166000</v>
      </c>
      <c r="F135" s="20">
        <v>0</v>
      </c>
      <c r="G135" s="20">
        <f>F135</f>
        <v>0</v>
      </c>
      <c r="H135" s="21">
        <f>E135+G135</f>
        <v>-166000</v>
      </c>
      <c r="I135" s="22">
        <f>'Jun 2014 - ROO Table 3'!D135</f>
        <v>-20000</v>
      </c>
      <c r="J135" s="22">
        <f>'Jun 2014 - ROO Table 3'!I135</f>
        <v>0</v>
      </c>
      <c r="K135" s="22">
        <f>'Jun 2014 - ROO Table 3'!M135</f>
        <v>0</v>
      </c>
      <c r="L135" s="22">
        <f t="shared" ref="L135" si="53">J135+K135</f>
        <v>0</v>
      </c>
      <c r="M135" s="22">
        <f>+L135+I135</f>
        <v>-20000</v>
      </c>
      <c r="O135" s="24"/>
      <c r="P135" s="24"/>
      <c r="Q135" s="25"/>
    </row>
    <row r="136" spans="1:17" ht="15.75" customHeight="1">
      <c r="B136" s="23"/>
      <c r="D136" s="17"/>
      <c r="E136" s="17"/>
      <c r="F136" s="13"/>
      <c r="G136" s="13"/>
      <c r="H136" s="14"/>
      <c r="I136" s="19"/>
      <c r="J136" s="19"/>
      <c r="K136" s="19"/>
      <c r="L136" s="19"/>
      <c r="M136" s="13"/>
      <c r="O136" s="13"/>
      <c r="P136" s="13"/>
      <c r="Q136" s="15"/>
    </row>
    <row r="137" spans="1:17" ht="15.75" customHeight="1">
      <c r="B137" s="29" t="s">
        <v>6</v>
      </c>
      <c r="C137" s="30"/>
      <c r="D137" s="32">
        <f t="shared" ref="D137:M137" si="54">D127+D129+SUM(D131:D135)</f>
        <v>431.50000000000028</v>
      </c>
      <c r="E137" s="32">
        <f t="shared" si="54"/>
        <v>10173803</v>
      </c>
      <c r="F137" s="32">
        <f t="shared" si="54"/>
        <v>0</v>
      </c>
      <c r="G137" s="32">
        <f t="shared" si="54"/>
        <v>0</v>
      </c>
      <c r="H137" s="32">
        <f t="shared" si="54"/>
        <v>10173803</v>
      </c>
      <c r="I137" s="35">
        <f t="shared" si="54"/>
        <v>1242581.8400000001</v>
      </c>
      <c r="J137" s="35">
        <f t="shared" si="54"/>
        <v>29913.116512763507</v>
      </c>
      <c r="K137" s="35">
        <f t="shared" si="54"/>
        <v>0</v>
      </c>
      <c r="L137" s="35">
        <f t="shared" si="54"/>
        <v>29913.116512763507</v>
      </c>
      <c r="M137" s="35">
        <f t="shared" si="54"/>
        <v>1272494.9565127636</v>
      </c>
      <c r="O137" s="13"/>
      <c r="P137" s="13"/>
      <c r="Q137" s="15"/>
    </row>
    <row r="138" spans="1:17" ht="15.75" customHeight="1">
      <c r="D138" s="17" t="s">
        <v>65</v>
      </c>
      <c r="E138" s="17"/>
      <c r="F138" s="13"/>
      <c r="G138" s="13"/>
      <c r="H138" s="14"/>
      <c r="I138" s="19" t="s">
        <v>65</v>
      </c>
      <c r="J138" s="13"/>
      <c r="K138" s="13"/>
      <c r="L138" s="13"/>
      <c r="M138" s="13"/>
      <c r="O138" s="13"/>
      <c r="P138" s="13"/>
      <c r="Q138" s="15"/>
    </row>
    <row r="139" spans="1:17" ht="15.75" customHeight="1" thickBot="1">
      <c r="D139" s="17"/>
      <c r="E139" s="17"/>
      <c r="F139" s="13"/>
      <c r="G139" s="13"/>
      <c r="H139" s="14"/>
      <c r="I139" s="19"/>
      <c r="J139" s="13"/>
      <c r="K139" s="13"/>
      <c r="L139" s="13"/>
      <c r="M139" s="13" t="s">
        <v>65</v>
      </c>
      <c r="O139" s="13"/>
      <c r="P139" s="13"/>
      <c r="Q139" s="15"/>
    </row>
    <row r="140" spans="1:17" s="43" customFormat="1" ht="15.75" customHeight="1" thickTop="1" thickBot="1">
      <c r="A140" s="38"/>
      <c r="B140" s="39" t="s">
        <v>6</v>
      </c>
      <c r="C140" s="40"/>
      <c r="D140" s="41">
        <f t="shared" ref="D140:M140" si="55">D38+D68+D97+D117+D137</f>
        <v>132940.83333333334</v>
      </c>
      <c r="E140" s="41">
        <f t="shared" si="55"/>
        <v>4118805466</v>
      </c>
      <c r="F140" s="41">
        <f t="shared" si="55"/>
        <v>-71852984.09996143</v>
      </c>
      <c r="G140" s="41">
        <f t="shared" si="55"/>
        <v>-71852984.09996143</v>
      </c>
      <c r="H140" s="179">
        <f t="shared" si="55"/>
        <v>4046952481.9000387</v>
      </c>
      <c r="I140" s="42">
        <f t="shared" si="55"/>
        <v>307921417.89999998</v>
      </c>
      <c r="J140" s="42">
        <f>J38+J68+J97+J117+J137</f>
        <v>8625451.9031453226</v>
      </c>
      <c r="K140" s="42">
        <f t="shared" si="55"/>
        <v>7617174</v>
      </c>
      <c r="L140" s="42">
        <f t="shared" si="55"/>
        <v>16242625.903145323</v>
      </c>
      <c r="M140" s="42">
        <f t="shared" si="55"/>
        <v>324164043.80314529</v>
      </c>
      <c r="O140" s="44"/>
      <c r="P140" s="44"/>
      <c r="Q140" s="45"/>
    </row>
    <row r="141" spans="1:17" ht="15.75" customHeight="1" thickTop="1">
      <c r="H141" s="46" t="s">
        <v>65</v>
      </c>
      <c r="I141" s="19" t="s">
        <v>65</v>
      </c>
      <c r="J141" s="1" t="s">
        <v>65</v>
      </c>
      <c r="M141" s="19" t="s">
        <v>65</v>
      </c>
    </row>
    <row r="142" spans="1:17" ht="15.75" customHeight="1">
      <c r="E142" s="17"/>
      <c r="I142" s="19" t="s">
        <v>65</v>
      </c>
      <c r="J142" s="19"/>
      <c r="L142" s="17"/>
    </row>
    <row r="143" spans="1:17" ht="15.75" customHeight="1">
      <c r="B143" s="47" t="s">
        <v>99</v>
      </c>
      <c r="E143" s="17"/>
      <c r="L143" s="19"/>
    </row>
    <row r="144" spans="1:17" ht="15.75" customHeight="1">
      <c r="B144" s="47" t="s">
        <v>100</v>
      </c>
    </row>
    <row r="145" spans="2:2" ht="15.75" customHeight="1">
      <c r="B145" s="48" t="s">
        <v>237</v>
      </c>
    </row>
    <row r="146" spans="2:2" ht="15.75" customHeight="1">
      <c r="B146" s="1" t="s">
        <v>238</v>
      </c>
    </row>
    <row r="147" spans="2:2" ht="15.75" customHeight="1">
      <c r="B147" s="48"/>
    </row>
  </sheetData>
  <printOptions horizontalCentered="1"/>
  <pageMargins left="0.5" right="0.5" top="1" bottom="1" header="0.5" footer="0.5"/>
  <pageSetup scale="36" fitToHeight="0" orientation="portrait" r:id="rId1"/>
  <headerFooter alignWithMargins="0">
    <oddFooter>&amp;LPrepared by Pricing &amp;D&amp;CPage &amp;P of &amp;N&amp;R&amp;F&amp;A</oddFooter>
  </headerFooter>
  <rowBreaks count="1" manualBreakCount="1">
    <brk id="98" max="1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CDE29-5C63-4E7D-A50A-883463D3D4FC}">
  <dimension ref="A1:S158"/>
  <sheetViews>
    <sheetView view="pageBreakPreview" topLeftCell="A3" zoomScale="70" zoomScaleNormal="70" zoomScaleSheetLayoutView="70" workbookViewId="0">
      <pane xSplit="3" ySplit="9" topLeftCell="D12" activePane="bottomRight" state="frozen"/>
      <selection activeCell="G56" sqref="G56"/>
      <selection pane="topRight" activeCell="G56" sqref="G56"/>
      <selection pane="bottomLeft" activeCell="G56" sqref="G56"/>
      <selection pane="bottomRight" activeCell="D12" sqref="D12"/>
    </sheetView>
  </sheetViews>
  <sheetFormatPr defaultColWidth="10" defaultRowHeight="15.75"/>
  <cols>
    <col min="1" max="1" width="5.7109375" style="1" customWidth="1"/>
    <col min="2" max="2" width="21.7109375" style="1" customWidth="1"/>
    <col min="3" max="3" width="4.42578125" style="1" customWidth="1"/>
    <col min="4" max="4" width="19.5703125" style="1" customWidth="1"/>
    <col min="5" max="5" width="17.42578125" style="1" customWidth="1"/>
    <col min="6" max="7" width="17.28515625" style="1" customWidth="1"/>
    <col min="8" max="9" width="15.7109375" style="1" customWidth="1"/>
    <col min="10" max="10" width="16.7109375" style="1" bestFit="1" customWidth="1"/>
    <col min="11" max="11" width="11.140625" style="1" customWidth="1"/>
    <col min="12" max="12" width="20.28515625" style="1" customWidth="1"/>
    <col min="13" max="13" width="17.7109375" style="1" customWidth="1"/>
    <col min="14" max="14" width="29.28515625" style="1" bestFit="1" customWidth="1"/>
    <col min="15" max="15" width="2.7109375" style="1" customWidth="1"/>
    <col min="16" max="16" width="16.140625" style="1" customWidth="1"/>
    <col min="17" max="17" width="16.28515625" style="1" customWidth="1"/>
    <col min="18" max="18" width="37.140625" style="1" customWidth="1"/>
    <col min="19" max="19" width="30" style="1" customWidth="1"/>
    <col min="20" max="16384" width="10" style="1"/>
  </cols>
  <sheetData>
    <row r="1" spans="1:19">
      <c r="N1" s="1" t="s">
        <v>110</v>
      </c>
      <c r="Q1" s="1" t="s">
        <v>111</v>
      </c>
    </row>
    <row r="2" spans="1:19">
      <c r="Q2" s="1" t="s">
        <v>112</v>
      </c>
    </row>
    <row r="3" spans="1:19" ht="18.75">
      <c r="A3" s="3" t="s">
        <v>113</v>
      </c>
      <c r="B3" s="3"/>
      <c r="C3" s="3"/>
      <c r="D3" s="3"/>
      <c r="E3" s="3"/>
      <c r="F3" s="3"/>
      <c r="G3" s="3"/>
      <c r="H3" s="3"/>
      <c r="I3" s="3"/>
      <c r="J3" s="3"/>
      <c r="K3" s="3"/>
      <c r="L3" s="3"/>
      <c r="M3" s="3"/>
      <c r="N3" s="3"/>
      <c r="O3" s="3"/>
      <c r="P3" s="3"/>
      <c r="Q3" s="3"/>
      <c r="R3" s="2"/>
    </row>
    <row r="4" spans="1:19" ht="18.75">
      <c r="A4" s="3" t="s">
        <v>114</v>
      </c>
      <c r="B4" s="3"/>
      <c r="C4" s="3"/>
      <c r="D4" s="3"/>
      <c r="E4" s="3"/>
      <c r="F4" s="3"/>
      <c r="G4" s="3"/>
      <c r="H4" s="3"/>
      <c r="I4" s="3"/>
      <c r="J4" s="3"/>
      <c r="K4" s="3"/>
      <c r="L4" s="3"/>
      <c r="M4" s="3"/>
      <c r="N4" s="3"/>
      <c r="O4" s="3"/>
      <c r="P4" s="3"/>
      <c r="Q4" s="3"/>
      <c r="R4" s="2"/>
    </row>
    <row r="5" spans="1:19" ht="18.75">
      <c r="A5" s="3" t="s">
        <v>3</v>
      </c>
      <c r="B5" s="3"/>
      <c r="C5" s="3"/>
      <c r="D5" s="3"/>
      <c r="E5" s="3"/>
      <c r="F5" s="3"/>
      <c r="G5" s="3"/>
      <c r="H5" s="3"/>
      <c r="I5" s="3"/>
      <c r="J5" s="3"/>
      <c r="K5" s="3"/>
      <c r="L5" s="3"/>
      <c r="M5" s="3"/>
      <c r="N5" s="3"/>
      <c r="O5" s="3"/>
      <c r="P5" s="3"/>
      <c r="Q5" s="3"/>
      <c r="R5" s="2"/>
    </row>
    <row r="6" spans="1:19" ht="18.75">
      <c r="A6" s="3" t="s">
        <v>244</v>
      </c>
      <c r="B6" s="3"/>
      <c r="C6" s="3"/>
      <c r="D6" s="3"/>
      <c r="E6" s="3"/>
      <c r="F6" s="3"/>
      <c r="G6" s="3"/>
      <c r="H6" s="3"/>
      <c r="I6" s="3"/>
      <c r="J6" s="3"/>
      <c r="K6" s="3"/>
      <c r="L6" s="3"/>
      <c r="M6" s="3"/>
      <c r="N6" s="3"/>
      <c r="O6" s="3"/>
      <c r="P6" s="3"/>
      <c r="Q6" s="3"/>
      <c r="R6" s="2"/>
    </row>
    <row r="7" spans="1:19" ht="18.75">
      <c r="A7" s="3"/>
      <c r="B7" s="4"/>
      <c r="C7" s="4"/>
      <c r="D7" s="4"/>
      <c r="E7" s="2"/>
      <c r="F7" s="2"/>
      <c r="G7" s="2"/>
      <c r="H7" s="2"/>
      <c r="I7" s="2"/>
      <c r="J7" s="2"/>
      <c r="K7" s="2"/>
      <c r="L7" s="2"/>
      <c r="M7" s="2"/>
      <c r="N7" s="2"/>
      <c r="O7" s="4"/>
      <c r="P7" s="4"/>
      <c r="Q7" s="4"/>
      <c r="R7" s="2"/>
    </row>
    <row r="8" spans="1:19" ht="18.75">
      <c r="A8" s="3"/>
      <c r="B8" s="4"/>
      <c r="C8" s="4"/>
      <c r="D8" s="4"/>
      <c r="E8" s="2"/>
      <c r="F8" s="2"/>
      <c r="G8" s="2"/>
      <c r="H8" s="2"/>
      <c r="I8" s="2"/>
      <c r="J8" s="2"/>
      <c r="K8" s="2"/>
      <c r="L8" s="2"/>
      <c r="M8" s="2"/>
      <c r="N8" s="8"/>
      <c r="O8" s="180"/>
      <c r="P8" s="2"/>
      <c r="Q8" s="2"/>
      <c r="R8" s="2"/>
    </row>
    <row r="9" spans="1:19" ht="18.75">
      <c r="A9" s="3"/>
      <c r="B9" s="4"/>
      <c r="C9" s="4"/>
      <c r="D9" s="2">
        <v>305</v>
      </c>
      <c r="E9" s="140" t="s">
        <v>4</v>
      </c>
      <c r="F9" s="141"/>
      <c r="G9" s="141"/>
      <c r="H9" s="141"/>
      <c r="I9" s="141"/>
      <c r="J9" s="142"/>
      <c r="K9" s="140" t="s">
        <v>8</v>
      </c>
      <c r="L9" s="141"/>
      <c r="M9" s="141"/>
      <c r="N9" s="142"/>
      <c r="O9" s="152"/>
      <c r="P9" s="181"/>
      <c r="Q9" s="146"/>
      <c r="R9" s="4"/>
    </row>
    <row r="10" spans="1:19" ht="19.5">
      <c r="A10" s="3"/>
      <c r="B10" s="4"/>
      <c r="C10" s="4"/>
      <c r="D10" s="2"/>
      <c r="E10" s="147"/>
      <c r="F10" s="148" t="s">
        <v>120</v>
      </c>
      <c r="G10" s="2" t="s">
        <v>239</v>
      </c>
      <c r="H10" s="4"/>
      <c r="I10" s="2" t="s">
        <v>121</v>
      </c>
      <c r="J10" s="148" t="s">
        <v>122</v>
      </c>
      <c r="K10" s="149"/>
      <c r="L10" s="150" t="s">
        <v>123</v>
      </c>
      <c r="M10" s="151" t="s">
        <v>124</v>
      </c>
      <c r="N10" s="8" t="s">
        <v>125</v>
      </c>
      <c r="O10" s="184"/>
      <c r="P10" s="2" t="s">
        <v>128</v>
      </c>
      <c r="Q10" s="2" t="s">
        <v>13</v>
      </c>
      <c r="R10" s="4"/>
    </row>
    <row r="11" spans="1:19" ht="18.75">
      <c r="B11" s="10"/>
      <c r="D11" s="182" t="s">
        <v>130</v>
      </c>
      <c r="E11" s="152" t="s">
        <v>131</v>
      </c>
      <c r="F11" s="181" t="s">
        <v>132</v>
      </c>
      <c r="G11" s="181" t="s">
        <v>132</v>
      </c>
      <c r="H11" s="181" t="s">
        <v>5</v>
      </c>
      <c r="I11" s="181" t="s">
        <v>133</v>
      </c>
      <c r="J11" s="182" t="s">
        <v>134</v>
      </c>
      <c r="K11" s="146" t="s">
        <v>135</v>
      </c>
      <c r="L11" s="146" t="s">
        <v>240</v>
      </c>
      <c r="M11" s="181" t="s">
        <v>133</v>
      </c>
      <c r="N11" s="182" t="s">
        <v>137</v>
      </c>
      <c r="O11" s="152"/>
      <c r="P11" s="181" t="s">
        <v>21</v>
      </c>
      <c r="Q11" s="181" t="s">
        <v>22</v>
      </c>
    </row>
    <row r="12" spans="1:19">
      <c r="A12" s="10" t="s">
        <v>23</v>
      </c>
      <c r="B12" s="10"/>
      <c r="D12" s="153"/>
      <c r="J12" s="154"/>
      <c r="K12" s="19"/>
      <c r="L12" s="19"/>
      <c r="N12" s="18"/>
      <c r="O12" s="185"/>
    </row>
    <row r="13" spans="1:19">
      <c r="B13" s="1" t="s">
        <v>25</v>
      </c>
      <c r="D13" s="154">
        <v>126646332.2</v>
      </c>
      <c r="E13" s="19">
        <v>-4403288.6556596244</v>
      </c>
      <c r="F13" s="19">
        <v>6486160.1900000004</v>
      </c>
      <c r="G13" s="19">
        <v>5255376.0381175643</v>
      </c>
      <c r="H13" s="19">
        <v>-2662033</v>
      </c>
      <c r="I13" s="19">
        <f>SUM(E13:H13)</f>
        <v>4676214.5724579403</v>
      </c>
      <c r="J13" s="154">
        <f t="shared" ref="J13:J18" si="0">D13+I13</f>
        <v>131322546.77245794</v>
      </c>
      <c r="K13" s="82">
        <v>5.6000000000000001E-2</v>
      </c>
      <c r="L13" s="19">
        <f>ROUND(J13*K13*((365-202)/(365+202*K13)),0)</f>
        <v>3185421</v>
      </c>
      <c r="M13" s="19">
        <f t="shared" ref="M13:M18" si="1">SUM(L13:L13)</f>
        <v>3185421</v>
      </c>
      <c r="N13" s="154">
        <f t="shared" ref="N13:N18" si="2">J13+M13</f>
        <v>134507967.77245796</v>
      </c>
      <c r="O13" s="186"/>
      <c r="P13" s="19">
        <f t="shared" ref="P13:P18" si="3">I13+M13</f>
        <v>7861635.5724579403</v>
      </c>
      <c r="Q13" s="19">
        <f t="shared" ref="Q13:Q18" si="4">+D13+P13</f>
        <v>134507967.77245796</v>
      </c>
      <c r="R13" s="155"/>
      <c r="S13" s="156"/>
    </row>
    <row r="14" spans="1:19">
      <c r="B14" s="1" t="s">
        <v>26</v>
      </c>
      <c r="D14" s="154">
        <v>5869207.8399999999</v>
      </c>
      <c r="E14" s="19">
        <v>-205746.37813638945</v>
      </c>
      <c r="F14" s="19">
        <v>304001.13</v>
      </c>
      <c r="G14" s="19">
        <v>243551.42157893258</v>
      </c>
      <c r="H14" s="19">
        <v>-67075.240000000005</v>
      </c>
      <c r="I14" s="19">
        <f t="shared" ref="I14:I18" si="5">SUM(E14:H14)</f>
        <v>274730.93344254314</v>
      </c>
      <c r="J14" s="154">
        <f t="shared" si="0"/>
        <v>6143938.7734425431</v>
      </c>
      <c r="K14" s="157">
        <f>$K$13</f>
        <v>5.6000000000000001E-2</v>
      </c>
      <c r="L14" s="19">
        <f t="shared" ref="L14:L18" si="6">ROUND(J14*K14*((365-202)/(365+202*K14)),0)</f>
        <v>149030</v>
      </c>
      <c r="M14" s="19">
        <f t="shared" si="1"/>
        <v>149030</v>
      </c>
      <c r="N14" s="154">
        <f t="shared" si="2"/>
        <v>6292968.7734425431</v>
      </c>
      <c r="O14" s="186"/>
      <c r="P14" s="19">
        <f t="shared" si="3"/>
        <v>423760.93344254314</v>
      </c>
      <c r="Q14" s="19">
        <f t="shared" si="4"/>
        <v>6292968.7734425431</v>
      </c>
      <c r="R14" s="155"/>
      <c r="S14" s="156"/>
    </row>
    <row r="15" spans="1:19">
      <c r="B15" s="1" t="s">
        <v>27</v>
      </c>
      <c r="D15" s="154">
        <v>205985.61</v>
      </c>
      <c r="E15" s="19">
        <v>-6532.2272909141229</v>
      </c>
      <c r="F15" s="19">
        <v>9604.8799999999992</v>
      </c>
      <c r="G15" s="19">
        <v>8547.6761954818739</v>
      </c>
      <c r="H15" s="19">
        <v>-5694.2000000000007</v>
      </c>
      <c r="I15" s="19">
        <f t="shared" si="5"/>
        <v>5926.1289045677495</v>
      </c>
      <c r="J15" s="154">
        <f t="shared" si="0"/>
        <v>211911.73890456773</v>
      </c>
      <c r="K15" s="157">
        <f>$K$13</f>
        <v>5.6000000000000001E-2</v>
      </c>
      <c r="L15" s="19">
        <f t="shared" si="6"/>
        <v>5140</v>
      </c>
      <c r="M15" s="19">
        <f t="shared" si="1"/>
        <v>5140</v>
      </c>
      <c r="N15" s="154">
        <f t="shared" si="2"/>
        <v>217051.73890456773</v>
      </c>
      <c r="O15" s="186"/>
      <c r="P15" s="19">
        <f t="shared" si="3"/>
        <v>11066.128904567749</v>
      </c>
      <c r="Q15" s="19">
        <f t="shared" si="4"/>
        <v>217051.73890456773</v>
      </c>
      <c r="R15" s="155"/>
      <c r="S15" s="156"/>
    </row>
    <row r="16" spans="1:19">
      <c r="B16" s="1" t="s">
        <v>28</v>
      </c>
      <c r="D16" s="154">
        <v>38406.58</v>
      </c>
      <c r="E16" s="19">
        <v>-1253.7190338948424</v>
      </c>
      <c r="F16" s="19">
        <v>1841.33</v>
      </c>
      <c r="G16" s="19">
        <v>1593.7375898047942</v>
      </c>
      <c r="H16" s="19">
        <v>0</v>
      </c>
      <c r="I16" s="19">
        <f t="shared" si="5"/>
        <v>2181.3485559099518</v>
      </c>
      <c r="J16" s="154">
        <f t="shared" si="0"/>
        <v>40587.928555909952</v>
      </c>
      <c r="K16" s="157">
        <f>$K$13</f>
        <v>5.6000000000000001E-2</v>
      </c>
      <c r="L16" s="19">
        <f t="shared" si="6"/>
        <v>985</v>
      </c>
      <c r="M16" s="19">
        <f t="shared" si="1"/>
        <v>985</v>
      </c>
      <c r="N16" s="154">
        <f t="shared" si="2"/>
        <v>41572.928555909952</v>
      </c>
      <c r="O16" s="186"/>
      <c r="P16" s="19">
        <f t="shared" si="3"/>
        <v>3166.3485559099518</v>
      </c>
      <c r="Q16" s="19">
        <f t="shared" si="4"/>
        <v>41572.928555909952</v>
      </c>
      <c r="R16" s="155"/>
      <c r="S16" s="156"/>
    </row>
    <row r="17" spans="1:19">
      <c r="B17" s="1" t="s">
        <v>30</v>
      </c>
      <c r="D17" s="154">
        <v>156787.46</v>
      </c>
      <c r="E17" s="19">
        <v>-5410.999110557671</v>
      </c>
      <c r="F17" s="19">
        <v>7989.64</v>
      </c>
      <c r="G17" s="19">
        <v>6506.1265182168136</v>
      </c>
      <c r="H17" s="19">
        <v>0</v>
      </c>
      <c r="I17" s="19">
        <f t="shared" si="5"/>
        <v>9084.7674076591429</v>
      </c>
      <c r="J17" s="154">
        <f t="shared" si="0"/>
        <v>165872.22740765914</v>
      </c>
      <c r="K17" s="157">
        <f>$K$13</f>
        <v>5.6000000000000001E-2</v>
      </c>
      <c r="L17" s="19">
        <f t="shared" si="6"/>
        <v>4023</v>
      </c>
      <c r="M17" s="19">
        <f t="shared" si="1"/>
        <v>4023</v>
      </c>
      <c r="N17" s="154">
        <f t="shared" si="2"/>
        <v>169895.22740765914</v>
      </c>
      <c r="O17" s="186"/>
      <c r="P17" s="19">
        <f t="shared" si="3"/>
        <v>13107.767407659143</v>
      </c>
      <c r="Q17" s="19">
        <f t="shared" si="4"/>
        <v>169895.22740765914</v>
      </c>
      <c r="R17" s="155"/>
      <c r="S17" s="156"/>
    </row>
    <row r="18" spans="1:19">
      <c r="B18" s="1" t="s">
        <v>31</v>
      </c>
      <c r="D18" s="158">
        <v>1296158.71</v>
      </c>
      <c r="E18" s="22">
        <v>-35975.03434372176</v>
      </c>
      <c r="F18" s="22">
        <v>52713.54</v>
      </c>
      <c r="G18" s="22">
        <v>47855.107950177422</v>
      </c>
      <c r="H18" s="22">
        <v>-5829.3300000000008</v>
      </c>
      <c r="I18" s="22">
        <f t="shared" si="5"/>
        <v>58764.283606455661</v>
      </c>
      <c r="J18" s="158">
        <f t="shared" si="0"/>
        <v>1354922.9936064556</v>
      </c>
      <c r="K18" s="159">
        <f>$K$13</f>
        <v>5.6000000000000001E-2</v>
      </c>
      <c r="L18" s="22">
        <f t="shared" si="6"/>
        <v>32866</v>
      </c>
      <c r="M18" s="22">
        <f t="shared" si="1"/>
        <v>32866</v>
      </c>
      <c r="N18" s="158">
        <f t="shared" si="2"/>
        <v>1387788.9936064556</v>
      </c>
      <c r="O18" s="186"/>
      <c r="P18" s="22">
        <f t="shared" si="3"/>
        <v>91630.283606455661</v>
      </c>
      <c r="Q18" s="22">
        <f t="shared" si="4"/>
        <v>1387788.9936064556</v>
      </c>
      <c r="R18" s="155"/>
      <c r="S18" s="156"/>
    </row>
    <row r="19" spans="1:19">
      <c r="B19" s="1" t="s">
        <v>33</v>
      </c>
      <c r="D19" s="154">
        <f>SUM(D13:D18)</f>
        <v>134212878.39999999</v>
      </c>
      <c r="E19" s="19">
        <f>SUM(E13:E18)</f>
        <v>-4658207.0135751031</v>
      </c>
      <c r="F19" s="19">
        <f t="shared" ref="F19:I19" si="7">SUM(F13:F18)</f>
        <v>6862310.71</v>
      </c>
      <c r="G19" s="19">
        <f t="shared" si="7"/>
        <v>5563430.107950177</v>
      </c>
      <c r="H19" s="19">
        <f t="shared" si="7"/>
        <v>-2740631.7700000005</v>
      </c>
      <c r="I19" s="19">
        <f t="shared" si="7"/>
        <v>5026902.0343750771</v>
      </c>
      <c r="J19" s="154">
        <f>SUM(J13:J18)</f>
        <v>139239780.43437508</v>
      </c>
      <c r="K19" s="157"/>
      <c r="L19" s="19">
        <f>SUM(L13:L18)</f>
        <v>3377465</v>
      </c>
      <c r="M19" s="19">
        <f>SUM(M13:M18)</f>
        <v>3377465</v>
      </c>
      <c r="N19" s="19">
        <f>SUM(N13:N18)</f>
        <v>142617245.43437508</v>
      </c>
      <c r="O19" s="186"/>
      <c r="P19" s="19">
        <f>SUM(P13:P18)</f>
        <v>8404367.0343750771</v>
      </c>
      <c r="Q19" s="19">
        <f>SUM(Q13:Q18)</f>
        <v>142617245.43437508</v>
      </c>
      <c r="R19" s="155"/>
    </row>
    <row r="20" spans="1:19">
      <c r="D20" s="154"/>
      <c r="E20" s="19"/>
      <c r="F20" s="19"/>
      <c r="G20" s="19"/>
      <c r="H20" s="19"/>
      <c r="I20" s="19"/>
      <c r="J20" s="154"/>
      <c r="K20" s="157"/>
      <c r="L20" s="19"/>
      <c r="M20" s="19" t="s">
        <v>65</v>
      </c>
      <c r="N20" s="154"/>
      <c r="O20" s="186"/>
      <c r="P20" s="19"/>
      <c r="Q20" s="19"/>
      <c r="R20" s="155"/>
      <c r="S20" s="156"/>
    </row>
    <row r="21" spans="1:19" s="23" customFormat="1">
      <c r="B21" s="1" t="s">
        <v>34</v>
      </c>
      <c r="D21" s="158">
        <v>145351.76</v>
      </c>
      <c r="E21" s="22">
        <v>-2680.2271589683655</v>
      </c>
      <c r="F21" s="22">
        <v>4346.22</v>
      </c>
      <c r="G21" s="22">
        <v>2459.1250731064802</v>
      </c>
      <c r="H21" s="22">
        <v>0</v>
      </c>
      <c r="I21" s="22">
        <f>SUM(E21:H21)</f>
        <v>4125.1179141381144</v>
      </c>
      <c r="J21" s="158">
        <f>D21+I21</f>
        <v>149476.87791413814</v>
      </c>
      <c r="K21" s="159">
        <v>0</v>
      </c>
      <c r="L21" s="22">
        <f>ROUND(J21*K21*((365-202)/(365+202*K21)),0)</f>
        <v>0</v>
      </c>
      <c r="M21" s="22">
        <f>SUM(L21:L21)</f>
        <v>0</v>
      </c>
      <c r="N21" s="158">
        <f>J21+M21</f>
        <v>149476.87791413814</v>
      </c>
      <c r="O21" s="188"/>
      <c r="P21" s="22">
        <f>I21+M21</f>
        <v>4125.1179141381144</v>
      </c>
      <c r="Q21" s="22">
        <f>+D21+P21</f>
        <v>149476.87791413814</v>
      </c>
      <c r="R21" s="155"/>
    </row>
    <row r="22" spans="1:19">
      <c r="B22" s="1" t="s">
        <v>33</v>
      </c>
      <c r="D22" s="154">
        <f t="shared" ref="D22:J22" si="8">SUM(D21:D21)</f>
        <v>145351.76</v>
      </c>
      <c r="E22" s="19">
        <f t="shared" si="8"/>
        <v>-2680.2271589683655</v>
      </c>
      <c r="F22" s="19">
        <f t="shared" si="8"/>
        <v>4346.22</v>
      </c>
      <c r="G22" s="19">
        <f t="shared" si="8"/>
        <v>2459.1250731064802</v>
      </c>
      <c r="H22" s="19">
        <f t="shared" si="8"/>
        <v>0</v>
      </c>
      <c r="I22" s="19">
        <f t="shared" si="8"/>
        <v>4125.1179141381144</v>
      </c>
      <c r="J22" s="154">
        <f t="shared" si="8"/>
        <v>149476.87791413814</v>
      </c>
      <c r="K22" s="159"/>
      <c r="L22" s="19">
        <f>SUM(L21:L21)</f>
        <v>0</v>
      </c>
      <c r="M22" s="19">
        <f>SUM(M21:M21)</f>
        <v>0</v>
      </c>
      <c r="N22" s="154">
        <f>SUM(N21:N21)</f>
        <v>149476.87791413814</v>
      </c>
      <c r="O22" s="186"/>
      <c r="P22" s="19">
        <f>SUM(P21:P21)</f>
        <v>4125.1179141381144</v>
      </c>
      <c r="Q22" s="19">
        <f>SUM(Q21:Q21)</f>
        <v>149476.87791413814</v>
      </c>
      <c r="R22" s="155"/>
    </row>
    <row r="23" spans="1:19">
      <c r="D23" s="154"/>
      <c r="E23" s="19"/>
      <c r="F23" s="19"/>
      <c r="G23" s="19"/>
      <c r="H23" s="19"/>
      <c r="I23" s="19"/>
      <c r="J23" s="154"/>
      <c r="K23" s="159"/>
      <c r="L23" s="157"/>
      <c r="M23" s="157"/>
      <c r="N23" s="154"/>
      <c r="O23" s="186"/>
      <c r="P23" s="19"/>
      <c r="Q23" s="19"/>
      <c r="R23" s="155"/>
      <c r="S23" s="160"/>
    </row>
    <row r="24" spans="1:19" s="23" customFormat="1">
      <c r="A24" s="1"/>
      <c r="B24" s="1" t="s">
        <v>36</v>
      </c>
      <c r="C24" s="1"/>
      <c r="D24" s="158">
        <v>729.14</v>
      </c>
      <c r="E24" s="22">
        <v>0</v>
      </c>
      <c r="F24" s="22">
        <v>0</v>
      </c>
      <c r="G24" s="22">
        <v>0</v>
      </c>
      <c r="H24" s="22">
        <v>0</v>
      </c>
      <c r="I24" s="22">
        <f>SUM(E24:H24)</f>
        <v>0</v>
      </c>
      <c r="J24" s="158">
        <f>D24+I24</f>
        <v>729.14</v>
      </c>
      <c r="K24" s="159">
        <v>0</v>
      </c>
      <c r="L24" s="22">
        <f>ROUND(J24*K24*((365-202)/(365+202*K24)),0)</f>
        <v>0</v>
      </c>
      <c r="M24" s="22">
        <f>SUM(L24:L24)</f>
        <v>0</v>
      </c>
      <c r="N24" s="154">
        <f>J24+M24</f>
        <v>729.14</v>
      </c>
      <c r="O24" s="188"/>
      <c r="P24" s="22">
        <f>I24+M24</f>
        <v>0</v>
      </c>
      <c r="Q24" s="22">
        <f>+D24+P24</f>
        <v>729.14</v>
      </c>
      <c r="R24" s="155"/>
    </row>
    <row r="25" spans="1:19" s="23" customFormat="1">
      <c r="A25" s="1"/>
      <c r="C25" s="1"/>
      <c r="D25" s="158"/>
      <c r="E25" s="22"/>
      <c r="F25" s="22"/>
      <c r="G25" s="22"/>
      <c r="H25" s="22"/>
      <c r="I25" s="22"/>
      <c r="J25" s="158"/>
      <c r="K25" s="159"/>
      <c r="L25" s="22"/>
      <c r="M25" s="22"/>
      <c r="N25" s="158"/>
      <c r="O25" s="188"/>
      <c r="P25" s="19"/>
      <c r="Q25" s="22"/>
      <c r="R25" s="155"/>
    </row>
    <row r="26" spans="1:19" s="23" customFormat="1">
      <c r="A26" s="1"/>
      <c r="B26" s="1" t="s">
        <v>38</v>
      </c>
      <c r="C26" s="1"/>
      <c r="D26" s="158">
        <v>-1320000</v>
      </c>
      <c r="E26" s="22">
        <f>-D26</f>
        <v>1320000</v>
      </c>
      <c r="F26" s="22">
        <v>0</v>
      </c>
      <c r="G26" s="22">
        <v>0</v>
      </c>
      <c r="H26" s="22">
        <v>0</v>
      </c>
      <c r="I26" s="22">
        <f t="shared" ref="I26:I34" si="9">SUM(E26:H26)</f>
        <v>1320000</v>
      </c>
      <c r="J26" s="158">
        <f t="shared" ref="J26:J34" si="10">D26+I26</f>
        <v>0</v>
      </c>
      <c r="K26" s="159">
        <v>0</v>
      </c>
      <c r="L26" s="22">
        <f>ROUND(J26*K26*((365-202)/(365+202*K26)),0)</f>
        <v>0</v>
      </c>
      <c r="M26" s="22">
        <f t="shared" ref="M26:M34" si="11">SUM(L26:L26)</f>
        <v>0</v>
      </c>
      <c r="N26" s="158">
        <f t="shared" ref="N26:N34" si="12">J26+M26</f>
        <v>0</v>
      </c>
      <c r="O26" s="188"/>
      <c r="P26" s="22">
        <f>I26+M26</f>
        <v>1320000</v>
      </c>
      <c r="Q26" s="22">
        <f t="shared" ref="Q26:Q34" si="13">+D26+P26</f>
        <v>0</v>
      </c>
      <c r="R26" s="155"/>
    </row>
    <row r="27" spans="1:19" s="23" customFormat="1">
      <c r="A27" s="1"/>
      <c r="B27" s="1" t="s">
        <v>40</v>
      </c>
      <c r="C27" s="1"/>
      <c r="D27" s="158">
        <v>-4741637.0200000005</v>
      </c>
      <c r="E27" s="22">
        <f>-D27</f>
        <v>4741637.0200000005</v>
      </c>
      <c r="F27" s="22">
        <v>0</v>
      </c>
      <c r="G27" s="22">
        <v>0</v>
      </c>
      <c r="H27" s="22">
        <v>0</v>
      </c>
      <c r="I27" s="22">
        <f t="shared" si="9"/>
        <v>4741637.0200000005</v>
      </c>
      <c r="J27" s="158">
        <f t="shared" si="10"/>
        <v>0</v>
      </c>
      <c r="K27" s="159">
        <v>0</v>
      </c>
      <c r="L27" s="22">
        <f t="shared" ref="L27:L36" si="14">ROUND(J27*K27*((365-202)/(365+202*K27)),0)</f>
        <v>0</v>
      </c>
      <c r="M27" s="22">
        <f t="shared" si="11"/>
        <v>0</v>
      </c>
      <c r="N27" s="158">
        <f t="shared" si="12"/>
        <v>0</v>
      </c>
      <c r="O27" s="188"/>
      <c r="P27" s="22">
        <f t="shared" ref="P27" si="15">I27+M27</f>
        <v>4741637.0200000005</v>
      </c>
      <c r="Q27" s="22">
        <f t="shared" si="13"/>
        <v>0</v>
      </c>
      <c r="R27" s="155"/>
    </row>
    <row r="28" spans="1:19" s="23" customFormat="1">
      <c r="B28" s="1" t="s">
        <v>42</v>
      </c>
      <c r="D28" s="158">
        <v>0</v>
      </c>
      <c r="E28" s="22">
        <f>-D28</f>
        <v>0</v>
      </c>
      <c r="F28" s="22">
        <v>0</v>
      </c>
      <c r="G28" s="22">
        <v>0</v>
      </c>
      <c r="H28" s="22">
        <v>0</v>
      </c>
      <c r="I28" s="22">
        <f t="shared" si="9"/>
        <v>0</v>
      </c>
      <c r="J28" s="158">
        <f t="shared" si="10"/>
        <v>0</v>
      </c>
      <c r="K28" s="159">
        <v>0</v>
      </c>
      <c r="L28" s="22">
        <f t="shared" si="14"/>
        <v>0</v>
      </c>
      <c r="M28" s="22">
        <f t="shared" si="11"/>
        <v>0</v>
      </c>
      <c r="N28" s="158">
        <f t="shared" si="12"/>
        <v>0</v>
      </c>
      <c r="O28" s="188"/>
      <c r="P28" s="22">
        <f>I28+M28</f>
        <v>0</v>
      </c>
      <c r="Q28" s="22">
        <f t="shared" si="13"/>
        <v>0</v>
      </c>
      <c r="R28" s="24"/>
    </row>
    <row r="29" spans="1:19" s="23" customFormat="1">
      <c r="B29" s="1" t="s">
        <v>44</v>
      </c>
      <c r="D29" s="158">
        <v>0</v>
      </c>
      <c r="E29" s="22">
        <f>-D29</f>
        <v>0</v>
      </c>
      <c r="F29" s="22">
        <v>0</v>
      </c>
      <c r="G29" s="22">
        <v>0</v>
      </c>
      <c r="H29" s="22">
        <v>0</v>
      </c>
      <c r="I29" s="22">
        <f t="shared" si="9"/>
        <v>0</v>
      </c>
      <c r="J29" s="158">
        <f t="shared" si="10"/>
        <v>0</v>
      </c>
      <c r="K29" s="159">
        <v>0</v>
      </c>
      <c r="L29" s="22">
        <f t="shared" si="14"/>
        <v>0</v>
      </c>
      <c r="M29" s="22">
        <f t="shared" si="11"/>
        <v>0</v>
      </c>
      <c r="N29" s="158">
        <f t="shared" si="12"/>
        <v>0</v>
      </c>
      <c r="O29" s="188"/>
      <c r="P29" s="22">
        <f>I29+M29</f>
        <v>0</v>
      </c>
      <c r="Q29" s="22">
        <f t="shared" si="13"/>
        <v>0</v>
      </c>
      <c r="R29" s="24"/>
      <c r="S29" s="24"/>
    </row>
    <row r="30" spans="1:19" s="23" customFormat="1">
      <c r="B30" s="1" t="s">
        <v>46</v>
      </c>
      <c r="D30" s="158">
        <v>0</v>
      </c>
      <c r="E30" s="22">
        <f>-D30</f>
        <v>0</v>
      </c>
      <c r="F30" s="22">
        <v>0</v>
      </c>
      <c r="G30" s="22">
        <v>0</v>
      </c>
      <c r="H30" s="22">
        <v>0</v>
      </c>
      <c r="I30" s="22">
        <f t="shared" si="9"/>
        <v>0</v>
      </c>
      <c r="J30" s="158">
        <f t="shared" si="10"/>
        <v>0</v>
      </c>
      <c r="K30" s="159">
        <v>0</v>
      </c>
      <c r="L30" s="22">
        <f t="shared" si="14"/>
        <v>0</v>
      </c>
      <c r="M30" s="22">
        <f t="shared" si="11"/>
        <v>0</v>
      </c>
      <c r="N30" s="158">
        <f t="shared" si="12"/>
        <v>0</v>
      </c>
      <c r="O30" s="188"/>
      <c r="P30" s="22">
        <f>I30+M30</f>
        <v>0</v>
      </c>
      <c r="Q30" s="22">
        <f t="shared" si="13"/>
        <v>0</v>
      </c>
      <c r="R30" s="24"/>
      <c r="S30" s="24"/>
    </row>
    <row r="31" spans="1:19" s="23" customFormat="1">
      <c r="B31" s="1" t="s">
        <v>48</v>
      </c>
      <c r="D31" s="158">
        <v>4092161.12</v>
      </c>
      <c r="E31" s="22">
        <f t="shared" ref="E31:E32" si="16">-D31</f>
        <v>-4092161.12</v>
      </c>
      <c r="F31" s="22">
        <v>0</v>
      </c>
      <c r="G31" s="22">
        <v>0</v>
      </c>
      <c r="H31" s="22">
        <v>0</v>
      </c>
      <c r="I31" s="22">
        <f t="shared" si="9"/>
        <v>-4092161.12</v>
      </c>
      <c r="J31" s="158">
        <f t="shared" si="10"/>
        <v>0</v>
      </c>
      <c r="K31" s="159">
        <v>0</v>
      </c>
      <c r="L31" s="22">
        <f t="shared" si="14"/>
        <v>0</v>
      </c>
      <c r="M31" s="22">
        <f t="shared" ref="M31:M32" si="17">SUM(L31:L31)</f>
        <v>0</v>
      </c>
      <c r="N31" s="158">
        <f t="shared" si="12"/>
        <v>0</v>
      </c>
      <c r="O31" s="188"/>
      <c r="P31" s="22">
        <f t="shared" ref="P31:P32" si="18">I31+M31</f>
        <v>-4092161.12</v>
      </c>
      <c r="Q31" s="22">
        <f t="shared" si="13"/>
        <v>0</v>
      </c>
      <c r="R31" s="24"/>
      <c r="S31" s="24"/>
    </row>
    <row r="32" spans="1:19" s="23" customFormat="1">
      <c r="B32" s="1" t="s">
        <v>50</v>
      </c>
      <c r="D32" s="158">
        <v>122594.45000000001</v>
      </c>
      <c r="E32" s="22">
        <f t="shared" si="16"/>
        <v>-122594.45000000001</v>
      </c>
      <c r="F32" s="22">
        <v>0</v>
      </c>
      <c r="G32" s="22">
        <v>0</v>
      </c>
      <c r="H32" s="22">
        <v>0</v>
      </c>
      <c r="I32" s="22">
        <f t="shared" si="9"/>
        <v>-122594.45000000001</v>
      </c>
      <c r="J32" s="158">
        <f t="shared" si="10"/>
        <v>0</v>
      </c>
      <c r="K32" s="159">
        <v>0</v>
      </c>
      <c r="L32" s="22">
        <f t="shared" si="14"/>
        <v>0</v>
      </c>
      <c r="M32" s="22">
        <f t="shared" si="17"/>
        <v>0</v>
      </c>
      <c r="N32" s="158">
        <f t="shared" si="12"/>
        <v>0</v>
      </c>
      <c r="O32" s="188"/>
      <c r="P32" s="22">
        <f t="shared" si="18"/>
        <v>-122594.45000000001</v>
      </c>
      <c r="Q32" s="22">
        <f t="shared" si="13"/>
        <v>0</v>
      </c>
      <c r="R32" s="24"/>
      <c r="S32" s="24"/>
    </row>
    <row r="33" spans="1:18" s="23" customFormat="1">
      <c r="A33" s="1"/>
      <c r="B33" s="1" t="s">
        <v>143</v>
      </c>
      <c r="C33" s="1"/>
      <c r="D33" s="158">
        <v>749552.88</v>
      </c>
      <c r="E33" s="22">
        <v>0</v>
      </c>
      <c r="F33" s="22">
        <f>-D33</f>
        <v>-749552.88</v>
      </c>
      <c r="G33" s="22">
        <v>0</v>
      </c>
      <c r="H33" s="22">
        <v>0</v>
      </c>
      <c r="I33" s="22">
        <f t="shared" si="9"/>
        <v>-749552.88</v>
      </c>
      <c r="J33" s="158">
        <f t="shared" si="10"/>
        <v>0</v>
      </c>
      <c r="K33" s="159">
        <v>0</v>
      </c>
      <c r="L33" s="22">
        <f t="shared" si="14"/>
        <v>0</v>
      </c>
      <c r="M33" s="22">
        <f t="shared" si="11"/>
        <v>0</v>
      </c>
      <c r="N33" s="158">
        <f t="shared" si="12"/>
        <v>0</v>
      </c>
      <c r="O33" s="188"/>
      <c r="P33" s="22">
        <f>I33+M33</f>
        <v>-749552.88</v>
      </c>
      <c r="Q33" s="22">
        <f t="shared" si="13"/>
        <v>0</v>
      </c>
      <c r="R33" s="24"/>
    </row>
    <row r="34" spans="1:18" s="23" customFormat="1">
      <c r="A34" s="1"/>
      <c r="B34" s="1" t="s">
        <v>54</v>
      </c>
      <c r="C34" s="1"/>
      <c r="D34" s="158">
        <v>128086.94</v>
      </c>
      <c r="E34" s="22">
        <f>D34*-1</f>
        <v>-128086.94</v>
      </c>
      <c r="F34" s="22">
        <v>0</v>
      </c>
      <c r="G34" s="22">
        <v>0</v>
      </c>
      <c r="H34" s="22">
        <v>0</v>
      </c>
      <c r="I34" s="22">
        <f t="shared" si="9"/>
        <v>-128086.94</v>
      </c>
      <c r="J34" s="158">
        <f t="shared" si="10"/>
        <v>0</v>
      </c>
      <c r="K34" s="159">
        <v>0</v>
      </c>
      <c r="L34" s="22">
        <f t="shared" si="14"/>
        <v>0</v>
      </c>
      <c r="M34" s="22">
        <f t="shared" si="11"/>
        <v>0</v>
      </c>
      <c r="N34" s="158">
        <f t="shared" si="12"/>
        <v>0</v>
      </c>
      <c r="O34" s="188"/>
      <c r="P34" s="22">
        <f>I34+M34</f>
        <v>-128086.94</v>
      </c>
      <c r="Q34" s="22">
        <f t="shared" si="13"/>
        <v>0</v>
      </c>
      <c r="R34" s="24"/>
    </row>
    <row r="35" spans="1:18" s="23" customFormat="1">
      <c r="A35" s="1"/>
      <c r="C35" s="1"/>
      <c r="D35" s="158"/>
      <c r="E35" s="22"/>
      <c r="F35" s="22"/>
      <c r="G35" s="22"/>
      <c r="H35" s="22"/>
      <c r="I35" s="22"/>
      <c r="J35" s="158"/>
      <c r="K35" s="159"/>
      <c r="L35" s="19"/>
      <c r="M35" s="22"/>
      <c r="N35" s="158"/>
      <c r="O35" s="188"/>
      <c r="P35" s="22"/>
      <c r="Q35" s="22"/>
      <c r="R35" s="24"/>
    </row>
    <row r="36" spans="1:18" s="23" customFormat="1">
      <c r="B36" s="1" t="s">
        <v>144</v>
      </c>
      <c r="D36" s="158">
        <v>-56000</v>
      </c>
      <c r="E36" s="22">
        <v>0</v>
      </c>
      <c r="F36" s="22">
        <v>0</v>
      </c>
      <c r="G36" s="22">
        <v>0</v>
      </c>
      <c r="H36" s="22">
        <v>0</v>
      </c>
      <c r="I36" s="22">
        <f>SUM(E36:H36)</f>
        <v>0</v>
      </c>
      <c r="J36" s="158">
        <f>D36+I36</f>
        <v>-56000</v>
      </c>
      <c r="K36" s="159">
        <v>0</v>
      </c>
      <c r="L36" s="22">
        <f t="shared" si="14"/>
        <v>0</v>
      </c>
      <c r="M36" s="22">
        <f>SUM(L36:L36)</f>
        <v>0</v>
      </c>
      <c r="N36" s="158">
        <f>J36+M36</f>
        <v>-56000</v>
      </c>
      <c r="O36" s="188"/>
      <c r="P36" s="22">
        <f>I36+M36</f>
        <v>0</v>
      </c>
      <c r="Q36" s="22">
        <f>+D36+P36</f>
        <v>-56000</v>
      </c>
      <c r="R36" s="24"/>
    </row>
    <row r="37" spans="1:18" s="23" customFormat="1">
      <c r="A37" s="1"/>
      <c r="C37" s="1"/>
      <c r="D37" s="158"/>
      <c r="E37" s="22"/>
      <c r="F37" s="22"/>
      <c r="G37" s="22"/>
      <c r="H37" s="22"/>
      <c r="I37" s="22"/>
      <c r="J37" s="158"/>
      <c r="K37" s="159"/>
      <c r="L37" s="159"/>
      <c r="M37" s="159"/>
      <c r="N37" s="158"/>
      <c r="O37" s="188"/>
      <c r="P37" s="22"/>
      <c r="Q37" s="22"/>
      <c r="R37" s="24"/>
    </row>
    <row r="38" spans="1:18">
      <c r="B38" s="29" t="s">
        <v>6</v>
      </c>
      <c r="C38" s="30"/>
      <c r="D38" s="161">
        <f t="shared" ref="D38:K38" si="19">+D19+D22+D24+SUM(D26:D36)</f>
        <v>133333717.66999999</v>
      </c>
      <c r="E38" s="35">
        <f t="shared" si="19"/>
        <v>-2942092.7307340708</v>
      </c>
      <c r="F38" s="35">
        <f t="shared" si="19"/>
        <v>6117104.0499999998</v>
      </c>
      <c r="G38" s="35">
        <f t="shared" si="19"/>
        <v>5565889.2330232831</v>
      </c>
      <c r="H38" s="35">
        <f t="shared" si="19"/>
        <v>-2740631.7700000005</v>
      </c>
      <c r="I38" s="35">
        <f t="shared" si="19"/>
        <v>6000268.7822892163</v>
      </c>
      <c r="J38" s="161">
        <f t="shared" si="19"/>
        <v>139333986.45228919</v>
      </c>
      <c r="K38" s="35">
        <f t="shared" si="19"/>
        <v>0</v>
      </c>
      <c r="L38" s="35">
        <f>+L19+L22+L24+SUM(L26:L36)</f>
        <v>3377465</v>
      </c>
      <c r="M38" s="35">
        <f t="shared" ref="M38" si="20">+M19+M22+M24+SUM(M26:M36)</f>
        <v>3377465</v>
      </c>
      <c r="N38" s="161">
        <f>+N19+N22+N24+SUM(N26:N36)</f>
        <v>142711451.45228919</v>
      </c>
      <c r="O38" s="34"/>
      <c r="P38" s="35">
        <f>+P19+P22+P24+SUM(P26:P36)</f>
        <v>9377733.7822892163</v>
      </c>
      <c r="Q38" s="35">
        <f>+Q19+Q22+Q24+SUM(Q26:Q36)</f>
        <v>142711451.45228919</v>
      </c>
      <c r="R38" s="13"/>
    </row>
    <row r="39" spans="1:18">
      <c r="D39" s="154"/>
      <c r="E39" s="19"/>
      <c r="F39" s="19"/>
      <c r="G39" s="19"/>
      <c r="H39" s="19"/>
      <c r="I39" s="19"/>
      <c r="J39" s="154"/>
      <c r="K39" s="19"/>
      <c r="L39" s="19"/>
      <c r="M39" s="19"/>
      <c r="N39" s="154"/>
      <c r="O39" s="186"/>
      <c r="P39" s="13"/>
      <c r="Q39" s="19"/>
      <c r="R39" s="13"/>
    </row>
    <row r="40" spans="1:18">
      <c r="A40" s="10" t="s">
        <v>58</v>
      </c>
      <c r="B40" s="10"/>
      <c r="D40" s="154"/>
      <c r="E40" s="19"/>
      <c r="F40" s="19"/>
      <c r="G40" s="19"/>
      <c r="H40" s="19"/>
      <c r="I40" s="19"/>
      <c r="J40" s="154"/>
      <c r="K40" s="19"/>
      <c r="L40" s="19"/>
      <c r="M40" s="19"/>
      <c r="N40" s="154"/>
      <c r="O40" s="186"/>
      <c r="P40" s="13"/>
      <c r="Q40" s="19"/>
      <c r="R40" s="13"/>
    </row>
    <row r="41" spans="1:18">
      <c r="B41" s="36" t="s">
        <v>60</v>
      </c>
      <c r="D41" s="154">
        <v>44366249.140000008</v>
      </c>
      <c r="E41" s="19">
        <v>-1489742.4301828849</v>
      </c>
      <c r="F41" s="19">
        <v>164450.02000000002</v>
      </c>
      <c r="G41" s="19">
        <v>1638033.6956877501</v>
      </c>
      <c r="H41" s="19">
        <v>-572439.39</v>
      </c>
      <c r="I41" s="19">
        <f>SUM(E41:H41)</f>
        <v>-259698.10449513479</v>
      </c>
      <c r="J41" s="154">
        <f>D41+I41</f>
        <v>44106551.03550487</v>
      </c>
      <c r="K41" s="82">
        <f>$K$13</f>
        <v>5.6000000000000001E-2</v>
      </c>
      <c r="L41" s="19">
        <f>ROUND(J41*K41*((365-202)/(365+202*K41)),0)</f>
        <v>1069869</v>
      </c>
      <c r="M41" s="19">
        <f>SUM(L41:L41)</f>
        <v>1069869</v>
      </c>
      <c r="N41" s="154">
        <f>J41+M41</f>
        <v>45176420.03550487</v>
      </c>
      <c r="O41" s="186"/>
      <c r="P41" s="19">
        <f>I41+M41</f>
        <v>810170.89550486521</v>
      </c>
      <c r="Q41" s="19">
        <f>+D41+P41</f>
        <v>45176420.03550487</v>
      </c>
      <c r="R41" s="13"/>
    </row>
    <row r="42" spans="1:18" s="23" customFormat="1">
      <c r="B42" s="36" t="s">
        <v>61</v>
      </c>
      <c r="D42" s="154">
        <v>159570.09999999998</v>
      </c>
      <c r="E42" s="19">
        <v>-3615.2616138655026</v>
      </c>
      <c r="F42" s="19">
        <v>3.6</v>
      </c>
      <c r="G42" s="19">
        <v>5891.4423844905577</v>
      </c>
      <c r="H42" s="19">
        <v>0</v>
      </c>
      <c r="I42" s="19">
        <f>SUM(E42:H42)</f>
        <v>2279.7807706250551</v>
      </c>
      <c r="J42" s="154">
        <f>D42+I42</f>
        <v>161849.88077062502</v>
      </c>
      <c r="K42" s="157">
        <f>$K$13</f>
        <v>5.6000000000000001E-2</v>
      </c>
      <c r="L42" s="19">
        <f t="shared" ref="L42" si="21">ROUND(J42*K42*((365-202)/(365+202*K42)),0)</f>
        <v>3926</v>
      </c>
      <c r="M42" s="19">
        <f>SUM(L42:L42)</f>
        <v>3926</v>
      </c>
      <c r="N42" s="154">
        <f>J42+M42</f>
        <v>165775.88077062502</v>
      </c>
      <c r="O42" s="186"/>
      <c r="P42" s="19">
        <f>I42+M42</f>
        <v>6205.7807706250551</v>
      </c>
      <c r="Q42" s="19">
        <f>+D42+P42</f>
        <v>165775.88077062502</v>
      </c>
      <c r="R42" s="24"/>
    </row>
    <row r="43" spans="1:18">
      <c r="B43" s="36" t="s">
        <v>63</v>
      </c>
      <c r="C43" s="23"/>
      <c r="D43" s="158">
        <v>86564.200000000012</v>
      </c>
      <c r="E43" s="22">
        <v>-431.7143910409153</v>
      </c>
      <c r="F43" s="22">
        <v>635.4</v>
      </c>
      <c r="G43" s="22">
        <v>3196.0122658287341</v>
      </c>
      <c r="H43" s="22">
        <v>0</v>
      </c>
      <c r="I43" s="22">
        <f>SUM(E43:H43)</f>
        <v>3399.6978747878188</v>
      </c>
      <c r="J43" s="158">
        <f>D43+I43</f>
        <v>89963.897874787828</v>
      </c>
      <c r="K43" s="159">
        <f>$K$13</f>
        <v>5.6000000000000001E-2</v>
      </c>
      <c r="L43" s="22">
        <f>ROUND(J43*K43*((365-202)/(365+202*K43)),0)</f>
        <v>2182</v>
      </c>
      <c r="M43" s="22">
        <f>SUM(L43:L43)</f>
        <v>2182</v>
      </c>
      <c r="N43" s="158">
        <f>J43+M43</f>
        <v>92145.897874787828</v>
      </c>
      <c r="O43" s="188"/>
      <c r="P43" s="22">
        <f t="shared" ref="P43" si="22">I43+M43</f>
        <v>5581.6978747878184</v>
      </c>
      <c r="Q43" s="22">
        <f>+D43+P43</f>
        <v>92145.897874787828</v>
      </c>
      <c r="R43" s="13"/>
    </row>
    <row r="44" spans="1:18">
      <c r="B44" s="1" t="s">
        <v>33</v>
      </c>
      <c r="D44" s="154">
        <f t="shared" ref="D44:J44" si="23">SUM(D41:D43)</f>
        <v>44612383.440000013</v>
      </c>
      <c r="E44" s="19">
        <f t="shared" si="23"/>
        <v>-1493789.4061877914</v>
      </c>
      <c r="F44" s="19">
        <f t="shared" si="23"/>
        <v>165089.02000000002</v>
      </c>
      <c r="G44" s="19">
        <f t="shared" si="23"/>
        <v>1647121.1503380693</v>
      </c>
      <c r="H44" s="19">
        <f t="shared" si="23"/>
        <v>-572439.39</v>
      </c>
      <c r="I44" s="19">
        <f t="shared" si="23"/>
        <v>-254018.62584972192</v>
      </c>
      <c r="J44" s="154">
        <f t="shared" si="23"/>
        <v>44358364.814150281</v>
      </c>
      <c r="K44" s="157"/>
      <c r="L44" s="19">
        <f>SUM(L41:L43)</f>
        <v>1075977</v>
      </c>
      <c r="M44" s="19">
        <f>SUM(M41:M43)</f>
        <v>1075977</v>
      </c>
      <c r="N44" s="154">
        <f>SUM(N41:N43)</f>
        <v>45434341.814150281</v>
      </c>
      <c r="O44" s="186"/>
      <c r="P44" s="19">
        <f>SUM(P41:P43)</f>
        <v>821958.37415027816</v>
      </c>
      <c r="Q44" s="19">
        <f>SUM(Q41:Q43)</f>
        <v>45434341.814150281</v>
      </c>
      <c r="R44" s="13"/>
    </row>
    <row r="45" spans="1:18">
      <c r="D45" s="154"/>
      <c r="E45" s="19"/>
      <c r="F45" s="19"/>
      <c r="G45" s="19"/>
      <c r="H45" s="19"/>
      <c r="I45" s="19"/>
      <c r="J45" s="154"/>
      <c r="K45" s="19"/>
      <c r="L45" s="19"/>
      <c r="M45" s="19"/>
      <c r="N45" s="154"/>
      <c r="O45" s="186"/>
      <c r="P45" s="19"/>
      <c r="Q45" s="19"/>
      <c r="R45" s="13"/>
    </row>
    <row r="46" spans="1:18">
      <c r="B46" s="36" t="s">
        <v>66</v>
      </c>
      <c r="D46" s="158">
        <v>56921044.710000001</v>
      </c>
      <c r="E46" s="22">
        <v>-1933665.555655011</v>
      </c>
      <c r="F46" s="22">
        <v>368805.29</v>
      </c>
      <c r="G46" s="22">
        <v>2439824.9547361974</v>
      </c>
      <c r="H46" s="22">
        <v>-641840.63460559188</v>
      </c>
      <c r="I46" s="22">
        <f>SUM(E46:H46)</f>
        <v>233124.05447559454</v>
      </c>
      <c r="J46" s="158">
        <f>D46+I46</f>
        <v>57154168.764475599</v>
      </c>
      <c r="K46" s="97">
        <f>$K$13</f>
        <v>5.6000000000000001E-2</v>
      </c>
      <c r="L46" s="22">
        <f t="shared" ref="L46" si="24">ROUND(J46*K46*((365-202)/(365+202*K46)),0)</f>
        <v>1386358</v>
      </c>
      <c r="M46" s="22">
        <f>SUM(L46:L46)</f>
        <v>1386358</v>
      </c>
      <c r="N46" s="158">
        <f>J46+M46</f>
        <v>58540526.764475599</v>
      </c>
      <c r="O46" s="188"/>
      <c r="P46" s="22">
        <f t="shared" ref="P46" si="25">I46+M46</f>
        <v>1619482.0544755945</v>
      </c>
      <c r="Q46" s="22">
        <f>+D46+P46</f>
        <v>58540526.764475599</v>
      </c>
      <c r="R46" s="13"/>
    </row>
    <row r="47" spans="1:18">
      <c r="B47" s="1" t="s">
        <v>33</v>
      </c>
      <c r="D47" s="154">
        <f t="shared" ref="D47:J47" si="26">SUM(D46:D46)</f>
        <v>56921044.710000001</v>
      </c>
      <c r="E47" s="19">
        <f t="shared" si="26"/>
        <v>-1933665.555655011</v>
      </c>
      <c r="F47" s="19">
        <f t="shared" si="26"/>
        <v>368805.29</v>
      </c>
      <c r="G47" s="19">
        <f t="shared" si="26"/>
        <v>2439824.9547361974</v>
      </c>
      <c r="H47" s="19">
        <f t="shared" si="26"/>
        <v>-641840.63460559188</v>
      </c>
      <c r="I47" s="19">
        <f t="shared" si="26"/>
        <v>233124.05447559454</v>
      </c>
      <c r="J47" s="154">
        <f t="shared" si="26"/>
        <v>57154168.764475599</v>
      </c>
      <c r="K47" s="157"/>
      <c r="L47" s="19">
        <f>SUM(L46:L46)</f>
        <v>1386358</v>
      </c>
      <c r="M47" s="19">
        <f>SUM(M46:M46)</f>
        <v>1386358</v>
      </c>
      <c r="N47" s="154">
        <f>SUM(N46:N46)</f>
        <v>58540526.764475599</v>
      </c>
      <c r="O47" s="186"/>
      <c r="P47" s="19">
        <f>SUM(P46:P46)</f>
        <v>1619482.0544755945</v>
      </c>
      <c r="Q47" s="19">
        <f>SUM(Q46:Q46)</f>
        <v>58540526.764475599</v>
      </c>
      <c r="R47" s="13"/>
    </row>
    <row r="48" spans="1:18">
      <c r="B48" s="36"/>
      <c r="D48" s="154"/>
      <c r="E48" s="19"/>
      <c r="F48" s="19"/>
      <c r="G48" s="19"/>
      <c r="H48" s="19"/>
      <c r="I48" s="19"/>
      <c r="J48" s="154"/>
      <c r="K48" s="157"/>
      <c r="L48" s="19"/>
      <c r="M48" s="19"/>
      <c r="N48" s="154"/>
      <c r="O48" s="186"/>
      <c r="P48" s="19"/>
      <c r="Q48" s="19"/>
      <c r="R48" s="13"/>
    </row>
    <row r="49" spans="1:18" s="23" customFormat="1">
      <c r="B49" s="36" t="s">
        <v>67</v>
      </c>
      <c r="D49" s="158">
        <v>11563656.540000001</v>
      </c>
      <c r="E49" s="22">
        <v>-345127.45251082414</v>
      </c>
      <c r="F49" s="22">
        <v>0</v>
      </c>
      <c r="G49" s="22">
        <v>561975.9045623173</v>
      </c>
      <c r="H49" s="22">
        <v>-122523.46761505041</v>
      </c>
      <c r="I49" s="22">
        <f>SUM(E49:H49)</f>
        <v>94324.984436442755</v>
      </c>
      <c r="J49" s="158">
        <f>D49+I49</f>
        <v>11657981.524436444</v>
      </c>
      <c r="K49" s="97">
        <f>$K$13</f>
        <v>5.6000000000000001E-2</v>
      </c>
      <c r="L49" s="22">
        <f>ROUND(J49*K49*((365-202)/(365+202*K49)),0)</f>
        <v>282781</v>
      </c>
      <c r="M49" s="22">
        <f>SUM(L49:L49)</f>
        <v>282781</v>
      </c>
      <c r="N49" s="158">
        <f>J49+M49</f>
        <v>11940762.524436444</v>
      </c>
      <c r="O49" s="188"/>
      <c r="P49" s="22">
        <f t="shared" ref="P49" si="27">I49+M49</f>
        <v>377105.98443644273</v>
      </c>
      <c r="Q49" s="22">
        <f>+D49+P49</f>
        <v>11940762.524436444</v>
      </c>
      <c r="R49" s="24"/>
    </row>
    <row r="50" spans="1:18">
      <c r="B50" s="1" t="s">
        <v>33</v>
      </c>
      <c r="D50" s="154">
        <f t="shared" ref="D50:J50" si="28">SUM(D49)</f>
        <v>11563656.540000001</v>
      </c>
      <c r="E50" s="19">
        <f t="shared" si="28"/>
        <v>-345127.45251082414</v>
      </c>
      <c r="F50" s="19">
        <f t="shared" si="28"/>
        <v>0</v>
      </c>
      <c r="G50" s="19">
        <f t="shared" si="28"/>
        <v>561975.9045623173</v>
      </c>
      <c r="H50" s="19">
        <f t="shared" si="28"/>
        <v>-122523.46761505041</v>
      </c>
      <c r="I50" s="19">
        <f t="shared" si="28"/>
        <v>94324.984436442755</v>
      </c>
      <c r="J50" s="154">
        <f t="shared" si="28"/>
        <v>11657981.524436444</v>
      </c>
      <c r="K50" s="157"/>
      <c r="L50" s="19">
        <f>SUM(L49)</f>
        <v>282781</v>
      </c>
      <c r="M50" s="19">
        <f>SUM(M49)</f>
        <v>282781</v>
      </c>
      <c r="N50" s="154">
        <f>SUM(N49)</f>
        <v>11940762.524436444</v>
      </c>
      <c r="O50" s="186"/>
      <c r="P50" s="19">
        <f>SUM(P49)</f>
        <v>377105.98443644273</v>
      </c>
      <c r="Q50" s="19">
        <f>SUM(Q49)</f>
        <v>11940762.524436444</v>
      </c>
      <c r="R50" s="13"/>
    </row>
    <row r="51" spans="1:18">
      <c r="D51" s="154"/>
      <c r="E51" s="19"/>
      <c r="F51" s="19"/>
      <c r="G51" s="19"/>
      <c r="H51" s="19"/>
      <c r="I51" s="19"/>
      <c r="J51" s="154" t="s">
        <v>65</v>
      </c>
      <c r="K51" s="19"/>
      <c r="L51" s="19"/>
      <c r="M51" s="19"/>
      <c r="N51" s="154"/>
      <c r="O51" s="185"/>
      <c r="P51" s="19"/>
      <c r="Q51" s="19"/>
    </row>
    <row r="52" spans="1:18">
      <c r="B52" s="36" t="s">
        <v>69</v>
      </c>
      <c r="D52" s="154">
        <v>289221.94</v>
      </c>
      <c r="E52" s="19">
        <v>-5413.3080012810542</v>
      </c>
      <c r="F52" s="19">
        <v>2306.16</v>
      </c>
      <c r="G52" s="19">
        <v>4893.184123443004</v>
      </c>
      <c r="H52" s="19">
        <v>0</v>
      </c>
      <c r="I52" s="19">
        <f>SUM(E52:H52)</f>
        <v>1786.0361221619496</v>
      </c>
      <c r="J52" s="154">
        <f>D52+I52</f>
        <v>291007.97612216196</v>
      </c>
      <c r="K52" s="157">
        <v>0</v>
      </c>
      <c r="L52" s="19">
        <f t="shared" ref="L52:L53" si="29">ROUND(J52*K52*((365-202)/(365+202*K52)),0)</f>
        <v>0</v>
      </c>
      <c r="M52" s="19">
        <f>SUM(L52:L52)</f>
        <v>0</v>
      </c>
      <c r="N52" s="154">
        <f>J52+M52</f>
        <v>291007.97612216196</v>
      </c>
      <c r="O52" s="186"/>
      <c r="P52" s="19">
        <f>I52+M52</f>
        <v>1786.0361221619496</v>
      </c>
      <c r="Q52" s="19">
        <f>+D52+P52</f>
        <v>291007.97612216196</v>
      </c>
      <c r="R52" s="13"/>
    </row>
    <row r="53" spans="1:18">
      <c r="B53" s="36" t="s">
        <v>71</v>
      </c>
      <c r="D53" s="158">
        <v>22717.03</v>
      </c>
      <c r="E53" s="22">
        <v>-769.31999694888032</v>
      </c>
      <c r="F53" s="22">
        <v>0</v>
      </c>
      <c r="G53" s="22">
        <v>629</v>
      </c>
      <c r="H53" s="22">
        <v>0</v>
      </c>
      <c r="I53" s="22">
        <f>SUM(E53:H53)</f>
        <v>-140.31999694888032</v>
      </c>
      <c r="J53" s="158">
        <f>D53+I53</f>
        <v>22576.710003051117</v>
      </c>
      <c r="K53" s="159">
        <v>0</v>
      </c>
      <c r="L53" s="22">
        <f t="shared" si="29"/>
        <v>0</v>
      </c>
      <c r="M53" s="22">
        <f>SUM(L53:L53)</f>
        <v>0</v>
      </c>
      <c r="N53" s="158">
        <f>J53+M53</f>
        <v>22576.710003051117</v>
      </c>
      <c r="O53" s="188"/>
      <c r="P53" s="22">
        <f t="shared" ref="P53" si="30">I53+M53</f>
        <v>-140.31999694888032</v>
      </c>
      <c r="Q53" s="22">
        <f>+D53+P53</f>
        <v>22576.710003051117</v>
      </c>
      <c r="R53" s="13"/>
    </row>
    <row r="54" spans="1:18">
      <c r="B54" s="1" t="s">
        <v>33</v>
      </c>
      <c r="D54" s="154">
        <f t="shared" ref="D54:J54" si="31">SUM(D52:D53)</f>
        <v>311938.96999999997</v>
      </c>
      <c r="E54" s="19">
        <f t="shared" si="31"/>
        <v>-6182.6279982299347</v>
      </c>
      <c r="F54" s="19">
        <f t="shared" si="31"/>
        <v>2306.16</v>
      </c>
      <c r="G54" s="19">
        <f t="shared" si="31"/>
        <v>5522.184123443004</v>
      </c>
      <c r="H54" s="19">
        <f t="shared" si="31"/>
        <v>0</v>
      </c>
      <c r="I54" s="19">
        <f t="shared" si="31"/>
        <v>1645.7161252130693</v>
      </c>
      <c r="J54" s="154">
        <f t="shared" si="31"/>
        <v>313584.68612521305</v>
      </c>
      <c r="K54" s="159"/>
      <c r="L54" s="19">
        <f>SUM(L52:L53)</f>
        <v>0</v>
      </c>
      <c r="M54" s="19">
        <f>SUM(M52:M53)</f>
        <v>0</v>
      </c>
      <c r="N54" s="154">
        <f>SUM(N52:N53)</f>
        <v>313584.68612521305</v>
      </c>
      <c r="O54" s="186"/>
      <c r="P54" s="19">
        <f>SUM(P52:P53)</f>
        <v>1645.7161252130693</v>
      </c>
      <c r="Q54" s="19">
        <f>SUM(Q52:Q53)</f>
        <v>313584.68612521305</v>
      </c>
      <c r="R54" s="13"/>
    </row>
    <row r="55" spans="1:18">
      <c r="D55" s="154"/>
      <c r="E55" s="19"/>
      <c r="F55" s="19"/>
      <c r="G55" s="19"/>
      <c r="H55" s="19"/>
      <c r="I55" s="19"/>
      <c r="J55" s="154"/>
      <c r="K55" s="22"/>
      <c r="L55" s="19"/>
      <c r="M55" s="19"/>
      <c r="N55" s="154"/>
      <c r="O55" s="185"/>
      <c r="P55" s="19"/>
      <c r="Q55" s="19"/>
    </row>
    <row r="56" spans="1:18" s="23" customFormat="1">
      <c r="A56" s="1"/>
      <c r="B56" s="1" t="s">
        <v>36</v>
      </c>
      <c r="C56" s="1"/>
      <c r="D56" s="158">
        <v>411236.89999999997</v>
      </c>
      <c r="E56" s="22">
        <v>0</v>
      </c>
      <c r="F56" s="22">
        <v>0</v>
      </c>
      <c r="G56" s="22">
        <v>0</v>
      </c>
      <c r="H56" s="22">
        <v>0</v>
      </c>
      <c r="I56" s="22">
        <f>SUM(E56:H56)</f>
        <v>0</v>
      </c>
      <c r="J56" s="158">
        <f>D56+I56</f>
        <v>411236.89999999997</v>
      </c>
      <c r="K56" s="159">
        <v>0</v>
      </c>
      <c r="L56" s="22">
        <f t="shared" ref="L56:L66" si="32">ROUND(J56*K56*((365-202)/(365+202*K56)),0)</f>
        <v>0</v>
      </c>
      <c r="M56" s="22">
        <f>SUM(L56:L56)</f>
        <v>0</v>
      </c>
      <c r="N56" s="158">
        <f>J56+M56</f>
        <v>411236.89999999997</v>
      </c>
      <c r="O56" s="188"/>
      <c r="P56" s="22">
        <f t="shared" ref="P56:P66" si="33">I56+M56</f>
        <v>0</v>
      </c>
      <c r="Q56" s="22">
        <f>+D56+P56</f>
        <v>411236.89999999997</v>
      </c>
      <c r="R56" s="24"/>
    </row>
    <row r="57" spans="1:18" s="23" customFormat="1">
      <c r="A57" s="1"/>
      <c r="B57" s="1"/>
      <c r="C57" s="1"/>
      <c r="D57" s="154"/>
      <c r="E57" s="22"/>
      <c r="F57" s="19"/>
      <c r="G57" s="19"/>
      <c r="H57" s="19"/>
      <c r="I57" s="19"/>
      <c r="J57" s="154"/>
      <c r="K57" s="159"/>
      <c r="L57" s="22"/>
      <c r="M57" s="22"/>
      <c r="N57" s="154"/>
      <c r="O57" s="186"/>
      <c r="P57" s="19"/>
      <c r="Q57" s="19"/>
      <c r="R57" s="24"/>
    </row>
    <row r="58" spans="1:18" s="23" customFormat="1">
      <c r="A58" s="1"/>
      <c r="B58" s="1" t="s">
        <v>38</v>
      </c>
      <c r="C58" s="1"/>
      <c r="D58" s="158">
        <v>-1020000</v>
      </c>
      <c r="E58" s="22">
        <f>-D58</f>
        <v>1020000</v>
      </c>
      <c r="F58" s="22">
        <v>0</v>
      </c>
      <c r="G58" s="22">
        <v>0</v>
      </c>
      <c r="H58" s="22">
        <v>0</v>
      </c>
      <c r="I58" s="22">
        <f t="shared" ref="I58:I64" si="34">SUM(E58:H58)</f>
        <v>1020000</v>
      </c>
      <c r="J58" s="158">
        <f t="shared" ref="J58:J64" si="35">D58+I58</f>
        <v>0</v>
      </c>
      <c r="K58" s="159">
        <v>0</v>
      </c>
      <c r="L58" s="22">
        <f t="shared" si="32"/>
        <v>0</v>
      </c>
      <c r="M58" s="22">
        <f t="shared" ref="M58:M64" si="36">SUM(L58:L58)</f>
        <v>0</v>
      </c>
      <c r="N58" s="158">
        <f t="shared" ref="N58:N64" si="37">J58+M58</f>
        <v>0</v>
      </c>
      <c r="O58" s="188"/>
      <c r="P58" s="22">
        <f t="shared" si="33"/>
        <v>1020000</v>
      </c>
      <c r="Q58" s="22">
        <f t="shared" ref="Q58:Q64" si="38">+D58+P58</f>
        <v>0</v>
      </c>
      <c r="R58" s="24"/>
    </row>
    <row r="59" spans="1:18" s="23" customFormat="1">
      <c r="A59" s="1"/>
      <c r="B59" s="1" t="s">
        <v>40</v>
      </c>
      <c r="C59" s="1"/>
      <c r="D59" s="158">
        <v>-3917991.3699999996</v>
      </c>
      <c r="E59" s="22">
        <f>-D59</f>
        <v>3917991.3699999996</v>
      </c>
      <c r="F59" s="22">
        <v>0</v>
      </c>
      <c r="G59" s="22">
        <v>0</v>
      </c>
      <c r="H59" s="22">
        <v>0</v>
      </c>
      <c r="I59" s="22">
        <f t="shared" si="34"/>
        <v>3917991.3699999996</v>
      </c>
      <c r="J59" s="158">
        <f t="shared" si="35"/>
        <v>0</v>
      </c>
      <c r="K59" s="159">
        <v>0</v>
      </c>
      <c r="L59" s="22">
        <f t="shared" si="32"/>
        <v>0</v>
      </c>
      <c r="M59" s="22">
        <f t="shared" si="36"/>
        <v>0</v>
      </c>
      <c r="N59" s="158">
        <f t="shared" si="37"/>
        <v>0</v>
      </c>
      <c r="O59" s="188"/>
      <c r="P59" s="22">
        <f t="shared" si="33"/>
        <v>3917991.3699999996</v>
      </c>
      <c r="Q59" s="22">
        <f t="shared" si="38"/>
        <v>0</v>
      </c>
      <c r="R59" s="24"/>
    </row>
    <row r="60" spans="1:18" s="23" customFormat="1">
      <c r="A60" s="1"/>
      <c r="B60" s="1" t="s">
        <v>145</v>
      </c>
      <c r="C60" s="1"/>
      <c r="D60" s="158">
        <v>0</v>
      </c>
      <c r="E60" s="22">
        <f>-D60</f>
        <v>0</v>
      </c>
      <c r="F60" s="22">
        <v>0</v>
      </c>
      <c r="G60" s="22">
        <v>0</v>
      </c>
      <c r="H60" s="22">
        <v>0</v>
      </c>
      <c r="I60" s="22">
        <f t="shared" si="34"/>
        <v>0</v>
      </c>
      <c r="J60" s="158">
        <f t="shared" si="35"/>
        <v>0</v>
      </c>
      <c r="K60" s="159">
        <v>0</v>
      </c>
      <c r="L60" s="22">
        <f t="shared" si="32"/>
        <v>0</v>
      </c>
      <c r="M60" s="22">
        <f t="shared" si="36"/>
        <v>0</v>
      </c>
      <c r="N60" s="158">
        <f t="shared" si="37"/>
        <v>0</v>
      </c>
      <c r="O60" s="188"/>
      <c r="P60" s="22">
        <f t="shared" si="33"/>
        <v>0</v>
      </c>
      <c r="Q60" s="22">
        <f t="shared" si="38"/>
        <v>0</v>
      </c>
      <c r="R60" s="24"/>
    </row>
    <row r="61" spans="1:18" s="23" customFormat="1">
      <c r="A61" s="1"/>
      <c r="B61" s="1" t="s">
        <v>146</v>
      </c>
      <c r="C61" s="1"/>
      <c r="D61" s="158">
        <v>3356912.14</v>
      </c>
      <c r="E61" s="22">
        <f>-D61</f>
        <v>-3356912.14</v>
      </c>
      <c r="F61" s="22">
        <v>0</v>
      </c>
      <c r="G61" s="22">
        <v>0</v>
      </c>
      <c r="H61" s="22">
        <v>0</v>
      </c>
      <c r="I61" s="22">
        <f t="shared" si="34"/>
        <v>-3356912.14</v>
      </c>
      <c r="J61" s="158">
        <f t="shared" si="35"/>
        <v>0</v>
      </c>
      <c r="K61" s="159">
        <v>0</v>
      </c>
      <c r="L61" s="22">
        <f t="shared" si="32"/>
        <v>0</v>
      </c>
      <c r="M61" s="22">
        <f t="shared" si="36"/>
        <v>0</v>
      </c>
      <c r="N61" s="158">
        <f t="shared" si="37"/>
        <v>0</v>
      </c>
      <c r="O61" s="188"/>
      <c r="P61" s="22">
        <f t="shared" si="33"/>
        <v>-3356912.14</v>
      </c>
      <c r="Q61" s="22">
        <f t="shared" si="38"/>
        <v>0</v>
      </c>
      <c r="R61" s="24"/>
    </row>
    <row r="62" spans="1:18" s="23" customFormat="1">
      <c r="A62" s="1"/>
      <c r="B62" s="1" t="s">
        <v>50</v>
      </c>
      <c r="C62" s="1"/>
      <c r="D62" s="158">
        <v>34429.25</v>
      </c>
      <c r="E62" s="22">
        <f>-D62</f>
        <v>-34429.25</v>
      </c>
      <c r="F62" s="22">
        <v>0</v>
      </c>
      <c r="G62" s="22">
        <v>0</v>
      </c>
      <c r="H62" s="22">
        <v>0</v>
      </c>
      <c r="I62" s="22">
        <f t="shared" si="34"/>
        <v>-34429.25</v>
      </c>
      <c r="J62" s="158">
        <f t="shared" si="35"/>
        <v>0</v>
      </c>
      <c r="K62" s="159">
        <v>0</v>
      </c>
      <c r="L62" s="22">
        <f t="shared" si="32"/>
        <v>0</v>
      </c>
      <c r="M62" s="22">
        <f t="shared" si="36"/>
        <v>0</v>
      </c>
      <c r="N62" s="158">
        <f t="shared" si="37"/>
        <v>0</v>
      </c>
      <c r="O62" s="188"/>
      <c r="P62" s="22">
        <f t="shared" si="33"/>
        <v>-34429.25</v>
      </c>
      <c r="Q62" s="22">
        <f t="shared" si="38"/>
        <v>0</v>
      </c>
      <c r="R62" s="24"/>
    </row>
    <row r="63" spans="1:18" s="23" customFormat="1">
      <c r="A63" s="1"/>
      <c r="B63" s="1" t="s">
        <v>72</v>
      </c>
      <c r="C63" s="1"/>
      <c r="D63" s="158">
        <v>58490.83</v>
      </c>
      <c r="E63" s="22">
        <v>0</v>
      </c>
      <c r="F63" s="22">
        <f>-D63</f>
        <v>-58490.83</v>
      </c>
      <c r="G63" s="22">
        <v>0</v>
      </c>
      <c r="H63" s="22">
        <v>0</v>
      </c>
      <c r="I63" s="22">
        <f t="shared" si="34"/>
        <v>-58490.83</v>
      </c>
      <c r="J63" s="158">
        <f t="shared" si="35"/>
        <v>0</v>
      </c>
      <c r="K63" s="159">
        <v>0</v>
      </c>
      <c r="L63" s="22">
        <f t="shared" si="32"/>
        <v>0</v>
      </c>
      <c r="M63" s="22">
        <f t="shared" si="36"/>
        <v>0</v>
      </c>
      <c r="N63" s="158">
        <f t="shared" si="37"/>
        <v>0</v>
      </c>
      <c r="O63" s="188"/>
      <c r="P63" s="22">
        <f t="shared" si="33"/>
        <v>-58490.83</v>
      </c>
      <c r="Q63" s="22">
        <f t="shared" si="38"/>
        <v>0</v>
      </c>
      <c r="R63" s="24"/>
    </row>
    <row r="64" spans="1:18" s="23" customFormat="1">
      <c r="A64" s="1"/>
      <c r="B64" s="1" t="s">
        <v>54</v>
      </c>
      <c r="C64" s="1"/>
      <c r="D64" s="158">
        <v>116147.11</v>
      </c>
      <c r="E64" s="22">
        <f>D64*-1</f>
        <v>-116147.11</v>
      </c>
      <c r="F64" s="22">
        <v>0</v>
      </c>
      <c r="G64" s="22">
        <v>0</v>
      </c>
      <c r="H64" s="22">
        <v>0</v>
      </c>
      <c r="I64" s="22">
        <f t="shared" si="34"/>
        <v>-116147.11</v>
      </c>
      <c r="J64" s="158">
        <f t="shared" si="35"/>
        <v>0</v>
      </c>
      <c r="K64" s="159">
        <v>0</v>
      </c>
      <c r="L64" s="22">
        <f t="shared" si="32"/>
        <v>0</v>
      </c>
      <c r="M64" s="22">
        <f t="shared" si="36"/>
        <v>0</v>
      </c>
      <c r="N64" s="158">
        <f t="shared" si="37"/>
        <v>0</v>
      </c>
      <c r="O64" s="188"/>
      <c r="P64" s="22">
        <f t="shared" si="33"/>
        <v>-116147.11</v>
      </c>
      <c r="Q64" s="22">
        <f t="shared" si="38"/>
        <v>0</v>
      </c>
      <c r="R64" s="24"/>
    </row>
    <row r="65" spans="1:18" s="23" customFormat="1">
      <c r="A65" s="1"/>
      <c r="D65" s="162"/>
      <c r="E65" s="22"/>
      <c r="F65" s="19"/>
      <c r="G65" s="19"/>
      <c r="H65" s="19"/>
      <c r="I65" s="19" t="s">
        <v>65</v>
      </c>
      <c r="J65" s="154"/>
      <c r="K65" s="159"/>
      <c r="L65" s="19"/>
      <c r="M65" s="22"/>
      <c r="N65" s="158"/>
      <c r="O65" s="186"/>
      <c r="P65" s="19"/>
      <c r="Q65" s="19"/>
      <c r="R65" s="24"/>
    </row>
    <row r="66" spans="1:18" s="23" customFormat="1">
      <c r="A66" s="1"/>
      <c r="B66" s="1" t="s">
        <v>147</v>
      </c>
      <c r="C66" s="1"/>
      <c r="D66" s="158">
        <v>659000</v>
      </c>
      <c r="E66" s="22">
        <v>0</v>
      </c>
      <c r="F66" s="22">
        <v>0</v>
      </c>
      <c r="G66" s="22">
        <v>0</v>
      </c>
      <c r="H66" s="22">
        <v>0</v>
      </c>
      <c r="I66" s="22">
        <f>SUM(E66:H66)</f>
        <v>0</v>
      </c>
      <c r="J66" s="158">
        <f>D66+I66</f>
        <v>659000</v>
      </c>
      <c r="K66" s="159">
        <v>0</v>
      </c>
      <c r="L66" s="22">
        <f t="shared" si="32"/>
        <v>0</v>
      </c>
      <c r="M66" s="22">
        <f>SUM(L66:L66)</f>
        <v>0</v>
      </c>
      <c r="N66" s="158">
        <f>J66+M66</f>
        <v>659000</v>
      </c>
      <c r="O66" s="188"/>
      <c r="P66" s="22">
        <f t="shared" si="33"/>
        <v>0</v>
      </c>
      <c r="Q66" s="22">
        <f>+D66+P66</f>
        <v>659000</v>
      </c>
      <c r="R66" s="24"/>
    </row>
    <row r="67" spans="1:18" s="23" customFormat="1">
      <c r="A67" s="1"/>
      <c r="C67" s="1"/>
      <c r="D67" s="154"/>
      <c r="E67" s="22"/>
      <c r="F67" s="19"/>
      <c r="G67" s="19"/>
      <c r="H67" s="19"/>
      <c r="I67" s="19"/>
      <c r="J67" s="154"/>
      <c r="K67" s="19"/>
      <c r="L67" s="19"/>
      <c r="M67" s="22"/>
      <c r="N67" s="154"/>
      <c r="O67" s="186"/>
      <c r="P67" s="19"/>
      <c r="Q67" s="19"/>
      <c r="R67" s="24"/>
    </row>
    <row r="68" spans="1:18">
      <c r="B68" s="29" t="s">
        <v>6</v>
      </c>
      <c r="C68" s="30"/>
      <c r="D68" s="161">
        <f t="shared" ref="D68:M68" si="39">+D44+D47+D50+D54+D56+SUM(D58:D66)</f>
        <v>113107248.52000003</v>
      </c>
      <c r="E68" s="35">
        <f t="shared" si="39"/>
        <v>-2348262.1723518576</v>
      </c>
      <c r="F68" s="35">
        <f t="shared" si="39"/>
        <v>477709.64000000007</v>
      </c>
      <c r="G68" s="35">
        <f t="shared" si="39"/>
        <v>4654444.1937600281</v>
      </c>
      <c r="H68" s="35">
        <f>+H44+H47+H50+H54+H56+SUM(H58:H66)</f>
        <v>-1336803.4922206423</v>
      </c>
      <c r="I68" s="35">
        <f t="shared" si="39"/>
        <v>1447088.1691875274</v>
      </c>
      <c r="J68" s="161">
        <f t="shared" si="39"/>
        <v>114554336.68918756</v>
      </c>
      <c r="K68" s="35">
        <f t="shared" si="39"/>
        <v>0</v>
      </c>
      <c r="L68" s="35">
        <f>+L44+L47+L50+L54+L56+SUM(L58:L66)</f>
        <v>2745116</v>
      </c>
      <c r="M68" s="35">
        <f t="shared" si="39"/>
        <v>2745116</v>
      </c>
      <c r="N68" s="161">
        <f>+N44+N47+N50+N54+N56+SUM(N58:N66)</f>
        <v>117299452.68918756</v>
      </c>
      <c r="O68" s="34"/>
      <c r="P68" s="35">
        <f>+P44+P47+P50+P54+P56+SUM(P58:P66)</f>
        <v>4192204.1691875271</v>
      </c>
      <c r="Q68" s="35">
        <f>+Q44+Q47+Q50+Q54+Q56+SUM(Q58:Q66)</f>
        <v>117299452.68918756</v>
      </c>
    </row>
    <row r="69" spans="1:18">
      <c r="D69" s="154"/>
      <c r="E69" s="19" t="s">
        <v>65</v>
      </c>
      <c r="F69" s="19"/>
      <c r="G69" s="19"/>
      <c r="H69" s="19"/>
      <c r="I69" s="19"/>
      <c r="J69" s="154" t="s">
        <v>65</v>
      </c>
      <c r="K69" s="157"/>
      <c r="L69" s="157"/>
      <c r="M69" s="19" t="s">
        <v>65</v>
      </c>
      <c r="N69" s="154"/>
      <c r="O69" s="185"/>
      <c r="P69" s="19"/>
      <c r="Q69" s="19"/>
    </row>
    <row r="70" spans="1:18">
      <c r="A70" s="10" t="s">
        <v>73</v>
      </c>
      <c r="B70" s="10"/>
      <c r="D70" s="154"/>
      <c r="E70" s="19"/>
      <c r="F70" s="19"/>
      <c r="G70" s="19"/>
      <c r="H70" s="19"/>
      <c r="I70" s="19"/>
      <c r="J70" s="154" t="s">
        <v>65</v>
      </c>
      <c r="K70" s="19"/>
      <c r="L70" s="19"/>
      <c r="M70" s="19"/>
      <c r="N70" s="154"/>
      <c r="O70" s="186"/>
      <c r="P70" s="19"/>
      <c r="Q70" s="19"/>
    </row>
    <row r="71" spans="1:18">
      <c r="B71" s="36" t="s">
        <v>60</v>
      </c>
      <c r="D71" s="154">
        <v>1598271.14</v>
      </c>
      <c r="E71" s="19">
        <v>-53701.815028054792</v>
      </c>
      <c r="F71" s="19">
        <v>8257.06</v>
      </c>
      <c r="G71" s="19">
        <v>59009.315254574911</v>
      </c>
      <c r="H71" s="19">
        <v>0</v>
      </c>
      <c r="I71" s="19">
        <f>SUM(E71:H71)</f>
        <v>13564.560226520116</v>
      </c>
      <c r="J71" s="154">
        <f>D71+I71</f>
        <v>1611835.70022652</v>
      </c>
      <c r="K71" s="157">
        <f>$K$13</f>
        <v>5.6000000000000001E-2</v>
      </c>
      <c r="L71" s="19">
        <f t="shared" ref="L71:L73" si="40">ROUND(J71*K71*((365-202)/(365+202*K71)),0)</f>
        <v>39097</v>
      </c>
      <c r="M71" s="19">
        <f>SUM(L71:L71)</f>
        <v>39097</v>
      </c>
      <c r="N71" s="154">
        <f>J71+M71</f>
        <v>1650932.70022652</v>
      </c>
      <c r="O71" s="186"/>
      <c r="P71" s="19">
        <f>I71+M71</f>
        <v>52661.560226520116</v>
      </c>
      <c r="Q71" s="19">
        <f>+D71+P71</f>
        <v>1650932.70022652</v>
      </c>
      <c r="R71" s="13"/>
    </row>
    <row r="72" spans="1:18" s="23" customFormat="1">
      <c r="B72" s="36" t="s">
        <v>61</v>
      </c>
      <c r="D72" s="154">
        <v>7839.02</v>
      </c>
      <c r="E72" s="19">
        <v>-94.865107243711321</v>
      </c>
      <c r="F72" s="19">
        <v>0</v>
      </c>
      <c r="G72" s="19">
        <v>289.42223311804145</v>
      </c>
      <c r="H72" s="19">
        <v>0</v>
      </c>
      <c r="I72" s="19">
        <f>SUM(E72:H72)</f>
        <v>194.55712587433013</v>
      </c>
      <c r="J72" s="154">
        <f>D72+I72</f>
        <v>8033.5771258743307</v>
      </c>
      <c r="K72" s="157">
        <f>$K$13</f>
        <v>5.6000000000000001E-2</v>
      </c>
      <c r="L72" s="19">
        <f t="shared" si="40"/>
        <v>195</v>
      </c>
      <c r="M72" s="19">
        <f>SUM(L72:L72)</f>
        <v>195</v>
      </c>
      <c r="N72" s="154">
        <f>J72+M72</f>
        <v>8228.5771258743298</v>
      </c>
      <c r="O72" s="188"/>
      <c r="P72" s="19">
        <f>I72+M72</f>
        <v>389.55712587433015</v>
      </c>
      <c r="Q72" s="19">
        <f>+D72+P72</f>
        <v>8228.5771258743298</v>
      </c>
      <c r="R72" s="24"/>
    </row>
    <row r="73" spans="1:18">
      <c r="B73" s="36" t="s">
        <v>63</v>
      </c>
      <c r="D73" s="158">
        <v>2329.4300000000003</v>
      </c>
      <c r="E73" s="22">
        <v>-16.946605025285209</v>
      </c>
      <c r="F73" s="22">
        <v>24.7</v>
      </c>
      <c r="G73" s="22">
        <v>86.004224060170699</v>
      </c>
      <c r="H73" s="22">
        <v>0</v>
      </c>
      <c r="I73" s="22">
        <f>SUM(E73:H73)</f>
        <v>93.757619034885494</v>
      </c>
      <c r="J73" s="158">
        <f>D73+I73</f>
        <v>2423.1876190348858</v>
      </c>
      <c r="K73" s="159">
        <f>$K$13</f>
        <v>5.6000000000000001E-2</v>
      </c>
      <c r="L73" s="22">
        <f t="shared" si="40"/>
        <v>59</v>
      </c>
      <c r="M73" s="22">
        <f>SUM(L73:L73)</f>
        <v>59</v>
      </c>
      <c r="N73" s="158">
        <f>J73+M73</f>
        <v>2482.1876190348858</v>
      </c>
      <c r="O73" s="188"/>
      <c r="P73" s="22">
        <f t="shared" ref="P73" si="41">I73+M73</f>
        <v>152.75761903488549</v>
      </c>
      <c r="Q73" s="22">
        <f>+D73+P73</f>
        <v>2482.1876190348858</v>
      </c>
      <c r="R73" s="13"/>
    </row>
    <row r="74" spans="1:18">
      <c r="B74" s="1" t="s">
        <v>33</v>
      </c>
      <c r="D74" s="154">
        <f t="shared" ref="D74:J74" si="42">SUM(D71:D73)</f>
        <v>1608439.5899999999</v>
      </c>
      <c r="E74" s="19">
        <f t="shared" si="42"/>
        <v>-53813.626740323794</v>
      </c>
      <c r="F74" s="19">
        <f t="shared" si="42"/>
        <v>8281.76</v>
      </c>
      <c r="G74" s="19">
        <f t="shared" si="42"/>
        <v>59384.741711753122</v>
      </c>
      <c r="H74" s="19">
        <f t="shared" si="42"/>
        <v>0</v>
      </c>
      <c r="I74" s="19">
        <f t="shared" si="42"/>
        <v>13852.874971429332</v>
      </c>
      <c r="J74" s="154">
        <f t="shared" si="42"/>
        <v>1622292.4649714292</v>
      </c>
      <c r="K74" s="157"/>
      <c r="L74" s="19">
        <f>SUM(L71:L73)</f>
        <v>39351</v>
      </c>
      <c r="M74" s="19">
        <f>SUM(M71:M73)</f>
        <v>39351</v>
      </c>
      <c r="N74" s="154">
        <f>SUM(N71:N73)</f>
        <v>1661643.4649714292</v>
      </c>
      <c r="O74" s="186"/>
      <c r="P74" s="19">
        <f>SUM(P71:P73)</f>
        <v>53203.87497142933</v>
      </c>
      <c r="Q74" s="19">
        <f>SUM(Q71:Q73)</f>
        <v>1661643.4649714292</v>
      </c>
      <c r="R74" s="13"/>
    </row>
    <row r="75" spans="1:18">
      <c r="D75" s="154"/>
      <c r="E75" s="19"/>
      <c r="F75" s="19"/>
      <c r="G75" s="19"/>
      <c r="H75" s="19"/>
      <c r="I75" s="19"/>
      <c r="J75" s="154"/>
      <c r="K75" s="19"/>
      <c r="L75" s="19"/>
      <c r="M75" s="19"/>
      <c r="N75" s="154"/>
      <c r="O75" s="185"/>
      <c r="P75" s="19"/>
      <c r="Q75" s="19"/>
    </row>
    <row r="76" spans="1:18">
      <c r="B76" s="36" t="s">
        <v>66</v>
      </c>
      <c r="D76" s="158">
        <v>7927735.0700000003</v>
      </c>
      <c r="E76" s="22">
        <v>-253030.40724671609</v>
      </c>
      <c r="F76" s="22">
        <v>13369.67</v>
      </c>
      <c r="G76" s="22">
        <v>339809.04526380252</v>
      </c>
      <c r="H76" s="22">
        <v>0</v>
      </c>
      <c r="I76" s="22">
        <f>SUM(E76:H76)</f>
        <v>100148.30801708644</v>
      </c>
      <c r="J76" s="158">
        <f>D76+I76</f>
        <v>8027883.3780170865</v>
      </c>
      <c r="K76" s="159">
        <f>$K$13</f>
        <v>5.6000000000000001E-2</v>
      </c>
      <c r="L76" s="22">
        <f t="shared" ref="L76" si="43">ROUND(J76*K76*((365-202)/(365+202*K76)),0)</f>
        <v>194728</v>
      </c>
      <c r="M76" s="22">
        <f>SUM(L76:L76)</f>
        <v>194728</v>
      </c>
      <c r="N76" s="158">
        <f>J76+M76</f>
        <v>8222611.3780170865</v>
      </c>
      <c r="O76" s="188"/>
      <c r="P76" s="22">
        <f t="shared" ref="P76" si="44">I76+M76</f>
        <v>294876.30801708647</v>
      </c>
      <c r="Q76" s="22">
        <f>+D76+P76</f>
        <v>8222611.3780170865</v>
      </c>
      <c r="R76" s="13"/>
    </row>
    <row r="77" spans="1:18">
      <c r="B77" s="1" t="s">
        <v>33</v>
      </c>
      <c r="D77" s="154">
        <f t="shared" ref="D77:J77" si="45">SUM(D76:D76)</f>
        <v>7927735.0700000003</v>
      </c>
      <c r="E77" s="19">
        <f t="shared" si="45"/>
        <v>-253030.40724671609</v>
      </c>
      <c r="F77" s="19">
        <f t="shared" si="45"/>
        <v>13369.67</v>
      </c>
      <c r="G77" s="19">
        <f t="shared" si="45"/>
        <v>339809.04526380252</v>
      </c>
      <c r="H77" s="19">
        <f t="shared" si="45"/>
        <v>0</v>
      </c>
      <c r="I77" s="19">
        <f t="shared" si="45"/>
        <v>100148.30801708644</v>
      </c>
      <c r="J77" s="154">
        <f t="shared" si="45"/>
        <v>8027883.3780170865</v>
      </c>
      <c r="K77" s="157"/>
      <c r="L77" s="19">
        <f>SUM(L76:L76)</f>
        <v>194728</v>
      </c>
      <c r="M77" s="19">
        <f>SUM(M76:M76)</f>
        <v>194728</v>
      </c>
      <c r="N77" s="154">
        <f>SUM(N76:N76)</f>
        <v>8222611.3780170865</v>
      </c>
      <c r="O77" s="186"/>
      <c r="P77" s="19">
        <f>SUM(P76:P76)</f>
        <v>294876.30801708647</v>
      </c>
      <c r="Q77" s="19">
        <f>SUM(Q76:Q76)</f>
        <v>8222611.3780170865</v>
      </c>
      <c r="R77" s="13"/>
    </row>
    <row r="78" spans="1:18">
      <c r="D78" s="154"/>
      <c r="E78" s="19"/>
      <c r="F78" s="19"/>
      <c r="G78" s="19"/>
      <c r="H78" s="19"/>
      <c r="I78" s="19"/>
      <c r="J78" s="154"/>
      <c r="K78" s="99"/>
      <c r="L78" s="19"/>
      <c r="M78" s="19" t="s">
        <v>65</v>
      </c>
      <c r="N78" s="154"/>
      <c r="O78" s="185"/>
      <c r="P78" s="19"/>
      <c r="Q78" s="19"/>
    </row>
    <row r="79" spans="1:18" s="23" customFormat="1">
      <c r="B79" s="36" t="s">
        <v>75</v>
      </c>
      <c r="D79" s="154">
        <v>289061.67</v>
      </c>
      <c r="E79" s="19">
        <v>-4215.63</v>
      </c>
      <c r="F79" s="19">
        <v>0</v>
      </c>
      <c r="G79" s="19">
        <v>14047.952125750706</v>
      </c>
      <c r="H79" s="19">
        <v>0</v>
      </c>
      <c r="I79" s="19">
        <f>SUM(E79:H79)</f>
        <v>9832.3221257507066</v>
      </c>
      <c r="J79" s="154">
        <f>D79+I79</f>
        <v>298893.99212575069</v>
      </c>
      <c r="K79" s="157">
        <v>5.0999999999999997E-2</v>
      </c>
      <c r="L79" s="19">
        <f t="shared" ref="L79:L81" si="46">ROUND(J79*K79*((365-202)/(365+202*K79)),0)</f>
        <v>6621</v>
      </c>
      <c r="M79" s="19">
        <f>SUM(L79:L79)</f>
        <v>6621</v>
      </c>
      <c r="N79" s="154">
        <f>J79+M79</f>
        <v>305514.99212575069</v>
      </c>
      <c r="O79" s="188"/>
      <c r="P79" s="19">
        <f>I79+M79</f>
        <v>16453.322125750707</v>
      </c>
      <c r="Q79" s="19">
        <f>+D79+P79</f>
        <v>305514.99212575069</v>
      </c>
      <c r="R79" s="24"/>
    </row>
    <row r="80" spans="1:18" s="23" customFormat="1">
      <c r="B80" s="36" t="s">
        <v>76</v>
      </c>
      <c r="D80" s="154">
        <v>0</v>
      </c>
      <c r="E80" s="19">
        <v>0</v>
      </c>
      <c r="F80" s="19">
        <v>0</v>
      </c>
      <c r="G80" s="19">
        <v>0</v>
      </c>
      <c r="H80" s="19">
        <v>0</v>
      </c>
      <c r="I80" s="19">
        <f>SUM(E80:H80)</f>
        <v>0</v>
      </c>
      <c r="J80" s="154">
        <f>D80+I80</f>
        <v>0</v>
      </c>
      <c r="K80" s="157">
        <f>$K$13</f>
        <v>5.6000000000000001E-2</v>
      </c>
      <c r="L80" s="19">
        <f t="shared" si="46"/>
        <v>0</v>
      </c>
      <c r="M80" s="19">
        <f>SUM(L80:L80)</f>
        <v>0</v>
      </c>
      <c r="N80" s="154">
        <f>J80+M80</f>
        <v>0</v>
      </c>
      <c r="O80" s="188"/>
      <c r="P80" s="19">
        <f>I80+M80</f>
        <v>0</v>
      </c>
      <c r="Q80" s="19">
        <f>+D80+P80</f>
        <v>0</v>
      </c>
      <c r="R80" s="24"/>
    </row>
    <row r="81" spans="1:18" s="23" customFormat="1" ht="18">
      <c r="B81" s="36" t="s">
        <v>67</v>
      </c>
      <c r="D81" s="158">
        <v>38692957.090000004</v>
      </c>
      <c r="E81" s="22">
        <v>-1331382.0321530933</v>
      </c>
      <c r="F81" s="22">
        <v>0</v>
      </c>
      <c r="G81" s="22">
        <v>1880418.143311932</v>
      </c>
      <c r="H81" s="28">
        <v>0</v>
      </c>
      <c r="I81" s="22">
        <f>SUM(E81:H81)</f>
        <v>549036.11115883873</v>
      </c>
      <c r="J81" s="158">
        <f>D81+I81</f>
        <v>39241993.201158844</v>
      </c>
      <c r="K81" s="159">
        <f>$K$13</f>
        <v>5.6000000000000001E-2</v>
      </c>
      <c r="L81" s="22">
        <f t="shared" si="46"/>
        <v>951872</v>
      </c>
      <c r="M81" s="22">
        <f>SUM(L81:L81)</f>
        <v>951872</v>
      </c>
      <c r="N81" s="158">
        <f>J81+M81</f>
        <v>40193865.201158844</v>
      </c>
      <c r="O81" s="188"/>
      <c r="P81" s="22">
        <f t="shared" ref="P81" si="47">I81+M81</f>
        <v>1500908.1111588387</v>
      </c>
      <c r="Q81" s="22">
        <f>+D81+P81</f>
        <v>40193865.201158844</v>
      </c>
      <c r="R81" s="24"/>
    </row>
    <row r="82" spans="1:18">
      <c r="B82" s="1" t="s">
        <v>33</v>
      </c>
      <c r="D82" s="154">
        <f t="shared" ref="D82:J82" si="48">SUM(D79:D81)</f>
        <v>38982018.760000005</v>
      </c>
      <c r="E82" s="19">
        <f t="shared" si="48"/>
        <v>-1335597.6621530931</v>
      </c>
      <c r="F82" s="19">
        <f t="shared" si="48"/>
        <v>0</v>
      </c>
      <c r="G82" s="19">
        <f t="shared" si="48"/>
        <v>1894466.0954376827</v>
      </c>
      <c r="H82" s="19">
        <f t="shared" si="48"/>
        <v>0</v>
      </c>
      <c r="I82" s="19">
        <f t="shared" si="48"/>
        <v>558868.43328458944</v>
      </c>
      <c r="J82" s="154">
        <f t="shared" si="48"/>
        <v>39540887.193284594</v>
      </c>
      <c r="K82" s="157"/>
      <c r="L82" s="19">
        <f>SUM(L79:L81)</f>
        <v>958493</v>
      </c>
      <c r="M82" s="19">
        <f>SUM(M79:M81)</f>
        <v>958493</v>
      </c>
      <c r="N82" s="154">
        <f>SUM(N79:N81)</f>
        <v>40499380.193284594</v>
      </c>
      <c r="O82" s="186"/>
      <c r="P82" s="19">
        <f>SUM(P79:P81)</f>
        <v>1517361.4332845893</v>
      </c>
      <c r="Q82" s="19">
        <f>SUM(Q79:Q81)</f>
        <v>40499380.193284594</v>
      </c>
      <c r="R82" s="13"/>
    </row>
    <row r="83" spans="1:18">
      <c r="D83" s="154"/>
      <c r="E83" s="19"/>
      <c r="F83" s="19"/>
      <c r="G83" s="19"/>
      <c r="H83" s="19"/>
      <c r="I83" s="19"/>
      <c r="J83" s="154"/>
      <c r="K83" s="19"/>
      <c r="L83" s="19"/>
      <c r="M83" s="19" t="s">
        <v>65</v>
      </c>
      <c r="N83" s="154"/>
      <c r="O83" s="185"/>
      <c r="P83" s="19"/>
      <c r="Q83" s="19"/>
    </row>
    <row r="84" spans="1:18">
      <c r="B84" s="36" t="s">
        <v>69</v>
      </c>
      <c r="D84" s="158">
        <v>19250.64</v>
      </c>
      <c r="E84" s="22">
        <v>-384.28291926728002</v>
      </c>
      <c r="F84" s="22">
        <v>119.38</v>
      </c>
      <c r="G84" s="22">
        <v>325.69080345051566</v>
      </c>
      <c r="H84" s="22">
        <v>0</v>
      </c>
      <c r="I84" s="22">
        <f>SUM(E84:H84)</f>
        <v>60.787884183235633</v>
      </c>
      <c r="J84" s="158">
        <f>D84+I84</f>
        <v>19311.427884183235</v>
      </c>
      <c r="K84" s="159">
        <v>0</v>
      </c>
      <c r="L84" s="22">
        <f>ROUND(J84*K84*((365-202)/(365+202*K84)),0)</f>
        <v>0</v>
      </c>
      <c r="M84" s="22">
        <f>SUM(L84:L84)</f>
        <v>0</v>
      </c>
      <c r="N84" s="158">
        <f>J84+M84</f>
        <v>19311.427884183235</v>
      </c>
      <c r="O84" s="188"/>
      <c r="P84" s="22">
        <f t="shared" ref="P84" si="49">I84+M84</f>
        <v>60.787884183235633</v>
      </c>
      <c r="Q84" s="22">
        <f>+D84+P84</f>
        <v>19311.427884183235</v>
      </c>
      <c r="R84" s="13"/>
    </row>
    <row r="85" spans="1:18">
      <c r="B85" s="1" t="s">
        <v>33</v>
      </c>
      <c r="D85" s="154">
        <f t="shared" ref="D85:J85" si="50">SUM(D84:D84)</f>
        <v>19250.64</v>
      </c>
      <c r="E85" s="19">
        <f t="shared" si="50"/>
        <v>-384.28291926728002</v>
      </c>
      <c r="F85" s="19">
        <f t="shared" si="50"/>
        <v>119.38</v>
      </c>
      <c r="G85" s="19">
        <f t="shared" si="50"/>
        <v>325.69080345051566</v>
      </c>
      <c r="H85" s="19">
        <f t="shared" si="50"/>
        <v>0</v>
      </c>
      <c r="I85" s="19">
        <f t="shared" si="50"/>
        <v>60.787884183235633</v>
      </c>
      <c r="J85" s="154">
        <f t="shared" si="50"/>
        <v>19311.427884183235</v>
      </c>
      <c r="K85" s="159"/>
      <c r="L85" s="19">
        <f>SUM(L84:L84)</f>
        <v>0</v>
      </c>
      <c r="M85" s="19">
        <f>SUM(M84:M84)</f>
        <v>0</v>
      </c>
      <c r="N85" s="154">
        <f>SUM(N84:N84)</f>
        <v>19311.427884183235</v>
      </c>
      <c r="O85" s="186"/>
      <c r="P85" s="19">
        <f>SUM(P84:P84)</f>
        <v>60.787884183235633</v>
      </c>
      <c r="Q85" s="19">
        <f>SUM(Q84:Q84)</f>
        <v>19311.427884183235</v>
      </c>
      <c r="R85" s="13"/>
    </row>
    <row r="86" spans="1:18">
      <c r="D86" s="154"/>
      <c r="E86" s="19"/>
      <c r="F86" s="19"/>
      <c r="G86" s="19"/>
      <c r="H86" s="19"/>
      <c r="I86" s="19"/>
      <c r="J86" s="154"/>
      <c r="K86" s="22"/>
      <c r="L86" s="19"/>
      <c r="M86" s="19"/>
      <c r="N86" s="154"/>
      <c r="O86" s="185"/>
      <c r="P86" s="19"/>
      <c r="Q86" s="19"/>
    </row>
    <row r="87" spans="1:18" s="23" customFormat="1">
      <c r="B87" s="1" t="s">
        <v>36</v>
      </c>
      <c r="D87" s="154">
        <v>0</v>
      </c>
      <c r="E87" s="22">
        <v>0</v>
      </c>
      <c r="F87" s="22">
        <v>0</v>
      </c>
      <c r="G87" s="22">
        <v>0</v>
      </c>
      <c r="H87" s="22">
        <v>0</v>
      </c>
      <c r="I87" s="22">
        <f>SUM(E87:H87)</f>
        <v>0</v>
      </c>
      <c r="J87" s="158">
        <f>D87+I87</f>
        <v>0</v>
      </c>
      <c r="K87" s="159">
        <v>0</v>
      </c>
      <c r="L87" s="22">
        <f>ROUND(J87*K87*((365-202)/(365+202*K87)),0)</f>
        <v>0</v>
      </c>
      <c r="M87" s="22">
        <f>SUM(L87:L87)</f>
        <v>0</v>
      </c>
      <c r="N87" s="158">
        <f>J87+M87</f>
        <v>0</v>
      </c>
      <c r="O87" s="188"/>
      <c r="P87" s="22">
        <f t="shared" ref="P87:P95" si="51">I87+M87</f>
        <v>0</v>
      </c>
      <c r="Q87" s="22">
        <f>+D87+P87</f>
        <v>0</v>
      </c>
      <c r="R87" s="24"/>
    </row>
    <row r="88" spans="1:18" s="23" customFormat="1">
      <c r="B88" s="1"/>
      <c r="D88" s="154"/>
      <c r="E88" s="22"/>
      <c r="F88" s="22"/>
      <c r="G88" s="22"/>
      <c r="H88" s="22"/>
      <c r="I88" s="22"/>
      <c r="J88" s="158"/>
      <c r="K88" s="159"/>
      <c r="L88" s="22"/>
      <c r="M88" s="22"/>
      <c r="N88" s="158"/>
      <c r="O88" s="188"/>
      <c r="P88" s="22"/>
      <c r="Q88" s="22"/>
      <c r="R88" s="24"/>
    </row>
    <row r="89" spans="1:18" s="23" customFormat="1">
      <c r="B89" s="1" t="s">
        <v>38</v>
      </c>
      <c r="D89" s="158">
        <v>-510000</v>
      </c>
      <c r="E89" s="22">
        <f>-D89</f>
        <v>510000</v>
      </c>
      <c r="F89" s="22">
        <v>0</v>
      </c>
      <c r="G89" s="22">
        <v>0</v>
      </c>
      <c r="H89" s="22">
        <v>0</v>
      </c>
      <c r="I89" s="22">
        <f>SUM(E89:H89)</f>
        <v>510000</v>
      </c>
      <c r="J89" s="158">
        <f>D89+I89</f>
        <v>0</v>
      </c>
      <c r="K89" s="159">
        <v>0</v>
      </c>
      <c r="L89" s="22">
        <f>ROUND(J89*K89*((365-202)/(365+202*K89)),0)</f>
        <v>0</v>
      </c>
      <c r="M89" s="22">
        <f t="shared" ref="M89:M93" si="52">SUM(L89:L89)</f>
        <v>0</v>
      </c>
      <c r="N89" s="158">
        <f>J89+M89</f>
        <v>0</v>
      </c>
      <c r="O89" s="188"/>
      <c r="P89" s="22">
        <f t="shared" si="51"/>
        <v>510000</v>
      </c>
      <c r="Q89" s="22">
        <f>+D89+P89</f>
        <v>0</v>
      </c>
      <c r="R89" s="24"/>
    </row>
    <row r="90" spans="1:18" s="23" customFormat="1">
      <c r="A90" s="1"/>
      <c r="B90" s="1" t="s">
        <v>40</v>
      </c>
      <c r="C90" s="1"/>
      <c r="D90" s="158">
        <v>-1693671.89</v>
      </c>
      <c r="E90" s="22">
        <f>-D90</f>
        <v>1693671.89</v>
      </c>
      <c r="F90" s="22">
        <v>0</v>
      </c>
      <c r="G90" s="22">
        <v>0</v>
      </c>
      <c r="H90" s="22">
        <v>0</v>
      </c>
      <c r="I90" s="22">
        <f>SUM(E90:H90)</f>
        <v>1693671.89</v>
      </c>
      <c r="J90" s="158">
        <f>D90+I90</f>
        <v>0</v>
      </c>
      <c r="K90" s="159">
        <v>0</v>
      </c>
      <c r="L90" s="22">
        <f t="shared" ref="L90:L93" si="53">ROUND(J90*K90*((365-202)/(365+202*K90)),0)</f>
        <v>0</v>
      </c>
      <c r="M90" s="22">
        <f t="shared" si="52"/>
        <v>0</v>
      </c>
      <c r="N90" s="158">
        <f>J90+M90</f>
        <v>0</v>
      </c>
      <c r="O90" s="188"/>
      <c r="P90" s="22">
        <f t="shared" si="51"/>
        <v>1693671.89</v>
      </c>
      <c r="Q90" s="22">
        <f>+D90+P90</f>
        <v>0</v>
      </c>
      <c r="R90" s="24"/>
    </row>
    <row r="91" spans="1:18" s="23" customFormat="1">
      <c r="B91" s="1" t="s">
        <v>48</v>
      </c>
      <c r="D91" s="158">
        <v>1422346.83</v>
      </c>
      <c r="E91" s="22">
        <f>-D91</f>
        <v>-1422346.83</v>
      </c>
      <c r="F91" s="22">
        <v>0</v>
      </c>
      <c r="G91" s="22">
        <v>0</v>
      </c>
      <c r="H91" s="22">
        <v>0</v>
      </c>
      <c r="I91" s="22">
        <f>SUM(E91:H91)</f>
        <v>-1422346.83</v>
      </c>
      <c r="J91" s="158">
        <f>D91+I91</f>
        <v>0</v>
      </c>
      <c r="K91" s="159">
        <v>0</v>
      </c>
      <c r="L91" s="22">
        <f t="shared" si="53"/>
        <v>0</v>
      </c>
      <c r="M91" s="22">
        <f t="shared" si="52"/>
        <v>0</v>
      </c>
      <c r="N91" s="158">
        <f>J91+M91</f>
        <v>0</v>
      </c>
      <c r="O91" s="188"/>
      <c r="P91" s="22">
        <f t="shared" si="51"/>
        <v>-1422346.83</v>
      </c>
      <c r="Q91" s="22">
        <f>+D91+P91</f>
        <v>0</v>
      </c>
      <c r="R91" s="24"/>
    </row>
    <row r="92" spans="1:18" s="23" customFormat="1">
      <c r="B92" s="1" t="s">
        <v>78</v>
      </c>
      <c r="D92" s="158">
        <v>2547.61</v>
      </c>
      <c r="E92" s="22">
        <v>0</v>
      </c>
      <c r="F92" s="22">
        <f>-D92</f>
        <v>-2547.61</v>
      </c>
      <c r="G92" s="22">
        <v>0</v>
      </c>
      <c r="H92" s="22">
        <v>0</v>
      </c>
      <c r="I92" s="22">
        <f>SUM(E92:H92)</f>
        <v>-2547.61</v>
      </c>
      <c r="J92" s="158">
        <f>D92+I92</f>
        <v>0</v>
      </c>
      <c r="K92" s="159">
        <v>0</v>
      </c>
      <c r="L92" s="22">
        <f t="shared" si="53"/>
        <v>0</v>
      </c>
      <c r="M92" s="22">
        <f t="shared" si="52"/>
        <v>0</v>
      </c>
      <c r="N92" s="158">
        <f>J92+M92</f>
        <v>0</v>
      </c>
      <c r="O92" s="188"/>
      <c r="P92" s="22">
        <f t="shared" si="51"/>
        <v>-2547.61</v>
      </c>
      <c r="Q92" s="22">
        <f>+D92+P92</f>
        <v>0</v>
      </c>
      <c r="R92" s="24"/>
    </row>
    <row r="93" spans="1:18" s="23" customFormat="1">
      <c r="B93" s="1" t="s">
        <v>54</v>
      </c>
      <c r="D93" s="158">
        <v>66709.09</v>
      </c>
      <c r="E93" s="22">
        <f>D93*-1</f>
        <v>-66709.09</v>
      </c>
      <c r="F93" s="22">
        <v>0</v>
      </c>
      <c r="G93" s="22">
        <v>0</v>
      </c>
      <c r="H93" s="22">
        <v>0</v>
      </c>
      <c r="I93" s="22">
        <f>SUM(E93:H93)</f>
        <v>-66709.09</v>
      </c>
      <c r="J93" s="158">
        <f>D93+I93</f>
        <v>0</v>
      </c>
      <c r="K93" s="159">
        <v>0</v>
      </c>
      <c r="L93" s="22">
        <f t="shared" si="53"/>
        <v>0</v>
      </c>
      <c r="M93" s="22">
        <f t="shared" si="52"/>
        <v>0</v>
      </c>
      <c r="N93" s="158">
        <f>J93+M93</f>
        <v>0</v>
      </c>
      <c r="O93" s="188"/>
      <c r="P93" s="22">
        <f t="shared" si="51"/>
        <v>-66709.09</v>
      </c>
      <c r="Q93" s="22">
        <f>+D93+P93</f>
        <v>0</v>
      </c>
      <c r="R93" s="24"/>
    </row>
    <row r="94" spans="1:18" s="23" customFormat="1">
      <c r="A94" s="1"/>
      <c r="C94" s="1"/>
      <c r="D94" s="154"/>
      <c r="E94" s="19"/>
      <c r="F94" s="19"/>
      <c r="G94" s="19"/>
      <c r="H94" s="19"/>
      <c r="I94" s="19"/>
      <c r="J94" s="154"/>
      <c r="K94" s="159"/>
      <c r="L94" s="19"/>
      <c r="M94" s="19"/>
      <c r="N94" s="158"/>
      <c r="O94" s="188"/>
      <c r="P94" s="22"/>
      <c r="Q94" s="19"/>
      <c r="R94" s="24"/>
    </row>
    <row r="95" spans="1:18" s="23" customFormat="1">
      <c r="B95" s="1" t="s">
        <v>147</v>
      </c>
      <c r="D95" s="158">
        <v>-488000</v>
      </c>
      <c r="E95" s="22">
        <v>0</v>
      </c>
      <c r="F95" s="22">
        <v>0</v>
      </c>
      <c r="G95" s="22">
        <v>0</v>
      </c>
      <c r="H95" s="22">
        <v>0</v>
      </c>
      <c r="I95" s="22">
        <f>SUM(E95:H95)</f>
        <v>0</v>
      </c>
      <c r="J95" s="158">
        <f>D95+I95</f>
        <v>-488000</v>
      </c>
      <c r="K95" s="159">
        <v>0</v>
      </c>
      <c r="L95" s="22">
        <f t="shared" ref="L95" si="54">ROUND(J95*K95*((365-202)/(365+202*K95)),0)</f>
        <v>0</v>
      </c>
      <c r="M95" s="22">
        <f>SUM(L95:L95)</f>
        <v>0</v>
      </c>
      <c r="N95" s="158">
        <f>J95+M95</f>
        <v>-488000</v>
      </c>
      <c r="O95" s="188"/>
      <c r="P95" s="22">
        <f t="shared" si="51"/>
        <v>0</v>
      </c>
      <c r="Q95" s="22">
        <f>+D95+P95</f>
        <v>-488000</v>
      </c>
      <c r="R95" s="24"/>
    </row>
    <row r="96" spans="1:18" s="23" customFormat="1">
      <c r="A96" s="1"/>
      <c r="C96" s="1"/>
      <c r="D96" s="158"/>
      <c r="E96" s="22"/>
      <c r="F96" s="22"/>
      <c r="G96" s="22"/>
      <c r="H96" s="22"/>
      <c r="I96" s="22"/>
      <c r="J96" s="158"/>
      <c r="K96" s="22"/>
      <c r="L96" s="22"/>
      <c r="M96" s="22"/>
      <c r="N96" s="158"/>
      <c r="O96" s="188"/>
      <c r="P96" s="22"/>
      <c r="Q96" s="22"/>
      <c r="R96" s="24"/>
    </row>
    <row r="97" spans="1:18">
      <c r="B97" s="29" t="s">
        <v>6</v>
      </c>
      <c r="C97" s="30"/>
      <c r="D97" s="161">
        <f t="shared" ref="D97:M97" si="55">+D74+D77+D82+D85+D87+SUM(D89:D95)</f>
        <v>47337375.700000003</v>
      </c>
      <c r="E97" s="35">
        <f t="shared" si="55"/>
        <v>-928210.00905940065</v>
      </c>
      <c r="F97" s="35">
        <f t="shared" si="55"/>
        <v>19223.2</v>
      </c>
      <c r="G97" s="35">
        <f t="shared" si="55"/>
        <v>2293985.5732166888</v>
      </c>
      <c r="H97" s="35">
        <f t="shared" si="55"/>
        <v>0</v>
      </c>
      <c r="I97" s="35">
        <f t="shared" si="55"/>
        <v>1384998.7641572882</v>
      </c>
      <c r="J97" s="161">
        <f>+J74+J77+J82+J85+J87+SUM(J89:J95)</f>
        <v>48722374.464157291</v>
      </c>
      <c r="K97" s="35">
        <f t="shared" si="55"/>
        <v>0</v>
      </c>
      <c r="L97" s="35">
        <f>+L74+L77+L82+L85+L87+SUM(L89:L95)</f>
        <v>1192572</v>
      </c>
      <c r="M97" s="35">
        <f t="shared" si="55"/>
        <v>1192572</v>
      </c>
      <c r="N97" s="161">
        <f>+N74+N77+N82+N85+N87+SUM(N89:N95)</f>
        <v>49914946.464157291</v>
      </c>
      <c r="O97" s="34"/>
      <c r="P97" s="35">
        <f>+P74+P77+P82+P85+P87+SUM(P89:P95)</f>
        <v>2577570.7641572878</v>
      </c>
      <c r="Q97" s="35">
        <f>+Q74+Q77+Q82+Q85+Q87+SUM(Q89:Q95)</f>
        <v>49914946.464157291</v>
      </c>
      <c r="R97" s="13"/>
    </row>
    <row r="98" spans="1:18">
      <c r="D98" s="154"/>
      <c r="E98" s="19"/>
      <c r="F98" s="19"/>
      <c r="G98" s="19"/>
      <c r="H98" s="19"/>
      <c r="I98" s="19"/>
      <c r="J98" s="154" t="s">
        <v>65</v>
      </c>
      <c r="K98" s="19"/>
      <c r="L98" s="19"/>
      <c r="M98" s="19"/>
      <c r="N98" s="154" t="s">
        <v>65</v>
      </c>
      <c r="O98" s="185"/>
      <c r="P98" s="19"/>
      <c r="Q98" s="19"/>
      <c r="R98" s="163"/>
    </row>
    <row r="99" spans="1:18">
      <c r="B99" s="10"/>
      <c r="D99" s="154"/>
      <c r="E99" s="19"/>
      <c r="F99" s="19"/>
      <c r="G99" s="19"/>
      <c r="H99" s="19"/>
      <c r="I99" s="19"/>
      <c r="J99" s="154" t="s">
        <v>65</v>
      </c>
      <c r="K99" s="19"/>
      <c r="L99" s="19"/>
      <c r="M99" s="19"/>
      <c r="N99" s="154"/>
      <c r="O99" s="186"/>
      <c r="P99" s="19"/>
      <c r="Q99" s="19"/>
    </row>
    <row r="100" spans="1:18">
      <c r="A100" s="10" t="s">
        <v>79</v>
      </c>
      <c r="B100" s="10"/>
      <c r="D100" s="154"/>
      <c r="E100" s="19"/>
      <c r="F100" s="19"/>
      <c r="G100" s="19"/>
      <c r="H100" s="19"/>
      <c r="I100" s="19"/>
      <c r="J100" s="154"/>
      <c r="K100" s="19"/>
      <c r="L100" s="19"/>
      <c r="M100" s="19"/>
      <c r="N100" s="154"/>
      <c r="O100" s="186"/>
      <c r="P100" s="19"/>
      <c r="Q100" s="19"/>
    </row>
    <row r="101" spans="1:18">
      <c r="B101" s="36" t="s">
        <v>81</v>
      </c>
      <c r="D101" s="154">
        <v>11693091.790000001</v>
      </c>
      <c r="E101" s="19">
        <v>-411180.25598151586</v>
      </c>
      <c r="F101" s="19">
        <v>626950.53999999992</v>
      </c>
      <c r="G101" s="19">
        <v>427744.97603484511</v>
      </c>
      <c r="H101" s="19">
        <v>-839860.77</v>
      </c>
      <c r="I101" s="19">
        <f>SUM(E101:H101)</f>
        <v>-196345.50994667085</v>
      </c>
      <c r="J101" s="154">
        <f>D101+I101</f>
        <v>11496746.280053331</v>
      </c>
      <c r="K101" s="157">
        <f>$K$13</f>
        <v>5.6000000000000001E-2</v>
      </c>
      <c r="L101" s="19">
        <f t="shared" ref="L101:L102" si="56">ROUND(J101*K101*((365-202)/(365+202*K101)),0)</f>
        <v>278870</v>
      </c>
      <c r="M101" s="19">
        <f>SUM(L101:L101)</f>
        <v>278870</v>
      </c>
      <c r="N101" s="154">
        <f>J101+M101</f>
        <v>11775616.280053331</v>
      </c>
      <c r="O101" s="186"/>
      <c r="P101" s="19">
        <f>I101+M101</f>
        <v>82524.490053329151</v>
      </c>
      <c r="Q101" s="19">
        <f>+D101+P101</f>
        <v>11775616.280053331</v>
      </c>
      <c r="R101" s="13"/>
    </row>
    <row r="102" spans="1:18" ht="18">
      <c r="B102" s="36" t="s">
        <v>82</v>
      </c>
      <c r="D102" s="158">
        <v>958312.38</v>
      </c>
      <c r="E102" s="28">
        <v>-38944.123019956613</v>
      </c>
      <c r="F102" s="28">
        <v>0</v>
      </c>
      <c r="G102" s="28">
        <v>35056.02396515484</v>
      </c>
      <c r="H102" s="28">
        <v>0</v>
      </c>
      <c r="I102" s="22">
        <f>SUM(E102:H102)</f>
        <v>-3888.0990548017726</v>
      </c>
      <c r="J102" s="158">
        <f>D102+I102</f>
        <v>954424.28094519826</v>
      </c>
      <c r="K102" s="164">
        <f>$K$13</f>
        <v>5.6000000000000001E-2</v>
      </c>
      <c r="L102" s="22">
        <f t="shared" si="56"/>
        <v>23151</v>
      </c>
      <c r="M102" s="22">
        <f>SUM(L102:L102)</f>
        <v>23151</v>
      </c>
      <c r="N102" s="158">
        <f>J102+M102</f>
        <v>977575.28094519826</v>
      </c>
      <c r="O102" s="188"/>
      <c r="P102" s="22">
        <f t="shared" ref="P102" si="57">I102+M102</f>
        <v>19262.900945198227</v>
      </c>
      <c r="Q102" s="22">
        <f>+D102+P102</f>
        <v>977575.28094519826</v>
      </c>
      <c r="R102" s="13"/>
    </row>
    <row r="103" spans="1:18">
      <c r="B103" s="1" t="s">
        <v>33</v>
      </c>
      <c r="D103" s="154">
        <f t="shared" ref="D103:J103" si="58">SUM(D101:D102)</f>
        <v>12651404.170000002</v>
      </c>
      <c r="E103" s="19">
        <f t="shared" si="58"/>
        <v>-450124.37900147249</v>
      </c>
      <c r="F103" s="19">
        <f t="shared" si="58"/>
        <v>626950.53999999992</v>
      </c>
      <c r="G103" s="19">
        <f t="shared" si="58"/>
        <v>462800.99999999994</v>
      </c>
      <c r="H103" s="19">
        <f t="shared" si="58"/>
        <v>-839860.77</v>
      </c>
      <c r="I103" s="19">
        <f t="shared" si="58"/>
        <v>-200233.60900147262</v>
      </c>
      <c r="J103" s="154">
        <f t="shared" si="58"/>
        <v>12451170.560998529</v>
      </c>
      <c r="K103" s="157"/>
      <c r="L103" s="19">
        <f>SUM(L101:L102)</f>
        <v>302021</v>
      </c>
      <c r="M103" s="19">
        <f>SUM(M101:M102)</f>
        <v>302021</v>
      </c>
      <c r="N103" s="154">
        <f>SUM(N101:N102)</f>
        <v>12753191.560998529</v>
      </c>
      <c r="O103" s="186"/>
      <c r="P103" s="19">
        <f>SUM(P101:P102)</f>
        <v>101787.39099852738</v>
      </c>
      <c r="Q103" s="19">
        <f>SUM(Q101:Q102)</f>
        <v>12753191.560998529</v>
      </c>
      <c r="R103" s="13"/>
    </row>
    <row r="104" spans="1:18" s="23" customFormat="1">
      <c r="A104" s="1"/>
      <c r="B104" s="1"/>
      <c r="C104" s="1"/>
      <c r="D104" s="154"/>
      <c r="E104" s="19"/>
      <c r="F104" s="19"/>
      <c r="G104" s="19"/>
      <c r="H104" s="19"/>
      <c r="I104" s="19"/>
      <c r="J104" s="154"/>
      <c r="K104" s="157"/>
      <c r="L104" s="19"/>
      <c r="M104" s="19"/>
      <c r="N104" s="154"/>
      <c r="O104" s="188"/>
      <c r="P104" s="19"/>
      <c r="Q104" s="19"/>
      <c r="R104" s="24"/>
    </row>
    <row r="105" spans="1:18" s="23" customFormat="1">
      <c r="B105" s="1" t="s">
        <v>36</v>
      </c>
      <c r="D105" s="158">
        <v>194506.68</v>
      </c>
      <c r="E105" s="22">
        <v>0</v>
      </c>
      <c r="F105" s="22">
        <v>0</v>
      </c>
      <c r="G105" s="22">
        <v>0</v>
      </c>
      <c r="H105" s="22">
        <v>0</v>
      </c>
      <c r="I105" s="22">
        <f>SUM(E105:H105)</f>
        <v>0</v>
      </c>
      <c r="J105" s="158">
        <f>D105+I105</f>
        <v>194506.68</v>
      </c>
      <c r="K105" s="159">
        <v>0</v>
      </c>
      <c r="L105" s="22">
        <f t="shared" ref="L105" si="59">ROUND(J105*K105*((365-202)/(365+202*K105)),0)</f>
        <v>0</v>
      </c>
      <c r="M105" s="22">
        <f>SUM(L105:L105)</f>
        <v>0</v>
      </c>
      <c r="N105" s="158">
        <f>J105+M105</f>
        <v>194506.68</v>
      </c>
      <c r="O105" s="188"/>
      <c r="P105" s="22">
        <f t="shared" ref="P105:P115" si="60">I105+M105</f>
        <v>0</v>
      </c>
      <c r="Q105" s="22">
        <f>+D105+P105</f>
        <v>194506.68</v>
      </c>
      <c r="R105" s="24"/>
    </row>
    <row r="106" spans="1:18" s="23" customFormat="1">
      <c r="B106" s="1"/>
      <c r="D106" s="154"/>
      <c r="E106" s="22"/>
      <c r="F106" s="22"/>
      <c r="G106" s="22"/>
      <c r="H106" s="22"/>
      <c r="I106" s="22"/>
      <c r="J106" s="158"/>
      <c r="K106" s="159"/>
      <c r="L106" s="22"/>
      <c r="M106" s="22"/>
      <c r="N106" s="158"/>
      <c r="O106" s="188"/>
      <c r="P106" s="22"/>
      <c r="Q106" s="22"/>
      <c r="R106" s="24"/>
    </row>
    <row r="107" spans="1:18" s="23" customFormat="1">
      <c r="B107" s="1" t="s">
        <v>84</v>
      </c>
      <c r="D107" s="158">
        <v>75000</v>
      </c>
      <c r="E107" s="22">
        <f>-D107</f>
        <v>-75000</v>
      </c>
      <c r="F107" s="22">
        <v>0</v>
      </c>
      <c r="G107" s="22">
        <v>0</v>
      </c>
      <c r="H107" s="22">
        <v>0</v>
      </c>
      <c r="I107" s="22">
        <f t="shared" ref="I107:I113" si="61">SUM(E107:H107)</f>
        <v>-75000</v>
      </c>
      <c r="J107" s="158">
        <f t="shared" ref="J107:J113" si="62">D107+I107</f>
        <v>0</v>
      </c>
      <c r="K107" s="159">
        <v>0</v>
      </c>
      <c r="L107" s="22">
        <f t="shared" ref="L107:L115" si="63">ROUND(J107*K107*((365-202)/(365+202*K107)),0)</f>
        <v>0</v>
      </c>
      <c r="M107" s="22">
        <f t="shared" ref="M107:M113" si="64">SUM(L107:L107)</f>
        <v>0</v>
      </c>
      <c r="N107" s="158">
        <f t="shared" ref="N107:N113" si="65">J107+M107</f>
        <v>0</v>
      </c>
      <c r="O107" s="188"/>
      <c r="P107" s="22">
        <f t="shared" si="60"/>
        <v>-75000</v>
      </c>
      <c r="Q107" s="22">
        <f t="shared" ref="Q107:Q113" si="66">+D107+P107</f>
        <v>0</v>
      </c>
      <c r="R107" s="24"/>
    </row>
    <row r="108" spans="1:18" s="23" customFormat="1">
      <c r="B108" s="1" t="s">
        <v>38</v>
      </c>
      <c r="D108" s="158">
        <v>-120000</v>
      </c>
      <c r="E108" s="22">
        <f>-D108</f>
        <v>120000</v>
      </c>
      <c r="F108" s="22">
        <v>0</v>
      </c>
      <c r="G108" s="22">
        <v>0</v>
      </c>
      <c r="H108" s="22">
        <v>0</v>
      </c>
      <c r="I108" s="22">
        <f t="shared" si="61"/>
        <v>120000</v>
      </c>
      <c r="J108" s="158">
        <f t="shared" si="62"/>
        <v>0</v>
      </c>
      <c r="K108" s="159">
        <v>0</v>
      </c>
      <c r="L108" s="22">
        <f t="shared" si="63"/>
        <v>0</v>
      </c>
      <c r="M108" s="22">
        <f t="shared" si="64"/>
        <v>0</v>
      </c>
      <c r="N108" s="158">
        <f t="shared" si="65"/>
        <v>0</v>
      </c>
      <c r="O108" s="188"/>
      <c r="P108" s="22">
        <f t="shared" si="60"/>
        <v>120000</v>
      </c>
      <c r="Q108" s="22">
        <f t="shared" si="66"/>
        <v>0</v>
      </c>
      <c r="R108" s="24"/>
    </row>
    <row r="109" spans="1:18">
      <c r="B109" s="1" t="s">
        <v>40</v>
      </c>
      <c r="D109" s="158">
        <v>-429365.92</v>
      </c>
      <c r="E109" s="22">
        <f>-D109</f>
        <v>429365.92</v>
      </c>
      <c r="F109" s="19">
        <v>0</v>
      </c>
      <c r="G109" s="19">
        <v>0</v>
      </c>
      <c r="H109" s="22">
        <v>0</v>
      </c>
      <c r="I109" s="22">
        <f t="shared" si="61"/>
        <v>429365.92</v>
      </c>
      <c r="J109" s="158">
        <f t="shared" si="62"/>
        <v>0</v>
      </c>
      <c r="K109" s="159">
        <v>0</v>
      </c>
      <c r="L109" s="22">
        <f t="shared" si="63"/>
        <v>0</v>
      </c>
      <c r="M109" s="22">
        <f t="shared" si="64"/>
        <v>0</v>
      </c>
      <c r="N109" s="158">
        <f t="shared" si="65"/>
        <v>0</v>
      </c>
      <c r="O109" s="189"/>
      <c r="P109" s="22">
        <f t="shared" si="60"/>
        <v>429365.92</v>
      </c>
      <c r="Q109" s="22">
        <f t="shared" si="66"/>
        <v>0</v>
      </c>
    </row>
    <row r="110" spans="1:18" s="23" customFormat="1">
      <c r="B110" s="1" t="s">
        <v>48</v>
      </c>
      <c r="D110" s="158">
        <v>401116.26</v>
      </c>
      <c r="E110" s="22">
        <f>-D110</f>
        <v>-401116.26</v>
      </c>
      <c r="F110" s="22">
        <v>0</v>
      </c>
      <c r="G110" s="22">
        <v>0</v>
      </c>
      <c r="H110" s="22">
        <v>0</v>
      </c>
      <c r="I110" s="22">
        <f t="shared" si="61"/>
        <v>-401116.26</v>
      </c>
      <c r="J110" s="158">
        <f t="shared" si="62"/>
        <v>0</v>
      </c>
      <c r="K110" s="159">
        <v>0</v>
      </c>
      <c r="L110" s="22">
        <f t="shared" si="63"/>
        <v>0</v>
      </c>
      <c r="M110" s="22">
        <f t="shared" si="64"/>
        <v>0</v>
      </c>
      <c r="N110" s="158">
        <f t="shared" si="65"/>
        <v>0</v>
      </c>
      <c r="O110" s="188"/>
      <c r="P110" s="22">
        <f t="shared" si="60"/>
        <v>-401116.26</v>
      </c>
      <c r="Q110" s="22">
        <f t="shared" si="66"/>
        <v>0</v>
      </c>
      <c r="R110" s="24"/>
    </row>
    <row r="111" spans="1:18" s="23" customFormat="1">
      <c r="B111" s="1" t="s">
        <v>50</v>
      </c>
      <c r="D111" s="158">
        <v>90.56</v>
      </c>
      <c r="E111" s="22">
        <f>-D111</f>
        <v>-90.56</v>
      </c>
      <c r="F111" s="22">
        <v>0</v>
      </c>
      <c r="G111" s="22">
        <v>0</v>
      </c>
      <c r="H111" s="22">
        <v>0</v>
      </c>
      <c r="I111" s="22">
        <f t="shared" si="61"/>
        <v>-90.56</v>
      </c>
      <c r="J111" s="158">
        <f t="shared" si="62"/>
        <v>0</v>
      </c>
      <c r="K111" s="159">
        <v>0</v>
      </c>
      <c r="L111" s="22">
        <f t="shared" si="63"/>
        <v>0</v>
      </c>
      <c r="M111" s="22">
        <f t="shared" si="64"/>
        <v>0</v>
      </c>
      <c r="N111" s="158">
        <f t="shared" si="65"/>
        <v>0</v>
      </c>
      <c r="O111" s="188"/>
      <c r="P111" s="22">
        <f t="shared" si="60"/>
        <v>-90.56</v>
      </c>
      <c r="Q111" s="22">
        <f t="shared" si="66"/>
        <v>0</v>
      </c>
      <c r="R111" s="24"/>
    </row>
    <row r="112" spans="1:18" s="23" customFormat="1">
      <c r="B112" s="1" t="s">
        <v>78</v>
      </c>
      <c r="D112" s="158">
        <v>70931.13</v>
      </c>
      <c r="E112" s="22">
        <v>0</v>
      </c>
      <c r="F112" s="22">
        <f>-D112</f>
        <v>-70931.13</v>
      </c>
      <c r="G112" s="22">
        <v>0</v>
      </c>
      <c r="H112" s="22">
        <v>0</v>
      </c>
      <c r="I112" s="22">
        <f t="shared" si="61"/>
        <v>-70931.13</v>
      </c>
      <c r="J112" s="158">
        <f t="shared" si="62"/>
        <v>0</v>
      </c>
      <c r="K112" s="159">
        <v>0</v>
      </c>
      <c r="L112" s="22">
        <f t="shared" si="63"/>
        <v>0</v>
      </c>
      <c r="M112" s="22">
        <f t="shared" si="64"/>
        <v>0</v>
      </c>
      <c r="N112" s="158">
        <f t="shared" si="65"/>
        <v>0</v>
      </c>
      <c r="O112" s="188"/>
      <c r="P112" s="22">
        <f t="shared" si="60"/>
        <v>-70931.13</v>
      </c>
      <c r="Q112" s="22">
        <f t="shared" si="66"/>
        <v>0</v>
      </c>
      <c r="R112" s="24"/>
    </row>
    <row r="113" spans="1:18" s="23" customFormat="1">
      <c r="B113" s="1" t="s">
        <v>86</v>
      </c>
      <c r="D113" s="158">
        <v>38811.29</v>
      </c>
      <c r="E113" s="22">
        <v>0</v>
      </c>
      <c r="F113" s="22">
        <f>-D113</f>
        <v>-38811.29</v>
      </c>
      <c r="G113" s="22">
        <v>0</v>
      </c>
      <c r="H113" s="22">
        <v>0</v>
      </c>
      <c r="I113" s="22">
        <f t="shared" si="61"/>
        <v>-38811.29</v>
      </c>
      <c r="J113" s="158">
        <f t="shared" si="62"/>
        <v>0</v>
      </c>
      <c r="K113" s="159">
        <v>0</v>
      </c>
      <c r="L113" s="22">
        <f t="shared" si="63"/>
        <v>0</v>
      </c>
      <c r="M113" s="22">
        <f t="shared" si="64"/>
        <v>0</v>
      </c>
      <c r="N113" s="158">
        <f t="shared" si="65"/>
        <v>0</v>
      </c>
      <c r="O113" s="188"/>
      <c r="P113" s="22">
        <f t="shared" si="60"/>
        <v>-38811.29</v>
      </c>
      <c r="Q113" s="22">
        <f t="shared" si="66"/>
        <v>0</v>
      </c>
      <c r="R113" s="24"/>
    </row>
    <row r="114" spans="1:18" s="23" customFormat="1">
      <c r="B114" s="1"/>
      <c r="D114" s="158"/>
      <c r="E114" s="22"/>
      <c r="F114" s="22"/>
      <c r="G114" s="22"/>
      <c r="H114" s="22"/>
      <c r="I114" s="22"/>
      <c r="J114" s="158"/>
      <c r="K114" s="159"/>
      <c r="L114" s="19"/>
      <c r="M114" s="22"/>
      <c r="N114" s="158"/>
      <c r="O114" s="188"/>
      <c r="P114" s="22"/>
      <c r="Q114" s="22"/>
      <c r="R114" s="24"/>
    </row>
    <row r="115" spans="1:18" s="23" customFormat="1">
      <c r="B115" s="1" t="s">
        <v>147</v>
      </c>
      <c r="D115" s="158">
        <v>18000</v>
      </c>
      <c r="E115" s="22">
        <v>0</v>
      </c>
      <c r="F115" s="22">
        <v>0</v>
      </c>
      <c r="G115" s="22">
        <v>0</v>
      </c>
      <c r="H115" s="22">
        <v>0</v>
      </c>
      <c r="I115" s="22">
        <f>SUM(E115:H115)</f>
        <v>0</v>
      </c>
      <c r="J115" s="158">
        <f>D115+I115</f>
        <v>18000</v>
      </c>
      <c r="K115" s="159">
        <v>0</v>
      </c>
      <c r="L115" s="22">
        <f t="shared" si="63"/>
        <v>0</v>
      </c>
      <c r="M115" s="22">
        <f>SUM(L115:L115)</f>
        <v>0</v>
      </c>
      <c r="N115" s="158">
        <f>J115+M115</f>
        <v>18000</v>
      </c>
      <c r="O115" s="188"/>
      <c r="P115" s="22">
        <f t="shared" si="60"/>
        <v>0</v>
      </c>
      <c r="Q115" s="22">
        <f>+D115+P115</f>
        <v>18000</v>
      </c>
      <c r="R115" s="24"/>
    </row>
    <row r="116" spans="1:18" s="23" customFormat="1">
      <c r="A116" s="1"/>
      <c r="C116" s="1"/>
      <c r="D116" s="158"/>
      <c r="E116" s="22"/>
      <c r="F116" s="22"/>
      <c r="G116" s="22"/>
      <c r="H116" s="22"/>
      <c r="I116" s="22"/>
      <c r="J116" s="158"/>
      <c r="K116" s="22"/>
      <c r="L116" s="22"/>
      <c r="M116" s="22"/>
      <c r="N116" s="158"/>
      <c r="O116" s="188"/>
      <c r="P116" s="22"/>
      <c r="Q116" s="22"/>
      <c r="R116" s="24"/>
    </row>
    <row r="117" spans="1:18">
      <c r="B117" s="29" t="s">
        <v>6</v>
      </c>
      <c r="C117" s="30"/>
      <c r="D117" s="161">
        <f t="shared" ref="D117:P117" si="67">D103+D105+SUM(D107:D115)</f>
        <v>12900494.170000002</v>
      </c>
      <c r="E117" s="35">
        <f t="shared" si="67"/>
        <v>-376965.27900147252</v>
      </c>
      <c r="F117" s="35">
        <f t="shared" si="67"/>
        <v>517208.11999999988</v>
      </c>
      <c r="G117" s="35">
        <f t="shared" si="67"/>
        <v>462800.99999999994</v>
      </c>
      <c r="H117" s="35">
        <f t="shared" si="67"/>
        <v>-839860.77</v>
      </c>
      <c r="I117" s="35">
        <f t="shared" si="67"/>
        <v>-236816.92900147266</v>
      </c>
      <c r="J117" s="161">
        <f t="shared" si="67"/>
        <v>12663677.240998529</v>
      </c>
      <c r="K117" s="35">
        <f t="shared" si="67"/>
        <v>0</v>
      </c>
      <c r="L117" s="35">
        <f>L103+L105+SUM(L107:L115)</f>
        <v>302021</v>
      </c>
      <c r="M117" s="35">
        <f t="shared" si="67"/>
        <v>302021</v>
      </c>
      <c r="N117" s="161">
        <f t="shared" si="67"/>
        <v>12965698.240998529</v>
      </c>
      <c r="O117" s="34"/>
      <c r="P117" s="35">
        <f t="shared" si="67"/>
        <v>65204.07099852735</v>
      </c>
      <c r="Q117" s="35">
        <f>Q103+Q105+SUM(Q107:Q115)</f>
        <v>12965698.240998529</v>
      </c>
      <c r="R117" s="13"/>
    </row>
    <row r="118" spans="1:18">
      <c r="D118" s="154"/>
      <c r="E118" s="19" t="s">
        <v>65</v>
      </c>
      <c r="F118" s="19"/>
      <c r="G118" s="19"/>
      <c r="H118" s="19"/>
      <c r="I118" s="19"/>
      <c r="J118" s="154"/>
      <c r="K118" s="19"/>
      <c r="L118" s="19"/>
      <c r="M118" s="19"/>
      <c r="N118" s="154"/>
      <c r="O118" s="185"/>
      <c r="P118" s="19"/>
      <c r="Q118" s="19"/>
    </row>
    <row r="119" spans="1:18">
      <c r="B119" s="10"/>
      <c r="D119" s="154"/>
      <c r="E119" s="19"/>
      <c r="F119" s="19"/>
      <c r="G119" s="19"/>
      <c r="H119" s="19"/>
      <c r="I119" s="19"/>
      <c r="J119" s="154"/>
      <c r="K119" s="19"/>
      <c r="L119" s="19"/>
      <c r="M119" s="19"/>
      <c r="N119" s="154"/>
      <c r="O119" s="185"/>
      <c r="P119" s="19"/>
      <c r="Q119" s="19"/>
    </row>
    <row r="120" spans="1:18">
      <c r="A120" s="10" t="s">
        <v>88</v>
      </c>
      <c r="D120" s="165"/>
      <c r="J120" s="165"/>
      <c r="N120" s="154"/>
      <c r="O120" s="185"/>
      <c r="R120" s="166"/>
    </row>
    <row r="121" spans="1:18">
      <c r="B121" s="36" t="s">
        <v>90</v>
      </c>
      <c r="D121" s="154">
        <v>36953.53</v>
      </c>
      <c r="E121" s="19">
        <v>-564.37451586234067</v>
      </c>
      <c r="F121" s="19">
        <v>0</v>
      </c>
      <c r="G121" s="19">
        <v>698</v>
      </c>
      <c r="H121" s="19">
        <v>0</v>
      </c>
      <c r="I121" s="19">
        <f t="shared" ref="I121:I126" si="68">SUM(E121:H121)</f>
        <v>133.62548413765933</v>
      </c>
      <c r="J121" s="154">
        <f t="shared" ref="J121:J126" si="69">D121+I121</f>
        <v>37087.155484137656</v>
      </c>
      <c r="K121" s="157">
        <v>0</v>
      </c>
      <c r="L121" s="19">
        <f t="shared" ref="L121:L126" si="70">ROUND(J121*K121*((365-202)/(365+202*K121)),0)</f>
        <v>0</v>
      </c>
      <c r="M121" s="19">
        <f t="shared" ref="M121:M126" si="71">SUM(L121:L121)</f>
        <v>0</v>
      </c>
      <c r="N121" s="154">
        <f t="shared" ref="N121:N126" si="72">J121+M121</f>
        <v>37087.155484137656</v>
      </c>
      <c r="O121" s="186"/>
      <c r="P121" s="19">
        <f>I121+M121</f>
        <v>133.62548413765933</v>
      </c>
      <c r="Q121" s="19">
        <f t="shared" ref="Q121:Q126" si="73">+D121+P121</f>
        <v>37087.155484137656</v>
      </c>
      <c r="R121" s="13"/>
    </row>
    <row r="122" spans="1:18">
      <c r="B122" s="36" t="s">
        <v>91</v>
      </c>
      <c r="D122" s="154">
        <v>236581.23</v>
      </c>
      <c r="E122" s="19">
        <v>-8859.707098105182</v>
      </c>
      <c r="F122" s="19">
        <v>0</v>
      </c>
      <c r="G122" s="19">
        <v>7757.0761666798953</v>
      </c>
      <c r="H122" s="19">
        <v>0</v>
      </c>
      <c r="I122" s="19">
        <f t="shared" si="68"/>
        <v>-1102.6309314252867</v>
      </c>
      <c r="J122" s="154">
        <f t="shared" si="69"/>
        <v>235478.59906857472</v>
      </c>
      <c r="K122" s="157">
        <v>0</v>
      </c>
      <c r="L122" s="19">
        <f t="shared" si="70"/>
        <v>0</v>
      </c>
      <c r="M122" s="19">
        <f t="shared" si="71"/>
        <v>0</v>
      </c>
      <c r="N122" s="154">
        <f t="shared" si="72"/>
        <v>235478.59906857472</v>
      </c>
      <c r="O122" s="186"/>
      <c r="P122" s="19">
        <f t="shared" ref="P122:P126" si="74">I122+M122</f>
        <v>-1102.6309314252867</v>
      </c>
      <c r="Q122" s="19">
        <f t="shared" si="73"/>
        <v>235478.59906857472</v>
      </c>
      <c r="R122" s="13"/>
    </row>
    <row r="123" spans="1:18">
      <c r="B123" s="36" t="s">
        <v>93</v>
      </c>
      <c r="D123" s="154">
        <v>81307.38</v>
      </c>
      <c r="E123" s="19">
        <v>-2943.6751179755788</v>
      </c>
      <c r="F123" s="19">
        <v>0</v>
      </c>
      <c r="G123" s="19">
        <v>2665.9238333201056</v>
      </c>
      <c r="H123" s="19">
        <v>0</v>
      </c>
      <c r="I123" s="19">
        <f t="shared" si="68"/>
        <v>-277.75128465547323</v>
      </c>
      <c r="J123" s="154">
        <f t="shared" si="69"/>
        <v>81029.62871534453</v>
      </c>
      <c r="K123" s="157">
        <v>0</v>
      </c>
      <c r="L123" s="19">
        <f t="shared" si="70"/>
        <v>0</v>
      </c>
      <c r="M123" s="19">
        <f t="shared" si="71"/>
        <v>0</v>
      </c>
      <c r="N123" s="154">
        <f t="shared" si="72"/>
        <v>81029.62871534453</v>
      </c>
      <c r="O123" s="186"/>
      <c r="P123" s="19">
        <f t="shared" si="74"/>
        <v>-277.75128465547323</v>
      </c>
      <c r="Q123" s="19">
        <f t="shared" si="73"/>
        <v>81029.62871534453</v>
      </c>
      <c r="R123" s="13"/>
    </row>
    <row r="124" spans="1:18">
      <c r="B124" s="36" t="s">
        <v>95</v>
      </c>
      <c r="D124" s="154">
        <v>715347.88</v>
      </c>
      <c r="E124" s="19">
        <v>-9480.1949485143541</v>
      </c>
      <c r="F124" s="19">
        <v>0</v>
      </c>
      <c r="G124" s="19">
        <v>7402</v>
      </c>
      <c r="H124" s="19">
        <v>0</v>
      </c>
      <c r="I124" s="19">
        <f t="shared" si="68"/>
        <v>-2078.1949485143541</v>
      </c>
      <c r="J124" s="154">
        <f t="shared" si="69"/>
        <v>713269.68505148566</v>
      </c>
      <c r="K124" s="157">
        <v>0</v>
      </c>
      <c r="L124" s="19">
        <f t="shared" si="70"/>
        <v>0</v>
      </c>
      <c r="M124" s="19">
        <f t="shared" si="71"/>
        <v>0</v>
      </c>
      <c r="N124" s="154">
        <f t="shared" si="72"/>
        <v>713269.68505148566</v>
      </c>
      <c r="O124" s="186"/>
      <c r="P124" s="19">
        <f t="shared" si="74"/>
        <v>-2078.1949485143541</v>
      </c>
      <c r="Q124" s="19">
        <f t="shared" si="73"/>
        <v>713269.68505148566</v>
      </c>
      <c r="R124" s="13"/>
    </row>
    <row r="125" spans="1:18" s="23" customFormat="1">
      <c r="B125" s="36" t="s">
        <v>96</v>
      </c>
      <c r="D125" s="154">
        <v>225931.19</v>
      </c>
      <c r="E125" s="19">
        <v>-4749.1418067790464</v>
      </c>
      <c r="F125" s="19">
        <v>0</v>
      </c>
      <c r="G125" s="19">
        <v>4357</v>
      </c>
      <c r="H125" s="19">
        <v>0</v>
      </c>
      <c r="I125" s="19">
        <f t="shared" si="68"/>
        <v>-392.14180677904642</v>
      </c>
      <c r="J125" s="154">
        <f t="shared" si="69"/>
        <v>225539.04819322095</v>
      </c>
      <c r="K125" s="157">
        <v>0</v>
      </c>
      <c r="L125" s="19">
        <f t="shared" si="70"/>
        <v>0</v>
      </c>
      <c r="M125" s="19">
        <f t="shared" si="71"/>
        <v>0</v>
      </c>
      <c r="N125" s="154">
        <f t="shared" si="72"/>
        <v>225539.04819322095</v>
      </c>
      <c r="O125" s="186"/>
      <c r="P125" s="19">
        <f t="shared" si="74"/>
        <v>-392.14180677904642</v>
      </c>
      <c r="Q125" s="19">
        <f t="shared" si="73"/>
        <v>225539.04819322095</v>
      </c>
      <c r="R125" s="24"/>
    </row>
    <row r="126" spans="1:18" s="23" customFormat="1">
      <c r="B126" s="36" t="s">
        <v>97</v>
      </c>
      <c r="D126" s="158">
        <v>90.84</v>
      </c>
      <c r="E126" s="22">
        <v>0</v>
      </c>
      <c r="F126" s="22">
        <v>0</v>
      </c>
      <c r="G126" s="22">
        <v>0</v>
      </c>
      <c r="H126" s="22">
        <v>0</v>
      </c>
      <c r="I126" s="22">
        <f t="shared" si="68"/>
        <v>0</v>
      </c>
      <c r="J126" s="158">
        <f t="shared" si="69"/>
        <v>90.84</v>
      </c>
      <c r="K126" s="159">
        <v>0</v>
      </c>
      <c r="L126" s="22">
        <f t="shared" si="70"/>
        <v>0</v>
      </c>
      <c r="M126" s="22">
        <f t="shared" si="71"/>
        <v>0</v>
      </c>
      <c r="N126" s="158">
        <f t="shared" si="72"/>
        <v>90.84</v>
      </c>
      <c r="O126" s="188"/>
      <c r="P126" s="22">
        <f t="shared" si="74"/>
        <v>0</v>
      </c>
      <c r="Q126" s="22">
        <f t="shared" si="73"/>
        <v>90.84</v>
      </c>
      <c r="R126" s="24"/>
    </row>
    <row r="127" spans="1:18">
      <c r="B127" s="1" t="s">
        <v>98</v>
      </c>
      <c r="D127" s="154">
        <f>SUM(D121:D126)</f>
        <v>1296212.05</v>
      </c>
      <c r="E127" s="19">
        <f>SUM(E121:E126)</f>
        <v>-26597.093487236503</v>
      </c>
      <c r="F127" s="19">
        <f>SUM(F121:F126)</f>
        <v>0</v>
      </c>
      <c r="G127" s="19">
        <f>SUM(G121:G126)</f>
        <v>22880</v>
      </c>
      <c r="H127" s="19">
        <f>SUM(H121:H125)</f>
        <v>0</v>
      </c>
      <c r="I127" s="19">
        <f>SUM(I121:I125)</f>
        <v>-3717.093487236501</v>
      </c>
      <c r="J127" s="154">
        <f>SUM(J121:J126)</f>
        <v>1292494.9565127636</v>
      </c>
      <c r="K127" s="157"/>
      <c r="L127" s="19">
        <f>SUM(L121:L126)</f>
        <v>0</v>
      </c>
      <c r="M127" s="19">
        <f>SUM(M121:M126)</f>
        <v>0</v>
      </c>
      <c r="N127" s="154">
        <f>SUM(N121:N126)</f>
        <v>1292494.9565127636</v>
      </c>
      <c r="O127" s="186"/>
      <c r="P127" s="19">
        <f>SUM(P121:P126)</f>
        <v>-3717.093487236501</v>
      </c>
      <c r="Q127" s="19">
        <f>SUM(Q121:Q126)</f>
        <v>1292494.9565127636</v>
      </c>
      <c r="R127" s="13"/>
    </row>
    <row r="128" spans="1:18">
      <c r="D128" s="154"/>
      <c r="E128" s="19"/>
      <c r="F128" s="19"/>
      <c r="G128" s="19"/>
      <c r="H128" s="19"/>
      <c r="I128" s="19"/>
      <c r="J128" s="154"/>
      <c r="K128" s="157"/>
      <c r="L128" s="19"/>
      <c r="M128" s="19"/>
      <c r="N128" s="154"/>
      <c r="O128" s="186"/>
      <c r="P128" s="19"/>
      <c r="Q128" s="19"/>
      <c r="R128" s="13"/>
    </row>
    <row r="129" spans="1:18">
      <c r="B129" s="36" t="s">
        <v>36</v>
      </c>
      <c r="D129" s="158">
        <v>0</v>
      </c>
      <c r="E129" s="22">
        <v>0</v>
      </c>
      <c r="F129" s="22">
        <v>0</v>
      </c>
      <c r="G129" s="22">
        <v>0</v>
      </c>
      <c r="H129" s="22">
        <v>0</v>
      </c>
      <c r="I129" s="22">
        <f>SUM(E129:H129)</f>
        <v>0</v>
      </c>
      <c r="J129" s="158">
        <f>D129+I129</f>
        <v>0</v>
      </c>
      <c r="K129" s="159">
        <v>0</v>
      </c>
      <c r="L129" s="22">
        <f>ROUND(J129*K129*((365-202)/(365+202*K129)),0)</f>
        <v>0</v>
      </c>
      <c r="M129" s="22">
        <f>SUM(L129:L129)</f>
        <v>0</v>
      </c>
      <c r="N129" s="158">
        <f>J129+M129</f>
        <v>0</v>
      </c>
      <c r="O129" s="188"/>
      <c r="P129" s="22">
        <f t="shared" ref="P129" si="75">I129+M129</f>
        <v>0</v>
      </c>
      <c r="Q129" s="22">
        <f>+D129+P129</f>
        <v>0</v>
      </c>
      <c r="R129" s="166"/>
    </row>
    <row r="130" spans="1:18">
      <c r="B130" s="36"/>
      <c r="D130" s="154"/>
      <c r="E130" s="22"/>
      <c r="F130" s="22"/>
      <c r="G130" s="22"/>
      <c r="H130" s="22"/>
      <c r="I130" s="22"/>
      <c r="J130" s="158"/>
      <c r="K130" s="159"/>
      <c r="L130" s="22"/>
      <c r="M130" s="22"/>
      <c r="N130" s="158"/>
      <c r="O130" s="188"/>
      <c r="P130" s="22"/>
      <c r="Q130" s="22"/>
      <c r="R130" s="166"/>
    </row>
    <row r="131" spans="1:18">
      <c r="B131" s="1" t="s">
        <v>38</v>
      </c>
      <c r="D131" s="158">
        <v>-30000</v>
      </c>
      <c r="E131" s="22">
        <f>-D131</f>
        <v>30000</v>
      </c>
      <c r="F131" s="22">
        <v>0</v>
      </c>
      <c r="G131" s="22">
        <v>0</v>
      </c>
      <c r="H131" s="22">
        <v>0</v>
      </c>
      <c r="I131" s="22">
        <f>SUM(E131:H131)</f>
        <v>30000</v>
      </c>
      <c r="J131" s="158">
        <f>D131+I131</f>
        <v>0</v>
      </c>
      <c r="K131" s="159">
        <v>0</v>
      </c>
      <c r="L131" s="22">
        <f>ROUND(J131*K131*((365-202)/(365+202*K131)),0)</f>
        <v>0</v>
      </c>
      <c r="M131" s="22">
        <f>SUM(L131:L131)</f>
        <v>0</v>
      </c>
      <c r="N131" s="158">
        <f>J131+M131</f>
        <v>0</v>
      </c>
      <c r="O131" s="188"/>
      <c r="P131" s="22">
        <f t="shared" ref="P131:P135" si="76">I131+M131</f>
        <v>30000</v>
      </c>
      <c r="Q131" s="22">
        <f>+D131+P131</f>
        <v>0</v>
      </c>
      <c r="R131" s="166"/>
    </row>
    <row r="132" spans="1:18">
      <c r="B132" s="1" t="s">
        <v>40</v>
      </c>
      <c r="D132" s="158">
        <v>-26405.49</v>
      </c>
      <c r="E132" s="22">
        <f>-D132</f>
        <v>26405.49</v>
      </c>
      <c r="F132" s="22">
        <v>0</v>
      </c>
      <c r="G132" s="22">
        <v>0</v>
      </c>
      <c r="H132" s="22">
        <v>0</v>
      </c>
      <c r="I132" s="22">
        <f>SUM(E132:H132)</f>
        <v>26405.49</v>
      </c>
      <c r="J132" s="158">
        <f>D132+I132</f>
        <v>0</v>
      </c>
      <c r="K132" s="159">
        <v>0</v>
      </c>
      <c r="L132" s="22">
        <f>ROUND(J132*K132*((365-202)/(365+202*K132)),0)</f>
        <v>0</v>
      </c>
      <c r="M132" s="22">
        <f>SUM(L132:L132)</f>
        <v>0</v>
      </c>
      <c r="N132" s="158">
        <f>J132+M132</f>
        <v>0</v>
      </c>
      <c r="O132" s="188"/>
      <c r="P132" s="22">
        <f t="shared" si="76"/>
        <v>26405.49</v>
      </c>
      <c r="Q132" s="22">
        <f>+D132+P132</f>
        <v>0</v>
      </c>
      <c r="R132" s="166"/>
    </row>
    <row r="133" spans="1:18" s="23" customFormat="1">
      <c r="B133" s="1" t="s">
        <v>48</v>
      </c>
      <c r="D133" s="158">
        <v>22775.279999999999</v>
      </c>
      <c r="E133" s="22">
        <f>-D133</f>
        <v>-22775.279999999999</v>
      </c>
      <c r="F133" s="22">
        <v>0</v>
      </c>
      <c r="G133" s="22">
        <v>0</v>
      </c>
      <c r="H133" s="22">
        <v>0</v>
      </c>
      <c r="I133" s="22">
        <f>SUM(E133:H133)</f>
        <v>-22775.279999999999</v>
      </c>
      <c r="J133" s="158">
        <f>D133+I133</f>
        <v>0</v>
      </c>
      <c r="K133" s="159">
        <v>0</v>
      </c>
      <c r="L133" s="22">
        <f>ROUND(J133*K133*((365-202)/(365+202*K133)),0)</f>
        <v>0</v>
      </c>
      <c r="M133" s="22">
        <f>SUM(L133:L133)</f>
        <v>0</v>
      </c>
      <c r="N133" s="158">
        <f>J133+M133</f>
        <v>0</v>
      </c>
      <c r="O133" s="188"/>
      <c r="P133" s="22">
        <f t="shared" si="76"/>
        <v>-22775.279999999999</v>
      </c>
      <c r="Q133" s="22">
        <f>+D133+P133</f>
        <v>0</v>
      </c>
      <c r="R133" s="24"/>
    </row>
    <row r="134" spans="1:18" s="23" customFormat="1">
      <c r="B134" s="1"/>
      <c r="D134" s="158"/>
      <c r="E134" s="22"/>
      <c r="F134" s="22"/>
      <c r="G134" s="22"/>
      <c r="H134" s="22"/>
      <c r="I134" s="22"/>
      <c r="J134" s="158"/>
      <c r="K134" s="159"/>
      <c r="L134" s="22"/>
      <c r="M134" s="22"/>
      <c r="N134" s="158"/>
      <c r="O134" s="188"/>
      <c r="P134" s="22"/>
      <c r="Q134" s="22"/>
      <c r="R134" s="24"/>
    </row>
    <row r="135" spans="1:18" s="23" customFormat="1">
      <c r="B135" s="1" t="s">
        <v>147</v>
      </c>
      <c r="D135" s="158">
        <v>-20000</v>
      </c>
      <c r="E135" s="22">
        <v>0</v>
      </c>
      <c r="F135" s="22">
        <v>0</v>
      </c>
      <c r="G135" s="22">
        <v>0</v>
      </c>
      <c r="H135" s="22">
        <v>0</v>
      </c>
      <c r="I135" s="22">
        <f>SUM(E135:H135)</f>
        <v>0</v>
      </c>
      <c r="J135" s="158">
        <f>D135+I135</f>
        <v>-20000</v>
      </c>
      <c r="K135" s="159">
        <v>0</v>
      </c>
      <c r="L135" s="22">
        <f>ROUND(J135*K135*((365-202)/(365+202*K135)),0)</f>
        <v>0</v>
      </c>
      <c r="M135" s="22">
        <f>SUM(L135:L135)</f>
        <v>0</v>
      </c>
      <c r="N135" s="158">
        <f>J135+M135</f>
        <v>-20000</v>
      </c>
      <c r="O135" s="188"/>
      <c r="P135" s="22">
        <f t="shared" si="76"/>
        <v>0</v>
      </c>
      <c r="Q135" s="22">
        <f>+D135+P135</f>
        <v>-20000</v>
      </c>
      <c r="R135" s="24"/>
    </row>
    <row r="136" spans="1:18" s="23" customFormat="1">
      <c r="A136" s="1"/>
      <c r="C136" s="1"/>
      <c r="D136" s="158"/>
      <c r="E136" s="22"/>
      <c r="F136" s="22"/>
      <c r="G136" s="22"/>
      <c r="H136" s="22"/>
      <c r="I136" s="22"/>
      <c r="J136" s="158"/>
      <c r="K136" s="22"/>
      <c r="L136" s="22"/>
      <c r="M136" s="22"/>
      <c r="N136" s="158"/>
      <c r="O136" s="188"/>
      <c r="P136" s="22"/>
      <c r="Q136" s="22"/>
      <c r="R136" s="24"/>
    </row>
    <row r="137" spans="1:18">
      <c r="B137" s="29" t="s">
        <v>6</v>
      </c>
      <c r="C137" s="30"/>
      <c r="D137" s="161">
        <f t="shared" ref="D137:M137" si="77">D127+D129+SUM(D131:D135)</f>
        <v>1242581.8400000001</v>
      </c>
      <c r="E137" s="35">
        <f t="shared" si="77"/>
        <v>7033.1165127635031</v>
      </c>
      <c r="F137" s="35">
        <f t="shared" si="77"/>
        <v>0</v>
      </c>
      <c r="G137" s="35">
        <f t="shared" si="77"/>
        <v>22880</v>
      </c>
      <c r="H137" s="35">
        <f t="shared" si="77"/>
        <v>0</v>
      </c>
      <c r="I137" s="35">
        <f t="shared" si="77"/>
        <v>29913.116512763507</v>
      </c>
      <c r="J137" s="161">
        <f t="shared" si="77"/>
        <v>1272494.9565127636</v>
      </c>
      <c r="K137" s="35">
        <f t="shared" si="77"/>
        <v>0</v>
      </c>
      <c r="L137" s="35">
        <f>L127+L129+SUM(L131:L135)</f>
        <v>0</v>
      </c>
      <c r="M137" s="35">
        <f t="shared" si="77"/>
        <v>0</v>
      </c>
      <c r="N137" s="161">
        <f>N127+N129+SUM(N131:N135)</f>
        <v>1272494.9565127636</v>
      </c>
      <c r="O137" s="34"/>
      <c r="P137" s="35">
        <f>P127+P129+SUM(P131:P135)</f>
        <v>29913.116512763507</v>
      </c>
      <c r="Q137" s="35">
        <f>Q127+Q129+SUM(Q131:Q135)</f>
        <v>1272494.9565127636</v>
      </c>
      <c r="R137" s="13"/>
    </row>
    <row r="138" spans="1:18">
      <c r="D138" s="154"/>
      <c r="E138" s="19"/>
      <c r="F138" s="19"/>
      <c r="G138" s="19"/>
      <c r="H138" s="19"/>
      <c r="I138" s="19"/>
      <c r="J138" s="165"/>
      <c r="M138" s="1" t="s">
        <v>65</v>
      </c>
      <c r="N138" s="154"/>
      <c r="O138" s="185"/>
      <c r="P138" s="19"/>
      <c r="Q138" s="19"/>
    </row>
    <row r="139" spans="1:18" ht="16.5" thickBot="1">
      <c r="D139" s="154"/>
      <c r="E139" s="19"/>
      <c r="F139" s="19"/>
      <c r="G139" s="19"/>
      <c r="H139" s="168"/>
      <c r="I139" s="19"/>
      <c r="J139" s="165"/>
      <c r="N139" s="154"/>
      <c r="O139" s="185"/>
      <c r="P139" s="19"/>
      <c r="Q139" s="19"/>
    </row>
    <row r="140" spans="1:18" s="43" customFormat="1" ht="17.25" thickTop="1" thickBot="1">
      <c r="A140" s="1"/>
      <c r="B140" s="169" t="s">
        <v>148</v>
      </c>
      <c r="C140" s="40"/>
      <c r="D140" s="170">
        <f t="shared" ref="D140:J140" si="78">D38+D68+D97+D117+D137</f>
        <v>307921417.89999998</v>
      </c>
      <c r="E140" s="42">
        <f>E38+E68+E97+E117+E137</f>
        <v>-6588497.0746340379</v>
      </c>
      <c r="F140" s="42">
        <f t="shared" si="78"/>
        <v>7131245.0099999998</v>
      </c>
      <c r="G140" s="42">
        <f t="shared" si="78"/>
        <v>13000000</v>
      </c>
      <c r="H140" s="42">
        <f t="shared" si="78"/>
        <v>-4917296.032220643</v>
      </c>
      <c r="I140" s="42">
        <f t="shared" si="78"/>
        <v>8625451.9031453226</v>
      </c>
      <c r="J140" s="170">
        <f t="shared" si="78"/>
        <v>316546869.80314529</v>
      </c>
      <c r="K140" s="42"/>
      <c r="L140" s="42">
        <f>L38+L68+L97+L117+L137</f>
        <v>7617174</v>
      </c>
      <c r="M140" s="42">
        <f>M38+M68+M97+M117+M137</f>
        <v>7617174</v>
      </c>
      <c r="N140" s="170">
        <f>N38+N68+N97+N117+N137</f>
        <v>324164043.80314529</v>
      </c>
      <c r="O140" s="191"/>
      <c r="P140" s="42">
        <f>P38+P68+P97+P117+P137</f>
        <v>16242625.903145323</v>
      </c>
      <c r="Q140" s="42">
        <f>Q38+Q68+Q97+Q117+Q137</f>
        <v>324164043.80314529</v>
      </c>
      <c r="R140" s="44"/>
    </row>
    <row r="141" spans="1:18" ht="16.5" thickTop="1">
      <c r="E141" s="171" t="s">
        <v>65</v>
      </c>
      <c r="F141" s="19"/>
      <c r="G141" s="19"/>
      <c r="H141" s="1" t="s">
        <v>65</v>
      </c>
      <c r="J141" s="19" t="s">
        <v>65</v>
      </c>
      <c r="M141" s="19"/>
      <c r="N141" s="17" t="s">
        <v>65</v>
      </c>
      <c r="Q141" s="13"/>
    </row>
    <row r="142" spans="1:18" ht="19.5" customHeight="1">
      <c r="D142" s="5" t="s">
        <v>241</v>
      </c>
      <c r="E142" s="172"/>
      <c r="F142" s="172"/>
      <c r="G142" s="172"/>
      <c r="H142" s="172"/>
      <c r="I142" s="172"/>
      <c r="J142" s="172"/>
      <c r="K142" s="172"/>
      <c r="L142" s="172"/>
      <c r="M142" s="172"/>
      <c r="N142" s="172"/>
      <c r="P142" s="19"/>
    </row>
    <row r="143" spans="1:18" ht="19.5" customHeight="1">
      <c r="D143" s="5" t="s">
        <v>242</v>
      </c>
      <c r="E143" s="172"/>
      <c r="F143" s="172"/>
      <c r="G143" s="172"/>
      <c r="H143" s="172"/>
      <c r="I143" s="172"/>
      <c r="J143" s="172"/>
      <c r="K143" s="172"/>
      <c r="L143" s="172"/>
      <c r="M143" s="172"/>
      <c r="N143" s="172"/>
      <c r="P143" s="19"/>
    </row>
    <row r="144" spans="1:18" ht="18.75">
      <c r="D144" s="48" t="s">
        <v>243</v>
      </c>
      <c r="E144" s="193"/>
      <c r="F144" s="193"/>
      <c r="G144" s="193"/>
      <c r="H144" s="193"/>
      <c r="K144" s="48"/>
      <c r="L144" s="48"/>
    </row>
    <row r="146" spans="4:9">
      <c r="E146" s="13"/>
      <c r="F146" s="13"/>
      <c r="G146" s="13"/>
      <c r="I146" s="19"/>
    </row>
    <row r="147" spans="4:9">
      <c r="E147" s="13"/>
      <c r="F147" s="118"/>
      <c r="G147" s="118"/>
    </row>
    <row r="148" spans="4:9">
      <c r="D148" s="119"/>
      <c r="E148" s="13" t="s">
        <v>153</v>
      </c>
      <c r="F148" s="196">
        <v>-10559199.734634036</v>
      </c>
      <c r="G148" s="196"/>
    </row>
    <row r="149" spans="4:9">
      <c r="E149" s="1" t="s">
        <v>54</v>
      </c>
      <c r="F149" s="19">
        <f>E34+E64+E93</f>
        <v>-310943.14</v>
      </c>
      <c r="G149" s="19"/>
    </row>
    <row r="150" spans="4:9">
      <c r="E150" s="1" t="s">
        <v>42</v>
      </c>
      <c r="F150" s="19">
        <f>E28+E60</f>
        <v>0</v>
      </c>
      <c r="G150" s="19"/>
    </row>
    <row r="151" spans="4:9">
      <c r="E151" s="173" t="s">
        <v>44</v>
      </c>
      <c r="F151" s="19">
        <f>E29</f>
        <v>0</v>
      </c>
      <c r="G151" s="19"/>
    </row>
    <row r="152" spans="4:9">
      <c r="E152" s="173" t="s">
        <v>154</v>
      </c>
      <c r="F152" s="19">
        <f>E30</f>
        <v>0</v>
      </c>
      <c r="G152" s="19"/>
    </row>
    <row r="153" spans="4:9">
      <c r="E153" s="173" t="s">
        <v>38</v>
      </c>
      <c r="F153" s="19">
        <f>E26+E58+E89+E108+E131</f>
        <v>3000000</v>
      </c>
      <c r="G153" s="19"/>
    </row>
    <row r="154" spans="4:9">
      <c r="E154" s="173" t="s">
        <v>155</v>
      </c>
      <c r="F154" s="19">
        <f>E27+E59+E90+E109+E132</f>
        <v>10809071.690000001</v>
      </c>
      <c r="G154" s="19"/>
    </row>
    <row r="155" spans="4:9">
      <c r="E155" s="173" t="s">
        <v>156</v>
      </c>
      <c r="F155" s="19">
        <f>E107</f>
        <v>-75000</v>
      </c>
      <c r="G155" s="19"/>
    </row>
    <row r="156" spans="4:9">
      <c r="E156" s="173" t="s">
        <v>48</v>
      </c>
      <c r="F156" s="19">
        <f>E31+E61+E91+E110+E133</f>
        <v>-9295311.629999999</v>
      </c>
      <c r="G156" s="19"/>
    </row>
    <row r="157" spans="4:9">
      <c r="E157" s="173" t="s">
        <v>50</v>
      </c>
      <c r="F157" s="19">
        <f>E32+E62+E111</f>
        <v>-157114.26</v>
      </c>
      <c r="G157" s="19"/>
    </row>
    <row r="158" spans="4:9">
      <c r="F158" s="13">
        <f>SUM(F148:F157)</f>
        <v>-6588497.0746340342</v>
      </c>
      <c r="G158" s="13"/>
    </row>
  </sheetData>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69" max="17"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BF211-5B5A-41CE-9ABE-98E407E00579}">
  <dimension ref="A1:R147"/>
  <sheetViews>
    <sheetView view="pageBreakPreview" topLeftCell="A3" zoomScale="60" zoomScaleNormal="70" workbookViewId="0">
      <pane ySplit="9" topLeftCell="A12" activePane="bottomLeft" state="frozen"/>
      <selection activeCell="A3" sqref="A3"/>
      <selection pane="bottomLeft" activeCell="A12" sqref="A12"/>
    </sheetView>
  </sheetViews>
  <sheetFormatPr defaultColWidth="10" defaultRowHeight="15.75"/>
  <cols>
    <col min="1" max="1" width="6.5703125" style="1" customWidth="1"/>
    <col min="2" max="2" width="17.28515625" style="1" customWidth="1"/>
    <col min="3" max="3" width="8.42578125" style="1" customWidth="1"/>
    <col min="4" max="4" width="14.42578125" style="1" customWidth="1"/>
    <col min="5" max="7" width="19.7109375" style="1" customWidth="1"/>
    <col min="8" max="8" width="17.42578125" style="1" customWidth="1"/>
    <col min="9" max="9" width="20.28515625" style="1" customWidth="1"/>
    <col min="10" max="13" width="17.28515625" style="1" customWidth="1"/>
    <col min="14" max="14" width="17.5703125" style="1" bestFit="1" customWidth="1"/>
    <col min="15" max="15" width="10" style="1"/>
    <col min="16" max="17" width="16.28515625" style="1" bestFit="1" customWidth="1"/>
    <col min="18" max="20" width="12.28515625" style="1" bestFit="1" customWidth="1"/>
    <col min="21" max="21" width="10" style="1"/>
    <col min="22" max="22" width="11.5703125" style="1" customWidth="1"/>
    <col min="23" max="23" width="10" style="1"/>
    <col min="24" max="25" width="16.85546875" style="1" bestFit="1" customWidth="1"/>
    <col min="26" max="26" width="14.140625" style="1" bestFit="1" customWidth="1"/>
    <col min="27" max="30" width="10" style="1"/>
    <col min="31" max="33" width="15.140625" style="1" bestFit="1" customWidth="1"/>
    <col min="34" max="16384" width="10" style="1"/>
  </cols>
  <sheetData>
    <row r="1" spans="1:18" hidden="1">
      <c r="J1" s="2"/>
      <c r="K1" s="2"/>
      <c r="N1" s="1" t="s">
        <v>0</v>
      </c>
    </row>
    <row r="2" spans="1:18" hidden="1">
      <c r="N2" s="1" t="s">
        <v>1</v>
      </c>
    </row>
    <row r="3" spans="1:18" ht="18.75">
      <c r="A3" s="3" t="s">
        <v>2</v>
      </c>
      <c r="B3" s="4"/>
      <c r="C3" s="4"/>
      <c r="D3" s="4"/>
      <c r="E3" s="4"/>
      <c r="F3" s="4"/>
      <c r="G3" s="4"/>
      <c r="H3" s="4"/>
      <c r="I3" s="4"/>
      <c r="J3" s="4"/>
      <c r="K3" s="4"/>
      <c r="L3" s="4"/>
      <c r="M3" s="4"/>
      <c r="N3" s="4"/>
      <c r="O3" s="5"/>
      <c r="P3" s="5"/>
      <c r="Q3" s="5"/>
      <c r="R3" s="5"/>
    </row>
    <row r="4" spans="1:18" ht="18.75">
      <c r="A4" s="3"/>
      <c r="B4" s="4"/>
      <c r="C4" s="4"/>
      <c r="D4" s="4"/>
      <c r="E4" s="4"/>
      <c r="F4" s="4"/>
      <c r="G4" s="4"/>
      <c r="H4" s="4"/>
      <c r="I4" s="4"/>
      <c r="J4" s="4"/>
      <c r="K4" s="4"/>
      <c r="L4" s="4"/>
      <c r="M4" s="4"/>
      <c r="N4" s="4"/>
      <c r="O4" s="5"/>
      <c r="P4" s="5"/>
      <c r="Q4" s="5"/>
      <c r="R4" s="5"/>
    </row>
    <row r="5" spans="1:18" ht="18.75">
      <c r="A5" s="3" t="s">
        <v>3</v>
      </c>
      <c r="B5" s="4"/>
      <c r="C5" s="4"/>
      <c r="D5" s="4"/>
      <c r="E5" s="4"/>
      <c r="F5" s="4"/>
      <c r="G5" s="4"/>
      <c r="H5" s="4"/>
      <c r="I5" s="4"/>
      <c r="J5" s="4"/>
      <c r="K5" s="4"/>
      <c r="L5" s="4"/>
      <c r="M5" s="4"/>
      <c r="N5" s="4"/>
      <c r="O5" s="5"/>
      <c r="P5" s="5"/>
      <c r="Q5" s="5"/>
      <c r="R5" s="5"/>
    </row>
    <row r="6" spans="1:18" ht="18.75">
      <c r="A6" s="3" t="s">
        <v>257</v>
      </c>
      <c r="B6" s="4"/>
      <c r="C6" s="4"/>
      <c r="D6" s="4"/>
      <c r="E6" s="4"/>
      <c r="F6" s="4"/>
      <c r="G6" s="4"/>
      <c r="H6" s="4"/>
      <c r="I6" s="4"/>
      <c r="J6" s="4"/>
      <c r="K6" s="4"/>
      <c r="L6" s="4"/>
      <c r="M6" s="4"/>
      <c r="N6" s="4"/>
      <c r="O6" s="5"/>
      <c r="P6" s="5"/>
      <c r="Q6" s="6"/>
      <c r="R6" s="5"/>
    </row>
    <row r="7" spans="1:18" ht="18.75">
      <c r="A7" s="7"/>
      <c r="B7" s="2"/>
      <c r="C7" s="2"/>
      <c r="D7" s="2"/>
      <c r="E7" s="2"/>
      <c r="F7" s="2"/>
      <c r="G7" s="2"/>
      <c r="H7" s="2"/>
      <c r="I7" s="2"/>
      <c r="J7" s="2"/>
      <c r="K7" s="2"/>
      <c r="L7" s="2"/>
      <c r="M7" s="2"/>
      <c r="N7" s="2"/>
      <c r="O7" s="5"/>
      <c r="P7" s="5"/>
      <c r="Q7" s="6"/>
      <c r="R7" s="5"/>
    </row>
    <row r="8" spans="1:18" ht="18.75">
      <c r="A8" s="3"/>
      <c r="B8" s="4"/>
      <c r="C8" s="4"/>
      <c r="D8" s="2"/>
      <c r="E8" s="2"/>
      <c r="F8" s="2"/>
      <c r="G8" s="2" t="s">
        <v>4</v>
      </c>
      <c r="H8" s="2"/>
      <c r="I8" s="2"/>
      <c r="J8" s="2"/>
      <c r="K8" s="2"/>
      <c r="L8" s="2"/>
      <c r="M8" s="2"/>
      <c r="N8" s="2"/>
      <c r="O8" s="5"/>
      <c r="P8" s="5"/>
      <c r="Q8" s="6"/>
      <c r="R8" s="5"/>
    </row>
    <row r="9" spans="1:18" ht="18.75">
      <c r="A9" s="3"/>
      <c r="B9" s="4"/>
      <c r="C9" s="4"/>
      <c r="D9" s="2"/>
      <c r="E9" s="2"/>
      <c r="F9" s="2"/>
      <c r="G9" s="2" t="s">
        <v>5</v>
      </c>
      <c r="H9" s="2" t="s">
        <v>6</v>
      </c>
      <c r="I9" s="8"/>
      <c r="J9" s="2" t="s">
        <v>7</v>
      </c>
      <c r="K9" s="2" t="s">
        <v>4</v>
      </c>
      <c r="L9" s="2" t="s">
        <v>8</v>
      </c>
      <c r="M9" s="2"/>
      <c r="N9" s="2"/>
      <c r="O9" s="4"/>
      <c r="P9" s="4"/>
      <c r="Q9" s="9"/>
      <c r="R9" s="4"/>
    </row>
    <row r="10" spans="1:18" ht="19.5">
      <c r="A10" s="3"/>
      <c r="B10" s="4"/>
      <c r="C10" s="4"/>
      <c r="D10" s="2" t="s">
        <v>10</v>
      </c>
      <c r="E10" s="2" t="s">
        <v>7</v>
      </c>
      <c r="F10" s="2"/>
      <c r="G10" s="2" t="s">
        <v>11</v>
      </c>
      <c r="H10" s="2" t="s">
        <v>12</v>
      </c>
      <c r="I10" s="8" t="s">
        <v>13</v>
      </c>
      <c r="J10" s="2" t="s">
        <v>14</v>
      </c>
      <c r="K10" s="2" t="s">
        <v>15</v>
      </c>
      <c r="L10" s="2" t="s">
        <v>21</v>
      </c>
      <c r="M10" s="2" t="s">
        <v>6</v>
      </c>
      <c r="N10" s="2" t="s">
        <v>13</v>
      </c>
      <c r="O10" s="4"/>
      <c r="P10" s="4"/>
      <c r="Q10" s="9"/>
      <c r="R10" s="4"/>
    </row>
    <row r="11" spans="1:18">
      <c r="B11" s="10"/>
      <c r="D11" s="181" t="s">
        <v>18</v>
      </c>
      <c r="E11" s="181" t="s">
        <v>19</v>
      </c>
      <c r="F11" s="181" t="s">
        <v>245</v>
      </c>
      <c r="G11" s="181" t="s">
        <v>19</v>
      </c>
      <c r="H11" s="181" t="s">
        <v>19</v>
      </c>
      <c r="I11" s="182" t="s">
        <v>19</v>
      </c>
      <c r="J11" s="181" t="s">
        <v>20</v>
      </c>
      <c r="K11" s="181" t="s">
        <v>20</v>
      </c>
      <c r="L11" s="181" t="s">
        <v>20</v>
      </c>
      <c r="M11" s="181" t="s">
        <v>21</v>
      </c>
      <c r="N11" s="181" t="s">
        <v>22</v>
      </c>
    </row>
    <row r="12" spans="1:18" ht="15.75" customHeight="1">
      <c r="A12" s="10" t="s">
        <v>23</v>
      </c>
      <c r="B12" s="10"/>
      <c r="D12" s="13"/>
      <c r="E12" s="13"/>
      <c r="F12" s="13"/>
      <c r="G12" s="13"/>
      <c r="H12" s="13"/>
      <c r="I12" s="14"/>
      <c r="R12" s="15"/>
    </row>
    <row r="13" spans="1:18" ht="15.75" customHeight="1">
      <c r="B13" s="1" t="s">
        <v>25</v>
      </c>
      <c r="D13" s="17">
        <v>100188.83333333299</v>
      </c>
      <c r="E13" s="17">
        <v>1501697344</v>
      </c>
      <c r="F13" s="17">
        <v>0</v>
      </c>
      <c r="G13" s="17">
        <v>22463855.527598083</v>
      </c>
      <c r="H13" s="17">
        <f>F13+G13</f>
        <v>22463855.527598083</v>
      </c>
      <c r="I13" s="18">
        <f t="shared" ref="I13:I18" si="0">E13+H13</f>
        <v>1524161199.5275981</v>
      </c>
      <c r="J13" s="19">
        <f>'Jun 2013 - ROO Table 3'!D13</f>
        <v>124193640.98999999</v>
      </c>
      <c r="K13" s="19">
        <f>'Jun 2013 - ROO Table 3'!J13</f>
        <v>3249886.9987046896</v>
      </c>
      <c r="L13" s="19">
        <f>'Jun 2013 - ROO Table 3'!N13</f>
        <v>0</v>
      </c>
      <c r="M13" s="19">
        <f>K13+L13</f>
        <v>3249886.9987046896</v>
      </c>
      <c r="N13" s="19">
        <f t="shared" ref="N13:N18" si="1">+M13+J13</f>
        <v>127443527.98870468</v>
      </c>
      <c r="P13" s="13"/>
      <c r="Q13" s="13"/>
      <c r="R13" s="15"/>
    </row>
    <row r="14" spans="1:18" ht="15.75" customHeight="1">
      <c r="B14" s="1" t="s">
        <v>26</v>
      </c>
      <c r="D14" s="17">
        <v>4120.8333333333303</v>
      </c>
      <c r="E14" s="17">
        <v>62635464</v>
      </c>
      <c r="F14" s="17">
        <v>0</v>
      </c>
      <c r="G14" s="17">
        <v>1179641.362805146</v>
      </c>
      <c r="H14" s="17">
        <f t="shared" ref="H14:H18" si="2">F14+G14</f>
        <v>1179641.362805146</v>
      </c>
      <c r="I14" s="18">
        <f t="shared" si="0"/>
        <v>63815105.362805143</v>
      </c>
      <c r="J14" s="19">
        <f>'Jun 2013 - ROO Table 3'!D14</f>
        <v>5156412.08</v>
      </c>
      <c r="K14" s="19">
        <f>'Jun 2013 - ROO Table 3'!J14</f>
        <v>153989.58833025751</v>
      </c>
      <c r="L14" s="19">
        <f>'Jun 2013 - ROO Table 3'!N14</f>
        <v>0</v>
      </c>
      <c r="M14" s="19">
        <f t="shared" ref="M14:M18" si="3">K14+L14</f>
        <v>153989.58833025751</v>
      </c>
      <c r="N14" s="19">
        <f t="shared" si="1"/>
        <v>5310401.6683302578</v>
      </c>
      <c r="P14" s="13"/>
      <c r="Q14" s="13"/>
      <c r="R14" s="15"/>
    </row>
    <row r="15" spans="1:18" ht="15.75" customHeight="1">
      <c r="B15" s="1" t="s">
        <v>27</v>
      </c>
      <c r="D15" s="17">
        <v>84.25</v>
      </c>
      <c r="E15" s="17">
        <v>2213914</v>
      </c>
      <c r="F15" s="17">
        <v>0</v>
      </c>
      <c r="G15" s="17">
        <v>28566.364946222064</v>
      </c>
      <c r="H15" s="17">
        <f t="shared" si="2"/>
        <v>28566.364946222064</v>
      </c>
      <c r="I15" s="18">
        <f t="shared" si="0"/>
        <v>2242480.3649462219</v>
      </c>
      <c r="J15" s="19">
        <f>'Jun 2013 - ROO Table 3'!D15</f>
        <v>202246.28</v>
      </c>
      <c r="K15" s="19">
        <f>'Jun 2013 - ROO Table 3'!J15</f>
        <v>4610.8230069796282</v>
      </c>
      <c r="L15" s="19">
        <f>'Jun 2013 - ROO Table 3'!N15</f>
        <v>0</v>
      </c>
      <c r="M15" s="19">
        <f t="shared" si="3"/>
        <v>4610.8230069796282</v>
      </c>
      <c r="N15" s="19">
        <f t="shared" si="1"/>
        <v>206857.10300697963</v>
      </c>
      <c r="P15" s="13"/>
      <c r="Q15" s="13"/>
      <c r="R15" s="15"/>
    </row>
    <row r="16" spans="1:18" ht="15.75" customHeight="1">
      <c r="B16" s="1" t="s">
        <v>28</v>
      </c>
      <c r="D16" s="17">
        <v>18</v>
      </c>
      <c r="E16" s="17">
        <v>423621</v>
      </c>
      <c r="F16" s="17">
        <v>0</v>
      </c>
      <c r="G16" s="17">
        <v>0</v>
      </c>
      <c r="H16" s="17">
        <f t="shared" si="2"/>
        <v>0</v>
      </c>
      <c r="I16" s="18">
        <f t="shared" si="0"/>
        <v>423621</v>
      </c>
      <c r="J16" s="19">
        <f>'Jun 2013 - ROO Table 3'!D16</f>
        <v>38003.789999999994</v>
      </c>
      <c r="K16" s="19">
        <f>'Jun 2013 - ROO Table 3'!J16</f>
        <v>418.07206860326005</v>
      </c>
      <c r="L16" s="19">
        <f>'Jun 2013 - ROO Table 3'!N16</f>
        <v>0</v>
      </c>
      <c r="M16" s="19">
        <f t="shared" si="3"/>
        <v>418.07206860326005</v>
      </c>
      <c r="N16" s="19">
        <f t="shared" si="1"/>
        <v>38421.862068603252</v>
      </c>
      <c r="P16" s="13"/>
      <c r="Q16" s="13"/>
      <c r="R16" s="15"/>
    </row>
    <row r="17" spans="2:18" ht="15.75" customHeight="1">
      <c r="B17" s="1" t="s">
        <v>30</v>
      </c>
      <c r="D17" s="17">
        <v>72.5</v>
      </c>
      <c r="E17" s="17">
        <v>1060855</v>
      </c>
      <c r="F17" s="17">
        <v>0</v>
      </c>
      <c r="G17" s="17">
        <v>0</v>
      </c>
      <c r="H17" s="17">
        <f t="shared" si="2"/>
        <v>0</v>
      </c>
      <c r="I17" s="18">
        <f t="shared" si="0"/>
        <v>1060855</v>
      </c>
      <c r="J17" s="19">
        <f>'Jun 2013 - ROO Table 3'!D17</f>
        <v>91589.19</v>
      </c>
      <c r="K17" s="19">
        <f>'Jun 2013 - ROO Table 3'!J17</f>
        <v>1037.1197242819676</v>
      </c>
      <c r="L17" s="19">
        <f>'Jun 2013 - ROO Table 3'!N17</f>
        <v>0</v>
      </c>
      <c r="M17" s="19">
        <f t="shared" si="3"/>
        <v>1037.1197242819676</v>
      </c>
      <c r="N17" s="19">
        <f t="shared" si="1"/>
        <v>92626.309724281964</v>
      </c>
      <c r="P17" s="13"/>
      <c r="Q17" s="13"/>
      <c r="R17" s="15"/>
    </row>
    <row r="18" spans="2:18" ht="15.75" customHeight="1">
      <c r="B18" s="1" t="s">
        <v>31</v>
      </c>
      <c r="D18" s="20">
        <v>959.08333333333303</v>
      </c>
      <c r="E18" s="20">
        <v>4159281</v>
      </c>
      <c r="F18" s="20">
        <v>0</v>
      </c>
      <c r="G18" s="20">
        <v>-3611.6319429450687</v>
      </c>
      <c r="H18" s="20">
        <f t="shared" si="2"/>
        <v>-3611.6319429450687</v>
      </c>
      <c r="I18" s="21">
        <f t="shared" si="0"/>
        <v>4155669.3680570549</v>
      </c>
      <c r="J18" s="22">
        <f>'Jun 2013 - ROO Table 3'!D18</f>
        <v>475083.73</v>
      </c>
      <c r="K18" s="22">
        <f>'Jun 2013 - ROO Table 3'!J18</f>
        <v>3795.6738801420561</v>
      </c>
      <c r="L18" s="22">
        <f>'Jun 2013 - ROO Table 3'!N18</f>
        <v>0</v>
      </c>
      <c r="M18" s="22">
        <f t="shared" si="3"/>
        <v>3795.6738801420561</v>
      </c>
      <c r="N18" s="22">
        <f t="shared" si="1"/>
        <v>478879.40388014202</v>
      </c>
      <c r="P18" s="13"/>
      <c r="Q18" s="13"/>
      <c r="R18" s="15"/>
    </row>
    <row r="19" spans="2:18" ht="15.75" customHeight="1">
      <c r="B19" s="1" t="s">
        <v>33</v>
      </c>
      <c r="C19" s="23"/>
      <c r="D19" s="17">
        <f>SUM(D13:D18)</f>
        <v>105443.49999999965</v>
      </c>
      <c r="E19" s="17">
        <f>SUM(E13:E18)</f>
        <v>1572190479</v>
      </c>
      <c r="F19" s="17">
        <f>SUM(F13:F18)</f>
        <v>0</v>
      </c>
      <c r="G19" s="17">
        <f>SUM(G13:G18)</f>
        <v>23668451.623406507</v>
      </c>
      <c r="H19" s="17">
        <f t="shared" ref="H19" si="4">G19</f>
        <v>23668451.623406507</v>
      </c>
      <c r="I19" s="18">
        <f>SUM(I13:I18)</f>
        <v>1595858930.6234064</v>
      </c>
      <c r="J19" s="19">
        <f>SUM(J13:J18)</f>
        <v>130156976.06</v>
      </c>
      <c r="K19" s="19">
        <f t="shared" ref="K19:N19" si="5">SUM(K13:K18)</f>
        <v>3413738.2757149544</v>
      </c>
      <c r="L19" s="19">
        <f t="shared" si="5"/>
        <v>0</v>
      </c>
      <c r="M19" s="19">
        <f t="shared" si="5"/>
        <v>3413738.2757149544</v>
      </c>
      <c r="N19" s="19">
        <f t="shared" si="5"/>
        <v>133570714.33571495</v>
      </c>
      <c r="P19" s="13"/>
      <c r="Q19" s="13"/>
      <c r="R19" s="15"/>
    </row>
    <row r="20" spans="2:18" ht="15.75" customHeight="1">
      <c r="C20" s="23"/>
      <c r="D20" s="13"/>
      <c r="E20" s="13"/>
      <c r="F20" s="13"/>
      <c r="G20" s="13"/>
      <c r="H20" s="13"/>
      <c r="I20" s="14"/>
      <c r="J20" s="19"/>
      <c r="K20" s="19"/>
      <c r="L20" s="19"/>
      <c r="M20" s="19"/>
      <c r="N20" s="13"/>
      <c r="P20" s="13"/>
      <c r="Q20" s="13"/>
      <c r="R20" s="15"/>
    </row>
    <row r="21" spans="2:18" ht="15.75" customHeight="1">
      <c r="B21" s="1" t="s">
        <v>34</v>
      </c>
      <c r="C21" s="23"/>
      <c r="D21" s="20">
        <v>1136.0833333333301</v>
      </c>
      <c r="E21" s="20">
        <v>1055731</v>
      </c>
      <c r="F21" s="20">
        <v>0</v>
      </c>
      <c r="G21" s="20">
        <v>0</v>
      </c>
      <c r="H21" s="20">
        <f t="shared" ref="H21" si="6">F21+G21</f>
        <v>0</v>
      </c>
      <c r="I21" s="21">
        <f>E21+H21</f>
        <v>1055731</v>
      </c>
      <c r="J21" s="28">
        <f>'Jun 2013 - ROO Table 3'!D21</f>
        <v>153084.39000000001</v>
      </c>
      <c r="K21" s="22">
        <f>'Jun 2013 - ROO Table 3'!J21</f>
        <v>1342.879945623456</v>
      </c>
      <c r="L21" s="22">
        <f>'Jun 2013 - ROO Table 3'!N21</f>
        <v>0</v>
      </c>
      <c r="M21" s="22">
        <f>K21+L21</f>
        <v>1342.879945623456</v>
      </c>
      <c r="N21" s="22">
        <f>+M21+J21</f>
        <v>154427.26994562347</v>
      </c>
      <c r="P21" s="13"/>
      <c r="Q21" s="13"/>
      <c r="R21" s="15"/>
    </row>
    <row r="22" spans="2:18" ht="15.75" customHeight="1">
      <c r="B22" s="1" t="s">
        <v>33</v>
      </c>
      <c r="D22" s="17">
        <f>SUM(D21:D21)</f>
        <v>1136.0833333333301</v>
      </c>
      <c r="E22" s="17">
        <f t="shared" ref="E22:N22" si="7">SUM(E21:E21)</f>
        <v>1055731</v>
      </c>
      <c r="F22" s="17">
        <f t="shared" si="7"/>
        <v>0</v>
      </c>
      <c r="G22" s="17">
        <f t="shared" si="7"/>
        <v>0</v>
      </c>
      <c r="H22" s="17">
        <f t="shared" si="7"/>
        <v>0</v>
      </c>
      <c r="I22" s="18">
        <f t="shared" si="7"/>
        <v>1055731</v>
      </c>
      <c r="J22" s="19">
        <f t="shared" si="7"/>
        <v>153084.39000000001</v>
      </c>
      <c r="K22" s="19">
        <f t="shared" si="7"/>
        <v>1342.879945623456</v>
      </c>
      <c r="L22" s="19">
        <f t="shared" si="7"/>
        <v>0</v>
      </c>
      <c r="M22" s="19">
        <f t="shared" si="7"/>
        <v>1342.879945623456</v>
      </c>
      <c r="N22" s="19">
        <f t="shared" si="7"/>
        <v>154427.26994562347</v>
      </c>
      <c r="P22" s="24"/>
      <c r="Q22" s="24"/>
      <c r="R22" s="25"/>
    </row>
    <row r="23" spans="2:18" ht="15.75" customHeight="1">
      <c r="D23" s="13"/>
      <c r="E23" s="13"/>
      <c r="F23" s="13"/>
      <c r="G23" s="13"/>
      <c r="H23" s="13"/>
      <c r="I23" s="14"/>
      <c r="J23" s="19"/>
      <c r="K23" s="19"/>
      <c r="L23" s="19"/>
      <c r="M23" s="19"/>
      <c r="N23" s="19"/>
      <c r="P23" s="24"/>
      <c r="Q23" s="24"/>
      <c r="R23" s="25"/>
    </row>
    <row r="24" spans="2:18" s="23" customFormat="1" ht="15.75" customHeight="1">
      <c r="B24" s="1" t="s">
        <v>36</v>
      </c>
      <c r="D24" s="20">
        <v>0</v>
      </c>
      <c r="E24" s="20">
        <v>0</v>
      </c>
      <c r="F24" s="20">
        <v>0</v>
      </c>
      <c r="G24" s="20">
        <v>0</v>
      </c>
      <c r="H24" s="20">
        <f>G24</f>
        <v>0</v>
      </c>
      <c r="I24" s="21">
        <f>E24+H24</f>
        <v>0</v>
      </c>
      <c r="J24" s="22">
        <f>'Jun 2013 - ROO Table 3'!D24</f>
        <v>811.53</v>
      </c>
      <c r="K24" s="22">
        <f>'Jun 2013 - ROO Table 3'!J24</f>
        <v>0</v>
      </c>
      <c r="L24" s="22">
        <f>'Jun 2013 - ROO Table 3'!N24</f>
        <v>0</v>
      </c>
      <c r="M24" s="22">
        <f>K24+L24</f>
        <v>0</v>
      </c>
      <c r="N24" s="22">
        <f>+M24+J24</f>
        <v>811.53</v>
      </c>
      <c r="P24" s="24"/>
      <c r="Q24" s="24"/>
      <c r="R24" s="25"/>
    </row>
    <row r="25" spans="2:18" s="23" customFormat="1" ht="15.75" customHeight="1">
      <c r="B25" s="1"/>
      <c r="D25" s="20"/>
      <c r="E25" s="17"/>
      <c r="F25" s="17"/>
      <c r="G25" s="20"/>
      <c r="H25" s="20"/>
      <c r="I25" s="21"/>
      <c r="J25" s="22"/>
      <c r="K25" s="22"/>
      <c r="L25" s="22"/>
      <c r="M25" s="22"/>
      <c r="N25" s="22"/>
      <c r="P25" s="24"/>
      <c r="Q25" s="24"/>
      <c r="R25" s="25"/>
    </row>
    <row r="26" spans="2:18" s="23" customFormat="1" ht="15.75" customHeight="1">
      <c r="B26" s="1" t="s">
        <v>38</v>
      </c>
      <c r="D26" s="20">
        <v>0</v>
      </c>
      <c r="E26" s="20">
        <v>0</v>
      </c>
      <c r="F26" s="20">
        <v>0</v>
      </c>
      <c r="G26" s="20">
        <v>0</v>
      </c>
      <c r="H26" s="20">
        <v>0</v>
      </c>
      <c r="I26" s="21">
        <v>0</v>
      </c>
      <c r="J26" s="22">
        <f>'Jun 2013 - ROO Table 3'!D26</f>
        <v>-1320000</v>
      </c>
      <c r="K26" s="22">
        <f>'Jun 2013 - ROO Table 3'!J26</f>
        <v>1320000</v>
      </c>
      <c r="L26" s="22">
        <f>'Jun 2013 - ROO Table 3'!N26</f>
        <v>0</v>
      </c>
      <c r="M26" s="22">
        <f>K26+L26</f>
        <v>1320000</v>
      </c>
      <c r="N26" s="22">
        <f t="shared" ref="N26:N34" si="8">+M26+J26</f>
        <v>0</v>
      </c>
      <c r="P26" s="24"/>
      <c r="Q26" s="24"/>
      <c r="R26" s="25"/>
    </row>
    <row r="27" spans="2:18" ht="15.75" customHeight="1">
      <c r="B27" s="1" t="s">
        <v>40</v>
      </c>
      <c r="D27" s="20">
        <v>0</v>
      </c>
      <c r="E27" s="20">
        <v>0</v>
      </c>
      <c r="F27" s="20">
        <v>0</v>
      </c>
      <c r="G27" s="20">
        <v>0</v>
      </c>
      <c r="H27" s="20">
        <v>0</v>
      </c>
      <c r="I27" s="21">
        <v>0</v>
      </c>
      <c r="J27" s="19">
        <f>'Jun 2013 - ROO Table 3'!D27</f>
        <v>-6410512.8399999999</v>
      </c>
      <c r="K27" s="19">
        <f>'Jun 2013 - ROO Table 3'!J27</f>
        <v>6410512.8399999999</v>
      </c>
      <c r="L27" s="22">
        <f>'Jun 2013 - ROO Table 3'!N27</f>
        <v>0</v>
      </c>
      <c r="M27" s="22">
        <f t="shared" ref="M27:M36" si="9">K27+L27</f>
        <v>6410512.8399999999</v>
      </c>
      <c r="N27" s="22">
        <f t="shared" si="8"/>
        <v>0</v>
      </c>
      <c r="P27" s="24"/>
      <c r="Q27" s="24"/>
      <c r="R27" s="25"/>
    </row>
    <row r="28" spans="2:18" s="23" customFormat="1" ht="15.75" customHeight="1">
      <c r="B28" s="1" t="s">
        <v>42</v>
      </c>
      <c r="D28" s="20">
        <v>0</v>
      </c>
      <c r="E28" s="20">
        <v>0</v>
      </c>
      <c r="F28" s="20">
        <v>0</v>
      </c>
      <c r="G28" s="20">
        <v>0</v>
      </c>
      <c r="H28" s="20">
        <f>G28</f>
        <v>0</v>
      </c>
      <c r="I28" s="21">
        <f>E28+H28</f>
        <v>0</v>
      </c>
      <c r="J28" s="22">
        <f>'Jun 2013 - ROO Table 3'!D28</f>
        <v>0</v>
      </c>
      <c r="K28" s="22">
        <f>'Jun 2013 - ROO Table 3'!J28</f>
        <v>0</v>
      </c>
      <c r="L28" s="22">
        <f>'Jun 2013 - ROO Table 3'!N28</f>
        <v>0</v>
      </c>
      <c r="M28" s="22">
        <f t="shared" si="9"/>
        <v>0</v>
      </c>
      <c r="N28" s="22">
        <f t="shared" si="8"/>
        <v>0</v>
      </c>
      <c r="P28" s="24"/>
      <c r="Q28" s="24"/>
      <c r="R28" s="25"/>
    </row>
    <row r="29" spans="2:18" s="23" customFormat="1" ht="15.75" customHeight="1">
      <c r="B29" s="1" t="s">
        <v>44</v>
      </c>
      <c r="D29" s="20">
        <v>0</v>
      </c>
      <c r="E29" s="20">
        <v>0</v>
      </c>
      <c r="F29" s="20">
        <v>0</v>
      </c>
      <c r="G29" s="20">
        <v>0</v>
      </c>
      <c r="H29" s="20">
        <f>G29</f>
        <v>0</v>
      </c>
      <c r="I29" s="21">
        <f>E29+H29</f>
        <v>0</v>
      </c>
      <c r="J29" s="22">
        <f>'Jun 2013 - ROO Table 3'!D29</f>
        <v>0</v>
      </c>
      <c r="K29" s="22">
        <f>'Jun 2013 - ROO Table 3'!J29</f>
        <v>0</v>
      </c>
      <c r="L29" s="22">
        <f>'Jun 2013 - ROO Table 3'!N29</f>
        <v>0</v>
      </c>
      <c r="M29" s="22">
        <f t="shared" si="9"/>
        <v>0</v>
      </c>
      <c r="N29" s="22">
        <f t="shared" si="8"/>
        <v>0</v>
      </c>
      <c r="P29" s="24"/>
      <c r="Q29" s="24"/>
      <c r="R29" s="25"/>
    </row>
    <row r="30" spans="2:18" s="23" customFormat="1" ht="15.75" customHeight="1">
      <c r="B30" s="1" t="s">
        <v>46</v>
      </c>
      <c r="D30" s="20">
        <v>0</v>
      </c>
      <c r="E30" s="20">
        <v>0</v>
      </c>
      <c r="F30" s="20">
        <v>0</v>
      </c>
      <c r="G30" s="20">
        <v>0</v>
      </c>
      <c r="H30" s="20">
        <f>G30</f>
        <v>0</v>
      </c>
      <c r="I30" s="21">
        <f>E30+H30</f>
        <v>0</v>
      </c>
      <c r="J30" s="22">
        <f>'Jun 2013 - ROO Table 3'!D30</f>
        <v>0</v>
      </c>
      <c r="K30" s="22">
        <f>'Jun 2013 - ROO Table 3'!J30</f>
        <v>0</v>
      </c>
      <c r="L30" s="22">
        <f>'Jun 2013 - ROO Table 3'!N30</f>
        <v>0</v>
      </c>
      <c r="M30" s="22">
        <f t="shared" si="9"/>
        <v>0</v>
      </c>
      <c r="N30" s="22">
        <f t="shared" si="8"/>
        <v>0</v>
      </c>
      <c r="P30" s="24"/>
      <c r="Q30" s="24"/>
      <c r="R30" s="25"/>
    </row>
    <row r="31" spans="2:18" s="23" customFormat="1" ht="15.75" customHeight="1">
      <c r="B31" s="1" t="s">
        <v>48</v>
      </c>
      <c r="D31" s="20">
        <v>0</v>
      </c>
      <c r="E31" s="20">
        <v>0</v>
      </c>
      <c r="F31" s="20">
        <v>0</v>
      </c>
      <c r="G31" s="20">
        <v>0</v>
      </c>
      <c r="H31" s="20">
        <f t="shared" ref="H31:H32" si="10">G31</f>
        <v>0</v>
      </c>
      <c r="I31" s="21">
        <f t="shared" ref="I31:I32" si="11">E31+H31</f>
        <v>0</v>
      </c>
      <c r="J31" s="22">
        <f>'Jun 2013 - ROO Table 3'!D31</f>
        <v>4884774.97</v>
      </c>
      <c r="K31" s="22">
        <f>'Jun 2013 - ROO Table 3'!J31</f>
        <v>-4884774.97</v>
      </c>
      <c r="L31" s="22">
        <f>'Jun 2013 - ROO Table 3'!N31</f>
        <v>0</v>
      </c>
      <c r="M31" s="22">
        <f t="shared" si="9"/>
        <v>-4884774.97</v>
      </c>
      <c r="N31" s="22">
        <f t="shared" si="8"/>
        <v>0</v>
      </c>
      <c r="P31" s="24"/>
      <c r="Q31" s="24"/>
      <c r="R31" s="25"/>
    </row>
    <row r="32" spans="2:18" s="23" customFormat="1" ht="15.75" customHeight="1">
      <c r="B32" s="1" t="s">
        <v>50</v>
      </c>
      <c r="D32" s="20">
        <v>0</v>
      </c>
      <c r="E32" s="20">
        <v>0</v>
      </c>
      <c r="F32" s="20">
        <v>0</v>
      </c>
      <c r="G32" s="20">
        <v>0</v>
      </c>
      <c r="H32" s="20">
        <f t="shared" si="10"/>
        <v>0</v>
      </c>
      <c r="I32" s="21">
        <f t="shared" si="11"/>
        <v>0</v>
      </c>
      <c r="J32" s="22">
        <f>'Jun 2013 - ROO Table 3'!D32</f>
        <v>49630.35</v>
      </c>
      <c r="K32" s="22">
        <f>'Jun 2013 - ROO Table 3'!J32</f>
        <v>-49630.35</v>
      </c>
      <c r="L32" s="22">
        <f>'Jun 2013 - ROO Table 3'!N32</f>
        <v>0</v>
      </c>
      <c r="M32" s="22">
        <f t="shared" si="9"/>
        <v>-49630.35</v>
      </c>
      <c r="N32" s="22">
        <f t="shared" si="8"/>
        <v>0</v>
      </c>
      <c r="P32" s="24"/>
      <c r="Q32" s="24"/>
      <c r="R32" s="25"/>
    </row>
    <row r="33" spans="1:18" s="23" customFormat="1" ht="15.75" customHeight="1">
      <c r="B33" s="1" t="s">
        <v>52</v>
      </c>
      <c r="D33" s="20">
        <v>0</v>
      </c>
      <c r="E33" s="20">
        <v>0</v>
      </c>
      <c r="F33" s="20">
        <v>0</v>
      </c>
      <c r="G33" s="20">
        <v>0</v>
      </c>
      <c r="H33" s="20">
        <f>G33</f>
        <v>0</v>
      </c>
      <c r="I33" s="21">
        <f>E33+H33</f>
        <v>0</v>
      </c>
      <c r="J33" s="22">
        <f>'Jun 2013 - ROO Table 3'!D33</f>
        <v>533727.51</v>
      </c>
      <c r="K33" s="22">
        <f>'Jun 2013 - ROO Table 3'!J33</f>
        <v>-533727.51</v>
      </c>
      <c r="L33" s="22">
        <f>'Jun 2013 - ROO Table 3'!N33</f>
        <v>0</v>
      </c>
      <c r="M33" s="22">
        <f t="shared" si="9"/>
        <v>-533727.51</v>
      </c>
      <c r="N33" s="22">
        <f t="shared" si="8"/>
        <v>0</v>
      </c>
      <c r="P33" s="24"/>
      <c r="Q33" s="24"/>
      <c r="R33" s="25"/>
    </row>
    <row r="34" spans="1:18" s="23" customFormat="1" ht="15.75" customHeight="1">
      <c r="B34" s="1" t="s">
        <v>54</v>
      </c>
      <c r="D34" s="20">
        <v>0</v>
      </c>
      <c r="E34" s="20">
        <v>0</v>
      </c>
      <c r="F34" s="20">
        <v>0</v>
      </c>
      <c r="G34" s="20">
        <v>0</v>
      </c>
      <c r="H34" s="20">
        <f>G34</f>
        <v>0</v>
      </c>
      <c r="I34" s="21">
        <f>E34+H34</f>
        <v>0</v>
      </c>
      <c r="J34" s="22">
        <f>'Jun 2013 - ROO Table 3'!D34</f>
        <v>148021.24</v>
      </c>
      <c r="K34" s="22">
        <f>'Jun 2013 - ROO Table 3'!J34</f>
        <v>-148021.24</v>
      </c>
      <c r="L34" s="22">
        <f>'Jun 2013 - ROO Table 3'!N34</f>
        <v>0</v>
      </c>
      <c r="M34" s="22">
        <f t="shared" si="9"/>
        <v>-148021.24</v>
      </c>
      <c r="N34" s="22">
        <f t="shared" si="8"/>
        <v>0</v>
      </c>
      <c r="P34" s="24"/>
      <c r="Q34" s="24"/>
      <c r="R34" s="25"/>
    </row>
    <row r="35" spans="1:18" ht="15.75" customHeight="1">
      <c r="B35" s="23"/>
      <c r="D35" s="13"/>
      <c r="E35" s="13"/>
      <c r="F35" s="13"/>
      <c r="G35" s="13"/>
      <c r="H35" s="13"/>
      <c r="I35" s="14"/>
      <c r="J35" s="19"/>
      <c r="K35" s="19"/>
      <c r="L35" s="19"/>
      <c r="M35" s="19"/>
      <c r="N35" s="19"/>
      <c r="P35" s="24"/>
      <c r="Q35" s="24"/>
      <c r="R35" s="25"/>
    </row>
    <row r="36" spans="1:18" s="23" customFormat="1" ht="15.75" customHeight="1">
      <c r="B36" s="1" t="s">
        <v>56</v>
      </c>
      <c r="D36" s="20">
        <v>0</v>
      </c>
      <c r="E36" s="20">
        <v>1995000</v>
      </c>
      <c r="F36" s="20">
        <v>0</v>
      </c>
      <c r="G36" s="20">
        <v>0</v>
      </c>
      <c r="H36" s="20">
        <f>G36</f>
        <v>0</v>
      </c>
      <c r="I36" s="21">
        <f>E36+H36</f>
        <v>1995000</v>
      </c>
      <c r="J36" s="22">
        <f>'Jun 2013 - ROO Table 3'!D36</f>
        <v>240000</v>
      </c>
      <c r="K36" s="22">
        <f>'Jun 2013 - ROO Table 3'!J36</f>
        <v>0</v>
      </c>
      <c r="L36" s="22">
        <f>'Jun 2013 - ROO Table 3'!N36</f>
        <v>0</v>
      </c>
      <c r="M36" s="22">
        <f t="shared" si="9"/>
        <v>0</v>
      </c>
      <c r="N36" s="22">
        <f>+M36+J36</f>
        <v>240000</v>
      </c>
      <c r="P36" s="24"/>
      <c r="Q36" s="24"/>
      <c r="R36" s="25"/>
    </row>
    <row r="37" spans="1:18" ht="15.75" customHeight="1">
      <c r="D37" s="26"/>
      <c r="E37" s="26"/>
      <c r="F37" s="26"/>
      <c r="G37" s="26"/>
      <c r="H37" s="26"/>
      <c r="I37" s="27"/>
      <c r="J37" s="28"/>
      <c r="K37" s="28"/>
      <c r="L37" s="28"/>
      <c r="M37" s="28"/>
      <c r="N37" s="13"/>
      <c r="P37" s="24"/>
      <c r="Q37" s="24"/>
      <c r="R37" s="25"/>
    </row>
    <row r="38" spans="1:18" ht="15.75" customHeight="1">
      <c r="B38" s="29" t="s">
        <v>6</v>
      </c>
      <c r="C38" s="30"/>
      <c r="D38" s="32">
        <f t="shared" ref="D38:N38" si="12">+D19+D22+D24+SUM(D26:D36)</f>
        <v>106579.58333333298</v>
      </c>
      <c r="E38" s="32">
        <f t="shared" si="12"/>
        <v>1575241210</v>
      </c>
      <c r="F38" s="32">
        <f t="shared" si="12"/>
        <v>0</v>
      </c>
      <c r="G38" s="32">
        <f t="shared" si="12"/>
        <v>23668451.623406507</v>
      </c>
      <c r="H38" s="32">
        <f t="shared" si="12"/>
        <v>23668451.623406507</v>
      </c>
      <c r="I38" s="32">
        <f t="shared" si="12"/>
        <v>1598909661.6234064</v>
      </c>
      <c r="J38" s="35">
        <f t="shared" si="12"/>
        <v>128436513.21000001</v>
      </c>
      <c r="K38" s="35">
        <f t="shared" si="12"/>
        <v>5529439.9256605776</v>
      </c>
      <c r="L38" s="35">
        <f t="shared" si="12"/>
        <v>0</v>
      </c>
      <c r="M38" s="35">
        <f t="shared" si="12"/>
        <v>5529439.9256605776</v>
      </c>
      <c r="N38" s="35">
        <f t="shared" si="12"/>
        <v>133965953.13566057</v>
      </c>
      <c r="P38" s="13"/>
      <c r="Q38" s="13"/>
      <c r="R38" s="15"/>
    </row>
    <row r="39" spans="1:18" ht="15.75" customHeight="1">
      <c r="D39" s="13"/>
      <c r="E39" s="175"/>
      <c r="F39" s="175"/>
      <c r="G39" s="13"/>
      <c r="H39" s="13"/>
      <c r="I39" s="14"/>
      <c r="J39" s="19"/>
      <c r="K39" s="19"/>
      <c r="L39" s="19"/>
      <c r="M39" s="19"/>
      <c r="N39" s="13"/>
      <c r="P39" s="13"/>
      <c r="Q39" s="13"/>
      <c r="R39" s="15"/>
    </row>
    <row r="40" spans="1:18" ht="15.75" customHeight="1">
      <c r="A40" s="10" t="s">
        <v>58</v>
      </c>
      <c r="B40" s="10"/>
      <c r="D40" s="13"/>
      <c r="E40" s="13"/>
      <c r="F40" s="13"/>
      <c r="G40" s="13"/>
      <c r="H40" s="13"/>
      <c r="I40" s="14"/>
      <c r="J40" s="19"/>
      <c r="K40" s="19"/>
      <c r="L40" s="19"/>
      <c r="M40" s="19"/>
      <c r="N40" s="13"/>
      <c r="P40" s="13"/>
      <c r="Q40" s="13"/>
      <c r="R40" s="15"/>
    </row>
    <row r="41" spans="1:18" ht="15.75" customHeight="1">
      <c r="B41" s="36" t="s">
        <v>60</v>
      </c>
      <c r="D41" s="17">
        <v>17116.083333333336</v>
      </c>
      <c r="E41" s="17">
        <v>518967307</v>
      </c>
      <c r="F41" s="17">
        <v>0</v>
      </c>
      <c r="G41" s="17">
        <v>-1848120.6890221711</v>
      </c>
      <c r="H41" s="17">
        <f>G41</f>
        <v>-1848120.6890221711</v>
      </c>
      <c r="I41" s="18">
        <f>E41+H41</f>
        <v>517119186.31097782</v>
      </c>
      <c r="J41" s="19">
        <f>'Jun 2013 - ROO Table 3'!D41</f>
        <v>44880688.999999993</v>
      </c>
      <c r="K41" s="19">
        <f>'Jun 2013 - ROO Table 3'!J41</f>
        <v>-1582581.6187300608</v>
      </c>
      <c r="L41" s="19">
        <f>'Jun 2013 - ROO Table 3'!N41</f>
        <v>0</v>
      </c>
      <c r="M41" s="19">
        <f>K41+L41</f>
        <v>-1582581.6187300608</v>
      </c>
      <c r="N41" s="19">
        <f>+M41+J41</f>
        <v>43298107.381269932</v>
      </c>
      <c r="P41" s="13"/>
      <c r="Q41" s="13"/>
      <c r="R41" s="15"/>
    </row>
    <row r="42" spans="1:18" s="23" customFormat="1" ht="15.75" customHeight="1">
      <c r="B42" s="36" t="s">
        <v>61</v>
      </c>
      <c r="D42" s="17">
        <v>117</v>
      </c>
      <c r="E42" s="17">
        <v>1266420</v>
      </c>
      <c r="F42" s="17">
        <v>0</v>
      </c>
      <c r="G42" s="17">
        <v>0</v>
      </c>
      <c r="H42" s="17">
        <f>G42</f>
        <v>0</v>
      </c>
      <c r="I42" s="18">
        <f>E42+H42</f>
        <v>1266420</v>
      </c>
      <c r="J42" s="19">
        <f>'Jun 2013 - ROO Table 3'!D42</f>
        <v>160444.12</v>
      </c>
      <c r="K42" s="19">
        <f>'Jun 2013 - ROO Table 3'!J42</f>
        <v>-3932.460550210601</v>
      </c>
      <c r="L42" s="19">
        <f>'Jun 2013 - ROO Table 3'!N42</f>
        <v>0</v>
      </c>
      <c r="M42" s="19">
        <f>K42+L42</f>
        <v>-3932.460550210601</v>
      </c>
      <c r="N42" s="19">
        <f>+M42+J42</f>
        <v>156511.65944978938</v>
      </c>
      <c r="P42" s="24"/>
      <c r="Q42" s="24"/>
      <c r="R42" s="25"/>
    </row>
    <row r="43" spans="1:18" ht="15.75" customHeight="1">
      <c r="B43" s="36" t="s">
        <v>63</v>
      </c>
      <c r="D43" s="20">
        <v>86</v>
      </c>
      <c r="E43" s="20">
        <v>1247899</v>
      </c>
      <c r="F43" s="20">
        <v>0</v>
      </c>
      <c r="G43" s="20">
        <v>0</v>
      </c>
      <c r="H43" s="20">
        <f>G43</f>
        <v>0</v>
      </c>
      <c r="I43" s="21">
        <f>E43+H43</f>
        <v>1247899</v>
      </c>
      <c r="J43" s="22">
        <f>'Jun 2013 - ROO Table 3'!D43</f>
        <v>167758.39000000001</v>
      </c>
      <c r="K43" s="22">
        <f>'Jun 2013 - ROO Table 3'!J43</f>
        <v>1237.7626766970998</v>
      </c>
      <c r="L43" s="22">
        <f>'Jun 2013 - ROO Table 3'!N43</f>
        <v>0</v>
      </c>
      <c r="M43" s="22">
        <f t="shared" ref="M43" si="13">K43+L43</f>
        <v>1237.7626766970998</v>
      </c>
      <c r="N43" s="22">
        <f>+M43+J43</f>
        <v>168996.15267669712</v>
      </c>
      <c r="P43" s="13"/>
      <c r="Q43" s="13"/>
      <c r="R43" s="15"/>
    </row>
    <row r="44" spans="1:18" ht="15.75" customHeight="1">
      <c r="B44" s="1" t="s">
        <v>33</v>
      </c>
      <c r="D44" s="17">
        <f>SUM(D41:D43)</f>
        <v>17319.083333333336</v>
      </c>
      <c r="E44" s="17">
        <f>SUM(E41:E43)</f>
        <v>521481626</v>
      </c>
      <c r="F44" s="17">
        <f>SUM(F41:F43)</f>
        <v>0</v>
      </c>
      <c r="G44" s="17">
        <f>SUM(G41:G43)</f>
        <v>-1848120.6890221711</v>
      </c>
      <c r="H44" s="17">
        <f>G44</f>
        <v>-1848120.6890221711</v>
      </c>
      <c r="I44" s="18">
        <f t="shared" ref="I44:N44" si="14">SUM(I41:I43)</f>
        <v>519633505.31097782</v>
      </c>
      <c r="J44" s="17">
        <f t="shared" si="14"/>
        <v>45208891.50999999</v>
      </c>
      <c r="K44" s="17">
        <f t="shared" si="14"/>
        <v>-1585276.3166035744</v>
      </c>
      <c r="L44" s="17">
        <f t="shared" si="14"/>
        <v>0</v>
      </c>
      <c r="M44" s="17">
        <f t="shared" si="14"/>
        <v>-1585276.3166035744</v>
      </c>
      <c r="N44" s="17">
        <f t="shared" si="14"/>
        <v>43623615.193396412</v>
      </c>
      <c r="R44" s="15"/>
    </row>
    <row r="45" spans="1:18" ht="15.75" customHeight="1">
      <c r="D45" s="17"/>
      <c r="E45" s="13"/>
      <c r="F45" s="13"/>
      <c r="G45" s="13"/>
      <c r="H45" s="13"/>
      <c r="I45" s="14" t="s">
        <v>65</v>
      </c>
      <c r="J45" s="19"/>
      <c r="K45" s="19"/>
      <c r="L45" s="19"/>
      <c r="M45" s="19"/>
      <c r="N45" s="13"/>
      <c r="P45" s="13"/>
      <c r="Q45" s="13"/>
      <c r="R45" s="15"/>
    </row>
    <row r="46" spans="1:18" ht="15.75" customHeight="1">
      <c r="B46" s="36" t="s">
        <v>66</v>
      </c>
      <c r="D46" s="20">
        <v>915.74999999999966</v>
      </c>
      <c r="E46" s="20">
        <v>798837095</v>
      </c>
      <c r="F46" s="20">
        <v>-305500</v>
      </c>
      <c r="G46" s="20">
        <v>-1943841.131382195</v>
      </c>
      <c r="H46" s="20">
        <f>G46+F46</f>
        <v>-2249341.1313821953</v>
      </c>
      <c r="I46" s="21">
        <f>E46+H46</f>
        <v>796587753.86861777</v>
      </c>
      <c r="J46" s="22">
        <f>'Jun 2013 - ROO Table 3'!D46</f>
        <v>57594001.979999997</v>
      </c>
      <c r="K46" s="22">
        <f>'Jun 2013 - ROO Table 3'!J46</f>
        <v>-1873692.3466690653</v>
      </c>
      <c r="L46" s="22">
        <f>'Jun 2013 - ROO Table 3'!N46</f>
        <v>0</v>
      </c>
      <c r="M46" s="22">
        <f t="shared" ref="M46" si="15">K46+L46</f>
        <v>-1873692.3466690653</v>
      </c>
      <c r="N46" s="22">
        <f>+M46+J46</f>
        <v>55720309.633330934</v>
      </c>
      <c r="P46" s="13"/>
      <c r="Q46" s="13"/>
      <c r="R46" s="15"/>
    </row>
    <row r="47" spans="1:18" ht="15.75" customHeight="1">
      <c r="B47" s="1" t="s">
        <v>33</v>
      </c>
      <c r="D47" s="17">
        <f>SUM(D46:D46)</f>
        <v>915.74999999999966</v>
      </c>
      <c r="E47" s="17">
        <f>SUM(E46:E46)</f>
        <v>798837095</v>
      </c>
      <c r="F47" s="17">
        <f>SUM(F46:F46)</f>
        <v>-305500</v>
      </c>
      <c r="G47" s="17">
        <f t="shared" ref="G47:N47" si="16">SUM(G46:G46)</f>
        <v>-1943841.131382195</v>
      </c>
      <c r="H47" s="17">
        <f t="shared" si="16"/>
        <v>-2249341.1313821953</v>
      </c>
      <c r="I47" s="18">
        <f t="shared" si="16"/>
        <v>796587753.86861777</v>
      </c>
      <c r="J47" s="19">
        <f t="shared" si="16"/>
        <v>57594001.979999997</v>
      </c>
      <c r="K47" s="19">
        <f t="shared" si="16"/>
        <v>-1873692.3466690653</v>
      </c>
      <c r="L47" s="19">
        <f t="shared" si="16"/>
        <v>0</v>
      </c>
      <c r="M47" s="19">
        <f t="shared" si="16"/>
        <v>-1873692.3466690653</v>
      </c>
      <c r="N47" s="19">
        <f t="shared" si="16"/>
        <v>55720309.633330934</v>
      </c>
      <c r="P47" s="13"/>
      <c r="Q47" s="13"/>
      <c r="R47" s="15"/>
    </row>
    <row r="48" spans="1:18" ht="15.75" customHeight="1">
      <c r="D48" s="17"/>
      <c r="E48" s="13"/>
      <c r="F48" s="13"/>
      <c r="G48" s="13" t="s">
        <v>65</v>
      </c>
      <c r="H48" s="13" t="s">
        <v>65</v>
      </c>
      <c r="I48" s="14" t="s">
        <v>65</v>
      </c>
      <c r="J48" s="19" t="s">
        <v>65</v>
      </c>
      <c r="K48" s="19" t="s">
        <v>65</v>
      </c>
      <c r="L48" s="19" t="s">
        <v>65</v>
      </c>
      <c r="M48" s="19"/>
      <c r="N48" s="19" t="s">
        <v>65</v>
      </c>
      <c r="P48" s="13"/>
      <c r="Q48" s="13"/>
      <c r="R48" s="15"/>
    </row>
    <row r="49" spans="2:18" ht="15.75" customHeight="1">
      <c r="B49" s="36" t="s">
        <v>67</v>
      </c>
      <c r="C49" s="23"/>
      <c r="D49" s="20">
        <v>28.8333333333333</v>
      </c>
      <c r="E49" s="20">
        <v>159126703</v>
      </c>
      <c r="F49" s="20">
        <v>0</v>
      </c>
      <c r="G49" s="20">
        <v>-435747.19195374416</v>
      </c>
      <c r="H49" s="20">
        <f>G49</f>
        <v>-435747.19195374416</v>
      </c>
      <c r="I49" s="21">
        <f>E49+H49</f>
        <v>158690955.80804625</v>
      </c>
      <c r="J49" s="22">
        <f>'Jun 2013 - ROO Table 3'!D49</f>
        <v>10469051.609999999</v>
      </c>
      <c r="K49" s="22">
        <f>'Jun 2013 - ROO Table 3'!J49</f>
        <v>-357726.67106406169</v>
      </c>
      <c r="L49" s="22">
        <f>'Jun 2013 - ROO Table 3'!N49</f>
        <v>0</v>
      </c>
      <c r="M49" s="22">
        <f t="shared" ref="M49" si="17">K49+L49</f>
        <v>-357726.67106406169</v>
      </c>
      <c r="N49" s="22">
        <f>+M49+J49</f>
        <v>10111324.938935937</v>
      </c>
      <c r="R49" s="15"/>
    </row>
    <row r="50" spans="2:18" ht="15.75" customHeight="1">
      <c r="B50" s="1" t="s">
        <v>33</v>
      </c>
      <c r="D50" s="17">
        <f>SUM(D49)</f>
        <v>28.8333333333333</v>
      </c>
      <c r="E50" s="17">
        <f>SUM(E49)</f>
        <v>159126703</v>
      </c>
      <c r="F50" s="17">
        <f>SUM(F49)</f>
        <v>0</v>
      </c>
      <c r="G50" s="17">
        <f t="shared" ref="G50:N50" si="18">SUM(G49)</f>
        <v>-435747.19195374416</v>
      </c>
      <c r="H50" s="17">
        <f t="shared" si="18"/>
        <v>-435747.19195374416</v>
      </c>
      <c r="I50" s="18">
        <f>SUM(I49)</f>
        <v>158690955.80804625</v>
      </c>
      <c r="J50" s="19">
        <f>SUM(J49)</f>
        <v>10469051.609999999</v>
      </c>
      <c r="K50" s="19">
        <f t="shared" si="18"/>
        <v>-357726.67106406169</v>
      </c>
      <c r="L50" s="19">
        <f t="shared" si="18"/>
        <v>0</v>
      </c>
      <c r="M50" s="19">
        <f t="shared" si="18"/>
        <v>-357726.67106406169</v>
      </c>
      <c r="N50" s="19">
        <f t="shared" si="18"/>
        <v>10111324.938935937</v>
      </c>
      <c r="P50" s="13"/>
      <c r="Q50" s="13"/>
      <c r="R50" s="15"/>
    </row>
    <row r="51" spans="2:18" ht="15.75" customHeight="1">
      <c r="D51" s="17"/>
      <c r="E51" s="13"/>
      <c r="F51" s="13"/>
      <c r="G51" s="13" t="s">
        <v>65</v>
      </c>
      <c r="H51" s="13" t="s">
        <v>65</v>
      </c>
      <c r="I51" s="14" t="s">
        <v>65</v>
      </c>
      <c r="J51" s="19" t="s">
        <v>65</v>
      </c>
      <c r="K51" s="19" t="s">
        <v>65</v>
      </c>
      <c r="L51" s="19" t="s">
        <v>65</v>
      </c>
      <c r="M51" s="19"/>
      <c r="N51" s="19" t="s">
        <v>65</v>
      </c>
      <c r="P51" s="13"/>
      <c r="Q51" s="13"/>
      <c r="R51" s="15"/>
    </row>
    <row r="52" spans="2:18" ht="15.75" customHeight="1">
      <c r="B52" s="36" t="s">
        <v>69</v>
      </c>
      <c r="D52" s="17">
        <v>1345.25</v>
      </c>
      <c r="E52" s="17">
        <v>2162260</v>
      </c>
      <c r="F52" s="17">
        <v>0</v>
      </c>
      <c r="G52" s="17">
        <v>0</v>
      </c>
      <c r="H52" s="17">
        <f>G52</f>
        <v>0</v>
      </c>
      <c r="I52" s="18">
        <f>E52+H52</f>
        <v>2162260</v>
      </c>
      <c r="J52" s="19">
        <f>'Jun 2013 - ROO Table 3'!D52</f>
        <v>302778.51999999996</v>
      </c>
      <c r="K52" s="19">
        <f>'Jun 2013 - ROO Table 3'!J52</f>
        <v>-3717.7956391621642</v>
      </c>
      <c r="L52" s="19">
        <f>'Jun 2013 - ROO Table 3'!N52</f>
        <v>0</v>
      </c>
      <c r="M52" s="19">
        <f>K52+L52</f>
        <v>-3717.7956391621642</v>
      </c>
      <c r="N52" s="19">
        <f>+M52+J52</f>
        <v>299060.72436083778</v>
      </c>
      <c r="P52" s="13"/>
      <c r="Q52" s="13"/>
      <c r="R52" s="15"/>
    </row>
    <row r="53" spans="2:18" ht="15.75" customHeight="1">
      <c r="B53" s="36" t="s">
        <v>71</v>
      </c>
      <c r="D53" s="20">
        <v>29.4166666666667</v>
      </c>
      <c r="E53" s="20">
        <v>300956</v>
      </c>
      <c r="F53" s="20">
        <v>0</v>
      </c>
      <c r="G53" s="20">
        <v>0</v>
      </c>
      <c r="H53" s="20">
        <f>G53</f>
        <v>0</v>
      </c>
      <c r="I53" s="21">
        <f>E53+H53</f>
        <v>300956</v>
      </c>
      <c r="J53" s="22">
        <f>'Jun 2013 - ROO Table 3'!D53</f>
        <v>27252.55</v>
      </c>
      <c r="K53" s="22">
        <f>'Jun 2013 - ROO Table 3'!J53</f>
        <v>-990.3133108884922</v>
      </c>
      <c r="L53" s="22">
        <f>'Jun 2013 - ROO Table 3'!N53</f>
        <v>0</v>
      </c>
      <c r="M53" s="22">
        <f t="shared" ref="M53" si="19">K53+L53</f>
        <v>-990.3133108884922</v>
      </c>
      <c r="N53" s="22">
        <f>+M53+J53</f>
        <v>26262.236689111509</v>
      </c>
      <c r="P53" s="13"/>
      <c r="Q53" s="13"/>
      <c r="R53" s="15"/>
    </row>
    <row r="54" spans="2:18" ht="15.75" customHeight="1">
      <c r="B54" s="1" t="s">
        <v>33</v>
      </c>
      <c r="D54" s="17">
        <f>SUM(D52:D53)</f>
        <v>1374.6666666666667</v>
      </c>
      <c r="E54" s="17">
        <f>SUM(E52:E53)</f>
        <v>2463216</v>
      </c>
      <c r="F54" s="17">
        <f>SUM(F52:F53)</f>
        <v>0</v>
      </c>
      <c r="G54" s="17">
        <f t="shared" ref="G54:N54" si="20">SUM(G52:G53)</f>
        <v>0</v>
      </c>
      <c r="H54" s="17">
        <f t="shared" si="20"/>
        <v>0</v>
      </c>
      <c r="I54" s="18">
        <f t="shared" si="20"/>
        <v>2463216</v>
      </c>
      <c r="J54" s="19">
        <f t="shared" si="20"/>
        <v>330031.06999999995</v>
      </c>
      <c r="K54" s="19">
        <f t="shared" si="20"/>
        <v>-4708.1089500506569</v>
      </c>
      <c r="L54" s="19">
        <f t="shared" si="20"/>
        <v>0</v>
      </c>
      <c r="M54" s="19">
        <f t="shared" si="20"/>
        <v>-4708.1089500506569</v>
      </c>
      <c r="N54" s="19">
        <f t="shared" si="20"/>
        <v>325322.96104994928</v>
      </c>
      <c r="R54" s="15"/>
    </row>
    <row r="55" spans="2:18" ht="15.75" customHeight="1">
      <c r="D55" s="17"/>
      <c r="E55" s="13"/>
      <c r="F55" s="13"/>
      <c r="G55" s="13" t="s">
        <v>65</v>
      </c>
      <c r="H55" s="13" t="s">
        <v>65</v>
      </c>
      <c r="I55" s="14" t="s">
        <v>65</v>
      </c>
      <c r="J55" s="19" t="s">
        <v>65</v>
      </c>
      <c r="K55" s="19" t="s">
        <v>65</v>
      </c>
      <c r="L55" s="19" t="s">
        <v>65</v>
      </c>
      <c r="M55" s="19"/>
      <c r="N55" s="13"/>
      <c r="P55" s="13"/>
      <c r="Q55" s="13"/>
      <c r="R55" s="15"/>
    </row>
    <row r="56" spans="2:18" s="23" customFormat="1" ht="15.75" customHeight="1">
      <c r="B56" s="1" t="s">
        <v>36</v>
      </c>
      <c r="D56" s="20">
        <v>0</v>
      </c>
      <c r="E56" s="20">
        <v>0</v>
      </c>
      <c r="F56" s="20">
        <v>0</v>
      </c>
      <c r="G56" s="20">
        <v>0</v>
      </c>
      <c r="H56" s="20">
        <f>G56</f>
        <v>0</v>
      </c>
      <c r="I56" s="21">
        <f>E56+H56</f>
        <v>0</v>
      </c>
      <c r="J56" s="22">
        <f>'Jun 2013 - ROO Table 3'!D56</f>
        <v>153397.73999999996</v>
      </c>
      <c r="K56" s="22">
        <f>'Jun 2013 - ROO Table 3'!J56</f>
        <v>0</v>
      </c>
      <c r="L56" s="22">
        <f>'Jun 2013 - ROO Table 3'!N56</f>
        <v>0</v>
      </c>
      <c r="M56" s="22">
        <f t="shared" ref="M56" si="21">K56+L56</f>
        <v>0</v>
      </c>
      <c r="N56" s="22">
        <f>+M56+J56</f>
        <v>153397.73999999996</v>
      </c>
      <c r="P56" s="24"/>
      <c r="Q56" s="24"/>
      <c r="R56" s="25"/>
    </row>
    <row r="57" spans="2:18" s="23" customFormat="1" ht="15.75" customHeight="1">
      <c r="B57" s="1"/>
      <c r="D57" s="20"/>
      <c r="E57" s="17"/>
      <c r="F57" s="17"/>
      <c r="G57" s="20"/>
      <c r="H57" s="20"/>
      <c r="I57" s="21"/>
      <c r="J57" s="22"/>
      <c r="K57" s="22"/>
      <c r="L57" s="22"/>
      <c r="M57" s="22"/>
      <c r="N57" s="22"/>
      <c r="P57" s="24"/>
      <c r="Q57" s="24"/>
      <c r="R57" s="25"/>
    </row>
    <row r="58" spans="2:18" s="23" customFormat="1" ht="15.75" customHeight="1">
      <c r="B58" s="1" t="s">
        <v>38</v>
      </c>
      <c r="D58" s="20">
        <v>0</v>
      </c>
      <c r="E58" s="20">
        <v>0</v>
      </c>
      <c r="F58" s="20">
        <v>0</v>
      </c>
      <c r="G58" s="20">
        <v>0</v>
      </c>
      <c r="H58" s="20">
        <f>G58</f>
        <v>0</v>
      </c>
      <c r="I58" s="21">
        <v>0</v>
      </c>
      <c r="J58" s="22">
        <f>'Jun 2013 - ROO Table 3'!D58</f>
        <v>-1020000</v>
      </c>
      <c r="K58" s="22">
        <f>'Jun 2013 - ROO Table 3'!J58</f>
        <v>1020000</v>
      </c>
      <c r="L58" s="22">
        <f>'Jun 2013 - ROO Table 3'!N58</f>
        <v>0</v>
      </c>
      <c r="M58" s="22">
        <f t="shared" ref="M58:M66" si="22">K58+L58</f>
        <v>1020000</v>
      </c>
      <c r="N58" s="22">
        <f t="shared" ref="N58:N64" si="23">+M58+J58</f>
        <v>0</v>
      </c>
      <c r="P58" s="24"/>
      <c r="Q58" s="24"/>
      <c r="R58" s="25"/>
    </row>
    <row r="59" spans="2:18" ht="15.75" customHeight="1">
      <c r="B59" s="1" t="s">
        <v>40</v>
      </c>
      <c r="D59" s="20">
        <v>0</v>
      </c>
      <c r="E59" s="20">
        <v>0</v>
      </c>
      <c r="F59" s="20">
        <v>0</v>
      </c>
      <c r="G59" s="20">
        <v>0</v>
      </c>
      <c r="H59" s="20">
        <f t="shared" ref="H59:H64" si="24">G59</f>
        <v>0</v>
      </c>
      <c r="I59" s="21">
        <v>0</v>
      </c>
      <c r="J59" s="19">
        <f>'Jun 2013 - ROO Table 3'!D59</f>
        <v>-5286938.28</v>
      </c>
      <c r="K59" s="19">
        <f>'Jun 2013 - ROO Table 3'!J59</f>
        <v>5286938.28</v>
      </c>
      <c r="L59" s="22">
        <f>'Jun 2013 - ROO Table 3'!N59</f>
        <v>0</v>
      </c>
      <c r="M59" s="22">
        <f t="shared" si="22"/>
        <v>5286938.28</v>
      </c>
      <c r="N59" s="22">
        <f t="shared" si="23"/>
        <v>0</v>
      </c>
      <c r="P59" s="13"/>
      <c r="Q59" s="13"/>
      <c r="R59" s="15"/>
    </row>
    <row r="60" spans="2:18" s="23" customFormat="1" ht="15.75" customHeight="1">
      <c r="B60" s="1" t="s">
        <v>42</v>
      </c>
      <c r="D60" s="20">
        <v>0</v>
      </c>
      <c r="E60" s="20">
        <v>0</v>
      </c>
      <c r="F60" s="20">
        <v>0</v>
      </c>
      <c r="G60" s="20">
        <v>0</v>
      </c>
      <c r="H60" s="20">
        <f t="shared" si="24"/>
        <v>0</v>
      </c>
      <c r="I60" s="21">
        <f>E60+H60</f>
        <v>0</v>
      </c>
      <c r="J60" s="22">
        <f>'Jun 2013 - ROO Table 3'!D60</f>
        <v>0</v>
      </c>
      <c r="K60" s="22">
        <f>'Jun 2013 - ROO Table 3'!J60</f>
        <v>0</v>
      </c>
      <c r="L60" s="22">
        <f>'Jun 2013 - ROO Table 3'!N60</f>
        <v>0</v>
      </c>
      <c r="M60" s="22">
        <f t="shared" si="22"/>
        <v>0</v>
      </c>
      <c r="N60" s="22">
        <f t="shared" si="23"/>
        <v>0</v>
      </c>
      <c r="P60" s="24"/>
      <c r="Q60" s="24"/>
      <c r="R60" s="25"/>
    </row>
    <row r="61" spans="2:18" s="23" customFormat="1" ht="15.75" customHeight="1">
      <c r="B61" s="1" t="s">
        <v>48</v>
      </c>
      <c r="D61" s="20">
        <v>0</v>
      </c>
      <c r="E61" s="20">
        <v>0</v>
      </c>
      <c r="F61" s="20">
        <v>0</v>
      </c>
      <c r="G61" s="20">
        <v>0</v>
      </c>
      <c r="H61" s="20">
        <f t="shared" si="24"/>
        <v>0</v>
      </c>
      <c r="I61" s="21">
        <f>E61+H61</f>
        <v>0</v>
      </c>
      <c r="J61" s="22">
        <f>'Jun 2013 - ROO Table 3'!D61</f>
        <v>4108048.85</v>
      </c>
      <c r="K61" s="22">
        <f>'Jun 2013 - ROO Table 3'!J61</f>
        <v>-4108048.85</v>
      </c>
      <c r="L61" s="22">
        <f>'Jun 2013 - ROO Table 3'!N61</f>
        <v>0</v>
      </c>
      <c r="M61" s="22">
        <f t="shared" si="22"/>
        <v>-4108048.85</v>
      </c>
      <c r="N61" s="22">
        <f t="shared" si="23"/>
        <v>0</v>
      </c>
      <c r="P61" s="24"/>
      <c r="Q61" s="24"/>
      <c r="R61" s="25"/>
    </row>
    <row r="62" spans="2:18" s="23" customFormat="1" ht="15.75" customHeight="1">
      <c r="B62" s="1" t="s">
        <v>50</v>
      </c>
      <c r="D62" s="20">
        <v>0</v>
      </c>
      <c r="E62" s="20">
        <v>0</v>
      </c>
      <c r="F62" s="20">
        <v>0</v>
      </c>
      <c r="G62" s="20">
        <v>0</v>
      </c>
      <c r="H62" s="20">
        <f t="shared" si="24"/>
        <v>0</v>
      </c>
      <c r="I62" s="21">
        <v>0</v>
      </c>
      <c r="J62" s="22">
        <f>'Jun 2013 - ROO Table 3'!D62</f>
        <v>11593.84</v>
      </c>
      <c r="K62" s="22">
        <f>'Jun 2013 - ROO Table 3'!J62</f>
        <v>-11593.84</v>
      </c>
      <c r="L62" s="22">
        <f>'Jun 2013 - ROO Table 3'!N62</f>
        <v>0</v>
      </c>
      <c r="M62" s="22">
        <f t="shared" si="22"/>
        <v>-11593.84</v>
      </c>
      <c r="N62" s="22">
        <f t="shared" si="23"/>
        <v>0</v>
      </c>
      <c r="P62" s="24"/>
      <c r="Q62" s="24"/>
      <c r="R62" s="25"/>
    </row>
    <row r="63" spans="2:18" s="23" customFormat="1" ht="15.75" customHeight="1">
      <c r="B63" s="1" t="s">
        <v>72</v>
      </c>
      <c r="D63" s="20">
        <v>0</v>
      </c>
      <c r="E63" s="20">
        <v>0</v>
      </c>
      <c r="F63" s="20">
        <v>0</v>
      </c>
      <c r="G63" s="20">
        <v>0</v>
      </c>
      <c r="H63" s="20">
        <f t="shared" si="24"/>
        <v>0</v>
      </c>
      <c r="I63" s="21">
        <f>E63+H63</f>
        <v>0</v>
      </c>
      <c r="J63" s="22">
        <f>'Jun 2013 - ROO Table 3'!D63</f>
        <v>45798.86</v>
      </c>
      <c r="K63" s="22">
        <f>'Jun 2013 - ROO Table 3'!J63</f>
        <v>-45798.86</v>
      </c>
      <c r="L63" s="22">
        <f>'Jun 2013 - ROO Table 3'!N63</f>
        <v>0</v>
      </c>
      <c r="M63" s="22">
        <f t="shared" si="22"/>
        <v>-45798.86</v>
      </c>
      <c r="N63" s="22">
        <f t="shared" si="23"/>
        <v>0</v>
      </c>
      <c r="P63" s="24"/>
      <c r="Q63" s="24"/>
      <c r="R63" s="25"/>
    </row>
    <row r="64" spans="2:18" s="23" customFormat="1" ht="15.75" customHeight="1">
      <c r="B64" s="1" t="s">
        <v>54</v>
      </c>
      <c r="D64" s="20">
        <v>0</v>
      </c>
      <c r="E64" s="20">
        <v>0</v>
      </c>
      <c r="F64" s="20">
        <v>0</v>
      </c>
      <c r="G64" s="20">
        <v>0</v>
      </c>
      <c r="H64" s="20">
        <f t="shared" si="24"/>
        <v>0</v>
      </c>
      <c r="I64" s="21">
        <f>E64+H64</f>
        <v>0</v>
      </c>
      <c r="J64" s="22">
        <f>'Jun 2013 - ROO Table 3'!D64</f>
        <v>129377.38</v>
      </c>
      <c r="K64" s="22">
        <f>'Jun 2013 - ROO Table 3'!J64</f>
        <v>-129377.38</v>
      </c>
      <c r="L64" s="22">
        <f>'Jun 2013 - ROO Table 3'!N64</f>
        <v>0</v>
      </c>
      <c r="M64" s="22">
        <f t="shared" si="22"/>
        <v>-129377.38</v>
      </c>
      <c r="N64" s="22">
        <f t="shared" si="23"/>
        <v>0</v>
      </c>
      <c r="P64" s="24"/>
      <c r="Q64" s="24"/>
      <c r="R64" s="25"/>
    </row>
    <row r="65" spans="1:18" ht="15.75" customHeight="1">
      <c r="B65" s="23"/>
      <c r="D65" s="17"/>
      <c r="E65" s="17"/>
      <c r="F65" s="17"/>
      <c r="G65" s="13"/>
      <c r="H65" s="13"/>
      <c r="I65" s="14"/>
      <c r="J65" s="19"/>
      <c r="K65" s="19"/>
      <c r="L65" s="19"/>
      <c r="M65" s="19"/>
      <c r="N65" s="19"/>
      <c r="P65" s="13"/>
      <c r="Q65" s="13"/>
      <c r="R65" s="15"/>
    </row>
    <row r="66" spans="1:18" s="23" customFormat="1" ht="15.75" customHeight="1">
      <c r="B66" s="1" t="s">
        <v>56</v>
      </c>
      <c r="D66" s="20">
        <v>0</v>
      </c>
      <c r="E66" s="20">
        <v>13783000</v>
      </c>
      <c r="F66" s="20">
        <v>0</v>
      </c>
      <c r="G66" s="20">
        <v>0</v>
      </c>
      <c r="H66" s="20">
        <f>G66</f>
        <v>0</v>
      </c>
      <c r="I66" s="21">
        <f>E66+H66</f>
        <v>13783000</v>
      </c>
      <c r="J66" s="22">
        <f>'Jun 2013 - ROO Table 3'!D66</f>
        <v>1077000</v>
      </c>
      <c r="K66" s="22">
        <f>'Jun 2013 - ROO Table 3'!J66</f>
        <v>0</v>
      </c>
      <c r="L66" s="22">
        <f>'Jun 2013 - ROO Table 3'!N66</f>
        <v>0</v>
      </c>
      <c r="M66" s="22">
        <f t="shared" si="22"/>
        <v>0</v>
      </c>
      <c r="N66" s="22">
        <f>+M66+J66</f>
        <v>1077000</v>
      </c>
      <c r="P66" s="24"/>
      <c r="Q66" s="24"/>
      <c r="R66" s="25"/>
    </row>
    <row r="67" spans="1:18" ht="15.75" customHeight="1">
      <c r="B67" s="23"/>
      <c r="D67" s="17"/>
      <c r="E67" s="177"/>
      <c r="F67" s="13"/>
      <c r="G67" s="13"/>
      <c r="H67" s="13"/>
      <c r="I67" s="37"/>
      <c r="J67" s="19"/>
      <c r="K67" s="19"/>
      <c r="L67" s="19"/>
      <c r="M67" s="19"/>
      <c r="N67" s="13"/>
      <c r="P67" s="13"/>
      <c r="Q67" s="13"/>
      <c r="R67" s="15"/>
    </row>
    <row r="68" spans="1:18" ht="15.75" customHeight="1">
      <c r="B68" s="29" t="s">
        <v>6</v>
      </c>
      <c r="C68" s="30"/>
      <c r="D68" s="32">
        <f>+D44+D47+D50+SUM(D56:D66)+D54</f>
        <v>19638.333333333336</v>
      </c>
      <c r="E68" s="32">
        <f>+E44+E47+E50+E54+SUM(E56:E66)</f>
        <v>1495691640</v>
      </c>
      <c r="F68" s="32">
        <f>+F44+F47+F50+F54+SUM(F56:F66)</f>
        <v>-305500</v>
      </c>
      <c r="G68" s="32">
        <f>+G44+G47+G50+SUM(G56:G66)+G54</f>
        <v>-4227709.0123581104</v>
      </c>
      <c r="H68" s="32">
        <f>+H44+H47+H50+SUM(H56:H66)+H54</f>
        <v>-4533209.0123581104</v>
      </c>
      <c r="I68" s="32">
        <f>+I44+I47+I50+SUM(I56:I66)+I54</f>
        <v>1491158430.9876418</v>
      </c>
      <c r="J68" s="35">
        <f>+J44+J47+J50+J54+J56+SUM(J58:J66)</f>
        <v>112820254.55999997</v>
      </c>
      <c r="K68" s="35">
        <f>+K44+K47+K50+K54+K56+SUM(K58:K66)</f>
        <v>-1809284.0932867513</v>
      </c>
      <c r="L68" s="35">
        <f>+L44+L47+L50+L54+L56+SUM(L58:L66)</f>
        <v>0</v>
      </c>
      <c r="M68" s="35">
        <f>+M44+M47+M50+M54+M56+SUM(M58:M66)</f>
        <v>-1809284.0932867513</v>
      </c>
      <c r="N68" s="35">
        <f>+N44+N47+N50+N54+N56+N60+N61+N62+N63+N66+N64</f>
        <v>111010970.46671322</v>
      </c>
      <c r="P68" s="13"/>
      <c r="Q68" s="13"/>
      <c r="R68" s="15"/>
    </row>
    <row r="69" spans="1:18" ht="15.75" customHeight="1">
      <c r="D69" s="17"/>
      <c r="E69" s="178"/>
      <c r="F69" s="17"/>
      <c r="G69" s="17"/>
      <c r="H69" s="17"/>
      <c r="I69" s="18"/>
      <c r="J69" s="19"/>
      <c r="K69" s="19"/>
      <c r="L69" s="19"/>
      <c r="M69" s="19"/>
      <c r="N69" s="19" t="s">
        <v>65</v>
      </c>
      <c r="R69" s="15"/>
    </row>
    <row r="70" spans="1:18" ht="15.75" customHeight="1">
      <c r="A70" s="10" t="s">
        <v>73</v>
      </c>
      <c r="B70" s="10"/>
      <c r="D70" s="17"/>
      <c r="E70" s="13"/>
      <c r="F70" s="13"/>
      <c r="G70" s="13"/>
      <c r="H70" s="13"/>
      <c r="I70" s="14"/>
      <c r="J70" s="19"/>
      <c r="K70" s="19"/>
      <c r="L70" s="19"/>
      <c r="M70" s="19"/>
      <c r="N70" s="13" t="s">
        <v>65</v>
      </c>
      <c r="P70" s="13"/>
      <c r="Q70" s="13"/>
      <c r="R70" s="15"/>
    </row>
    <row r="71" spans="1:18" ht="15.75" customHeight="1">
      <c r="B71" s="36" t="s">
        <v>60</v>
      </c>
      <c r="D71" s="17">
        <v>445.5</v>
      </c>
      <c r="E71" s="17">
        <v>18770767</v>
      </c>
      <c r="F71" s="17">
        <v>0</v>
      </c>
      <c r="G71" s="17">
        <v>0</v>
      </c>
      <c r="H71" s="17">
        <f>G71</f>
        <v>0</v>
      </c>
      <c r="I71" s="18">
        <f>E71+H71</f>
        <v>18770767</v>
      </c>
      <c r="J71" s="19">
        <f>'Jun 2013 - ROO Table 3'!D71</f>
        <v>1638166.04</v>
      </c>
      <c r="K71" s="19">
        <f>'Jun 2013 - ROO Table 3'!J71</f>
        <v>-50037.200982911832</v>
      </c>
      <c r="L71" s="19">
        <f>'Jun 2013 - ROO Table 3'!N71</f>
        <v>0</v>
      </c>
      <c r="M71" s="19">
        <f>K71+L71</f>
        <v>-50037.200982911832</v>
      </c>
      <c r="N71" s="19">
        <f>+M71+J71</f>
        <v>1588128.8390170883</v>
      </c>
      <c r="P71" s="13"/>
      <c r="Q71" s="13"/>
      <c r="R71" s="15"/>
    </row>
    <row r="72" spans="1:18" s="23" customFormat="1" ht="15.75" customHeight="1">
      <c r="B72" s="36" t="s">
        <v>61</v>
      </c>
      <c r="D72" s="17">
        <v>4</v>
      </c>
      <c r="E72" s="17">
        <v>33251</v>
      </c>
      <c r="F72" s="17">
        <v>0</v>
      </c>
      <c r="G72" s="17">
        <v>0</v>
      </c>
      <c r="H72" s="17">
        <f>G72</f>
        <v>0</v>
      </c>
      <c r="I72" s="18">
        <f>E72+H72</f>
        <v>33251</v>
      </c>
      <c r="J72" s="19">
        <f>'Jun 2013 - ROO Table 3'!D72</f>
        <v>7842.92</v>
      </c>
      <c r="K72" s="19">
        <f>'Jun 2013 - ROO Table 3'!J72</f>
        <v>-103.38020458102757</v>
      </c>
      <c r="L72" s="19">
        <f>'Jun 2013 - ROO Table 3'!N72</f>
        <v>0</v>
      </c>
      <c r="M72" s="19">
        <f>K72+L72</f>
        <v>-103.38020458102757</v>
      </c>
      <c r="N72" s="19">
        <f>+M72+J72</f>
        <v>7739.5397954189721</v>
      </c>
      <c r="P72" s="24"/>
      <c r="Q72" s="24"/>
      <c r="R72" s="25"/>
    </row>
    <row r="73" spans="1:18" ht="15.75" customHeight="1">
      <c r="B73" s="36" t="s">
        <v>63</v>
      </c>
      <c r="C73" s="23"/>
      <c r="D73" s="20">
        <v>1</v>
      </c>
      <c r="E73" s="20">
        <v>6518</v>
      </c>
      <c r="F73" s="20">
        <v>0</v>
      </c>
      <c r="G73" s="20">
        <v>0</v>
      </c>
      <c r="H73" s="20">
        <f>G73</f>
        <v>0</v>
      </c>
      <c r="I73" s="21">
        <f>E73+H73</f>
        <v>6518</v>
      </c>
      <c r="J73" s="22">
        <f>'Jun 2013 - ROO Table 3'!D73</f>
        <v>2540.89</v>
      </c>
      <c r="K73" s="22">
        <f>'Jun 2013 - ROO Table 3'!J73</f>
        <v>6.4849801973132308</v>
      </c>
      <c r="L73" s="22">
        <f>'Jun 2013 - ROO Table 3'!N73</f>
        <v>0</v>
      </c>
      <c r="M73" s="22">
        <f t="shared" ref="M73" si="25">K73+L73</f>
        <v>6.4849801973132308</v>
      </c>
      <c r="N73" s="22">
        <f>+M73+J73</f>
        <v>2547.3749801973131</v>
      </c>
      <c r="P73" s="13"/>
      <c r="Q73" s="13"/>
      <c r="R73" s="15"/>
    </row>
    <row r="74" spans="1:18" ht="15.75" customHeight="1">
      <c r="B74" s="1" t="s">
        <v>33</v>
      </c>
      <c r="D74" s="17">
        <f>SUM(D71:D73)</f>
        <v>450.5</v>
      </c>
      <c r="E74" s="17">
        <f>SUM(E71:E73)</f>
        <v>18810536</v>
      </c>
      <c r="F74" s="17">
        <f>SUM(F71:F73)</f>
        <v>0</v>
      </c>
      <c r="G74" s="17">
        <f t="shared" ref="G74:N74" si="26">SUM(G71:G73)</f>
        <v>0</v>
      </c>
      <c r="H74" s="17">
        <f>G74</f>
        <v>0</v>
      </c>
      <c r="I74" s="18">
        <f>SUM(I71:I73)</f>
        <v>18810536</v>
      </c>
      <c r="J74" s="19">
        <f t="shared" si="26"/>
        <v>1648549.8499999999</v>
      </c>
      <c r="K74" s="19">
        <f t="shared" si="26"/>
        <v>-50134.096207295552</v>
      </c>
      <c r="L74" s="19">
        <f t="shared" si="26"/>
        <v>0</v>
      </c>
      <c r="M74" s="19">
        <f>SUM(M71:M73)</f>
        <v>-50134.096207295552</v>
      </c>
      <c r="N74" s="19">
        <f t="shared" si="26"/>
        <v>1598415.7537927045</v>
      </c>
      <c r="R74" s="15"/>
    </row>
    <row r="75" spans="1:18" ht="15.75" customHeight="1">
      <c r="D75" s="17"/>
      <c r="E75" s="13"/>
      <c r="F75" s="13"/>
      <c r="G75" s="13" t="s">
        <v>65</v>
      </c>
      <c r="H75" s="13" t="s">
        <v>65</v>
      </c>
      <c r="I75" s="14" t="s">
        <v>65</v>
      </c>
      <c r="J75" s="19" t="s">
        <v>65</v>
      </c>
      <c r="K75" s="19" t="s">
        <v>65</v>
      </c>
      <c r="L75" s="19" t="s">
        <v>65</v>
      </c>
      <c r="M75" s="19"/>
      <c r="N75" s="13"/>
      <c r="P75" s="13"/>
      <c r="Q75" s="13"/>
      <c r="R75" s="15"/>
    </row>
    <row r="76" spans="1:18" s="23" customFormat="1" ht="15.75" customHeight="1">
      <c r="B76" s="36" t="s">
        <v>66</v>
      </c>
      <c r="C76" s="1"/>
      <c r="D76" s="20">
        <v>135.333333333333</v>
      </c>
      <c r="E76" s="20">
        <v>110824160</v>
      </c>
      <c r="F76" s="20">
        <v>0</v>
      </c>
      <c r="G76" s="20">
        <v>0</v>
      </c>
      <c r="H76" s="20">
        <f>F76+G76</f>
        <v>0</v>
      </c>
      <c r="I76" s="21">
        <f>E76+H76</f>
        <v>110824160</v>
      </c>
      <c r="J76" s="22">
        <f>'Jun 2013 - ROO Table 3'!D76</f>
        <v>8492846.1500000004</v>
      </c>
      <c r="K76" s="22">
        <f>'Jun 2013 - ROO Table 3'!J76</f>
        <v>-279137.35671052686</v>
      </c>
      <c r="L76" s="22">
        <f>'Jun 2013 - ROO Table 3'!N76</f>
        <v>0</v>
      </c>
      <c r="M76" s="22">
        <f t="shared" ref="M76" si="27">K76+L76</f>
        <v>-279137.35671052686</v>
      </c>
      <c r="N76" s="22">
        <f>+M76+J76</f>
        <v>8213708.7932894733</v>
      </c>
      <c r="P76" s="24"/>
      <c r="Q76" s="24"/>
      <c r="R76" s="25"/>
    </row>
    <row r="77" spans="1:18" ht="15.75" customHeight="1">
      <c r="B77" s="1" t="s">
        <v>33</v>
      </c>
      <c r="D77" s="17">
        <f t="shared" ref="D77:N77" si="28">SUM(D76:D76)</f>
        <v>135.333333333333</v>
      </c>
      <c r="E77" s="17">
        <f t="shared" si="28"/>
        <v>110824160</v>
      </c>
      <c r="F77" s="17">
        <f t="shared" si="28"/>
        <v>0</v>
      </c>
      <c r="G77" s="17">
        <f t="shared" si="28"/>
        <v>0</v>
      </c>
      <c r="H77" s="17">
        <f t="shared" si="28"/>
        <v>0</v>
      </c>
      <c r="I77" s="18">
        <f t="shared" si="28"/>
        <v>110824160</v>
      </c>
      <c r="J77" s="19">
        <f t="shared" si="28"/>
        <v>8492846.1500000004</v>
      </c>
      <c r="K77" s="19">
        <f t="shared" si="28"/>
        <v>-279137.35671052686</v>
      </c>
      <c r="L77" s="19">
        <f t="shared" si="28"/>
        <v>0</v>
      </c>
      <c r="M77" s="19">
        <f t="shared" si="28"/>
        <v>-279137.35671052686</v>
      </c>
      <c r="N77" s="19">
        <f t="shared" si="28"/>
        <v>8213708.7932894733</v>
      </c>
      <c r="P77" s="13"/>
      <c r="Q77" s="13"/>
      <c r="R77" s="15"/>
    </row>
    <row r="78" spans="1:18" ht="15.75" customHeight="1">
      <c r="D78" s="17"/>
      <c r="E78" s="17"/>
      <c r="F78" s="17"/>
      <c r="G78" s="13"/>
      <c r="H78" s="13"/>
      <c r="I78" s="14"/>
      <c r="J78" s="19"/>
      <c r="K78" s="19"/>
      <c r="L78" s="19"/>
      <c r="M78" s="19"/>
      <c r="N78" s="13"/>
      <c r="P78" s="13"/>
      <c r="Q78" s="13"/>
      <c r="R78" s="15"/>
    </row>
    <row r="79" spans="1:18" ht="15.75" customHeight="1">
      <c r="B79" s="36" t="s">
        <v>75</v>
      </c>
      <c r="C79" s="23"/>
      <c r="D79" s="17">
        <v>1</v>
      </c>
      <c r="E79" s="20">
        <v>2031000</v>
      </c>
      <c r="F79" s="20">
        <v>0</v>
      </c>
      <c r="G79" s="17">
        <v>0</v>
      </c>
      <c r="H79" s="17">
        <f>G79</f>
        <v>0</v>
      </c>
      <c r="I79" s="18">
        <f>E79+H79</f>
        <v>2031000</v>
      </c>
      <c r="J79" s="19">
        <f>'Jun 2013 - ROO Table 3'!D79</f>
        <v>295307.71999999997</v>
      </c>
      <c r="K79" s="19">
        <f>'Jun 2013 - ROO Table 3'!J79</f>
        <v>-4334.9814706250991</v>
      </c>
      <c r="L79" s="19">
        <f>'Jun 2013 - ROO Table 3'!N79</f>
        <v>0</v>
      </c>
      <c r="M79" s="19">
        <f>K79+L79</f>
        <v>-4334.9814706250991</v>
      </c>
      <c r="N79" s="19">
        <f>+M79+J79</f>
        <v>290972.73852937488</v>
      </c>
      <c r="P79" s="13"/>
      <c r="Q79" s="13"/>
      <c r="R79" s="15"/>
    </row>
    <row r="80" spans="1:18" ht="15.75" customHeight="1">
      <c r="B80" s="36" t="s">
        <v>76</v>
      </c>
      <c r="C80" s="23"/>
      <c r="D80" s="17">
        <v>0</v>
      </c>
      <c r="E80" s="20">
        <v>0</v>
      </c>
      <c r="F80" s="20">
        <v>0</v>
      </c>
      <c r="G80" s="17">
        <v>0</v>
      </c>
      <c r="H80" s="17">
        <f>G80</f>
        <v>0</v>
      </c>
      <c r="I80" s="18">
        <f>E80+H80</f>
        <v>0</v>
      </c>
      <c r="J80" s="19">
        <f>'Jun 2013 - ROO Table 3'!D80</f>
        <v>0</v>
      </c>
      <c r="K80" s="19">
        <f>'Jun 2013 - ROO Table 3'!J80</f>
        <v>0</v>
      </c>
      <c r="L80" s="19">
        <f>'Jun 2013 - ROO Table 3'!N80</f>
        <v>0</v>
      </c>
      <c r="M80" s="19">
        <f>K80+L80</f>
        <v>0</v>
      </c>
      <c r="N80" s="19">
        <f>+M80+J80</f>
        <v>0</v>
      </c>
      <c r="P80" s="13"/>
      <c r="Q80" s="13"/>
      <c r="R80" s="15"/>
    </row>
    <row r="81" spans="2:18" ht="15.75" customHeight="1">
      <c r="B81" s="36" t="s">
        <v>67</v>
      </c>
      <c r="C81" s="23"/>
      <c r="D81" s="20">
        <v>31.6666666666667</v>
      </c>
      <c r="E81" s="20">
        <v>679962856</v>
      </c>
      <c r="F81" s="20">
        <v>0</v>
      </c>
      <c r="G81" s="20">
        <v>0</v>
      </c>
      <c r="H81" s="20">
        <f>G81</f>
        <v>0</v>
      </c>
      <c r="I81" s="21">
        <f>E81+H81</f>
        <v>679962856</v>
      </c>
      <c r="J81" s="22">
        <f>'Jun 2013 - ROO Table 3'!D81</f>
        <v>39731999.219999999</v>
      </c>
      <c r="K81" s="22">
        <f>'Jun 2013 - ROO Table 3'!J81</f>
        <v>-1441785.9469107247</v>
      </c>
      <c r="L81" s="22">
        <f>'Jun 2013 - ROO Table 3'!N81</f>
        <v>0</v>
      </c>
      <c r="M81" s="22">
        <f t="shared" ref="M81" si="29">K81+L81</f>
        <v>-1441785.9469107247</v>
      </c>
      <c r="N81" s="22">
        <f>+M81+J81</f>
        <v>38290213.273089275</v>
      </c>
      <c r="R81" s="15"/>
    </row>
    <row r="82" spans="2:18" ht="15.75" customHeight="1">
      <c r="B82" s="1" t="s">
        <v>33</v>
      </c>
      <c r="D82" s="17">
        <f>SUM(D79:D81)</f>
        <v>32.6666666666667</v>
      </c>
      <c r="E82" s="17">
        <f>SUM(E79:E81)</f>
        <v>681993856</v>
      </c>
      <c r="F82" s="17">
        <f>SUM(F79:F81)</f>
        <v>0</v>
      </c>
      <c r="G82" s="17">
        <f t="shared" ref="G82:N82" si="30">SUM(G79:G81)</f>
        <v>0</v>
      </c>
      <c r="H82" s="17">
        <f>G82</f>
        <v>0</v>
      </c>
      <c r="I82" s="18">
        <f>SUM(I79:I81)</f>
        <v>681993856</v>
      </c>
      <c r="J82" s="19">
        <f t="shared" si="30"/>
        <v>40027306.939999998</v>
      </c>
      <c r="K82" s="19">
        <f t="shared" si="30"/>
        <v>-1446120.9283813499</v>
      </c>
      <c r="L82" s="19">
        <f t="shared" si="30"/>
        <v>0</v>
      </c>
      <c r="M82" s="19">
        <f t="shared" si="30"/>
        <v>-1446120.9283813499</v>
      </c>
      <c r="N82" s="19">
        <f t="shared" si="30"/>
        <v>38581186.011618651</v>
      </c>
      <c r="P82" s="13"/>
      <c r="Q82" s="13"/>
      <c r="R82" s="15"/>
    </row>
    <row r="83" spans="2:18" ht="15.75" customHeight="1">
      <c r="D83" s="17"/>
      <c r="E83" s="17"/>
      <c r="F83" s="17"/>
      <c r="G83" s="13"/>
      <c r="H83" s="17"/>
      <c r="I83" s="14"/>
      <c r="J83" s="19"/>
      <c r="K83" s="19"/>
      <c r="L83" s="19"/>
      <c r="M83" s="19"/>
      <c r="N83" s="13"/>
      <c r="P83" s="13"/>
      <c r="Q83" s="13"/>
      <c r="R83" s="15"/>
    </row>
    <row r="84" spans="2:18" ht="15.75" customHeight="1">
      <c r="B84" s="36" t="s">
        <v>69</v>
      </c>
      <c r="D84" s="20">
        <v>57.0833333333334</v>
      </c>
      <c r="E84" s="20">
        <v>143253</v>
      </c>
      <c r="F84" s="20">
        <v>0</v>
      </c>
      <c r="G84" s="20">
        <v>0</v>
      </c>
      <c r="H84" s="20">
        <f>G84</f>
        <v>0</v>
      </c>
      <c r="I84" s="21">
        <f>E84+H84</f>
        <v>143253</v>
      </c>
      <c r="J84" s="28">
        <f>'Jun 2013 - ROO Table 3'!D84</f>
        <v>18967.77</v>
      </c>
      <c r="K84" s="22">
        <f>'Jun 2013 - ROO Table 3'!J84</f>
        <v>-279.7872058176045</v>
      </c>
      <c r="L84" s="22">
        <f>'Jun 2013 - ROO Table 3'!N84</f>
        <v>0</v>
      </c>
      <c r="M84" s="22">
        <f t="shared" ref="M84" si="31">K84+L84</f>
        <v>-279.7872058176045</v>
      </c>
      <c r="N84" s="22">
        <f>+M84+J84</f>
        <v>18687.982794182397</v>
      </c>
      <c r="P84" s="13"/>
      <c r="Q84" s="13"/>
      <c r="R84" s="15"/>
    </row>
    <row r="85" spans="2:18" ht="15.75" customHeight="1">
      <c r="B85" s="1" t="s">
        <v>33</v>
      </c>
      <c r="D85" s="17">
        <f t="shared" ref="D85:N85" si="32">SUM(D84:D84)</f>
        <v>57.0833333333334</v>
      </c>
      <c r="E85" s="17">
        <f>SUM(E84:E84)</f>
        <v>143253</v>
      </c>
      <c r="F85" s="17">
        <f>SUM(F84:F84)</f>
        <v>0</v>
      </c>
      <c r="G85" s="17">
        <f t="shared" si="32"/>
        <v>0</v>
      </c>
      <c r="H85" s="17">
        <f t="shared" si="32"/>
        <v>0</v>
      </c>
      <c r="I85" s="18">
        <f t="shared" si="32"/>
        <v>143253</v>
      </c>
      <c r="J85" s="19">
        <f t="shared" si="32"/>
        <v>18967.77</v>
      </c>
      <c r="K85" s="19">
        <f t="shared" si="32"/>
        <v>-279.7872058176045</v>
      </c>
      <c r="L85" s="19">
        <f t="shared" si="32"/>
        <v>0</v>
      </c>
      <c r="M85" s="19">
        <f>SUM(M84:M84)</f>
        <v>-279.7872058176045</v>
      </c>
      <c r="N85" s="19">
        <f t="shared" si="32"/>
        <v>18687.982794182397</v>
      </c>
      <c r="R85" s="15"/>
    </row>
    <row r="86" spans="2:18" ht="15.75" customHeight="1">
      <c r="D86" s="17"/>
      <c r="E86" s="17"/>
      <c r="F86" s="17"/>
      <c r="G86" s="13" t="s">
        <v>65</v>
      </c>
      <c r="H86" s="13" t="s">
        <v>65</v>
      </c>
      <c r="I86" s="14" t="s">
        <v>65</v>
      </c>
      <c r="J86" s="19" t="s">
        <v>65</v>
      </c>
      <c r="K86" s="19"/>
      <c r="L86" s="19"/>
      <c r="M86" s="19"/>
      <c r="N86" s="13"/>
      <c r="P86" s="13"/>
      <c r="Q86" s="13"/>
      <c r="R86" s="15"/>
    </row>
    <row r="87" spans="2:18" s="23" customFormat="1" ht="15.75" customHeight="1">
      <c r="B87" s="1" t="s">
        <v>36</v>
      </c>
      <c r="D87" s="20">
        <v>0</v>
      </c>
      <c r="E87" s="20">
        <v>0</v>
      </c>
      <c r="F87" s="20">
        <v>0</v>
      </c>
      <c r="G87" s="20">
        <v>0</v>
      </c>
      <c r="H87" s="20">
        <f>G87</f>
        <v>0</v>
      </c>
      <c r="I87" s="21">
        <f>E87+H87</f>
        <v>0</v>
      </c>
      <c r="J87" s="22">
        <f>'Jun 2013 - ROO Table 3'!D87</f>
        <v>0</v>
      </c>
      <c r="K87" s="22">
        <f>'Jun 2013 - ROO Table 3'!J87</f>
        <v>0</v>
      </c>
      <c r="L87" s="22">
        <f>'Jun 2013 - ROO Table 3'!N87</f>
        <v>0</v>
      </c>
      <c r="M87" s="22">
        <f t="shared" ref="M87" si="33">K87+L87</f>
        <v>0</v>
      </c>
      <c r="N87" s="22">
        <f>+M87+J87</f>
        <v>0</v>
      </c>
      <c r="P87" s="24"/>
      <c r="Q87" s="24"/>
      <c r="R87" s="25"/>
    </row>
    <row r="88" spans="2:18" s="23" customFormat="1" ht="15.75" customHeight="1">
      <c r="B88" s="1"/>
      <c r="D88" s="20"/>
      <c r="E88" s="20"/>
      <c r="F88" s="20"/>
      <c r="G88" s="20"/>
      <c r="H88" s="20"/>
      <c r="I88" s="21"/>
      <c r="J88" s="22"/>
      <c r="K88" s="22"/>
      <c r="L88" s="22"/>
      <c r="M88" s="22"/>
      <c r="N88" s="22"/>
      <c r="P88" s="24"/>
      <c r="Q88" s="24"/>
      <c r="R88" s="25"/>
    </row>
    <row r="89" spans="2:18" s="23" customFormat="1" ht="15.75" customHeight="1">
      <c r="B89" s="1" t="s">
        <v>38</v>
      </c>
      <c r="D89" s="20">
        <v>0</v>
      </c>
      <c r="E89" s="20">
        <v>0</v>
      </c>
      <c r="F89" s="20">
        <v>0</v>
      </c>
      <c r="G89" s="20">
        <v>0</v>
      </c>
      <c r="H89" s="20">
        <f>G89</f>
        <v>0</v>
      </c>
      <c r="I89" s="21">
        <v>0</v>
      </c>
      <c r="J89" s="22">
        <f>'Jun 2013 - ROO Table 3'!D89</f>
        <v>-510000</v>
      </c>
      <c r="K89" s="22">
        <f>'Jun 2013 - ROO Table 3'!J89</f>
        <v>510000</v>
      </c>
      <c r="L89" s="22">
        <f>'Jun 2013 - ROO Table 3'!N89</f>
        <v>0</v>
      </c>
      <c r="M89" s="22">
        <f t="shared" ref="M89:M93" si="34">K89+L89</f>
        <v>510000</v>
      </c>
      <c r="N89" s="22">
        <f>+M89+J89</f>
        <v>0</v>
      </c>
      <c r="P89" s="24"/>
      <c r="Q89" s="24"/>
      <c r="R89" s="25"/>
    </row>
    <row r="90" spans="2:18" ht="15.75" customHeight="1">
      <c r="B90" s="1" t="s">
        <v>40</v>
      </c>
      <c r="D90" s="20">
        <v>0</v>
      </c>
      <c r="E90" s="20">
        <v>0</v>
      </c>
      <c r="F90" s="20">
        <v>0</v>
      </c>
      <c r="G90" s="20">
        <v>0</v>
      </c>
      <c r="H90" s="20">
        <f t="shared" ref="H90:H93" si="35">G90</f>
        <v>0</v>
      </c>
      <c r="I90" s="21">
        <v>0</v>
      </c>
      <c r="J90" s="19">
        <f>'Jun 2013 - ROO Table 3'!D90</f>
        <v>-2412763.0700000003</v>
      </c>
      <c r="K90" s="19">
        <f>'Jun 2013 - ROO Table 3'!J90</f>
        <v>2412763.0700000003</v>
      </c>
      <c r="L90" s="22">
        <f>'Jun 2013 - ROO Table 3'!N90</f>
        <v>0</v>
      </c>
      <c r="M90" s="22">
        <f t="shared" si="34"/>
        <v>2412763.0700000003</v>
      </c>
      <c r="N90" s="22">
        <f>+M90+J90</f>
        <v>0</v>
      </c>
      <c r="P90" s="13"/>
      <c r="Q90" s="13"/>
      <c r="R90" s="15"/>
    </row>
    <row r="91" spans="2:18" s="23" customFormat="1" ht="15.75" customHeight="1">
      <c r="B91" s="1" t="s">
        <v>48</v>
      </c>
      <c r="D91" s="20">
        <v>0</v>
      </c>
      <c r="E91" s="20">
        <v>0</v>
      </c>
      <c r="F91" s="20">
        <v>0</v>
      </c>
      <c r="G91" s="20">
        <v>0</v>
      </c>
      <c r="H91" s="20">
        <f t="shared" si="35"/>
        <v>0</v>
      </c>
      <c r="I91" s="21">
        <f>E91+H91</f>
        <v>0</v>
      </c>
      <c r="J91" s="22">
        <f>'Jun 2013 - ROO Table 3'!D91</f>
        <v>1823483.05</v>
      </c>
      <c r="K91" s="22">
        <f>'Jun 2013 - ROO Table 3'!J91</f>
        <v>-1823483.05</v>
      </c>
      <c r="L91" s="22">
        <f>'Jun 2013 - ROO Table 3'!N91</f>
        <v>0</v>
      </c>
      <c r="M91" s="22">
        <f t="shared" si="34"/>
        <v>-1823483.05</v>
      </c>
      <c r="N91" s="22">
        <f>+M91+J91</f>
        <v>0</v>
      </c>
      <c r="P91" s="24"/>
      <c r="Q91" s="24"/>
      <c r="R91" s="25"/>
    </row>
    <row r="92" spans="2:18" s="23" customFormat="1" ht="15.75" customHeight="1">
      <c r="B92" s="1" t="s">
        <v>78</v>
      </c>
      <c r="D92" s="20">
        <v>0</v>
      </c>
      <c r="E92" s="20">
        <v>0</v>
      </c>
      <c r="F92" s="20">
        <v>0</v>
      </c>
      <c r="G92" s="20">
        <v>0</v>
      </c>
      <c r="H92" s="20">
        <f t="shared" si="35"/>
        <v>0</v>
      </c>
      <c r="I92" s="21">
        <f>E92+H92</f>
        <v>0</v>
      </c>
      <c r="J92" s="22">
        <f>'Jun 2013 - ROO Table 3'!D92</f>
        <v>2207.91</v>
      </c>
      <c r="K92" s="22">
        <f>'Jun 2013 - ROO Table 3'!J92</f>
        <v>-2207.91</v>
      </c>
      <c r="L92" s="22">
        <f>'Jun 2013 - ROO Table 3'!N92</f>
        <v>0</v>
      </c>
      <c r="M92" s="22">
        <f t="shared" si="34"/>
        <v>-2207.91</v>
      </c>
      <c r="N92" s="22">
        <f>+M92+J92</f>
        <v>0</v>
      </c>
      <c r="P92" s="24"/>
      <c r="Q92" s="24"/>
      <c r="R92" s="25"/>
    </row>
    <row r="93" spans="2:18" s="23" customFormat="1" ht="15.75" customHeight="1">
      <c r="B93" s="1" t="s">
        <v>54</v>
      </c>
      <c r="D93" s="20">
        <v>0</v>
      </c>
      <c r="E93" s="20">
        <v>0</v>
      </c>
      <c r="F93" s="20">
        <v>0</v>
      </c>
      <c r="G93" s="20">
        <v>0</v>
      </c>
      <c r="H93" s="20">
        <f t="shared" si="35"/>
        <v>0</v>
      </c>
      <c r="I93" s="21">
        <f>E93+H93</f>
        <v>0</v>
      </c>
      <c r="J93" s="22">
        <f>'Jun 2013 - ROO Table 3'!D93</f>
        <v>72578.37</v>
      </c>
      <c r="K93" s="22">
        <f>'Jun 2013 - ROO Table 3'!J93</f>
        <v>-72578.37</v>
      </c>
      <c r="L93" s="22">
        <f>'Jun 2013 - ROO Table 3'!N93</f>
        <v>0</v>
      </c>
      <c r="M93" s="22">
        <f t="shared" si="34"/>
        <v>-72578.37</v>
      </c>
      <c r="N93" s="22">
        <f>+M93+J93</f>
        <v>0</v>
      </c>
      <c r="P93" s="24"/>
      <c r="Q93" s="24"/>
      <c r="R93" s="25"/>
    </row>
    <row r="94" spans="2:18" ht="15.75" customHeight="1">
      <c r="D94" s="17"/>
      <c r="E94" s="17"/>
      <c r="F94" s="17"/>
      <c r="G94" s="13"/>
      <c r="H94" s="13"/>
      <c r="I94" s="14"/>
      <c r="J94" s="19"/>
      <c r="K94" s="19"/>
      <c r="L94" s="19"/>
      <c r="M94" s="19"/>
      <c r="N94" s="19"/>
      <c r="P94" s="13"/>
      <c r="Q94" s="13"/>
      <c r="R94" s="15"/>
    </row>
    <row r="95" spans="2:18" s="23" customFormat="1" ht="15.75" customHeight="1">
      <c r="B95" s="1" t="s">
        <v>56</v>
      </c>
      <c r="D95" s="20">
        <v>0</v>
      </c>
      <c r="E95" s="20">
        <v>5918000</v>
      </c>
      <c r="F95" s="20">
        <v>0</v>
      </c>
      <c r="G95" s="20">
        <v>0</v>
      </c>
      <c r="H95" s="20">
        <f>G95</f>
        <v>0</v>
      </c>
      <c r="I95" s="21">
        <f>E95+H95</f>
        <v>5918000</v>
      </c>
      <c r="J95" s="22">
        <f>'Jun 2013 - ROO Table 3'!D95</f>
        <v>236000</v>
      </c>
      <c r="K95" s="22">
        <f>'Jun 2013 - ROO Table 3'!J95</f>
        <v>0</v>
      </c>
      <c r="L95" s="22">
        <f>'Jun 2013 - ROO Table 3'!N95</f>
        <v>0</v>
      </c>
      <c r="M95" s="22">
        <f t="shared" ref="M95" si="36">K95+L95</f>
        <v>0</v>
      </c>
      <c r="N95" s="22">
        <f>+M95+J95</f>
        <v>236000</v>
      </c>
      <c r="P95" s="24"/>
      <c r="Q95" s="24"/>
      <c r="R95" s="25"/>
    </row>
    <row r="96" spans="2:18" ht="15.75" customHeight="1">
      <c r="B96" s="23"/>
      <c r="D96" s="17"/>
      <c r="E96" s="17"/>
      <c r="F96" s="17"/>
      <c r="G96" s="13"/>
      <c r="H96" s="13"/>
      <c r="I96" s="14"/>
      <c r="J96" s="19"/>
      <c r="K96" s="19"/>
      <c r="L96" s="19"/>
      <c r="M96" s="19"/>
      <c r="N96" s="13"/>
      <c r="P96" s="13"/>
      <c r="Q96" s="13"/>
      <c r="R96" s="15"/>
    </row>
    <row r="97" spans="1:18" ht="15.75" customHeight="1">
      <c r="B97" s="29" t="s">
        <v>6</v>
      </c>
      <c r="C97" s="30"/>
      <c r="D97" s="32">
        <f t="shared" ref="D97:N97" si="37">+D74+D77+D82+D85+D87+SUM(D89:D95)</f>
        <v>675.58333333333314</v>
      </c>
      <c r="E97" s="32">
        <f t="shared" si="37"/>
        <v>817689805</v>
      </c>
      <c r="F97" s="32">
        <f t="shared" si="37"/>
        <v>0</v>
      </c>
      <c r="G97" s="32">
        <f t="shared" si="37"/>
        <v>0</v>
      </c>
      <c r="H97" s="32">
        <f t="shared" si="37"/>
        <v>0</v>
      </c>
      <c r="I97" s="32">
        <f t="shared" si="37"/>
        <v>817689805</v>
      </c>
      <c r="J97" s="35">
        <f t="shared" si="37"/>
        <v>49399176.969999999</v>
      </c>
      <c r="K97" s="35">
        <f t="shared" si="37"/>
        <v>-751178.4285049896</v>
      </c>
      <c r="L97" s="35">
        <f t="shared" si="37"/>
        <v>0</v>
      </c>
      <c r="M97" s="35">
        <f t="shared" si="37"/>
        <v>-751178.4285049896</v>
      </c>
      <c r="N97" s="35">
        <f t="shared" si="37"/>
        <v>48647998.54149501</v>
      </c>
      <c r="P97" s="13"/>
      <c r="Q97" s="13"/>
      <c r="R97" s="15"/>
    </row>
    <row r="98" spans="1:18" ht="15.75" customHeight="1">
      <c r="D98" s="17" t="s">
        <v>65</v>
      </c>
      <c r="E98" s="17"/>
      <c r="F98" s="17"/>
      <c r="G98" s="13"/>
      <c r="H98" s="13"/>
      <c r="I98" s="14"/>
      <c r="J98" s="19" t="s">
        <v>65</v>
      </c>
      <c r="K98" s="13"/>
      <c r="L98" s="13"/>
      <c r="M98" s="13"/>
      <c r="N98" s="13"/>
      <c r="P98" s="13"/>
      <c r="Q98" s="13"/>
      <c r="R98" s="15"/>
    </row>
    <row r="99" spans="1:18" ht="15.75" customHeight="1">
      <c r="A99" s="10" t="s">
        <v>79</v>
      </c>
      <c r="B99" s="36"/>
      <c r="D99" s="17"/>
      <c r="E99" s="17"/>
      <c r="F99" s="17"/>
      <c r="G99" s="13"/>
      <c r="H99" s="13"/>
      <c r="I99" s="14"/>
      <c r="J99" s="19"/>
      <c r="K99" s="19"/>
      <c r="L99" s="19"/>
      <c r="M99" s="19"/>
      <c r="N99" s="19"/>
      <c r="R99" s="15"/>
    </row>
    <row r="100" spans="1:18" ht="15.75" customHeight="1">
      <c r="A100" s="10"/>
      <c r="B100" s="36"/>
      <c r="D100" s="17"/>
      <c r="E100" s="17"/>
      <c r="F100" s="17"/>
      <c r="G100" s="13"/>
      <c r="H100" s="13"/>
      <c r="I100" s="14"/>
      <c r="J100" s="19"/>
      <c r="K100" s="19"/>
      <c r="L100" s="19"/>
      <c r="M100" s="19"/>
      <c r="N100" s="19"/>
      <c r="R100" s="15"/>
    </row>
    <row r="101" spans="1:18" ht="15.75" customHeight="1">
      <c r="B101" s="36" t="s">
        <v>81</v>
      </c>
      <c r="D101" s="17">
        <v>5073.6666666666697</v>
      </c>
      <c r="E101" s="20">
        <v>159807491</v>
      </c>
      <c r="F101" s="20">
        <v>0</v>
      </c>
      <c r="G101" s="17">
        <v>-12763994.301466409</v>
      </c>
      <c r="H101" s="17">
        <f>G101</f>
        <v>-12763994.301466409</v>
      </c>
      <c r="I101" s="18">
        <f>E101+H101</f>
        <v>147043496.69853359</v>
      </c>
      <c r="J101" s="19">
        <f>'Jun 2013 - ROO Table 3'!D101</f>
        <v>12393309.609999999</v>
      </c>
      <c r="K101" s="19">
        <f>'Jun 2013 - ROO Table 3'!J101</f>
        <v>-626369.70784872386</v>
      </c>
      <c r="L101" s="19">
        <f>'Jun 2013 - ROO Table 3'!N101</f>
        <v>0</v>
      </c>
      <c r="M101" s="19">
        <f>K101+L101</f>
        <v>-626369.70784872386</v>
      </c>
      <c r="N101" s="19">
        <f>+M101+J101</f>
        <v>11766939.902151275</v>
      </c>
      <c r="P101" s="13"/>
      <c r="Q101" s="13"/>
      <c r="R101" s="15"/>
    </row>
    <row r="102" spans="1:18" ht="15.75" customHeight="1">
      <c r="B102" s="36" t="s">
        <v>82</v>
      </c>
      <c r="D102" s="20">
        <v>180.166666666667</v>
      </c>
      <c r="E102" s="20">
        <v>5232054</v>
      </c>
      <c r="F102" s="20">
        <v>0</v>
      </c>
      <c r="G102" s="20">
        <v>0</v>
      </c>
      <c r="H102" s="20">
        <f>G102</f>
        <v>0</v>
      </c>
      <c r="I102" s="21">
        <f>E102+H102</f>
        <v>5232054</v>
      </c>
      <c r="J102" s="28">
        <f>'Jun 2013 - ROO Table 3'!D102</f>
        <v>426246.96</v>
      </c>
      <c r="K102" s="22">
        <f>'Jun 2013 - ROO Table 3'!J102</f>
        <v>-15055.272337516253</v>
      </c>
      <c r="L102" s="22">
        <f>'Jun 2013 - ROO Table 3'!N102</f>
        <v>0</v>
      </c>
      <c r="M102" s="22">
        <f t="shared" ref="M102" si="38">K102+L102</f>
        <v>-15055.272337516253</v>
      </c>
      <c r="N102" s="22">
        <f>+M102+J102</f>
        <v>411191.68766248378</v>
      </c>
      <c r="P102" s="13"/>
      <c r="Q102" s="13"/>
      <c r="R102" s="15"/>
    </row>
    <row r="103" spans="1:18" ht="15.75" customHeight="1">
      <c r="B103" s="1" t="s">
        <v>33</v>
      </c>
      <c r="D103" s="17">
        <f>SUM(D101:D102)</f>
        <v>5253.8333333333367</v>
      </c>
      <c r="E103" s="17">
        <f>SUM(E101:E102)</f>
        <v>165039545</v>
      </c>
      <c r="F103" s="17">
        <f>SUM(F101:F102)</f>
        <v>0</v>
      </c>
      <c r="G103" s="17">
        <f t="shared" ref="G103:N103" si="39">SUM(G101:G102)</f>
        <v>-12763994.301466409</v>
      </c>
      <c r="H103" s="17">
        <f>G103</f>
        <v>-12763994.301466409</v>
      </c>
      <c r="I103" s="18">
        <f>SUM(I101:I102)</f>
        <v>152275550.69853359</v>
      </c>
      <c r="J103" s="19">
        <f t="shared" si="39"/>
        <v>12819556.57</v>
      </c>
      <c r="K103" s="19">
        <f t="shared" si="39"/>
        <v>-641424.98018624017</v>
      </c>
      <c r="L103" s="19">
        <f>SUM(L101:L102)</f>
        <v>0</v>
      </c>
      <c r="M103" s="19">
        <f>SUM(M101:M102)</f>
        <v>-641424.98018624017</v>
      </c>
      <c r="N103" s="19">
        <f t="shared" si="39"/>
        <v>12178131.58981376</v>
      </c>
      <c r="P103" s="13"/>
      <c r="Q103" s="13"/>
      <c r="R103" s="15"/>
    </row>
    <row r="104" spans="1:18" s="23" customFormat="1" ht="15.75" customHeight="1">
      <c r="A104" s="1"/>
      <c r="B104" s="1"/>
      <c r="C104" s="1"/>
      <c r="D104" s="17"/>
      <c r="E104" s="17"/>
      <c r="F104" s="17"/>
      <c r="G104" s="13" t="s">
        <v>65</v>
      </c>
      <c r="H104" s="13" t="s">
        <v>65</v>
      </c>
      <c r="I104" s="14" t="s">
        <v>65</v>
      </c>
      <c r="J104" s="19" t="s">
        <v>65</v>
      </c>
      <c r="K104" s="19" t="s">
        <v>65</v>
      </c>
      <c r="L104" s="19" t="s">
        <v>65</v>
      </c>
      <c r="M104" s="19"/>
      <c r="N104" s="13"/>
      <c r="O104" s="23" t="s">
        <v>65</v>
      </c>
      <c r="P104" s="24"/>
      <c r="Q104" s="24"/>
      <c r="R104" s="25"/>
    </row>
    <row r="105" spans="1:18" s="23" customFormat="1" ht="15.75" customHeight="1">
      <c r="B105" s="1" t="s">
        <v>36</v>
      </c>
      <c r="D105" s="20">
        <v>0</v>
      </c>
      <c r="E105" s="20">
        <v>0</v>
      </c>
      <c r="F105" s="20">
        <v>0</v>
      </c>
      <c r="G105" s="20">
        <v>0</v>
      </c>
      <c r="H105" s="20">
        <f>G105</f>
        <v>0</v>
      </c>
      <c r="I105" s="21">
        <f>E105+H105</f>
        <v>0</v>
      </c>
      <c r="J105" s="22">
        <f>'Jun 2013 - ROO Table 3'!D105</f>
        <v>204655.39</v>
      </c>
      <c r="K105" s="22">
        <f>'Jun 2013 - ROO Table 3'!J105</f>
        <v>0</v>
      </c>
      <c r="L105" s="22">
        <f>'Jun 2013 - ROO Table 3'!N105</f>
        <v>0</v>
      </c>
      <c r="M105" s="22">
        <f t="shared" ref="M105" si="40">K105+L105</f>
        <v>0</v>
      </c>
      <c r="N105" s="22">
        <f>+M105+J105</f>
        <v>204655.39</v>
      </c>
      <c r="P105" s="24"/>
      <c r="Q105" s="24"/>
      <c r="R105" s="25"/>
    </row>
    <row r="106" spans="1:18" s="23" customFormat="1" ht="15.75" customHeight="1">
      <c r="B106" s="1"/>
      <c r="D106" s="20"/>
      <c r="E106" s="20"/>
      <c r="F106" s="20"/>
      <c r="G106" s="20"/>
      <c r="H106" s="20"/>
      <c r="I106" s="21"/>
      <c r="J106" s="22"/>
      <c r="K106" s="22"/>
      <c r="L106" s="22"/>
      <c r="M106" s="22"/>
      <c r="N106" s="22"/>
      <c r="P106" s="24"/>
      <c r="Q106" s="24"/>
      <c r="R106" s="25"/>
    </row>
    <row r="107" spans="1:18" s="23" customFormat="1" ht="15.75" customHeight="1">
      <c r="B107" s="1" t="s">
        <v>84</v>
      </c>
      <c r="D107" s="20">
        <v>0</v>
      </c>
      <c r="E107" s="20">
        <v>0</v>
      </c>
      <c r="F107" s="20">
        <v>0</v>
      </c>
      <c r="G107" s="20">
        <v>0</v>
      </c>
      <c r="H107" s="20">
        <f>G107</f>
        <v>0</v>
      </c>
      <c r="I107" s="21">
        <v>0</v>
      </c>
      <c r="J107" s="22">
        <f>'Jun 2013 - ROO Table 3'!D107</f>
        <v>49900</v>
      </c>
      <c r="K107" s="22">
        <f>'Jun 2013 - ROO Table 3'!J107</f>
        <v>-49900</v>
      </c>
      <c r="L107" s="22">
        <f>'Jun 2013 - ROO Table 3'!N107</f>
        <v>0</v>
      </c>
      <c r="M107" s="22">
        <f t="shared" ref="M107:M113" si="41">K107+L107</f>
        <v>-49900</v>
      </c>
      <c r="N107" s="22">
        <f t="shared" ref="N107:N113" si="42">+M107+J107</f>
        <v>0</v>
      </c>
      <c r="P107" s="24"/>
      <c r="Q107" s="24"/>
      <c r="R107" s="25"/>
    </row>
    <row r="108" spans="1:18" s="23" customFormat="1" ht="15.75" customHeight="1">
      <c r="B108" s="1" t="s">
        <v>38</v>
      </c>
      <c r="D108" s="20">
        <v>0</v>
      </c>
      <c r="E108" s="20">
        <v>0</v>
      </c>
      <c r="F108" s="20">
        <v>0</v>
      </c>
      <c r="G108" s="20">
        <v>0</v>
      </c>
      <c r="H108" s="20">
        <f t="shared" ref="H108:H113" si="43">G108</f>
        <v>0</v>
      </c>
      <c r="I108" s="21">
        <v>0</v>
      </c>
      <c r="J108" s="22">
        <f>'Jun 2013 - ROO Table 3'!D108</f>
        <v>-120000</v>
      </c>
      <c r="K108" s="22">
        <f>'Jun 2013 - ROO Table 3'!J108</f>
        <v>120000</v>
      </c>
      <c r="L108" s="22">
        <f>'Jun 2013 - ROO Table 3'!N108</f>
        <v>0</v>
      </c>
      <c r="M108" s="22">
        <f t="shared" si="41"/>
        <v>120000</v>
      </c>
      <c r="N108" s="22">
        <f t="shared" si="42"/>
        <v>0</v>
      </c>
      <c r="P108" s="24"/>
      <c r="Q108" s="24"/>
      <c r="R108" s="25"/>
    </row>
    <row r="109" spans="1:18" ht="15.75" customHeight="1">
      <c r="B109" s="1" t="s">
        <v>40</v>
      </c>
      <c r="D109" s="20">
        <v>0</v>
      </c>
      <c r="E109" s="20">
        <v>0</v>
      </c>
      <c r="F109" s="20">
        <v>0</v>
      </c>
      <c r="G109" s="20">
        <v>0</v>
      </c>
      <c r="H109" s="20">
        <f t="shared" si="43"/>
        <v>0</v>
      </c>
      <c r="I109" s="21">
        <v>0</v>
      </c>
      <c r="J109" s="19">
        <f>'Jun 2013 - ROO Table 3'!D109</f>
        <v>-505839.87</v>
      </c>
      <c r="K109" s="19">
        <f>'Jun 2013 - ROO Table 3'!J109</f>
        <v>505839.87</v>
      </c>
      <c r="L109" s="22">
        <f>'Jun 2013 - ROO Table 3'!N109</f>
        <v>0</v>
      </c>
      <c r="M109" s="22">
        <f t="shared" si="41"/>
        <v>505839.87</v>
      </c>
      <c r="N109" s="22">
        <f t="shared" si="42"/>
        <v>0</v>
      </c>
      <c r="P109" s="13"/>
      <c r="Q109" s="13"/>
      <c r="R109" s="15"/>
    </row>
    <row r="110" spans="1:18" s="23" customFormat="1" ht="15.75" customHeight="1">
      <c r="B110" s="1" t="s">
        <v>48</v>
      </c>
      <c r="D110" s="20">
        <v>0</v>
      </c>
      <c r="E110" s="20">
        <v>0</v>
      </c>
      <c r="F110" s="20">
        <v>0</v>
      </c>
      <c r="G110" s="20">
        <v>0</v>
      </c>
      <c r="H110" s="20">
        <f t="shared" si="43"/>
        <v>0</v>
      </c>
      <c r="I110" s="21">
        <f>E110+H110</f>
        <v>0</v>
      </c>
      <c r="J110" s="22">
        <f>'Jun 2013 - ROO Table 3'!D110</f>
        <v>505839.87</v>
      </c>
      <c r="K110" s="22">
        <f>'Jun 2013 - ROO Table 3'!J110</f>
        <v>-505839.87</v>
      </c>
      <c r="L110" s="22">
        <f>'Jun 2013 - ROO Table 3'!N110</f>
        <v>0</v>
      </c>
      <c r="M110" s="22">
        <f t="shared" si="41"/>
        <v>-505839.87</v>
      </c>
      <c r="N110" s="22">
        <f t="shared" si="42"/>
        <v>0</v>
      </c>
      <c r="P110" s="24"/>
      <c r="Q110" s="24"/>
      <c r="R110" s="25"/>
    </row>
    <row r="111" spans="1:18" s="23" customFormat="1" ht="15.75" customHeight="1">
      <c r="B111" s="1" t="s">
        <v>50</v>
      </c>
      <c r="D111" s="20">
        <v>0</v>
      </c>
      <c r="E111" s="20">
        <v>0</v>
      </c>
      <c r="F111" s="20">
        <v>0</v>
      </c>
      <c r="G111" s="20">
        <v>0</v>
      </c>
      <c r="H111" s="20">
        <f t="shared" si="43"/>
        <v>0</v>
      </c>
      <c r="I111" s="21">
        <f>E111+H111</f>
        <v>0</v>
      </c>
      <c r="J111" s="22">
        <f>'Jun 2013 - ROO Table 3'!D111</f>
        <v>69.11</v>
      </c>
      <c r="K111" s="22">
        <f>'Jun 2013 - ROO Table 3'!J111</f>
        <v>-69.11</v>
      </c>
      <c r="L111" s="22">
        <f>'Jun 2013 - ROO Table 3'!N111</f>
        <v>0</v>
      </c>
      <c r="M111" s="22">
        <f t="shared" si="41"/>
        <v>-69.11</v>
      </c>
      <c r="N111" s="22">
        <f t="shared" si="42"/>
        <v>0</v>
      </c>
      <c r="P111" s="24"/>
      <c r="Q111" s="24"/>
      <c r="R111" s="25"/>
    </row>
    <row r="112" spans="1:18" s="23" customFormat="1" ht="15.75" customHeight="1">
      <c r="B112" s="1" t="s">
        <v>78</v>
      </c>
      <c r="D112" s="20">
        <v>0</v>
      </c>
      <c r="E112" s="20">
        <v>0</v>
      </c>
      <c r="F112" s="20">
        <v>0</v>
      </c>
      <c r="G112" s="20">
        <v>0</v>
      </c>
      <c r="H112" s="20">
        <f t="shared" si="43"/>
        <v>0</v>
      </c>
      <c r="I112" s="21">
        <f>E112+H112</f>
        <v>0</v>
      </c>
      <c r="J112" s="22">
        <f>'Jun 2013 - ROO Table 3'!D112</f>
        <v>74485.850000000006</v>
      </c>
      <c r="K112" s="22">
        <f>'Jun 2013 - ROO Table 3'!J112</f>
        <v>-74485.850000000006</v>
      </c>
      <c r="L112" s="22">
        <f>'Jun 2013 - ROO Table 3'!N112</f>
        <v>0</v>
      </c>
      <c r="M112" s="22">
        <f t="shared" si="41"/>
        <v>-74485.850000000006</v>
      </c>
      <c r="N112" s="22">
        <f t="shared" si="42"/>
        <v>0</v>
      </c>
      <c r="P112" s="24"/>
      <c r="Q112" s="24"/>
      <c r="R112" s="25"/>
    </row>
    <row r="113" spans="1:18" s="23" customFormat="1" ht="15.75" customHeight="1">
      <c r="B113" s="1" t="s">
        <v>86</v>
      </c>
      <c r="D113" s="20">
        <v>0</v>
      </c>
      <c r="E113" s="20">
        <v>0</v>
      </c>
      <c r="F113" s="20">
        <v>0</v>
      </c>
      <c r="G113" s="20">
        <v>0</v>
      </c>
      <c r="H113" s="20">
        <f t="shared" si="43"/>
        <v>0</v>
      </c>
      <c r="I113" s="21">
        <f>E113+H113</f>
        <v>0</v>
      </c>
      <c r="J113" s="22">
        <f>'Jun 2013 - ROO Table 3'!D113</f>
        <v>29355.71</v>
      </c>
      <c r="K113" s="22">
        <f>'Jun 2013 - ROO Table 3'!J113</f>
        <v>-29355.71</v>
      </c>
      <c r="L113" s="22">
        <f>'Jun 2013 - ROO Table 3'!N113</f>
        <v>0</v>
      </c>
      <c r="M113" s="22">
        <f t="shared" si="41"/>
        <v>-29355.71</v>
      </c>
      <c r="N113" s="22">
        <f t="shared" si="42"/>
        <v>0</v>
      </c>
      <c r="P113" s="24"/>
      <c r="Q113" s="24"/>
      <c r="R113" s="25"/>
    </row>
    <row r="114" spans="1:18" ht="15.75" customHeight="1">
      <c r="D114" s="17"/>
      <c r="E114" s="17"/>
      <c r="F114" s="17"/>
      <c r="G114" s="13"/>
      <c r="H114" s="13"/>
      <c r="I114" s="14"/>
      <c r="J114" s="19"/>
      <c r="K114" s="19"/>
      <c r="L114" s="19"/>
      <c r="M114" s="19"/>
      <c r="N114" s="19"/>
      <c r="P114" s="13"/>
      <c r="Q114" s="13"/>
      <c r="R114" s="15"/>
    </row>
    <row r="115" spans="1:18" s="23" customFormat="1" ht="15.75" customHeight="1">
      <c r="B115" s="1" t="s">
        <v>56</v>
      </c>
      <c r="D115" s="20">
        <v>0</v>
      </c>
      <c r="E115" s="20">
        <v>9236000</v>
      </c>
      <c r="F115" s="20">
        <v>0</v>
      </c>
      <c r="G115" s="20">
        <v>0</v>
      </c>
      <c r="H115" s="20">
        <f>G115</f>
        <v>0</v>
      </c>
      <c r="I115" s="21">
        <f>E115+H115</f>
        <v>9236000</v>
      </c>
      <c r="J115" s="22">
        <f>'Jun 2013 - ROO Table 3'!D115</f>
        <v>509000</v>
      </c>
      <c r="K115" s="22">
        <f>'Jun 2013 - ROO Table 3'!J115</f>
        <v>0</v>
      </c>
      <c r="L115" s="22">
        <f>'Jun 2013 - ROO Table 3'!N115</f>
        <v>0</v>
      </c>
      <c r="M115" s="22">
        <f t="shared" ref="M115" si="44">K115+L115</f>
        <v>0</v>
      </c>
      <c r="N115" s="22">
        <f>+M115+J115</f>
        <v>509000</v>
      </c>
      <c r="P115" s="24"/>
      <c r="Q115" s="24"/>
      <c r="R115" s="25"/>
    </row>
    <row r="116" spans="1:18" ht="15.75" customHeight="1">
      <c r="B116" s="36"/>
      <c r="D116" s="17"/>
      <c r="E116" s="17"/>
      <c r="F116" s="17"/>
      <c r="G116" s="17"/>
      <c r="H116" s="17"/>
      <c r="I116" s="18"/>
      <c r="J116" s="19"/>
      <c r="K116" s="19"/>
      <c r="L116" s="19"/>
      <c r="M116" s="19"/>
      <c r="N116" s="19"/>
      <c r="P116" s="13"/>
      <c r="Q116" s="13"/>
      <c r="R116" s="15"/>
    </row>
    <row r="117" spans="1:18" ht="15.75" customHeight="1">
      <c r="B117" s="29" t="s">
        <v>6</v>
      </c>
      <c r="C117" s="30"/>
      <c r="D117" s="32">
        <f t="shared" ref="D117:N117" si="45">D103+D105+SUM(D107:D115)</f>
        <v>5253.8333333333367</v>
      </c>
      <c r="E117" s="32">
        <f>E103+E105+SUM(E107:E115)</f>
        <v>174275545</v>
      </c>
      <c r="F117" s="32">
        <f>F103+F105+SUM(F107:F115)</f>
        <v>0</v>
      </c>
      <c r="G117" s="32">
        <f t="shared" si="45"/>
        <v>-12763994.301466409</v>
      </c>
      <c r="H117" s="32">
        <f t="shared" si="45"/>
        <v>-12763994.301466409</v>
      </c>
      <c r="I117" s="32">
        <f t="shared" si="45"/>
        <v>161511550.69853359</v>
      </c>
      <c r="J117" s="35">
        <f t="shared" si="45"/>
        <v>13567022.630000001</v>
      </c>
      <c r="K117" s="35">
        <f t="shared" si="45"/>
        <v>-675235.65018624021</v>
      </c>
      <c r="L117" s="35">
        <f t="shared" si="45"/>
        <v>0</v>
      </c>
      <c r="M117" s="35">
        <f t="shared" si="45"/>
        <v>-675235.65018624021</v>
      </c>
      <c r="N117" s="35">
        <f t="shared" si="45"/>
        <v>12891786.97981376</v>
      </c>
      <c r="P117" s="13"/>
      <c r="Q117" s="13"/>
      <c r="R117" s="15"/>
    </row>
    <row r="118" spans="1:18" ht="15.75" customHeight="1">
      <c r="B118" s="36"/>
      <c r="D118" s="17"/>
      <c r="E118" s="17"/>
      <c r="F118" s="17"/>
      <c r="G118" s="17"/>
      <c r="H118" s="17"/>
      <c r="I118" s="18"/>
      <c r="J118" s="19"/>
      <c r="K118" s="19"/>
      <c r="L118" s="19"/>
      <c r="M118" s="19"/>
      <c r="N118" s="19"/>
      <c r="P118" s="13"/>
      <c r="Q118" s="13"/>
      <c r="R118" s="15"/>
    </row>
    <row r="119" spans="1:18" ht="15.75" customHeight="1">
      <c r="A119" s="10" t="s">
        <v>88</v>
      </c>
      <c r="B119" s="36"/>
      <c r="D119" s="17"/>
      <c r="E119" s="17"/>
      <c r="F119" s="17"/>
      <c r="G119" s="13"/>
      <c r="H119" s="13"/>
      <c r="I119" s="14"/>
      <c r="J119" s="19"/>
      <c r="K119" s="19"/>
      <c r="L119" s="19"/>
      <c r="M119" s="19"/>
      <c r="N119" s="19"/>
      <c r="R119" s="15"/>
    </row>
    <row r="120" spans="1:18" ht="15.75" customHeight="1">
      <c r="A120" s="10"/>
      <c r="B120" s="36"/>
      <c r="D120" s="17"/>
      <c r="E120" s="17"/>
      <c r="F120" s="17"/>
      <c r="G120" s="13"/>
      <c r="H120" s="13"/>
      <c r="I120" s="14"/>
      <c r="J120" s="19"/>
      <c r="K120" s="19"/>
      <c r="L120" s="19"/>
      <c r="M120" s="19"/>
      <c r="N120" s="19"/>
      <c r="R120" s="15"/>
    </row>
    <row r="121" spans="1:18" ht="15.75" customHeight="1">
      <c r="B121" s="36" t="s">
        <v>90</v>
      </c>
      <c r="D121" s="17">
        <v>15</v>
      </c>
      <c r="E121" s="17">
        <v>219668</v>
      </c>
      <c r="F121" s="17">
        <v>0</v>
      </c>
      <c r="G121" s="17">
        <v>0</v>
      </c>
      <c r="H121" s="17">
        <f>G121</f>
        <v>0</v>
      </c>
      <c r="I121" s="18">
        <f t="shared" ref="I121:I126" si="46">E121+H121</f>
        <v>219668</v>
      </c>
      <c r="J121" s="19">
        <f>'Jun 2013 - ROO Table 3'!D121</f>
        <v>37732.03</v>
      </c>
      <c r="K121" s="19">
        <f>'Jun 2013 - ROO Table 3'!J121</f>
        <v>-616.80496908551049</v>
      </c>
      <c r="L121" s="19">
        <f>'Jun 2013 - ROO Table 3'!N121</f>
        <v>0</v>
      </c>
      <c r="M121" s="19">
        <f>K121+L121</f>
        <v>-616.80496908551049</v>
      </c>
      <c r="N121" s="19">
        <f t="shared" ref="N121:N127" si="47">+M121+J121</f>
        <v>37115.225030914487</v>
      </c>
      <c r="P121" s="13"/>
      <c r="Q121" s="13"/>
      <c r="R121" s="15"/>
    </row>
    <row r="122" spans="1:18" ht="15.75" customHeight="1">
      <c r="B122" s="36" t="s">
        <v>91</v>
      </c>
      <c r="D122" s="17">
        <v>114</v>
      </c>
      <c r="E122" s="17">
        <v>3694789</v>
      </c>
      <c r="F122" s="17">
        <v>0</v>
      </c>
      <c r="G122" s="17">
        <v>0</v>
      </c>
      <c r="H122" s="17">
        <f>G122</f>
        <v>0</v>
      </c>
      <c r="I122" s="18">
        <f t="shared" si="46"/>
        <v>3694789</v>
      </c>
      <c r="J122" s="19">
        <f>'Jun 2013 - ROO Table 3'!D122</f>
        <v>265069.87</v>
      </c>
      <c r="K122" s="19">
        <f>'Jun 2013 - ROO Table 3'!J122</f>
        <v>-10383.15563967098</v>
      </c>
      <c r="L122" s="19">
        <f>'Jun 2013 - ROO Table 3'!N122</f>
        <v>0</v>
      </c>
      <c r="M122" s="19">
        <f t="shared" ref="M122:M127" si="48">K122+L122</f>
        <v>-10383.15563967098</v>
      </c>
      <c r="N122" s="19">
        <f t="shared" si="47"/>
        <v>254686.714360329</v>
      </c>
      <c r="P122" s="13"/>
      <c r="Q122" s="13"/>
      <c r="R122" s="15"/>
    </row>
    <row r="123" spans="1:18" ht="15.75" customHeight="1">
      <c r="B123" s="36" t="s">
        <v>93</v>
      </c>
      <c r="D123" s="17">
        <v>104.916666666667</v>
      </c>
      <c r="E123" s="17">
        <v>1172599</v>
      </c>
      <c r="F123" s="17">
        <v>0</v>
      </c>
      <c r="G123" s="17">
        <v>0</v>
      </c>
      <c r="H123" s="17">
        <f>G123</f>
        <v>0</v>
      </c>
      <c r="I123" s="18">
        <f t="shared" si="46"/>
        <v>1172599</v>
      </c>
      <c r="J123" s="19">
        <f>'Jun 2013 - ROO Table 3'!D123</f>
        <v>83439.94</v>
      </c>
      <c r="K123" s="19">
        <f>'Jun 2013 - ROO Table 3'!J123</f>
        <v>-3288.476494707154</v>
      </c>
      <c r="L123" s="19">
        <f>'Jun 2013 - ROO Table 3'!N123</f>
        <v>0</v>
      </c>
      <c r="M123" s="19">
        <f t="shared" si="48"/>
        <v>-3288.476494707154</v>
      </c>
      <c r="N123" s="19">
        <f t="shared" si="47"/>
        <v>80151.46350529285</v>
      </c>
      <c r="P123" s="13"/>
      <c r="Q123" s="13"/>
      <c r="R123" s="15"/>
    </row>
    <row r="124" spans="1:18" ht="15.75" customHeight="1">
      <c r="B124" s="36" t="s">
        <v>95</v>
      </c>
      <c r="D124" s="17">
        <v>157.333333333333</v>
      </c>
      <c r="E124" s="17">
        <v>3470315</v>
      </c>
      <c r="F124" s="17">
        <v>0</v>
      </c>
      <c r="G124" s="17">
        <v>0</v>
      </c>
      <c r="H124" s="17">
        <f>G124</f>
        <v>0</v>
      </c>
      <c r="I124" s="18">
        <f t="shared" si="46"/>
        <v>3470315</v>
      </c>
      <c r="J124" s="19">
        <f>'Jun 2013 - ROO Table 3'!D124</f>
        <v>687735.25</v>
      </c>
      <c r="K124" s="19">
        <f>'Jun 2013 - ROO Table 3'!J124</f>
        <v>-9770.1972320078567</v>
      </c>
      <c r="L124" s="19">
        <f>'Jun 2013 - ROO Table 3'!N124</f>
        <v>0</v>
      </c>
      <c r="M124" s="19">
        <f t="shared" si="48"/>
        <v>-9770.1972320078567</v>
      </c>
      <c r="N124" s="19">
        <f t="shared" si="47"/>
        <v>677965.05276799214</v>
      </c>
      <c r="P124" s="13"/>
      <c r="Q124" s="13"/>
      <c r="R124" s="15"/>
    </row>
    <row r="125" spans="1:18" s="23" customFormat="1" ht="15.75" customHeight="1">
      <c r="B125" s="36" t="s">
        <v>96</v>
      </c>
      <c r="D125" s="17">
        <v>42</v>
      </c>
      <c r="E125" s="17">
        <v>1944070</v>
      </c>
      <c r="F125" s="17">
        <v>0</v>
      </c>
      <c r="G125" s="17">
        <v>0</v>
      </c>
      <c r="H125" s="17">
        <f>G125</f>
        <v>0</v>
      </c>
      <c r="I125" s="18">
        <f t="shared" si="46"/>
        <v>1944070</v>
      </c>
      <c r="J125" s="19">
        <f>'Jun 2013 - ROO Table 3'!D125</f>
        <v>242240.75</v>
      </c>
      <c r="K125" s="19">
        <f>'Jun 2013 - ROO Table 3'!J125</f>
        <v>-5474.3064969022771</v>
      </c>
      <c r="L125" s="19">
        <f>'Jun 2013 - ROO Table 3'!N125</f>
        <v>0</v>
      </c>
      <c r="M125" s="19">
        <f t="shared" si="48"/>
        <v>-5474.3064969022771</v>
      </c>
      <c r="N125" s="19">
        <f t="shared" si="47"/>
        <v>236766.44350309772</v>
      </c>
      <c r="P125" s="24"/>
      <c r="Q125" s="24"/>
      <c r="R125" s="25"/>
    </row>
    <row r="126" spans="1:18" s="23" customFormat="1" ht="15.75" customHeight="1">
      <c r="B126" s="36" t="s">
        <v>97</v>
      </c>
      <c r="D126" s="20">
        <v>0</v>
      </c>
      <c r="E126" s="20">
        <v>0</v>
      </c>
      <c r="F126" s="20">
        <v>0</v>
      </c>
      <c r="G126" s="20">
        <v>0</v>
      </c>
      <c r="H126" s="20">
        <v>0</v>
      </c>
      <c r="I126" s="21">
        <f t="shared" si="46"/>
        <v>0</v>
      </c>
      <c r="J126" s="22">
        <f>'Jun 2013 - ROO Table 3'!D126</f>
        <v>90.84</v>
      </c>
      <c r="K126" s="22">
        <f>'Jun 2013 - ROO Table 3'!J126</f>
        <v>0</v>
      </c>
      <c r="L126" s="22">
        <f>'Jun 2013 - ROO Table 3'!N126</f>
        <v>0</v>
      </c>
      <c r="M126" s="22">
        <f t="shared" si="48"/>
        <v>0</v>
      </c>
      <c r="N126" s="22">
        <f t="shared" si="47"/>
        <v>90.84</v>
      </c>
      <c r="P126" s="24"/>
      <c r="Q126" s="24"/>
      <c r="R126" s="25"/>
    </row>
    <row r="127" spans="1:18" ht="15.75" customHeight="1">
      <c r="B127" s="1" t="s">
        <v>98</v>
      </c>
      <c r="D127" s="17">
        <f t="shared" ref="D127:K127" si="49">SUM(D121:D126)</f>
        <v>433.25</v>
      </c>
      <c r="E127" s="17">
        <f t="shared" si="49"/>
        <v>10501441</v>
      </c>
      <c r="F127" s="17">
        <f t="shared" si="49"/>
        <v>0</v>
      </c>
      <c r="G127" s="17">
        <f t="shared" si="49"/>
        <v>0</v>
      </c>
      <c r="H127" s="17">
        <f t="shared" si="49"/>
        <v>0</v>
      </c>
      <c r="I127" s="18">
        <f t="shared" si="49"/>
        <v>10501441</v>
      </c>
      <c r="J127" s="19">
        <f t="shared" si="49"/>
        <v>1316308.6800000002</v>
      </c>
      <c r="K127" s="19">
        <f t="shared" si="49"/>
        <v>-29532.940832373777</v>
      </c>
      <c r="L127" s="19">
        <f t="shared" ref="L127" si="50">SUM(L121:L126)</f>
        <v>0</v>
      </c>
      <c r="M127" s="19">
        <f t="shared" si="48"/>
        <v>-29532.940832373777</v>
      </c>
      <c r="N127" s="19">
        <f t="shared" si="47"/>
        <v>1286775.7391676265</v>
      </c>
      <c r="P127" s="13"/>
      <c r="Q127" s="13"/>
      <c r="R127" s="15"/>
    </row>
    <row r="128" spans="1:18" ht="15.75" customHeight="1">
      <c r="D128" s="17"/>
      <c r="E128" s="17"/>
      <c r="F128" s="17"/>
      <c r="G128" s="13"/>
      <c r="H128" s="13"/>
      <c r="I128" s="14"/>
      <c r="J128" s="19"/>
      <c r="K128" s="19"/>
      <c r="L128" s="19"/>
      <c r="M128" s="19"/>
      <c r="N128" s="19"/>
      <c r="P128" s="13"/>
      <c r="Q128" s="13"/>
      <c r="R128" s="15"/>
    </row>
    <row r="129" spans="1:18" ht="15.75" customHeight="1">
      <c r="B129" s="36" t="s">
        <v>36</v>
      </c>
      <c r="D129" s="20">
        <v>0</v>
      </c>
      <c r="E129" s="20">
        <v>0</v>
      </c>
      <c r="F129" s="20">
        <v>0</v>
      </c>
      <c r="G129" s="20">
        <v>0</v>
      </c>
      <c r="H129" s="20">
        <f>G129</f>
        <v>0</v>
      </c>
      <c r="I129" s="21">
        <f>E129+H129</f>
        <v>0</v>
      </c>
      <c r="J129" s="22">
        <f>'Jun 2013 - ROO Table 3'!D129</f>
        <v>0</v>
      </c>
      <c r="K129" s="22">
        <f>'Jun 2013 - ROO Table 3'!J129</f>
        <v>0</v>
      </c>
      <c r="L129" s="22">
        <f>'Jun 2013 - ROO Table 3'!N129</f>
        <v>0</v>
      </c>
      <c r="M129" s="22">
        <f t="shared" ref="M129" si="51">K129+L129</f>
        <v>0</v>
      </c>
      <c r="N129" s="22">
        <f>+M129+J129</f>
        <v>0</v>
      </c>
      <c r="P129" s="13"/>
      <c r="Q129" s="13"/>
      <c r="R129" s="15"/>
    </row>
    <row r="130" spans="1:18" ht="15.75" customHeight="1">
      <c r="B130" s="36"/>
      <c r="D130" s="20"/>
      <c r="E130" s="20"/>
      <c r="F130" s="20"/>
      <c r="G130" s="20"/>
      <c r="H130" s="20"/>
      <c r="I130" s="21"/>
      <c r="J130" s="22"/>
      <c r="K130" s="22"/>
      <c r="L130" s="22"/>
      <c r="M130" s="22"/>
      <c r="N130" s="22"/>
      <c r="P130" s="13"/>
      <c r="Q130" s="13"/>
      <c r="R130" s="15"/>
    </row>
    <row r="131" spans="1:18" ht="15.75" customHeight="1">
      <c r="B131" s="1" t="s">
        <v>38</v>
      </c>
      <c r="D131" s="20">
        <v>0</v>
      </c>
      <c r="E131" s="20">
        <v>0</v>
      </c>
      <c r="F131" s="20">
        <v>0</v>
      </c>
      <c r="G131" s="20">
        <v>0</v>
      </c>
      <c r="H131" s="20">
        <f>G131</f>
        <v>0</v>
      </c>
      <c r="I131" s="21">
        <v>0</v>
      </c>
      <c r="J131" s="22">
        <f>'Jun 2013 - ROO Table 3'!D131</f>
        <v>-30000</v>
      </c>
      <c r="K131" s="22">
        <f>'Jun 2013 - ROO Table 3'!E131</f>
        <v>30000</v>
      </c>
      <c r="L131" s="22">
        <f>'Jun 2013 - ROO Table 3'!N131</f>
        <v>0</v>
      </c>
      <c r="M131" s="22">
        <f t="shared" ref="M131:M133" si="52">K131+L131</f>
        <v>30000</v>
      </c>
      <c r="N131" s="22">
        <f>+M131+J131</f>
        <v>0</v>
      </c>
      <c r="P131" s="13"/>
      <c r="Q131" s="13"/>
      <c r="R131" s="15"/>
    </row>
    <row r="132" spans="1:18" ht="15.75" customHeight="1">
      <c r="B132" s="1" t="s">
        <v>40</v>
      </c>
      <c r="D132" s="20">
        <v>0</v>
      </c>
      <c r="E132" s="20">
        <v>0</v>
      </c>
      <c r="F132" s="20">
        <v>0</v>
      </c>
      <c r="G132" s="20">
        <v>0</v>
      </c>
      <c r="H132" s="20">
        <f>G132</f>
        <v>0</v>
      </c>
      <c r="I132" s="21">
        <v>0</v>
      </c>
      <c r="J132" s="22">
        <f>'Jun 2013 - ROO Table 3'!D132</f>
        <v>-29531.26</v>
      </c>
      <c r="K132" s="22">
        <f>'Jun 2013 - ROO Table 3'!E132</f>
        <v>29531.26</v>
      </c>
      <c r="L132" s="22">
        <f>'Jun 2013 - ROO Table 3'!N132</f>
        <v>0</v>
      </c>
      <c r="M132" s="22">
        <f t="shared" si="52"/>
        <v>29531.26</v>
      </c>
      <c r="N132" s="22">
        <f>+M132+J132</f>
        <v>0</v>
      </c>
      <c r="P132" s="13"/>
      <c r="Q132" s="13"/>
      <c r="R132" s="15"/>
    </row>
    <row r="133" spans="1:18" ht="15.75" customHeight="1">
      <c r="B133" s="1" t="s">
        <v>48</v>
      </c>
      <c r="D133" s="20">
        <v>0</v>
      </c>
      <c r="E133" s="20">
        <v>0</v>
      </c>
      <c r="F133" s="20">
        <v>0</v>
      </c>
      <c r="G133" s="20">
        <v>0</v>
      </c>
      <c r="H133" s="20">
        <f>G133</f>
        <v>0</v>
      </c>
      <c r="I133" s="21">
        <f>E133+H133</f>
        <v>0</v>
      </c>
      <c r="J133" s="22">
        <f>'Jun 2013 - ROO Table 3'!D133</f>
        <v>29531.26</v>
      </c>
      <c r="K133" s="22">
        <f>'Jun 2013 - ROO Table 3'!J133</f>
        <v>-29531.26</v>
      </c>
      <c r="L133" s="22">
        <f>'Jun 2013 - ROO Table 3'!N133</f>
        <v>0</v>
      </c>
      <c r="M133" s="22">
        <f t="shared" si="52"/>
        <v>-29531.26</v>
      </c>
      <c r="N133" s="22">
        <f>+M133+J133</f>
        <v>0</v>
      </c>
      <c r="P133" s="13"/>
      <c r="Q133" s="13"/>
      <c r="R133" s="15"/>
    </row>
    <row r="134" spans="1:18" ht="15.75" customHeight="1">
      <c r="B134" s="23"/>
      <c r="D134" s="17"/>
      <c r="E134" s="17"/>
      <c r="F134" s="17"/>
      <c r="G134" s="13"/>
      <c r="H134" s="13"/>
      <c r="I134" s="14"/>
      <c r="J134" s="19"/>
      <c r="K134" s="19"/>
      <c r="L134" s="19"/>
      <c r="M134" s="19"/>
      <c r="N134" s="13"/>
      <c r="P134" s="13"/>
      <c r="Q134" s="13"/>
      <c r="R134" s="15"/>
    </row>
    <row r="135" spans="1:18" s="23" customFormat="1" ht="15.75" customHeight="1">
      <c r="B135" s="1" t="s">
        <v>56</v>
      </c>
      <c r="D135" s="20">
        <v>0</v>
      </c>
      <c r="E135" s="20">
        <v>1041000</v>
      </c>
      <c r="F135" s="20">
        <v>0</v>
      </c>
      <c r="G135" s="20">
        <v>0</v>
      </c>
      <c r="H135" s="20">
        <f>G135</f>
        <v>0</v>
      </c>
      <c r="I135" s="21">
        <f>E135+H135</f>
        <v>1041000</v>
      </c>
      <c r="J135" s="22">
        <f>'Jun 2013 - ROO Table 3'!D135</f>
        <v>123000</v>
      </c>
      <c r="K135" s="22">
        <f>'Jun 2013 - ROO Table 3'!J135</f>
        <v>0</v>
      </c>
      <c r="L135" s="22">
        <f>'Jun 2013 - ROO Table 3'!N135</f>
        <v>0</v>
      </c>
      <c r="M135" s="22">
        <f t="shared" ref="M135" si="53">K135+L135</f>
        <v>0</v>
      </c>
      <c r="N135" s="22">
        <f>+M135+J135</f>
        <v>123000</v>
      </c>
      <c r="P135" s="24"/>
      <c r="Q135" s="24"/>
      <c r="R135" s="25"/>
    </row>
    <row r="136" spans="1:18" ht="15.75" customHeight="1">
      <c r="B136" s="23"/>
      <c r="D136" s="17"/>
      <c r="E136" s="17"/>
      <c r="F136" s="17"/>
      <c r="G136" s="13"/>
      <c r="H136" s="13"/>
      <c r="I136" s="14"/>
      <c r="J136" s="19"/>
      <c r="K136" s="19"/>
      <c r="L136" s="19"/>
      <c r="M136" s="19"/>
      <c r="N136" s="13"/>
      <c r="P136" s="13"/>
      <c r="Q136" s="13"/>
      <c r="R136" s="15"/>
    </row>
    <row r="137" spans="1:18" ht="15.75" customHeight="1">
      <c r="B137" s="29" t="s">
        <v>6</v>
      </c>
      <c r="C137" s="30"/>
      <c r="D137" s="32">
        <f t="shared" ref="D137:N137" si="54">D127+D129+SUM(D131:D135)</f>
        <v>433.25</v>
      </c>
      <c r="E137" s="32">
        <f t="shared" si="54"/>
        <v>11542441</v>
      </c>
      <c r="F137" s="32">
        <f t="shared" si="54"/>
        <v>0</v>
      </c>
      <c r="G137" s="32">
        <f t="shared" si="54"/>
        <v>0</v>
      </c>
      <c r="H137" s="32">
        <f t="shared" si="54"/>
        <v>0</v>
      </c>
      <c r="I137" s="32">
        <f t="shared" si="54"/>
        <v>11542441</v>
      </c>
      <c r="J137" s="35">
        <f t="shared" si="54"/>
        <v>1409308.6800000002</v>
      </c>
      <c r="K137" s="35">
        <f t="shared" si="54"/>
        <v>467.05916762621928</v>
      </c>
      <c r="L137" s="35">
        <f t="shared" si="54"/>
        <v>0</v>
      </c>
      <c r="M137" s="35">
        <f t="shared" si="54"/>
        <v>467.05916762621928</v>
      </c>
      <c r="N137" s="35">
        <f t="shared" si="54"/>
        <v>1409775.7391676265</v>
      </c>
      <c r="P137" s="13"/>
      <c r="Q137" s="13"/>
      <c r="R137" s="15"/>
    </row>
    <row r="138" spans="1:18" ht="15.75" customHeight="1">
      <c r="D138" s="17" t="s">
        <v>65</v>
      </c>
      <c r="E138" s="17"/>
      <c r="F138" s="17"/>
      <c r="G138" s="13"/>
      <c r="H138" s="13"/>
      <c r="I138" s="14"/>
      <c r="J138" s="19" t="s">
        <v>65</v>
      </c>
      <c r="K138" s="13"/>
      <c r="L138" s="13"/>
      <c r="M138" s="13"/>
      <c r="N138" s="13"/>
      <c r="P138" s="13"/>
      <c r="Q138" s="13"/>
      <c r="R138" s="15"/>
    </row>
    <row r="139" spans="1:18" ht="15.75" customHeight="1" thickBot="1">
      <c r="D139" s="17"/>
      <c r="E139" s="17"/>
      <c r="F139" s="17"/>
      <c r="G139" s="13"/>
      <c r="H139" s="13"/>
      <c r="I139" s="14"/>
      <c r="J139" s="19"/>
      <c r="K139" s="13"/>
      <c r="L139" s="13"/>
      <c r="M139" s="13"/>
      <c r="N139" s="13" t="s">
        <v>65</v>
      </c>
      <c r="P139" s="13"/>
      <c r="Q139" s="13"/>
      <c r="R139" s="15"/>
    </row>
    <row r="140" spans="1:18" s="43" customFormat="1" ht="15.75" customHeight="1" thickTop="1" thickBot="1">
      <c r="A140" s="38"/>
      <c r="B140" s="39" t="s">
        <v>6</v>
      </c>
      <c r="C140" s="40"/>
      <c r="D140" s="41">
        <f t="shared" ref="D140:N140" si="55">D38+D68+D97+D117+D137</f>
        <v>132580.58333333296</v>
      </c>
      <c r="E140" s="41">
        <f t="shared" si="55"/>
        <v>4074440641</v>
      </c>
      <c r="F140" s="41">
        <f t="shared" si="55"/>
        <v>-305500</v>
      </c>
      <c r="G140" s="41">
        <f t="shared" si="55"/>
        <v>6676748.3095819876</v>
      </c>
      <c r="H140" s="41">
        <f t="shared" si="55"/>
        <v>6371248.3095819876</v>
      </c>
      <c r="I140" s="179">
        <f t="shared" si="55"/>
        <v>4080811889.3095818</v>
      </c>
      <c r="J140" s="42">
        <f t="shared" si="55"/>
        <v>305632276.05000001</v>
      </c>
      <c r="K140" s="42">
        <f t="shared" si="55"/>
        <v>2294208.8128502229</v>
      </c>
      <c r="L140" s="42">
        <f t="shared" si="55"/>
        <v>0</v>
      </c>
      <c r="M140" s="42">
        <f t="shared" si="55"/>
        <v>2294208.8128502229</v>
      </c>
      <c r="N140" s="42">
        <f t="shared" si="55"/>
        <v>307926484.86285019</v>
      </c>
      <c r="P140" s="44"/>
      <c r="Q140" s="44"/>
      <c r="R140" s="45"/>
    </row>
    <row r="141" spans="1:18" ht="15.75" customHeight="1" thickTop="1">
      <c r="I141" s="46" t="s">
        <v>65</v>
      </c>
      <c r="J141" s="19" t="s">
        <v>65</v>
      </c>
      <c r="K141" s="1" t="s">
        <v>65</v>
      </c>
      <c r="N141" s="19" t="s">
        <v>65</v>
      </c>
    </row>
    <row r="142" spans="1:18" ht="15.75" customHeight="1">
      <c r="E142" s="17"/>
      <c r="F142" s="17"/>
      <c r="J142" s="19" t="s">
        <v>65</v>
      </c>
      <c r="K142" s="19"/>
      <c r="M142" s="17"/>
    </row>
    <row r="143" spans="1:18" ht="15.75" customHeight="1">
      <c r="B143" s="47" t="s">
        <v>99</v>
      </c>
      <c r="E143" s="17"/>
      <c r="F143" s="17"/>
      <c r="M143" s="19"/>
    </row>
    <row r="144" spans="1:18" ht="15.75" customHeight="1">
      <c r="B144" s="47" t="s">
        <v>100</v>
      </c>
    </row>
    <row r="145" spans="2:2" ht="15.75" customHeight="1">
      <c r="B145" s="48" t="s">
        <v>246</v>
      </c>
    </row>
    <row r="146" spans="2:2" ht="15.75" customHeight="1">
      <c r="B146" s="1" t="s">
        <v>247</v>
      </c>
    </row>
    <row r="147" spans="2:2" ht="15.75" customHeight="1">
      <c r="B147" s="48"/>
    </row>
  </sheetData>
  <printOptions horizontalCentered="1"/>
  <pageMargins left="0.5" right="0.5" top="1" bottom="1" header="0.5" footer="0.5"/>
  <pageSetup scale="36" fitToHeight="0" orientation="portrait" r:id="rId1"/>
  <headerFooter alignWithMargins="0">
    <oddFooter>&amp;LPrepared by Pricing &amp;D&amp;CPage &amp;P of &amp;N&amp;R&amp;F&amp;A</oddFooter>
  </headerFooter>
  <rowBreaks count="1" manualBreakCount="1">
    <brk id="98" max="1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71F92-D81E-4F12-A646-3FBADB0FA0F3}">
  <dimension ref="A1:T160"/>
  <sheetViews>
    <sheetView view="pageBreakPreview" topLeftCell="A3" zoomScale="70" zoomScaleNormal="70" zoomScaleSheetLayoutView="70" workbookViewId="0">
      <pane xSplit="3" ySplit="9" topLeftCell="D12" activePane="bottomRight" state="frozen"/>
      <selection activeCell="A3" sqref="A3"/>
      <selection pane="topRight" activeCell="A3" sqref="A3"/>
      <selection pane="bottomLeft" activeCell="A3" sqref="A3"/>
      <selection pane="bottomRight" activeCell="D12" sqref="D12"/>
    </sheetView>
  </sheetViews>
  <sheetFormatPr defaultColWidth="10" defaultRowHeight="15.75"/>
  <cols>
    <col min="1" max="1" width="5.7109375" style="1" customWidth="1"/>
    <col min="2" max="2" width="21.7109375" style="1" customWidth="1"/>
    <col min="3" max="3" width="4.42578125" style="1" customWidth="1"/>
    <col min="4" max="4" width="19.5703125" style="1" customWidth="1"/>
    <col min="5" max="6" width="17.42578125" style="1" customWidth="1"/>
    <col min="7" max="8" width="17.28515625" style="1" customWidth="1"/>
    <col min="9" max="10" width="15.7109375" style="1" customWidth="1"/>
    <col min="11" max="11" width="16.7109375" style="1" bestFit="1" customWidth="1"/>
    <col min="12" max="12" width="11.140625" style="1" hidden="1" customWidth="1"/>
    <col min="13" max="13" width="20.28515625" style="1" hidden="1" customWidth="1"/>
    <col min="14" max="14" width="17.7109375" style="1" customWidth="1"/>
    <col min="15" max="15" width="29.28515625" style="1" bestFit="1" customWidth="1"/>
    <col min="16" max="16" width="2.7109375" style="1" customWidth="1"/>
    <col min="17" max="17" width="16.140625" style="1" customWidth="1"/>
    <col min="18" max="18" width="16.28515625" style="1" customWidth="1"/>
    <col min="19" max="19" width="37.140625" style="1" customWidth="1"/>
    <col min="20" max="20" width="30" style="1" customWidth="1"/>
    <col min="21" max="16384" width="10" style="1"/>
  </cols>
  <sheetData>
    <row r="1" spans="1:20">
      <c r="O1" s="1" t="s">
        <v>110</v>
      </c>
      <c r="R1" s="1" t="s">
        <v>111</v>
      </c>
    </row>
    <row r="2" spans="1:20">
      <c r="R2" s="1" t="s">
        <v>112</v>
      </c>
    </row>
    <row r="3" spans="1:20" ht="18.75">
      <c r="A3" s="3" t="s">
        <v>113</v>
      </c>
      <c r="B3" s="3"/>
      <c r="C3" s="3"/>
      <c r="D3" s="3"/>
      <c r="E3" s="3"/>
      <c r="F3" s="3"/>
      <c r="G3" s="3"/>
      <c r="H3" s="3"/>
      <c r="I3" s="3"/>
      <c r="J3" s="3"/>
      <c r="K3" s="3"/>
      <c r="L3" s="3"/>
      <c r="M3" s="3"/>
      <c r="N3" s="3"/>
      <c r="O3" s="3"/>
      <c r="P3" s="3"/>
      <c r="Q3" s="3"/>
      <c r="R3" s="3"/>
      <c r="S3" s="2"/>
    </row>
    <row r="4" spans="1:20" ht="18.75">
      <c r="A4" s="3" t="s">
        <v>114</v>
      </c>
      <c r="B4" s="3"/>
      <c r="C4" s="3"/>
      <c r="D4" s="3"/>
      <c r="E4" s="3"/>
      <c r="F4" s="3"/>
      <c r="G4" s="3"/>
      <c r="H4" s="3"/>
      <c r="I4" s="3"/>
      <c r="J4" s="3"/>
      <c r="K4" s="3"/>
      <c r="L4" s="3"/>
      <c r="M4" s="3"/>
      <c r="N4" s="3"/>
      <c r="O4" s="3"/>
      <c r="P4" s="3"/>
      <c r="Q4" s="3"/>
      <c r="R4" s="3"/>
      <c r="S4" s="2"/>
    </row>
    <row r="5" spans="1:20" ht="18.75">
      <c r="A5" s="3" t="s">
        <v>3</v>
      </c>
      <c r="B5" s="3"/>
      <c r="C5" s="3"/>
      <c r="D5" s="3"/>
      <c r="E5" s="3"/>
      <c r="F5" s="3"/>
      <c r="G5" s="3"/>
      <c r="H5" s="3"/>
      <c r="I5" s="3"/>
      <c r="J5" s="3"/>
      <c r="K5" s="3"/>
      <c r="L5" s="3"/>
      <c r="M5" s="3"/>
      <c r="N5" s="3"/>
      <c r="O5" s="3"/>
      <c r="P5" s="3"/>
      <c r="Q5" s="3"/>
      <c r="R5" s="3"/>
      <c r="S5" s="2"/>
    </row>
    <row r="6" spans="1:20" ht="18.75">
      <c r="A6" s="3" t="s">
        <v>257</v>
      </c>
      <c r="B6" s="3"/>
      <c r="C6" s="3"/>
      <c r="D6" s="3"/>
      <c r="E6" s="3"/>
      <c r="F6" s="3"/>
      <c r="G6" s="3"/>
      <c r="H6" s="3"/>
      <c r="I6" s="3"/>
      <c r="J6" s="3"/>
      <c r="K6" s="3"/>
      <c r="L6" s="3"/>
      <c r="M6" s="3"/>
      <c r="N6" s="3"/>
      <c r="O6" s="3"/>
      <c r="P6" s="3"/>
      <c r="Q6" s="3"/>
      <c r="R6" s="3"/>
      <c r="S6" s="2"/>
    </row>
    <row r="7" spans="1:20" ht="18.75">
      <c r="A7" s="3"/>
      <c r="B7" s="4"/>
      <c r="C7" s="4"/>
      <c r="D7" s="4"/>
      <c r="E7" s="2"/>
      <c r="F7" s="2"/>
      <c r="G7" s="2"/>
      <c r="H7" s="2"/>
      <c r="I7" s="2"/>
      <c r="J7" s="2"/>
      <c r="K7" s="2"/>
      <c r="L7" s="2"/>
      <c r="M7" s="2"/>
      <c r="N7" s="2"/>
      <c r="O7" s="2"/>
      <c r="P7" s="4"/>
      <c r="Q7" s="4"/>
      <c r="R7" s="4"/>
      <c r="S7" s="2"/>
    </row>
    <row r="8" spans="1:20" ht="18.75">
      <c r="A8" s="3"/>
      <c r="B8" s="4"/>
      <c r="C8" s="4"/>
      <c r="D8" s="4"/>
      <c r="E8" s="2"/>
      <c r="F8" s="2"/>
      <c r="G8" s="2"/>
      <c r="H8" s="2"/>
      <c r="I8" s="2"/>
      <c r="J8" s="2"/>
      <c r="K8" s="2"/>
      <c r="L8" s="2"/>
      <c r="M8" s="2"/>
      <c r="N8" s="2"/>
      <c r="O8" s="8"/>
      <c r="P8" s="180"/>
      <c r="Q8" s="2"/>
      <c r="R8" s="2"/>
      <c r="S8" s="2"/>
    </row>
    <row r="9" spans="1:20" ht="18.75">
      <c r="A9" s="3"/>
      <c r="B9" s="4"/>
      <c r="C9" s="4"/>
      <c r="D9" s="2">
        <v>305</v>
      </c>
      <c r="E9" s="140" t="s">
        <v>4</v>
      </c>
      <c r="F9" s="141"/>
      <c r="G9" s="141"/>
      <c r="H9" s="141"/>
      <c r="I9" s="141"/>
      <c r="J9" s="141"/>
      <c r="K9" s="142"/>
      <c r="L9" s="140" t="s">
        <v>8</v>
      </c>
      <c r="M9" s="141"/>
      <c r="N9" s="141"/>
      <c r="O9" s="142"/>
      <c r="P9" s="152"/>
      <c r="Q9" s="181"/>
      <c r="R9" s="146"/>
      <c r="S9" s="4"/>
    </row>
    <row r="10" spans="1:20" ht="18.75">
      <c r="A10" s="3"/>
      <c r="B10" s="4"/>
      <c r="C10" s="4"/>
      <c r="D10" s="2"/>
      <c r="E10" s="147"/>
      <c r="F10" s="148" t="s">
        <v>248</v>
      </c>
      <c r="G10" s="148" t="s">
        <v>120</v>
      </c>
      <c r="H10" s="148"/>
      <c r="I10" s="148"/>
      <c r="J10" s="2" t="s">
        <v>121</v>
      </c>
      <c r="K10" s="148" t="s">
        <v>122</v>
      </c>
      <c r="L10" s="149"/>
      <c r="M10" s="150" t="s">
        <v>249</v>
      </c>
      <c r="N10" s="151" t="s">
        <v>124</v>
      </c>
      <c r="O10" s="8" t="s">
        <v>125</v>
      </c>
      <c r="P10" s="184"/>
      <c r="Q10" s="2" t="s">
        <v>128</v>
      </c>
      <c r="R10" s="2" t="s">
        <v>13</v>
      </c>
      <c r="S10" s="4"/>
    </row>
    <row r="11" spans="1:20" ht="18.75">
      <c r="B11" s="10"/>
      <c r="D11" s="182" t="s">
        <v>130</v>
      </c>
      <c r="E11" s="152" t="s">
        <v>131</v>
      </c>
      <c r="F11" s="181" t="s">
        <v>250</v>
      </c>
      <c r="G11" s="181" t="s">
        <v>132</v>
      </c>
      <c r="H11" s="181" t="s">
        <v>251</v>
      </c>
      <c r="I11" s="181" t="s">
        <v>5</v>
      </c>
      <c r="J11" s="181" t="s">
        <v>133</v>
      </c>
      <c r="K11" s="182" t="s">
        <v>134</v>
      </c>
      <c r="L11" s="146" t="s">
        <v>135</v>
      </c>
      <c r="M11" s="146" t="s">
        <v>252</v>
      </c>
      <c r="N11" s="181" t="s">
        <v>133</v>
      </c>
      <c r="O11" s="182" t="s">
        <v>137</v>
      </c>
      <c r="P11" s="152"/>
      <c r="Q11" s="181" t="s">
        <v>21</v>
      </c>
      <c r="R11" s="181" t="s">
        <v>22</v>
      </c>
    </row>
    <row r="12" spans="1:20">
      <c r="A12" s="10" t="s">
        <v>23</v>
      </c>
      <c r="B12" s="10"/>
      <c r="D12" s="153"/>
      <c r="K12" s="154"/>
      <c r="L12" s="19"/>
      <c r="M12" s="19"/>
      <c r="O12" s="18"/>
      <c r="P12" s="185"/>
    </row>
    <row r="13" spans="1:20">
      <c r="B13" s="1" t="s">
        <v>25</v>
      </c>
      <c r="D13" s="154">
        <v>124193640.98999999</v>
      </c>
      <c r="E13" s="19">
        <v>-4688597.7412953107</v>
      </c>
      <c r="F13" s="19">
        <v>-136.52000000000001</v>
      </c>
      <c r="G13" s="19">
        <v>6157014.04</v>
      </c>
      <c r="H13" s="19">
        <v>0</v>
      </c>
      <c r="I13" s="19">
        <v>1781607.22</v>
      </c>
      <c r="J13" s="19">
        <f t="shared" ref="J13:J18" si="0">SUM(E13:I13)</f>
        <v>3249886.9987046896</v>
      </c>
      <c r="K13" s="154">
        <f t="shared" ref="K13:K18" si="1">D13+J13</f>
        <v>127443527.98870468</v>
      </c>
      <c r="L13" s="82">
        <v>0</v>
      </c>
      <c r="M13" s="19">
        <f>ROUND(K13*L13*((366-214)/(366+214*L13)),0)</f>
        <v>0</v>
      </c>
      <c r="N13" s="19">
        <f t="shared" ref="N13:N18" si="2">SUM(M13:M13)</f>
        <v>0</v>
      </c>
      <c r="O13" s="154">
        <f t="shared" ref="O13:O18" si="3">K13+N13</f>
        <v>127443527.98870468</v>
      </c>
      <c r="P13" s="186"/>
      <c r="Q13" s="19">
        <f t="shared" ref="Q13:Q18" si="4">J13+N13</f>
        <v>3249886.9987046896</v>
      </c>
      <c r="R13" s="19">
        <f t="shared" ref="R13:R18" si="5">+D13+Q13</f>
        <v>127443527.98870468</v>
      </c>
      <c r="S13" s="155"/>
      <c r="T13" s="156"/>
    </row>
    <row r="14" spans="1:20">
      <c r="B14" s="1" t="s">
        <v>26</v>
      </c>
      <c r="D14" s="154">
        <v>5156412.08</v>
      </c>
      <c r="E14" s="19">
        <v>-195914.92166974244</v>
      </c>
      <c r="F14" s="19">
        <v>7.36</v>
      </c>
      <c r="G14" s="19">
        <v>256804.49</v>
      </c>
      <c r="H14" s="19">
        <v>0</v>
      </c>
      <c r="I14" s="19">
        <v>93092.659999999989</v>
      </c>
      <c r="J14" s="19">
        <f t="shared" si="0"/>
        <v>153989.58833025751</v>
      </c>
      <c r="K14" s="154">
        <f t="shared" si="1"/>
        <v>5310401.6683302578</v>
      </c>
      <c r="L14" s="157">
        <v>0</v>
      </c>
      <c r="M14" s="19">
        <f t="shared" ref="M14:M18" si="6">ROUND(K14*L14*((366-214)/(366+214*L14)),0)</f>
        <v>0</v>
      </c>
      <c r="N14" s="19">
        <f t="shared" si="2"/>
        <v>0</v>
      </c>
      <c r="O14" s="154">
        <f t="shared" si="3"/>
        <v>5310401.6683302578</v>
      </c>
      <c r="P14" s="186"/>
      <c r="Q14" s="19">
        <f t="shared" si="4"/>
        <v>153989.58833025751</v>
      </c>
      <c r="R14" s="19">
        <f t="shared" si="5"/>
        <v>5310401.6683302578</v>
      </c>
      <c r="S14" s="155"/>
      <c r="T14" s="156"/>
    </row>
    <row r="15" spans="1:20">
      <c r="B15" s="1" t="s">
        <v>27</v>
      </c>
      <c r="D15" s="154">
        <v>202246.28</v>
      </c>
      <c r="E15" s="19">
        <v>-6892.4669930203709</v>
      </c>
      <c r="F15" s="19">
        <v>-0.37</v>
      </c>
      <c r="G15" s="19">
        <v>9077.24</v>
      </c>
      <c r="H15" s="19">
        <v>0</v>
      </c>
      <c r="I15" s="19">
        <v>2426.4199999999992</v>
      </c>
      <c r="J15" s="19">
        <f t="shared" si="0"/>
        <v>4610.8230069796282</v>
      </c>
      <c r="K15" s="154">
        <f t="shared" si="1"/>
        <v>206857.10300697963</v>
      </c>
      <c r="L15" s="157">
        <v>0</v>
      </c>
      <c r="M15" s="19">
        <f t="shared" si="6"/>
        <v>0</v>
      </c>
      <c r="N15" s="19">
        <f t="shared" si="2"/>
        <v>0</v>
      </c>
      <c r="O15" s="154">
        <f t="shared" si="3"/>
        <v>206857.10300697963</v>
      </c>
      <c r="P15" s="186"/>
      <c r="Q15" s="19">
        <f t="shared" si="4"/>
        <v>4610.8230069796282</v>
      </c>
      <c r="R15" s="19">
        <f t="shared" si="5"/>
        <v>206857.10300697963</v>
      </c>
      <c r="S15" s="155"/>
      <c r="T15" s="156"/>
    </row>
    <row r="16" spans="1:20">
      <c r="B16" s="1" t="s">
        <v>28</v>
      </c>
      <c r="D16" s="154">
        <v>38003.789999999994</v>
      </c>
      <c r="E16" s="19">
        <v>-1318.83793139674</v>
      </c>
      <c r="F16" s="19">
        <v>0</v>
      </c>
      <c r="G16" s="19">
        <v>1736.91</v>
      </c>
      <c r="H16" s="19">
        <v>0</v>
      </c>
      <c r="I16" s="19">
        <v>0</v>
      </c>
      <c r="J16" s="19">
        <f t="shared" si="0"/>
        <v>418.07206860326005</v>
      </c>
      <c r="K16" s="154">
        <f t="shared" si="1"/>
        <v>38421.862068603252</v>
      </c>
      <c r="L16" s="157">
        <f>$L$13</f>
        <v>0</v>
      </c>
      <c r="M16" s="19">
        <f t="shared" si="6"/>
        <v>0</v>
      </c>
      <c r="N16" s="19">
        <f t="shared" si="2"/>
        <v>0</v>
      </c>
      <c r="O16" s="154">
        <f t="shared" si="3"/>
        <v>38421.862068603252</v>
      </c>
      <c r="P16" s="186"/>
      <c r="Q16" s="19">
        <f t="shared" si="4"/>
        <v>418.07206860326005</v>
      </c>
      <c r="R16" s="19">
        <f t="shared" si="5"/>
        <v>38421.862068603252</v>
      </c>
      <c r="S16" s="155"/>
      <c r="T16" s="156"/>
    </row>
    <row r="17" spans="1:20">
      <c r="B17" s="1" t="s">
        <v>30</v>
      </c>
      <c r="D17" s="154">
        <v>91589.19</v>
      </c>
      <c r="E17" s="19">
        <v>-3312.2002757180326</v>
      </c>
      <c r="F17" s="19">
        <v>-0.22</v>
      </c>
      <c r="G17" s="19">
        <v>4349.54</v>
      </c>
      <c r="H17" s="19">
        <v>0</v>
      </c>
      <c r="I17" s="19">
        <v>0</v>
      </c>
      <c r="J17" s="19">
        <f t="shared" si="0"/>
        <v>1037.1197242819676</v>
      </c>
      <c r="K17" s="154">
        <f t="shared" si="1"/>
        <v>92626.309724281964</v>
      </c>
      <c r="L17" s="157">
        <f>$L$13</f>
        <v>0</v>
      </c>
      <c r="M17" s="19">
        <f t="shared" si="6"/>
        <v>0</v>
      </c>
      <c r="N17" s="19">
        <f t="shared" si="2"/>
        <v>0</v>
      </c>
      <c r="O17" s="154">
        <f t="shared" si="3"/>
        <v>92626.309724281964</v>
      </c>
      <c r="P17" s="186"/>
      <c r="Q17" s="19">
        <f t="shared" si="4"/>
        <v>1037.1197242819676</v>
      </c>
      <c r="R17" s="19">
        <f t="shared" si="5"/>
        <v>92626.309724281964</v>
      </c>
      <c r="S17" s="155"/>
      <c r="T17" s="156"/>
    </row>
    <row r="18" spans="1:20">
      <c r="B18" s="1" t="s">
        <v>31</v>
      </c>
      <c r="D18" s="158">
        <v>475083.73</v>
      </c>
      <c r="E18" s="22">
        <v>-12927.036119857945</v>
      </c>
      <c r="F18" s="22">
        <v>-0.76</v>
      </c>
      <c r="G18" s="22">
        <v>17053.650000000001</v>
      </c>
      <c r="H18" s="22">
        <v>0</v>
      </c>
      <c r="I18" s="22">
        <v>-330.18000000000012</v>
      </c>
      <c r="J18" s="22">
        <f t="shared" si="0"/>
        <v>3795.6738801420561</v>
      </c>
      <c r="K18" s="158">
        <f t="shared" si="1"/>
        <v>478879.40388014202</v>
      </c>
      <c r="L18" s="159">
        <f>$L$13</f>
        <v>0</v>
      </c>
      <c r="M18" s="22">
        <f t="shared" si="6"/>
        <v>0</v>
      </c>
      <c r="N18" s="22">
        <f t="shared" si="2"/>
        <v>0</v>
      </c>
      <c r="O18" s="158">
        <f t="shared" si="3"/>
        <v>478879.40388014202</v>
      </c>
      <c r="P18" s="186"/>
      <c r="Q18" s="22">
        <f t="shared" si="4"/>
        <v>3795.6738801420561</v>
      </c>
      <c r="R18" s="22">
        <f t="shared" si="5"/>
        <v>478879.40388014202</v>
      </c>
      <c r="S18" s="155"/>
      <c r="T18" s="156"/>
    </row>
    <row r="19" spans="1:20">
      <c r="B19" s="1" t="s">
        <v>33</v>
      </c>
      <c r="D19" s="154">
        <f>SUM(D13:D18)</f>
        <v>130156976.06</v>
      </c>
      <c r="E19" s="19">
        <f>SUM(E13:E18)</f>
        <v>-4908963.2042850452</v>
      </c>
      <c r="F19" s="19">
        <f t="shared" ref="F19:J19" si="7">SUM(F13:F18)</f>
        <v>-130.51</v>
      </c>
      <c r="G19" s="19">
        <f t="shared" si="7"/>
        <v>6446035.870000001</v>
      </c>
      <c r="H19" s="19">
        <f t="shared" si="7"/>
        <v>0</v>
      </c>
      <c r="I19" s="19">
        <f t="shared" si="7"/>
        <v>1876796.1199999999</v>
      </c>
      <c r="J19" s="19">
        <f t="shared" si="7"/>
        <v>3413738.2757149544</v>
      </c>
      <c r="K19" s="154">
        <f>SUM(K13:K18)</f>
        <v>133570714.33571495</v>
      </c>
      <c r="L19" s="157"/>
      <c r="M19" s="19">
        <f>SUM(M13:M18)</f>
        <v>0</v>
      </c>
      <c r="N19" s="19">
        <f>SUM(N13:N18)</f>
        <v>0</v>
      </c>
      <c r="O19" s="19">
        <f>SUM(O13:O18)</f>
        <v>133570714.33571495</v>
      </c>
      <c r="P19" s="186"/>
      <c r="Q19" s="19">
        <f>SUM(Q13:Q18)</f>
        <v>3413738.2757149544</v>
      </c>
      <c r="R19" s="19">
        <f>SUM(R13:R18)</f>
        <v>133570714.33571495</v>
      </c>
      <c r="S19" s="155"/>
    </row>
    <row r="20" spans="1:20">
      <c r="D20" s="154"/>
      <c r="E20" s="19"/>
      <c r="F20" s="19"/>
      <c r="G20" s="19"/>
      <c r="H20" s="19"/>
      <c r="I20" s="19"/>
      <c r="J20" s="19"/>
      <c r="K20" s="154"/>
      <c r="L20" s="157"/>
      <c r="M20" s="19"/>
      <c r="N20" s="19" t="s">
        <v>65</v>
      </c>
      <c r="O20" s="154"/>
      <c r="P20" s="186"/>
      <c r="Q20" s="19"/>
      <c r="R20" s="19"/>
      <c r="S20" s="155"/>
      <c r="T20" s="156"/>
    </row>
    <row r="21" spans="1:20" s="23" customFormat="1">
      <c r="B21" s="1" t="s">
        <v>34</v>
      </c>
      <c r="D21" s="158">
        <v>153084.39000000001</v>
      </c>
      <c r="E21" s="22">
        <v>-2974.6600543765435</v>
      </c>
      <c r="F21" s="22">
        <v>2.1800000000000002</v>
      </c>
      <c r="G21" s="22">
        <v>4315.3599999999997</v>
      </c>
      <c r="H21" s="22">
        <v>0</v>
      </c>
      <c r="I21" s="22">
        <v>0</v>
      </c>
      <c r="J21" s="22">
        <f>SUM(E21:I21)</f>
        <v>1342.879945623456</v>
      </c>
      <c r="K21" s="158">
        <f>D21+J21</f>
        <v>154427.26994562347</v>
      </c>
      <c r="L21" s="159">
        <v>0</v>
      </c>
      <c r="M21" s="22">
        <f>ROUND(K21*L21*((366-30)/(366+30*L21)),0)</f>
        <v>0</v>
      </c>
      <c r="N21" s="22">
        <f>SUM(M21:M21)</f>
        <v>0</v>
      </c>
      <c r="O21" s="158">
        <f>K21+N21</f>
        <v>154427.26994562347</v>
      </c>
      <c r="P21" s="188"/>
      <c r="Q21" s="22">
        <f>J21+N21</f>
        <v>1342.879945623456</v>
      </c>
      <c r="R21" s="22">
        <f>+D21+Q21</f>
        <v>154427.26994562347</v>
      </c>
      <c r="S21" s="155"/>
    </row>
    <row r="22" spans="1:20">
      <c r="B22" s="1" t="s">
        <v>33</v>
      </c>
      <c r="D22" s="154">
        <f t="shared" ref="D22:K22" si="8">SUM(D21:D21)</f>
        <v>153084.39000000001</v>
      </c>
      <c r="E22" s="19">
        <f t="shared" si="8"/>
        <v>-2974.6600543765435</v>
      </c>
      <c r="F22" s="19">
        <f t="shared" si="8"/>
        <v>2.1800000000000002</v>
      </c>
      <c r="G22" s="19">
        <f t="shared" si="8"/>
        <v>4315.3599999999997</v>
      </c>
      <c r="H22" s="19">
        <f t="shared" si="8"/>
        <v>0</v>
      </c>
      <c r="I22" s="19">
        <f t="shared" si="8"/>
        <v>0</v>
      </c>
      <c r="J22" s="19">
        <f t="shared" si="8"/>
        <v>1342.879945623456</v>
      </c>
      <c r="K22" s="154">
        <f t="shared" si="8"/>
        <v>154427.26994562347</v>
      </c>
      <c r="L22" s="159"/>
      <c r="M22" s="19">
        <f>SUM(M21:M21)</f>
        <v>0</v>
      </c>
      <c r="N22" s="19">
        <f>SUM(N21:N21)</f>
        <v>0</v>
      </c>
      <c r="O22" s="154">
        <f>SUM(O21:O21)</f>
        <v>154427.26994562347</v>
      </c>
      <c r="P22" s="186"/>
      <c r="Q22" s="19">
        <f>SUM(Q21:Q21)</f>
        <v>1342.879945623456</v>
      </c>
      <c r="R22" s="19">
        <f>SUM(R21:R21)</f>
        <v>154427.26994562347</v>
      </c>
      <c r="S22" s="155"/>
    </row>
    <row r="23" spans="1:20">
      <c r="D23" s="154"/>
      <c r="E23" s="19"/>
      <c r="F23" s="19"/>
      <c r="G23" s="19"/>
      <c r="H23" s="19"/>
      <c r="I23" s="19"/>
      <c r="J23" s="19"/>
      <c r="K23" s="154"/>
      <c r="L23" s="159"/>
      <c r="M23" s="157"/>
      <c r="N23" s="157"/>
      <c r="O23" s="154"/>
      <c r="P23" s="186"/>
      <c r="Q23" s="19"/>
      <c r="R23" s="19"/>
      <c r="S23" s="155"/>
      <c r="T23" s="160"/>
    </row>
    <row r="24" spans="1:20" s="23" customFormat="1">
      <c r="A24" s="1"/>
      <c r="B24" s="1" t="s">
        <v>36</v>
      </c>
      <c r="C24" s="1"/>
      <c r="D24" s="158">
        <v>811.53</v>
      </c>
      <c r="E24" s="22">
        <v>0</v>
      </c>
      <c r="F24" s="22">
        <v>0</v>
      </c>
      <c r="G24" s="22">
        <v>0</v>
      </c>
      <c r="H24" s="22">
        <v>0</v>
      </c>
      <c r="I24" s="22">
        <v>0</v>
      </c>
      <c r="J24" s="22">
        <f>SUM(E24:I24)</f>
        <v>0</v>
      </c>
      <c r="K24" s="158">
        <f>D24+J24</f>
        <v>811.53</v>
      </c>
      <c r="L24" s="159">
        <v>0</v>
      </c>
      <c r="M24" s="22">
        <f>ROUND(K24*L24*((366-30)/(366+30*L24)),0)</f>
        <v>0</v>
      </c>
      <c r="N24" s="22">
        <f>SUM(M24:M24)</f>
        <v>0</v>
      </c>
      <c r="O24" s="154">
        <f>K24+N24</f>
        <v>811.53</v>
      </c>
      <c r="P24" s="188"/>
      <c r="Q24" s="22">
        <f>J24+N24</f>
        <v>0</v>
      </c>
      <c r="R24" s="22">
        <f>+D24+Q24</f>
        <v>811.53</v>
      </c>
      <c r="S24" s="155"/>
    </row>
    <row r="25" spans="1:20" s="23" customFormat="1">
      <c r="A25" s="1"/>
      <c r="C25" s="1"/>
      <c r="D25" s="158"/>
      <c r="E25" s="22"/>
      <c r="F25" s="22"/>
      <c r="G25" s="22"/>
      <c r="H25" s="22"/>
      <c r="I25" s="22"/>
      <c r="J25" s="22"/>
      <c r="K25" s="158"/>
      <c r="L25" s="159"/>
      <c r="M25" s="22"/>
      <c r="N25" s="22"/>
      <c r="O25" s="158"/>
      <c r="P25" s="188"/>
      <c r="Q25" s="19"/>
      <c r="R25" s="22"/>
      <c r="S25" s="155"/>
    </row>
    <row r="26" spans="1:20" s="23" customFormat="1">
      <c r="A26" s="1"/>
      <c r="B26" s="1" t="s">
        <v>38</v>
      </c>
      <c r="C26" s="1"/>
      <c r="D26" s="158">
        <v>-1320000</v>
      </c>
      <c r="E26" s="22">
        <f>-D26</f>
        <v>1320000</v>
      </c>
      <c r="F26" s="22">
        <v>0</v>
      </c>
      <c r="G26" s="22">
        <v>0</v>
      </c>
      <c r="H26" s="22">
        <v>0</v>
      </c>
      <c r="I26" s="22">
        <v>0</v>
      </c>
      <c r="J26" s="22">
        <f t="shared" ref="J26:J36" si="9">SUM(E26:I26)</f>
        <v>1320000</v>
      </c>
      <c r="K26" s="158">
        <f t="shared" ref="K26:K34" si="10">D26+J26</f>
        <v>0</v>
      </c>
      <c r="L26" s="159">
        <v>0</v>
      </c>
      <c r="M26" s="22">
        <f t="shared" ref="M26:M34" si="11">ROUND(K26*L26*((366-30)/(366+30*L26)),0)</f>
        <v>0</v>
      </c>
      <c r="N26" s="22">
        <f t="shared" ref="N26:N34" si="12">SUM(M26:M26)</f>
        <v>0</v>
      </c>
      <c r="O26" s="158">
        <f t="shared" ref="O26:O34" si="13">K26+N26</f>
        <v>0</v>
      </c>
      <c r="P26" s="188"/>
      <c r="Q26" s="22">
        <f>J26+N26</f>
        <v>1320000</v>
      </c>
      <c r="R26" s="22">
        <f>+D26+Q26</f>
        <v>0</v>
      </c>
      <c r="S26" s="155"/>
    </row>
    <row r="27" spans="1:20" s="23" customFormat="1">
      <c r="A27" s="1"/>
      <c r="B27" s="1" t="s">
        <v>40</v>
      </c>
      <c r="C27" s="1"/>
      <c r="D27" s="158">
        <v>-6410512.8399999999</v>
      </c>
      <c r="E27" s="22">
        <f>-D27</f>
        <v>6410512.8399999999</v>
      </c>
      <c r="F27" s="22">
        <v>0</v>
      </c>
      <c r="G27" s="22">
        <v>0</v>
      </c>
      <c r="H27" s="22">
        <v>0</v>
      </c>
      <c r="I27" s="22">
        <v>0</v>
      </c>
      <c r="J27" s="22">
        <f t="shared" si="9"/>
        <v>6410512.8399999999</v>
      </c>
      <c r="K27" s="158">
        <f t="shared" si="10"/>
        <v>0</v>
      </c>
      <c r="L27" s="159">
        <v>0</v>
      </c>
      <c r="M27" s="22">
        <f t="shared" si="11"/>
        <v>0</v>
      </c>
      <c r="N27" s="22">
        <f t="shared" si="12"/>
        <v>0</v>
      </c>
      <c r="O27" s="158">
        <f t="shared" si="13"/>
        <v>0</v>
      </c>
      <c r="P27" s="188"/>
      <c r="Q27" s="22">
        <f t="shared" ref="Q27" si="14">J27+N27</f>
        <v>6410512.8399999999</v>
      </c>
      <c r="R27" s="22">
        <f>+D27+Q27</f>
        <v>0</v>
      </c>
      <c r="S27" s="155"/>
    </row>
    <row r="28" spans="1:20" s="23" customFormat="1">
      <c r="B28" s="1" t="s">
        <v>42</v>
      </c>
      <c r="D28" s="158">
        <v>0</v>
      </c>
      <c r="E28" s="22">
        <f>-D28</f>
        <v>0</v>
      </c>
      <c r="F28" s="22">
        <v>0</v>
      </c>
      <c r="G28" s="22">
        <v>0</v>
      </c>
      <c r="H28" s="22">
        <v>0</v>
      </c>
      <c r="I28" s="22">
        <v>0</v>
      </c>
      <c r="J28" s="22">
        <f t="shared" si="9"/>
        <v>0</v>
      </c>
      <c r="K28" s="158">
        <f t="shared" si="10"/>
        <v>0</v>
      </c>
      <c r="L28" s="159">
        <v>0</v>
      </c>
      <c r="M28" s="22">
        <f t="shared" si="11"/>
        <v>0</v>
      </c>
      <c r="N28" s="22">
        <f t="shared" si="12"/>
        <v>0</v>
      </c>
      <c r="O28" s="158">
        <f t="shared" si="13"/>
        <v>0</v>
      </c>
      <c r="P28" s="188"/>
      <c r="Q28" s="22">
        <f>J28+N28</f>
        <v>0</v>
      </c>
      <c r="R28" s="22">
        <f>+D28+Q28</f>
        <v>0</v>
      </c>
      <c r="S28" s="24"/>
    </row>
    <row r="29" spans="1:20" s="23" customFormat="1">
      <c r="B29" s="1" t="s">
        <v>44</v>
      </c>
      <c r="D29" s="158">
        <v>0</v>
      </c>
      <c r="E29" s="22">
        <f>-D29</f>
        <v>0</v>
      </c>
      <c r="F29" s="22">
        <v>0</v>
      </c>
      <c r="G29" s="22">
        <v>0</v>
      </c>
      <c r="H29" s="22">
        <v>0</v>
      </c>
      <c r="I29" s="22">
        <v>0</v>
      </c>
      <c r="J29" s="22">
        <f>SUM(E29:I29)</f>
        <v>0</v>
      </c>
      <c r="K29" s="158">
        <f t="shared" si="10"/>
        <v>0</v>
      </c>
      <c r="L29" s="159">
        <v>0</v>
      </c>
      <c r="M29" s="22">
        <f t="shared" si="11"/>
        <v>0</v>
      </c>
      <c r="N29" s="22">
        <f t="shared" si="12"/>
        <v>0</v>
      </c>
      <c r="O29" s="158">
        <f t="shared" si="13"/>
        <v>0</v>
      </c>
      <c r="P29" s="188"/>
      <c r="Q29" s="22">
        <f>J29+N29</f>
        <v>0</v>
      </c>
      <c r="R29" s="22">
        <f>+D29+Q29</f>
        <v>0</v>
      </c>
      <c r="S29" s="24"/>
      <c r="T29" s="24"/>
    </row>
    <row r="30" spans="1:20" s="23" customFormat="1">
      <c r="B30" s="1" t="s">
        <v>46</v>
      </c>
      <c r="D30" s="158">
        <v>0</v>
      </c>
      <c r="E30" s="22">
        <f>-D30</f>
        <v>0</v>
      </c>
      <c r="F30" s="22">
        <v>0</v>
      </c>
      <c r="G30" s="22">
        <v>0</v>
      </c>
      <c r="H30" s="22">
        <v>0</v>
      </c>
      <c r="I30" s="22">
        <v>0</v>
      </c>
      <c r="J30" s="22">
        <f t="shared" si="9"/>
        <v>0</v>
      </c>
      <c r="K30" s="158">
        <f t="shared" si="10"/>
        <v>0</v>
      </c>
      <c r="L30" s="159">
        <v>0</v>
      </c>
      <c r="M30" s="22">
        <f t="shared" si="11"/>
        <v>0</v>
      </c>
      <c r="N30" s="22">
        <f t="shared" si="12"/>
        <v>0</v>
      </c>
      <c r="O30" s="158">
        <f t="shared" si="13"/>
        <v>0</v>
      </c>
      <c r="P30" s="188"/>
      <c r="Q30" s="22">
        <f>J30+N30</f>
        <v>0</v>
      </c>
      <c r="R30" s="22">
        <f>+D30+Q30</f>
        <v>0</v>
      </c>
      <c r="S30" s="24"/>
      <c r="T30" s="24"/>
    </row>
    <row r="31" spans="1:20" s="23" customFormat="1">
      <c r="B31" s="1" t="s">
        <v>48</v>
      </c>
      <c r="D31" s="158">
        <v>4884774.97</v>
      </c>
      <c r="E31" s="22">
        <f t="shared" ref="E31:E32" si="15">-D31</f>
        <v>-4884774.97</v>
      </c>
      <c r="F31" s="22">
        <v>0</v>
      </c>
      <c r="G31" s="22">
        <v>0</v>
      </c>
      <c r="H31" s="22">
        <v>0</v>
      </c>
      <c r="I31" s="22">
        <v>0</v>
      </c>
      <c r="J31" s="22">
        <f t="shared" si="9"/>
        <v>-4884774.97</v>
      </c>
      <c r="K31" s="158">
        <f t="shared" si="10"/>
        <v>0</v>
      </c>
      <c r="L31" s="159">
        <v>0</v>
      </c>
      <c r="M31" s="22">
        <f t="shared" si="11"/>
        <v>0</v>
      </c>
      <c r="N31" s="22">
        <f t="shared" si="12"/>
        <v>0</v>
      </c>
      <c r="O31" s="158">
        <f t="shared" si="13"/>
        <v>0</v>
      </c>
      <c r="P31" s="188"/>
      <c r="Q31" s="22">
        <f t="shared" ref="Q31:Q32" si="16">J31+N31</f>
        <v>-4884774.97</v>
      </c>
      <c r="R31" s="22">
        <f t="shared" ref="R31:R32" si="17">+D31+Q31</f>
        <v>0</v>
      </c>
      <c r="S31" s="24"/>
      <c r="T31" s="24"/>
    </row>
    <row r="32" spans="1:20" s="23" customFormat="1">
      <c r="B32" s="1" t="s">
        <v>50</v>
      </c>
      <c r="D32" s="158">
        <v>49630.35</v>
      </c>
      <c r="E32" s="22">
        <f t="shared" si="15"/>
        <v>-49630.35</v>
      </c>
      <c r="F32" s="22">
        <v>0</v>
      </c>
      <c r="G32" s="22">
        <v>0</v>
      </c>
      <c r="H32" s="22">
        <v>0</v>
      </c>
      <c r="I32" s="22">
        <v>0</v>
      </c>
      <c r="J32" s="22">
        <f t="shared" si="9"/>
        <v>-49630.35</v>
      </c>
      <c r="K32" s="158">
        <f t="shared" si="10"/>
        <v>0</v>
      </c>
      <c r="L32" s="159">
        <v>0</v>
      </c>
      <c r="M32" s="22">
        <f t="shared" si="11"/>
        <v>0</v>
      </c>
      <c r="N32" s="22">
        <f t="shared" si="12"/>
        <v>0</v>
      </c>
      <c r="O32" s="158">
        <f t="shared" si="13"/>
        <v>0</v>
      </c>
      <c r="P32" s="188"/>
      <c r="Q32" s="22">
        <f t="shared" si="16"/>
        <v>-49630.35</v>
      </c>
      <c r="R32" s="22">
        <f t="shared" si="17"/>
        <v>0</v>
      </c>
      <c r="S32" s="24"/>
      <c r="T32" s="24"/>
    </row>
    <row r="33" spans="1:19" s="23" customFormat="1">
      <c r="A33" s="1"/>
      <c r="B33" s="1" t="s">
        <v>143</v>
      </c>
      <c r="C33" s="1"/>
      <c r="D33" s="158">
        <v>533727.51</v>
      </c>
      <c r="E33" s="22">
        <v>0</v>
      </c>
      <c r="F33" s="22">
        <v>0</v>
      </c>
      <c r="G33" s="22">
        <f>-D33</f>
        <v>-533727.51</v>
      </c>
      <c r="H33" s="22">
        <v>0</v>
      </c>
      <c r="I33" s="22">
        <v>0</v>
      </c>
      <c r="J33" s="22">
        <f t="shared" si="9"/>
        <v>-533727.51</v>
      </c>
      <c r="K33" s="158">
        <f t="shared" si="10"/>
        <v>0</v>
      </c>
      <c r="L33" s="159">
        <v>0</v>
      </c>
      <c r="M33" s="22">
        <f t="shared" si="11"/>
        <v>0</v>
      </c>
      <c r="N33" s="22">
        <f t="shared" si="12"/>
        <v>0</v>
      </c>
      <c r="O33" s="158">
        <f t="shared" si="13"/>
        <v>0</v>
      </c>
      <c r="P33" s="188"/>
      <c r="Q33" s="22">
        <f>J33+N33</f>
        <v>-533727.51</v>
      </c>
      <c r="R33" s="22">
        <f>+D33+Q33</f>
        <v>0</v>
      </c>
      <c r="S33" s="24"/>
    </row>
    <row r="34" spans="1:19" s="23" customFormat="1">
      <c r="A34" s="1"/>
      <c r="B34" s="1" t="s">
        <v>54</v>
      </c>
      <c r="C34" s="1"/>
      <c r="D34" s="158">
        <v>148021.24</v>
      </c>
      <c r="E34" s="22">
        <f>D34*-1</f>
        <v>-148021.24</v>
      </c>
      <c r="F34" s="22">
        <v>0</v>
      </c>
      <c r="G34" s="22">
        <v>0</v>
      </c>
      <c r="H34" s="22">
        <v>0</v>
      </c>
      <c r="I34" s="22">
        <v>0</v>
      </c>
      <c r="J34" s="22">
        <f t="shared" si="9"/>
        <v>-148021.24</v>
      </c>
      <c r="K34" s="158">
        <f t="shared" si="10"/>
        <v>0</v>
      </c>
      <c r="L34" s="159">
        <v>0</v>
      </c>
      <c r="M34" s="22">
        <f t="shared" si="11"/>
        <v>0</v>
      </c>
      <c r="N34" s="22">
        <f t="shared" si="12"/>
        <v>0</v>
      </c>
      <c r="O34" s="158">
        <f t="shared" si="13"/>
        <v>0</v>
      </c>
      <c r="P34" s="188"/>
      <c r="Q34" s="22">
        <f>J34+N34</f>
        <v>-148021.24</v>
      </c>
      <c r="R34" s="22">
        <f>+D34+Q34</f>
        <v>0</v>
      </c>
      <c r="S34" s="24"/>
    </row>
    <row r="35" spans="1:19" s="23" customFormat="1">
      <c r="A35" s="1"/>
      <c r="C35" s="1"/>
      <c r="D35" s="158"/>
      <c r="E35" s="22"/>
      <c r="F35" s="22"/>
      <c r="G35" s="22"/>
      <c r="H35" s="22"/>
      <c r="I35" s="22"/>
      <c r="J35" s="22"/>
      <c r="K35" s="158"/>
      <c r="L35" s="159"/>
      <c r="M35" s="19"/>
      <c r="N35" s="22"/>
      <c r="O35" s="158"/>
      <c r="P35" s="188"/>
      <c r="Q35" s="22"/>
      <c r="R35" s="22"/>
      <c r="S35" s="24"/>
    </row>
    <row r="36" spans="1:19" s="23" customFormat="1">
      <c r="B36" s="1" t="s">
        <v>144</v>
      </c>
      <c r="D36" s="158">
        <v>240000</v>
      </c>
      <c r="E36" s="22">
        <v>0</v>
      </c>
      <c r="F36" s="22">
        <v>0</v>
      </c>
      <c r="G36" s="22">
        <v>0</v>
      </c>
      <c r="H36" s="22">
        <v>0</v>
      </c>
      <c r="I36" s="22">
        <v>0</v>
      </c>
      <c r="J36" s="22">
        <f t="shared" si="9"/>
        <v>0</v>
      </c>
      <c r="K36" s="158">
        <f>D36+J36</f>
        <v>240000</v>
      </c>
      <c r="L36" s="159">
        <v>0</v>
      </c>
      <c r="M36" s="22">
        <f t="shared" ref="M36" si="18">ROUND(K36*L36*((366-30)/(366+30*L36)),0)</f>
        <v>0</v>
      </c>
      <c r="N36" s="22">
        <f>SUM(M36:M36)</f>
        <v>0</v>
      </c>
      <c r="O36" s="158">
        <f>K36+N36</f>
        <v>240000</v>
      </c>
      <c r="P36" s="188"/>
      <c r="Q36" s="22">
        <f>J36+N36</f>
        <v>0</v>
      </c>
      <c r="R36" s="22">
        <f>+D36+Q36</f>
        <v>240000</v>
      </c>
      <c r="S36" s="24"/>
    </row>
    <row r="37" spans="1:19" s="23" customFormat="1">
      <c r="A37" s="1"/>
      <c r="C37" s="1"/>
      <c r="D37" s="158"/>
      <c r="E37" s="22"/>
      <c r="F37" s="22"/>
      <c r="G37" s="22"/>
      <c r="H37" s="22"/>
      <c r="I37" s="22"/>
      <c r="J37" s="22"/>
      <c r="K37" s="158"/>
      <c r="L37" s="159"/>
      <c r="M37" s="159"/>
      <c r="N37" s="159"/>
      <c r="O37" s="158"/>
      <c r="P37" s="188"/>
      <c r="Q37" s="22"/>
      <c r="R37" s="22"/>
      <c r="S37" s="24"/>
    </row>
    <row r="38" spans="1:19">
      <c r="B38" s="29" t="s">
        <v>6</v>
      </c>
      <c r="C38" s="30"/>
      <c r="D38" s="161">
        <f t="shared" ref="D38:O38" si="19">+D19+D22+D24+SUM(D26:D36)</f>
        <v>128436513.21000001</v>
      </c>
      <c r="E38" s="35">
        <f t="shared" si="19"/>
        <v>-2263851.5843394212</v>
      </c>
      <c r="F38" s="35">
        <f t="shared" si="19"/>
        <v>-128.32999999999998</v>
      </c>
      <c r="G38" s="35">
        <f t="shared" si="19"/>
        <v>5916623.7200000016</v>
      </c>
      <c r="H38" s="35">
        <f t="shared" si="19"/>
        <v>0</v>
      </c>
      <c r="I38" s="35">
        <f t="shared" si="19"/>
        <v>1876796.1199999999</v>
      </c>
      <c r="J38" s="35">
        <f t="shared" si="19"/>
        <v>5529439.9256605776</v>
      </c>
      <c r="K38" s="161">
        <f t="shared" si="19"/>
        <v>133965953.13566057</v>
      </c>
      <c r="L38" s="35">
        <f t="shared" si="19"/>
        <v>0</v>
      </c>
      <c r="M38" s="35">
        <f t="shared" si="19"/>
        <v>0</v>
      </c>
      <c r="N38" s="35">
        <f t="shared" si="19"/>
        <v>0</v>
      </c>
      <c r="O38" s="161">
        <f t="shared" si="19"/>
        <v>133965953.13566057</v>
      </c>
      <c r="P38" s="34"/>
      <c r="Q38" s="35">
        <f>+Q19+Q22+Q24+SUM(Q26:Q36)</f>
        <v>5529439.9256605776</v>
      </c>
      <c r="R38" s="35">
        <f>+R19+R22+R24+SUM(R26:R36)</f>
        <v>133965953.13566057</v>
      </c>
      <c r="S38" s="13"/>
    </row>
    <row r="39" spans="1:19">
      <c r="D39" s="154"/>
      <c r="E39" s="19"/>
      <c r="F39" s="19"/>
      <c r="G39" s="19"/>
      <c r="H39" s="19"/>
      <c r="I39" s="19"/>
      <c r="J39" s="19"/>
      <c r="K39" s="154"/>
      <c r="L39" s="19"/>
      <c r="M39" s="19"/>
      <c r="N39" s="19"/>
      <c r="O39" s="154"/>
      <c r="P39" s="186"/>
      <c r="Q39" s="13"/>
      <c r="R39" s="19"/>
      <c r="S39" s="13"/>
    </row>
    <row r="40" spans="1:19">
      <c r="A40" s="10" t="s">
        <v>58</v>
      </c>
      <c r="B40" s="10"/>
      <c r="D40" s="154"/>
      <c r="E40" s="19"/>
      <c r="F40" s="19"/>
      <c r="G40" s="19"/>
      <c r="H40" s="19"/>
      <c r="I40" s="19"/>
      <c r="J40" s="19"/>
      <c r="K40" s="154"/>
      <c r="L40" s="19"/>
      <c r="M40" s="19"/>
      <c r="N40" s="19"/>
      <c r="O40" s="154"/>
      <c r="P40" s="186"/>
      <c r="Q40" s="13"/>
      <c r="R40" s="19"/>
      <c r="S40" s="13"/>
    </row>
    <row r="41" spans="1:19">
      <c r="B41" s="36" t="s">
        <v>60</v>
      </c>
      <c r="D41" s="154">
        <v>44880688.999999993</v>
      </c>
      <c r="E41" s="19">
        <v>-1612949.2387300609</v>
      </c>
      <c r="F41" s="19">
        <v>-139.94999999999999</v>
      </c>
      <c r="G41" s="19">
        <v>164910.41</v>
      </c>
      <c r="H41" s="19">
        <v>0</v>
      </c>
      <c r="I41" s="19">
        <v>-134402.83999999997</v>
      </c>
      <c r="J41" s="19">
        <f>SUM(E41:I41)</f>
        <v>-1582581.6187300608</v>
      </c>
      <c r="K41" s="154">
        <f>D41+J41</f>
        <v>43298107.381269932</v>
      </c>
      <c r="L41" s="82">
        <f>$L$13</f>
        <v>0</v>
      </c>
      <c r="M41" s="19">
        <f>ROUND(K41*L41*((366-214)/(366+214*L41)),0)</f>
        <v>0</v>
      </c>
      <c r="N41" s="19">
        <f>SUM(M41:M41)</f>
        <v>0</v>
      </c>
      <c r="O41" s="154">
        <f>K41+N41</f>
        <v>43298107.381269932</v>
      </c>
      <c r="P41" s="186"/>
      <c r="Q41" s="19">
        <f>J41+N41</f>
        <v>-1582581.6187300608</v>
      </c>
      <c r="R41" s="19">
        <f>+D41+Q41</f>
        <v>43298107.381269932</v>
      </c>
      <c r="S41" s="13"/>
    </row>
    <row r="42" spans="1:19" s="23" customFormat="1">
      <c r="B42" s="36" t="s">
        <v>61</v>
      </c>
      <c r="D42" s="154">
        <v>160444.12</v>
      </c>
      <c r="E42" s="19">
        <v>-3936.0305502106007</v>
      </c>
      <c r="F42" s="19">
        <v>-0.03</v>
      </c>
      <c r="G42" s="19">
        <v>3.6</v>
      </c>
      <c r="H42" s="19">
        <v>0</v>
      </c>
      <c r="I42" s="19">
        <v>0</v>
      </c>
      <c r="J42" s="19">
        <f>SUM(E42:I42)</f>
        <v>-3932.460550210601</v>
      </c>
      <c r="K42" s="154">
        <f>D42+J42</f>
        <v>156511.65944978938</v>
      </c>
      <c r="L42" s="157">
        <f>$L$13</f>
        <v>0</v>
      </c>
      <c r="M42" s="19">
        <f t="shared" ref="M42:M43" si="20">ROUND(K42*L42*((366-214)/(366+214*L42)),0)</f>
        <v>0</v>
      </c>
      <c r="N42" s="19">
        <f>SUM(M42:M42)</f>
        <v>0</v>
      </c>
      <c r="O42" s="154">
        <f>K42+N42</f>
        <v>156511.65944978938</v>
      </c>
      <c r="P42" s="186"/>
      <c r="Q42" s="19">
        <f>J42+N42</f>
        <v>-3932.460550210601</v>
      </c>
      <c r="R42" s="19">
        <f>+D42+Q42</f>
        <v>156511.65944978938</v>
      </c>
      <c r="S42" s="24"/>
    </row>
    <row r="43" spans="1:19">
      <c r="B43" s="36" t="s">
        <v>63</v>
      </c>
      <c r="C43" s="23"/>
      <c r="D43" s="158">
        <v>167758.39000000001</v>
      </c>
      <c r="E43" s="22">
        <v>-3878.4673233028998</v>
      </c>
      <c r="F43" s="22">
        <v>-0.01</v>
      </c>
      <c r="G43" s="22">
        <v>5116.24</v>
      </c>
      <c r="H43" s="22">
        <v>0</v>
      </c>
      <c r="I43" s="22">
        <v>0</v>
      </c>
      <c r="J43" s="22">
        <f>SUM(E43:I43)</f>
        <v>1237.7626766970998</v>
      </c>
      <c r="K43" s="158">
        <f>D43+J43</f>
        <v>168996.15267669712</v>
      </c>
      <c r="L43" s="159">
        <f>$L$13</f>
        <v>0</v>
      </c>
      <c r="M43" s="22">
        <f t="shared" si="20"/>
        <v>0</v>
      </c>
      <c r="N43" s="22">
        <f>SUM(M43:M43)</f>
        <v>0</v>
      </c>
      <c r="O43" s="158">
        <f>K43+N43</f>
        <v>168996.15267669712</v>
      </c>
      <c r="P43" s="188"/>
      <c r="Q43" s="22">
        <f t="shared" ref="Q43" si="21">J43+N43</f>
        <v>1237.7626766970998</v>
      </c>
      <c r="R43" s="22">
        <f>+D43+Q43</f>
        <v>168996.15267669712</v>
      </c>
      <c r="S43" s="13"/>
    </row>
    <row r="44" spans="1:19">
      <c r="B44" s="1" t="s">
        <v>33</v>
      </c>
      <c r="D44" s="154">
        <f t="shared" ref="D44:K44" si="22">SUM(D41:D43)</f>
        <v>45208891.50999999</v>
      </c>
      <c r="E44" s="19">
        <f t="shared" si="22"/>
        <v>-1620763.7366035744</v>
      </c>
      <c r="F44" s="19">
        <f t="shared" si="22"/>
        <v>-139.98999999999998</v>
      </c>
      <c r="G44" s="19">
        <f t="shared" si="22"/>
        <v>170030.25</v>
      </c>
      <c r="H44" s="19"/>
      <c r="I44" s="19">
        <f t="shared" si="22"/>
        <v>-134402.83999999997</v>
      </c>
      <c r="J44" s="19">
        <f t="shared" si="22"/>
        <v>-1585276.3166035744</v>
      </c>
      <c r="K44" s="154">
        <f t="shared" si="22"/>
        <v>43623615.193396412</v>
      </c>
      <c r="L44" s="157"/>
      <c r="M44" s="19">
        <f>SUM(M41:M43)</f>
        <v>0</v>
      </c>
      <c r="N44" s="19">
        <f>SUM(N41:N43)</f>
        <v>0</v>
      </c>
      <c r="O44" s="154">
        <f>SUM(O41:O43)</f>
        <v>43623615.193396412</v>
      </c>
      <c r="P44" s="186"/>
      <c r="Q44" s="19">
        <f>SUM(Q41:Q43)</f>
        <v>-1585276.3166035744</v>
      </c>
      <c r="R44" s="19">
        <f>SUM(R41:R43)</f>
        <v>43623615.193396412</v>
      </c>
      <c r="S44" s="13"/>
    </row>
    <row r="45" spans="1:19">
      <c r="D45" s="154"/>
      <c r="E45" s="19"/>
      <c r="F45" s="19"/>
      <c r="G45" s="19"/>
      <c r="H45" s="19"/>
      <c r="I45" s="19"/>
      <c r="J45" s="19"/>
      <c r="K45" s="154"/>
      <c r="L45" s="19"/>
      <c r="M45" s="19"/>
      <c r="N45" s="19"/>
      <c r="O45" s="154"/>
      <c r="P45" s="186"/>
      <c r="Q45" s="19"/>
      <c r="R45" s="19"/>
      <c r="S45" s="13"/>
    </row>
    <row r="46" spans="1:19">
      <c r="B46" s="36" t="s">
        <v>66</v>
      </c>
      <c r="D46" s="158">
        <v>57594001.979999997</v>
      </c>
      <c r="E46" s="22">
        <v>-2100425.4666690654</v>
      </c>
      <c r="F46" s="22">
        <v>-175.98000000000002</v>
      </c>
      <c r="G46" s="22">
        <v>347311.56</v>
      </c>
      <c r="H46" s="22">
        <v>-23841.279999999999</v>
      </c>
      <c r="I46" s="22">
        <v>-96561.18</v>
      </c>
      <c r="J46" s="22">
        <f>SUM(E46:I46)</f>
        <v>-1873692.3466690653</v>
      </c>
      <c r="K46" s="158">
        <f>D46+J46</f>
        <v>55720309.633330934</v>
      </c>
      <c r="L46" s="97">
        <f>$L$13</f>
        <v>0</v>
      </c>
      <c r="M46" s="22">
        <f>ROUND(K46*L46*((366-214)/(366+214*L46)),0)</f>
        <v>0</v>
      </c>
      <c r="N46" s="22">
        <f>SUM(M46:M46)</f>
        <v>0</v>
      </c>
      <c r="O46" s="158">
        <f>K46+N46</f>
        <v>55720309.633330934</v>
      </c>
      <c r="P46" s="188"/>
      <c r="Q46" s="22">
        <f t="shared" ref="Q46" si="23">J46+N46</f>
        <v>-1873692.3466690653</v>
      </c>
      <c r="R46" s="22">
        <f>+D46+Q46</f>
        <v>55720309.633330934</v>
      </c>
      <c r="S46" s="13"/>
    </row>
    <row r="47" spans="1:19">
      <c r="B47" s="1" t="s">
        <v>33</v>
      </c>
      <c r="D47" s="154">
        <f t="shared" ref="D47:K47" si="24">SUM(D46:D46)</f>
        <v>57594001.979999997</v>
      </c>
      <c r="E47" s="19">
        <f t="shared" si="24"/>
        <v>-2100425.4666690654</v>
      </c>
      <c r="F47" s="19">
        <f t="shared" si="24"/>
        <v>-175.98000000000002</v>
      </c>
      <c r="G47" s="19">
        <f t="shared" si="24"/>
        <v>347311.56</v>
      </c>
      <c r="H47" s="19">
        <f t="shared" si="24"/>
        <v>-23841.279999999999</v>
      </c>
      <c r="I47" s="19">
        <f t="shared" si="24"/>
        <v>-96561.18</v>
      </c>
      <c r="J47" s="19">
        <f t="shared" si="24"/>
        <v>-1873692.3466690653</v>
      </c>
      <c r="K47" s="154">
        <f t="shared" si="24"/>
        <v>55720309.633330934</v>
      </c>
      <c r="L47" s="157"/>
      <c r="M47" s="19">
        <f>SUM(M46:M46)</f>
        <v>0</v>
      </c>
      <c r="N47" s="19">
        <f>SUM(N46:N46)</f>
        <v>0</v>
      </c>
      <c r="O47" s="154">
        <f>SUM(O46:O46)</f>
        <v>55720309.633330934</v>
      </c>
      <c r="P47" s="186"/>
      <c r="Q47" s="19">
        <f>SUM(Q46:Q46)</f>
        <v>-1873692.3466690653</v>
      </c>
      <c r="R47" s="19">
        <f>SUM(R46:R46)</f>
        <v>55720309.633330934</v>
      </c>
      <c r="S47" s="13"/>
    </row>
    <row r="48" spans="1:19">
      <c r="B48" s="36"/>
      <c r="D48" s="154"/>
      <c r="E48" s="19"/>
      <c r="F48" s="19"/>
      <c r="G48" s="19"/>
      <c r="H48" s="19"/>
      <c r="I48" s="19"/>
      <c r="J48" s="19"/>
      <c r="K48" s="154"/>
      <c r="L48" s="157"/>
      <c r="M48" s="19"/>
      <c r="N48" s="19"/>
      <c r="O48" s="154"/>
      <c r="P48" s="186"/>
      <c r="Q48" s="19"/>
      <c r="R48" s="19"/>
      <c r="S48" s="13"/>
    </row>
    <row r="49" spans="1:19" s="23" customFormat="1">
      <c r="B49" s="36" t="s">
        <v>67</v>
      </c>
      <c r="D49" s="158">
        <v>10469051.609999999</v>
      </c>
      <c r="E49" s="22">
        <v>-339134.17106406169</v>
      </c>
      <c r="F49" s="22">
        <v>-90.69</v>
      </c>
      <c r="G49" s="22">
        <v>0</v>
      </c>
      <c r="H49" s="22">
        <v>0</v>
      </c>
      <c r="I49" s="22">
        <v>-18501.810000000005</v>
      </c>
      <c r="J49" s="22">
        <f>SUM(E49:I49)</f>
        <v>-357726.67106406169</v>
      </c>
      <c r="K49" s="158">
        <f>D49+J49</f>
        <v>10111324.938935937</v>
      </c>
      <c r="L49" s="97">
        <f>$L$13</f>
        <v>0</v>
      </c>
      <c r="M49" s="22">
        <f>ROUND(K49*L49*((366-214)/(366+214*L49)),0)</f>
        <v>0</v>
      </c>
      <c r="N49" s="22">
        <f>SUM(M49:M49)</f>
        <v>0</v>
      </c>
      <c r="O49" s="158">
        <f>K49+N49</f>
        <v>10111324.938935937</v>
      </c>
      <c r="P49" s="188"/>
      <c r="Q49" s="22">
        <f t="shared" ref="Q49" si="25">J49+N49</f>
        <v>-357726.67106406169</v>
      </c>
      <c r="R49" s="22">
        <f>+D49+Q49</f>
        <v>10111324.938935937</v>
      </c>
      <c r="S49" s="24"/>
    </row>
    <row r="50" spans="1:19">
      <c r="B50" s="1" t="s">
        <v>33</v>
      </c>
      <c r="D50" s="154">
        <f t="shared" ref="D50:K50" si="26">SUM(D49)</f>
        <v>10469051.609999999</v>
      </c>
      <c r="E50" s="19">
        <f t="shared" si="26"/>
        <v>-339134.17106406169</v>
      </c>
      <c r="F50" s="19">
        <f t="shared" si="26"/>
        <v>-90.69</v>
      </c>
      <c r="G50" s="19">
        <f t="shared" si="26"/>
        <v>0</v>
      </c>
      <c r="H50" s="19">
        <f t="shared" si="26"/>
        <v>0</v>
      </c>
      <c r="I50" s="19">
        <f t="shared" si="26"/>
        <v>-18501.810000000005</v>
      </c>
      <c r="J50" s="19">
        <f t="shared" si="26"/>
        <v>-357726.67106406169</v>
      </c>
      <c r="K50" s="154">
        <f t="shared" si="26"/>
        <v>10111324.938935937</v>
      </c>
      <c r="L50" s="157"/>
      <c r="M50" s="19">
        <f>SUM(M49)</f>
        <v>0</v>
      </c>
      <c r="N50" s="19">
        <f>SUM(N49)</f>
        <v>0</v>
      </c>
      <c r="O50" s="154">
        <f>SUM(O49)</f>
        <v>10111324.938935937</v>
      </c>
      <c r="P50" s="186"/>
      <c r="Q50" s="19">
        <f>SUM(Q49)</f>
        <v>-357726.67106406169</v>
      </c>
      <c r="R50" s="19">
        <f>SUM(R49)</f>
        <v>10111324.938935937</v>
      </c>
      <c r="S50" s="13"/>
    </row>
    <row r="51" spans="1:19">
      <c r="D51" s="154"/>
      <c r="E51" s="19"/>
      <c r="F51" s="19"/>
      <c r="G51" s="19"/>
      <c r="H51" s="19"/>
      <c r="I51" s="19"/>
      <c r="J51" s="19"/>
      <c r="K51" s="154" t="s">
        <v>65</v>
      </c>
      <c r="L51" s="19"/>
      <c r="M51" s="19"/>
      <c r="N51" s="19"/>
      <c r="O51" s="154"/>
      <c r="P51" s="185"/>
      <c r="Q51" s="19"/>
      <c r="R51" s="19"/>
    </row>
    <row r="52" spans="1:19">
      <c r="B52" s="36" t="s">
        <v>69</v>
      </c>
      <c r="D52" s="154">
        <v>302778.51999999996</v>
      </c>
      <c r="E52" s="19">
        <v>-6088.5756391621644</v>
      </c>
      <c r="F52" s="19">
        <v>1.26</v>
      </c>
      <c r="G52" s="19">
        <v>2369.52</v>
      </c>
      <c r="H52" s="19">
        <v>0</v>
      </c>
      <c r="I52" s="19">
        <v>0</v>
      </c>
      <c r="J52" s="19">
        <f>SUM(E52:I52)</f>
        <v>-3717.7956391621642</v>
      </c>
      <c r="K52" s="154">
        <f>D52+J52</f>
        <v>299060.72436083778</v>
      </c>
      <c r="L52" s="157">
        <v>0</v>
      </c>
      <c r="M52" s="19">
        <f>ROUND(K52*L52*((366-214)/(366+214*L52)),0)</f>
        <v>0</v>
      </c>
      <c r="N52" s="19">
        <f>SUM(M52:M52)</f>
        <v>0</v>
      </c>
      <c r="O52" s="154">
        <f>K52+N52</f>
        <v>299060.72436083778</v>
      </c>
      <c r="P52" s="186"/>
      <c r="Q52" s="19">
        <f>J52+N52</f>
        <v>-3717.7956391621642</v>
      </c>
      <c r="R52" s="19">
        <f>+D52+Q52</f>
        <v>299060.72436083778</v>
      </c>
      <c r="S52" s="13"/>
    </row>
    <row r="53" spans="1:19">
      <c r="B53" s="36" t="s">
        <v>71</v>
      </c>
      <c r="D53" s="158">
        <v>27252.55</v>
      </c>
      <c r="E53" s="22">
        <v>-990.30331088849221</v>
      </c>
      <c r="F53" s="22">
        <v>-0.01</v>
      </c>
      <c r="G53" s="22">
        <v>0</v>
      </c>
      <c r="H53" s="22">
        <v>0</v>
      </c>
      <c r="I53" s="22">
        <v>0</v>
      </c>
      <c r="J53" s="22">
        <f>SUM(E53:I53)</f>
        <v>-990.3133108884922</v>
      </c>
      <c r="K53" s="158">
        <f>D53+J53</f>
        <v>26262.236689111509</v>
      </c>
      <c r="L53" s="159">
        <v>0</v>
      </c>
      <c r="M53" s="22">
        <f>ROUND(K53*L53*((366-214)/(366+214*L53)),0)</f>
        <v>0</v>
      </c>
      <c r="N53" s="22">
        <f>SUM(M53:M53)</f>
        <v>0</v>
      </c>
      <c r="O53" s="158">
        <f>K53+N53</f>
        <v>26262.236689111509</v>
      </c>
      <c r="P53" s="188"/>
      <c r="Q53" s="22">
        <f t="shared" ref="Q53" si="27">J53+N53</f>
        <v>-990.3133108884922</v>
      </c>
      <c r="R53" s="22">
        <f>+D53+Q53</f>
        <v>26262.236689111509</v>
      </c>
      <c r="S53" s="13"/>
    </row>
    <row r="54" spans="1:19">
      <c r="B54" s="1" t="s">
        <v>33</v>
      </c>
      <c r="D54" s="154">
        <f t="shared" ref="D54:K54" si="28">SUM(D52:D53)</f>
        <v>330031.06999999995</v>
      </c>
      <c r="E54" s="19">
        <f t="shared" si="28"/>
        <v>-7078.8789500506564</v>
      </c>
      <c r="F54" s="19">
        <f t="shared" si="28"/>
        <v>1.25</v>
      </c>
      <c r="G54" s="19">
        <f t="shared" si="28"/>
        <v>2369.52</v>
      </c>
      <c r="H54" s="19">
        <f t="shared" si="28"/>
        <v>0</v>
      </c>
      <c r="I54" s="19">
        <f t="shared" si="28"/>
        <v>0</v>
      </c>
      <c r="J54" s="19">
        <f t="shared" si="28"/>
        <v>-4708.1089500506569</v>
      </c>
      <c r="K54" s="154">
        <f t="shared" si="28"/>
        <v>325322.96104994928</v>
      </c>
      <c r="L54" s="159"/>
      <c r="M54" s="19">
        <f>SUM(M52:M53)</f>
        <v>0</v>
      </c>
      <c r="N54" s="19">
        <f>SUM(N52:N53)</f>
        <v>0</v>
      </c>
      <c r="O54" s="154">
        <f>SUM(O52:O53)</f>
        <v>325322.96104994928</v>
      </c>
      <c r="P54" s="186"/>
      <c r="Q54" s="19">
        <f>SUM(Q52:Q53)</f>
        <v>-4708.1089500506569</v>
      </c>
      <c r="R54" s="19">
        <f>SUM(R52:R53)</f>
        <v>325322.96104994928</v>
      </c>
      <c r="S54" s="13"/>
    </row>
    <row r="55" spans="1:19">
      <c r="D55" s="154"/>
      <c r="E55" s="19"/>
      <c r="F55" s="19"/>
      <c r="G55" s="19"/>
      <c r="H55" s="19"/>
      <c r="I55" s="19"/>
      <c r="J55" s="19"/>
      <c r="K55" s="154"/>
      <c r="L55" s="22"/>
      <c r="M55" s="19"/>
      <c r="N55" s="19"/>
      <c r="O55" s="154"/>
      <c r="P55" s="185"/>
      <c r="Q55" s="19"/>
      <c r="R55" s="19"/>
    </row>
    <row r="56" spans="1:19" s="23" customFormat="1">
      <c r="A56" s="1"/>
      <c r="B56" s="1" t="s">
        <v>36</v>
      </c>
      <c r="C56" s="1"/>
      <c r="D56" s="158">
        <v>153397.73999999996</v>
      </c>
      <c r="E56" s="22">
        <v>0</v>
      </c>
      <c r="F56" s="22">
        <v>0</v>
      </c>
      <c r="G56" s="22">
        <v>0</v>
      </c>
      <c r="H56" s="22">
        <v>0</v>
      </c>
      <c r="I56" s="22">
        <v>0</v>
      </c>
      <c r="J56" s="22">
        <f>SUM(E56:I56)</f>
        <v>0</v>
      </c>
      <c r="K56" s="158">
        <f>D56+J56</f>
        <v>153397.73999999996</v>
      </c>
      <c r="L56" s="159">
        <v>0</v>
      </c>
      <c r="M56" s="22">
        <f>ROUND(K56*L56*((366-30)/(366+30*L56)),0)</f>
        <v>0</v>
      </c>
      <c r="N56" s="22">
        <f>SUM(M56:M56)</f>
        <v>0</v>
      </c>
      <c r="O56" s="158">
        <f>K56+N56</f>
        <v>153397.73999999996</v>
      </c>
      <c r="P56" s="188"/>
      <c r="Q56" s="22">
        <f t="shared" ref="Q56:Q66" si="29">J56+N56</f>
        <v>0</v>
      </c>
      <c r="R56" s="22">
        <f>+D56+Q56</f>
        <v>153397.73999999996</v>
      </c>
      <c r="S56" s="24"/>
    </row>
    <row r="57" spans="1:19" s="23" customFormat="1">
      <c r="A57" s="1"/>
      <c r="B57" s="1"/>
      <c r="C57" s="1"/>
      <c r="D57" s="154"/>
      <c r="E57" s="22"/>
      <c r="F57" s="22"/>
      <c r="G57" s="19"/>
      <c r="H57" s="19"/>
      <c r="I57" s="19"/>
      <c r="J57" s="19"/>
      <c r="K57" s="154"/>
      <c r="L57" s="159"/>
      <c r="M57" s="22"/>
      <c r="N57" s="22"/>
      <c r="O57" s="154"/>
      <c r="P57" s="186"/>
      <c r="Q57" s="19"/>
      <c r="R57" s="19"/>
      <c r="S57" s="24"/>
    </row>
    <row r="58" spans="1:19" s="23" customFormat="1">
      <c r="A58" s="1"/>
      <c r="B58" s="1" t="s">
        <v>38</v>
      </c>
      <c r="C58" s="1"/>
      <c r="D58" s="158">
        <v>-1020000</v>
      </c>
      <c r="E58" s="22">
        <f>-D58</f>
        <v>1020000</v>
      </c>
      <c r="F58" s="22">
        <v>0</v>
      </c>
      <c r="G58" s="22">
        <v>0</v>
      </c>
      <c r="H58" s="22">
        <v>0</v>
      </c>
      <c r="I58" s="22">
        <v>0</v>
      </c>
      <c r="J58" s="22">
        <f t="shared" ref="J58:J64" si="30">SUM(E58:I58)</f>
        <v>1020000</v>
      </c>
      <c r="K58" s="158">
        <f t="shared" ref="K58:K64" si="31">D58+J58</f>
        <v>0</v>
      </c>
      <c r="L58" s="159">
        <v>0</v>
      </c>
      <c r="M58" s="22">
        <f>ROUND(K58*L58*((366-214)/(366+214*L58)),0)</f>
        <v>0</v>
      </c>
      <c r="N58" s="22">
        <f t="shared" ref="N58:N64" si="32">SUM(M58:M58)</f>
        <v>0</v>
      </c>
      <c r="O58" s="158">
        <f t="shared" ref="O58:O64" si="33">K58+N58</f>
        <v>0</v>
      </c>
      <c r="P58" s="188"/>
      <c r="Q58" s="22">
        <f t="shared" si="29"/>
        <v>1020000</v>
      </c>
      <c r="R58" s="22">
        <f t="shared" ref="R58:R64" si="34">+D58+Q58</f>
        <v>0</v>
      </c>
      <c r="S58" s="24"/>
    </row>
    <row r="59" spans="1:19" s="23" customFormat="1">
      <c r="A59" s="1"/>
      <c r="B59" s="1" t="s">
        <v>40</v>
      </c>
      <c r="C59" s="1"/>
      <c r="D59" s="158">
        <v>-5286938.28</v>
      </c>
      <c r="E59" s="22">
        <f>-D59</f>
        <v>5286938.28</v>
      </c>
      <c r="F59" s="22">
        <v>0</v>
      </c>
      <c r="G59" s="22">
        <v>0</v>
      </c>
      <c r="H59" s="22">
        <v>0</v>
      </c>
      <c r="I59" s="22">
        <v>0</v>
      </c>
      <c r="J59" s="22">
        <f t="shared" si="30"/>
        <v>5286938.28</v>
      </c>
      <c r="K59" s="158">
        <f t="shared" si="31"/>
        <v>0</v>
      </c>
      <c r="L59" s="159">
        <v>0</v>
      </c>
      <c r="M59" s="22">
        <f t="shared" ref="M59:M64" si="35">ROUND(K59*L59*((366-214)/(366+214*L59)),0)</f>
        <v>0</v>
      </c>
      <c r="N59" s="22">
        <f t="shared" si="32"/>
        <v>0</v>
      </c>
      <c r="O59" s="158">
        <f t="shared" si="33"/>
        <v>0</v>
      </c>
      <c r="P59" s="188"/>
      <c r="Q59" s="22">
        <f t="shared" si="29"/>
        <v>5286938.28</v>
      </c>
      <c r="R59" s="22">
        <f t="shared" si="34"/>
        <v>0</v>
      </c>
      <c r="S59" s="24"/>
    </row>
    <row r="60" spans="1:19" s="23" customFormat="1">
      <c r="A60" s="1"/>
      <c r="B60" s="1" t="s">
        <v>145</v>
      </c>
      <c r="C60" s="1"/>
      <c r="D60" s="158">
        <v>0</v>
      </c>
      <c r="E60" s="22">
        <f>-D60</f>
        <v>0</v>
      </c>
      <c r="F60" s="22">
        <v>0</v>
      </c>
      <c r="G60" s="22">
        <v>0</v>
      </c>
      <c r="H60" s="22">
        <v>0</v>
      </c>
      <c r="I60" s="22">
        <v>0</v>
      </c>
      <c r="J60" s="22">
        <f t="shared" si="30"/>
        <v>0</v>
      </c>
      <c r="K60" s="158">
        <f t="shared" si="31"/>
        <v>0</v>
      </c>
      <c r="L60" s="159">
        <v>0</v>
      </c>
      <c r="M60" s="22">
        <f t="shared" si="35"/>
        <v>0</v>
      </c>
      <c r="N60" s="22">
        <f t="shared" si="32"/>
        <v>0</v>
      </c>
      <c r="O60" s="158">
        <f t="shared" si="33"/>
        <v>0</v>
      </c>
      <c r="P60" s="188"/>
      <c r="Q60" s="22">
        <f t="shared" si="29"/>
        <v>0</v>
      </c>
      <c r="R60" s="22">
        <f t="shared" si="34"/>
        <v>0</v>
      </c>
      <c r="S60" s="24"/>
    </row>
    <row r="61" spans="1:19" s="23" customFormat="1">
      <c r="A61" s="1"/>
      <c r="B61" s="1" t="s">
        <v>146</v>
      </c>
      <c r="C61" s="1"/>
      <c r="D61" s="158">
        <v>4108048.85</v>
      </c>
      <c r="E61" s="22">
        <f>-D61</f>
        <v>-4108048.85</v>
      </c>
      <c r="F61" s="22">
        <v>0</v>
      </c>
      <c r="G61" s="22">
        <v>0</v>
      </c>
      <c r="H61" s="22">
        <v>0</v>
      </c>
      <c r="I61" s="22">
        <v>0</v>
      </c>
      <c r="J61" s="22">
        <f t="shared" si="30"/>
        <v>-4108048.85</v>
      </c>
      <c r="K61" s="158">
        <f>D61+J61</f>
        <v>0</v>
      </c>
      <c r="L61" s="159">
        <v>0</v>
      </c>
      <c r="M61" s="22">
        <f t="shared" si="35"/>
        <v>0</v>
      </c>
      <c r="N61" s="22">
        <f t="shared" si="32"/>
        <v>0</v>
      </c>
      <c r="O61" s="158">
        <f t="shared" si="33"/>
        <v>0</v>
      </c>
      <c r="P61" s="188"/>
      <c r="Q61" s="22">
        <f t="shared" si="29"/>
        <v>-4108048.85</v>
      </c>
      <c r="R61" s="22">
        <f t="shared" si="34"/>
        <v>0</v>
      </c>
      <c r="S61" s="24"/>
    </row>
    <row r="62" spans="1:19" s="23" customFormat="1">
      <c r="A62" s="1"/>
      <c r="B62" s="1" t="s">
        <v>50</v>
      </c>
      <c r="C62" s="1"/>
      <c r="D62" s="158">
        <v>11593.84</v>
      </c>
      <c r="E62" s="22">
        <f>-D62</f>
        <v>-11593.84</v>
      </c>
      <c r="F62" s="22">
        <v>0</v>
      </c>
      <c r="G62" s="22">
        <v>0</v>
      </c>
      <c r="H62" s="22">
        <v>0</v>
      </c>
      <c r="I62" s="22">
        <v>0</v>
      </c>
      <c r="J62" s="22">
        <f t="shared" si="30"/>
        <v>-11593.84</v>
      </c>
      <c r="K62" s="158">
        <f t="shared" si="31"/>
        <v>0</v>
      </c>
      <c r="L62" s="159">
        <v>0</v>
      </c>
      <c r="M62" s="22">
        <f t="shared" si="35"/>
        <v>0</v>
      </c>
      <c r="N62" s="22">
        <f t="shared" si="32"/>
        <v>0</v>
      </c>
      <c r="O62" s="158">
        <f t="shared" si="33"/>
        <v>0</v>
      </c>
      <c r="P62" s="188"/>
      <c r="Q62" s="22">
        <f t="shared" si="29"/>
        <v>-11593.84</v>
      </c>
      <c r="R62" s="22">
        <f t="shared" si="34"/>
        <v>0</v>
      </c>
      <c r="S62" s="24"/>
    </row>
    <row r="63" spans="1:19" s="23" customFormat="1">
      <c r="A63" s="1"/>
      <c r="B63" s="1" t="s">
        <v>72</v>
      </c>
      <c r="C63" s="1"/>
      <c r="D63" s="158">
        <v>45798.86</v>
      </c>
      <c r="E63" s="22">
        <v>0</v>
      </c>
      <c r="F63" s="22">
        <v>0</v>
      </c>
      <c r="G63" s="22">
        <f>-D63</f>
        <v>-45798.86</v>
      </c>
      <c r="H63" s="22">
        <v>0</v>
      </c>
      <c r="I63" s="22">
        <v>0</v>
      </c>
      <c r="J63" s="22">
        <f t="shared" si="30"/>
        <v>-45798.86</v>
      </c>
      <c r="K63" s="158">
        <f t="shared" si="31"/>
        <v>0</v>
      </c>
      <c r="L63" s="159">
        <v>0</v>
      </c>
      <c r="M63" s="22">
        <f t="shared" si="35"/>
        <v>0</v>
      </c>
      <c r="N63" s="22">
        <f t="shared" si="32"/>
        <v>0</v>
      </c>
      <c r="O63" s="158">
        <f t="shared" si="33"/>
        <v>0</v>
      </c>
      <c r="P63" s="188"/>
      <c r="Q63" s="22">
        <f t="shared" si="29"/>
        <v>-45798.86</v>
      </c>
      <c r="R63" s="22">
        <f t="shared" si="34"/>
        <v>0</v>
      </c>
      <c r="S63" s="24"/>
    </row>
    <row r="64" spans="1:19" s="23" customFormat="1">
      <c r="A64" s="1"/>
      <c r="B64" s="1" t="s">
        <v>54</v>
      </c>
      <c r="C64" s="1"/>
      <c r="D64" s="158">
        <v>129377.38</v>
      </c>
      <c r="E64" s="22">
        <f>D64*-1</f>
        <v>-129377.38</v>
      </c>
      <c r="F64" s="22">
        <v>0</v>
      </c>
      <c r="G64" s="22">
        <v>0</v>
      </c>
      <c r="H64" s="22">
        <v>0</v>
      </c>
      <c r="I64" s="22">
        <v>0</v>
      </c>
      <c r="J64" s="22">
        <f t="shared" si="30"/>
        <v>-129377.38</v>
      </c>
      <c r="K64" s="158">
        <f t="shared" si="31"/>
        <v>0</v>
      </c>
      <c r="L64" s="159">
        <v>0</v>
      </c>
      <c r="M64" s="22">
        <f t="shared" si="35"/>
        <v>0</v>
      </c>
      <c r="N64" s="22">
        <f t="shared" si="32"/>
        <v>0</v>
      </c>
      <c r="O64" s="158">
        <f t="shared" si="33"/>
        <v>0</v>
      </c>
      <c r="P64" s="188"/>
      <c r="Q64" s="22">
        <f t="shared" si="29"/>
        <v>-129377.38</v>
      </c>
      <c r="R64" s="22">
        <f t="shared" si="34"/>
        <v>0</v>
      </c>
      <c r="S64" s="24"/>
    </row>
    <row r="65" spans="1:19" s="23" customFormat="1">
      <c r="A65" s="1"/>
      <c r="D65" s="162"/>
      <c r="E65" s="22"/>
      <c r="F65" s="22"/>
      <c r="G65" s="19"/>
      <c r="H65" s="19"/>
      <c r="I65" s="19"/>
      <c r="J65" s="19" t="s">
        <v>65</v>
      </c>
      <c r="K65" s="154"/>
      <c r="L65" s="159"/>
      <c r="M65" s="19"/>
      <c r="N65" s="22"/>
      <c r="O65" s="158"/>
      <c r="P65" s="186"/>
      <c r="Q65" s="19"/>
      <c r="R65" s="19"/>
      <c r="S65" s="24"/>
    </row>
    <row r="66" spans="1:19" s="23" customFormat="1">
      <c r="A66" s="1"/>
      <c r="B66" s="1" t="s">
        <v>147</v>
      </c>
      <c r="C66" s="1"/>
      <c r="D66" s="158">
        <v>1077000</v>
      </c>
      <c r="E66" s="22">
        <v>0</v>
      </c>
      <c r="F66" s="22">
        <v>0</v>
      </c>
      <c r="G66" s="22">
        <v>0</v>
      </c>
      <c r="H66" s="22">
        <v>0</v>
      </c>
      <c r="I66" s="22">
        <v>0</v>
      </c>
      <c r="J66" s="22">
        <f>SUM(E66:I66)</f>
        <v>0</v>
      </c>
      <c r="K66" s="158">
        <f>D66+J66</f>
        <v>1077000</v>
      </c>
      <c r="L66" s="159">
        <v>0</v>
      </c>
      <c r="M66" s="22">
        <f>ROUND(K66*L66*((366-214)/(366+214*L66)),0)</f>
        <v>0</v>
      </c>
      <c r="N66" s="22">
        <f>SUM(M66:M66)</f>
        <v>0</v>
      </c>
      <c r="O66" s="158">
        <f>K66+N66</f>
        <v>1077000</v>
      </c>
      <c r="P66" s="188"/>
      <c r="Q66" s="22">
        <f t="shared" si="29"/>
        <v>0</v>
      </c>
      <c r="R66" s="22">
        <f>+D66+Q66</f>
        <v>1077000</v>
      </c>
      <c r="S66" s="24"/>
    </row>
    <row r="67" spans="1:19" s="23" customFormat="1">
      <c r="A67" s="1"/>
      <c r="C67" s="1"/>
      <c r="D67" s="154"/>
      <c r="E67" s="22"/>
      <c r="F67" s="22"/>
      <c r="G67" s="19"/>
      <c r="H67" s="19"/>
      <c r="I67" s="19"/>
      <c r="J67" s="19"/>
      <c r="K67" s="154"/>
      <c r="L67" s="19"/>
      <c r="M67" s="19"/>
      <c r="N67" s="22"/>
      <c r="O67" s="154"/>
      <c r="P67" s="186"/>
      <c r="Q67" s="19"/>
      <c r="R67" s="19"/>
      <c r="S67" s="24"/>
    </row>
    <row r="68" spans="1:19">
      <c r="B68" s="29" t="s">
        <v>6</v>
      </c>
      <c r="C68" s="30"/>
      <c r="D68" s="161">
        <f t="shared" ref="D68:O68" si="36">+D44+D47+D50+D54+D56+SUM(D58:D66)</f>
        <v>112820254.55999997</v>
      </c>
      <c r="E68" s="35">
        <f t="shared" si="36"/>
        <v>-2009484.0432867515</v>
      </c>
      <c r="F68" s="35">
        <f t="shared" si="36"/>
        <v>-405.41</v>
      </c>
      <c r="G68" s="35">
        <f t="shared" si="36"/>
        <v>473912.47000000003</v>
      </c>
      <c r="H68" s="35">
        <f>+H44+H47+H50+H54+H56+SUM(H58:H66)</f>
        <v>-23841.279999999999</v>
      </c>
      <c r="I68" s="35">
        <f t="shared" si="36"/>
        <v>-249465.82999999996</v>
      </c>
      <c r="J68" s="35">
        <f t="shared" si="36"/>
        <v>-1809284.0932867513</v>
      </c>
      <c r="K68" s="161">
        <f t="shared" si="36"/>
        <v>111010970.46671322</v>
      </c>
      <c r="L68" s="35">
        <f t="shared" si="36"/>
        <v>0</v>
      </c>
      <c r="M68" s="35">
        <f t="shared" si="36"/>
        <v>0</v>
      </c>
      <c r="N68" s="35">
        <f t="shared" si="36"/>
        <v>0</v>
      </c>
      <c r="O68" s="161">
        <f t="shared" si="36"/>
        <v>111010970.46671322</v>
      </c>
      <c r="P68" s="34"/>
      <c r="Q68" s="35">
        <f>+Q44+Q47+Q50+Q54+Q56+SUM(Q58:Q66)</f>
        <v>-1809284.0932867513</v>
      </c>
      <c r="R68" s="35">
        <f>+R44+R47+R50+R54+R56+SUM(R58:R66)</f>
        <v>111010970.46671322</v>
      </c>
    </row>
    <row r="69" spans="1:19">
      <c r="D69" s="154"/>
      <c r="E69" s="19" t="s">
        <v>65</v>
      </c>
      <c r="F69" s="19"/>
      <c r="G69" s="19"/>
      <c r="H69" s="19"/>
      <c r="I69" s="19"/>
      <c r="J69" s="19"/>
      <c r="K69" s="154" t="s">
        <v>65</v>
      </c>
      <c r="L69" s="157"/>
      <c r="M69" s="157"/>
      <c r="N69" s="19" t="s">
        <v>65</v>
      </c>
      <c r="O69" s="154"/>
      <c r="P69" s="185"/>
      <c r="Q69" s="19"/>
      <c r="R69" s="19"/>
    </row>
    <row r="70" spans="1:19">
      <c r="A70" s="10" t="s">
        <v>73</v>
      </c>
      <c r="B70" s="10"/>
      <c r="D70" s="154"/>
      <c r="E70" s="19"/>
      <c r="F70" s="19"/>
      <c r="G70" s="19"/>
      <c r="H70" s="19"/>
      <c r="I70" s="19"/>
      <c r="J70" s="19"/>
      <c r="K70" s="154" t="s">
        <v>65</v>
      </c>
      <c r="L70" s="19"/>
      <c r="M70" s="19"/>
      <c r="N70" s="19"/>
      <c r="O70" s="154"/>
      <c r="P70" s="186"/>
      <c r="Q70" s="19"/>
      <c r="R70" s="19"/>
    </row>
    <row r="71" spans="1:19">
      <c r="B71" s="36" t="s">
        <v>60</v>
      </c>
      <c r="D71" s="154">
        <v>1638166.04</v>
      </c>
      <c r="E71" s="19">
        <v>-58359.920982911834</v>
      </c>
      <c r="F71" s="19">
        <v>-6.05</v>
      </c>
      <c r="G71" s="19">
        <v>8328.77</v>
      </c>
      <c r="H71" s="19">
        <v>0</v>
      </c>
      <c r="I71" s="19">
        <v>0</v>
      </c>
      <c r="J71" s="19">
        <f>SUM(E71:I71)</f>
        <v>-50037.200982911832</v>
      </c>
      <c r="K71" s="154">
        <f>D71+J71</f>
        <v>1588128.8390170883</v>
      </c>
      <c r="L71" s="157">
        <f>$L$13</f>
        <v>0</v>
      </c>
      <c r="M71" s="19">
        <f>ROUND(K71*L71*((366-214)/(366+214*L71)),0)</f>
        <v>0</v>
      </c>
      <c r="N71" s="19">
        <f>SUM(M71:M71)</f>
        <v>0</v>
      </c>
      <c r="O71" s="154">
        <f>K71+N71</f>
        <v>1588128.8390170883</v>
      </c>
      <c r="P71" s="186"/>
      <c r="Q71" s="19">
        <f>J71+N71</f>
        <v>-50037.200982911832</v>
      </c>
      <c r="R71" s="19">
        <f>+D71+Q71</f>
        <v>1588128.8390170883</v>
      </c>
      <c r="S71" s="13"/>
    </row>
    <row r="72" spans="1:19" s="23" customFormat="1">
      <c r="B72" s="36" t="s">
        <v>61</v>
      </c>
      <c r="D72" s="154">
        <v>7842.92</v>
      </c>
      <c r="E72" s="19">
        <v>-103.38020458102757</v>
      </c>
      <c r="F72" s="19">
        <v>0</v>
      </c>
      <c r="G72" s="19">
        <v>0</v>
      </c>
      <c r="H72" s="19">
        <v>0</v>
      </c>
      <c r="I72" s="19">
        <v>0</v>
      </c>
      <c r="J72" s="19">
        <f>SUM(E72:I72)</f>
        <v>-103.38020458102757</v>
      </c>
      <c r="K72" s="154">
        <f>D72+J72</f>
        <v>7739.5397954189721</v>
      </c>
      <c r="L72" s="157">
        <f>$L$13</f>
        <v>0</v>
      </c>
      <c r="M72" s="19">
        <f>ROUND(K72*L72*((366-214)/(366+214*L72)),0)</f>
        <v>0</v>
      </c>
      <c r="N72" s="19">
        <f>SUM(M72:M72)</f>
        <v>0</v>
      </c>
      <c r="O72" s="154">
        <f>K72+N72</f>
        <v>7739.5397954189721</v>
      </c>
      <c r="P72" s="188"/>
      <c r="Q72" s="19">
        <f>J72+N72</f>
        <v>-103.38020458102757</v>
      </c>
      <c r="R72" s="19">
        <f>+D72+Q72</f>
        <v>7739.5397954189721</v>
      </c>
      <c r="S72" s="24"/>
    </row>
    <row r="73" spans="1:19">
      <c r="B73" s="36" t="s">
        <v>63</v>
      </c>
      <c r="D73" s="158">
        <v>2540.89</v>
      </c>
      <c r="E73" s="22">
        <v>-20.265019802686769</v>
      </c>
      <c r="F73" s="22">
        <v>0</v>
      </c>
      <c r="G73" s="22">
        <v>26.75</v>
      </c>
      <c r="H73" s="22">
        <v>0</v>
      </c>
      <c r="I73" s="22">
        <v>0</v>
      </c>
      <c r="J73" s="22">
        <f>SUM(E73:I73)</f>
        <v>6.4849801973132308</v>
      </c>
      <c r="K73" s="158">
        <f>D73+J73</f>
        <v>2547.3749801973131</v>
      </c>
      <c r="L73" s="159">
        <f>$L$13</f>
        <v>0</v>
      </c>
      <c r="M73" s="22">
        <f>ROUND(K73*L73*((366-214)/(366+214*L73)),0)</f>
        <v>0</v>
      </c>
      <c r="N73" s="22">
        <f>SUM(M73:M73)</f>
        <v>0</v>
      </c>
      <c r="O73" s="158">
        <f>K73+N73</f>
        <v>2547.3749801973131</v>
      </c>
      <c r="P73" s="188"/>
      <c r="Q73" s="22">
        <f t="shared" ref="Q73" si="37">J73+N73</f>
        <v>6.4849801973132308</v>
      </c>
      <c r="R73" s="22">
        <f>+D73+Q73</f>
        <v>2547.3749801973131</v>
      </c>
      <c r="S73" s="13"/>
    </row>
    <row r="74" spans="1:19">
      <c r="B74" s="1" t="s">
        <v>33</v>
      </c>
      <c r="D74" s="154">
        <f t="shared" ref="D74:K74" si="38">SUM(D71:D73)</f>
        <v>1648549.8499999999</v>
      </c>
      <c r="E74" s="19">
        <f t="shared" si="38"/>
        <v>-58483.566207295553</v>
      </c>
      <c r="F74" s="19">
        <f t="shared" si="38"/>
        <v>-6.05</v>
      </c>
      <c r="G74" s="19">
        <f t="shared" si="38"/>
        <v>8355.52</v>
      </c>
      <c r="H74" s="19">
        <f t="shared" si="38"/>
        <v>0</v>
      </c>
      <c r="I74" s="19">
        <f t="shared" si="38"/>
        <v>0</v>
      </c>
      <c r="J74" s="19">
        <f t="shared" si="38"/>
        <v>-50134.096207295552</v>
      </c>
      <c r="K74" s="154">
        <f t="shared" si="38"/>
        <v>1598415.7537927045</v>
      </c>
      <c r="L74" s="157"/>
      <c r="M74" s="19">
        <f>SUM(M71:M73)</f>
        <v>0</v>
      </c>
      <c r="N74" s="19">
        <f>SUM(N71:N73)</f>
        <v>0</v>
      </c>
      <c r="O74" s="154">
        <f>SUM(O71:O73)</f>
        <v>1598415.7537927045</v>
      </c>
      <c r="P74" s="186"/>
      <c r="Q74" s="19">
        <f>SUM(Q71:Q73)</f>
        <v>-50134.096207295552</v>
      </c>
      <c r="R74" s="19">
        <f>SUM(R71:R73)</f>
        <v>1598415.7537927045</v>
      </c>
      <c r="S74" s="13"/>
    </row>
    <row r="75" spans="1:19">
      <c r="D75" s="154"/>
      <c r="E75" s="19"/>
      <c r="F75" s="19"/>
      <c r="G75" s="19"/>
      <c r="H75" s="19"/>
      <c r="I75" s="19"/>
      <c r="J75" s="19"/>
      <c r="K75" s="154"/>
      <c r="L75" s="19"/>
      <c r="M75" s="19"/>
      <c r="N75" s="19"/>
      <c r="O75" s="154"/>
      <c r="P75" s="185"/>
      <c r="Q75" s="19"/>
      <c r="R75" s="19"/>
    </row>
    <row r="76" spans="1:19">
      <c r="B76" s="36" t="s">
        <v>66</v>
      </c>
      <c r="D76" s="158">
        <v>8492846.1500000004</v>
      </c>
      <c r="E76" s="22">
        <v>-291886.53671052685</v>
      </c>
      <c r="F76" s="22">
        <v>-27.39</v>
      </c>
      <c r="G76" s="22">
        <v>12776.57</v>
      </c>
      <c r="H76" s="22">
        <v>0</v>
      </c>
      <c r="I76" s="22">
        <v>0</v>
      </c>
      <c r="J76" s="22">
        <f>SUM(E76:I76)</f>
        <v>-279137.35671052686</v>
      </c>
      <c r="K76" s="158">
        <f>D76+J76</f>
        <v>8213708.7932894733</v>
      </c>
      <c r="L76" s="159">
        <f>$L$13</f>
        <v>0</v>
      </c>
      <c r="M76" s="22">
        <f>ROUND(K76*L76*((366-214)/(366+214*L76)),0)</f>
        <v>0</v>
      </c>
      <c r="N76" s="22">
        <f>SUM(M76:M76)</f>
        <v>0</v>
      </c>
      <c r="O76" s="158">
        <f>K76+N76</f>
        <v>8213708.7932894733</v>
      </c>
      <c r="P76" s="188"/>
      <c r="Q76" s="22">
        <f t="shared" ref="Q76" si="39">J76+N76</f>
        <v>-279137.35671052686</v>
      </c>
      <c r="R76" s="22">
        <f>+D76+Q76</f>
        <v>8213708.7932894733</v>
      </c>
      <c r="S76" s="13"/>
    </row>
    <row r="77" spans="1:19">
      <c r="B77" s="1" t="s">
        <v>33</v>
      </c>
      <c r="D77" s="154">
        <f t="shared" ref="D77:K77" si="40">SUM(D76:D76)</f>
        <v>8492846.1500000004</v>
      </c>
      <c r="E77" s="19">
        <f t="shared" si="40"/>
        <v>-291886.53671052685</v>
      </c>
      <c r="F77" s="19">
        <f t="shared" si="40"/>
        <v>-27.39</v>
      </c>
      <c r="G77" s="19">
        <f t="shared" si="40"/>
        <v>12776.57</v>
      </c>
      <c r="H77" s="19">
        <f t="shared" si="40"/>
        <v>0</v>
      </c>
      <c r="I77" s="19">
        <f t="shared" si="40"/>
        <v>0</v>
      </c>
      <c r="J77" s="19">
        <f t="shared" si="40"/>
        <v>-279137.35671052686</v>
      </c>
      <c r="K77" s="154">
        <f t="shared" si="40"/>
        <v>8213708.7932894733</v>
      </c>
      <c r="L77" s="157"/>
      <c r="M77" s="19">
        <f>SUM(M76:M76)</f>
        <v>0</v>
      </c>
      <c r="N77" s="19">
        <f>SUM(N76:N76)</f>
        <v>0</v>
      </c>
      <c r="O77" s="154">
        <f>SUM(O76:O76)</f>
        <v>8213708.7932894733</v>
      </c>
      <c r="P77" s="186"/>
      <c r="Q77" s="19">
        <f>SUM(Q76:Q76)</f>
        <v>-279137.35671052686</v>
      </c>
      <c r="R77" s="19">
        <f>SUM(R76:R76)</f>
        <v>8213708.7932894733</v>
      </c>
      <c r="S77" s="13"/>
    </row>
    <row r="78" spans="1:19">
      <c r="D78" s="154"/>
      <c r="E78" s="19"/>
      <c r="F78" s="19"/>
      <c r="G78" s="19"/>
      <c r="H78" s="19"/>
      <c r="I78" s="19"/>
      <c r="J78" s="19"/>
      <c r="K78" s="154"/>
      <c r="L78" s="99"/>
      <c r="M78" s="19"/>
      <c r="N78" s="19" t="s">
        <v>65</v>
      </c>
      <c r="O78" s="154"/>
      <c r="P78" s="185"/>
      <c r="Q78" s="19"/>
      <c r="R78" s="19"/>
    </row>
    <row r="79" spans="1:19" s="23" customFormat="1">
      <c r="B79" s="36" t="s">
        <v>75</v>
      </c>
      <c r="D79" s="154">
        <v>295307.71999999997</v>
      </c>
      <c r="E79" s="19">
        <v>-4334.9814706250991</v>
      </c>
      <c r="F79" s="19">
        <v>0</v>
      </c>
      <c r="G79" s="19">
        <v>0</v>
      </c>
      <c r="H79" s="19">
        <v>0</v>
      </c>
      <c r="I79" s="19">
        <v>0</v>
      </c>
      <c r="J79" s="19">
        <f>SUM(E79:I79)</f>
        <v>-4334.9814706250991</v>
      </c>
      <c r="K79" s="154">
        <f>D79+J79</f>
        <v>290972.73852937488</v>
      </c>
      <c r="L79" s="157">
        <v>0</v>
      </c>
      <c r="M79" s="19">
        <f>ROUND(K79*L79*((366-214)/(366+214*L79)),0)</f>
        <v>0</v>
      </c>
      <c r="N79" s="19">
        <f>SUM(M79:M79)</f>
        <v>0</v>
      </c>
      <c r="O79" s="154">
        <f>K79+N79</f>
        <v>290972.73852937488</v>
      </c>
      <c r="P79" s="188"/>
      <c r="Q79" s="19">
        <f>J79+N79</f>
        <v>-4334.9814706250991</v>
      </c>
      <c r="R79" s="19">
        <f>+D79+Q79</f>
        <v>290972.73852937488</v>
      </c>
      <c r="S79" s="24"/>
    </row>
    <row r="80" spans="1:19" s="23" customFormat="1">
      <c r="B80" s="36" t="s">
        <v>76</v>
      </c>
      <c r="D80" s="154">
        <v>0</v>
      </c>
      <c r="E80" s="19">
        <v>0</v>
      </c>
      <c r="F80" s="19">
        <v>0</v>
      </c>
      <c r="G80" s="19">
        <v>0</v>
      </c>
      <c r="H80" s="19">
        <v>0</v>
      </c>
      <c r="I80" s="19">
        <v>0</v>
      </c>
      <c r="J80" s="19">
        <f>SUM(E80:I80)</f>
        <v>0</v>
      </c>
      <c r="K80" s="154">
        <f>D80+J80</f>
        <v>0</v>
      </c>
      <c r="L80" s="157">
        <f>$L$13</f>
        <v>0</v>
      </c>
      <c r="M80" s="19">
        <f t="shared" ref="M80:M81" si="41">ROUND(K80*L80*((366-214)/(366+214*L80)),0)</f>
        <v>0</v>
      </c>
      <c r="N80" s="19">
        <f>SUM(M80:M80)</f>
        <v>0</v>
      </c>
      <c r="O80" s="154">
        <f>K80+N80</f>
        <v>0</v>
      </c>
      <c r="P80" s="188"/>
      <c r="Q80" s="19">
        <f>J80+N80</f>
        <v>0</v>
      </c>
      <c r="R80" s="19">
        <f>+D80+Q80</f>
        <v>0</v>
      </c>
      <c r="S80" s="24"/>
    </row>
    <row r="81" spans="1:19" s="23" customFormat="1" ht="18">
      <c r="B81" s="36" t="s">
        <v>67</v>
      </c>
      <c r="D81" s="158">
        <v>39731999.219999999</v>
      </c>
      <c r="E81" s="22">
        <v>-1441785.9469107247</v>
      </c>
      <c r="F81" s="22">
        <v>0</v>
      </c>
      <c r="G81" s="22">
        <v>0</v>
      </c>
      <c r="H81" s="22">
        <v>0</v>
      </c>
      <c r="I81" s="28">
        <v>0</v>
      </c>
      <c r="J81" s="22">
        <f>SUM(E81:I81)</f>
        <v>-1441785.9469107247</v>
      </c>
      <c r="K81" s="158">
        <f>D81+J81</f>
        <v>38290213.273089275</v>
      </c>
      <c r="L81" s="159">
        <f>$L$13</f>
        <v>0</v>
      </c>
      <c r="M81" s="22">
        <f t="shared" si="41"/>
        <v>0</v>
      </c>
      <c r="N81" s="22">
        <f>SUM(M81:M81)</f>
        <v>0</v>
      </c>
      <c r="O81" s="158">
        <f>K81+N81</f>
        <v>38290213.273089275</v>
      </c>
      <c r="P81" s="188"/>
      <c r="Q81" s="22">
        <f t="shared" ref="Q81" si="42">J81+N81</f>
        <v>-1441785.9469107247</v>
      </c>
      <c r="R81" s="22">
        <f>+D81+Q81</f>
        <v>38290213.273089275</v>
      </c>
      <c r="S81" s="24"/>
    </row>
    <row r="82" spans="1:19">
      <c r="B82" s="1" t="s">
        <v>33</v>
      </c>
      <c r="D82" s="154">
        <f t="shared" ref="D82:K82" si="43">SUM(D79:D81)</f>
        <v>40027306.939999998</v>
      </c>
      <c r="E82" s="19">
        <f t="shared" si="43"/>
        <v>-1446120.9283813499</v>
      </c>
      <c r="F82" s="19">
        <f t="shared" si="43"/>
        <v>0</v>
      </c>
      <c r="G82" s="19">
        <f t="shared" si="43"/>
        <v>0</v>
      </c>
      <c r="H82" s="19">
        <f t="shared" si="43"/>
        <v>0</v>
      </c>
      <c r="I82" s="19">
        <f t="shared" si="43"/>
        <v>0</v>
      </c>
      <c r="J82" s="19">
        <f t="shared" si="43"/>
        <v>-1446120.9283813499</v>
      </c>
      <c r="K82" s="154">
        <f t="shared" si="43"/>
        <v>38581186.011618651</v>
      </c>
      <c r="L82" s="157"/>
      <c r="M82" s="19">
        <f>SUM(M79:M81)</f>
        <v>0</v>
      </c>
      <c r="N82" s="19">
        <f>SUM(N79:N81)</f>
        <v>0</v>
      </c>
      <c r="O82" s="154">
        <f>SUM(O79:O81)</f>
        <v>38581186.011618651</v>
      </c>
      <c r="P82" s="186"/>
      <c r="Q82" s="19">
        <f>SUM(Q79:Q81)</f>
        <v>-1446120.9283813499</v>
      </c>
      <c r="R82" s="19">
        <f>SUM(R79:R81)</f>
        <v>38581186.011618651</v>
      </c>
      <c r="S82" s="13"/>
    </row>
    <row r="83" spans="1:19">
      <c r="D83" s="154"/>
      <c r="E83" s="19"/>
      <c r="F83" s="19"/>
      <c r="G83" s="19"/>
      <c r="H83" s="19"/>
      <c r="I83" s="19"/>
      <c r="J83" s="19"/>
      <c r="K83" s="154"/>
      <c r="L83" s="19"/>
      <c r="M83" s="19"/>
      <c r="N83" s="19" t="s">
        <v>65</v>
      </c>
      <c r="O83" s="154"/>
      <c r="P83" s="185"/>
      <c r="Q83" s="19"/>
      <c r="R83" s="19"/>
    </row>
    <row r="84" spans="1:19">
      <c r="B84" s="36" t="s">
        <v>69</v>
      </c>
      <c r="D84" s="158">
        <v>18967.77</v>
      </c>
      <c r="E84" s="22">
        <v>-402.14720581760452</v>
      </c>
      <c r="F84" s="22">
        <v>3.4400000000000004</v>
      </c>
      <c r="G84" s="22">
        <v>118.92</v>
      </c>
      <c r="H84" s="22">
        <v>0</v>
      </c>
      <c r="I84" s="22">
        <v>0</v>
      </c>
      <c r="J84" s="22">
        <f>SUM(E84:I84)</f>
        <v>-279.7872058176045</v>
      </c>
      <c r="K84" s="158">
        <f>D84+J84</f>
        <v>18687.982794182397</v>
      </c>
      <c r="L84" s="159">
        <v>0</v>
      </c>
      <c r="M84" s="22">
        <f>ROUND(K84*L84*((366-214)/(366+214*L84)),0)</f>
        <v>0</v>
      </c>
      <c r="N84" s="22">
        <f>SUM(M84:M84)</f>
        <v>0</v>
      </c>
      <c r="O84" s="158">
        <f>K84+N84</f>
        <v>18687.982794182397</v>
      </c>
      <c r="P84" s="188"/>
      <c r="Q84" s="22">
        <f t="shared" ref="Q84" si="44">J84+N84</f>
        <v>-279.7872058176045</v>
      </c>
      <c r="R84" s="22">
        <f>+D84+Q84</f>
        <v>18687.982794182397</v>
      </c>
      <c r="S84" s="13"/>
    </row>
    <row r="85" spans="1:19">
      <c r="B85" s="1" t="s">
        <v>33</v>
      </c>
      <c r="D85" s="154">
        <f t="shared" ref="D85:K85" si="45">SUM(D84:D84)</f>
        <v>18967.77</v>
      </c>
      <c r="E85" s="19">
        <f t="shared" si="45"/>
        <v>-402.14720581760452</v>
      </c>
      <c r="F85" s="19">
        <f t="shared" si="45"/>
        <v>3.4400000000000004</v>
      </c>
      <c r="G85" s="19">
        <f t="shared" si="45"/>
        <v>118.92</v>
      </c>
      <c r="H85" s="19"/>
      <c r="I85" s="19">
        <f t="shared" si="45"/>
        <v>0</v>
      </c>
      <c r="J85" s="19">
        <f t="shared" si="45"/>
        <v>-279.7872058176045</v>
      </c>
      <c r="K85" s="154">
        <f t="shared" si="45"/>
        <v>18687.982794182397</v>
      </c>
      <c r="L85" s="159"/>
      <c r="M85" s="19">
        <f>SUM(M84:M84)</f>
        <v>0</v>
      </c>
      <c r="N85" s="19">
        <f>SUM(N84:N84)</f>
        <v>0</v>
      </c>
      <c r="O85" s="154">
        <f>SUM(O84:O84)</f>
        <v>18687.982794182397</v>
      </c>
      <c r="P85" s="186"/>
      <c r="Q85" s="19">
        <f>SUM(Q84:Q84)</f>
        <v>-279.7872058176045</v>
      </c>
      <c r="R85" s="19">
        <f>SUM(R84:R84)</f>
        <v>18687.982794182397</v>
      </c>
      <c r="S85" s="13"/>
    </row>
    <row r="86" spans="1:19">
      <c r="D86" s="154"/>
      <c r="E86" s="19"/>
      <c r="F86" s="19"/>
      <c r="G86" s="19"/>
      <c r="H86" s="19"/>
      <c r="I86" s="19"/>
      <c r="J86" s="19"/>
      <c r="K86" s="154"/>
      <c r="L86" s="22"/>
      <c r="M86" s="19"/>
      <c r="N86" s="19"/>
      <c r="O86" s="154"/>
      <c r="P86" s="185"/>
      <c r="Q86" s="19"/>
      <c r="R86" s="19"/>
    </row>
    <row r="87" spans="1:19" s="23" customFormat="1">
      <c r="B87" s="1" t="s">
        <v>36</v>
      </c>
      <c r="D87" s="154">
        <v>0</v>
      </c>
      <c r="E87" s="22">
        <v>0</v>
      </c>
      <c r="F87" s="22">
        <v>0</v>
      </c>
      <c r="G87" s="22">
        <v>0</v>
      </c>
      <c r="H87" s="22">
        <v>0</v>
      </c>
      <c r="I87" s="22">
        <v>0</v>
      </c>
      <c r="J87" s="22">
        <f>SUM(E87:I87)</f>
        <v>0</v>
      </c>
      <c r="K87" s="158">
        <f>D87+J87</f>
        <v>0</v>
      </c>
      <c r="L87" s="159">
        <v>0</v>
      </c>
      <c r="M87" s="22">
        <f t="shared" ref="M87" si="46">ROUND(K87*L87*((366-30)/(366+30*L87)),0)</f>
        <v>0</v>
      </c>
      <c r="N87" s="22">
        <f>SUM(M87:M87)</f>
        <v>0</v>
      </c>
      <c r="O87" s="158">
        <f>K87+N87</f>
        <v>0</v>
      </c>
      <c r="P87" s="188"/>
      <c r="Q87" s="22">
        <f t="shared" ref="Q87:Q95" si="47">J87+N87</f>
        <v>0</v>
      </c>
      <c r="R87" s="22">
        <f>+D87+Q87</f>
        <v>0</v>
      </c>
      <c r="S87" s="24"/>
    </row>
    <row r="88" spans="1:19" s="23" customFormat="1">
      <c r="B88" s="1"/>
      <c r="D88" s="154"/>
      <c r="E88" s="22"/>
      <c r="F88" s="22"/>
      <c r="G88" s="22"/>
      <c r="H88" s="22"/>
      <c r="I88" s="22"/>
      <c r="J88" s="22"/>
      <c r="K88" s="158"/>
      <c r="L88" s="159"/>
      <c r="M88" s="22"/>
      <c r="N88" s="22"/>
      <c r="O88" s="158"/>
      <c r="P88" s="188"/>
      <c r="Q88" s="22"/>
      <c r="R88" s="22"/>
      <c r="S88" s="24"/>
    </row>
    <row r="89" spans="1:19" s="23" customFormat="1">
      <c r="B89" s="1" t="s">
        <v>38</v>
      </c>
      <c r="D89" s="158">
        <v>-510000</v>
      </c>
      <c r="E89" s="22">
        <f>-D89</f>
        <v>510000</v>
      </c>
      <c r="F89" s="22">
        <v>0</v>
      </c>
      <c r="G89" s="22">
        <v>0</v>
      </c>
      <c r="H89" s="22">
        <v>0</v>
      </c>
      <c r="I89" s="22">
        <v>0</v>
      </c>
      <c r="J89" s="22">
        <f t="shared" ref="J89:J93" si="48">SUM(E89:I89)</f>
        <v>510000</v>
      </c>
      <c r="K89" s="158">
        <f t="shared" ref="K89:K93" si="49">D89+J89</f>
        <v>0</v>
      </c>
      <c r="L89" s="159">
        <v>0</v>
      </c>
      <c r="M89" s="22">
        <f t="shared" ref="M89:M93" si="50">ROUND(K89*L89*((366-30)/(366+30*L89)),0)</f>
        <v>0</v>
      </c>
      <c r="N89" s="22">
        <f t="shared" ref="N89:N93" si="51">SUM(M89:M89)</f>
        <v>0</v>
      </c>
      <c r="O89" s="158">
        <f t="shared" ref="O89:O93" si="52">K89+N89</f>
        <v>0</v>
      </c>
      <c r="P89" s="188"/>
      <c r="Q89" s="22">
        <f t="shared" si="47"/>
        <v>510000</v>
      </c>
      <c r="R89" s="22">
        <f>+D89+Q89</f>
        <v>0</v>
      </c>
      <c r="S89" s="24"/>
    </row>
    <row r="90" spans="1:19" s="23" customFormat="1">
      <c r="A90" s="1"/>
      <c r="B90" s="1" t="s">
        <v>40</v>
      </c>
      <c r="C90" s="1"/>
      <c r="D90" s="158">
        <v>-2412763.0700000003</v>
      </c>
      <c r="E90" s="22">
        <f>-D90</f>
        <v>2412763.0700000003</v>
      </c>
      <c r="F90" s="22">
        <v>0</v>
      </c>
      <c r="G90" s="22">
        <v>0</v>
      </c>
      <c r="H90" s="22">
        <v>0</v>
      </c>
      <c r="I90" s="22">
        <v>0</v>
      </c>
      <c r="J90" s="22">
        <f t="shared" si="48"/>
        <v>2412763.0700000003</v>
      </c>
      <c r="K90" s="158">
        <f t="shared" si="49"/>
        <v>0</v>
      </c>
      <c r="L90" s="159">
        <v>0</v>
      </c>
      <c r="M90" s="22">
        <f t="shared" si="50"/>
        <v>0</v>
      </c>
      <c r="N90" s="22">
        <f t="shared" si="51"/>
        <v>0</v>
      </c>
      <c r="O90" s="158">
        <f t="shared" si="52"/>
        <v>0</v>
      </c>
      <c r="P90" s="188"/>
      <c r="Q90" s="22">
        <f t="shared" si="47"/>
        <v>2412763.0700000003</v>
      </c>
      <c r="R90" s="22">
        <f>+D90+Q90</f>
        <v>0</v>
      </c>
      <c r="S90" s="24"/>
    </row>
    <row r="91" spans="1:19" s="23" customFormat="1">
      <c r="B91" s="1" t="s">
        <v>48</v>
      </c>
      <c r="D91" s="158">
        <v>1823483.05</v>
      </c>
      <c r="E91" s="22">
        <f>-D91</f>
        <v>-1823483.05</v>
      </c>
      <c r="F91" s="22">
        <v>0</v>
      </c>
      <c r="G91" s="22">
        <v>0</v>
      </c>
      <c r="H91" s="22">
        <v>0</v>
      </c>
      <c r="I91" s="22">
        <v>0</v>
      </c>
      <c r="J91" s="22">
        <f t="shared" si="48"/>
        <v>-1823483.05</v>
      </c>
      <c r="K91" s="158">
        <f t="shared" si="49"/>
        <v>0</v>
      </c>
      <c r="L91" s="159">
        <v>0</v>
      </c>
      <c r="M91" s="22">
        <f t="shared" si="50"/>
        <v>0</v>
      </c>
      <c r="N91" s="22">
        <f t="shared" si="51"/>
        <v>0</v>
      </c>
      <c r="O91" s="158">
        <f t="shared" si="52"/>
        <v>0</v>
      </c>
      <c r="P91" s="188"/>
      <c r="Q91" s="22">
        <f t="shared" si="47"/>
        <v>-1823483.05</v>
      </c>
      <c r="R91" s="22">
        <f>+D91+Q91</f>
        <v>0</v>
      </c>
      <c r="S91" s="24"/>
    </row>
    <row r="92" spans="1:19" s="23" customFormat="1">
      <c r="B92" s="1" t="s">
        <v>78</v>
      </c>
      <c r="D92" s="158">
        <v>2207.91</v>
      </c>
      <c r="E92" s="22">
        <v>0</v>
      </c>
      <c r="F92" s="22">
        <v>0</v>
      </c>
      <c r="G92" s="22">
        <f>-D92</f>
        <v>-2207.91</v>
      </c>
      <c r="H92" s="22">
        <v>0</v>
      </c>
      <c r="I92" s="22">
        <v>0</v>
      </c>
      <c r="J92" s="22">
        <f t="shared" si="48"/>
        <v>-2207.91</v>
      </c>
      <c r="K92" s="158">
        <f t="shared" si="49"/>
        <v>0</v>
      </c>
      <c r="L92" s="159">
        <v>0</v>
      </c>
      <c r="M92" s="22">
        <f t="shared" si="50"/>
        <v>0</v>
      </c>
      <c r="N92" s="22">
        <f t="shared" si="51"/>
        <v>0</v>
      </c>
      <c r="O92" s="158">
        <f t="shared" si="52"/>
        <v>0</v>
      </c>
      <c r="P92" s="188"/>
      <c r="Q92" s="22">
        <f t="shared" si="47"/>
        <v>-2207.91</v>
      </c>
      <c r="R92" s="22">
        <f>+D92+Q92</f>
        <v>0</v>
      </c>
      <c r="S92" s="24"/>
    </row>
    <row r="93" spans="1:19" s="23" customFormat="1">
      <c r="B93" s="1" t="s">
        <v>54</v>
      </c>
      <c r="D93" s="158">
        <v>72578.37</v>
      </c>
      <c r="E93" s="22">
        <f>D93*-1</f>
        <v>-72578.37</v>
      </c>
      <c r="F93" s="22">
        <v>0</v>
      </c>
      <c r="G93" s="22">
        <v>0</v>
      </c>
      <c r="H93" s="22">
        <v>0</v>
      </c>
      <c r="I93" s="22">
        <v>0</v>
      </c>
      <c r="J93" s="22">
        <f t="shared" si="48"/>
        <v>-72578.37</v>
      </c>
      <c r="K93" s="158">
        <f t="shared" si="49"/>
        <v>0</v>
      </c>
      <c r="L93" s="159">
        <v>0</v>
      </c>
      <c r="M93" s="22">
        <f t="shared" si="50"/>
        <v>0</v>
      </c>
      <c r="N93" s="22">
        <f t="shared" si="51"/>
        <v>0</v>
      </c>
      <c r="O93" s="158">
        <f t="shared" si="52"/>
        <v>0</v>
      </c>
      <c r="P93" s="188"/>
      <c r="Q93" s="22">
        <f t="shared" si="47"/>
        <v>-72578.37</v>
      </c>
      <c r="R93" s="22">
        <f>+D93+Q93</f>
        <v>0</v>
      </c>
      <c r="S93" s="24"/>
    </row>
    <row r="94" spans="1:19" s="23" customFormat="1">
      <c r="A94" s="1"/>
      <c r="C94" s="1"/>
      <c r="D94" s="154"/>
      <c r="E94" s="19"/>
      <c r="F94" s="19"/>
      <c r="G94" s="19"/>
      <c r="H94" s="19"/>
      <c r="I94" s="19"/>
      <c r="J94" s="19"/>
      <c r="K94" s="154"/>
      <c r="L94" s="159"/>
      <c r="M94" s="19"/>
      <c r="N94" s="19"/>
      <c r="O94" s="158"/>
      <c r="P94" s="188"/>
      <c r="Q94" s="22"/>
      <c r="R94" s="19"/>
      <c r="S94" s="24"/>
    </row>
    <row r="95" spans="1:19" s="23" customFormat="1">
      <c r="B95" s="1" t="s">
        <v>147</v>
      </c>
      <c r="D95" s="158">
        <v>236000</v>
      </c>
      <c r="E95" s="22">
        <v>0</v>
      </c>
      <c r="F95" s="22">
        <v>0</v>
      </c>
      <c r="G95" s="22">
        <v>0</v>
      </c>
      <c r="H95" s="22">
        <v>0</v>
      </c>
      <c r="I95" s="22">
        <v>0</v>
      </c>
      <c r="J95" s="22">
        <f>SUM(E95:I95)</f>
        <v>0</v>
      </c>
      <c r="K95" s="158">
        <f>D95+J95</f>
        <v>236000</v>
      </c>
      <c r="L95" s="159">
        <v>0</v>
      </c>
      <c r="M95" s="22">
        <f t="shared" ref="M95" si="53">ROUND(K95*L95*((366-30)/(366+30*L95)),0)</f>
        <v>0</v>
      </c>
      <c r="N95" s="22">
        <f>SUM(M95:M95)</f>
        <v>0</v>
      </c>
      <c r="O95" s="158">
        <f>K95+N95</f>
        <v>236000</v>
      </c>
      <c r="P95" s="188"/>
      <c r="Q95" s="22">
        <f t="shared" si="47"/>
        <v>0</v>
      </c>
      <c r="R95" s="22">
        <f>+D95+Q95</f>
        <v>236000</v>
      </c>
      <c r="S95" s="24"/>
    </row>
    <row r="96" spans="1:19" s="23" customFormat="1">
      <c r="A96" s="1"/>
      <c r="C96" s="1"/>
      <c r="D96" s="158"/>
      <c r="E96" s="22"/>
      <c r="F96" s="22"/>
      <c r="G96" s="22"/>
      <c r="H96" s="22"/>
      <c r="I96" s="22"/>
      <c r="J96" s="22"/>
      <c r="K96" s="158"/>
      <c r="L96" s="22"/>
      <c r="M96" s="22"/>
      <c r="N96" s="22"/>
      <c r="O96" s="158"/>
      <c r="P96" s="188"/>
      <c r="Q96" s="22"/>
      <c r="R96" s="22"/>
      <c r="S96" s="24"/>
    </row>
    <row r="97" spans="1:19">
      <c r="B97" s="29" t="s">
        <v>6</v>
      </c>
      <c r="C97" s="30"/>
      <c r="D97" s="161">
        <f t="shared" ref="D97:O97" si="54">+D74+D77+D82+D85+D87+SUM(D89:D95)</f>
        <v>49399176.969999999</v>
      </c>
      <c r="E97" s="35">
        <f t="shared" si="54"/>
        <v>-770191.52850498969</v>
      </c>
      <c r="F97" s="35">
        <f t="shared" si="54"/>
        <v>-29.999999999999996</v>
      </c>
      <c r="G97" s="35">
        <f t="shared" si="54"/>
        <v>19043.099999999999</v>
      </c>
      <c r="H97" s="35">
        <f t="shared" si="54"/>
        <v>0</v>
      </c>
      <c r="I97" s="35">
        <f t="shared" si="54"/>
        <v>0</v>
      </c>
      <c r="J97" s="35">
        <f t="shared" si="54"/>
        <v>-751178.4285049896</v>
      </c>
      <c r="K97" s="161">
        <f t="shared" si="54"/>
        <v>48647998.54149501</v>
      </c>
      <c r="L97" s="35">
        <f t="shared" si="54"/>
        <v>0</v>
      </c>
      <c r="M97" s="35">
        <f t="shared" si="54"/>
        <v>0</v>
      </c>
      <c r="N97" s="35">
        <f t="shared" si="54"/>
        <v>0</v>
      </c>
      <c r="O97" s="161">
        <f t="shared" si="54"/>
        <v>48647998.54149501</v>
      </c>
      <c r="P97" s="34"/>
      <c r="Q97" s="35">
        <f>+Q74+Q77+Q82+Q85+Q87+SUM(Q89:Q95)</f>
        <v>-751178.4285049896</v>
      </c>
      <c r="R97" s="35">
        <f>+R74+R77+R82+R85+R87+SUM(R89:R95)</f>
        <v>48647998.54149501</v>
      </c>
      <c r="S97" s="13"/>
    </row>
    <row r="98" spans="1:19">
      <c r="D98" s="154"/>
      <c r="E98" s="19"/>
      <c r="F98" s="19"/>
      <c r="G98" s="19"/>
      <c r="H98" s="19"/>
      <c r="I98" s="19"/>
      <c r="J98" s="19"/>
      <c r="K98" s="154" t="s">
        <v>65</v>
      </c>
      <c r="L98" s="19"/>
      <c r="M98" s="19"/>
      <c r="N98" s="19"/>
      <c r="O98" s="154" t="s">
        <v>65</v>
      </c>
      <c r="P98" s="185"/>
      <c r="Q98" s="19"/>
      <c r="R98" s="19"/>
      <c r="S98" s="163"/>
    </row>
    <row r="99" spans="1:19">
      <c r="B99" s="10"/>
      <c r="D99" s="154"/>
      <c r="E99" s="19"/>
      <c r="F99" s="19"/>
      <c r="G99" s="19"/>
      <c r="H99" s="19"/>
      <c r="I99" s="19"/>
      <c r="J99" s="19"/>
      <c r="K99" s="154" t="s">
        <v>65</v>
      </c>
      <c r="L99" s="19"/>
      <c r="M99" s="19"/>
      <c r="N99" s="19"/>
      <c r="O99" s="154"/>
      <c r="P99" s="186"/>
      <c r="Q99" s="19"/>
      <c r="R99" s="19"/>
    </row>
    <row r="100" spans="1:19">
      <c r="A100" s="10" t="s">
        <v>79</v>
      </c>
      <c r="B100" s="10"/>
      <c r="D100" s="154"/>
      <c r="E100" s="19"/>
      <c r="F100" s="19"/>
      <c r="G100" s="19"/>
      <c r="H100" s="19"/>
      <c r="I100" s="19"/>
      <c r="J100" s="19"/>
      <c r="K100" s="154"/>
      <c r="L100" s="19"/>
      <c r="M100" s="19"/>
      <c r="N100" s="19"/>
      <c r="O100" s="154"/>
      <c r="P100" s="186"/>
      <c r="Q100" s="19"/>
      <c r="R100" s="19"/>
    </row>
    <row r="101" spans="1:19">
      <c r="B101" s="36" t="s">
        <v>81</v>
      </c>
      <c r="D101" s="154">
        <v>12393309.609999999</v>
      </c>
      <c r="E101" s="19">
        <v>-459297.08784872392</v>
      </c>
      <c r="F101" s="19">
        <v>-403.31</v>
      </c>
      <c r="G101" s="19">
        <v>655204.29</v>
      </c>
      <c r="H101" s="19">
        <v>0</v>
      </c>
      <c r="I101" s="19">
        <v>-821873.6</v>
      </c>
      <c r="J101" s="19">
        <f>SUM(E101:I101)</f>
        <v>-626369.70784872386</v>
      </c>
      <c r="K101" s="154">
        <f>D101+J101</f>
        <v>11766939.902151275</v>
      </c>
      <c r="L101" s="157">
        <f>$L$13</f>
        <v>0</v>
      </c>
      <c r="M101" s="19">
        <f>ROUND(K101*L101*((366-214)/(366+214*L101)),0)</f>
        <v>0</v>
      </c>
      <c r="N101" s="19">
        <f>SUM(M101:M101)</f>
        <v>0</v>
      </c>
      <c r="O101" s="154">
        <f>K101+N101</f>
        <v>11766939.902151275</v>
      </c>
      <c r="P101" s="186"/>
      <c r="Q101" s="19">
        <f>J101+N101</f>
        <v>-626369.70784872386</v>
      </c>
      <c r="R101" s="19">
        <f>+D101+Q101</f>
        <v>11766939.902151275</v>
      </c>
      <c r="S101" s="13"/>
    </row>
    <row r="102" spans="1:19" ht="18">
      <c r="B102" s="36" t="s">
        <v>82</v>
      </c>
      <c r="D102" s="158">
        <v>426246.96</v>
      </c>
      <c r="E102" s="28">
        <v>-15037.262337516253</v>
      </c>
      <c r="F102" s="28">
        <v>-18.010000000000002</v>
      </c>
      <c r="G102" s="28">
        <v>0</v>
      </c>
      <c r="H102" s="28">
        <v>0</v>
      </c>
      <c r="I102" s="28">
        <v>0</v>
      </c>
      <c r="J102" s="22">
        <f>SUM(E102:I102)</f>
        <v>-15055.272337516253</v>
      </c>
      <c r="K102" s="158">
        <f>D102+J102</f>
        <v>411191.68766248378</v>
      </c>
      <c r="L102" s="164">
        <f>$L$13</f>
        <v>0</v>
      </c>
      <c r="M102" s="22">
        <f>ROUND(K102*L102*((366-214)/(366+214*L102)),0)</f>
        <v>0</v>
      </c>
      <c r="N102" s="22">
        <f>SUM(M102:M102)</f>
        <v>0</v>
      </c>
      <c r="O102" s="158">
        <f>K102+N102</f>
        <v>411191.68766248378</v>
      </c>
      <c r="P102" s="188"/>
      <c r="Q102" s="22">
        <f t="shared" ref="Q102" si="55">J102+N102</f>
        <v>-15055.272337516253</v>
      </c>
      <c r="R102" s="22">
        <f>+D102+Q102</f>
        <v>411191.68766248378</v>
      </c>
      <c r="S102" s="13"/>
    </row>
    <row r="103" spans="1:19">
      <c r="B103" s="1" t="s">
        <v>33</v>
      </c>
      <c r="D103" s="154">
        <f t="shared" ref="D103:K103" si="56">SUM(D101:D102)</f>
        <v>12819556.57</v>
      </c>
      <c r="E103" s="19">
        <f t="shared" si="56"/>
        <v>-474334.35018624016</v>
      </c>
      <c r="F103" s="19">
        <f t="shared" si="56"/>
        <v>-421.32</v>
      </c>
      <c r="G103" s="19">
        <f t="shared" si="56"/>
        <v>655204.29</v>
      </c>
      <c r="H103" s="19">
        <f t="shared" si="56"/>
        <v>0</v>
      </c>
      <c r="I103" s="19">
        <f t="shared" si="56"/>
        <v>-821873.6</v>
      </c>
      <c r="J103" s="19">
        <f t="shared" si="56"/>
        <v>-641424.98018624017</v>
      </c>
      <c r="K103" s="154">
        <f t="shared" si="56"/>
        <v>12178131.58981376</v>
      </c>
      <c r="L103" s="157"/>
      <c r="M103" s="19">
        <f>SUM(M101:M102)</f>
        <v>0</v>
      </c>
      <c r="N103" s="19">
        <f>SUM(N101:N102)</f>
        <v>0</v>
      </c>
      <c r="O103" s="154">
        <f>SUM(O101:O102)</f>
        <v>12178131.58981376</v>
      </c>
      <c r="P103" s="186"/>
      <c r="Q103" s="19">
        <f>SUM(Q101:Q102)</f>
        <v>-641424.98018624017</v>
      </c>
      <c r="R103" s="19">
        <f>SUM(R101:R102)</f>
        <v>12178131.58981376</v>
      </c>
      <c r="S103" s="13"/>
    </row>
    <row r="104" spans="1:19" s="23" customFormat="1">
      <c r="A104" s="1"/>
      <c r="B104" s="1"/>
      <c r="C104" s="1"/>
      <c r="D104" s="154"/>
      <c r="E104" s="19"/>
      <c r="F104" s="19"/>
      <c r="G104" s="19"/>
      <c r="H104" s="19"/>
      <c r="I104" s="19"/>
      <c r="J104" s="19"/>
      <c r="K104" s="154"/>
      <c r="L104" s="157"/>
      <c r="M104" s="19"/>
      <c r="N104" s="19"/>
      <c r="O104" s="154"/>
      <c r="P104" s="188"/>
      <c r="Q104" s="19"/>
      <c r="R104" s="19"/>
      <c r="S104" s="24"/>
    </row>
    <row r="105" spans="1:19" s="23" customFormat="1">
      <c r="B105" s="1" t="s">
        <v>36</v>
      </c>
      <c r="D105" s="158">
        <v>204655.39</v>
      </c>
      <c r="E105" s="22">
        <v>0</v>
      </c>
      <c r="F105" s="22">
        <v>0</v>
      </c>
      <c r="G105" s="22">
        <v>0</v>
      </c>
      <c r="H105" s="22">
        <v>0</v>
      </c>
      <c r="I105" s="22">
        <v>0</v>
      </c>
      <c r="J105" s="22">
        <f>SUM(E105:I105)</f>
        <v>0</v>
      </c>
      <c r="K105" s="158">
        <f>D105+J105</f>
        <v>204655.39</v>
      </c>
      <c r="L105" s="159">
        <v>0</v>
      </c>
      <c r="M105" s="22">
        <f>ROUND(K105*L105*((366-214)/(366+214*L105)),0)</f>
        <v>0</v>
      </c>
      <c r="N105" s="22">
        <f>SUM(M105:M105)</f>
        <v>0</v>
      </c>
      <c r="O105" s="158">
        <f>K105+N105</f>
        <v>204655.39</v>
      </c>
      <c r="P105" s="188"/>
      <c r="Q105" s="22">
        <f t="shared" ref="Q105:Q115" si="57">J105+N105</f>
        <v>0</v>
      </c>
      <c r="R105" s="22">
        <f>+D105+Q105</f>
        <v>204655.39</v>
      </c>
      <c r="S105" s="24"/>
    </row>
    <row r="106" spans="1:19" s="23" customFormat="1">
      <c r="B106" s="1"/>
      <c r="D106" s="154"/>
      <c r="E106" s="22"/>
      <c r="F106" s="22"/>
      <c r="G106" s="22"/>
      <c r="H106" s="22"/>
      <c r="I106" s="22"/>
      <c r="J106" s="22"/>
      <c r="K106" s="158"/>
      <c r="L106" s="159"/>
      <c r="M106" s="22"/>
      <c r="N106" s="22"/>
      <c r="O106" s="158"/>
      <c r="P106" s="188"/>
      <c r="Q106" s="22"/>
      <c r="R106" s="22"/>
      <c r="S106" s="24"/>
    </row>
    <row r="107" spans="1:19" s="23" customFormat="1">
      <c r="B107" s="1" t="s">
        <v>84</v>
      </c>
      <c r="D107" s="158">
        <v>49900</v>
      </c>
      <c r="E107" s="22">
        <f>-D107</f>
        <v>-49900</v>
      </c>
      <c r="F107" s="22">
        <v>0</v>
      </c>
      <c r="G107" s="22">
        <v>0</v>
      </c>
      <c r="H107" s="22">
        <v>0</v>
      </c>
      <c r="I107" s="22">
        <v>0</v>
      </c>
      <c r="J107" s="22">
        <f t="shared" ref="J107:J113" si="58">SUM(E107:I107)</f>
        <v>-49900</v>
      </c>
      <c r="K107" s="158">
        <f t="shared" ref="K107:K113" si="59">D107+J107</f>
        <v>0</v>
      </c>
      <c r="L107" s="159">
        <v>0</v>
      </c>
      <c r="M107" s="22">
        <f>ROUND(K107*L107*((366-30)/(366+30*L107)),0)</f>
        <v>0</v>
      </c>
      <c r="N107" s="22">
        <f t="shared" ref="N107:N113" si="60">SUM(M107:M107)</f>
        <v>0</v>
      </c>
      <c r="O107" s="158">
        <f t="shared" ref="O107:O113" si="61">K107+N107</f>
        <v>0</v>
      </c>
      <c r="P107" s="188"/>
      <c r="Q107" s="22">
        <f t="shared" si="57"/>
        <v>-49900</v>
      </c>
      <c r="R107" s="22">
        <f t="shared" ref="R107:R113" si="62">+D107+Q107</f>
        <v>0</v>
      </c>
      <c r="S107" s="24"/>
    </row>
    <row r="108" spans="1:19" s="23" customFormat="1">
      <c r="B108" s="1" t="s">
        <v>38</v>
      </c>
      <c r="D108" s="158">
        <v>-120000</v>
      </c>
      <c r="E108" s="22">
        <f>-D108</f>
        <v>120000</v>
      </c>
      <c r="F108" s="22">
        <v>0</v>
      </c>
      <c r="G108" s="22">
        <v>0</v>
      </c>
      <c r="H108" s="22">
        <v>0</v>
      </c>
      <c r="I108" s="22">
        <v>0</v>
      </c>
      <c r="J108" s="22">
        <f>SUM(E108:I108)</f>
        <v>120000</v>
      </c>
      <c r="K108" s="158">
        <f t="shared" si="59"/>
        <v>0</v>
      </c>
      <c r="L108" s="159">
        <v>0</v>
      </c>
      <c r="M108" s="22">
        <f t="shared" ref="M108:M115" si="63">ROUND(K108*L108*((366-30)/(366+30*L108)),0)</f>
        <v>0</v>
      </c>
      <c r="N108" s="22">
        <f t="shared" si="60"/>
        <v>0</v>
      </c>
      <c r="O108" s="158">
        <f t="shared" si="61"/>
        <v>0</v>
      </c>
      <c r="P108" s="188"/>
      <c r="Q108" s="22">
        <f t="shared" si="57"/>
        <v>120000</v>
      </c>
      <c r="R108" s="22">
        <f t="shared" si="62"/>
        <v>0</v>
      </c>
      <c r="S108" s="24"/>
    </row>
    <row r="109" spans="1:19">
      <c r="B109" s="1" t="s">
        <v>40</v>
      </c>
      <c r="D109" s="158">
        <v>-505839.87</v>
      </c>
      <c r="E109" s="22">
        <f>-D109</f>
        <v>505839.87</v>
      </c>
      <c r="F109" s="22">
        <v>0</v>
      </c>
      <c r="G109" s="19">
        <v>0</v>
      </c>
      <c r="H109" s="19">
        <v>0</v>
      </c>
      <c r="I109" s="22">
        <v>0</v>
      </c>
      <c r="J109" s="22">
        <f t="shared" si="58"/>
        <v>505839.87</v>
      </c>
      <c r="K109" s="158">
        <f t="shared" si="59"/>
        <v>0</v>
      </c>
      <c r="L109" s="159">
        <v>0</v>
      </c>
      <c r="M109" s="22">
        <f t="shared" si="63"/>
        <v>0</v>
      </c>
      <c r="N109" s="22">
        <f t="shared" si="60"/>
        <v>0</v>
      </c>
      <c r="O109" s="158">
        <f t="shared" si="61"/>
        <v>0</v>
      </c>
      <c r="P109" s="189"/>
      <c r="Q109" s="22">
        <f t="shared" si="57"/>
        <v>505839.87</v>
      </c>
      <c r="R109" s="22">
        <f t="shared" si="62"/>
        <v>0</v>
      </c>
    </row>
    <row r="110" spans="1:19" s="23" customFormat="1">
      <c r="B110" s="1" t="s">
        <v>48</v>
      </c>
      <c r="D110" s="158">
        <v>505839.87</v>
      </c>
      <c r="E110" s="22">
        <f>-D110</f>
        <v>-505839.87</v>
      </c>
      <c r="F110" s="22">
        <v>0</v>
      </c>
      <c r="G110" s="22">
        <v>0</v>
      </c>
      <c r="H110" s="22">
        <v>0</v>
      </c>
      <c r="I110" s="22">
        <v>0</v>
      </c>
      <c r="J110" s="22">
        <f t="shared" si="58"/>
        <v>-505839.87</v>
      </c>
      <c r="K110" s="158">
        <f t="shared" si="59"/>
        <v>0</v>
      </c>
      <c r="L110" s="159">
        <v>0</v>
      </c>
      <c r="M110" s="22">
        <f t="shared" si="63"/>
        <v>0</v>
      </c>
      <c r="N110" s="22">
        <f t="shared" si="60"/>
        <v>0</v>
      </c>
      <c r="O110" s="158">
        <f t="shared" si="61"/>
        <v>0</v>
      </c>
      <c r="P110" s="188"/>
      <c r="Q110" s="22">
        <f t="shared" si="57"/>
        <v>-505839.87</v>
      </c>
      <c r="R110" s="22">
        <f t="shared" si="62"/>
        <v>0</v>
      </c>
      <c r="S110" s="24"/>
    </row>
    <row r="111" spans="1:19" s="23" customFormat="1">
      <c r="B111" s="1" t="s">
        <v>50</v>
      </c>
      <c r="D111" s="158">
        <v>69.11</v>
      </c>
      <c r="E111" s="22">
        <f>-D111</f>
        <v>-69.11</v>
      </c>
      <c r="F111" s="22">
        <v>0</v>
      </c>
      <c r="G111" s="22">
        <v>0</v>
      </c>
      <c r="H111" s="22">
        <v>0</v>
      </c>
      <c r="I111" s="22">
        <v>0</v>
      </c>
      <c r="J111" s="22">
        <f t="shared" si="58"/>
        <v>-69.11</v>
      </c>
      <c r="K111" s="158">
        <f t="shared" si="59"/>
        <v>0</v>
      </c>
      <c r="L111" s="159">
        <v>0</v>
      </c>
      <c r="M111" s="22">
        <f t="shared" si="63"/>
        <v>0</v>
      </c>
      <c r="N111" s="22">
        <f t="shared" si="60"/>
        <v>0</v>
      </c>
      <c r="O111" s="158">
        <f t="shared" si="61"/>
        <v>0</v>
      </c>
      <c r="P111" s="188"/>
      <c r="Q111" s="22">
        <f t="shared" si="57"/>
        <v>-69.11</v>
      </c>
      <c r="R111" s="22">
        <f t="shared" si="62"/>
        <v>0</v>
      </c>
      <c r="S111" s="24"/>
    </row>
    <row r="112" spans="1:19" s="23" customFormat="1">
      <c r="B112" s="1" t="s">
        <v>78</v>
      </c>
      <c r="D112" s="158">
        <v>74485.850000000006</v>
      </c>
      <c r="E112" s="22">
        <v>0</v>
      </c>
      <c r="F112" s="22">
        <v>0</v>
      </c>
      <c r="G112" s="22">
        <f>-D112</f>
        <v>-74485.850000000006</v>
      </c>
      <c r="H112" s="22">
        <v>0</v>
      </c>
      <c r="I112" s="22">
        <v>0</v>
      </c>
      <c r="J112" s="22">
        <f t="shared" si="58"/>
        <v>-74485.850000000006</v>
      </c>
      <c r="K112" s="158">
        <f t="shared" si="59"/>
        <v>0</v>
      </c>
      <c r="L112" s="159">
        <v>0</v>
      </c>
      <c r="M112" s="22">
        <f t="shared" si="63"/>
        <v>0</v>
      </c>
      <c r="N112" s="22">
        <f t="shared" si="60"/>
        <v>0</v>
      </c>
      <c r="O112" s="158">
        <f t="shared" si="61"/>
        <v>0</v>
      </c>
      <c r="P112" s="188"/>
      <c r="Q112" s="22">
        <f t="shared" si="57"/>
        <v>-74485.850000000006</v>
      </c>
      <c r="R112" s="22">
        <f t="shared" si="62"/>
        <v>0</v>
      </c>
      <c r="S112" s="24"/>
    </row>
    <row r="113" spans="1:19" s="23" customFormat="1">
      <c r="B113" s="1" t="s">
        <v>86</v>
      </c>
      <c r="D113" s="158">
        <v>29355.71</v>
      </c>
      <c r="E113" s="22">
        <v>0</v>
      </c>
      <c r="F113" s="22">
        <v>0</v>
      </c>
      <c r="G113" s="22">
        <f>-D113</f>
        <v>-29355.71</v>
      </c>
      <c r="H113" s="22">
        <v>0</v>
      </c>
      <c r="I113" s="22">
        <v>0</v>
      </c>
      <c r="J113" s="22">
        <f t="shared" si="58"/>
        <v>-29355.71</v>
      </c>
      <c r="K113" s="158">
        <f t="shared" si="59"/>
        <v>0</v>
      </c>
      <c r="L113" s="159">
        <v>0</v>
      </c>
      <c r="M113" s="22">
        <f t="shared" si="63"/>
        <v>0</v>
      </c>
      <c r="N113" s="22">
        <f t="shared" si="60"/>
        <v>0</v>
      </c>
      <c r="O113" s="158">
        <f t="shared" si="61"/>
        <v>0</v>
      </c>
      <c r="P113" s="188"/>
      <c r="Q113" s="22">
        <f t="shared" si="57"/>
        <v>-29355.71</v>
      </c>
      <c r="R113" s="22">
        <f t="shared" si="62"/>
        <v>0</v>
      </c>
      <c r="S113" s="24"/>
    </row>
    <row r="114" spans="1:19" s="23" customFormat="1">
      <c r="B114" s="1"/>
      <c r="D114" s="158"/>
      <c r="E114" s="22"/>
      <c r="F114" s="22"/>
      <c r="G114" s="22"/>
      <c r="H114" s="22"/>
      <c r="I114" s="22"/>
      <c r="J114" s="22"/>
      <c r="K114" s="158"/>
      <c r="L114" s="159"/>
      <c r="M114" s="19"/>
      <c r="N114" s="22"/>
      <c r="O114" s="158"/>
      <c r="P114" s="188"/>
      <c r="Q114" s="22"/>
      <c r="R114" s="22"/>
      <c r="S114" s="24"/>
    </row>
    <row r="115" spans="1:19" s="23" customFormat="1">
      <c r="B115" s="1" t="s">
        <v>147</v>
      </c>
      <c r="D115" s="158">
        <v>509000</v>
      </c>
      <c r="E115" s="22">
        <v>0</v>
      </c>
      <c r="F115" s="22">
        <v>0</v>
      </c>
      <c r="G115" s="22">
        <v>0</v>
      </c>
      <c r="H115" s="22">
        <v>0</v>
      </c>
      <c r="I115" s="22">
        <v>0</v>
      </c>
      <c r="J115" s="22">
        <f>SUM(E115:I115)</f>
        <v>0</v>
      </c>
      <c r="K115" s="158">
        <f>D115+J115</f>
        <v>509000</v>
      </c>
      <c r="L115" s="159">
        <v>0</v>
      </c>
      <c r="M115" s="22">
        <f t="shared" si="63"/>
        <v>0</v>
      </c>
      <c r="N115" s="22">
        <f>SUM(M115:M115)</f>
        <v>0</v>
      </c>
      <c r="O115" s="158">
        <f>K115+N115</f>
        <v>509000</v>
      </c>
      <c r="P115" s="188"/>
      <c r="Q115" s="22">
        <f t="shared" si="57"/>
        <v>0</v>
      </c>
      <c r="R115" s="22">
        <f>+D115+Q115</f>
        <v>509000</v>
      </c>
      <c r="S115" s="24"/>
    </row>
    <row r="116" spans="1:19" s="23" customFormat="1">
      <c r="A116" s="1"/>
      <c r="C116" s="1"/>
      <c r="D116" s="158"/>
      <c r="E116" s="22"/>
      <c r="F116" s="22"/>
      <c r="G116" s="22"/>
      <c r="H116" s="22"/>
      <c r="I116" s="22"/>
      <c r="J116" s="22"/>
      <c r="K116" s="158"/>
      <c r="L116" s="22"/>
      <c r="M116" s="22"/>
      <c r="N116" s="22"/>
      <c r="O116" s="158"/>
      <c r="P116" s="188"/>
      <c r="Q116" s="22"/>
      <c r="R116" s="22"/>
      <c r="S116" s="24"/>
    </row>
    <row r="117" spans="1:19">
      <c r="B117" s="29" t="s">
        <v>6</v>
      </c>
      <c r="C117" s="30"/>
      <c r="D117" s="161">
        <f t="shared" ref="D117:Q117" si="64">D103+D105+SUM(D107:D115)</f>
        <v>13567022.630000001</v>
      </c>
      <c r="E117" s="35">
        <f t="shared" si="64"/>
        <v>-404303.46018624015</v>
      </c>
      <c r="F117" s="35">
        <f t="shared" si="64"/>
        <v>-421.32</v>
      </c>
      <c r="G117" s="35">
        <f t="shared" si="64"/>
        <v>551362.73</v>
      </c>
      <c r="H117" s="35">
        <f t="shared" si="64"/>
        <v>0</v>
      </c>
      <c r="I117" s="35">
        <f t="shared" si="64"/>
        <v>-821873.6</v>
      </c>
      <c r="J117" s="35">
        <f t="shared" si="64"/>
        <v>-675235.65018624021</v>
      </c>
      <c r="K117" s="161">
        <f t="shared" si="64"/>
        <v>12891786.97981376</v>
      </c>
      <c r="L117" s="35">
        <f t="shared" si="64"/>
        <v>0</v>
      </c>
      <c r="M117" s="35">
        <f t="shared" si="64"/>
        <v>0</v>
      </c>
      <c r="N117" s="35">
        <f t="shared" si="64"/>
        <v>0</v>
      </c>
      <c r="O117" s="161">
        <f t="shared" si="64"/>
        <v>12891786.97981376</v>
      </c>
      <c r="P117" s="34"/>
      <c r="Q117" s="35">
        <f t="shared" si="64"/>
        <v>-675235.65018624021</v>
      </c>
      <c r="R117" s="35">
        <f>R103+R105+SUM(R107:R115)</f>
        <v>12891786.97981376</v>
      </c>
      <c r="S117" s="13"/>
    </row>
    <row r="118" spans="1:19">
      <c r="D118" s="154"/>
      <c r="E118" s="19" t="s">
        <v>65</v>
      </c>
      <c r="F118" s="19"/>
      <c r="G118" s="19"/>
      <c r="H118" s="19"/>
      <c r="I118" s="19"/>
      <c r="J118" s="19"/>
      <c r="K118" s="154"/>
      <c r="L118" s="19"/>
      <c r="M118" s="19"/>
      <c r="N118" s="19"/>
      <c r="O118" s="154"/>
      <c r="P118" s="185"/>
      <c r="Q118" s="19"/>
      <c r="R118" s="19"/>
    </row>
    <row r="119" spans="1:19">
      <c r="B119" s="10"/>
      <c r="D119" s="154"/>
      <c r="E119" s="19"/>
      <c r="F119" s="19"/>
      <c r="G119" s="19"/>
      <c r="H119" s="19"/>
      <c r="I119" s="19"/>
      <c r="J119" s="19"/>
      <c r="K119" s="154"/>
      <c r="L119" s="19"/>
      <c r="M119" s="19"/>
      <c r="N119" s="19"/>
      <c r="O119" s="154"/>
      <c r="P119" s="185"/>
      <c r="Q119" s="19"/>
      <c r="R119" s="19"/>
    </row>
    <row r="120" spans="1:19">
      <c r="A120" s="10" t="s">
        <v>88</v>
      </c>
      <c r="D120" s="165"/>
      <c r="K120" s="165"/>
      <c r="O120" s="154"/>
      <c r="P120" s="185"/>
      <c r="S120" s="166"/>
    </row>
    <row r="121" spans="1:19">
      <c r="B121" s="36" t="s">
        <v>90</v>
      </c>
      <c r="D121" s="154">
        <v>37732.03</v>
      </c>
      <c r="E121" s="19">
        <v>-616.80496908551049</v>
      </c>
      <c r="F121" s="19">
        <v>0</v>
      </c>
      <c r="G121" s="19">
        <v>0</v>
      </c>
      <c r="H121" s="19">
        <v>0</v>
      </c>
      <c r="I121" s="19">
        <v>0</v>
      </c>
      <c r="J121" s="19">
        <f t="shared" ref="J121:J126" si="65">SUM(E121:I121)</f>
        <v>-616.80496908551049</v>
      </c>
      <c r="K121" s="154">
        <f t="shared" ref="K121:K126" si="66">D121+J121</f>
        <v>37115.225030914487</v>
      </c>
      <c r="L121" s="157">
        <v>0</v>
      </c>
      <c r="M121" s="19">
        <f>ROUND(K121*L121*((366-214)/(366+214*L121)),0)</f>
        <v>0</v>
      </c>
      <c r="N121" s="19">
        <f t="shared" ref="N121:N126" si="67">SUM(M121:M121)</f>
        <v>0</v>
      </c>
      <c r="O121" s="154">
        <f t="shared" ref="O121:O126" si="68">K121+N121</f>
        <v>37115.225030914487</v>
      </c>
      <c r="P121" s="186"/>
      <c r="Q121" s="19">
        <f>J121+N121</f>
        <v>-616.80496908551049</v>
      </c>
      <c r="R121" s="19">
        <f t="shared" ref="R121:R126" si="69">+D121+Q121</f>
        <v>37115.225030914487</v>
      </c>
      <c r="S121" s="13"/>
    </row>
    <row r="122" spans="1:19">
      <c r="B122" s="36" t="s">
        <v>91</v>
      </c>
      <c r="D122" s="154">
        <v>265069.87</v>
      </c>
      <c r="E122" s="19">
        <v>-10361.035639670979</v>
      </c>
      <c r="F122" s="19">
        <v>-22.12</v>
      </c>
      <c r="G122" s="19">
        <v>0</v>
      </c>
      <c r="H122" s="19">
        <v>0</v>
      </c>
      <c r="I122" s="19">
        <v>0</v>
      </c>
      <c r="J122" s="19">
        <f t="shared" si="65"/>
        <v>-10383.15563967098</v>
      </c>
      <c r="K122" s="154">
        <f t="shared" si="66"/>
        <v>254686.714360329</v>
      </c>
      <c r="L122" s="157">
        <v>0</v>
      </c>
      <c r="M122" s="19">
        <f t="shared" ref="M122:M125" si="70">ROUND(K122*L122*((366-214)/(366+214*L122)),0)</f>
        <v>0</v>
      </c>
      <c r="N122" s="19">
        <f t="shared" si="67"/>
        <v>0</v>
      </c>
      <c r="O122" s="154">
        <f t="shared" si="68"/>
        <v>254686.714360329</v>
      </c>
      <c r="P122" s="186"/>
      <c r="Q122" s="19">
        <f t="shared" ref="Q122:Q126" si="71">J122+N122</f>
        <v>-10383.15563967098</v>
      </c>
      <c r="R122" s="19">
        <f t="shared" si="69"/>
        <v>254686.714360329</v>
      </c>
      <c r="S122" s="13"/>
    </row>
    <row r="123" spans="1:19">
      <c r="B123" s="36" t="s">
        <v>93</v>
      </c>
      <c r="D123" s="154">
        <v>83439.94</v>
      </c>
      <c r="E123" s="19">
        <v>-3288.2364947071542</v>
      </c>
      <c r="F123" s="19">
        <v>-0.24</v>
      </c>
      <c r="G123" s="19">
        <v>0</v>
      </c>
      <c r="H123" s="19">
        <v>0</v>
      </c>
      <c r="I123" s="19">
        <v>0</v>
      </c>
      <c r="J123" s="19">
        <f t="shared" si="65"/>
        <v>-3288.476494707154</v>
      </c>
      <c r="K123" s="154">
        <f t="shared" si="66"/>
        <v>80151.46350529285</v>
      </c>
      <c r="L123" s="157">
        <v>0</v>
      </c>
      <c r="M123" s="19">
        <f t="shared" si="70"/>
        <v>0</v>
      </c>
      <c r="N123" s="19">
        <f t="shared" si="67"/>
        <v>0</v>
      </c>
      <c r="O123" s="154">
        <f t="shared" si="68"/>
        <v>80151.46350529285</v>
      </c>
      <c r="P123" s="186"/>
      <c r="Q123" s="19">
        <f t="shared" si="71"/>
        <v>-3288.476494707154</v>
      </c>
      <c r="R123" s="19">
        <f t="shared" si="69"/>
        <v>80151.46350529285</v>
      </c>
      <c r="S123" s="13"/>
    </row>
    <row r="124" spans="1:19">
      <c r="B124" s="36" t="s">
        <v>95</v>
      </c>
      <c r="D124" s="154">
        <v>687735.25</v>
      </c>
      <c r="E124" s="19">
        <v>-9767.7372320078575</v>
      </c>
      <c r="F124" s="19">
        <v>-2.46</v>
      </c>
      <c r="G124" s="19">
        <v>0</v>
      </c>
      <c r="H124" s="19">
        <v>0</v>
      </c>
      <c r="I124" s="19">
        <v>0</v>
      </c>
      <c r="J124" s="19">
        <f>SUM(E124:I124)</f>
        <v>-9770.1972320078567</v>
      </c>
      <c r="K124" s="154">
        <f t="shared" si="66"/>
        <v>677965.05276799214</v>
      </c>
      <c r="L124" s="157">
        <v>0</v>
      </c>
      <c r="M124" s="19">
        <f t="shared" si="70"/>
        <v>0</v>
      </c>
      <c r="N124" s="19">
        <f t="shared" si="67"/>
        <v>0</v>
      </c>
      <c r="O124" s="154">
        <f t="shared" si="68"/>
        <v>677965.05276799214</v>
      </c>
      <c r="P124" s="186"/>
      <c r="Q124" s="19">
        <f t="shared" si="71"/>
        <v>-9770.1972320078567</v>
      </c>
      <c r="R124" s="19">
        <f t="shared" si="69"/>
        <v>677965.05276799214</v>
      </c>
      <c r="S124" s="13"/>
    </row>
    <row r="125" spans="1:19" s="23" customFormat="1">
      <c r="B125" s="36" t="s">
        <v>96</v>
      </c>
      <c r="D125" s="154">
        <v>242240.75</v>
      </c>
      <c r="E125" s="19">
        <v>-5474.2664969022771</v>
      </c>
      <c r="F125" s="19">
        <v>-0.04</v>
      </c>
      <c r="G125" s="19">
        <v>0</v>
      </c>
      <c r="H125" s="19">
        <v>0</v>
      </c>
      <c r="I125" s="19">
        <v>0</v>
      </c>
      <c r="J125" s="19">
        <f t="shared" si="65"/>
        <v>-5474.3064969022771</v>
      </c>
      <c r="K125" s="154">
        <f t="shared" si="66"/>
        <v>236766.44350309772</v>
      </c>
      <c r="L125" s="157">
        <v>0</v>
      </c>
      <c r="M125" s="19">
        <f t="shared" si="70"/>
        <v>0</v>
      </c>
      <c r="N125" s="19">
        <f t="shared" si="67"/>
        <v>0</v>
      </c>
      <c r="O125" s="154">
        <f t="shared" si="68"/>
        <v>236766.44350309772</v>
      </c>
      <c r="P125" s="186"/>
      <c r="Q125" s="19">
        <f t="shared" si="71"/>
        <v>-5474.3064969022771</v>
      </c>
      <c r="R125" s="19">
        <f t="shared" si="69"/>
        <v>236766.44350309772</v>
      </c>
      <c r="S125" s="24"/>
    </row>
    <row r="126" spans="1:19" s="23" customFormat="1">
      <c r="B126" s="36" t="s">
        <v>97</v>
      </c>
      <c r="D126" s="158">
        <v>90.84</v>
      </c>
      <c r="E126" s="22">
        <v>0</v>
      </c>
      <c r="F126" s="22">
        <v>0</v>
      </c>
      <c r="G126" s="22">
        <v>0</v>
      </c>
      <c r="H126" s="22">
        <v>0</v>
      </c>
      <c r="I126" s="22">
        <v>0</v>
      </c>
      <c r="J126" s="22">
        <f t="shared" si="65"/>
        <v>0</v>
      </c>
      <c r="K126" s="158">
        <f t="shared" si="66"/>
        <v>90.84</v>
      </c>
      <c r="L126" s="159">
        <v>0</v>
      </c>
      <c r="M126" s="22">
        <f>ROUND(K126*L126*((366-214)/(366+214*L126)),0)</f>
        <v>0</v>
      </c>
      <c r="N126" s="22">
        <f t="shared" si="67"/>
        <v>0</v>
      </c>
      <c r="O126" s="158">
        <f t="shared" si="68"/>
        <v>90.84</v>
      </c>
      <c r="P126" s="188"/>
      <c r="Q126" s="22">
        <f t="shared" si="71"/>
        <v>0</v>
      </c>
      <c r="R126" s="22">
        <f t="shared" si="69"/>
        <v>90.84</v>
      </c>
      <c r="S126" s="24"/>
    </row>
    <row r="127" spans="1:19">
      <c r="B127" s="1" t="s">
        <v>98</v>
      </c>
      <c r="D127" s="154">
        <f>SUM(D121:D126)</f>
        <v>1316308.6800000002</v>
      </c>
      <c r="E127" s="19">
        <f>SUM(E121:E126)</f>
        <v>-29508.08083237378</v>
      </c>
      <c r="F127" s="19">
        <f>SUM(F121:F126)</f>
        <v>-24.86</v>
      </c>
      <c r="G127" s="19">
        <f>SUM(G121:G126)</f>
        <v>0</v>
      </c>
      <c r="H127" s="19">
        <f>SUM(H121:H126)</f>
        <v>0</v>
      </c>
      <c r="I127" s="19">
        <f>SUM(I121:I125)</f>
        <v>0</v>
      </c>
      <c r="J127" s="19">
        <f>SUM(J121:J125)</f>
        <v>-29532.940832373777</v>
      </c>
      <c r="K127" s="154">
        <f>SUM(K121:K126)</f>
        <v>1286775.7391676262</v>
      </c>
      <c r="L127" s="157"/>
      <c r="M127" s="19">
        <f>SUM(M121:M126)</f>
        <v>0</v>
      </c>
      <c r="N127" s="19">
        <f>SUM(N121:N126)</f>
        <v>0</v>
      </c>
      <c r="O127" s="154">
        <f>SUM(O121:O126)</f>
        <v>1286775.7391676262</v>
      </c>
      <c r="P127" s="186"/>
      <c r="Q127" s="19">
        <f>SUM(Q121:Q126)</f>
        <v>-29532.940832373777</v>
      </c>
      <c r="R127" s="19">
        <f>SUM(R121:R126)</f>
        <v>1286775.7391676262</v>
      </c>
      <c r="S127" s="13"/>
    </row>
    <row r="128" spans="1:19">
      <c r="D128" s="154"/>
      <c r="E128" s="19"/>
      <c r="F128" s="19"/>
      <c r="G128" s="19"/>
      <c r="H128" s="19"/>
      <c r="I128" s="19"/>
      <c r="J128" s="19"/>
      <c r="K128" s="154"/>
      <c r="L128" s="157"/>
      <c r="M128" s="19"/>
      <c r="N128" s="19"/>
      <c r="O128" s="154"/>
      <c r="P128" s="186"/>
      <c r="Q128" s="19"/>
      <c r="R128" s="19"/>
      <c r="S128" s="13"/>
    </row>
    <row r="129" spans="1:19">
      <c r="B129" s="36" t="s">
        <v>36</v>
      </c>
      <c r="D129" s="158">
        <v>0</v>
      </c>
      <c r="E129" s="22">
        <v>0</v>
      </c>
      <c r="F129" s="22">
        <v>0</v>
      </c>
      <c r="G129" s="22">
        <v>0</v>
      </c>
      <c r="H129" s="22">
        <v>0</v>
      </c>
      <c r="I129" s="22">
        <v>0</v>
      </c>
      <c r="J129" s="22">
        <f>SUM(E129:I129)</f>
        <v>0</v>
      </c>
      <c r="K129" s="158">
        <f>D129+J129</f>
        <v>0</v>
      </c>
      <c r="L129" s="159">
        <v>0</v>
      </c>
      <c r="M129" s="19">
        <f t="shared" ref="M129" si="72">ROUND(K129*L129*((366-30)/(366+30*L129)),0)</f>
        <v>0</v>
      </c>
      <c r="N129" s="22">
        <f>SUM(M129:M129)</f>
        <v>0</v>
      </c>
      <c r="O129" s="158">
        <f>K129+N129</f>
        <v>0</v>
      </c>
      <c r="P129" s="188"/>
      <c r="Q129" s="22">
        <f t="shared" ref="Q129" si="73">J129+N129</f>
        <v>0</v>
      </c>
      <c r="R129" s="22">
        <f>+D129+Q129</f>
        <v>0</v>
      </c>
      <c r="S129" s="166"/>
    </row>
    <row r="130" spans="1:19">
      <c r="B130" s="36"/>
      <c r="D130" s="154"/>
      <c r="E130" s="22"/>
      <c r="F130" s="22"/>
      <c r="G130" s="22"/>
      <c r="H130" s="22"/>
      <c r="I130" s="22"/>
      <c r="J130" s="22"/>
      <c r="K130" s="158"/>
      <c r="L130" s="159"/>
      <c r="M130" s="22"/>
      <c r="N130" s="22"/>
      <c r="O130" s="158"/>
      <c r="P130" s="188"/>
      <c r="Q130" s="22"/>
      <c r="R130" s="22"/>
      <c r="S130" s="166"/>
    </row>
    <row r="131" spans="1:19">
      <c r="B131" s="1" t="s">
        <v>38</v>
      </c>
      <c r="D131" s="158">
        <v>-30000</v>
      </c>
      <c r="E131" s="22">
        <f>-D131</f>
        <v>30000</v>
      </c>
      <c r="F131" s="22">
        <v>0</v>
      </c>
      <c r="G131" s="22">
        <v>0</v>
      </c>
      <c r="H131" s="22">
        <v>0</v>
      </c>
      <c r="I131" s="22">
        <v>0</v>
      </c>
      <c r="J131" s="22">
        <f>SUM(E131:I131)</f>
        <v>30000</v>
      </c>
      <c r="K131" s="158">
        <f>D131+J131</f>
        <v>0</v>
      </c>
      <c r="L131" s="159">
        <v>0</v>
      </c>
      <c r="M131" s="22">
        <f t="shared" ref="M131:M133" si="74">ROUND(K131*L131*((366-30)/(366+30*L131)),0)</f>
        <v>0</v>
      </c>
      <c r="N131" s="22">
        <f>SUM(M131:M131)</f>
        <v>0</v>
      </c>
      <c r="O131" s="158">
        <f>K131+N131</f>
        <v>0</v>
      </c>
      <c r="P131" s="188"/>
      <c r="Q131" s="22">
        <f t="shared" ref="Q131:Q135" si="75">J131+N131</f>
        <v>30000</v>
      </c>
      <c r="R131" s="22">
        <f>+D131+Q131</f>
        <v>0</v>
      </c>
      <c r="S131" s="166"/>
    </row>
    <row r="132" spans="1:19">
      <c r="B132" s="1" t="s">
        <v>40</v>
      </c>
      <c r="D132" s="158">
        <v>-29531.26</v>
      </c>
      <c r="E132" s="22">
        <f>-D132</f>
        <v>29531.26</v>
      </c>
      <c r="F132" s="22">
        <v>0</v>
      </c>
      <c r="G132" s="22">
        <v>0</v>
      </c>
      <c r="H132" s="22">
        <v>0</v>
      </c>
      <c r="I132" s="22">
        <v>0</v>
      </c>
      <c r="J132" s="22">
        <f>SUM(E132:I132)</f>
        <v>29531.26</v>
      </c>
      <c r="K132" s="158">
        <f>D132+J132</f>
        <v>0</v>
      </c>
      <c r="L132" s="159">
        <v>0</v>
      </c>
      <c r="M132" s="22">
        <f t="shared" si="74"/>
        <v>0</v>
      </c>
      <c r="N132" s="22">
        <f>SUM(M132:M132)</f>
        <v>0</v>
      </c>
      <c r="O132" s="158">
        <f>K132+N132</f>
        <v>0</v>
      </c>
      <c r="P132" s="188"/>
      <c r="Q132" s="22">
        <f t="shared" si="75"/>
        <v>29531.26</v>
      </c>
      <c r="R132" s="22">
        <f>+D132+Q132</f>
        <v>0</v>
      </c>
      <c r="S132" s="166"/>
    </row>
    <row r="133" spans="1:19" s="23" customFormat="1">
      <c r="B133" s="1" t="s">
        <v>48</v>
      </c>
      <c r="D133" s="158">
        <v>29531.26</v>
      </c>
      <c r="E133" s="22">
        <f>-D133</f>
        <v>-29531.26</v>
      </c>
      <c r="F133" s="22">
        <v>0</v>
      </c>
      <c r="G133" s="22">
        <v>0</v>
      </c>
      <c r="H133" s="22">
        <v>0</v>
      </c>
      <c r="I133" s="22">
        <v>0</v>
      </c>
      <c r="J133" s="22">
        <f>SUM(E133:I133)</f>
        <v>-29531.26</v>
      </c>
      <c r="K133" s="158">
        <f>D133+J133</f>
        <v>0</v>
      </c>
      <c r="L133" s="159">
        <v>0</v>
      </c>
      <c r="M133" s="22">
        <f t="shared" si="74"/>
        <v>0</v>
      </c>
      <c r="N133" s="22">
        <f>SUM(M133:M133)</f>
        <v>0</v>
      </c>
      <c r="O133" s="158">
        <f>K133+N133</f>
        <v>0</v>
      </c>
      <c r="P133" s="188"/>
      <c r="Q133" s="22">
        <f t="shared" si="75"/>
        <v>-29531.26</v>
      </c>
      <c r="R133" s="22">
        <f>+D133+Q133</f>
        <v>0</v>
      </c>
      <c r="S133" s="24"/>
    </row>
    <row r="134" spans="1:19" s="23" customFormat="1">
      <c r="B134" s="1"/>
      <c r="D134" s="158"/>
      <c r="E134" s="22"/>
      <c r="F134" s="22"/>
      <c r="G134" s="22"/>
      <c r="H134" s="22"/>
      <c r="I134" s="22"/>
      <c r="J134" s="22"/>
      <c r="K134" s="158"/>
      <c r="L134" s="159"/>
      <c r="M134" s="22"/>
      <c r="N134" s="22"/>
      <c r="O134" s="158"/>
      <c r="P134" s="188"/>
      <c r="Q134" s="22"/>
      <c r="R134" s="22"/>
      <c r="S134" s="24"/>
    </row>
    <row r="135" spans="1:19" s="23" customFormat="1">
      <c r="B135" s="1" t="s">
        <v>147</v>
      </c>
      <c r="D135" s="158">
        <v>123000</v>
      </c>
      <c r="E135" s="22">
        <v>0</v>
      </c>
      <c r="F135" s="22">
        <v>0</v>
      </c>
      <c r="G135" s="22">
        <v>0</v>
      </c>
      <c r="H135" s="22">
        <v>0</v>
      </c>
      <c r="I135" s="22">
        <v>0</v>
      </c>
      <c r="J135" s="22">
        <f>SUM(E135:I135)</f>
        <v>0</v>
      </c>
      <c r="K135" s="158">
        <f>D135+J135</f>
        <v>123000</v>
      </c>
      <c r="L135" s="159">
        <v>0</v>
      </c>
      <c r="M135" s="22">
        <f t="shared" ref="M135" si="76">ROUND(K135*L135*((366-30)/(366+30*L135)),0)</f>
        <v>0</v>
      </c>
      <c r="N135" s="22">
        <f>SUM(M135:M135)</f>
        <v>0</v>
      </c>
      <c r="O135" s="158">
        <f>K135+N135</f>
        <v>123000</v>
      </c>
      <c r="P135" s="188"/>
      <c r="Q135" s="22">
        <f t="shared" si="75"/>
        <v>0</v>
      </c>
      <c r="R135" s="22">
        <f>+D135+Q135</f>
        <v>123000</v>
      </c>
      <c r="S135" s="24"/>
    </row>
    <row r="136" spans="1:19" s="23" customFormat="1">
      <c r="A136" s="1"/>
      <c r="C136" s="1"/>
      <c r="D136" s="158"/>
      <c r="E136" s="22"/>
      <c r="F136" s="22"/>
      <c r="G136" s="22"/>
      <c r="H136" s="22"/>
      <c r="I136" s="22"/>
      <c r="J136" s="22"/>
      <c r="K136" s="158"/>
      <c r="L136" s="22"/>
      <c r="M136" s="22"/>
      <c r="N136" s="22"/>
      <c r="O136" s="158"/>
      <c r="P136" s="188"/>
      <c r="Q136" s="22"/>
      <c r="R136" s="22"/>
      <c r="S136" s="24"/>
    </row>
    <row r="137" spans="1:19">
      <c r="B137" s="29" t="s">
        <v>6</v>
      </c>
      <c r="C137" s="30"/>
      <c r="D137" s="161">
        <f t="shared" ref="D137:O137" si="77">D127+D129+SUM(D131:D135)</f>
        <v>1409308.6800000002</v>
      </c>
      <c r="E137" s="35">
        <f t="shared" si="77"/>
        <v>491.91916762621622</v>
      </c>
      <c r="F137" s="35">
        <f t="shared" si="77"/>
        <v>-24.86</v>
      </c>
      <c r="G137" s="35">
        <f t="shared" si="77"/>
        <v>0</v>
      </c>
      <c r="H137" s="35">
        <v>0</v>
      </c>
      <c r="I137" s="35">
        <f t="shared" si="77"/>
        <v>0</v>
      </c>
      <c r="J137" s="35">
        <f t="shared" si="77"/>
        <v>467.05916762621928</v>
      </c>
      <c r="K137" s="161">
        <f t="shared" si="77"/>
        <v>1409775.7391676262</v>
      </c>
      <c r="L137" s="35">
        <f t="shared" si="77"/>
        <v>0</v>
      </c>
      <c r="M137" s="35">
        <f t="shared" si="77"/>
        <v>0</v>
      </c>
      <c r="N137" s="35">
        <f t="shared" si="77"/>
        <v>0</v>
      </c>
      <c r="O137" s="161">
        <f t="shared" si="77"/>
        <v>1409775.7391676262</v>
      </c>
      <c r="P137" s="34"/>
      <c r="Q137" s="35">
        <f>Q127+Q129+SUM(Q131:Q135)</f>
        <v>467.05916762621928</v>
      </c>
      <c r="R137" s="35">
        <f>R127+R129+SUM(R131:R135)</f>
        <v>1409775.7391676262</v>
      </c>
      <c r="S137" s="13"/>
    </row>
    <row r="138" spans="1:19">
      <c r="D138" s="154"/>
      <c r="E138" s="19"/>
      <c r="F138" s="19"/>
      <c r="G138" s="19"/>
      <c r="H138" s="19"/>
      <c r="I138" s="19"/>
      <c r="J138" s="19"/>
      <c r="K138" s="165"/>
      <c r="N138" s="1" t="s">
        <v>65</v>
      </c>
      <c r="O138" s="154"/>
      <c r="P138" s="185"/>
      <c r="Q138" s="19"/>
      <c r="R138" s="19"/>
    </row>
    <row r="139" spans="1:19" ht="16.5" thickBot="1">
      <c r="D139" s="154"/>
      <c r="E139" s="19"/>
      <c r="F139" s="19"/>
      <c r="G139" s="19"/>
      <c r="H139" s="19"/>
      <c r="I139" s="168"/>
      <c r="J139" s="19"/>
      <c r="K139" s="165"/>
      <c r="O139" s="154"/>
      <c r="P139" s="185"/>
      <c r="Q139" s="19"/>
      <c r="R139" s="19"/>
    </row>
    <row r="140" spans="1:19" s="43" customFormat="1" ht="17.25" thickTop="1" thickBot="1">
      <c r="A140" s="1"/>
      <c r="B140" s="169" t="s">
        <v>148</v>
      </c>
      <c r="C140" s="40"/>
      <c r="D140" s="170">
        <f t="shared" ref="D140:K140" si="78">D38+D68+D97+D117+D137</f>
        <v>305632276.05000001</v>
      </c>
      <c r="E140" s="42">
        <f t="shared" si="78"/>
        <v>-5447338.6971497769</v>
      </c>
      <c r="F140" s="42">
        <f t="shared" si="78"/>
        <v>-1009.92</v>
      </c>
      <c r="G140" s="42">
        <f t="shared" si="78"/>
        <v>6960942.0200000014</v>
      </c>
      <c r="H140" s="42">
        <f t="shared" si="78"/>
        <v>-23841.279999999999</v>
      </c>
      <c r="I140" s="42">
        <f t="shared" si="78"/>
        <v>805456.69000000006</v>
      </c>
      <c r="J140" s="42">
        <f t="shared" si="78"/>
        <v>2294208.8128502229</v>
      </c>
      <c r="K140" s="170">
        <f t="shared" si="78"/>
        <v>307926484.86285019</v>
      </c>
      <c r="L140" s="42"/>
      <c r="M140" s="42">
        <f>M38+M68+M97+M117+M137</f>
        <v>0</v>
      </c>
      <c r="N140" s="42">
        <f>N38+N68+N97+N117+N137</f>
        <v>0</v>
      </c>
      <c r="O140" s="170">
        <f>O38+O68+O97+O117+O137</f>
        <v>307926484.86285019</v>
      </c>
      <c r="P140" s="191"/>
      <c r="Q140" s="42">
        <f>Q38+Q68+Q97+Q117+Q137</f>
        <v>2294208.8128502229</v>
      </c>
      <c r="R140" s="42">
        <f>R38+R68+R97+R117+R137</f>
        <v>307926484.86285019</v>
      </c>
      <c r="S140" s="44"/>
    </row>
    <row r="141" spans="1:19" ht="16.5" thickTop="1">
      <c r="E141" s="171" t="s">
        <v>65</v>
      </c>
      <c r="F141" s="19"/>
      <c r="G141" s="19"/>
      <c r="H141" s="19"/>
      <c r="I141" s="1" t="s">
        <v>65</v>
      </c>
      <c r="K141" s="19" t="s">
        <v>65</v>
      </c>
      <c r="N141" s="19"/>
      <c r="O141" s="17" t="s">
        <v>65</v>
      </c>
      <c r="R141" s="13"/>
    </row>
    <row r="142" spans="1:19" ht="19.5" customHeight="1">
      <c r="D142" s="5" t="s">
        <v>253</v>
      </c>
      <c r="E142" s="172"/>
      <c r="F142" s="172"/>
      <c r="G142" s="172"/>
      <c r="H142" s="172"/>
      <c r="I142" s="172"/>
      <c r="J142" s="172"/>
      <c r="K142" s="172"/>
      <c r="L142" s="172"/>
      <c r="M142" s="172"/>
      <c r="N142" s="172"/>
      <c r="O142" s="172"/>
      <c r="Q142" s="19"/>
    </row>
    <row r="143" spans="1:19" ht="19.5" customHeight="1">
      <c r="D143" s="5" t="s">
        <v>254</v>
      </c>
      <c r="E143" s="172"/>
      <c r="F143" s="172"/>
      <c r="G143" s="172"/>
      <c r="H143" s="172"/>
      <c r="I143" s="172"/>
      <c r="J143" s="172"/>
      <c r="K143" s="172"/>
      <c r="L143" s="172"/>
      <c r="M143" s="172"/>
      <c r="N143" s="172"/>
      <c r="O143" s="172"/>
      <c r="Q143" s="19"/>
    </row>
    <row r="144" spans="1:19" ht="18.75">
      <c r="D144" s="48" t="s">
        <v>255</v>
      </c>
      <c r="J144" s="193"/>
      <c r="K144" s="193"/>
    </row>
    <row r="145" spans="4:13" ht="18.75">
      <c r="D145" s="48" t="s">
        <v>256</v>
      </c>
      <c r="E145" s="193"/>
      <c r="F145" s="193"/>
      <c r="G145" s="193"/>
      <c r="H145" s="193"/>
      <c r="I145" s="193"/>
      <c r="L145" s="48"/>
      <c r="M145" s="48"/>
    </row>
    <row r="146" spans="4:13">
      <c r="E146" s="194"/>
      <c r="F146" s="194"/>
    </row>
    <row r="148" spans="4:13">
      <c r="E148" s="13"/>
      <c r="F148" s="13"/>
      <c r="G148" s="13"/>
      <c r="H148" s="13"/>
      <c r="J148" s="19"/>
    </row>
    <row r="149" spans="4:13">
      <c r="E149" s="13"/>
      <c r="F149" s="13"/>
      <c r="G149" s="118"/>
      <c r="H149" s="118"/>
    </row>
    <row r="150" spans="4:13">
      <c r="D150" s="119"/>
      <c r="E150" s="13" t="s">
        <v>153</v>
      </c>
      <c r="F150" s="13"/>
      <c r="G150" s="19">
        <v>-11280075.727149779</v>
      </c>
      <c r="H150" s="13"/>
    </row>
    <row r="151" spans="4:13">
      <c r="E151" s="1" t="s">
        <v>54</v>
      </c>
      <c r="G151" s="19">
        <f>E34+E64+E93</f>
        <v>-349976.99</v>
      </c>
      <c r="H151" s="19"/>
    </row>
    <row r="152" spans="4:13">
      <c r="E152" s="1" t="s">
        <v>42</v>
      </c>
      <c r="G152" s="19">
        <f>E28+E60</f>
        <v>0</v>
      </c>
      <c r="H152" s="19"/>
    </row>
    <row r="153" spans="4:13">
      <c r="E153" s="173" t="s">
        <v>44</v>
      </c>
      <c r="F153" s="173"/>
      <c r="G153" s="19">
        <f>E29</f>
        <v>0</v>
      </c>
      <c r="H153" s="19"/>
    </row>
    <row r="154" spans="4:13">
      <c r="E154" s="173" t="s">
        <v>154</v>
      </c>
      <c r="F154" s="173"/>
      <c r="G154" s="19">
        <f>E30</f>
        <v>0</v>
      </c>
      <c r="H154" s="19"/>
    </row>
    <row r="155" spans="4:13">
      <c r="E155" s="173" t="s">
        <v>38</v>
      </c>
      <c r="F155" s="173"/>
      <c r="G155" s="19">
        <f>E26+E58+E89+E108+E131</f>
        <v>3000000</v>
      </c>
      <c r="H155" s="19"/>
    </row>
    <row r="156" spans="4:13">
      <c r="E156" s="173" t="s">
        <v>155</v>
      </c>
      <c r="F156" s="173"/>
      <c r="G156" s="19">
        <f>E27+E59+E90+E109+E132</f>
        <v>14645585.32</v>
      </c>
      <c r="H156" s="19"/>
    </row>
    <row r="157" spans="4:13">
      <c r="E157" s="173" t="s">
        <v>156</v>
      </c>
      <c r="F157" s="173"/>
      <c r="G157" s="19">
        <f>E107</f>
        <v>-49900</v>
      </c>
      <c r="H157" s="19"/>
    </row>
    <row r="158" spans="4:13">
      <c r="E158" s="173" t="s">
        <v>48</v>
      </c>
      <c r="G158" s="19">
        <f>E31+E61+E91+E110+E133</f>
        <v>-11351678</v>
      </c>
      <c r="H158" s="19"/>
    </row>
    <row r="159" spans="4:13">
      <c r="E159" s="173" t="s">
        <v>50</v>
      </c>
      <c r="G159" s="19">
        <f>E32+E62+E111</f>
        <v>-61293.3</v>
      </c>
      <c r="H159" s="19"/>
    </row>
    <row r="160" spans="4:13">
      <c r="G160" s="13">
        <f>SUM(G150:G159)</f>
        <v>-5447338.6971497787</v>
      </c>
    </row>
  </sheetData>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69" max="1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AD1E0-E4A0-47FF-995F-56829B5FAE3A}">
  <dimension ref="A1:R147"/>
  <sheetViews>
    <sheetView view="pageBreakPreview" topLeftCell="A3" zoomScale="60" zoomScaleNormal="70" workbookViewId="0">
      <pane xSplit="3" ySplit="9" topLeftCell="D12" activePane="bottomRight" state="frozen"/>
      <selection activeCell="G102" sqref="G102"/>
      <selection pane="topRight" activeCell="G102" sqref="G102"/>
      <selection pane="bottomLeft" activeCell="G102" sqref="G102"/>
      <selection pane="bottomRight" activeCell="D12" sqref="D12"/>
    </sheetView>
  </sheetViews>
  <sheetFormatPr defaultColWidth="10" defaultRowHeight="15.75"/>
  <cols>
    <col min="1" max="1" width="6.5703125" style="1" customWidth="1"/>
    <col min="2" max="2" width="17.28515625" style="1" customWidth="1"/>
    <col min="3" max="3" width="8.42578125" style="1" customWidth="1"/>
    <col min="4" max="4" width="14.42578125" style="1" customWidth="1"/>
    <col min="5" max="7" width="19.7109375" style="1" customWidth="1"/>
    <col min="8" max="8" width="17.42578125" style="1" customWidth="1"/>
    <col min="9" max="9" width="20.28515625" style="1" customWidth="1"/>
    <col min="10" max="13" width="17.28515625" style="1" customWidth="1"/>
    <col min="14" max="14" width="17.5703125" style="1" bestFit="1" customWidth="1"/>
    <col min="15" max="15" width="10" style="1"/>
    <col min="16" max="17" width="16.28515625" style="1" bestFit="1" customWidth="1"/>
    <col min="18" max="20" width="12.28515625" style="1" bestFit="1" customWidth="1"/>
    <col min="21" max="21" width="10" style="1"/>
    <col min="22" max="22" width="11.5703125" style="1" customWidth="1"/>
    <col min="23" max="23" width="10" style="1"/>
    <col min="24" max="25" width="16.85546875" style="1" bestFit="1" customWidth="1"/>
    <col min="26" max="26" width="14.140625" style="1" bestFit="1" customWidth="1"/>
    <col min="27" max="30" width="10" style="1"/>
    <col min="31" max="33" width="15.140625" style="1" bestFit="1" customWidth="1"/>
    <col min="34" max="16384" width="10" style="1"/>
  </cols>
  <sheetData>
    <row r="1" spans="1:18">
      <c r="J1" s="2"/>
      <c r="K1" s="2"/>
      <c r="N1" s="1" t="s">
        <v>0</v>
      </c>
    </row>
    <row r="2" spans="1:18">
      <c r="N2" s="1" t="s">
        <v>1</v>
      </c>
    </row>
    <row r="3" spans="1:18" ht="18.75">
      <c r="A3" s="3" t="s">
        <v>2</v>
      </c>
      <c r="B3" s="4"/>
      <c r="C3" s="4"/>
      <c r="D3" s="4"/>
      <c r="E3" s="4"/>
      <c r="F3" s="4"/>
      <c r="G3" s="4"/>
      <c r="H3" s="4"/>
      <c r="I3" s="4"/>
      <c r="J3" s="4"/>
      <c r="K3" s="4"/>
      <c r="L3" s="4"/>
      <c r="M3" s="4"/>
      <c r="N3" s="4"/>
      <c r="O3" s="5"/>
      <c r="P3" s="5"/>
      <c r="Q3" s="5"/>
      <c r="R3" s="5"/>
    </row>
    <row r="4" spans="1:18" ht="18.75">
      <c r="A4" s="3"/>
      <c r="B4" s="4"/>
      <c r="C4" s="4"/>
      <c r="D4" s="4"/>
      <c r="E4" s="4"/>
      <c r="F4" s="4"/>
      <c r="G4" s="4"/>
      <c r="H4" s="4"/>
      <c r="I4" s="4"/>
      <c r="J4" s="4"/>
      <c r="K4" s="4"/>
      <c r="L4" s="4"/>
      <c r="M4" s="4"/>
      <c r="N4" s="4"/>
      <c r="O4" s="5"/>
      <c r="P4" s="5"/>
      <c r="Q4" s="5"/>
      <c r="R4" s="5"/>
    </row>
    <row r="5" spans="1:18" ht="18.75">
      <c r="A5" s="3" t="s">
        <v>3</v>
      </c>
      <c r="B5" s="4"/>
      <c r="C5" s="4"/>
      <c r="D5" s="4"/>
      <c r="E5" s="4"/>
      <c r="F5" s="4"/>
      <c r="G5" s="4"/>
      <c r="H5" s="4"/>
      <c r="I5" s="4"/>
      <c r="J5" s="4"/>
      <c r="K5" s="4"/>
      <c r="L5" s="4"/>
      <c r="M5" s="4"/>
      <c r="N5" s="4"/>
      <c r="O5" s="5"/>
      <c r="P5" s="5"/>
      <c r="Q5" s="5"/>
      <c r="R5" s="5"/>
    </row>
    <row r="6" spans="1:18" ht="18.75">
      <c r="A6" s="3" t="s">
        <v>265</v>
      </c>
      <c r="B6" s="4"/>
      <c r="C6" s="4"/>
      <c r="D6" s="4"/>
      <c r="E6" s="4"/>
      <c r="F6" s="4"/>
      <c r="G6" s="4"/>
      <c r="H6" s="4"/>
      <c r="I6" s="4"/>
      <c r="J6" s="4"/>
      <c r="K6" s="4"/>
      <c r="L6" s="4"/>
      <c r="M6" s="4"/>
      <c r="N6" s="4"/>
      <c r="O6" s="5"/>
      <c r="P6" s="5"/>
      <c r="Q6" s="6"/>
      <c r="R6" s="5"/>
    </row>
    <row r="7" spans="1:18" ht="18.75">
      <c r="A7" s="7"/>
      <c r="B7" s="2"/>
      <c r="C7" s="2"/>
      <c r="D7" s="2"/>
      <c r="E7" s="2"/>
      <c r="F7" s="2"/>
      <c r="G7" s="2"/>
      <c r="H7" s="2"/>
      <c r="I7" s="2"/>
      <c r="J7" s="2"/>
      <c r="K7" s="2"/>
      <c r="L7" s="2"/>
      <c r="M7" s="2"/>
      <c r="N7" s="2"/>
      <c r="O7" s="5"/>
      <c r="P7" s="5"/>
      <c r="Q7" s="6"/>
      <c r="R7" s="5"/>
    </row>
    <row r="8" spans="1:18" ht="18.75">
      <c r="A8" s="3"/>
      <c r="B8" s="4"/>
      <c r="C8" s="4"/>
      <c r="D8" s="2"/>
      <c r="E8" s="2"/>
      <c r="F8" s="2"/>
      <c r="G8" s="2" t="s">
        <v>4</v>
      </c>
      <c r="H8" s="2"/>
      <c r="I8" s="2"/>
      <c r="J8" s="2"/>
      <c r="K8" s="2"/>
      <c r="L8" s="2"/>
      <c r="M8" s="2"/>
      <c r="N8" s="2"/>
      <c r="O8" s="5"/>
      <c r="P8" s="5"/>
      <c r="Q8" s="6"/>
      <c r="R8" s="5"/>
    </row>
    <row r="9" spans="1:18" ht="18.75">
      <c r="A9" s="3"/>
      <c r="B9" s="4"/>
      <c r="C9" s="4"/>
      <c r="D9" s="2"/>
      <c r="E9" s="2"/>
      <c r="F9" s="2"/>
      <c r="G9" s="2" t="s">
        <v>5</v>
      </c>
      <c r="H9" s="2" t="s">
        <v>6</v>
      </c>
      <c r="I9" s="8"/>
      <c r="J9" s="2" t="s">
        <v>7</v>
      </c>
      <c r="K9" s="2" t="s">
        <v>4</v>
      </c>
      <c r="L9" s="2" t="s">
        <v>8</v>
      </c>
      <c r="M9" s="2"/>
      <c r="N9" s="2"/>
      <c r="O9" s="4"/>
      <c r="P9" s="4"/>
      <c r="Q9" s="9"/>
      <c r="R9" s="4"/>
    </row>
    <row r="10" spans="1:18" ht="19.5">
      <c r="A10" s="3"/>
      <c r="B10" s="4"/>
      <c r="C10" s="4"/>
      <c r="D10" s="2" t="s">
        <v>10</v>
      </c>
      <c r="E10" s="2" t="s">
        <v>7</v>
      </c>
      <c r="F10" s="2"/>
      <c r="G10" s="2" t="s">
        <v>11</v>
      </c>
      <c r="H10" s="2" t="s">
        <v>12</v>
      </c>
      <c r="I10" s="8" t="s">
        <v>13</v>
      </c>
      <c r="J10" s="2" t="s">
        <v>14</v>
      </c>
      <c r="K10" s="2" t="s">
        <v>15</v>
      </c>
      <c r="L10" s="2" t="s">
        <v>21</v>
      </c>
      <c r="M10" s="2" t="s">
        <v>6</v>
      </c>
      <c r="N10" s="2" t="s">
        <v>13</v>
      </c>
      <c r="O10" s="4"/>
      <c r="P10" s="4"/>
      <c r="Q10" s="9"/>
      <c r="R10" s="4"/>
    </row>
    <row r="11" spans="1:18">
      <c r="B11" s="10"/>
      <c r="D11" s="181" t="s">
        <v>18</v>
      </c>
      <c r="E11" s="181" t="s">
        <v>19</v>
      </c>
      <c r="F11" s="181" t="s">
        <v>245</v>
      </c>
      <c r="G11" s="181" t="s">
        <v>19</v>
      </c>
      <c r="H11" s="181" t="s">
        <v>19</v>
      </c>
      <c r="I11" s="182" t="s">
        <v>19</v>
      </c>
      <c r="J11" s="181" t="s">
        <v>20</v>
      </c>
      <c r="K11" s="181" t="s">
        <v>20</v>
      </c>
      <c r="L11" s="181" t="s">
        <v>20</v>
      </c>
      <c r="M11" s="181" t="s">
        <v>21</v>
      </c>
      <c r="N11" s="181" t="s">
        <v>22</v>
      </c>
    </row>
    <row r="12" spans="1:18" ht="15.75" customHeight="1">
      <c r="A12" s="10" t="s">
        <v>23</v>
      </c>
      <c r="B12" s="10"/>
      <c r="D12" s="13"/>
      <c r="E12" s="13"/>
      <c r="F12" s="13"/>
      <c r="G12" s="13"/>
      <c r="H12" s="13"/>
      <c r="I12" s="14"/>
      <c r="R12" s="15"/>
    </row>
    <row r="13" spans="1:18" ht="15.75" customHeight="1">
      <c r="B13" s="1" t="s">
        <v>25</v>
      </c>
      <c r="D13" s="17">
        <v>99826.416666666701</v>
      </c>
      <c r="E13" s="17">
        <v>1538101036</v>
      </c>
      <c r="F13" s="17">
        <v>0</v>
      </c>
      <c r="G13" s="17">
        <v>-2709729.2351466403</v>
      </c>
      <c r="H13" s="17">
        <f>F13+G13</f>
        <v>-2709729.2351466403</v>
      </c>
      <c r="I13" s="18">
        <f t="shared" ref="I13:I18" si="0">E13+H13</f>
        <v>1535391306.7648535</v>
      </c>
      <c r="J13" s="19">
        <f>'Jun 2012 - ROO Table 3'!D13</f>
        <v>125325860.86</v>
      </c>
      <c r="K13" s="19">
        <f>'Jun 2012 - ROO Table 3'!J13</f>
        <v>1658537.6317999994</v>
      </c>
      <c r="L13" s="19">
        <f>'Jun 2012 - ROO Table 3'!N13</f>
        <v>1746490</v>
      </c>
      <c r="M13" s="19">
        <f>K13+L13</f>
        <v>3405027.6317999996</v>
      </c>
      <c r="N13" s="19">
        <f t="shared" ref="N13:N18" si="1">+M13+J13</f>
        <v>128730888.4918</v>
      </c>
      <c r="P13" s="13"/>
      <c r="Q13" s="13"/>
      <c r="R13" s="15"/>
    </row>
    <row r="14" spans="1:18" ht="15.75" customHeight="1">
      <c r="B14" s="1" t="s">
        <v>26</v>
      </c>
      <c r="D14" s="17">
        <v>4053.9166666666702</v>
      </c>
      <c r="E14" s="17">
        <v>63258258</v>
      </c>
      <c r="F14" s="17">
        <v>0</v>
      </c>
      <c r="G14" s="17">
        <v>-71318.653570129405</v>
      </c>
      <c r="H14" s="17">
        <f t="shared" ref="H14:H18" si="2">F14+G14</f>
        <v>-71318.653570129405</v>
      </c>
      <c r="I14" s="18">
        <f t="shared" si="0"/>
        <v>63186939.34642987</v>
      </c>
      <c r="J14" s="19">
        <f>'Jun 2012 - ROO Table 3'!D14</f>
        <v>5132896.51</v>
      </c>
      <c r="K14" s="19">
        <f>'Jun 2012 - ROO Table 3'!J14</f>
        <v>70310.857899999988</v>
      </c>
      <c r="L14" s="19">
        <f>'Jun 2012 - ROO Table 3'!N14</f>
        <v>71563</v>
      </c>
      <c r="M14" s="19">
        <f t="shared" ref="M14:M18" si="3">K14+L14</f>
        <v>141873.8579</v>
      </c>
      <c r="N14" s="19">
        <f t="shared" si="1"/>
        <v>5274770.3679</v>
      </c>
      <c r="P14" s="13"/>
      <c r="Q14" s="13"/>
      <c r="R14" s="15"/>
    </row>
    <row r="15" spans="1:18" ht="15.75" customHeight="1">
      <c r="B15" s="1" t="s">
        <v>27</v>
      </c>
      <c r="D15" s="17">
        <v>85.5833333333333</v>
      </c>
      <c r="E15" s="17">
        <v>2216109</v>
      </c>
      <c r="F15" s="17">
        <v>0</v>
      </c>
      <c r="G15" s="17">
        <v>-3150.4652189124149</v>
      </c>
      <c r="H15" s="17">
        <f t="shared" si="2"/>
        <v>-3150.4652189124149</v>
      </c>
      <c r="I15" s="18">
        <f t="shared" si="0"/>
        <v>2212958.5347810877</v>
      </c>
      <c r="J15" s="19">
        <f>'Jun 2012 - ROO Table 3'!D15</f>
        <v>198963.66999999998</v>
      </c>
      <c r="K15" s="19">
        <f>'Jun 2012 - ROO Table 3'!J15</f>
        <v>2471.5829500000013</v>
      </c>
      <c r="L15" s="19">
        <f>'Jun 2012 - ROO Table 3'!N15</f>
        <v>2770</v>
      </c>
      <c r="M15" s="19">
        <f t="shared" si="3"/>
        <v>5241.5829500000018</v>
      </c>
      <c r="N15" s="19">
        <f t="shared" si="1"/>
        <v>204205.25294999999</v>
      </c>
      <c r="P15" s="13"/>
      <c r="Q15" s="13"/>
      <c r="R15" s="15"/>
    </row>
    <row r="16" spans="1:18" ht="15.75" customHeight="1">
      <c r="B16" s="1" t="s">
        <v>28</v>
      </c>
      <c r="D16" s="17">
        <v>18.0833333333333</v>
      </c>
      <c r="E16" s="17">
        <v>433385</v>
      </c>
      <c r="F16" s="17">
        <v>0</v>
      </c>
      <c r="G16" s="17">
        <v>0</v>
      </c>
      <c r="H16" s="17">
        <f t="shared" si="2"/>
        <v>0</v>
      </c>
      <c r="I16" s="18">
        <f t="shared" si="0"/>
        <v>433385</v>
      </c>
      <c r="J16" s="19">
        <f>'Jun 2012 - ROO Table 3'!D16</f>
        <v>38188.21</v>
      </c>
      <c r="K16" s="19">
        <f>'Jun 2012 - ROO Table 3'!J16</f>
        <v>539.42675000000008</v>
      </c>
      <c r="L16" s="19">
        <f>'Jun 2012 - ROO Table 3'!N16</f>
        <v>533</v>
      </c>
      <c r="M16" s="19">
        <f t="shared" si="3"/>
        <v>1072.4267500000001</v>
      </c>
      <c r="N16" s="19">
        <f t="shared" si="1"/>
        <v>39260.636749999998</v>
      </c>
      <c r="P16" s="13"/>
      <c r="Q16" s="13"/>
      <c r="R16" s="15"/>
    </row>
    <row r="17" spans="2:18" ht="15.75" customHeight="1">
      <c r="B17" s="1" t="s">
        <v>30</v>
      </c>
      <c r="D17" s="17">
        <v>38.1666666666667</v>
      </c>
      <c r="E17" s="17">
        <v>655942</v>
      </c>
      <c r="F17" s="17">
        <v>0</v>
      </c>
      <c r="G17" s="17">
        <v>0</v>
      </c>
      <c r="H17" s="17">
        <f t="shared" si="2"/>
        <v>0</v>
      </c>
      <c r="I17" s="18">
        <f t="shared" si="0"/>
        <v>655942</v>
      </c>
      <c r="J17" s="19">
        <f>'Jun 2012 - ROO Table 3'!D17</f>
        <v>56509.43</v>
      </c>
      <c r="K17" s="19">
        <f>'Jun 2012 - ROO Table 3'!J17</f>
        <v>798.61209999999983</v>
      </c>
      <c r="L17" s="19">
        <f>'Jun 2012 - ROO Table 3'!N17</f>
        <v>788</v>
      </c>
      <c r="M17" s="19">
        <f t="shared" si="3"/>
        <v>1586.6120999999998</v>
      </c>
      <c r="N17" s="19">
        <f t="shared" si="1"/>
        <v>58096.042099999999</v>
      </c>
      <c r="P17" s="13"/>
      <c r="Q17" s="13"/>
      <c r="R17" s="15"/>
    </row>
    <row r="18" spans="2:18" ht="15.75" customHeight="1">
      <c r="B18" s="1" t="s">
        <v>31</v>
      </c>
      <c r="D18" s="20">
        <v>258.41666666666703</v>
      </c>
      <c r="E18" s="20">
        <v>1020058</v>
      </c>
      <c r="F18" s="20">
        <v>0</v>
      </c>
      <c r="G18" s="20">
        <v>-8931.3444356592681</v>
      </c>
      <c r="H18" s="20">
        <f t="shared" si="2"/>
        <v>-8931.3444356592681</v>
      </c>
      <c r="I18" s="21">
        <f t="shared" si="0"/>
        <v>1011126.6555643408</v>
      </c>
      <c r="J18" s="22">
        <f>'Jun 2012 - ROO Table 3'!D18</f>
        <v>116718.63</v>
      </c>
      <c r="K18" s="22">
        <f>'Jun 2012 - ROO Table 3'!J18</f>
        <v>361.22789999999986</v>
      </c>
      <c r="L18" s="22">
        <f>'Jun 2012 - ROO Table 3'!N18</f>
        <v>1610</v>
      </c>
      <c r="M18" s="22">
        <f t="shared" si="3"/>
        <v>1971.2278999999999</v>
      </c>
      <c r="N18" s="22">
        <f t="shared" si="1"/>
        <v>118689.8579</v>
      </c>
      <c r="P18" s="13"/>
      <c r="Q18" s="13"/>
      <c r="R18" s="15"/>
    </row>
    <row r="19" spans="2:18" ht="15.75" customHeight="1">
      <c r="B19" s="1" t="s">
        <v>33</v>
      </c>
      <c r="C19" s="23"/>
      <c r="D19" s="17">
        <f>SUM(D13:D18)</f>
        <v>104280.58333333337</v>
      </c>
      <c r="E19" s="17">
        <f>SUM(E13:E18)</f>
        <v>1605684788</v>
      </c>
      <c r="F19" s="17">
        <f>SUM(F13:F18)</f>
        <v>0</v>
      </c>
      <c r="G19" s="17">
        <f>SUM(G13:G18)</f>
        <v>-2793129.6983713415</v>
      </c>
      <c r="H19" s="17">
        <f t="shared" ref="H19" si="4">G19</f>
        <v>-2793129.6983713415</v>
      </c>
      <c r="I19" s="18">
        <f>SUM(I13:I18)</f>
        <v>1602891658.3016286</v>
      </c>
      <c r="J19" s="19">
        <f>SUM(J13:J18)</f>
        <v>130869137.31</v>
      </c>
      <c r="K19" s="19">
        <f t="shared" ref="K19:N19" si="5">SUM(K13:K18)</f>
        <v>1733019.3393999995</v>
      </c>
      <c r="L19" s="19">
        <f t="shared" si="5"/>
        <v>1823754</v>
      </c>
      <c r="M19" s="19">
        <f t="shared" si="5"/>
        <v>3556773.3393999999</v>
      </c>
      <c r="N19" s="19">
        <f t="shared" si="5"/>
        <v>134425910.6494</v>
      </c>
      <c r="P19" s="13"/>
      <c r="Q19" s="13"/>
      <c r="R19" s="15"/>
    </row>
    <row r="20" spans="2:18" ht="15.75" customHeight="1">
      <c r="C20" s="23"/>
      <c r="D20" s="13"/>
      <c r="E20" s="13"/>
      <c r="F20" s="13"/>
      <c r="G20" s="13"/>
      <c r="H20" s="13"/>
      <c r="I20" s="14"/>
      <c r="J20" s="19"/>
      <c r="K20" s="19"/>
      <c r="L20" s="19"/>
      <c r="M20" s="19"/>
      <c r="N20" s="13"/>
      <c r="P20" s="13"/>
      <c r="Q20" s="13"/>
      <c r="R20" s="15"/>
    </row>
    <row r="21" spans="2:18" ht="15.75" customHeight="1">
      <c r="B21" s="1" t="s">
        <v>34</v>
      </c>
      <c r="C21" s="23"/>
      <c r="D21" s="20">
        <v>1156.6666666666699</v>
      </c>
      <c r="E21" s="20">
        <v>1071989</v>
      </c>
      <c r="F21" s="20">
        <v>0</v>
      </c>
      <c r="G21" s="20">
        <v>0</v>
      </c>
      <c r="H21" s="20">
        <f t="shared" ref="H21" si="6">F21+G21</f>
        <v>0</v>
      </c>
      <c r="I21" s="21">
        <f>E21+H21</f>
        <v>1071989</v>
      </c>
      <c r="J21" s="28">
        <f>'Jun 2012 - ROO Table 3'!D21</f>
        <v>155164</v>
      </c>
      <c r="K21" s="22">
        <f>'Jun 2012 - ROO Table 3'!J21</f>
        <v>1094.3740900000003</v>
      </c>
      <c r="L21" s="22">
        <f>'Jun 2012 - ROO Table 3'!N21</f>
        <v>0</v>
      </c>
      <c r="M21" s="22">
        <f>K21+L21</f>
        <v>1094.3740900000003</v>
      </c>
      <c r="N21" s="22">
        <f>+M21+J21</f>
        <v>156258.37409</v>
      </c>
      <c r="P21" s="13"/>
      <c r="Q21" s="13"/>
      <c r="R21" s="15"/>
    </row>
    <row r="22" spans="2:18" ht="15.75" customHeight="1">
      <c r="B22" s="1" t="s">
        <v>33</v>
      </c>
      <c r="D22" s="17">
        <f>SUM(D21:D21)</f>
        <v>1156.6666666666699</v>
      </c>
      <c r="E22" s="17">
        <f t="shared" ref="E22:N22" si="7">SUM(E21:E21)</f>
        <v>1071989</v>
      </c>
      <c r="F22" s="17">
        <f t="shared" si="7"/>
        <v>0</v>
      </c>
      <c r="G22" s="17">
        <f t="shared" si="7"/>
        <v>0</v>
      </c>
      <c r="H22" s="17">
        <f t="shared" si="7"/>
        <v>0</v>
      </c>
      <c r="I22" s="18">
        <f t="shared" si="7"/>
        <v>1071989</v>
      </c>
      <c r="J22" s="19">
        <f t="shared" si="7"/>
        <v>155164</v>
      </c>
      <c r="K22" s="19">
        <f t="shared" si="7"/>
        <v>1094.3740900000003</v>
      </c>
      <c r="L22" s="19">
        <f t="shared" si="7"/>
        <v>0</v>
      </c>
      <c r="M22" s="19">
        <f t="shared" si="7"/>
        <v>1094.3740900000003</v>
      </c>
      <c r="N22" s="19">
        <f t="shared" si="7"/>
        <v>156258.37409</v>
      </c>
      <c r="P22" s="24"/>
      <c r="Q22" s="24"/>
      <c r="R22" s="25"/>
    </row>
    <row r="23" spans="2:18" ht="15.75" customHeight="1">
      <c r="D23" s="13"/>
      <c r="E23" s="13"/>
      <c r="F23" s="13"/>
      <c r="G23" s="13"/>
      <c r="H23" s="13"/>
      <c r="I23" s="14"/>
      <c r="J23" s="19"/>
      <c r="K23" s="19"/>
      <c r="L23" s="19"/>
      <c r="M23" s="19"/>
      <c r="N23" s="19"/>
      <c r="P23" s="24"/>
      <c r="Q23" s="24"/>
      <c r="R23" s="25"/>
    </row>
    <row r="24" spans="2:18" s="23" customFormat="1" ht="15.75" customHeight="1">
      <c r="B24" s="1" t="s">
        <v>36</v>
      </c>
      <c r="D24" s="20">
        <v>0</v>
      </c>
      <c r="E24" s="20">
        <v>0</v>
      </c>
      <c r="F24" s="20">
        <v>0</v>
      </c>
      <c r="G24" s="20">
        <v>0</v>
      </c>
      <c r="H24" s="20">
        <f>G24</f>
        <v>0</v>
      </c>
      <c r="I24" s="21">
        <f>E24+H24</f>
        <v>0</v>
      </c>
      <c r="J24" s="22">
        <f>'Jun 2012 - ROO Table 3'!D24</f>
        <v>359.04999999999995</v>
      </c>
      <c r="K24" s="22">
        <f>'Jun 2012 - ROO Table 3'!J24</f>
        <v>0</v>
      </c>
      <c r="L24" s="22">
        <f>'Jun 2012 - ROO Table 3'!N24</f>
        <v>0</v>
      </c>
      <c r="M24" s="22">
        <f>K24+L24</f>
        <v>0</v>
      </c>
      <c r="N24" s="22">
        <f>+M24+J24</f>
        <v>359.04999999999995</v>
      </c>
      <c r="P24" s="24"/>
      <c r="Q24" s="24"/>
      <c r="R24" s="25"/>
    </row>
    <row r="25" spans="2:18" s="23" customFormat="1" ht="15.75" customHeight="1">
      <c r="B25" s="1"/>
      <c r="D25" s="20"/>
      <c r="E25" s="17"/>
      <c r="F25" s="17"/>
      <c r="G25" s="20"/>
      <c r="H25" s="20"/>
      <c r="I25" s="21"/>
      <c r="J25" s="22"/>
      <c r="K25" s="22"/>
      <c r="L25" s="22"/>
      <c r="M25" s="22"/>
      <c r="N25" s="22"/>
      <c r="P25" s="24"/>
      <c r="Q25" s="24"/>
      <c r="R25" s="25"/>
    </row>
    <row r="26" spans="2:18" s="23" customFormat="1" ht="15.75" customHeight="1">
      <c r="B26" s="1" t="s">
        <v>38</v>
      </c>
      <c r="D26" s="20">
        <v>0</v>
      </c>
      <c r="E26" s="20">
        <v>0</v>
      </c>
      <c r="F26" s="20">
        <v>0</v>
      </c>
      <c r="G26" s="20">
        <v>0</v>
      </c>
      <c r="H26" s="20">
        <v>0</v>
      </c>
      <c r="I26" s="21">
        <v>0</v>
      </c>
      <c r="J26" s="22">
        <f>'Jun 2012 - ROO Table 3'!D26</f>
        <v>-1320000</v>
      </c>
      <c r="K26" s="22">
        <f>'Jun 2012 - ROO Table 3'!J26</f>
        <v>1320000</v>
      </c>
      <c r="L26" s="22">
        <f>'Jun 2012 - ROO Table 3'!N26</f>
        <v>0</v>
      </c>
      <c r="M26" s="22">
        <f>K26+L26</f>
        <v>1320000</v>
      </c>
      <c r="N26" s="22">
        <f t="shared" ref="N26:N34" si="8">+M26+J26</f>
        <v>0</v>
      </c>
      <c r="P26" s="24"/>
      <c r="Q26" s="24"/>
      <c r="R26" s="25"/>
    </row>
    <row r="27" spans="2:18" ht="15.75" customHeight="1">
      <c r="B27" s="1" t="s">
        <v>40</v>
      </c>
      <c r="D27" s="20">
        <v>0</v>
      </c>
      <c r="E27" s="20">
        <v>0</v>
      </c>
      <c r="F27" s="20">
        <v>0</v>
      </c>
      <c r="G27" s="20">
        <v>0</v>
      </c>
      <c r="H27" s="20">
        <v>0</v>
      </c>
      <c r="I27" s="21">
        <v>0</v>
      </c>
      <c r="J27" s="19">
        <f>'Jun 2012 - ROO Table 3'!D27</f>
        <v>-6017241.4900000002</v>
      </c>
      <c r="K27" s="19">
        <f>'Jun 2012 - ROO Table 3'!J27</f>
        <v>6017241.4900000002</v>
      </c>
      <c r="L27" s="22">
        <f>'Jun 2012 - ROO Table 3'!N27</f>
        <v>0</v>
      </c>
      <c r="M27" s="22">
        <f t="shared" ref="M27:M36" si="9">K27+L27</f>
        <v>6017241.4900000002</v>
      </c>
      <c r="N27" s="22">
        <f t="shared" si="8"/>
        <v>0</v>
      </c>
      <c r="P27" s="24"/>
      <c r="Q27" s="24"/>
      <c r="R27" s="25"/>
    </row>
    <row r="28" spans="2:18" s="23" customFormat="1" ht="15.75" customHeight="1">
      <c r="B28" s="1" t="s">
        <v>42</v>
      </c>
      <c r="D28" s="20">
        <v>0</v>
      </c>
      <c r="E28" s="20">
        <v>0</v>
      </c>
      <c r="F28" s="20">
        <v>0</v>
      </c>
      <c r="G28" s="20">
        <v>0</v>
      </c>
      <c r="H28" s="20">
        <f>G28</f>
        <v>0</v>
      </c>
      <c r="I28" s="21">
        <f>E28+H28</f>
        <v>0</v>
      </c>
      <c r="J28" s="22">
        <f>'Jun 2012 - ROO Table 3'!D28</f>
        <v>0</v>
      </c>
      <c r="K28" s="22">
        <f>'Jun 2012 - ROO Table 3'!J28</f>
        <v>0</v>
      </c>
      <c r="L28" s="22">
        <f>'Jun 2012 - ROO Table 3'!N28</f>
        <v>0</v>
      </c>
      <c r="M28" s="22">
        <f t="shared" si="9"/>
        <v>0</v>
      </c>
      <c r="N28" s="22">
        <f t="shared" si="8"/>
        <v>0</v>
      </c>
      <c r="P28" s="24"/>
      <c r="Q28" s="24"/>
      <c r="R28" s="25"/>
    </row>
    <row r="29" spans="2:18" s="23" customFormat="1" ht="15.75" customHeight="1">
      <c r="B29" s="1" t="s">
        <v>44</v>
      </c>
      <c r="D29" s="20">
        <v>0</v>
      </c>
      <c r="E29" s="20">
        <v>0</v>
      </c>
      <c r="F29" s="20">
        <v>0</v>
      </c>
      <c r="G29" s="20">
        <v>0</v>
      </c>
      <c r="H29" s="20">
        <f>G29</f>
        <v>0</v>
      </c>
      <c r="I29" s="21">
        <f>E29+H29</f>
        <v>0</v>
      </c>
      <c r="J29" s="22">
        <f>'Jun 2012 - ROO Table 3'!D29</f>
        <v>0.5</v>
      </c>
      <c r="K29" s="22">
        <f>'Jun 2012 - ROO Table 3'!J29</f>
        <v>-0.5</v>
      </c>
      <c r="L29" s="22">
        <f>'Jun 2012 - ROO Table 3'!N29</f>
        <v>0</v>
      </c>
      <c r="M29" s="22">
        <f t="shared" si="9"/>
        <v>-0.5</v>
      </c>
      <c r="N29" s="22">
        <f t="shared" si="8"/>
        <v>0</v>
      </c>
      <c r="P29" s="24"/>
      <c r="Q29" s="24"/>
      <c r="R29" s="25"/>
    </row>
    <row r="30" spans="2:18" s="23" customFormat="1" ht="15.75" customHeight="1">
      <c r="B30" s="1" t="s">
        <v>46</v>
      </c>
      <c r="D30" s="20">
        <v>0</v>
      </c>
      <c r="E30" s="20">
        <v>0</v>
      </c>
      <c r="F30" s="20">
        <v>0</v>
      </c>
      <c r="G30" s="20">
        <v>0</v>
      </c>
      <c r="H30" s="20">
        <f>G30</f>
        <v>0</v>
      </c>
      <c r="I30" s="21">
        <f>E30+H30</f>
        <v>0</v>
      </c>
      <c r="J30" s="22">
        <f>'Jun 2012 - ROO Table 3'!D30</f>
        <v>0.33</v>
      </c>
      <c r="K30" s="22">
        <f>'Jun 2012 - ROO Table 3'!J30</f>
        <v>-0.33</v>
      </c>
      <c r="L30" s="22">
        <f>'Jun 2012 - ROO Table 3'!N30</f>
        <v>0</v>
      </c>
      <c r="M30" s="22">
        <f t="shared" si="9"/>
        <v>-0.33</v>
      </c>
      <c r="N30" s="22">
        <f t="shared" si="8"/>
        <v>0</v>
      </c>
      <c r="P30" s="24"/>
      <c r="Q30" s="24"/>
      <c r="R30" s="25"/>
    </row>
    <row r="31" spans="2:18" s="23" customFormat="1" ht="15.75" customHeight="1">
      <c r="B31" s="1" t="s">
        <v>48</v>
      </c>
      <c r="D31" s="20">
        <v>0</v>
      </c>
      <c r="E31" s="20">
        <v>0</v>
      </c>
      <c r="F31" s="20">
        <v>0</v>
      </c>
      <c r="G31" s="20">
        <v>0</v>
      </c>
      <c r="H31" s="20">
        <f t="shared" ref="H31:H32" si="10">G31</f>
        <v>0</v>
      </c>
      <c r="I31" s="21">
        <f t="shared" ref="I31:I32" si="11">E31+H31</f>
        <v>0</v>
      </c>
      <c r="J31" s="22">
        <f>'Jun 2012 - ROO Table 3'!D31</f>
        <v>2249460.66</v>
      </c>
      <c r="K31" s="22">
        <f>'Jun 2012 - ROO Table 3'!J31</f>
        <v>-2249460.66</v>
      </c>
      <c r="L31" s="22">
        <f>'Jun 2012 - ROO Table 3'!N31</f>
        <v>0</v>
      </c>
      <c r="M31" s="22">
        <f t="shared" si="9"/>
        <v>-2249460.66</v>
      </c>
      <c r="N31" s="22">
        <f t="shared" si="8"/>
        <v>0</v>
      </c>
      <c r="P31" s="24"/>
      <c r="Q31" s="24"/>
      <c r="R31" s="25"/>
    </row>
    <row r="32" spans="2:18" s="23" customFormat="1" ht="15.75" customHeight="1">
      <c r="B32" s="1" t="s">
        <v>50</v>
      </c>
      <c r="D32" s="20">
        <v>0</v>
      </c>
      <c r="E32" s="20">
        <v>0</v>
      </c>
      <c r="F32" s="20">
        <v>0</v>
      </c>
      <c r="G32" s="20">
        <v>0</v>
      </c>
      <c r="H32" s="20">
        <f t="shared" si="10"/>
        <v>0</v>
      </c>
      <c r="I32" s="21">
        <f t="shared" si="11"/>
        <v>0</v>
      </c>
      <c r="J32" s="22">
        <f>'Jun 2012 - ROO Table 3'!D32</f>
        <v>15127.85</v>
      </c>
      <c r="K32" s="22">
        <f>'Jun 2012 - ROO Table 3'!J32</f>
        <v>-15127.85</v>
      </c>
      <c r="L32" s="22">
        <f>'Jun 2012 - ROO Table 3'!N32</f>
        <v>0</v>
      </c>
      <c r="M32" s="22">
        <f t="shared" si="9"/>
        <v>-15127.85</v>
      </c>
      <c r="N32" s="22">
        <f t="shared" si="8"/>
        <v>0</v>
      </c>
      <c r="P32" s="24"/>
      <c r="Q32" s="24"/>
      <c r="R32" s="25"/>
    </row>
    <row r="33" spans="1:18" s="23" customFormat="1" ht="15.75" customHeight="1">
      <c r="B33" s="1" t="s">
        <v>52</v>
      </c>
      <c r="D33" s="20">
        <v>0</v>
      </c>
      <c r="E33" s="20">
        <v>0</v>
      </c>
      <c r="F33" s="20">
        <v>0</v>
      </c>
      <c r="G33" s="20">
        <v>0</v>
      </c>
      <c r="H33" s="20">
        <f>G33</f>
        <v>0</v>
      </c>
      <c r="I33" s="21">
        <f>E33+H33</f>
        <v>0</v>
      </c>
      <c r="J33" s="22">
        <f>'Jun 2012 - ROO Table 3'!D33</f>
        <v>478039.87</v>
      </c>
      <c r="K33" s="22">
        <f>'Jun 2012 - ROO Table 3'!J33</f>
        <v>-478039.87</v>
      </c>
      <c r="L33" s="22">
        <f>'Jun 2012 - ROO Table 3'!N33</f>
        <v>0</v>
      </c>
      <c r="M33" s="22">
        <f t="shared" si="9"/>
        <v>-478039.87</v>
      </c>
      <c r="N33" s="22">
        <f t="shared" si="8"/>
        <v>0</v>
      </c>
      <c r="P33" s="24"/>
      <c r="Q33" s="24"/>
      <c r="R33" s="25"/>
    </row>
    <row r="34" spans="1:18" s="23" customFormat="1" ht="15.75" customHeight="1">
      <c r="B34" s="1" t="s">
        <v>54</v>
      </c>
      <c r="D34" s="20">
        <v>0</v>
      </c>
      <c r="E34" s="20">
        <v>0</v>
      </c>
      <c r="F34" s="20">
        <v>0</v>
      </c>
      <c r="G34" s="20">
        <v>0</v>
      </c>
      <c r="H34" s="20">
        <f>G34</f>
        <v>0</v>
      </c>
      <c r="I34" s="21">
        <f>E34+H34</f>
        <v>0</v>
      </c>
      <c r="J34" s="22">
        <f>'Jun 2012 - ROO Table 3'!D34</f>
        <v>149485.85999999999</v>
      </c>
      <c r="K34" s="22">
        <f>'Jun 2012 - ROO Table 3'!J34</f>
        <v>-149485.85999999999</v>
      </c>
      <c r="L34" s="22">
        <f>'Jun 2012 - ROO Table 3'!N34</f>
        <v>0</v>
      </c>
      <c r="M34" s="22">
        <f t="shared" si="9"/>
        <v>-149485.85999999999</v>
      </c>
      <c r="N34" s="22">
        <f t="shared" si="8"/>
        <v>0</v>
      </c>
      <c r="P34" s="24"/>
      <c r="Q34" s="24"/>
      <c r="R34" s="25"/>
    </row>
    <row r="35" spans="1:18" ht="15.75" customHeight="1">
      <c r="B35" s="23"/>
      <c r="D35" s="13"/>
      <c r="E35" s="13"/>
      <c r="F35" s="13"/>
      <c r="G35" s="13"/>
      <c r="H35" s="13"/>
      <c r="I35" s="14"/>
      <c r="J35" s="19"/>
      <c r="K35" s="19"/>
      <c r="L35" s="19"/>
      <c r="M35" s="19"/>
      <c r="N35" s="19"/>
      <c r="P35" s="24"/>
      <c r="Q35" s="24"/>
      <c r="R35" s="25"/>
    </row>
    <row r="36" spans="1:18" s="23" customFormat="1" ht="15.75" customHeight="1">
      <c r="B36" s="1" t="s">
        <v>56</v>
      </c>
      <c r="D36" s="20">
        <v>0</v>
      </c>
      <c r="E36" s="20">
        <v>-103000</v>
      </c>
      <c r="F36" s="20">
        <v>0</v>
      </c>
      <c r="G36" s="20">
        <v>0</v>
      </c>
      <c r="H36" s="20">
        <f>G36</f>
        <v>0</v>
      </c>
      <c r="I36" s="21">
        <f>E36+H36</f>
        <v>-103000</v>
      </c>
      <c r="J36" s="22">
        <f>'Jun 2012 - ROO Table 3'!D36</f>
        <v>13000</v>
      </c>
      <c r="K36" s="22">
        <f>'Jun 2012 - ROO Table 3'!J36</f>
        <v>0</v>
      </c>
      <c r="L36" s="22">
        <f>'Jun 2012 - ROO Table 3'!N36</f>
        <v>0</v>
      </c>
      <c r="M36" s="22">
        <f t="shared" si="9"/>
        <v>0</v>
      </c>
      <c r="N36" s="22">
        <f>+M36+J36</f>
        <v>13000</v>
      </c>
      <c r="P36" s="24"/>
      <c r="Q36" s="24"/>
      <c r="R36" s="25"/>
    </row>
    <row r="37" spans="1:18" ht="15.75" customHeight="1">
      <c r="D37" s="26"/>
      <c r="E37" s="26"/>
      <c r="F37" s="26"/>
      <c r="G37" s="26"/>
      <c r="H37" s="26"/>
      <c r="I37" s="27"/>
      <c r="J37" s="28"/>
      <c r="K37" s="28"/>
      <c r="L37" s="28"/>
      <c r="M37" s="28"/>
      <c r="N37" s="13"/>
      <c r="P37" s="24"/>
      <c r="Q37" s="24"/>
      <c r="R37" s="25"/>
    </row>
    <row r="38" spans="1:18" ht="15.75" customHeight="1">
      <c r="B38" s="29" t="s">
        <v>6</v>
      </c>
      <c r="C38" s="30"/>
      <c r="D38" s="32">
        <f t="shared" ref="D38:N38" si="12">+D19+D22+D24+SUM(D26:D36)</f>
        <v>105437.25000000004</v>
      </c>
      <c r="E38" s="32">
        <f t="shared" si="12"/>
        <v>1606653777</v>
      </c>
      <c r="F38" s="32">
        <f t="shared" si="12"/>
        <v>0</v>
      </c>
      <c r="G38" s="32">
        <f t="shared" si="12"/>
        <v>-2793129.6983713415</v>
      </c>
      <c r="H38" s="32">
        <f t="shared" si="12"/>
        <v>-2793129.6983713415</v>
      </c>
      <c r="I38" s="32">
        <f t="shared" si="12"/>
        <v>1603860647.3016286</v>
      </c>
      <c r="J38" s="35">
        <f t="shared" si="12"/>
        <v>126592533.94</v>
      </c>
      <c r="K38" s="35">
        <f t="shared" si="12"/>
        <v>6179240.1334899999</v>
      </c>
      <c r="L38" s="35">
        <f t="shared" si="12"/>
        <v>1823754</v>
      </c>
      <c r="M38" s="35">
        <f t="shared" si="12"/>
        <v>8002994.1334899999</v>
      </c>
      <c r="N38" s="35">
        <f t="shared" si="12"/>
        <v>134595528.07348999</v>
      </c>
      <c r="P38" s="13"/>
      <c r="Q38" s="13"/>
      <c r="R38" s="15"/>
    </row>
    <row r="39" spans="1:18" ht="15.75" customHeight="1">
      <c r="D39" s="13"/>
      <c r="E39" s="175"/>
      <c r="F39" s="175"/>
      <c r="G39" s="13"/>
      <c r="H39" s="13"/>
      <c r="I39" s="14"/>
      <c r="J39" s="19"/>
      <c r="K39" s="19"/>
      <c r="L39" s="19"/>
      <c r="M39" s="19"/>
      <c r="N39" s="13"/>
      <c r="P39" s="13"/>
      <c r="Q39" s="13"/>
      <c r="R39" s="15"/>
    </row>
    <row r="40" spans="1:18" ht="15.75" customHeight="1">
      <c r="A40" s="10" t="s">
        <v>58</v>
      </c>
      <c r="B40" s="10"/>
      <c r="D40" s="13"/>
      <c r="E40" s="13"/>
      <c r="F40" s="13"/>
      <c r="G40" s="13"/>
      <c r="H40" s="13"/>
      <c r="I40" s="14"/>
      <c r="J40" s="19"/>
      <c r="K40" s="19"/>
      <c r="L40" s="19"/>
      <c r="M40" s="19"/>
      <c r="N40" s="13"/>
      <c r="P40" s="13"/>
      <c r="Q40" s="13"/>
      <c r="R40" s="15"/>
    </row>
    <row r="41" spans="1:18" ht="15.75" customHeight="1">
      <c r="B41" s="36" t="s">
        <v>60</v>
      </c>
      <c r="D41" s="17">
        <v>17951.916666666639</v>
      </c>
      <c r="E41" s="17">
        <v>522722614</v>
      </c>
      <c r="F41" s="17">
        <v>0</v>
      </c>
      <c r="G41" s="17">
        <v>0</v>
      </c>
      <c r="H41" s="17">
        <f>G41</f>
        <v>0</v>
      </c>
      <c r="I41" s="18">
        <f>E41+H41</f>
        <v>522722614</v>
      </c>
      <c r="J41" s="19">
        <f>'Jun 2012 - ROO Table 3'!D41</f>
        <v>44524414.150000006</v>
      </c>
      <c r="K41" s="19">
        <f>'Jun 2012 - ROO Table 3'!J41</f>
        <v>-1387143.6143</v>
      </c>
      <c r="L41" s="19">
        <f>'Jun 2012 - ROO Table 3'!N41</f>
        <v>593292</v>
      </c>
      <c r="M41" s="19">
        <f>K41+L41</f>
        <v>-793851.61430000002</v>
      </c>
      <c r="N41" s="19">
        <f>+M41+J41</f>
        <v>43730562.535700008</v>
      </c>
      <c r="P41" s="13"/>
      <c r="Q41" s="13"/>
      <c r="R41" s="15"/>
    </row>
    <row r="42" spans="1:18" s="23" customFormat="1" ht="15.75" customHeight="1">
      <c r="B42" s="36" t="s">
        <v>61</v>
      </c>
      <c r="D42" s="17">
        <v>117.25</v>
      </c>
      <c r="E42" s="17">
        <v>1268465</v>
      </c>
      <c r="F42" s="17">
        <v>0</v>
      </c>
      <c r="G42" s="17">
        <v>0</v>
      </c>
      <c r="H42" s="17">
        <f>G42</f>
        <v>0</v>
      </c>
      <c r="I42" s="18">
        <f>E42+H42</f>
        <v>1268465</v>
      </c>
      <c r="J42" s="19">
        <f>'Jun 2012 - ROO Table 3'!D42</f>
        <v>158366.74000000002</v>
      </c>
      <c r="K42" s="19">
        <f>'Jun 2012 - ROO Table 3'!J42</f>
        <v>-3784.62925</v>
      </c>
      <c r="L42" s="19">
        <f>'Jun 2012 - ROO Table 3'!N42</f>
        <v>2126</v>
      </c>
      <c r="M42" s="19">
        <f>K42+L42</f>
        <v>-1658.62925</v>
      </c>
      <c r="N42" s="19">
        <f>+M42+J42</f>
        <v>156708.11075000002</v>
      </c>
      <c r="P42" s="24"/>
      <c r="Q42" s="24"/>
      <c r="R42" s="25"/>
    </row>
    <row r="43" spans="1:18" ht="15.75" customHeight="1">
      <c r="B43" s="36" t="s">
        <v>63</v>
      </c>
      <c r="D43" s="20">
        <v>87.5833333333333</v>
      </c>
      <c r="E43" s="20">
        <v>351175</v>
      </c>
      <c r="F43" s="20">
        <v>0</v>
      </c>
      <c r="G43" s="20">
        <v>0</v>
      </c>
      <c r="H43" s="20">
        <f>G43</f>
        <v>0</v>
      </c>
      <c r="I43" s="21">
        <f>E43+H43</f>
        <v>351175</v>
      </c>
      <c r="J43" s="22">
        <f>'Jun 2012 - ROO Table 3'!D43</f>
        <v>101026.98</v>
      </c>
      <c r="K43" s="22">
        <f>'Jun 2012 - ROO Table 3'!J43</f>
        <v>417.32125000000019</v>
      </c>
      <c r="L43" s="22">
        <f>'Jun 2012 - ROO Table 3'!N43</f>
        <v>1395</v>
      </c>
      <c r="M43" s="22">
        <f t="shared" ref="M43" si="13">K43+L43</f>
        <v>1812.3212500000002</v>
      </c>
      <c r="N43" s="22">
        <f>+M43+J43</f>
        <v>102839.30124999999</v>
      </c>
      <c r="P43" s="13"/>
      <c r="Q43" s="13"/>
      <c r="R43" s="15"/>
    </row>
    <row r="44" spans="1:18" ht="15.75" customHeight="1">
      <c r="B44" s="1" t="s">
        <v>33</v>
      </c>
      <c r="D44" s="17">
        <f>SUM(D41:D43)</f>
        <v>18156.749999999971</v>
      </c>
      <c r="E44" s="17">
        <f>SUM(E41:E43)</f>
        <v>524342254</v>
      </c>
      <c r="F44" s="17">
        <f>SUM(F41:F43)</f>
        <v>0</v>
      </c>
      <c r="G44" s="17">
        <f>SUM(G41:G43)</f>
        <v>0</v>
      </c>
      <c r="H44" s="17">
        <f>G44</f>
        <v>0</v>
      </c>
      <c r="I44" s="18">
        <f t="shared" ref="I44:N44" si="14">SUM(I41:I43)</f>
        <v>524342254</v>
      </c>
      <c r="J44" s="17">
        <f t="shared" si="14"/>
        <v>44783807.870000005</v>
      </c>
      <c r="K44" s="17">
        <f t="shared" si="14"/>
        <v>-1390510.9223</v>
      </c>
      <c r="L44" s="17">
        <f t="shared" si="14"/>
        <v>596813</v>
      </c>
      <c r="M44" s="17">
        <f t="shared" si="14"/>
        <v>-793697.92229999998</v>
      </c>
      <c r="N44" s="17">
        <f t="shared" si="14"/>
        <v>43990109.947700009</v>
      </c>
      <c r="R44" s="15"/>
    </row>
    <row r="45" spans="1:18" ht="15.75" customHeight="1">
      <c r="D45" s="17"/>
      <c r="E45" s="13"/>
      <c r="F45" s="13"/>
      <c r="G45" s="13"/>
      <c r="H45" s="13"/>
      <c r="I45" s="14" t="s">
        <v>65</v>
      </c>
      <c r="J45" s="19"/>
      <c r="K45" s="19"/>
      <c r="L45" s="19"/>
      <c r="M45" s="19"/>
      <c r="N45" s="13"/>
      <c r="P45" s="13"/>
      <c r="Q45" s="13"/>
      <c r="R45" s="15"/>
    </row>
    <row r="46" spans="1:18" ht="15.75" customHeight="1">
      <c r="B46" s="36" t="s">
        <v>66</v>
      </c>
      <c r="D46" s="20">
        <v>907.91666666666629</v>
      </c>
      <c r="E46" s="20">
        <v>752345612</v>
      </c>
      <c r="F46" s="20">
        <v>-1621000</v>
      </c>
      <c r="G46" s="20">
        <v>0</v>
      </c>
      <c r="H46" s="20">
        <f>G46+F46</f>
        <v>-1621000</v>
      </c>
      <c r="I46" s="21">
        <f>E46+H46</f>
        <v>750724612</v>
      </c>
      <c r="J46" s="22">
        <f>'Jun 2012 - ROO Table 3'!D46</f>
        <v>53941584.869999997</v>
      </c>
      <c r="K46" s="22">
        <f>'Jun 2012 - ROO Table 3'!J46</f>
        <v>-1650982.5784800001</v>
      </c>
      <c r="L46" s="22">
        <f>'Jun 2012 - ROO Table 3'!N46</f>
        <v>719183</v>
      </c>
      <c r="M46" s="22">
        <f t="shared" ref="M46" si="15">K46+L46</f>
        <v>-931799.57848000014</v>
      </c>
      <c r="N46" s="22">
        <f>+M46+J46</f>
        <v>53009785.29152</v>
      </c>
      <c r="P46" s="13"/>
      <c r="Q46" s="13"/>
      <c r="R46" s="15"/>
    </row>
    <row r="47" spans="1:18" ht="15.75" customHeight="1">
      <c r="B47" s="1" t="s">
        <v>33</v>
      </c>
      <c r="D47" s="17">
        <f>SUM(D46:D46)</f>
        <v>907.91666666666629</v>
      </c>
      <c r="E47" s="17">
        <f>SUM(E46:E46)</f>
        <v>752345612</v>
      </c>
      <c r="F47" s="17">
        <f>SUM(F46:F46)</f>
        <v>-1621000</v>
      </c>
      <c r="G47" s="17">
        <f t="shared" ref="G47:N47" si="16">SUM(G46:G46)</f>
        <v>0</v>
      </c>
      <c r="H47" s="17">
        <f t="shared" si="16"/>
        <v>-1621000</v>
      </c>
      <c r="I47" s="18">
        <f t="shared" si="16"/>
        <v>750724612</v>
      </c>
      <c r="J47" s="19">
        <f t="shared" si="16"/>
        <v>53941584.869999997</v>
      </c>
      <c r="K47" s="19">
        <f t="shared" si="16"/>
        <v>-1650982.5784800001</v>
      </c>
      <c r="L47" s="19">
        <f t="shared" si="16"/>
        <v>719183</v>
      </c>
      <c r="M47" s="19">
        <f t="shared" si="16"/>
        <v>-931799.57848000014</v>
      </c>
      <c r="N47" s="19">
        <f t="shared" si="16"/>
        <v>53009785.29152</v>
      </c>
      <c r="P47" s="13"/>
      <c r="Q47" s="13"/>
      <c r="R47" s="15"/>
    </row>
    <row r="48" spans="1:18" ht="15.75" customHeight="1">
      <c r="D48" s="17"/>
      <c r="E48" s="13"/>
      <c r="F48" s="13"/>
      <c r="G48" s="13" t="s">
        <v>65</v>
      </c>
      <c r="H48" s="13" t="s">
        <v>65</v>
      </c>
      <c r="I48" s="14" t="s">
        <v>65</v>
      </c>
      <c r="J48" s="19" t="s">
        <v>65</v>
      </c>
      <c r="K48" s="19" t="s">
        <v>65</v>
      </c>
      <c r="L48" s="19" t="s">
        <v>65</v>
      </c>
      <c r="M48" s="19"/>
      <c r="N48" s="19" t="s">
        <v>65</v>
      </c>
      <c r="P48" s="13"/>
      <c r="Q48" s="13"/>
      <c r="R48" s="15"/>
    </row>
    <row r="49" spans="2:18" ht="15.75" customHeight="1">
      <c r="B49" s="36" t="s">
        <v>67</v>
      </c>
      <c r="C49" s="23"/>
      <c r="D49" s="20">
        <v>26.25</v>
      </c>
      <c r="E49" s="20">
        <v>141713341</v>
      </c>
      <c r="F49" s="20">
        <v>0</v>
      </c>
      <c r="G49" s="20">
        <v>0</v>
      </c>
      <c r="H49" s="20">
        <f>G49</f>
        <v>0</v>
      </c>
      <c r="I49" s="21">
        <f>E49+H49</f>
        <v>141713341</v>
      </c>
      <c r="J49" s="22">
        <f>'Jun 2012 - ROO Table 3'!D49</f>
        <v>9243532.3200000003</v>
      </c>
      <c r="K49" s="22">
        <f>'Jun 2012 - ROO Table 3'!J49</f>
        <v>-287653.78606000001</v>
      </c>
      <c r="L49" s="22">
        <f>'Jun 2012 - ROO Table 3'!N49</f>
        <v>123175</v>
      </c>
      <c r="M49" s="22">
        <f t="shared" ref="M49" si="17">K49+L49</f>
        <v>-164478.78606000001</v>
      </c>
      <c r="N49" s="22">
        <f>+M49+J49</f>
        <v>9079053.5339400005</v>
      </c>
      <c r="R49" s="15"/>
    </row>
    <row r="50" spans="2:18" ht="15.75" customHeight="1">
      <c r="B50" s="1" t="s">
        <v>33</v>
      </c>
      <c r="D50" s="17">
        <f>SUM(D49)</f>
        <v>26.25</v>
      </c>
      <c r="E50" s="17">
        <f>SUM(E49)</f>
        <v>141713341</v>
      </c>
      <c r="F50" s="17">
        <f>SUM(F49)</f>
        <v>0</v>
      </c>
      <c r="G50" s="17">
        <f t="shared" ref="G50:N50" si="18">SUM(G49)</f>
        <v>0</v>
      </c>
      <c r="H50" s="17">
        <f t="shared" si="18"/>
        <v>0</v>
      </c>
      <c r="I50" s="18">
        <f>SUM(I49)</f>
        <v>141713341</v>
      </c>
      <c r="J50" s="19">
        <f>SUM(J49)</f>
        <v>9243532.3200000003</v>
      </c>
      <c r="K50" s="19">
        <f t="shared" si="18"/>
        <v>-287653.78606000001</v>
      </c>
      <c r="L50" s="19">
        <f t="shared" si="18"/>
        <v>123175</v>
      </c>
      <c r="M50" s="19">
        <f t="shared" si="18"/>
        <v>-164478.78606000001</v>
      </c>
      <c r="N50" s="19">
        <f t="shared" si="18"/>
        <v>9079053.5339400005</v>
      </c>
      <c r="P50" s="13"/>
      <c r="Q50" s="13"/>
      <c r="R50" s="15"/>
    </row>
    <row r="51" spans="2:18" ht="15.75" customHeight="1">
      <c r="D51" s="17"/>
      <c r="E51" s="13"/>
      <c r="F51" s="13"/>
      <c r="G51" s="13" t="s">
        <v>65</v>
      </c>
      <c r="H51" s="13" t="s">
        <v>65</v>
      </c>
      <c r="I51" s="14" t="s">
        <v>65</v>
      </c>
      <c r="J51" s="19" t="s">
        <v>65</v>
      </c>
      <c r="K51" s="19" t="s">
        <v>65</v>
      </c>
      <c r="L51" s="19" t="s">
        <v>65</v>
      </c>
      <c r="M51" s="19"/>
      <c r="N51" s="19" t="s">
        <v>65</v>
      </c>
      <c r="P51" s="13"/>
      <c r="Q51" s="13"/>
      <c r="R51" s="15"/>
    </row>
    <row r="52" spans="2:18" ht="15.75" customHeight="1">
      <c r="B52" s="36" t="s">
        <v>69</v>
      </c>
      <c r="D52" s="17">
        <v>1368.25</v>
      </c>
      <c r="E52" s="17">
        <v>2230059</v>
      </c>
      <c r="F52" s="17">
        <v>0</v>
      </c>
      <c r="G52" s="17">
        <v>0</v>
      </c>
      <c r="H52" s="17">
        <f>G52</f>
        <v>0</v>
      </c>
      <c r="I52" s="18">
        <f>E52+H52</f>
        <v>2230059</v>
      </c>
      <c r="J52" s="19">
        <f>'Jun 2012 - ROO Table 3'!D52</f>
        <v>312350.34000000003</v>
      </c>
      <c r="K52" s="19">
        <f>'Jun 2012 - ROO Table 3'!J52</f>
        <v>-4657.4492100000007</v>
      </c>
      <c r="L52" s="19">
        <f>'Jun 2012 - ROO Table 3'!N52</f>
        <v>0</v>
      </c>
      <c r="M52" s="19">
        <f>K52+L52</f>
        <v>-4657.4492100000007</v>
      </c>
      <c r="N52" s="19">
        <f>+M52+J52</f>
        <v>307692.89079000003</v>
      </c>
      <c r="P52" s="13"/>
      <c r="Q52" s="13"/>
      <c r="R52" s="15"/>
    </row>
    <row r="53" spans="2:18" ht="15.75" customHeight="1">
      <c r="B53" s="36" t="s">
        <v>71</v>
      </c>
      <c r="D53" s="20">
        <v>29.25</v>
      </c>
      <c r="E53" s="20">
        <v>282514</v>
      </c>
      <c r="F53" s="20">
        <v>0</v>
      </c>
      <c r="G53" s="20">
        <v>0</v>
      </c>
      <c r="H53" s="20">
        <f>G53</f>
        <v>0</v>
      </c>
      <c r="I53" s="21">
        <f>E53+H53</f>
        <v>282514</v>
      </c>
      <c r="J53" s="22">
        <f>'Jun 2012 - ROO Table 3'!D53</f>
        <v>25692.84</v>
      </c>
      <c r="K53" s="22">
        <f>'Jun 2012 - ROO Table 3'!J53</f>
        <v>-967.98892000000001</v>
      </c>
      <c r="L53" s="22">
        <f>'Jun 2012 - ROO Table 3'!N53</f>
        <v>0</v>
      </c>
      <c r="M53" s="22">
        <f t="shared" ref="M53" si="19">K53+L53</f>
        <v>-967.98892000000001</v>
      </c>
      <c r="N53" s="22">
        <f>+M53+J53</f>
        <v>24724.85108</v>
      </c>
      <c r="P53" s="13"/>
      <c r="Q53" s="13"/>
      <c r="R53" s="15"/>
    </row>
    <row r="54" spans="2:18" ht="15.75" customHeight="1">
      <c r="B54" s="1" t="s">
        <v>33</v>
      </c>
      <c r="D54" s="17">
        <f>SUM(D52:D53)</f>
        <v>1397.5</v>
      </c>
      <c r="E54" s="17">
        <f>SUM(E52:E53)</f>
        <v>2512573</v>
      </c>
      <c r="F54" s="17">
        <f>SUM(F52:F53)</f>
        <v>0</v>
      </c>
      <c r="G54" s="17">
        <f t="shared" ref="G54:N54" si="20">SUM(G52:G53)</f>
        <v>0</v>
      </c>
      <c r="H54" s="17">
        <f t="shared" si="20"/>
        <v>0</v>
      </c>
      <c r="I54" s="18">
        <f t="shared" si="20"/>
        <v>2512573</v>
      </c>
      <c r="J54" s="19">
        <f t="shared" si="20"/>
        <v>338043.18000000005</v>
      </c>
      <c r="K54" s="19">
        <f t="shared" si="20"/>
        <v>-5625.4381300000005</v>
      </c>
      <c r="L54" s="19">
        <f t="shared" si="20"/>
        <v>0</v>
      </c>
      <c r="M54" s="19">
        <f t="shared" si="20"/>
        <v>-5625.4381300000005</v>
      </c>
      <c r="N54" s="19">
        <f t="shared" si="20"/>
        <v>332417.74187000003</v>
      </c>
      <c r="R54" s="15"/>
    </row>
    <row r="55" spans="2:18" ht="15.75" customHeight="1">
      <c r="D55" s="17"/>
      <c r="E55" s="13"/>
      <c r="F55" s="13"/>
      <c r="G55" s="13" t="s">
        <v>65</v>
      </c>
      <c r="H55" s="13" t="s">
        <v>65</v>
      </c>
      <c r="I55" s="14" t="s">
        <v>65</v>
      </c>
      <c r="J55" s="19" t="s">
        <v>65</v>
      </c>
      <c r="K55" s="19" t="s">
        <v>65</v>
      </c>
      <c r="L55" s="19" t="s">
        <v>65</v>
      </c>
      <c r="M55" s="19"/>
      <c r="N55" s="13"/>
      <c r="P55" s="13"/>
      <c r="Q55" s="13"/>
      <c r="R55" s="15"/>
    </row>
    <row r="56" spans="2:18" s="23" customFormat="1" ht="15.75" customHeight="1">
      <c r="B56" s="1" t="s">
        <v>36</v>
      </c>
      <c r="D56" s="20">
        <v>0</v>
      </c>
      <c r="E56" s="20">
        <v>0</v>
      </c>
      <c r="F56" s="20">
        <v>0</v>
      </c>
      <c r="G56" s="20">
        <v>0</v>
      </c>
      <c r="H56" s="20">
        <f>G56</f>
        <v>0</v>
      </c>
      <c r="I56" s="21">
        <f>E56+H56</f>
        <v>0</v>
      </c>
      <c r="J56" s="22">
        <f>'Jun 2012 - ROO Table 3'!D56</f>
        <v>357848.37</v>
      </c>
      <c r="K56" s="22">
        <f>'Jun 2012 - ROO Table 3'!J56</f>
        <v>0</v>
      </c>
      <c r="L56" s="22">
        <f>'Jun 2012 - ROO Table 3'!N56</f>
        <v>0</v>
      </c>
      <c r="M56" s="22">
        <f t="shared" ref="M56" si="21">K56+L56</f>
        <v>0</v>
      </c>
      <c r="N56" s="22">
        <f>+M56+J56</f>
        <v>357848.37</v>
      </c>
      <c r="P56" s="24"/>
      <c r="Q56" s="24"/>
      <c r="R56" s="25"/>
    </row>
    <row r="57" spans="2:18" s="23" customFormat="1" ht="15.75" customHeight="1">
      <c r="B57" s="1"/>
      <c r="D57" s="20"/>
      <c r="E57" s="17"/>
      <c r="F57" s="17"/>
      <c r="G57" s="20"/>
      <c r="H57" s="20"/>
      <c r="I57" s="21"/>
      <c r="J57" s="22"/>
      <c r="K57" s="22"/>
      <c r="L57" s="22"/>
      <c r="M57" s="22"/>
      <c r="N57" s="22"/>
      <c r="P57" s="24"/>
      <c r="Q57" s="24"/>
      <c r="R57" s="25"/>
    </row>
    <row r="58" spans="2:18" s="23" customFormat="1" ht="15.75" customHeight="1">
      <c r="B58" s="1" t="s">
        <v>38</v>
      </c>
      <c r="D58" s="20">
        <v>0</v>
      </c>
      <c r="E58" s="20">
        <v>0</v>
      </c>
      <c r="F58" s="20">
        <v>0</v>
      </c>
      <c r="G58" s="20">
        <v>0</v>
      </c>
      <c r="H58" s="20">
        <f>G58</f>
        <v>0</v>
      </c>
      <c r="I58" s="21">
        <v>0</v>
      </c>
      <c r="J58" s="22">
        <f>'Jun 2012 - ROO Table 3'!D58</f>
        <v>-1020000</v>
      </c>
      <c r="K58" s="22">
        <f>'Jun 2012 - ROO Table 3'!J58</f>
        <v>1020000</v>
      </c>
      <c r="L58" s="22">
        <f>'Jun 2012 - ROO Table 3'!N58</f>
        <v>0</v>
      </c>
      <c r="M58" s="22">
        <f t="shared" ref="M58:M66" si="22">K58+L58</f>
        <v>1020000</v>
      </c>
      <c r="N58" s="22">
        <f t="shared" ref="N58:N64" si="23">+M58+J58</f>
        <v>0</v>
      </c>
      <c r="P58" s="24"/>
      <c r="Q58" s="24"/>
      <c r="R58" s="25"/>
    </row>
    <row r="59" spans="2:18" ht="15.75" customHeight="1">
      <c r="B59" s="1" t="s">
        <v>40</v>
      </c>
      <c r="D59" s="20">
        <v>0</v>
      </c>
      <c r="E59" s="20">
        <v>0</v>
      </c>
      <c r="F59" s="20">
        <v>0</v>
      </c>
      <c r="G59" s="20">
        <v>0</v>
      </c>
      <c r="H59" s="20">
        <f t="shared" ref="H59:H64" si="24">G59</f>
        <v>0</v>
      </c>
      <c r="I59" s="21">
        <v>0</v>
      </c>
      <c r="J59" s="19">
        <f>'Jun 2012 - ROO Table 3'!D59</f>
        <v>-2768532.36</v>
      </c>
      <c r="K59" s="19">
        <f>'Jun 2012 - ROO Table 3'!J59</f>
        <v>2768532.36</v>
      </c>
      <c r="L59" s="22">
        <f>'Jun 2012 - ROO Table 3'!N59</f>
        <v>0</v>
      </c>
      <c r="M59" s="22">
        <f t="shared" si="22"/>
        <v>2768532.36</v>
      </c>
      <c r="N59" s="22">
        <f t="shared" si="23"/>
        <v>0</v>
      </c>
      <c r="P59" s="13"/>
      <c r="Q59" s="13"/>
      <c r="R59" s="15"/>
    </row>
    <row r="60" spans="2:18" s="23" customFormat="1" ht="15.75" customHeight="1">
      <c r="B60" s="1" t="s">
        <v>42</v>
      </c>
      <c r="D60" s="20">
        <v>0</v>
      </c>
      <c r="E60" s="20">
        <v>0</v>
      </c>
      <c r="F60" s="20">
        <v>0</v>
      </c>
      <c r="G60" s="20">
        <v>0</v>
      </c>
      <c r="H60" s="20">
        <f t="shared" si="24"/>
        <v>0</v>
      </c>
      <c r="I60" s="21">
        <f>E60+H60</f>
        <v>0</v>
      </c>
      <c r="J60" s="22">
        <f>'Jun 2012 - ROO Table 3'!D60</f>
        <v>-1982102.8</v>
      </c>
      <c r="K60" s="22">
        <f>'Jun 2012 - ROO Table 3'!J60</f>
        <v>1982102.8</v>
      </c>
      <c r="L60" s="22">
        <f>'Jun 2012 - ROO Table 3'!N60</f>
        <v>0</v>
      </c>
      <c r="M60" s="22">
        <f t="shared" si="22"/>
        <v>1982102.8</v>
      </c>
      <c r="N60" s="22">
        <f t="shared" si="23"/>
        <v>0</v>
      </c>
      <c r="P60" s="24"/>
      <c r="Q60" s="24"/>
      <c r="R60" s="25"/>
    </row>
    <row r="61" spans="2:18" s="23" customFormat="1" ht="15.75" customHeight="1">
      <c r="B61" s="1" t="s">
        <v>48</v>
      </c>
      <c r="D61" s="20">
        <v>0</v>
      </c>
      <c r="E61" s="20">
        <v>0</v>
      </c>
      <c r="F61" s="20">
        <v>0</v>
      </c>
      <c r="G61" s="20">
        <v>0</v>
      </c>
      <c r="H61" s="20">
        <f t="shared" si="24"/>
        <v>0</v>
      </c>
      <c r="I61" s="21">
        <f>E61+H61</f>
        <v>0</v>
      </c>
      <c r="J61" s="22">
        <f>'Jun 2012 - ROO Table 3'!D61</f>
        <v>1458629.44</v>
      </c>
      <c r="K61" s="22">
        <f>'Jun 2012 - ROO Table 3'!J61</f>
        <v>-1458629.44</v>
      </c>
      <c r="L61" s="22">
        <f>'Jun 2012 - ROO Table 3'!N61</f>
        <v>0</v>
      </c>
      <c r="M61" s="22">
        <f t="shared" si="22"/>
        <v>-1458629.44</v>
      </c>
      <c r="N61" s="22">
        <f t="shared" si="23"/>
        <v>0</v>
      </c>
      <c r="P61" s="24"/>
      <c r="Q61" s="24"/>
      <c r="R61" s="25"/>
    </row>
    <row r="62" spans="2:18" s="23" customFormat="1" ht="15.75" customHeight="1">
      <c r="B62" s="1" t="s">
        <v>50</v>
      </c>
      <c r="D62" s="20">
        <v>0</v>
      </c>
      <c r="E62" s="20">
        <v>0</v>
      </c>
      <c r="F62" s="20">
        <v>0</v>
      </c>
      <c r="G62" s="20">
        <v>0</v>
      </c>
      <c r="H62" s="20">
        <f t="shared" si="24"/>
        <v>0</v>
      </c>
      <c r="I62" s="21">
        <v>0</v>
      </c>
      <c r="J62" s="22">
        <f>'Jun 2012 - ROO Table 3'!D62</f>
        <v>3554.13</v>
      </c>
      <c r="K62" s="22">
        <f>'Jun 2012 - ROO Table 3'!J62</f>
        <v>-3554.13</v>
      </c>
      <c r="L62" s="22">
        <f>'Jun 2012 - ROO Table 3'!N62</f>
        <v>0</v>
      </c>
      <c r="M62" s="22">
        <f t="shared" si="22"/>
        <v>-3554.13</v>
      </c>
      <c r="N62" s="22">
        <f t="shared" si="23"/>
        <v>0</v>
      </c>
      <c r="P62" s="24"/>
      <c r="Q62" s="24"/>
      <c r="R62" s="25"/>
    </row>
    <row r="63" spans="2:18" s="23" customFormat="1" ht="15.75" customHeight="1">
      <c r="B63" s="1" t="s">
        <v>72</v>
      </c>
      <c r="D63" s="20">
        <v>0</v>
      </c>
      <c r="E63" s="20">
        <v>0</v>
      </c>
      <c r="F63" s="20">
        <v>0</v>
      </c>
      <c r="G63" s="20">
        <v>0</v>
      </c>
      <c r="H63" s="20">
        <f t="shared" si="24"/>
        <v>0</v>
      </c>
      <c r="I63" s="21">
        <f>E63+H63</f>
        <v>0</v>
      </c>
      <c r="J63" s="22">
        <f>'Jun 2012 - ROO Table 3'!D63</f>
        <v>31359.52</v>
      </c>
      <c r="K63" s="22">
        <f>'Jun 2012 - ROO Table 3'!J63</f>
        <v>-31359.52</v>
      </c>
      <c r="L63" s="22">
        <f>'Jun 2012 - ROO Table 3'!N63</f>
        <v>0</v>
      </c>
      <c r="M63" s="22">
        <f t="shared" si="22"/>
        <v>-31359.52</v>
      </c>
      <c r="N63" s="22">
        <f t="shared" si="23"/>
        <v>0</v>
      </c>
      <c r="P63" s="24"/>
      <c r="Q63" s="24"/>
      <c r="R63" s="25"/>
    </row>
    <row r="64" spans="2:18" s="23" customFormat="1" ht="15.75" customHeight="1">
      <c r="B64" s="1" t="s">
        <v>54</v>
      </c>
      <c r="D64" s="20">
        <v>0</v>
      </c>
      <c r="E64" s="20">
        <v>0</v>
      </c>
      <c r="F64" s="20">
        <v>0</v>
      </c>
      <c r="G64" s="20">
        <v>0</v>
      </c>
      <c r="H64" s="20">
        <f t="shared" si="24"/>
        <v>0</v>
      </c>
      <c r="I64" s="21">
        <f>E64+H64</f>
        <v>0</v>
      </c>
      <c r="J64" s="22">
        <f>'Jun 2012 - ROO Table 3'!D64</f>
        <v>129297.5</v>
      </c>
      <c r="K64" s="22">
        <f>'Jun 2012 - ROO Table 3'!J64</f>
        <v>-129297.5</v>
      </c>
      <c r="L64" s="22">
        <f>'Jun 2012 - ROO Table 3'!N64</f>
        <v>0</v>
      </c>
      <c r="M64" s="22">
        <f t="shared" si="22"/>
        <v>-129297.5</v>
      </c>
      <c r="N64" s="22">
        <f t="shared" si="23"/>
        <v>0</v>
      </c>
      <c r="P64" s="24"/>
      <c r="Q64" s="24"/>
      <c r="R64" s="25"/>
    </row>
    <row r="65" spans="1:18" ht="15.75" customHeight="1">
      <c r="B65" s="23"/>
      <c r="D65" s="17"/>
      <c r="E65" s="17"/>
      <c r="F65" s="17"/>
      <c r="G65" s="13"/>
      <c r="H65" s="13"/>
      <c r="I65" s="14"/>
      <c r="J65" s="19"/>
      <c r="K65" s="19"/>
      <c r="L65" s="19"/>
      <c r="M65" s="19"/>
      <c r="N65" s="19"/>
      <c r="P65" s="13"/>
      <c r="Q65" s="13"/>
      <c r="R65" s="15"/>
    </row>
    <row r="66" spans="1:18" s="23" customFormat="1" ht="15.75" customHeight="1">
      <c r="B66" s="1" t="s">
        <v>56</v>
      </c>
      <c r="D66" s="20">
        <v>0</v>
      </c>
      <c r="E66" s="20">
        <v>-3660000</v>
      </c>
      <c r="F66" s="20">
        <v>0</v>
      </c>
      <c r="G66" s="20">
        <v>0</v>
      </c>
      <c r="H66" s="20">
        <f>G66</f>
        <v>0</v>
      </c>
      <c r="I66" s="21">
        <f>E66+H66</f>
        <v>-3660000</v>
      </c>
      <c r="J66" s="22">
        <f>'Jun 2012 - ROO Table 3'!D66</f>
        <v>-311000</v>
      </c>
      <c r="K66" s="22">
        <f>'Jun 2012 - ROO Table 3'!J66</f>
        <v>0</v>
      </c>
      <c r="L66" s="22">
        <f>'Jun 2012 - ROO Table 3'!N66</f>
        <v>0</v>
      </c>
      <c r="M66" s="22">
        <f t="shared" si="22"/>
        <v>0</v>
      </c>
      <c r="N66" s="22">
        <f>+M66+J66</f>
        <v>-311000</v>
      </c>
      <c r="P66" s="24"/>
      <c r="Q66" s="24"/>
      <c r="R66" s="25"/>
    </row>
    <row r="67" spans="1:18" ht="15.75" customHeight="1">
      <c r="B67" s="23"/>
      <c r="D67" s="17"/>
      <c r="E67" s="177"/>
      <c r="F67" s="13"/>
      <c r="G67" s="13"/>
      <c r="H67" s="13"/>
      <c r="I67" s="37"/>
      <c r="J67" s="19"/>
      <c r="K67" s="19"/>
      <c r="L67" s="19"/>
      <c r="M67" s="19"/>
      <c r="N67" s="13"/>
      <c r="P67" s="13"/>
      <c r="Q67" s="13"/>
      <c r="R67" s="15"/>
    </row>
    <row r="68" spans="1:18" ht="15.75" customHeight="1">
      <c r="B68" s="29" t="s">
        <v>6</v>
      </c>
      <c r="C68" s="30"/>
      <c r="D68" s="32">
        <f>+D44+D47+D50+SUM(D56:D66)+D54</f>
        <v>20488.416666666639</v>
      </c>
      <c r="E68" s="32">
        <f>+E44+E47+E50+E54+SUM(E56:E66)</f>
        <v>1417253780</v>
      </c>
      <c r="F68" s="32">
        <f>+F44+F47+F50+F54+SUM(F56:F66)</f>
        <v>-1621000</v>
      </c>
      <c r="G68" s="32">
        <f>+G44+G47+G50+SUM(G56:G66)+G54</f>
        <v>0</v>
      </c>
      <c r="H68" s="32">
        <f>+H44+H47+H50+SUM(H56:H66)+H54</f>
        <v>-1621000</v>
      </c>
      <c r="I68" s="32">
        <f>+I44+I47+I50+SUM(I56:I66)+I54</f>
        <v>1415632780</v>
      </c>
      <c r="J68" s="35">
        <f>+J44+J47+J50+J54+J56+SUM(J58:J66)</f>
        <v>104206022.04000001</v>
      </c>
      <c r="K68" s="35">
        <f>+K44+K47+K50+K54+K56+SUM(K58:K66)</f>
        <v>813021.8450300009</v>
      </c>
      <c r="L68" s="35">
        <f>+L44+L47+L50+L54+L56+SUM(L58:L66)</f>
        <v>1439171</v>
      </c>
      <c r="M68" s="35">
        <f>+M44+M47+M50+M54+M56+SUM(M58:M66)</f>
        <v>2252192.8450300014</v>
      </c>
      <c r="N68" s="35">
        <f>+N44+N47+N50+N54+N56+N60+N61+N62+N63+N66+N64</f>
        <v>106458214.88503002</v>
      </c>
      <c r="P68" s="13"/>
      <c r="Q68" s="13"/>
      <c r="R68" s="15"/>
    </row>
    <row r="69" spans="1:18" ht="15.75" customHeight="1">
      <c r="D69" s="17"/>
      <c r="E69" s="178"/>
      <c r="F69" s="17"/>
      <c r="G69" s="17"/>
      <c r="H69" s="17"/>
      <c r="I69" s="18"/>
      <c r="J69" s="19"/>
      <c r="K69" s="19"/>
      <c r="L69" s="19"/>
      <c r="M69" s="19"/>
      <c r="N69" s="19" t="s">
        <v>65</v>
      </c>
      <c r="R69" s="15"/>
    </row>
    <row r="70" spans="1:18" ht="15.75" customHeight="1">
      <c r="A70" s="10" t="s">
        <v>73</v>
      </c>
      <c r="B70" s="10"/>
      <c r="D70" s="17"/>
      <c r="E70" s="13"/>
      <c r="F70" s="13"/>
      <c r="G70" s="13"/>
      <c r="H70" s="13"/>
      <c r="I70" s="14"/>
      <c r="J70" s="19"/>
      <c r="K70" s="19"/>
      <c r="L70" s="19"/>
      <c r="M70" s="19"/>
      <c r="N70" s="13" t="s">
        <v>65</v>
      </c>
      <c r="P70" s="13"/>
      <c r="Q70" s="13"/>
      <c r="R70" s="15"/>
    </row>
    <row r="71" spans="1:18" ht="15.75" customHeight="1">
      <c r="B71" s="36" t="s">
        <v>60</v>
      </c>
      <c r="D71" s="17">
        <v>452.33333333333297</v>
      </c>
      <c r="E71" s="17">
        <v>17374697</v>
      </c>
      <c r="F71" s="17">
        <v>0</v>
      </c>
      <c r="G71" s="17">
        <v>0</v>
      </c>
      <c r="H71" s="17">
        <f>G71</f>
        <v>0</v>
      </c>
      <c r="I71" s="18">
        <f>E71+H71</f>
        <v>17374697</v>
      </c>
      <c r="J71" s="19">
        <f>'Jun 2012 - ROO Table 3'!D71</f>
        <v>1514424.03</v>
      </c>
      <c r="K71" s="19">
        <f>'Jun 2012 - ROO Table 3'!J71</f>
        <v>-43584.497650000005</v>
      </c>
      <c r="L71" s="19">
        <f>'Jun 2012 - ROO Table 3'!N71</f>
        <v>20229</v>
      </c>
      <c r="M71" s="19">
        <f>K71+L71</f>
        <v>-23355.497650000005</v>
      </c>
      <c r="N71" s="19">
        <f>+M71+J71</f>
        <v>1491068.53235</v>
      </c>
      <c r="P71" s="13"/>
      <c r="Q71" s="13"/>
      <c r="R71" s="15"/>
    </row>
    <row r="72" spans="1:18" s="23" customFormat="1" ht="15.75" customHeight="1">
      <c r="B72" s="36" t="s">
        <v>61</v>
      </c>
      <c r="D72" s="17">
        <v>4</v>
      </c>
      <c r="E72" s="17">
        <v>33313</v>
      </c>
      <c r="F72" s="17">
        <v>0</v>
      </c>
      <c r="G72" s="17">
        <v>0</v>
      </c>
      <c r="H72" s="17">
        <f>G72</f>
        <v>0</v>
      </c>
      <c r="I72" s="18">
        <f>E72+H72</f>
        <v>33313</v>
      </c>
      <c r="J72" s="19">
        <f>'Jun 2012 - ROO Table 3'!D72</f>
        <v>7749.11</v>
      </c>
      <c r="K72" s="19">
        <f>'Jun 2012 - ROO Table 3'!J72</f>
        <v>-99.106849999999994</v>
      </c>
      <c r="L72" s="19">
        <f>'Jun 2012 - ROO Table 3'!N72</f>
        <v>105</v>
      </c>
      <c r="M72" s="19">
        <f>K72+L72</f>
        <v>5.8931500000000057</v>
      </c>
      <c r="N72" s="19">
        <f>+M72+J72</f>
        <v>7755.0031499999996</v>
      </c>
      <c r="P72" s="24"/>
      <c r="Q72" s="24"/>
      <c r="R72" s="25"/>
    </row>
    <row r="73" spans="1:18" ht="15.75" customHeight="1">
      <c r="B73" s="36" t="s">
        <v>63</v>
      </c>
      <c r="C73" s="23"/>
      <c r="D73" s="20">
        <v>1</v>
      </c>
      <c r="E73" s="20">
        <v>6067</v>
      </c>
      <c r="F73" s="20">
        <v>0</v>
      </c>
      <c r="G73" s="20">
        <v>0</v>
      </c>
      <c r="H73" s="20">
        <f>G73</f>
        <v>0</v>
      </c>
      <c r="I73" s="21">
        <f>E73+H73</f>
        <v>6067</v>
      </c>
      <c r="J73" s="22">
        <f>'Jun 2012 - ROO Table 3'!D73</f>
        <v>2291.9</v>
      </c>
      <c r="K73" s="22">
        <f>'Jun 2012 - ROO Table 3'!J73</f>
        <v>8.1658500000000025</v>
      </c>
      <c r="L73" s="22">
        <f>'Jun 2012 - ROO Table 3'!N73</f>
        <v>32</v>
      </c>
      <c r="M73" s="22">
        <f t="shared" ref="M73" si="25">K73+L73</f>
        <v>40.165850000000006</v>
      </c>
      <c r="N73" s="22">
        <f>+M73+J73</f>
        <v>2332.06585</v>
      </c>
      <c r="P73" s="13"/>
      <c r="Q73" s="13"/>
      <c r="R73" s="15"/>
    </row>
    <row r="74" spans="1:18" ht="15.75" customHeight="1">
      <c r="B74" s="1" t="s">
        <v>33</v>
      </c>
      <c r="D74" s="17">
        <f>SUM(D71:D73)</f>
        <v>457.33333333333297</v>
      </c>
      <c r="E74" s="17">
        <f>SUM(E71:E73)</f>
        <v>17414077</v>
      </c>
      <c r="F74" s="17">
        <f>SUM(F71:F73)</f>
        <v>0</v>
      </c>
      <c r="G74" s="17">
        <f t="shared" ref="G74:N74" si="26">SUM(G71:G73)</f>
        <v>0</v>
      </c>
      <c r="H74" s="17">
        <f>G74</f>
        <v>0</v>
      </c>
      <c r="I74" s="18">
        <f>SUM(I71:I73)</f>
        <v>17414077</v>
      </c>
      <c r="J74" s="19">
        <f t="shared" si="26"/>
        <v>1524465.04</v>
      </c>
      <c r="K74" s="19">
        <f t="shared" si="26"/>
        <v>-43675.438650000004</v>
      </c>
      <c r="L74" s="19">
        <f t="shared" si="26"/>
        <v>20366</v>
      </c>
      <c r="M74" s="19">
        <f>SUM(M71:M73)</f>
        <v>-23309.438650000004</v>
      </c>
      <c r="N74" s="19">
        <f t="shared" si="26"/>
        <v>1501155.6013499999</v>
      </c>
      <c r="R74" s="15"/>
    </row>
    <row r="75" spans="1:18" ht="15.75" customHeight="1">
      <c r="D75" s="17"/>
      <c r="E75" s="13"/>
      <c r="F75" s="13"/>
      <c r="G75" s="13" t="s">
        <v>65</v>
      </c>
      <c r="H75" s="13" t="s">
        <v>65</v>
      </c>
      <c r="I75" s="14" t="s">
        <v>65</v>
      </c>
      <c r="J75" s="19" t="s">
        <v>65</v>
      </c>
      <c r="K75" s="19" t="s">
        <v>65</v>
      </c>
      <c r="L75" s="19" t="s">
        <v>65</v>
      </c>
      <c r="M75" s="19"/>
      <c r="N75" s="13"/>
      <c r="P75" s="13"/>
      <c r="Q75" s="13"/>
      <c r="R75" s="15"/>
    </row>
    <row r="76" spans="1:18" s="23" customFormat="1" ht="15.75" customHeight="1">
      <c r="B76" s="36" t="s">
        <v>66</v>
      </c>
      <c r="C76" s="1"/>
      <c r="D76" s="20">
        <v>138.083333333333</v>
      </c>
      <c r="E76" s="20">
        <v>109208584</v>
      </c>
      <c r="F76" s="20">
        <v>0</v>
      </c>
      <c r="G76" s="20">
        <v>0</v>
      </c>
      <c r="H76" s="20">
        <f>F76+G76</f>
        <v>0</v>
      </c>
      <c r="I76" s="21">
        <f>E76+H76</f>
        <v>109208584</v>
      </c>
      <c r="J76" s="22">
        <f>'Jun 2012 - ROO Table 3'!D76</f>
        <v>8296013.3299999991</v>
      </c>
      <c r="K76" s="22">
        <f>'Jun 2012 - ROO Table 3'!J76</f>
        <v>-257105.36136000001</v>
      </c>
      <c r="L76" s="22">
        <f>'Jun 2012 - ROO Table 3'!N76</f>
        <v>110564</v>
      </c>
      <c r="M76" s="22">
        <f t="shared" ref="M76" si="27">K76+L76</f>
        <v>-146541.36136000001</v>
      </c>
      <c r="N76" s="22">
        <f>+M76+J76</f>
        <v>8149471.9686399987</v>
      </c>
      <c r="P76" s="24"/>
      <c r="Q76" s="24"/>
      <c r="R76" s="25"/>
    </row>
    <row r="77" spans="1:18" ht="15.75" customHeight="1">
      <c r="B77" s="1" t="s">
        <v>33</v>
      </c>
      <c r="D77" s="17">
        <f t="shared" ref="D77:N77" si="28">SUM(D76:D76)</f>
        <v>138.083333333333</v>
      </c>
      <c r="E77" s="17">
        <f t="shared" si="28"/>
        <v>109208584</v>
      </c>
      <c r="F77" s="17">
        <f t="shared" si="28"/>
        <v>0</v>
      </c>
      <c r="G77" s="17">
        <f t="shared" si="28"/>
        <v>0</v>
      </c>
      <c r="H77" s="17">
        <f t="shared" si="28"/>
        <v>0</v>
      </c>
      <c r="I77" s="18">
        <f t="shared" si="28"/>
        <v>109208584</v>
      </c>
      <c r="J77" s="19">
        <f t="shared" si="28"/>
        <v>8296013.3299999991</v>
      </c>
      <c r="K77" s="19">
        <f t="shared" si="28"/>
        <v>-257105.36136000001</v>
      </c>
      <c r="L77" s="19">
        <f t="shared" si="28"/>
        <v>110564</v>
      </c>
      <c r="M77" s="19">
        <f t="shared" si="28"/>
        <v>-146541.36136000001</v>
      </c>
      <c r="N77" s="19">
        <f t="shared" si="28"/>
        <v>8149471.9686399987</v>
      </c>
      <c r="P77" s="13"/>
      <c r="Q77" s="13"/>
      <c r="R77" s="15"/>
    </row>
    <row r="78" spans="1:18" ht="15.75" customHeight="1">
      <c r="D78" s="17"/>
      <c r="E78" s="17"/>
      <c r="F78" s="17"/>
      <c r="G78" s="13"/>
      <c r="H78" s="13"/>
      <c r="I78" s="14"/>
      <c r="J78" s="19"/>
      <c r="K78" s="19"/>
      <c r="L78" s="19"/>
      <c r="M78" s="19"/>
      <c r="N78" s="13"/>
      <c r="P78" s="13"/>
      <c r="Q78" s="13"/>
      <c r="R78" s="15"/>
    </row>
    <row r="79" spans="1:18" ht="15.75" customHeight="1">
      <c r="B79" s="36" t="s">
        <v>75</v>
      </c>
      <c r="C79" s="23"/>
      <c r="D79" s="17">
        <v>1</v>
      </c>
      <c r="E79" s="20">
        <v>1706000</v>
      </c>
      <c r="F79" s="20">
        <v>0</v>
      </c>
      <c r="G79" s="17">
        <v>0</v>
      </c>
      <c r="H79" s="17">
        <f>G79</f>
        <v>0</v>
      </c>
      <c r="I79" s="18">
        <f>E79+H79</f>
        <v>1706000</v>
      </c>
      <c r="J79" s="19">
        <f>'Jun 2012 - ROO Table 3'!D79</f>
        <v>283827.84999999998</v>
      </c>
      <c r="K79" s="19">
        <f>'Jun 2012 - ROO Table 3'!J79</f>
        <v>-3475.84</v>
      </c>
      <c r="L79" s="19">
        <f>'Jun 2012 - ROO Table 3'!N79</f>
        <v>3856</v>
      </c>
      <c r="M79" s="19">
        <f>K79+L79</f>
        <v>380.15999999999985</v>
      </c>
      <c r="N79" s="19">
        <f>+M79+J79</f>
        <v>284208.00999999995</v>
      </c>
      <c r="P79" s="13"/>
      <c r="Q79" s="13"/>
      <c r="R79" s="15"/>
    </row>
    <row r="80" spans="1:18" ht="15.75" customHeight="1">
      <c r="B80" s="36" t="s">
        <v>76</v>
      </c>
      <c r="C80" s="23"/>
      <c r="D80" s="17">
        <v>32.9166666666667</v>
      </c>
      <c r="E80" s="20">
        <v>681024352</v>
      </c>
      <c r="F80" s="20">
        <v>0</v>
      </c>
      <c r="G80" s="17">
        <v>0</v>
      </c>
      <c r="H80" s="17">
        <f>G80</f>
        <v>0</v>
      </c>
      <c r="I80" s="18">
        <f>E80+H80</f>
        <v>681024352</v>
      </c>
      <c r="J80" s="19">
        <f>'Jun 2012 - ROO Table 3'!D80</f>
        <v>39284020.719999999</v>
      </c>
      <c r="K80" s="19">
        <f>'Jun 2012 - ROO Table 3'!J80</f>
        <v>-1130500.42432</v>
      </c>
      <c r="L80" s="19">
        <f>'Jun 2012 - ROO Table 3'!N80</f>
        <v>524748</v>
      </c>
      <c r="M80" s="19">
        <f>K80+L80</f>
        <v>-605752.42431999999</v>
      </c>
      <c r="N80" s="19">
        <f>+M80+J80</f>
        <v>38678268.295680001</v>
      </c>
      <c r="P80" s="13"/>
      <c r="Q80" s="13"/>
      <c r="R80" s="15"/>
    </row>
    <row r="81" spans="2:18" ht="15.75" customHeight="1">
      <c r="B81" s="36" t="s">
        <v>67</v>
      </c>
      <c r="C81" s="23"/>
      <c r="D81" s="20">
        <v>0</v>
      </c>
      <c r="E81" s="20">
        <v>0</v>
      </c>
      <c r="F81" s="20">
        <v>0</v>
      </c>
      <c r="G81" s="20">
        <v>0</v>
      </c>
      <c r="H81" s="20">
        <f>G81</f>
        <v>0</v>
      </c>
      <c r="I81" s="21">
        <f>E81+H81</f>
        <v>0</v>
      </c>
      <c r="J81" s="22">
        <f>'Jun 2012 - ROO Table 3'!D81</f>
        <v>0</v>
      </c>
      <c r="K81" s="22">
        <f>'Jun 2012 - ROO Table 3'!J81</f>
        <v>-254113.17</v>
      </c>
      <c r="L81" s="22">
        <f>'Jun 2012 - ROO Table 3'!N81</f>
        <v>-3495</v>
      </c>
      <c r="M81" s="22">
        <f t="shared" ref="M81" si="29">K81+L81</f>
        <v>-257608.17</v>
      </c>
      <c r="N81" s="22">
        <f>+M81+J81</f>
        <v>-257608.17</v>
      </c>
      <c r="R81" s="15"/>
    </row>
    <row r="82" spans="2:18" ht="15.75" customHeight="1">
      <c r="B82" s="1" t="s">
        <v>33</v>
      </c>
      <c r="D82" s="17">
        <f>SUM(D79:D81)</f>
        <v>33.9166666666667</v>
      </c>
      <c r="E82" s="17">
        <f>SUM(E79:E81)</f>
        <v>682730352</v>
      </c>
      <c r="F82" s="17">
        <f>SUM(F79:F81)</f>
        <v>0</v>
      </c>
      <c r="G82" s="17">
        <f t="shared" ref="G82:N82" si="30">SUM(G79:G81)</f>
        <v>0</v>
      </c>
      <c r="H82" s="17">
        <f>G82</f>
        <v>0</v>
      </c>
      <c r="I82" s="18">
        <f>SUM(I79:I81)</f>
        <v>682730352</v>
      </c>
      <c r="J82" s="19">
        <f t="shared" si="30"/>
        <v>39567848.57</v>
      </c>
      <c r="K82" s="19">
        <f t="shared" si="30"/>
        <v>-1388089.43432</v>
      </c>
      <c r="L82" s="19">
        <f t="shared" si="30"/>
        <v>525109</v>
      </c>
      <c r="M82" s="19">
        <f t="shared" si="30"/>
        <v>-862980.43432</v>
      </c>
      <c r="N82" s="19">
        <f t="shared" si="30"/>
        <v>38704868.135679998</v>
      </c>
      <c r="P82" s="13"/>
      <c r="Q82" s="13"/>
      <c r="R82" s="15"/>
    </row>
    <row r="83" spans="2:18" ht="15.75" customHeight="1">
      <c r="D83" s="17"/>
      <c r="E83" s="17"/>
      <c r="F83" s="17"/>
      <c r="G83" s="13"/>
      <c r="H83" s="17"/>
      <c r="I83" s="14"/>
      <c r="J83" s="19"/>
      <c r="K83" s="19"/>
      <c r="L83" s="19"/>
      <c r="M83" s="19"/>
      <c r="N83" s="13"/>
      <c r="P83" s="13"/>
      <c r="Q83" s="13"/>
      <c r="R83" s="15"/>
    </row>
    <row r="84" spans="2:18" ht="15.75" customHeight="1">
      <c r="B84" s="36" t="s">
        <v>69</v>
      </c>
      <c r="D84" s="20">
        <v>57.5833333333333</v>
      </c>
      <c r="E84" s="20">
        <v>150285</v>
      </c>
      <c r="F84" s="20">
        <v>0</v>
      </c>
      <c r="G84" s="20">
        <v>0</v>
      </c>
      <c r="H84" s="20">
        <f>G84</f>
        <v>0</v>
      </c>
      <c r="I84" s="21">
        <f>E84+H84</f>
        <v>150285</v>
      </c>
      <c r="J84" s="28">
        <f>'Jun 2012 - ROO Table 3'!D84</f>
        <v>19932.370000000003</v>
      </c>
      <c r="K84" s="22">
        <f>'Jun 2012 - ROO Table 3'!J84</f>
        <v>-362.95415000000003</v>
      </c>
      <c r="L84" s="22">
        <f>'Jun 2012 - ROO Table 3'!N84</f>
        <v>0</v>
      </c>
      <c r="M84" s="22">
        <f t="shared" ref="M84" si="31">K84+L84</f>
        <v>-362.95415000000003</v>
      </c>
      <c r="N84" s="22">
        <f>+M84+J84</f>
        <v>19569.415850000001</v>
      </c>
      <c r="P84" s="13"/>
      <c r="Q84" s="13"/>
      <c r="R84" s="15"/>
    </row>
    <row r="85" spans="2:18" ht="15.75" customHeight="1">
      <c r="B85" s="1" t="s">
        <v>33</v>
      </c>
      <c r="D85" s="17">
        <f t="shared" ref="D85:N85" si="32">SUM(D84:D84)</f>
        <v>57.5833333333333</v>
      </c>
      <c r="E85" s="17">
        <f>SUM(E84:E84)</f>
        <v>150285</v>
      </c>
      <c r="F85" s="17">
        <f>SUM(F84:F84)</f>
        <v>0</v>
      </c>
      <c r="G85" s="17">
        <f t="shared" si="32"/>
        <v>0</v>
      </c>
      <c r="H85" s="17">
        <f t="shared" si="32"/>
        <v>0</v>
      </c>
      <c r="I85" s="18">
        <f t="shared" si="32"/>
        <v>150285</v>
      </c>
      <c r="J85" s="19">
        <f t="shared" si="32"/>
        <v>19932.370000000003</v>
      </c>
      <c r="K85" s="19">
        <f t="shared" si="32"/>
        <v>-362.95415000000003</v>
      </c>
      <c r="L85" s="19">
        <f t="shared" si="32"/>
        <v>0</v>
      </c>
      <c r="M85" s="19">
        <f>SUM(M84:M84)</f>
        <v>-362.95415000000003</v>
      </c>
      <c r="N85" s="19">
        <f t="shared" si="32"/>
        <v>19569.415850000001</v>
      </c>
      <c r="R85" s="15"/>
    </row>
    <row r="86" spans="2:18" ht="15.75" customHeight="1">
      <c r="D86" s="17"/>
      <c r="E86" s="17"/>
      <c r="F86" s="17"/>
      <c r="G86" s="13" t="s">
        <v>65</v>
      </c>
      <c r="H86" s="13" t="s">
        <v>65</v>
      </c>
      <c r="I86" s="14" t="s">
        <v>65</v>
      </c>
      <c r="J86" s="19" t="s">
        <v>65</v>
      </c>
      <c r="K86" s="19"/>
      <c r="L86" s="19"/>
      <c r="M86" s="19"/>
      <c r="N86" s="13"/>
      <c r="P86" s="13"/>
      <c r="Q86" s="13"/>
      <c r="R86" s="15"/>
    </row>
    <row r="87" spans="2:18" s="23" customFormat="1" ht="15.75" customHeight="1">
      <c r="B87" s="1" t="s">
        <v>36</v>
      </c>
      <c r="D87" s="20">
        <v>0</v>
      </c>
      <c r="E87" s="20">
        <v>0</v>
      </c>
      <c r="F87" s="20">
        <v>0</v>
      </c>
      <c r="G87" s="20">
        <v>0</v>
      </c>
      <c r="H87" s="20">
        <f>G87</f>
        <v>0</v>
      </c>
      <c r="I87" s="21">
        <f>E87+H87</f>
        <v>0</v>
      </c>
      <c r="J87" s="22">
        <f>'Jun 2012 - ROO Table 3'!D87</f>
        <v>0</v>
      </c>
      <c r="K87" s="22">
        <f>'Jun 2012 - ROO Table 3'!J87</f>
        <v>0</v>
      </c>
      <c r="L87" s="22">
        <f>'Jun 2012 - ROO Table 3'!N87</f>
        <v>0</v>
      </c>
      <c r="M87" s="22">
        <f t="shared" ref="M87" si="33">K87+L87</f>
        <v>0</v>
      </c>
      <c r="N87" s="22">
        <f>+M87+J87</f>
        <v>0</v>
      </c>
      <c r="P87" s="24"/>
      <c r="Q87" s="24"/>
      <c r="R87" s="25"/>
    </row>
    <row r="88" spans="2:18" s="23" customFormat="1" ht="15.75" customHeight="1">
      <c r="B88" s="1"/>
      <c r="D88" s="20"/>
      <c r="E88" s="20"/>
      <c r="F88" s="20"/>
      <c r="G88" s="20"/>
      <c r="H88" s="20"/>
      <c r="I88" s="21"/>
      <c r="J88" s="22"/>
      <c r="K88" s="22"/>
      <c r="L88" s="22"/>
      <c r="M88" s="22"/>
      <c r="N88" s="22"/>
      <c r="P88" s="24"/>
      <c r="Q88" s="24"/>
      <c r="R88" s="25"/>
    </row>
    <row r="89" spans="2:18" s="23" customFormat="1" ht="15.75" customHeight="1">
      <c r="B89" s="1" t="s">
        <v>38</v>
      </c>
      <c r="D89" s="20">
        <v>0</v>
      </c>
      <c r="E89" s="20">
        <v>0</v>
      </c>
      <c r="F89" s="20">
        <v>0</v>
      </c>
      <c r="G89" s="20">
        <v>0</v>
      </c>
      <c r="H89" s="20">
        <f>G89</f>
        <v>0</v>
      </c>
      <c r="I89" s="21">
        <v>0</v>
      </c>
      <c r="J89" s="22">
        <f>'Jun 2012 - ROO Table 3'!D89</f>
        <v>-510000</v>
      </c>
      <c r="K89" s="22">
        <f>'Jun 2012 - ROO Table 3'!J89</f>
        <v>510000</v>
      </c>
      <c r="L89" s="22">
        <f>'Jun 2012 - ROO Table 3'!N89</f>
        <v>0</v>
      </c>
      <c r="M89" s="22">
        <f t="shared" ref="M89:M93" si="34">K89+L89</f>
        <v>510000</v>
      </c>
      <c r="N89" s="22">
        <f>+M89+J89</f>
        <v>0</v>
      </c>
      <c r="P89" s="24"/>
      <c r="Q89" s="24"/>
      <c r="R89" s="25"/>
    </row>
    <row r="90" spans="2:18" ht="15.75" customHeight="1">
      <c r="B90" s="1" t="s">
        <v>40</v>
      </c>
      <c r="D90" s="20">
        <v>0</v>
      </c>
      <c r="E90" s="20">
        <v>0</v>
      </c>
      <c r="F90" s="20">
        <v>0</v>
      </c>
      <c r="G90" s="20">
        <v>0</v>
      </c>
      <c r="H90" s="20">
        <f t="shared" ref="H90:H93" si="35">G90</f>
        <v>0</v>
      </c>
      <c r="I90" s="21">
        <v>0</v>
      </c>
      <c r="J90" s="19">
        <f>'Jun 2012 - ROO Table 3'!D90</f>
        <v>-2291545.7600000002</v>
      </c>
      <c r="K90" s="19">
        <f>'Jun 2012 - ROO Table 3'!J90</f>
        <v>2291545.7600000002</v>
      </c>
      <c r="L90" s="22">
        <f>'Jun 2012 - ROO Table 3'!N90</f>
        <v>0</v>
      </c>
      <c r="M90" s="22">
        <f t="shared" si="34"/>
        <v>2291545.7600000002</v>
      </c>
      <c r="N90" s="22">
        <f>+M90+J90</f>
        <v>0</v>
      </c>
      <c r="P90" s="13"/>
      <c r="Q90" s="13"/>
      <c r="R90" s="15"/>
    </row>
    <row r="91" spans="2:18" s="23" customFormat="1" ht="15.75" customHeight="1">
      <c r="B91" s="1" t="s">
        <v>48</v>
      </c>
      <c r="D91" s="20">
        <v>0</v>
      </c>
      <c r="E91" s="20">
        <v>0</v>
      </c>
      <c r="F91" s="20">
        <v>0</v>
      </c>
      <c r="G91" s="20">
        <v>0</v>
      </c>
      <c r="H91" s="20">
        <f t="shared" si="35"/>
        <v>0</v>
      </c>
      <c r="I91" s="21">
        <f>E91+H91</f>
        <v>0</v>
      </c>
      <c r="J91" s="22">
        <f>'Jun 2012 - ROO Table 3'!D91</f>
        <v>647525.55000000005</v>
      </c>
      <c r="K91" s="22">
        <f>'Jun 2012 - ROO Table 3'!J91</f>
        <v>-647525.55000000005</v>
      </c>
      <c r="L91" s="22">
        <f>'Jun 2012 - ROO Table 3'!N91</f>
        <v>0</v>
      </c>
      <c r="M91" s="22">
        <f t="shared" si="34"/>
        <v>-647525.55000000005</v>
      </c>
      <c r="N91" s="22">
        <f>+M91+J91</f>
        <v>0</v>
      </c>
      <c r="P91" s="24"/>
      <c r="Q91" s="24"/>
      <c r="R91" s="25"/>
    </row>
    <row r="92" spans="2:18" s="23" customFormat="1" ht="15.75" customHeight="1">
      <c r="B92" s="1" t="s">
        <v>78</v>
      </c>
      <c r="D92" s="20">
        <v>0</v>
      </c>
      <c r="E92" s="20">
        <v>0</v>
      </c>
      <c r="F92" s="20">
        <v>0</v>
      </c>
      <c r="G92" s="20">
        <v>0</v>
      </c>
      <c r="H92" s="20">
        <f t="shared" si="35"/>
        <v>0</v>
      </c>
      <c r="I92" s="21">
        <f>E92+H92</f>
        <v>0</v>
      </c>
      <c r="J92" s="22">
        <f>'Jun 2012 - ROO Table 3'!D92</f>
        <v>876.09</v>
      </c>
      <c r="K92" s="22">
        <f>'Jun 2012 - ROO Table 3'!J92</f>
        <v>-876.09</v>
      </c>
      <c r="L92" s="22">
        <f>'Jun 2012 - ROO Table 3'!N92</f>
        <v>0</v>
      </c>
      <c r="M92" s="22">
        <f t="shared" si="34"/>
        <v>-876.09</v>
      </c>
      <c r="N92" s="22">
        <f>+M92+J92</f>
        <v>0</v>
      </c>
      <c r="P92" s="24"/>
      <c r="Q92" s="24"/>
      <c r="R92" s="25"/>
    </row>
    <row r="93" spans="2:18" s="23" customFormat="1" ht="15.75" customHeight="1">
      <c r="B93" s="1" t="s">
        <v>54</v>
      </c>
      <c r="D93" s="20">
        <v>0</v>
      </c>
      <c r="E93" s="20">
        <v>0</v>
      </c>
      <c r="F93" s="20">
        <v>0</v>
      </c>
      <c r="G93" s="20">
        <v>0</v>
      </c>
      <c r="H93" s="20">
        <f t="shared" si="35"/>
        <v>0</v>
      </c>
      <c r="I93" s="21">
        <f>E93+H93</f>
        <v>0</v>
      </c>
      <c r="J93" s="22">
        <f>'Jun 2012 - ROO Table 3'!D93</f>
        <v>73835.13</v>
      </c>
      <c r="K93" s="22">
        <f>'Jun 2012 - ROO Table 3'!J93</f>
        <v>-73835.13</v>
      </c>
      <c r="L93" s="22">
        <f>'Jun 2012 - ROO Table 3'!N93</f>
        <v>0</v>
      </c>
      <c r="M93" s="22">
        <f t="shared" si="34"/>
        <v>-73835.13</v>
      </c>
      <c r="N93" s="22">
        <f>+M93+J93</f>
        <v>0</v>
      </c>
      <c r="P93" s="24"/>
      <c r="Q93" s="24"/>
      <c r="R93" s="25"/>
    </row>
    <row r="94" spans="2:18" ht="15.75" customHeight="1">
      <c r="D94" s="17"/>
      <c r="E94" s="17"/>
      <c r="F94" s="17"/>
      <c r="G94" s="13"/>
      <c r="H94" s="13"/>
      <c r="I94" s="14"/>
      <c r="J94" s="19"/>
      <c r="K94" s="19"/>
      <c r="L94" s="19"/>
      <c r="M94" s="19"/>
      <c r="N94" s="19"/>
      <c r="P94" s="13"/>
      <c r="Q94" s="13"/>
      <c r="R94" s="15"/>
    </row>
    <row r="95" spans="2:18" s="23" customFormat="1" ht="15.75" customHeight="1">
      <c r="B95" s="1" t="s">
        <v>56</v>
      </c>
      <c r="D95" s="20">
        <v>0</v>
      </c>
      <c r="E95" s="20">
        <v>11112000</v>
      </c>
      <c r="F95" s="20">
        <v>0</v>
      </c>
      <c r="G95" s="20">
        <v>0</v>
      </c>
      <c r="H95" s="20">
        <f>G95</f>
        <v>0</v>
      </c>
      <c r="I95" s="21">
        <f>E95+H95</f>
        <v>11112000</v>
      </c>
      <c r="J95" s="22">
        <f>'Jun 2012 - ROO Table 3'!D95</f>
        <v>782000</v>
      </c>
      <c r="K95" s="22">
        <f>'Jun 2012 - ROO Table 3'!J95</f>
        <v>0</v>
      </c>
      <c r="L95" s="22">
        <f>'Jun 2012 - ROO Table 3'!N95</f>
        <v>0</v>
      </c>
      <c r="M95" s="22">
        <f t="shared" ref="M95" si="36">K95+L95</f>
        <v>0</v>
      </c>
      <c r="N95" s="22">
        <f>+M95+J95</f>
        <v>782000</v>
      </c>
      <c r="P95" s="24"/>
      <c r="Q95" s="24"/>
      <c r="R95" s="25"/>
    </row>
    <row r="96" spans="2:18" ht="15.75" customHeight="1">
      <c r="B96" s="23"/>
      <c r="D96" s="17"/>
      <c r="E96" s="17"/>
      <c r="F96" s="17"/>
      <c r="G96" s="13"/>
      <c r="H96" s="13"/>
      <c r="I96" s="14"/>
      <c r="J96" s="19"/>
      <c r="K96" s="19"/>
      <c r="L96" s="19"/>
      <c r="M96" s="19"/>
      <c r="N96" s="13"/>
      <c r="P96" s="13"/>
      <c r="Q96" s="13"/>
      <c r="R96" s="15"/>
    </row>
    <row r="97" spans="1:18" ht="15.75" customHeight="1">
      <c r="B97" s="29" t="s">
        <v>6</v>
      </c>
      <c r="C97" s="30"/>
      <c r="D97" s="32">
        <f t="shared" ref="D97:N97" si="37">+D74+D77+D82+D85+D87+SUM(D89:D95)</f>
        <v>686.91666666666595</v>
      </c>
      <c r="E97" s="32">
        <f t="shared" si="37"/>
        <v>820615298</v>
      </c>
      <c r="F97" s="32">
        <f t="shared" si="37"/>
        <v>0</v>
      </c>
      <c r="G97" s="32">
        <f t="shared" si="37"/>
        <v>0</v>
      </c>
      <c r="H97" s="32">
        <f t="shared" si="37"/>
        <v>0</v>
      </c>
      <c r="I97" s="32">
        <f t="shared" si="37"/>
        <v>820615298</v>
      </c>
      <c r="J97" s="35">
        <f t="shared" si="37"/>
        <v>48110950.319999993</v>
      </c>
      <c r="K97" s="35">
        <f t="shared" si="37"/>
        <v>390075.80152000044</v>
      </c>
      <c r="L97" s="35">
        <f t="shared" si="37"/>
        <v>656039</v>
      </c>
      <c r="M97" s="35">
        <f t="shared" si="37"/>
        <v>1046114.8015200002</v>
      </c>
      <c r="N97" s="35">
        <f t="shared" si="37"/>
        <v>49157065.121519998</v>
      </c>
      <c r="P97" s="13"/>
      <c r="Q97" s="13"/>
      <c r="R97" s="15"/>
    </row>
    <row r="98" spans="1:18" ht="15.75" customHeight="1">
      <c r="D98" s="17" t="s">
        <v>65</v>
      </c>
      <c r="E98" s="17"/>
      <c r="F98" s="17"/>
      <c r="G98" s="13"/>
      <c r="H98" s="13"/>
      <c r="I98" s="14"/>
      <c r="J98" s="19" t="s">
        <v>65</v>
      </c>
      <c r="K98" s="13"/>
      <c r="L98" s="13"/>
      <c r="M98" s="13"/>
      <c r="N98" s="13"/>
      <c r="P98" s="13"/>
      <c r="Q98" s="13"/>
      <c r="R98" s="15"/>
    </row>
    <row r="99" spans="1:18" ht="15.75" customHeight="1">
      <c r="A99" s="10" t="s">
        <v>79</v>
      </c>
      <c r="B99" s="36"/>
      <c r="D99" s="17"/>
      <c r="E99" s="17"/>
      <c r="F99" s="17"/>
      <c r="G99" s="13"/>
      <c r="H99" s="13"/>
      <c r="I99" s="14"/>
      <c r="J99" s="19"/>
      <c r="K99" s="19"/>
      <c r="L99" s="19"/>
      <c r="M99" s="19"/>
      <c r="N99" s="19"/>
      <c r="R99" s="15"/>
    </row>
    <row r="100" spans="1:18" ht="15.75" customHeight="1">
      <c r="A100" s="10"/>
      <c r="B100" s="36"/>
      <c r="D100" s="17"/>
      <c r="E100" s="17"/>
      <c r="F100" s="17"/>
      <c r="G100" s="13"/>
      <c r="H100" s="13"/>
      <c r="I100" s="14"/>
      <c r="J100" s="19"/>
      <c r="K100" s="19"/>
      <c r="L100" s="19"/>
      <c r="M100" s="19"/>
      <c r="N100" s="19"/>
      <c r="R100" s="15"/>
    </row>
    <row r="101" spans="1:18" ht="15.75" customHeight="1">
      <c r="B101" s="36" t="s">
        <v>81</v>
      </c>
      <c r="D101" s="17">
        <v>5077.25</v>
      </c>
      <c r="E101" s="20">
        <v>146674202</v>
      </c>
      <c r="F101" s="20">
        <v>0</v>
      </c>
      <c r="G101" s="17">
        <v>0</v>
      </c>
      <c r="H101" s="17">
        <f>G101</f>
        <v>0</v>
      </c>
      <c r="I101" s="18">
        <f>E101+H101</f>
        <v>146674202</v>
      </c>
      <c r="J101" s="19">
        <f>'Jun 2012 - ROO Table 3'!D101</f>
        <v>11270342.289999999</v>
      </c>
      <c r="K101" s="19">
        <f>'Jun 2012 - ROO Table 3'!J101</f>
        <v>227416.88540000003</v>
      </c>
      <c r="L101" s="19">
        <f>'Jun 2012 - ROO Table 3'!N101</f>
        <v>158135</v>
      </c>
      <c r="M101" s="19">
        <f>K101+L101</f>
        <v>385551.88540000003</v>
      </c>
      <c r="N101" s="19">
        <f>+M101+J101</f>
        <v>11655894.1754</v>
      </c>
      <c r="P101" s="13"/>
      <c r="Q101" s="13"/>
      <c r="R101" s="15"/>
    </row>
    <row r="102" spans="1:18" ht="15.75" customHeight="1">
      <c r="B102" s="36" t="s">
        <v>82</v>
      </c>
      <c r="D102" s="20">
        <v>187.833333333333</v>
      </c>
      <c r="E102" s="20">
        <v>5321277</v>
      </c>
      <c r="F102" s="20">
        <v>0</v>
      </c>
      <c r="G102" s="20">
        <v>0</v>
      </c>
      <c r="H102" s="20">
        <f>G102</f>
        <v>0</v>
      </c>
      <c r="I102" s="21">
        <f>E102+H102</f>
        <v>5321277</v>
      </c>
      <c r="J102" s="28">
        <f>'Jun 2012 - ROO Table 3'!D102</f>
        <v>429129.75</v>
      </c>
      <c r="K102" s="22">
        <f>'Jun 2012 - ROO Table 3'!J102</f>
        <v>-14859.8771</v>
      </c>
      <c r="L102" s="22">
        <f>'Jun 2012 - ROO Table 3'!N102</f>
        <v>5698</v>
      </c>
      <c r="M102" s="22">
        <f t="shared" ref="M102" si="38">K102+L102</f>
        <v>-9161.8770999999997</v>
      </c>
      <c r="N102" s="22">
        <f>+M102+J102</f>
        <v>419967.87290000002</v>
      </c>
      <c r="P102" s="13"/>
      <c r="Q102" s="13"/>
      <c r="R102" s="15"/>
    </row>
    <row r="103" spans="1:18" ht="15.75" customHeight="1">
      <c r="B103" s="1" t="s">
        <v>33</v>
      </c>
      <c r="D103" s="17">
        <f>SUM(D101:D102)</f>
        <v>5265.083333333333</v>
      </c>
      <c r="E103" s="17">
        <f>SUM(E101:E102)</f>
        <v>151995479</v>
      </c>
      <c r="F103" s="17">
        <f>SUM(F101:F102)</f>
        <v>0</v>
      </c>
      <c r="G103" s="17">
        <f t="shared" ref="G103:N103" si="39">SUM(G101:G102)</f>
        <v>0</v>
      </c>
      <c r="H103" s="17">
        <f>G103</f>
        <v>0</v>
      </c>
      <c r="I103" s="18">
        <f>SUM(I101:I102)</f>
        <v>151995479</v>
      </c>
      <c r="J103" s="19">
        <f t="shared" si="39"/>
        <v>11699472.039999999</v>
      </c>
      <c r="K103" s="19">
        <f t="shared" si="39"/>
        <v>212557.00830000002</v>
      </c>
      <c r="L103" s="19">
        <f>SUM(L101:L102)</f>
        <v>163833</v>
      </c>
      <c r="M103" s="19">
        <f>SUM(M101:M102)</f>
        <v>376390.00830000004</v>
      </c>
      <c r="N103" s="19">
        <f t="shared" si="39"/>
        <v>12075862.0483</v>
      </c>
      <c r="P103" s="13"/>
      <c r="Q103" s="13"/>
      <c r="R103" s="15"/>
    </row>
    <row r="104" spans="1:18" s="23" customFormat="1" ht="15.75" customHeight="1">
      <c r="A104" s="1"/>
      <c r="B104" s="1"/>
      <c r="C104" s="1"/>
      <c r="D104" s="17"/>
      <c r="E104" s="17"/>
      <c r="F104" s="17"/>
      <c r="G104" s="13" t="s">
        <v>65</v>
      </c>
      <c r="H104" s="13" t="s">
        <v>65</v>
      </c>
      <c r="I104" s="14" t="s">
        <v>65</v>
      </c>
      <c r="J104" s="19" t="s">
        <v>65</v>
      </c>
      <c r="K104" s="19" t="s">
        <v>65</v>
      </c>
      <c r="L104" s="19" t="s">
        <v>65</v>
      </c>
      <c r="M104" s="19"/>
      <c r="N104" s="13"/>
      <c r="O104" s="23" t="s">
        <v>65</v>
      </c>
      <c r="P104" s="24"/>
      <c r="Q104" s="24"/>
      <c r="R104" s="25"/>
    </row>
    <row r="105" spans="1:18" s="23" customFormat="1" ht="15.75" customHeight="1">
      <c r="B105" s="1" t="s">
        <v>36</v>
      </c>
      <c r="D105" s="20">
        <v>0</v>
      </c>
      <c r="E105" s="20">
        <v>0</v>
      </c>
      <c r="F105" s="20">
        <v>0</v>
      </c>
      <c r="G105" s="20">
        <v>0</v>
      </c>
      <c r="H105" s="20">
        <f>G105</f>
        <v>0</v>
      </c>
      <c r="I105" s="21">
        <f>E105+H105</f>
        <v>0</v>
      </c>
      <c r="J105" s="22">
        <f>'Jun 2012 - ROO Table 3'!D105</f>
        <v>186753.91999999998</v>
      </c>
      <c r="K105" s="22">
        <f>'Jun 2012 - ROO Table 3'!J105</f>
        <v>0</v>
      </c>
      <c r="L105" s="22">
        <f>'Jun 2012 - ROO Table 3'!N105</f>
        <v>0</v>
      </c>
      <c r="M105" s="22">
        <f t="shared" ref="M105" si="40">K105+L105</f>
        <v>0</v>
      </c>
      <c r="N105" s="22">
        <f>+M105+J105</f>
        <v>186753.91999999998</v>
      </c>
      <c r="P105" s="24"/>
      <c r="Q105" s="24"/>
      <c r="R105" s="25"/>
    </row>
    <row r="106" spans="1:18" s="23" customFormat="1" ht="15.75" customHeight="1">
      <c r="B106" s="1"/>
      <c r="D106" s="20"/>
      <c r="E106" s="20"/>
      <c r="F106" s="20"/>
      <c r="G106" s="20"/>
      <c r="H106" s="20"/>
      <c r="I106" s="21"/>
      <c r="J106" s="22"/>
      <c r="K106" s="22"/>
      <c r="L106" s="22"/>
      <c r="M106" s="22"/>
      <c r="N106" s="22"/>
      <c r="P106" s="24"/>
      <c r="Q106" s="24"/>
      <c r="R106" s="25"/>
    </row>
    <row r="107" spans="1:18" s="23" customFormat="1" ht="15.75" customHeight="1">
      <c r="B107" s="1" t="s">
        <v>84</v>
      </c>
      <c r="D107" s="20">
        <v>0</v>
      </c>
      <c r="E107" s="20">
        <v>0</v>
      </c>
      <c r="F107" s="20">
        <v>0</v>
      </c>
      <c r="G107" s="20">
        <v>0</v>
      </c>
      <c r="H107" s="20">
        <f>G107</f>
        <v>0</v>
      </c>
      <c r="I107" s="21">
        <v>0</v>
      </c>
      <c r="J107" s="22">
        <f>'Jun 2012 - ROO Table 3'!D107</f>
        <v>13900</v>
      </c>
      <c r="K107" s="22">
        <f>'Jun 2012 - ROO Table 3'!J107</f>
        <v>-13900</v>
      </c>
      <c r="L107" s="22">
        <f>'Jun 2012 - ROO Table 3'!N107</f>
        <v>0</v>
      </c>
      <c r="M107" s="22">
        <f t="shared" ref="M107:M113" si="41">K107+L107</f>
        <v>-13900</v>
      </c>
      <c r="N107" s="22">
        <f t="shared" ref="N107:N113" si="42">+M107+J107</f>
        <v>0</v>
      </c>
      <c r="P107" s="24"/>
      <c r="Q107" s="24"/>
      <c r="R107" s="25"/>
    </row>
    <row r="108" spans="1:18" s="23" customFormat="1" ht="15.75" customHeight="1">
      <c r="B108" s="1" t="s">
        <v>38</v>
      </c>
      <c r="D108" s="20">
        <v>0</v>
      </c>
      <c r="E108" s="20">
        <v>0</v>
      </c>
      <c r="F108" s="20">
        <v>0</v>
      </c>
      <c r="G108" s="20">
        <v>0</v>
      </c>
      <c r="H108" s="20">
        <f t="shared" ref="H108:H113" si="43">G108</f>
        <v>0</v>
      </c>
      <c r="I108" s="21">
        <v>0</v>
      </c>
      <c r="J108" s="22">
        <f>'Jun 2012 - ROO Table 3'!D108</f>
        <v>-120000</v>
      </c>
      <c r="K108" s="22">
        <f>'Jun 2012 - ROO Table 3'!J108</f>
        <v>120000</v>
      </c>
      <c r="L108" s="22">
        <f>'Jun 2012 - ROO Table 3'!N108</f>
        <v>0</v>
      </c>
      <c r="M108" s="22">
        <f t="shared" si="41"/>
        <v>120000</v>
      </c>
      <c r="N108" s="22">
        <f t="shared" si="42"/>
        <v>0</v>
      </c>
      <c r="P108" s="24"/>
      <c r="Q108" s="24"/>
      <c r="R108" s="25"/>
    </row>
    <row r="109" spans="1:18" ht="15.75" customHeight="1">
      <c r="B109" s="1" t="s">
        <v>40</v>
      </c>
      <c r="D109" s="20">
        <v>0</v>
      </c>
      <c r="E109" s="20">
        <v>0</v>
      </c>
      <c r="F109" s="20">
        <v>0</v>
      </c>
      <c r="G109" s="20">
        <v>0</v>
      </c>
      <c r="H109" s="20">
        <f t="shared" si="43"/>
        <v>0</v>
      </c>
      <c r="I109" s="21">
        <v>0</v>
      </c>
      <c r="J109" s="19">
        <f>'Jun 2012 - ROO Table 3'!D109</f>
        <v>-309344.53999999998</v>
      </c>
      <c r="K109" s="19">
        <f>'Jun 2012 - ROO Table 3'!J109</f>
        <v>309344.53999999998</v>
      </c>
      <c r="L109" s="22">
        <f>'Jun 2012 - ROO Table 3'!N109</f>
        <v>0</v>
      </c>
      <c r="M109" s="22">
        <f t="shared" si="41"/>
        <v>309344.53999999998</v>
      </c>
      <c r="N109" s="22">
        <f t="shared" si="42"/>
        <v>0</v>
      </c>
      <c r="P109" s="13"/>
      <c r="Q109" s="13"/>
      <c r="R109" s="15"/>
    </row>
    <row r="110" spans="1:18" s="23" customFormat="1" ht="15.75" customHeight="1">
      <c r="B110" s="1" t="s">
        <v>48</v>
      </c>
      <c r="D110" s="20">
        <v>0</v>
      </c>
      <c r="E110" s="20">
        <v>0</v>
      </c>
      <c r="F110" s="20">
        <v>0</v>
      </c>
      <c r="G110" s="20">
        <v>0</v>
      </c>
      <c r="H110" s="20">
        <f t="shared" si="43"/>
        <v>0</v>
      </c>
      <c r="I110" s="21">
        <f>E110+H110</f>
        <v>0</v>
      </c>
      <c r="J110" s="22">
        <f>'Jun 2012 - ROO Table 3'!D110</f>
        <v>48833.39</v>
      </c>
      <c r="K110" s="22">
        <f>'Jun 2012 - ROO Table 3'!J110</f>
        <v>-48833.39</v>
      </c>
      <c r="L110" s="22">
        <f>'Jun 2012 - ROO Table 3'!N110</f>
        <v>0</v>
      </c>
      <c r="M110" s="22">
        <f t="shared" si="41"/>
        <v>-48833.39</v>
      </c>
      <c r="N110" s="22">
        <f t="shared" si="42"/>
        <v>0</v>
      </c>
      <c r="P110" s="24"/>
      <c r="Q110" s="24"/>
      <c r="R110" s="25"/>
    </row>
    <row r="111" spans="1:18" s="23" customFormat="1" ht="15.75" customHeight="1">
      <c r="B111" s="1" t="s">
        <v>50</v>
      </c>
      <c r="D111" s="20">
        <v>0</v>
      </c>
      <c r="E111" s="20">
        <v>0</v>
      </c>
      <c r="F111" s="20">
        <v>0</v>
      </c>
      <c r="G111" s="20">
        <v>0</v>
      </c>
      <c r="H111" s="20">
        <f t="shared" si="43"/>
        <v>0</v>
      </c>
      <c r="I111" s="21">
        <f>E111+H111</f>
        <v>0</v>
      </c>
      <c r="J111" s="22">
        <f>'Jun 2012 - ROO Table 3'!D111</f>
        <v>17.55</v>
      </c>
      <c r="K111" s="22">
        <f>'Jun 2012 - ROO Table 3'!J111</f>
        <v>-17.55</v>
      </c>
      <c r="L111" s="22">
        <f>'Jun 2012 - ROO Table 3'!N111</f>
        <v>0</v>
      </c>
      <c r="M111" s="22">
        <f t="shared" si="41"/>
        <v>-17.55</v>
      </c>
      <c r="N111" s="22">
        <f t="shared" si="42"/>
        <v>0</v>
      </c>
      <c r="P111" s="24"/>
      <c r="Q111" s="24"/>
      <c r="R111" s="25"/>
    </row>
    <row r="112" spans="1:18" s="23" customFormat="1" ht="15.75" customHeight="1">
      <c r="B112" s="1" t="s">
        <v>78</v>
      </c>
      <c r="D112" s="20">
        <v>0</v>
      </c>
      <c r="E112" s="20">
        <v>0</v>
      </c>
      <c r="F112" s="20">
        <v>0</v>
      </c>
      <c r="G112" s="20">
        <v>0</v>
      </c>
      <c r="H112" s="20">
        <f t="shared" si="43"/>
        <v>0</v>
      </c>
      <c r="I112" s="21">
        <f>E112+H112</f>
        <v>0</v>
      </c>
      <c r="J112" s="22">
        <f>'Jun 2012 - ROO Table 3'!D112</f>
        <v>10775.84</v>
      </c>
      <c r="K112" s="22">
        <f>'Jun 2012 - ROO Table 3'!J112</f>
        <v>-10775.84</v>
      </c>
      <c r="L112" s="22">
        <f>'Jun 2012 - ROO Table 3'!N112</f>
        <v>0</v>
      </c>
      <c r="M112" s="22">
        <f t="shared" si="41"/>
        <v>-10775.84</v>
      </c>
      <c r="N112" s="22">
        <f t="shared" si="42"/>
        <v>0</v>
      </c>
      <c r="P112" s="24"/>
      <c r="Q112" s="24"/>
      <c r="R112" s="25"/>
    </row>
    <row r="113" spans="1:18" s="23" customFormat="1" ht="15.75" customHeight="1">
      <c r="B113" s="1" t="s">
        <v>86</v>
      </c>
      <c r="D113" s="20">
        <v>0</v>
      </c>
      <c r="E113" s="20">
        <v>0</v>
      </c>
      <c r="F113" s="20">
        <v>0</v>
      </c>
      <c r="G113" s="20">
        <v>0</v>
      </c>
      <c r="H113" s="20">
        <f t="shared" si="43"/>
        <v>0</v>
      </c>
      <c r="I113" s="21">
        <f>E113+H113</f>
        <v>0</v>
      </c>
      <c r="J113" s="22">
        <f>'Jun 2012 - ROO Table 3'!D113</f>
        <v>23118.48</v>
      </c>
      <c r="K113" s="22">
        <f>'Jun 2012 - ROO Table 3'!J113</f>
        <v>-23118.48</v>
      </c>
      <c r="L113" s="22">
        <f>'Jun 2012 - ROO Table 3'!N113</f>
        <v>0</v>
      </c>
      <c r="M113" s="22">
        <f t="shared" si="41"/>
        <v>-23118.48</v>
      </c>
      <c r="N113" s="22">
        <f t="shared" si="42"/>
        <v>0</v>
      </c>
      <c r="P113" s="24"/>
      <c r="Q113" s="24"/>
      <c r="R113" s="25"/>
    </row>
    <row r="114" spans="1:18" ht="15.75" customHeight="1">
      <c r="D114" s="17"/>
      <c r="E114" s="17"/>
      <c r="F114" s="17"/>
      <c r="G114" s="13"/>
      <c r="H114" s="13"/>
      <c r="I114" s="14"/>
      <c r="J114" s="19"/>
      <c r="K114" s="19"/>
      <c r="L114" s="19"/>
      <c r="M114" s="19"/>
      <c r="N114" s="19"/>
      <c r="P114" s="13"/>
      <c r="Q114" s="13"/>
      <c r="R114" s="15"/>
    </row>
    <row r="115" spans="1:18" s="23" customFormat="1" ht="15.75" customHeight="1">
      <c r="B115" s="1" t="s">
        <v>56</v>
      </c>
      <c r="D115" s="20">
        <v>0</v>
      </c>
      <c r="E115" s="20">
        <v>2355000</v>
      </c>
      <c r="F115" s="20">
        <v>0</v>
      </c>
      <c r="G115" s="20">
        <v>0</v>
      </c>
      <c r="H115" s="20">
        <f>G115</f>
        <v>0</v>
      </c>
      <c r="I115" s="21">
        <f>E115+H115</f>
        <v>2355000</v>
      </c>
      <c r="J115" s="22">
        <f>'Jun 2012 - ROO Table 3'!D115</f>
        <v>288000</v>
      </c>
      <c r="K115" s="22">
        <f>'Jun 2012 - ROO Table 3'!J115</f>
        <v>0</v>
      </c>
      <c r="L115" s="22">
        <f>'Jun 2012 - ROO Table 3'!N115</f>
        <v>0</v>
      </c>
      <c r="M115" s="22">
        <f t="shared" ref="M115" si="44">K115+L115</f>
        <v>0</v>
      </c>
      <c r="N115" s="22">
        <f>+M115+J115</f>
        <v>288000</v>
      </c>
      <c r="P115" s="24"/>
      <c r="Q115" s="24"/>
      <c r="R115" s="25"/>
    </row>
    <row r="116" spans="1:18" ht="15.75" customHeight="1">
      <c r="B116" s="36"/>
      <c r="D116" s="17"/>
      <c r="E116" s="17"/>
      <c r="F116" s="17"/>
      <c r="G116" s="17"/>
      <c r="H116" s="17"/>
      <c r="I116" s="18"/>
      <c r="J116" s="19"/>
      <c r="K116" s="19"/>
      <c r="L116" s="19"/>
      <c r="M116" s="19"/>
      <c r="N116" s="19"/>
      <c r="P116" s="13"/>
      <c r="Q116" s="13"/>
      <c r="R116" s="15"/>
    </row>
    <row r="117" spans="1:18" ht="15.75" customHeight="1">
      <c r="B117" s="29" t="s">
        <v>6</v>
      </c>
      <c r="C117" s="30"/>
      <c r="D117" s="32">
        <f t="shared" ref="D117:N117" si="45">D103+D105+SUM(D107:D115)</f>
        <v>5265.083333333333</v>
      </c>
      <c r="E117" s="32">
        <f>E103+E105+SUM(E107:E115)</f>
        <v>154350479</v>
      </c>
      <c r="F117" s="32">
        <f>F103+F105+SUM(F107:F115)</f>
        <v>0</v>
      </c>
      <c r="G117" s="32">
        <f t="shared" si="45"/>
        <v>0</v>
      </c>
      <c r="H117" s="32">
        <f t="shared" si="45"/>
        <v>0</v>
      </c>
      <c r="I117" s="32">
        <f t="shared" si="45"/>
        <v>154350479</v>
      </c>
      <c r="J117" s="35">
        <f t="shared" si="45"/>
        <v>11841526.68</v>
      </c>
      <c r="K117" s="35">
        <f t="shared" si="45"/>
        <v>545256.28830000001</v>
      </c>
      <c r="L117" s="35">
        <f t="shared" si="45"/>
        <v>163833</v>
      </c>
      <c r="M117" s="35">
        <f t="shared" si="45"/>
        <v>709089.28830000001</v>
      </c>
      <c r="N117" s="35">
        <f t="shared" si="45"/>
        <v>12550615.9683</v>
      </c>
      <c r="P117" s="13"/>
      <c r="Q117" s="13"/>
      <c r="R117" s="15"/>
    </row>
    <row r="118" spans="1:18" ht="15.75" customHeight="1">
      <c r="B118" s="36"/>
      <c r="D118" s="17"/>
      <c r="E118" s="17"/>
      <c r="F118" s="17"/>
      <c r="G118" s="17"/>
      <c r="H118" s="17"/>
      <c r="I118" s="18"/>
      <c r="J118" s="19"/>
      <c r="K118" s="19"/>
      <c r="L118" s="19"/>
      <c r="M118" s="19"/>
      <c r="N118" s="19"/>
      <c r="P118" s="13"/>
      <c r="Q118" s="13"/>
      <c r="R118" s="15"/>
    </row>
    <row r="119" spans="1:18" ht="15.75" customHeight="1">
      <c r="A119" s="10" t="s">
        <v>88</v>
      </c>
      <c r="B119" s="36"/>
      <c r="D119" s="17"/>
      <c r="E119" s="17"/>
      <c r="F119" s="17"/>
      <c r="G119" s="13"/>
      <c r="H119" s="13"/>
      <c r="I119" s="14"/>
      <c r="J119" s="19"/>
      <c r="K119" s="19"/>
      <c r="L119" s="19"/>
      <c r="M119" s="19"/>
      <c r="N119" s="19"/>
      <c r="R119" s="15"/>
    </row>
    <row r="120" spans="1:18" ht="15.75" customHeight="1">
      <c r="A120" s="10"/>
      <c r="B120" s="36"/>
      <c r="D120" s="17"/>
      <c r="E120" s="17"/>
      <c r="F120" s="17"/>
      <c r="G120" s="13"/>
      <c r="H120" s="13"/>
      <c r="I120" s="14"/>
      <c r="J120" s="19"/>
      <c r="K120" s="19"/>
      <c r="L120" s="19"/>
      <c r="M120" s="19"/>
      <c r="N120" s="19"/>
      <c r="R120" s="15"/>
    </row>
    <row r="121" spans="1:18" ht="15.75" customHeight="1">
      <c r="B121" s="36" t="s">
        <v>90</v>
      </c>
      <c r="D121" s="17">
        <v>17.5</v>
      </c>
      <c r="E121" s="17">
        <v>316726</v>
      </c>
      <c r="F121" s="17">
        <v>0</v>
      </c>
      <c r="G121" s="17">
        <v>0</v>
      </c>
      <c r="H121" s="17">
        <f>G121</f>
        <v>0</v>
      </c>
      <c r="I121" s="18">
        <f t="shared" ref="I121:I126" si="46">E121+H121</f>
        <v>316726</v>
      </c>
      <c r="J121" s="19">
        <f>'Jun 2012 - ROO Table 3'!D121</f>
        <v>52215.519999999997</v>
      </c>
      <c r="K121" s="19">
        <f>'Jun 2012 - ROO Table 3'!J121</f>
        <v>-1032.20994</v>
      </c>
      <c r="L121" s="19">
        <f>'Jun 2012 - ROO Table 3'!N121</f>
        <v>0</v>
      </c>
      <c r="M121" s="19">
        <f>K121+L121</f>
        <v>-1032.20994</v>
      </c>
      <c r="N121" s="19">
        <f t="shared" ref="N121:N127" si="47">+M121+J121</f>
        <v>51183.310059999996</v>
      </c>
      <c r="P121" s="13"/>
      <c r="Q121" s="13"/>
      <c r="R121" s="15"/>
    </row>
    <row r="122" spans="1:18" ht="15.75" customHeight="1">
      <c r="B122" s="36" t="s">
        <v>91</v>
      </c>
      <c r="D122" s="17">
        <v>119.5</v>
      </c>
      <c r="E122" s="17">
        <v>3282893</v>
      </c>
      <c r="F122" s="17">
        <v>0</v>
      </c>
      <c r="G122" s="17">
        <v>0</v>
      </c>
      <c r="H122" s="17">
        <f>G122</f>
        <v>0</v>
      </c>
      <c r="I122" s="18">
        <f t="shared" si="46"/>
        <v>3282893</v>
      </c>
      <c r="J122" s="19">
        <f>'Jun 2012 - ROO Table 3'!D122</f>
        <v>236133.27</v>
      </c>
      <c r="K122" s="19">
        <f>'Jun 2012 - ROO Table 3'!J122</f>
        <v>-8882.6456699999999</v>
      </c>
      <c r="L122" s="19">
        <f>'Jun 2012 - ROO Table 3'!N122</f>
        <v>0</v>
      </c>
      <c r="M122" s="19">
        <f t="shared" ref="M122:M127" si="48">K122+L122</f>
        <v>-8882.6456699999999</v>
      </c>
      <c r="N122" s="19">
        <f t="shared" si="47"/>
        <v>227250.62432999999</v>
      </c>
      <c r="P122" s="13"/>
      <c r="Q122" s="13"/>
      <c r="R122" s="15"/>
    </row>
    <row r="123" spans="1:18" ht="15.75" customHeight="1">
      <c r="B123" s="36" t="s">
        <v>93</v>
      </c>
      <c r="D123" s="17">
        <v>100.666666666667</v>
      </c>
      <c r="E123" s="17">
        <v>1167018</v>
      </c>
      <c r="F123" s="17">
        <v>0</v>
      </c>
      <c r="G123" s="17">
        <v>0</v>
      </c>
      <c r="H123" s="17">
        <f>G123</f>
        <v>0</v>
      </c>
      <c r="I123" s="18">
        <f t="shared" si="46"/>
        <v>1167018</v>
      </c>
      <c r="J123" s="19">
        <f>'Jun 2012 - ROO Table 3'!D123</f>
        <v>82892.25</v>
      </c>
      <c r="K123" s="19">
        <f>'Jun 2012 - ROO Table 3'!J123</f>
        <v>-3149.9494199999999</v>
      </c>
      <c r="L123" s="19">
        <f>'Jun 2012 - ROO Table 3'!N123</f>
        <v>0</v>
      </c>
      <c r="M123" s="19">
        <f t="shared" si="48"/>
        <v>-3149.9494199999999</v>
      </c>
      <c r="N123" s="19">
        <f t="shared" si="47"/>
        <v>79742.300579999996</v>
      </c>
      <c r="P123" s="13"/>
      <c r="Q123" s="13"/>
      <c r="R123" s="15"/>
    </row>
    <row r="124" spans="1:18" ht="15.75" customHeight="1">
      <c r="B124" s="36" t="s">
        <v>95</v>
      </c>
      <c r="D124" s="17">
        <v>157.5</v>
      </c>
      <c r="E124" s="17">
        <v>3317369</v>
      </c>
      <c r="F124" s="17">
        <v>0</v>
      </c>
      <c r="G124" s="17">
        <v>0</v>
      </c>
      <c r="H124" s="17">
        <f>G124</f>
        <v>0</v>
      </c>
      <c r="I124" s="18">
        <f t="shared" si="46"/>
        <v>3317369</v>
      </c>
      <c r="J124" s="19">
        <f>'Jun 2012 - ROO Table 3'!D124</f>
        <v>663184.49</v>
      </c>
      <c r="K124" s="19">
        <f>'Jun 2012 - ROO Table 3'!J124</f>
        <v>-12107.45811</v>
      </c>
      <c r="L124" s="19">
        <f>'Jun 2012 - ROO Table 3'!N124</f>
        <v>0</v>
      </c>
      <c r="M124" s="19">
        <f t="shared" si="48"/>
        <v>-12107.45811</v>
      </c>
      <c r="N124" s="19">
        <f t="shared" si="47"/>
        <v>651077.03188999998</v>
      </c>
      <c r="P124" s="13"/>
      <c r="Q124" s="13"/>
      <c r="R124" s="15"/>
    </row>
    <row r="125" spans="1:18" s="23" customFormat="1" ht="15.75" customHeight="1">
      <c r="B125" s="36" t="s">
        <v>96</v>
      </c>
      <c r="D125" s="17">
        <v>41.0833333333333</v>
      </c>
      <c r="E125" s="17">
        <v>1960705</v>
      </c>
      <c r="F125" s="17">
        <v>0</v>
      </c>
      <c r="G125" s="17">
        <v>0</v>
      </c>
      <c r="H125" s="17">
        <f>G125</f>
        <v>0</v>
      </c>
      <c r="I125" s="18">
        <f t="shared" si="46"/>
        <v>1960705</v>
      </c>
      <c r="J125" s="19">
        <f>'Jun 2012 - ROO Table 3'!D125</f>
        <v>244490.19</v>
      </c>
      <c r="K125" s="19">
        <f>'Jun 2012 - ROO Table 3'!J125</f>
        <v>-6014.7539500000003</v>
      </c>
      <c r="L125" s="19">
        <f>'Jun 2012 - ROO Table 3'!N125</f>
        <v>0</v>
      </c>
      <c r="M125" s="19">
        <f t="shared" si="48"/>
        <v>-6014.7539500000003</v>
      </c>
      <c r="N125" s="19">
        <f t="shared" si="47"/>
        <v>238475.43604999999</v>
      </c>
      <c r="P125" s="24"/>
      <c r="Q125" s="24"/>
      <c r="R125" s="25"/>
    </row>
    <row r="126" spans="1:18" s="23" customFormat="1" ht="15.75" customHeight="1">
      <c r="B126" s="36" t="s">
        <v>97</v>
      </c>
      <c r="D126" s="20">
        <v>0</v>
      </c>
      <c r="E126" s="20">
        <v>0</v>
      </c>
      <c r="F126" s="20">
        <v>0</v>
      </c>
      <c r="G126" s="20">
        <v>0</v>
      </c>
      <c r="H126" s="20">
        <v>0</v>
      </c>
      <c r="I126" s="21">
        <f t="shared" si="46"/>
        <v>0</v>
      </c>
      <c r="J126" s="22">
        <f>'Jun 2012 - ROO Table 3'!D126</f>
        <v>90.84</v>
      </c>
      <c r="K126" s="22">
        <f>'Jun 2012 - ROO Table 3'!J126</f>
        <v>0</v>
      </c>
      <c r="L126" s="22">
        <f>'Jun 2012 - ROO Table 3'!N126</f>
        <v>0</v>
      </c>
      <c r="M126" s="22">
        <f t="shared" si="48"/>
        <v>0</v>
      </c>
      <c r="N126" s="22">
        <f t="shared" si="47"/>
        <v>90.84</v>
      </c>
      <c r="P126" s="24"/>
      <c r="Q126" s="24"/>
      <c r="R126" s="25"/>
    </row>
    <row r="127" spans="1:18" ht="15.75" customHeight="1">
      <c r="B127" s="1" t="s">
        <v>98</v>
      </c>
      <c r="D127" s="17">
        <f t="shared" ref="D127:K127" si="49">SUM(D121:D126)</f>
        <v>436.25000000000028</v>
      </c>
      <c r="E127" s="17">
        <f t="shared" si="49"/>
        <v>10044711</v>
      </c>
      <c r="F127" s="17">
        <f t="shared" si="49"/>
        <v>0</v>
      </c>
      <c r="G127" s="17">
        <f t="shared" si="49"/>
        <v>0</v>
      </c>
      <c r="H127" s="17">
        <f t="shared" si="49"/>
        <v>0</v>
      </c>
      <c r="I127" s="18">
        <f t="shared" si="49"/>
        <v>10044711</v>
      </c>
      <c r="J127" s="19">
        <f t="shared" si="49"/>
        <v>1279006.56</v>
      </c>
      <c r="K127" s="19">
        <f t="shared" si="49"/>
        <v>-31187.017090000001</v>
      </c>
      <c r="L127" s="19">
        <f t="shared" ref="L127" si="50">SUM(L121:L126)</f>
        <v>0</v>
      </c>
      <c r="M127" s="19">
        <f t="shared" si="48"/>
        <v>-31187.017090000001</v>
      </c>
      <c r="N127" s="19">
        <f t="shared" si="47"/>
        <v>1247819.5429100001</v>
      </c>
      <c r="P127" s="13"/>
      <c r="Q127" s="13"/>
      <c r="R127" s="15"/>
    </row>
    <row r="128" spans="1:18" ht="15.75" customHeight="1">
      <c r="D128" s="17"/>
      <c r="E128" s="17"/>
      <c r="F128" s="17"/>
      <c r="G128" s="13"/>
      <c r="H128" s="13"/>
      <c r="I128" s="14"/>
      <c r="J128" s="19"/>
      <c r="K128" s="19"/>
      <c r="L128" s="19"/>
      <c r="M128" s="19"/>
      <c r="N128" s="19"/>
      <c r="P128" s="13"/>
      <c r="Q128" s="13"/>
      <c r="R128" s="15"/>
    </row>
    <row r="129" spans="1:18" ht="15.75" customHeight="1">
      <c r="B129" s="36" t="s">
        <v>36</v>
      </c>
      <c r="D129" s="20">
        <v>0</v>
      </c>
      <c r="E129" s="20">
        <v>0</v>
      </c>
      <c r="F129" s="20">
        <v>0</v>
      </c>
      <c r="G129" s="20">
        <v>0</v>
      </c>
      <c r="H129" s="20">
        <f>G129</f>
        <v>0</v>
      </c>
      <c r="I129" s="21">
        <f>E129+H129</f>
        <v>0</v>
      </c>
      <c r="J129" s="22">
        <f>'Jun 2012 - ROO Table 3'!D129</f>
        <v>0</v>
      </c>
      <c r="K129" s="22">
        <f>'Jun 2012 - ROO Table 3'!J129</f>
        <v>0</v>
      </c>
      <c r="L129" s="22">
        <f>'Jun 2012 - ROO Table 3'!N129</f>
        <v>0</v>
      </c>
      <c r="M129" s="22">
        <f t="shared" ref="M129" si="51">K129+L129</f>
        <v>0</v>
      </c>
      <c r="N129" s="22">
        <f>+M129+J129</f>
        <v>0</v>
      </c>
      <c r="P129" s="13"/>
      <c r="Q129" s="13"/>
      <c r="R129" s="15"/>
    </row>
    <row r="130" spans="1:18" ht="15.75" customHeight="1">
      <c r="B130" s="36"/>
      <c r="D130" s="20"/>
      <c r="E130" s="20"/>
      <c r="F130" s="20"/>
      <c r="G130" s="20"/>
      <c r="H130" s="20"/>
      <c r="I130" s="21"/>
      <c r="J130" s="22"/>
      <c r="K130" s="22"/>
      <c r="L130" s="22"/>
      <c r="M130" s="22"/>
      <c r="N130" s="22"/>
      <c r="P130" s="13"/>
      <c r="Q130" s="13"/>
      <c r="R130" s="15"/>
    </row>
    <row r="131" spans="1:18" ht="15.75" customHeight="1">
      <c r="B131" s="1" t="s">
        <v>38</v>
      </c>
      <c r="D131" s="20">
        <v>0</v>
      </c>
      <c r="E131" s="20">
        <v>0</v>
      </c>
      <c r="F131" s="20">
        <v>0</v>
      </c>
      <c r="G131" s="20">
        <v>0</v>
      </c>
      <c r="H131" s="20">
        <f>G131</f>
        <v>0</v>
      </c>
      <c r="I131" s="21">
        <v>0</v>
      </c>
      <c r="J131" s="22">
        <f>'Jun 2012 - ROO Table 3'!D131</f>
        <v>-30000</v>
      </c>
      <c r="K131" s="22">
        <f>'Jun 2012 - ROO Table 3'!E131</f>
        <v>30000</v>
      </c>
      <c r="L131" s="22">
        <f>'Jun 2012 - ROO Table 3'!N131</f>
        <v>0</v>
      </c>
      <c r="M131" s="22">
        <f t="shared" ref="M131:M133" si="52">K131+L131</f>
        <v>30000</v>
      </c>
      <c r="N131" s="22">
        <f>+M131+J131</f>
        <v>0</v>
      </c>
      <c r="P131" s="13"/>
      <c r="Q131" s="13"/>
      <c r="R131" s="15"/>
    </row>
    <row r="132" spans="1:18" ht="15.75" customHeight="1">
      <c r="B132" s="1" t="s">
        <v>40</v>
      </c>
      <c r="D132" s="20">
        <v>0</v>
      </c>
      <c r="E132" s="20">
        <v>0</v>
      </c>
      <c r="F132" s="20">
        <v>0</v>
      </c>
      <c r="G132" s="20">
        <v>0</v>
      </c>
      <c r="H132" s="20">
        <f>G132</f>
        <v>0</v>
      </c>
      <c r="I132" s="21">
        <v>0</v>
      </c>
      <c r="J132" s="22">
        <f>'Jun 2012 - ROO Table 3'!D132</f>
        <v>-14437.61</v>
      </c>
      <c r="K132" s="22">
        <f>'Jun 2012 - ROO Table 3'!E132</f>
        <v>14437.61</v>
      </c>
      <c r="L132" s="22">
        <f>'Jun 2012 - ROO Table 3'!N132</f>
        <v>0</v>
      </c>
      <c r="M132" s="22">
        <f t="shared" si="52"/>
        <v>14437.61</v>
      </c>
      <c r="N132" s="22">
        <f>+M132+J132</f>
        <v>0</v>
      </c>
      <c r="P132" s="13"/>
      <c r="Q132" s="13"/>
      <c r="R132" s="15"/>
    </row>
    <row r="133" spans="1:18" ht="15.75" customHeight="1">
      <c r="B133" s="1" t="s">
        <v>48</v>
      </c>
      <c r="D133" s="20">
        <v>0</v>
      </c>
      <c r="E133" s="20">
        <v>0</v>
      </c>
      <c r="F133" s="20">
        <v>0</v>
      </c>
      <c r="G133" s="20">
        <v>0</v>
      </c>
      <c r="H133" s="20">
        <f>G133</f>
        <v>0</v>
      </c>
      <c r="I133" s="21">
        <f>E133+H133</f>
        <v>0</v>
      </c>
      <c r="J133" s="22">
        <f>'Jun 2012 - ROO Table 3'!D133</f>
        <v>11507.96</v>
      </c>
      <c r="K133" s="22">
        <f>'Jun 2012 - ROO Table 3'!J133</f>
        <v>-11507.96</v>
      </c>
      <c r="L133" s="22">
        <f>'Jun 2012 - ROO Table 3'!N133</f>
        <v>0</v>
      </c>
      <c r="M133" s="22">
        <f t="shared" si="52"/>
        <v>-11507.96</v>
      </c>
      <c r="N133" s="22">
        <f>+M133+J133</f>
        <v>0</v>
      </c>
      <c r="P133" s="13"/>
      <c r="Q133" s="13"/>
      <c r="R133" s="15"/>
    </row>
    <row r="134" spans="1:18" ht="15.75" customHeight="1">
      <c r="B134" s="23"/>
      <c r="D134" s="17"/>
      <c r="E134" s="17"/>
      <c r="F134" s="17"/>
      <c r="G134" s="13"/>
      <c r="H134" s="13"/>
      <c r="I134" s="14"/>
      <c r="J134" s="19"/>
      <c r="K134" s="19"/>
      <c r="L134" s="19"/>
      <c r="M134" s="19"/>
      <c r="N134" s="13"/>
      <c r="P134" s="13"/>
      <c r="Q134" s="13"/>
      <c r="R134" s="15"/>
    </row>
    <row r="135" spans="1:18" s="23" customFormat="1" ht="15.75" customHeight="1">
      <c r="B135" s="1" t="s">
        <v>56</v>
      </c>
      <c r="D135" s="20">
        <v>0</v>
      </c>
      <c r="E135" s="20">
        <v>-899000</v>
      </c>
      <c r="F135" s="20">
        <v>0</v>
      </c>
      <c r="G135" s="20">
        <v>0</v>
      </c>
      <c r="H135" s="20">
        <f>G135</f>
        <v>0</v>
      </c>
      <c r="I135" s="21">
        <f>E135+H135</f>
        <v>-899000</v>
      </c>
      <c r="J135" s="22">
        <f>'Jun 2012 - ROO Table 3'!D135</f>
        <v>-104000</v>
      </c>
      <c r="K135" s="22">
        <f>'Jun 2012 - ROO Table 3'!J135</f>
        <v>0</v>
      </c>
      <c r="L135" s="22">
        <f>'Jun 2012 - ROO Table 3'!N135</f>
        <v>0</v>
      </c>
      <c r="M135" s="22">
        <f t="shared" ref="M135" si="53">K135+L135</f>
        <v>0</v>
      </c>
      <c r="N135" s="22">
        <f>+M135+J135</f>
        <v>-104000</v>
      </c>
      <c r="P135" s="24"/>
      <c r="Q135" s="24"/>
      <c r="R135" s="25"/>
    </row>
    <row r="136" spans="1:18" ht="15.75" customHeight="1">
      <c r="B136" s="23"/>
      <c r="D136" s="17"/>
      <c r="E136" s="17"/>
      <c r="F136" s="17"/>
      <c r="G136" s="13"/>
      <c r="H136" s="13"/>
      <c r="I136" s="14"/>
      <c r="J136" s="19"/>
      <c r="K136" s="19"/>
      <c r="L136" s="19"/>
      <c r="M136" s="19"/>
      <c r="N136" s="13"/>
      <c r="P136" s="13"/>
      <c r="Q136" s="13"/>
      <c r="R136" s="15"/>
    </row>
    <row r="137" spans="1:18" ht="15.75" customHeight="1">
      <c r="B137" s="29" t="s">
        <v>6</v>
      </c>
      <c r="C137" s="30"/>
      <c r="D137" s="32">
        <f t="shared" ref="D137:N137" si="54">D127+D129+SUM(D131:D135)</f>
        <v>436.25000000000028</v>
      </c>
      <c r="E137" s="32">
        <f t="shared" si="54"/>
        <v>9145711</v>
      </c>
      <c r="F137" s="32">
        <f t="shared" si="54"/>
        <v>0</v>
      </c>
      <c r="G137" s="32">
        <f t="shared" si="54"/>
        <v>0</v>
      </c>
      <c r="H137" s="32">
        <f t="shared" si="54"/>
        <v>0</v>
      </c>
      <c r="I137" s="32">
        <f t="shared" si="54"/>
        <v>9145711</v>
      </c>
      <c r="J137" s="35">
        <f t="shared" si="54"/>
        <v>1142076.9100000001</v>
      </c>
      <c r="K137" s="35">
        <f t="shared" si="54"/>
        <v>1742.6329100000003</v>
      </c>
      <c r="L137" s="35">
        <f t="shared" si="54"/>
        <v>0</v>
      </c>
      <c r="M137" s="35">
        <f t="shared" si="54"/>
        <v>1742.6329100000003</v>
      </c>
      <c r="N137" s="35">
        <f t="shared" si="54"/>
        <v>1143819.5429100001</v>
      </c>
      <c r="P137" s="13"/>
      <c r="Q137" s="13"/>
      <c r="R137" s="15"/>
    </row>
    <row r="138" spans="1:18" ht="15.75" customHeight="1">
      <c r="D138" s="17" t="s">
        <v>65</v>
      </c>
      <c r="E138" s="17"/>
      <c r="F138" s="17"/>
      <c r="G138" s="13"/>
      <c r="H138" s="13"/>
      <c r="I138" s="14"/>
      <c r="J138" s="19" t="s">
        <v>65</v>
      </c>
      <c r="K138" s="13"/>
      <c r="L138" s="13"/>
      <c r="M138" s="13"/>
      <c r="N138" s="13"/>
      <c r="P138" s="13"/>
      <c r="Q138" s="13"/>
      <c r="R138" s="15"/>
    </row>
    <row r="139" spans="1:18" ht="15.75" customHeight="1" thickBot="1">
      <c r="D139" s="17"/>
      <c r="E139" s="17"/>
      <c r="F139" s="17"/>
      <c r="G139" s="13"/>
      <c r="H139" s="13"/>
      <c r="I139" s="14"/>
      <c r="J139" s="19"/>
      <c r="K139" s="13"/>
      <c r="L139" s="13"/>
      <c r="M139" s="13"/>
      <c r="N139" s="13" t="s">
        <v>65</v>
      </c>
      <c r="P139" s="13"/>
      <c r="Q139" s="13"/>
      <c r="R139" s="15"/>
    </row>
    <row r="140" spans="1:18" s="43" customFormat="1" ht="15.75" customHeight="1" thickTop="1" thickBot="1">
      <c r="A140" s="38"/>
      <c r="B140" s="39" t="s">
        <v>6</v>
      </c>
      <c r="C140" s="40"/>
      <c r="D140" s="41">
        <f t="shared" ref="D140:N140" si="55">D38+D68+D97+D117+D137</f>
        <v>132313.91666666669</v>
      </c>
      <c r="E140" s="41">
        <f t="shared" si="55"/>
        <v>4008019045</v>
      </c>
      <c r="F140" s="41">
        <f t="shared" si="55"/>
        <v>-1621000</v>
      </c>
      <c r="G140" s="41">
        <f t="shared" si="55"/>
        <v>-2793129.6983713415</v>
      </c>
      <c r="H140" s="41">
        <f t="shared" si="55"/>
        <v>-4414129.6983713415</v>
      </c>
      <c r="I140" s="179">
        <f t="shared" si="55"/>
        <v>4003604915.3016286</v>
      </c>
      <c r="J140" s="42">
        <f t="shared" si="55"/>
        <v>291893109.89000005</v>
      </c>
      <c r="K140" s="42">
        <f t="shared" si="55"/>
        <v>7929336.7012500009</v>
      </c>
      <c r="L140" s="42">
        <f t="shared" si="55"/>
        <v>4082797</v>
      </c>
      <c r="M140" s="42">
        <f t="shared" si="55"/>
        <v>12012133.701250004</v>
      </c>
      <c r="N140" s="42">
        <f t="shared" si="55"/>
        <v>303905243.59124994</v>
      </c>
      <c r="P140" s="44"/>
      <c r="Q140" s="44"/>
      <c r="R140" s="45"/>
    </row>
    <row r="141" spans="1:18" ht="15.75" customHeight="1" thickTop="1">
      <c r="I141" s="46" t="s">
        <v>65</v>
      </c>
      <c r="J141" s="19" t="s">
        <v>65</v>
      </c>
      <c r="K141" s="1" t="s">
        <v>65</v>
      </c>
      <c r="N141" s="19" t="s">
        <v>65</v>
      </c>
    </row>
    <row r="142" spans="1:18" ht="15.75" customHeight="1">
      <c r="E142" s="17"/>
      <c r="F142" s="17"/>
      <c r="J142" s="19" t="s">
        <v>65</v>
      </c>
      <c r="K142" s="19"/>
      <c r="M142" s="17"/>
    </row>
    <row r="143" spans="1:18" ht="15.75" customHeight="1">
      <c r="B143" s="47" t="s">
        <v>99</v>
      </c>
      <c r="E143" s="17"/>
      <c r="F143" s="17"/>
      <c r="M143" s="19"/>
    </row>
    <row r="144" spans="1:18" ht="15.75" customHeight="1">
      <c r="B144" s="47" t="s">
        <v>100</v>
      </c>
    </row>
    <row r="145" spans="2:2" ht="15.75" customHeight="1">
      <c r="B145" s="48" t="s">
        <v>258</v>
      </c>
    </row>
    <row r="146" spans="2:2" ht="15.75" customHeight="1">
      <c r="B146" s="1" t="s">
        <v>247</v>
      </c>
    </row>
    <row r="147" spans="2:2" ht="15.75" customHeight="1">
      <c r="B147" s="48"/>
    </row>
  </sheetData>
  <printOptions horizontalCentered="1"/>
  <pageMargins left="0.5" right="0.5" top="1" bottom="1" header="0.5" footer="0.5"/>
  <pageSetup scale="36" fitToHeight="0" orientation="portrait" r:id="rId1"/>
  <headerFooter alignWithMargins="0">
    <oddFooter>&amp;LPrepared by Pricing &amp;D&amp;CPage &amp;P of &amp;N&amp;R&amp;F&amp;A</oddFooter>
  </headerFooter>
  <rowBreaks count="1" manualBreakCount="1">
    <brk id="98" max="1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9E38E-F5B5-4A26-8DF9-30C25FED5E56}">
  <dimension ref="A1:T159"/>
  <sheetViews>
    <sheetView view="pageBreakPreview" topLeftCell="A3" zoomScale="60" zoomScaleNormal="70" workbookViewId="0">
      <pane xSplit="3" ySplit="9" topLeftCell="D12" activePane="bottomRight" state="frozen"/>
      <selection activeCell="G102" sqref="G102"/>
      <selection pane="topRight" activeCell="G102" sqref="G102"/>
      <selection pane="bottomLeft" activeCell="G102" sqref="G102"/>
      <selection pane="bottomRight" activeCell="D12" sqref="D12"/>
    </sheetView>
  </sheetViews>
  <sheetFormatPr defaultColWidth="10" defaultRowHeight="15.75"/>
  <cols>
    <col min="1" max="1" width="5.7109375" style="1" customWidth="1"/>
    <col min="2" max="2" width="21.7109375" style="1" customWidth="1"/>
    <col min="3" max="3" width="4.42578125" style="1" customWidth="1"/>
    <col min="4" max="4" width="19.5703125" style="1" customWidth="1"/>
    <col min="5" max="6" width="17.42578125" style="1" customWidth="1"/>
    <col min="7" max="8" width="17.28515625" style="1" customWidth="1"/>
    <col min="9" max="10" width="15.7109375" style="1" customWidth="1"/>
    <col min="11" max="11" width="17.5703125" style="1" bestFit="1" customWidth="1"/>
    <col min="12" max="12" width="11.140625" style="1" customWidth="1"/>
    <col min="13" max="13" width="20.28515625" style="1" customWidth="1"/>
    <col min="14" max="14" width="17.7109375" style="1" customWidth="1"/>
    <col min="15" max="15" width="29.28515625" style="1" bestFit="1" customWidth="1"/>
    <col min="16" max="16" width="2.7109375" style="1" customWidth="1"/>
    <col min="17" max="17" width="16.140625" style="1" customWidth="1"/>
    <col min="18" max="18" width="16.28515625" style="1" customWidth="1"/>
    <col min="19" max="19" width="37.140625" style="1" customWidth="1"/>
    <col min="20" max="20" width="30" style="1" customWidth="1"/>
    <col min="21" max="16384" width="10" style="1"/>
  </cols>
  <sheetData>
    <row r="1" spans="1:20">
      <c r="O1" s="1" t="s">
        <v>110</v>
      </c>
      <c r="R1" s="1" t="s">
        <v>111</v>
      </c>
    </row>
    <row r="2" spans="1:20">
      <c r="R2" s="1" t="s">
        <v>112</v>
      </c>
    </row>
    <row r="3" spans="1:20" ht="18.75">
      <c r="A3" s="3" t="s">
        <v>113</v>
      </c>
      <c r="B3" s="3"/>
      <c r="C3" s="3"/>
      <c r="D3" s="3"/>
      <c r="E3" s="3"/>
      <c r="F3" s="3"/>
      <c r="G3" s="3"/>
      <c r="H3" s="3"/>
      <c r="I3" s="3"/>
      <c r="J3" s="3"/>
      <c r="K3" s="3"/>
      <c r="L3" s="3"/>
      <c r="M3" s="3"/>
      <c r="N3" s="3"/>
      <c r="O3" s="3"/>
      <c r="P3" s="3"/>
      <c r="Q3" s="3"/>
      <c r="R3" s="3"/>
      <c r="S3" s="2"/>
    </row>
    <row r="4" spans="1:20" ht="18.75">
      <c r="A4" s="3" t="s">
        <v>114</v>
      </c>
      <c r="B4" s="3"/>
      <c r="C4" s="3"/>
      <c r="D4" s="3"/>
      <c r="E4" s="3"/>
      <c r="F4" s="3"/>
      <c r="G4" s="3"/>
      <c r="H4" s="3"/>
      <c r="I4" s="3"/>
      <c r="J4" s="3"/>
      <c r="K4" s="3"/>
      <c r="L4" s="3"/>
      <c r="M4" s="3"/>
      <c r="N4" s="3"/>
      <c r="O4" s="3"/>
      <c r="P4" s="3"/>
      <c r="Q4" s="3"/>
      <c r="R4" s="3"/>
      <c r="S4" s="2"/>
    </row>
    <row r="5" spans="1:20" ht="18.75">
      <c r="A5" s="3" t="s">
        <v>3</v>
      </c>
      <c r="B5" s="3"/>
      <c r="C5" s="3"/>
      <c r="D5" s="3"/>
      <c r="E5" s="3"/>
      <c r="F5" s="3"/>
      <c r="G5" s="3"/>
      <c r="H5" s="3"/>
      <c r="I5" s="3"/>
      <c r="J5" s="3"/>
      <c r="K5" s="3"/>
      <c r="L5" s="3"/>
      <c r="M5" s="3"/>
      <c r="N5" s="3"/>
      <c r="O5" s="3"/>
      <c r="P5" s="3"/>
      <c r="Q5" s="3"/>
      <c r="R5" s="3"/>
      <c r="S5" s="2"/>
    </row>
    <row r="6" spans="1:20" ht="18.75">
      <c r="A6" s="3" t="s">
        <v>265</v>
      </c>
      <c r="B6" s="3"/>
      <c r="C6" s="3"/>
      <c r="D6" s="3"/>
      <c r="E6" s="3"/>
      <c r="F6" s="3"/>
      <c r="G6" s="3"/>
      <c r="H6" s="3"/>
      <c r="I6" s="3"/>
      <c r="J6" s="3"/>
      <c r="K6" s="3"/>
      <c r="L6" s="3"/>
      <c r="M6" s="3"/>
      <c r="N6" s="3"/>
      <c r="O6" s="3"/>
      <c r="P6" s="3"/>
      <c r="Q6" s="3"/>
      <c r="R6" s="3"/>
      <c r="S6" s="2"/>
    </row>
    <row r="7" spans="1:20" ht="18.75">
      <c r="A7" s="3"/>
      <c r="B7" s="4"/>
      <c r="C7" s="4"/>
      <c r="D7" s="4"/>
      <c r="E7" s="2"/>
      <c r="F7" s="2"/>
      <c r="G7" s="2"/>
      <c r="H7" s="2"/>
      <c r="I7" s="2"/>
      <c r="J7" s="2"/>
      <c r="K7" s="2"/>
      <c r="L7" s="2"/>
      <c r="M7" s="2"/>
      <c r="N7" s="2"/>
      <c r="O7" s="2"/>
      <c r="P7" s="4"/>
      <c r="Q7" s="4"/>
      <c r="R7" s="4"/>
      <c r="S7" s="2"/>
    </row>
    <row r="8" spans="1:20" ht="18.75">
      <c r="A8" s="3"/>
      <c r="B8" s="4"/>
      <c r="C8" s="4"/>
      <c r="D8" s="4"/>
      <c r="E8" s="2"/>
      <c r="F8" s="2"/>
      <c r="G8" s="2"/>
      <c r="H8" s="2"/>
      <c r="I8" s="2"/>
      <c r="J8" s="2"/>
      <c r="K8" s="2"/>
      <c r="L8" s="2"/>
      <c r="M8" s="2"/>
      <c r="N8" s="2"/>
      <c r="O8" s="8"/>
      <c r="P8" s="180"/>
      <c r="Q8" s="2"/>
      <c r="R8" s="2"/>
      <c r="S8" s="2"/>
    </row>
    <row r="9" spans="1:20" ht="18.75">
      <c r="A9" s="3"/>
      <c r="B9" s="4"/>
      <c r="C9" s="4"/>
      <c r="D9" s="2">
        <v>305</v>
      </c>
      <c r="E9" s="140" t="s">
        <v>4</v>
      </c>
      <c r="F9" s="141"/>
      <c r="G9" s="141"/>
      <c r="H9" s="141"/>
      <c r="I9" s="141"/>
      <c r="J9" s="141"/>
      <c r="K9" s="142"/>
      <c r="L9" s="140" t="s">
        <v>8</v>
      </c>
      <c r="M9" s="141"/>
      <c r="N9" s="141"/>
      <c r="O9" s="142"/>
      <c r="P9" s="152"/>
      <c r="Q9" s="181"/>
      <c r="R9" s="146"/>
      <c r="S9" s="4"/>
    </row>
    <row r="10" spans="1:20" ht="19.5">
      <c r="A10" s="3"/>
      <c r="B10" s="4"/>
      <c r="C10" s="4"/>
      <c r="D10" s="2"/>
      <c r="E10" s="147"/>
      <c r="F10" s="148" t="s">
        <v>248</v>
      </c>
      <c r="G10" s="148" t="s">
        <v>120</v>
      </c>
      <c r="H10" s="148"/>
      <c r="I10" s="148"/>
      <c r="J10" s="2" t="s">
        <v>121</v>
      </c>
      <c r="K10" s="148" t="s">
        <v>122</v>
      </c>
      <c r="L10" s="149"/>
      <c r="M10" s="150" t="s">
        <v>126</v>
      </c>
      <c r="N10" s="151" t="s">
        <v>124</v>
      </c>
      <c r="O10" s="8" t="s">
        <v>125</v>
      </c>
      <c r="P10" s="184"/>
      <c r="Q10" s="2" t="s">
        <v>128</v>
      </c>
      <c r="R10" s="2" t="s">
        <v>13</v>
      </c>
      <c r="S10" s="4"/>
    </row>
    <row r="11" spans="1:20" ht="18.75">
      <c r="B11" s="10"/>
      <c r="D11" s="182" t="s">
        <v>130</v>
      </c>
      <c r="E11" s="152" t="s">
        <v>131</v>
      </c>
      <c r="F11" s="181" t="s">
        <v>250</v>
      </c>
      <c r="G11" s="181" t="s">
        <v>132</v>
      </c>
      <c r="H11" s="181" t="s">
        <v>259</v>
      </c>
      <c r="I11" s="181" t="s">
        <v>5</v>
      </c>
      <c r="J11" s="181" t="s">
        <v>133</v>
      </c>
      <c r="K11" s="182" t="s">
        <v>134</v>
      </c>
      <c r="L11" s="146" t="s">
        <v>135</v>
      </c>
      <c r="M11" s="146" t="s">
        <v>252</v>
      </c>
      <c r="N11" s="181" t="s">
        <v>133</v>
      </c>
      <c r="O11" s="182" t="s">
        <v>137</v>
      </c>
      <c r="P11" s="152"/>
      <c r="Q11" s="181" t="s">
        <v>21</v>
      </c>
      <c r="R11" s="181" t="s">
        <v>22</v>
      </c>
    </row>
    <row r="12" spans="1:20">
      <c r="A12" s="10" t="s">
        <v>23</v>
      </c>
      <c r="B12" s="10"/>
      <c r="D12" s="153"/>
      <c r="K12" s="154"/>
      <c r="L12" s="19"/>
      <c r="M12" s="19"/>
      <c r="O12" s="18"/>
      <c r="P12" s="185"/>
    </row>
    <row r="13" spans="1:20">
      <c r="B13" s="1" t="s">
        <v>25</v>
      </c>
      <c r="D13" s="154">
        <v>125325860.86</v>
      </c>
      <c r="E13" s="19">
        <v>-3768347.5381999998</v>
      </c>
      <c r="F13" s="19">
        <v>-825377.85</v>
      </c>
      <c r="G13" s="19">
        <v>6458711.3899999997</v>
      </c>
      <c r="H13" s="19">
        <v>0</v>
      </c>
      <c r="I13" s="19">
        <v>-206448.37000000029</v>
      </c>
      <c r="J13" s="19">
        <f t="shared" ref="J13:J18" si="0">SUM(E13:I13)</f>
        <v>1658537.6317999994</v>
      </c>
      <c r="K13" s="154">
        <f t="shared" ref="K13:K18" si="1">D13+J13</f>
        <v>126984398.4918</v>
      </c>
      <c r="L13" s="82">
        <v>1.4999999999999999E-2</v>
      </c>
      <c r="M13" s="19">
        <f>ROUND(K13*L13*((366-30)/(366+30*L13)),0)</f>
        <v>1746490</v>
      </c>
      <c r="N13" s="19">
        <f t="shared" ref="N13:N18" si="2">SUM(M13:M13)</f>
        <v>1746490</v>
      </c>
      <c r="O13" s="154">
        <f t="shared" ref="O13:O18" si="3">K13+N13</f>
        <v>128730888.4918</v>
      </c>
      <c r="P13" s="186"/>
      <c r="Q13" s="19">
        <f t="shared" ref="Q13:Q18" si="4">J13+N13</f>
        <v>3405027.6317999996</v>
      </c>
      <c r="R13" s="19">
        <f t="shared" ref="R13:R18" si="5">+D13+Q13</f>
        <v>128730888.4918</v>
      </c>
      <c r="S13" s="155"/>
      <c r="T13" s="156"/>
    </row>
    <row r="14" spans="1:20">
      <c r="B14" s="1" t="s">
        <v>26</v>
      </c>
      <c r="D14" s="154">
        <v>5132896.51</v>
      </c>
      <c r="E14" s="19">
        <v>-154982.73209999999</v>
      </c>
      <c r="F14" s="19">
        <v>-34027.089999999997</v>
      </c>
      <c r="G14" s="19">
        <v>264867.03999999998</v>
      </c>
      <c r="H14" s="19">
        <v>0</v>
      </c>
      <c r="I14" s="19">
        <v>-5546.3600000000042</v>
      </c>
      <c r="J14" s="19">
        <f t="shared" si="0"/>
        <v>70310.857899999988</v>
      </c>
      <c r="K14" s="154">
        <f t="shared" si="1"/>
        <v>5203207.3679</v>
      </c>
      <c r="L14" s="157">
        <f>$L$13</f>
        <v>1.4999999999999999E-2</v>
      </c>
      <c r="M14" s="19">
        <f t="shared" ref="M14:M18" si="6">ROUND(K14*L14*((366-30)/(366+30*L14)),0)</f>
        <v>71563</v>
      </c>
      <c r="N14" s="19">
        <f t="shared" si="2"/>
        <v>71563</v>
      </c>
      <c r="O14" s="154">
        <f t="shared" si="3"/>
        <v>5274770.3679</v>
      </c>
      <c r="P14" s="186"/>
      <c r="Q14" s="19">
        <f t="shared" si="4"/>
        <v>141873.8579</v>
      </c>
      <c r="R14" s="19">
        <f t="shared" si="5"/>
        <v>5274770.3679</v>
      </c>
      <c r="S14" s="155"/>
      <c r="T14" s="156"/>
    </row>
    <row r="15" spans="1:20">
      <c r="B15" s="1" t="s">
        <v>27</v>
      </c>
      <c r="D15" s="154">
        <v>198963.66999999998</v>
      </c>
      <c r="E15" s="19">
        <v>-5429.4670500000002</v>
      </c>
      <c r="F15" s="19">
        <v>-1186.02</v>
      </c>
      <c r="G15" s="19">
        <v>9344.0400000000009</v>
      </c>
      <c r="H15" s="19">
        <v>0</v>
      </c>
      <c r="I15" s="19">
        <v>-256.96999999999986</v>
      </c>
      <c r="J15" s="19">
        <f t="shared" si="0"/>
        <v>2471.5829500000013</v>
      </c>
      <c r="K15" s="154">
        <f t="shared" si="1"/>
        <v>201435.25294999999</v>
      </c>
      <c r="L15" s="157">
        <f>$L$13</f>
        <v>1.4999999999999999E-2</v>
      </c>
      <c r="M15" s="19">
        <f t="shared" si="6"/>
        <v>2770</v>
      </c>
      <c r="N15" s="19">
        <f t="shared" si="2"/>
        <v>2770</v>
      </c>
      <c r="O15" s="154">
        <f t="shared" si="3"/>
        <v>204205.25294999999</v>
      </c>
      <c r="P15" s="186"/>
      <c r="Q15" s="19">
        <f t="shared" si="4"/>
        <v>5241.5829500000018</v>
      </c>
      <c r="R15" s="19">
        <f t="shared" si="5"/>
        <v>204205.25294999999</v>
      </c>
      <c r="S15" s="155"/>
      <c r="T15" s="156"/>
    </row>
    <row r="16" spans="1:20">
      <c r="B16" s="1" t="s">
        <v>28</v>
      </c>
      <c r="D16" s="154">
        <v>38188.21</v>
      </c>
      <c r="E16" s="19">
        <v>-1061.7932499999999</v>
      </c>
      <c r="F16" s="19">
        <v>-231</v>
      </c>
      <c r="G16" s="19">
        <v>1832.22</v>
      </c>
      <c r="H16" s="19">
        <v>0</v>
      </c>
      <c r="I16" s="19">
        <v>0</v>
      </c>
      <c r="J16" s="19">
        <f t="shared" si="0"/>
        <v>539.42675000000008</v>
      </c>
      <c r="K16" s="154">
        <f t="shared" si="1"/>
        <v>38727.636749999998</v>
      </c>
      <c r="L16" s="157">
        <f>$L$13</f>
        <v>1.4999999999999999E-2</v>
      </c>
      <c r="M16" s="19">
        <f t="shared" si="6"/>
        <v>533</v>
      </c>
      <c r="N16" s="19">
        <f t="shared" si="2"/>
        <v>533</v>
      </c>
      <c r="O16" s="154">
        <f t="shared" si="3"/>
        <v>39260.636749999998</v>
      </c>
      <c r="P16" s="186"/>
      <c r="Q16" s="19">
        <f t="shared" si="4"/>
        <v>1072.4267500000001</v>
      </c>
      <c r="R16" s="19">
        <f t="shared" si="5"/>
        <v>39260.636749999998</v>
      </c>
      <c r="S16" s="155"/>
      <c r="T16" s="156"/>
    </row>
    <row r="17" spans="1:20">
      <c r="B17" s="1" t="s">
        <v>30</v>
      </c>
      <c r="D17" s="154">
        <v>56509.43</v>
      </c>
      <c r="E17" s="19">
        <v>-1607.0579</v>
      </c>
      <c r="F17" s="19">
        <v>-336.26000000000005</v>
      </c>
      <c r="G17" s="19">
        <v>2741.93</v>
      </c>
      <c r="H17" s="19">
        <v>0</v>
      </c>
      <c r="I17" s="19">
        <v>0</v>
      </c>
      <c r="J17" s="19">
        <f t="shared" si="0"/>
        <v>798.61209999999983</v>
      </c>
      <c r="K17" s="154">
        <f t="shared" si="1"/>
        <v>57308.042099999999</v>
      </c>
      <c r="L17" s="157">
        <f>$L$13</f>
        <v>1.4999999999999999E-2</v>
      </c>
      <c r="M17" s="19">
        <f t="shared" si="6"/>
        <v>788</v>
      </c>
      <c r="N17" s="19">
        <f t="shared" si="2"/>
        <v>788</v>
      </c>
      <c r="O17" s="154">
        <f t="shared" si="3"/>
        <v>58096.042099999999</v>
      </c>
      <c r="P17" s="186"/>
      <c r="Q17" s="19">
        <f t="shared" si="4"/>
        <v>1586.6120999999998</v>
      </c>
      <c r="R17" s="19">
        <f t="shared" si="5"/>
        <v>58096.042099999999</v>
      </c>
      <c r="S17" s="155"/>
      <c r="T17" s="156"/>
    </row>
    <row r="18" spans="1:20">
      <c r="B18" s="1" t="s">
        <v>31</v>
      </c>
      <c r="D18" s="158">
        <v>116718.63</v>
      </c>
      <c r="E18" s="22">
        <v>-2499.1421</v>
      </c>
      <c r="F18" s="22">
        <v>-521.42000000000007</v>
      </c>
      <c r="G18" s="22">
        <v>4182.37</v>
      </c>
      <c r="H18" s="22">
        <v>0</v>
      </c>
      <c r="I18" s="22">
        <v>-800.57999999999993</v>
      </c>
      <c r="J18" s="22">
        <f t="shared" si="0"/>
        <v>361.22789999999986</v>
      </c>
      <c r="K18" s="158">
        <f t="shared" si="1"/>
        <v>117079.8579</v>
      </c>
      <c r="L18" s="159">
        <f>$L$13</f>
        <v>1.4999999999999999E-2</v>
      </c>
      <c r="M18" s="22">
        <f t="shared" si="6"/>
        <v>1610</v>
      </c>
      <c r="N18" s="22">
        <f t="shared" si="2"/>
        <v>1610</v>
      </c>
      <c r="O18" s="158">
        <f t="shared" si="3"/>
        <v>118689.8579</v>
      </c>
      <c r="P18" s="186"/>
      <c r="Q18" s="22">
        <f t="shared" si="4"/>
        <v>1971.2278999999999</v>
      </c>
      <c r="R18" s="22">
        <f t="shared" si="5"/>
        <v>118689.8579</v>
      </c>
      <c r="S18" s="155"/>
      <c r="T18" s="156"/>
    </row>
    <row r="19" spans="1:20">
      <c r="B19" s="1" t="s">
        <v>33</v>
      </c>
      <c r="D19" s="154">
        <f>SUM(D13:D18)</f>
        <v>130869137.31</v>
      </c>
      <c r="E19" s="19">
        <f>SUM(E13:E18)</f>
        <v>-3933927.7305999999</v>
      </c>
      <c r="F19" s="19">
        <f t="shared" ref="F19:J19" si="7">SUM(F13:F18)</f>
        <v>-861679.64</v>
      </c>
      <c r="G19" s="19">
        <f t="shared" si="7"/>
        <v>6741678.9899999993</v>
      </c>
      <c r="H19" s="19">
        <f t="shared" si="7"/>
        <v>0</v>
      </c>
      <c r="I19" s="19">
        <f t="shared" si="7"/>
        <v>-213052.28000000029</v>
      </c>
      <c r="J19" s="19">
        <f t="shared" si="7"/>
        <v>1733019.3393999995</v>
      </c>
      <c r="K19" s="154">
        <f>SUM(K13:K18)</f>
        <v>132602156.64939998</v>
      </c>
      <c r="L19" s="157"/>
      <c r="M19" s="19">
        <f>SUM(M13:M18)</f>
        <v>1823754</v>
      </c>
      <c r="N19" s="19">
        <f>SUM(N13:N18)</f>
        <v>1823754</v>
      </c>
      <c r="O19" s="19">
        <f>SUM(O13:O18)</f>
        <v>134425910.6494</v>
      </c>
      <c r="P19" s="186"/>
      <c r="Q19" s="19">
        <f>SUM(Q13:Q18)</f>
        <v>3556773.3393999999</v>
      </c>
      <c r="R19" s="19">
        <f>SUM(R13:R18)</f>
        <v>134425910.6494</v>
      </c>
      <c r="S19" s="155"/>
    </row>
    <row r="20" spans="1:20">
      <c r="D20" s="154"/>
      <c r="E20" s="19"/>
      <c r="F20" s="19"/>
      <c r="G20" s="19"/>
      <c r="H20" s="19"/>
      <c r="I20" s="19"/>
      <c r="J20" s="19"/>
      <c r="K20" s="154"/>
      <c r="L20" s="157"/>
      <c r="M20" s="19"/>
      <c r="N20" s="19" t="s">
        <v>65</v>
      </c>
      <c r="O20" s="154"/>
      <c r="P20" s="186"/>
      <c r="Q20" s="19"/>
      <c r="R20" s="19"/>
      <c r="S20" s="155"/>
      <c r="T20" s="156"/>
    </row>
    <row r="21" spans="1:20" s="23" customFormat="1">
      <c r="B21" s="1" t="s">
        <v>34</v>
      </c>
      <c r="D21" s="158">
        <v>155164</v>
      </c>
      <c r="E21" s="22">
        <v>-2347.6559099999999</v>
      </c>
      <c r="F21" s="22">
        <v>-1087.44</v>
      </c>
      <c r="G21" s="22">
        <v>4529.47</v>
      </c>
      <c r="H21" s="22">
        <v>0</v>
      </c>
      <c r="I21" s="22">
        <v>0</v>
      </c>
      <c r="J21" s="22">
        <f>SUM(E21:I21)</f>
        <v>1094.3740900000003</v>
      </c>
      <c r="K21" s="158">
        <f>D21+J21</f>
        <v>156258.37409</v>
      </c>
      <c r="L21" s="159">
        <v>0</v>
      </c>
      <c r="M21" s="22">
        <f>ROUND(K21*L21*((366-30)/(366+30*L21)),0)</f>
        <v>0</v>
      </c>
      <c r="N21" s="22">
        <f>SUM(M21:M21)</f>
        <v>0</v>
      </c>
      <c r="O21" s="158">
        <f>K21+N21</f>
        <v>156258.37409</v>
      </c>
      <c r="P21" s="188"/>
      <c r="Q21" s="22">
        <f>J21+N21</f>
        <v>1094.3740900000003</v>
      </c>
      <c r="R21" s="22">
        <f>+D21+Q21</f>
        <v>156258.37409</v>
      </c>
      <c r="S21" s="155"/>
    </row>
    <row r="22" spans="1:20">
      <c r="B22" s="1" t="s">
        <v>33</v>
      </c>
      <c r="D22" s="154">
        <f t="shared" ref="D22:K22" si="8">SUM(D21:D21)</f>
        <v>155164</v>
      </c>
      <c r="E22" s="19">
        <f t="shared" si="8"/>
        <v>-2347.6559099999999</v>
      </c>
      <c r="F22" s="19">
        <f t="shared" si="8"/>
        <v>-1087.44</v>
      </c>
      <c r="G22" s="19">
        <f t="shared" si="8"/>
        <v>4529.47</v>
      </c>
      <c r="H22" s="19">
        <f t="shared" si="8"/>
        <v>0</v>
      </c>
      <c r="I22" s="19">
        <f t="shared" si="8"/>
        <v>0</v>
      </c>
      <c r="J22" s="19">
        <f t="shared" si="8"/>
        <v>1094.3740900000003</v>
      </c>
      <c r="K22" s="154">
        <f t="shared" si="8"/>
        <v>156258.37409</v>
      </c>
      <c r="L22" s="159"/>
      <c r="M22" s="19">
        <f>SUM(M21:M21)</f>
        <v>0</v>
      </c>
      <c r="N22" s="19">
        <f>SUM(N21:N21)</f>
        <v>0</v>
      </c>
      <c r="O22" s="154">
        <f>SUM(O21:O21)</f>
        <v>156258.37409</v>
      </c>
      <c r="P22" s="186"/>
      <c r="Q22" s="19">
        <f>SUM(Q21:Q21)</f>
        <v>1094.3740900000003</v>
      </c>
      <c r="R22" s="19">
        <f>SUM(R21:R21)</f>
        <v>156258.37409</v>
      </c>
      <c r="S22" s="155"/>
    </row>
    <row r="23" spans="1:20">
      <c r="D23" s="154"/>
      <c r="E23" s="19"/>
      <c r="F23" s="19"/>
      <c r="G23" s="19"/>
      <c r="H23" s="19"/>
      <c r="I23" s="19"/>
      <c r="J23" s="19"/>
      <c r="K23" s="154"/>
      <c r="L23" s="159"/>
      <c r="M23" s="157"/>
      <c r="N23" s="157"/>
      <c r="O23" s="154"/>
      <c r="P23" s="186"/>
      <c r="Q23" s="19"/>
      <c r="R23" s="19"/>
      <c r="S23" s="155"/>
      <c r="T23" s="160"/>
    </row>
    <row r="24" spans="1:20" s="23" customFormat="1">
      <c r="A24" s="1"/>
      <c r="B24" s="1" t="s">
        <v>36</v>
      </c>
      <c r="C24" s="1"/>
      <c r="D24" s="158">
        <v>359.04999999999995</v>
      </c>
      <c r="E24" s="22">
        <v>0</v>
      </c>
      <c r="F24" s="22">
        <v>0</v>
      </c>
      <c r="G24" s="22">
        <v>0</v>
      </c>
      <c r="H24" s="22">
        <v>0</v>
      </c>
      <c r="I24" s="22">
        <v>0</v>
      </c>
      <c r="J24" s="22">
        <f>SUM(E24:I24)</f>
        <v>0</v>
      </c>
      <c r="K24" s="158">
        <f>D24+J24</f>
        <v>359.04999999999995</v>
      </c>
      <c r="L24" s="159">
        <v>0</v>
      </c>
      <c r="M24" s="22">
        <f>ROUND(K24*L24*((366-30)/(366+30*L24)),0)</f>
        <v>0</v>
      </c>
      <c r="N24" s="22">
        <f>SUM(M24:M24)</f>
        <v>0</v>
      </c>
      <c r="O24" s="154">
        <f>K24+N24</f>
        <v>359.04999999999995</v>
      </c>
      <c r="P24" s="188"/>
      <c r="Q24" s="22">
        <f>J24+N24</f>
        <v>0</v>
      </c>
      <c r="R24" s="22">
        <f>+D24+Q24</f>
        <v>359.04999999999995</v>
      </c>
      <c r="S24" s="155"/>
    </row>
    <row r="25" spans="1:20" s="23" customFormat="1">
      <c r="A25" s="1"/>
      <c r="C25" s="1"/>
      <c r="D25" s="158"/>
      <c r="E25" s="22"/>
      <c r="F25" s="22"/>
      <c r="G25" s="22"/>
      <c r="H25" s="22"/>
      <c r="I25" s="22"/>
      <c r="J25" s="22"/>
      <c r="K25" s="158"/>
      <c r="L25" s="159"/>
      <c r="M25" s="22"/>
      <c r="N25" s="22"/>
      <c r="O25" s="158"/>
      <c r="P25" s="188"/>
      <c r="Q25" s="19"/>
      <c r="R25" s="22"/>
      <c r="S25" s="155"/>
    </row>
    <row r="26" spans="1:20" s="23" customFormat="1">
      <c r="A26" s="1"/>
      <c r="B26" s="1" t="s">
        <v>38</v>
      </c>
      <c r="C26" s="1"/>
      <c r="D26" s="158">
        <v>-1320000</v>
      </c>
      <c r="E26" s="22">
        <f>-D26</f>
        <v>1320000</v>
      </c>
      <c r="F26" s="22">
        <v>0</v>
      </c>
      <c r="G26" s="22">
        <v>0</v>
      </c>
      <c r="H26" s="22">
        <v>0</v>
      </c>
      <c r="I26" s="22">
        <v>0</v>
      </c>
      <c r="J26" s="22">
        <f t="shared" ref="J26:J36" si="9">SUM(E26:I26)</f>
        <v>1320000</v>
      </c>
      <c r="K26" s="158">
        <f t="shared" ref="K26:K34" si="10">D26+J26</f>
        <v>0</v>
      </c>
      <c r="L26" s="159">
        <v>0</v>
      </c>
      <c r="M26" s="22">
        <f t="shared" ref="M26:M34" si="11">ROUND(K26*L26*((366-30)/(366+30*L26)),0)</f>
        <v>0</v>
      </c>
      <c r="N26" s="22">
        <f t="shared" ref="N26:N34" si="12">SUM(M26:M26)</f>
        <v>0</v>
      </c>
      <c r="O26" s="158">
        <f t="shared" ref="O26:O34" si="13">K26+N26</f>
        <v>0</v>
      </c>
      <c r="P26" s="188"/>
      <c r="Q26" s="22">
        <f>J26+N26</f>
        <v>1320000</v>
      </c>
      <c r="R26" s="22">
        <f>+D26+Q26</f>
        <v>0</v>
      </c>
      <c r="S26" s="155"/>
    </row>
    <row r="27" spans="1:20" s="23" customFormat="1">
      <c r="A27" s="1"/>
      <c r="B27" s="1" t="s">
        <v>40</v>
      </c>
      <c r="C27" s="1"/>
      <c r="D27" s="158">
        <v>-6017241.4900000002</v>
      </c>
      <c r="E27" s="22">
        <f>-D27</f>
        <v>6017241.4900000002</v>
      </c>
      <c r="F27" s="22">
        <v>0</v>
      </c>
      <c r="G27" s="22">
        <v>0</v>
      </c>
      <c r="H27" s="22">
        <v>0</v>
      </c>
      <c r="I27" s="22">
        <v>0</v>
      </c>
      <c r="J27" s="22">
        <f t="shared" si="9"/>
        <v>6017241.4900000002</v>
      </c>
      <c r="K27" s="158">
        <f t="shared" si="10"/>
        <v>0</v>
      </c>
      <c r="L27" s="159">
        <v>0</v>
      </c>
      <c r="M27" s="22">
        <f t="shared" si="11"/>
        <v>0</v>
      </c>
      <c r="N27" s="22">
        <f t="shared" si="12"/>
        <v>0</v>
      </c>
      <c r="O27" s="158">
        <f t="shared" si="13"/>
        <v>0</v>
      </c>
      <c r="P27" s="188"/>
      <c r="Q27" s="22">
        <f t="shared" ref="Q27" si="14">J27+N27</f>
        <v>6017241.4900000002</v>
      </c>
      <c r="R27" s="22">
        <f>+D27+Q27</f>
        <v>0</v>
      </c>
      <c r="S27" s="155"/>
    </row>
    <row r="28" spans="1:20" s="23" customFormat="1">
      <c r="B28" s="1" t="s">
        <v>42</v>
      </c>
      <c r="D28" s="158">
        <v>0</v>
      </c>
      <c r="E28" s="22">
        <f>-D28</f>
        <v>0</v>
      </c>
      <c r="F28" s="22">
        <v>0</v>
      </c>
      <c r="G28" s="22">
        <v>0</v>
      </c>
      <c r="H28" s="22">
        <v>0</v>
      </c>
      <c r="I28" s="22">
        <v>0</v>
      </c>
      <c r="J28" s="22">
        <f t="shared" si="9"/>
        <v>0</v>
      </c>
      <c r="K28" s="158">
        <f t="shared" si="10"/>
        <v>0</v>
      </c>
      <c r="L28" s="159">
        <v>0</v>
      </c>
      <c r="M28" s="22">
        <f t="shared" si="11"/>
        <v>0</v>
      </c>
      <c r="N28" s="22">
        <f t="shared" si="12"/>
        <v>0</v>
      </c>
      <c r="O28" s="158">
        <f t="shared" si="13"/>
        <v>0</v>
      </c>
      <c r="P28" s="188"/>
      <c r="Q28" s="22">
        <f>J28+N28</f>
        <v>0</v>
      </c>
      <c r="R28" s="22">
        <f>+D28+Q28</f>
        <v>0</v>
      </c>
      <c r="S28" s="24"/>
    </row>
    <row r="29" spans="1:20" s="23" customFormat="1">
      <c r="B29" s="1" t="s">
        <v>44</v>
      </c>
      <c r="D29" s="158">
        <v>0.5</v>
      </c>
      <c r="E29" s="22">
        <f>-D29</f>
        <v>-0.5</v>
      </c>
      <c r="F29" s="22">
        <v>0</v>
      </c>
      <c r="G29" s="22">
        <v>0</v>
      </c>
      <c r="H29" s="22">
        <v>0</v>
      </c>
      <c r="I29" s="22">
        <v>0</v>
      </c>
      <c r="J29" s="22">
        <f>SUM(E29:I29)</f>
        <v>-0.5</v>
      </c>
      <c r="K29" s="158">
        <f t="shared" si="10"/>
        <v>0</v>
      </c>
      <c r="L29" s="159">
        <v>0</v>
      </c>
      <c r="M29" s="22">
        <f t="shared" si="11"/>
        <v>0</v>
      </c>
      <c r="N29" s="22">
        <f t="shared" si="12"/>
        <v>0</v>
      </c>
      <c r="O29" s="158">
        <f t="shared" si="13"/>
        <v>0</v>
      </c>
      <c r="P29" s="188"/>
      <c r="Q29" s="22">
        <f>J29+N29</f>
        <v>-0.5</v>
      </c>
      <c r="R29" s="22">
        <f>+D29+Q29</f>
        <v>0</v>
      </c>
      <c r="S29" s="24"/>
      <c r="T29" s="24"/>
    </row>
    <row r="30" spans="1:20" s="23" customFormat="1">
      <c r="B30" s="1" t="s">
        <v>46</v>
      </c>
      <c r="D30" s="158">
        <v>0.33</v>
      </c>
      <c r="E30" s="22">
        <f>-D30</f>
        <v>-0.33</v>
      </c>
      <c r="F30" s="22">
        <v>0</v>
      </c>
      <c r="G30" s="22">
        <v>0</v>
      </c>
      <c r="H30" s="22">
        <v>0</v>
      </c>
      <c r="I30" s="22">
        <v>0</v>
      </c>
      <c r="J30" s="22">
        <f t="shared" si="9"/>
        <v>-0.33</v>
      </c>
      <c r="K30" s="158">
        <f t="shared" si="10"/>
        <v>0</v>
      </c>
      <c r="L30" s="159">
        <v>0</v>
      </c>
      <c r="M30" s="22">
        <f t="shared" si="11"/>
        <v>0</v>
      </c>
      <c r="N30" s="22">
        <f t="shared" si="12"/>
        <v>0</v>
      </c>
      <c r="O30" s="158">
        <f t="shared" si="13"/>
        <v>0</v>
      </c>
      <c r="P30" s="188"/>
      <c r="Q30" s="22">
        <f>J30+N30</f>
        <v>-0.33</v>
      </c>
      <c r="R30" s="22">
        <f>+D30+Q30</f>
        <v>0</v>
      </c>
      <c r="S30" s="24"/>
      <c r="T30" s="24"/>
    </row>
    <row r="31" spans="1:20" s="23" customFormat="1">
      <c r="B31" s="1" t="s">
        <v>48</v>
      </c>
      <c r="D31" s="158">
        <v>2249460.66</v>
      </c>
      <c r="E31" s="22">
        <f t="shared" ref="E31:E32" si="15">-D31</f>
        <v>-2249460.66</v>
      </c>
      <c r="F31" s="22">
        <v>0</v>
      </c>
      <c r="G31" s="22">
        <v>0</v>
      </c>
      <c r="H31" s="22">
        <v>0</v>
      </c>
      <c r="I31" s="22">
        <v>0</v>
      </c>
      <c r="J31" s="22">
        <f t="shared" si="9"/>
        <v>-2249460.66</v>
      </c>
      <c r="K31" s="158">
        <f t="shared" si="10"/>
        <v>0</v>
      </c>
      <c r="L31" s="159">
        <v>0</v>
      </c>
      <c r="M31" s="22">
        <f t="shared" si="11"/>
        <v>0</v>
      </c>
      <c r="N31" s="22">
        <f t="shared" si="12"/>
        <v>0</v>
      </c>
      <c r="O31" s="158">
        <f t="shared" si="13"/>
        <v>0</v>
      </c>
      <c r="P31" s="188"/>
      <c r="Q31" s="22">
        <f t="shared" ref="Q31:Q32" si="16">J31+N31</f>
        <v>-2249460.66</v>
      </c>
      <c r="R31" s="22">
        <f t="shared" ref="R31:R32" si="17">+D31+Q31</f>
        <v>0</v>
      </c>
      <c r="S31" s="24"/>
      <c r="T31" s="24"/>
    </row>
    <row r="32" spans="1:20" s="23" customFormat="1">
      <c r="B32" s="1" t="s">
        <v>50</v>
      </c>
      <c r="D32" s="158">
        <v>15127.85</v>
      </c>
      <c r="E32" s="22">
        <f t="shared" si="15"/>
        <v>-15127.85</v>
      </c>
      <c r="F32" s="22">
        <v>0</v>
      </c>
      <c r="G32" s="22">
        <v>0</v>
      </c>
      <c r="H32" s="22">
        <v>0</v>
      </c>
      <c r="I32" s="22">
        <v>0</v>
      </c>
      <c r="J32" s="22">
        <f t="shared" si="9"/>
        <v>-15127.85</v>
      </c>
      <c r="K32" s="158">
        <f t="shared" si="10"/>
        <v>0</v>
      </c>
      <c r="L32" s="159">
        <v>0</v>
      </c>
      <c r="M32" s="22">
        <f t="shared" si="11"/>
        <v>0</v>
      </c>
      <c r="N32" s="22">
        <f t="shared" si="12"/>
        <v>0</v>
      </c>
      <c r="O32" s="158">
        <f t="shared" si="13"/>
        <v>0</v>
      </c>
      <c r="P32" s="188"/>
      <c r="Q32" s="22">
        <f t="shared" si="16"/>
        <v>-15127.85</v>
      </c>
      <c r="R32" s="22">
        <f t="shared" si="17"/>
        <v>0</v>
      </c>
      <c r="S32" s="24"/>
      <c r="T32" s="24"/>
    </row>
    <row r="33" spans="1:19" s="23" customFormat="1">
      <c r="A33" s="1"/>
      <c r="B33" s="1" t="s">
        <v>143</v>
      </c>
      <c r="C33" s="1"/>
      <c r="D33" s="158">
        <v>478039.87</v>
      </c>
      <c r="E33" s="22">
        <v>0</v>
      </c>
      <c r="F33" s="22">
        <v>0</v>
      </c>
      <c r="G33" s="22">
        <f>-D33</f>
        <v>-478039.87</v>
      </c>
      <c r="H33" s="22">
        <v>0</v>
      </c>
      <c r="I33" s="22">
        <v>0</v>
      </c>
      <c r="J33" s="22">
        <f t="shared" si="9"/>
        <v>-478039.87</v>
      </c>
      <c r="K33" s="158">
        <f t="shared" si="10"/>
        <v>0</v>
      </c>
      <c r="L33" s="159">
        <v>0</v>
      </c>
      <c r="M33" s="22">
        <f t="shared" si="11"/>
        <v>0</v>
      </c>
      <c r="N33" s="22">
        <f t="shared" si="12"/>
        <v>0</v>
      </c>
      <c r="O33" s="158">
        <f t="shared" si="13"/>
        <v>0</v>
      </c>
      <c r="P33" s="188"/>
      <c r="Q33" s="22">
        <f>J33+N33</f>
        <v>-478039.87</v>
      </c>
      <c r="R33" s="22">
        <f>+D33+Q33</f>
        <v>0</v>
      </c>
      <c r="S33" s="24"/>
    </row>
    <row r="34" spans="1:19" s="23" customFormat="1">
      <c r="A34" s="1"/>
      <c r="B34" s="1" t="s">
        <v>54</v>
      </c>
      <c r="C34" s="1"/>
      <c r="D34" s="158">
        <v>149485.85999999999</v>
      </c>
      <c r="E34" s="22">
        <f>D34*-1</f>
        <v>-149485.85999999999</v>
      </c>
      <c r="F34" s="22">
        <v>0</v>
      </c>
      <c r="G34" s="22">
        <v>0</v>
      </c>
      <c r="H34" s="22">
        <v>0</v>
      </c>
      <c r="I34" s="22">
        <v>0</v>
      </c>
      <c r="J34" s="22">
        <f t="shared" si="9"/>
        <v>-149485.85999999999</v>
      </c>
      <c r="K34" s="158">
        <f t="shared" si="10"/>
        <v>0</v>
      </c>
      <c r="L34" s="159">
        <v>0</v>
      </c>
      <c r="M34" s="22">
        <f t="shared" si="11"/>
        <v>0</v>
      </c>
      <c r="N34" s="22">
        <f t="shared" si="12"/>
        <v>0</v>
      </c>
      <c r="O34" s="158">
        <f t="shared" si="13"/>
        <v>0</v>
      </c>
      <c r="P34" s="188"/>
      <c r="Q34" s="22">
        <f>J34+N34</f>
        <v>-149485.85999999999</v>
      </c>
      <c r="R34" s="22">
        <f>+D34+Q34</f>
        <v>0</v>
      </c>
      <c r="S34" s="24"/>
    </row>
    <row r="35" spans="1:19" s="23" customFormat="1">
      <c r="A35" s="1"/>
      <c r="C35" s="1"/>
      <c r="D35" s="158"/>
      <c r="E35" s="22"/>
      <c r="F35" s="22"/>
      <c r="G35" s="22"/>
      <c r="H35" s="22"/>
      <c r="I35" s="22"/>
      <c r="J35" s="22"/>
      <c r="K35" s="158"/>
      <c r="L35" s="159"/>
      <c r="M35" s="19"/>
      <c r="N35" s="22"/>
      <c r="O35" s="158"/>
      <c r="P35" s="188"/>
      <c r="Q35" s="22"/>
      <c r="R35" s="22"/>
      <c r="S35" s="24"/>
    </row>
    <row r="36" spans="1:19" s="23" customFormat="1">
      <c r="B36" s="1" t="s">
        <v>144</v>
      </c>
      <c r="D36" s="158">
        <v>13000</v>
      </c>
      <c r="E36" s="22">
        <v>0</v>
      </c>
      <c r="F36" s="22">
        <v>0</v>
      </c>
      <c r="G36" s="22">
        <v>0</v>
      </c>
      <c r="H36" s="22">
        <v>0</v>
      </c>
      <c r="I36" s="22">
        <v>0</v>
      </c>
      <c r="J36" s="22">
        <f t="shared" si="9"/>
        <v>0</v>
      </c>
      <c r="K36" s="158">
        <f>D36+J36</f>
        <v>13000</v>
      </c>
      <c r="L36" s="159">
        <v>0</v>
      </c>
      <c r="M36" s="22">
        <f t="shared" ref="M36" si="18">ROUND(K36*L36*((366-30)/(366+30*L36)),0)</f>
        <v>0</v>
      </c>
      <c r="N36" s="22">
        <f>SUM(M36:M36)</f>
        <v>0</v>
      </c>
      <c r="O36" s="158">
        <f>K36+N36</f>
        <v>13000</v>
      </c>
      <c r="P36" s="188"/>
      <c r="Q36" s="22">
        <f>J36+N36</f>
        <v>0</v>
      </c>
      <c r="R36" s="22">
        <f>+D36+Q36</f>
        <v>13000</v>
      </c>
      <c r="S36" s="24"/>
    </row>
    <row r="37" spans="1:19" s="23" customFormat="1">
      <c r="A37" s="1"/>
      <c r="C37" s="1"/>
      <c r="D37" s="158"/>
      <c r="E37" s="22"/>
      <c r="F37" s="22"/>
      <c r="G37" s="22"/>
      <c r="H37" s="22"/>
      <c r="I37" s="22"/>
      <c r="J37" s="22"/>
      <c r="K37" s="158"/>
      <c r="L37" s="159"/>
      <c r="M37" s="159"/>
      <c r="N37" s="159"/>
      <c r="O37" s="158"/>
      <c r="P37" s="188"/>
      <c r="Q37" s="22"/>
      <c r="R37" s="22"/>
      <c r="S37" s="24"/>
    </row>
    <row r="38" spans="1:19">
      <c r="B38" s="29" t="s">
        <v>6</v>
      </c>
      <c r="C38" s="30"/>
      <c r="D38" s="161">
        <f t="shared" ref="D38:O38" si="19">+D19+D22+D24+SUM(D26:D36)</f>
        <v>126592533.94</v>
      </c>
      <c r="E38" s="35">
        <f t="shared" si="19"/>
        <v>986890.90348999994</v>
      </c>
      <c r="F38" s="35">
        <f t="shared" si="19"/>
        <v>-862767.08</v>
      </c>
      <c r="G38" s="35">
        <f t="shared" si="19"/>
        <v>6268168.5899999989</v>
      </c>
      <c r="H38" s="35">
        <f t="shared" si="19"/>
        <v>0</v>
      </c>
      <c r="I38" s="35">
        <f t="shared" si="19"/>
        <v>-213052.28000000029</v>
      </c>
      <c r="J38" s="35">
        <f t="shared" si="19"/>
        <v>6179240.1334899999</v>
      </c>
      <c r="K38" s="161">
        <f t="shared" si="19"/>
        <v>132771774.07348998</v>
      </c>
      <c r="L38" s="35">
        <f t="shared" si="19"/>
        <v>0</v>
      </c>
      <c r="M38" s="35">
        <f t="shared" si="19"/>
        <v>1823754</v>
      </c>
      <c r="N38" s="35">
        <f t="shared" si="19"/>
        <v>1823754</v>
      </c>
      <c r="O38" s="161">
        <f t="shared" si="19"/>
        <v>134595528.07348999</v>
      </c>
      <c r="P38" s="34"/>
      <c r="Q38" s="35">
        <f>+Q19+Q22+Q24+SUM(Q26:Q36)</f>
        <v>8002994.1334899999</v>
      </c>
      <c r="R38" s="35">
        <f>+R19+R22+R24+SUM(R26:R36)</f>
        <v>134595528.07348999</v>
      </c>
      <c r="S38" s="13"/>
    </row>
    <row r="39" spans="1:19">
      <c r="D39" s="154"/>
      <c r="E39" s="19"/>
      <c r="F39" s="19"/>
      <c r="G39" s="19"/>
      <c r="H39" s="19"/>
      <c r="I39" s="19"/>
      <c r="J39" s="19"/>
      <c r="K39" s="154"/>
      <c r="L39" s="19"/>
      <c r="M39" s="19"/>
      <c r="N39" s="19"/>
      <c r="O39" s="154"/>
      <c r="P39" s="186"/>
      <c r="Q39" s="13"/>
      <c r="R39" s="19"/>
      <c r="S39" s="13"/>
    </row>
    <row r="40" spans="1:19">
      <c r="A40" s="10" t="s">
        <v>58</v>
      </c>
      <c r="B40" s="10"/>
      <c r="D40" s="154"/>
      <c r="E40" s="19"/>
      <c r="F40" s="19"/>
      <c r="G40" s="19"/>
      <c r="H40" s="19"/>
      <c r="I40" s="19"/>
      <c r="J40" s="19"/>
      <c r="K40" s="154"/>
      <c r="L40" s="19"/>
      <c r="M40" s="19"/>
      <c r="N40" s="19"/>
      <c r="O40" s="154"/>
      <c r="P40" s="186"/>
      <c r="Q40" s="13"/>
      <c r="R40" s="19"/>
      <c r="S40" s="13"/>
    </row>
    <row r="41" spans="1:19">
      <c r="B41" s="36" t="s">
        <v>60</v>
      </c>
      <c r="D41" s="154">
        <v>44524414.150000006</v>
      </c>
      <c r="E41" s="19">
        <v>-1280670.4043000001</v>
      </c>
      <c r="F41" s="19">
        <v>-279966.43</v>
      </c>
      <c r="G41" s="19">
        <v>173493.22</v>
      </c>
      <c r="H41" s="19">
        <v>0</v>
      </c>
      <c r="I41" s="19">
        <v>0</v>
      </c>
      <c r="J41" s="19">
        <f>SUM(E41:I41)</f>
        <v>-1387143.6143</v>
      </c>
      <c r="K41" s="154">
        <f>D41+J41</f>
        <v>43137270.535700008</v>
      </c>
      <c r="L41" s="82">
        <f>$L$13</f>
        <v>1.4999999999999999E-2</v>
      </c>
      <c r="M41" s="19">
        <f>ROUND(K41*L41*((366-30)/(366+30*L41)),0)</f>
        <v>593292</v>
      </c>
      <c r="N41" s="19">
        <f>SUM(M41:M41)</f>
        <v>593292</v>
      </c>
      <c r="O41" s="154">
        <f>K41+N41</f>
        <v>43730562.535700008</v>
      </c>
      <c r="P41" s="186"/>
      <c r="Q41" s="19">
        <f>J41+N41</f>
        <v>-793851.61430000002</v>
      </c>
      <c r="R41" s="19">
        <f>+D41+Q41</f>
        <v>43730562.535700008</v>
      </c>
      <c r="S41" s="13"/>
    </row>
    <row r="42" spans="1:19" s="23" customFormat="1">
      <c r="B42" s="36" t="s">
        <v>61</v>
      </c>
      <c r="D42" s="154">
        <v>158366.74000000002</v>
      </c>
      <c r="E42" s="19">
        <v>-3107.7392500000001</v>
      </c>
      <c r="F42" s="19">
        <v>-680.57999999999993</v>
      </c>
      <c r="G42" s="19">
        <v>3.69</v>
      </c>
      <c r="H42" s="19">
        <v>0</v>
      </c>
      <c r="I42" s="19">
        <v>0</v>
      </c>
      <c r="J42" s="19">
        <f>SUM(E42:I42)</f>
        <v>-3784.62925</v>
      </c>
      <c r="K42" s="154">
        <f>D42+J42</f>
        <v>154582.11075000002</v>
      </c>
      <c r="L42" s="157">
        <f>$L$13</f>
        <v>1.4999999999999999E-2</v>
      </c>
      <c r="M42" s="19">
        <f t="shared" ref="M42:M43" si="20">ROUND(K42*L42*((366-30)/(366+30*L42)),0)</f>
        <v>2126</v>
      </c>
      <c r="N42" s="19">
        <f>SUM(M42:M42)</f>
        <v>2126</v>
      </c>
      <c r="O42" s="154">
        <f>K42+N42</f>
        <v>156708.11075000002</v>
      </c>
      <c r="P42" s="186"/>
      <c r="Q42" s="19">
        <f>J42+N42</f>
        <v>-1658.62925</v>
      </c>
      <c r="R42" s="19">
        <f>+D42+Q42</f>
        <v>156708.11075000002</v>
      </c>
      <c r="S42" s="24"/>
    </row>
    <row r="43" spans="1:19">
      <c r="B43" s="36" t="s">
        <v>63</v>
      </c>
      <c r="C43" s="23"/>
      <c r="D43" s="158">
        <v>101026.98</v>
      </c>
      <c r="E43" s="22">
        <v>-860.37874999999997</v>
      </c>
      <c r="F43" s="22">
        <v>-177.96</v>
      </c>
      <c r="G43" s="22">
        <v>1455.66</v>
      </c>
      <c r="H43" s="22">
        <v>0</v>
      </c>
      <c r="I43" s="22">
        <v>0</v>
      </c>
      <c r="J43" s="22">
        <f>SUM(E43:I43)</f>
        <v>417.32125000000019</v>
      </c>
      <c r="K43" s="158">
        <f>D43+J43</f>
        <v>101444.30124999999</v>
      </c>
      <c r="L43" s="159">
        <f>$L$13</f>
        <v>1.4999999999999999E-2</v>
      </c>
      <c r="M43" s="22">
        <f t="shared" si="20"/>
        <v>1395</v>
      </c>
      <c r="N43" s="22">
        <f>SUM(M43:M43)</f>
        <v>1395</v>
      </c>
      <c r="O43" s="158">
        <f>K43+N43</f>
        <v>102839.30124999999</v>
      </c>
      <c r="P43" s="188"/>
      <c r="Q43" s="22">
        <f t="shared" ref="Q43" si="21">J43+N43</f>
        <v>1812.3212500000002</v>
      </c>
      <c r="R43" s="22">
        <f>+D43+Q43</f>
        <v>102839.30124999999</v>
      </c>
      <c r="S43" s="13"/>
    </row>
    <row r="44" spans="1:19">
      <c r="B44" s="1" t="s">
        <v>33</v>
      </c>
      <c r="D44" s="154">
        <f t="shared" ref="D44:K44" si="22">SUM(D41:D43)</f>
        <v>44783807.870000005</v>
      </c>
      <c r="E44" s="19">
        <f t="shared" si="22"/>
        <v>-1284638.5223000001</v>
      </c>
      <c r="F44" s="19">
        <f t="shared" si="22"/>
        <v>-280824.97000000003</v>
      </c>
      <c r="G44" s="19">
        <f t="shared" si="22"/>
        <v>174952.57</v>
      </c>
      <c r="H44" s="19"/>
      <c r="I44" s="19">
        <f t="shared" si="22"/>
        <v>0</v>
      </c>
      <c r="J44" s="19">
        <f t="shared" si="22"/>
        <v>-1390510.9223</v>
      </c>
      <c r="K44" s="154">
        <f t="shared" si="22"/>
        <v>43393296.947700009</v>
      </c>
      <c r="L44" s="157"/>
      <c r="M44" s="19">
        <f>SUM(M41:M43)</f>
        <v>596813</v>
      </c>
      <c r="N44" s="19">
        <f>SUM(N41:N43)</f>
        <v>596813</v>
      </c>
      <c r="O44" s="154">
        <f>SUM(O41:O43)</f>
        <v>43990109.947700009</v>
      </c>
      <c r="P44" s="186"/>
      <c r="Q44" s="19">
        <f>SUM(Q41:Q43)</f>
        <v>-793697.92229999998</v>
      </c>
      <c r="R44" s="19">
        <f>SUM(R41:R43)</f>
        <v>43990109.947700009</v>
      </c>
      <c r="S44" s="13"/>
    </row>
    <row r="45" spans="1:19">
      <c r="D45" s="154"/>
      <c r="E45" s="19"/>
      <c r="F45" s="19"/>
      <c r="G45" s="19"/>
      <c r="H45" s="19"/>
      <c r="I45" s="19"/>
      <c r="J45" s="19"/>
      <c r="K45" s="154"/>
      <c r="L45" s="19"/>
      <c r="M45" s="19"/>
      <c r="N45" s="19"/>
      <c r="O45" s="154"/>
      <c r="P45" s="186"/>
      <c r="Q45" s="19"/>
      <c r="R45" s="19"/>
      <c r="S45" s="13"/>
    </row>
    <row r="46" spans="1:19">
      <c r="B46" s="36" t="s">
        <v>66</v>
      </c>
      <c r="D46" s="158">
        <v>53941584.869999997</v>
      </c>
      <c r="E46" s="22">
        <v>-1534785.0484800001</v>
      </c>
      <c r="F46" s="22">
        <v>-336620.7</v>
      </c>
      <c r="G46" s="22">
        <v>342173.13</v>
      </c>
      <c r="H46" s="22">
        <v>-121749.96</v>
      </c>
      <c r="I46" s="22">
        <v>0</v>
      </c>
      <c r="J46" s="22">
        <f>SUM(E46:I46)</f>
        <v>-1650982.5784800001</v>
      </c>
      <c r="K46" s="158">
        <f>D46+J46</f>
        <v>52290602.29152</v>
      </c>
      <c r="L46" s="97">
        <f>$L$13</f>
        <v>1.4999999999999999E-2</v>
      </c>
      <c r="M46" s="22">
        <f t="shared" ref="M46" si="23">ROUND(K46*L46*((366-30)/(366+30*L46)),0)</f>
        <v>719183</v>
      </c>
      <c r="N46" s="22">
        <f>SUM(M46:M46)</f>
        <v>719183</v>
      </c>
      <c r="O46" s="158">
        <f>K46+N46</f>
        <v>53009785.29152</v>
      </c>
      <c r="P46" s="188"/>
      <c r="Q46" s="22">
        <f t="shared" ref="Q46" si="24">J46+N46</f>
        <v>-931799.57848000014</v>
      </c>
      <c r="R46" s="22">
        <f>+D46+Q46</f>
        <v>53009785.29152</v>
      </c>
      <c r="S46" s="13"/>
    </row>
    <row r="47" spans="1:19">
      <c r="B47" s="1" t="s">
        <v>33</v>
      </c>
      <c r="D47" s="154">
        <f t="shared" ref="D47:K47" si="25">SUM(D46:D46)</f>
        <v>53941584.869999997</v>
      </c>
      <c r="E47" s="19">
        <f t="shared" si="25"/>
        <v>-1534785.0484800001</v>
      </c>
      <c r="F47" s="19">
        <f t="shared" si="25"/>
        <v>-336620.7</v>
      </c>
      <c r="G47" s="19">
        <f t="shared" si="25"/>
        <v>342173.13</v>
      </c>
      <c r="H47" s="19">
        <f t="shared" si="25"/>
        <v>-121749.96</v>
      </c>
      <c r="I47" s="19">
        <f t="shared" si="25"/>
        <v>0</v>
      </c>
      <c r="J47" s="19">
        <f t="shared" si="25"/>
        <v>-1650982.5784800001</v>
      </c>
      <c r="K47" s="154">
        <f t="shared" si="25"/>
        <v>52290602.29152</v>
      </c>
      <c r="L47" s="157"/>
      <c r="M47" s="19">
        <f>SUM(M46:M46)</f>
        <v>719183</v>
      </c>
      <c r="N47" s="19">
        <f>SUM(N46:N46)</f>
        <v>719183</v>
      </c>
      <c r="O47" s="154">
        <f>SUM(O46:O46)</f>
        <v>53009785.29152</v>
      </c>
      <c r="P47" s="186"/>
      <c r="Q47" s="19">
        <f>SUM(Q46:Q46)</f>
        <v>-931799.57848000014</v>
      </c>
      <c r="R47" s="19">
        <f>SUM(R46:R46)</f>
        <v>53009785.29152</v>
      </c>
      <c r="S47" s="13"/>
    </row>
    <row r="48" spans="1:19">
      <c r="B48" s="36"/>
      <c r="D48" s="154"/>
      <c r="E48" s="19"/>
      <c r="F48" s="19"/>
      <c r="G48" s="19"/>
      <c r="H48" s="19"/>
      <c r="I48" s="19"/>
      <c r="J48" s="19"/>
      <c r="K48" s="154"/>
      <c r="L48" s="157"/>
      <c r="M48" s="19"/>
      <c r="N48" s="19"/>
      <c r="O48" s="154"/>
      <c r="P48" s="186"/>
      <c r="Q48" s="19"/>
      <c r="R48" s="19"/>
      <c r="S48" s="13"/>
    </row>
    <row r="49" spans="1:19" s="23" customFormat="1">
      <c r="B49" s="36" t="s">
        <v>67</v>
      </c>
      <c r="D49" s="158">
        <v>9243532.3200000003</v>
      </c>
      <c r="E49" s="22">
        <v>-235244.14606</v>
      </c>
      <c r="F49" s="22">
        <v>-52409.64</v>
      </c>
      <c r="G49" s="22">
        <v>0</v>
      </c>
      <c r="H49" s="22">
        <v>0</v>
      </c>
      <c r="I49" s="22">
        <v>0</v>
      </c>
      <c r="J49" s="22">
        <f>SUM(E49:I49)</f>
        <v>-287653.78606000001</v>
      </c>
      <c r="K49" s="158">
        <f>D49+J49</f>
        <v>8955878.5339400005</v>
      </c>
      <c r="L49" s="97">
        <f>$L$13</f>
        <v>1.4999999999999999E-2</v>
      </c>
      <c r="M49" s="22">
        <f t="shared" ref="M49" si="26">ROUND(K49*L49*((366-30)/(366+30*L49)),0)</f>
        <v>123175</v>
      </c>
      <c r="N49" s="22">
        <f>SUM(M49:M49)</f>
        <v>123175</v>
      </c>
      <c r="O49" s="158">
        <f>K49+N49</f>
        <v>9079053.5339400005</v>
      </c>
      <c r="P49" s="188"/>
      <c r="Q49" s="22">
        <f t="shared" ref="Q49" si="27">J49+N49</f>
        <v>-164478.78606000001</v>
      </c>
      <c r="R49" s="22">
        <f>+D49+Q49</f>
        <v>9079053.5339400005</v>
      </c>
      <c r="S49" s="24"/>
    </row>
    <row r="50" spans="1:19">
      <c r="B50" s="1" t="s">
        <v>33</v>
      </c>
      <c r="D50" s="154">
        <f t="shared" ref="D50:K50" si="28">SUM(D49)</f>
        <v>9243532.3200000003</v>
      </c>
      <c r="E50" s="19">
        <f t="shared" si="28"/>
        <v>-235244.14606</v>
      </c>
      <c r="F50" s="19">
        <f t="shared" si="28"/>
        <v>-52409.64</v>
      </c>
      <c r="G50" s="19">
        <f t="shared" si="28"/>
        <v>0</v>
      </c>
      <c r="H50" s="19">
        <f t="shared" si="28"/>
        <v>0</v>
      </c>
      <c r="I50" s="19">
        <f t="shared" si="28"/>
        <v>0</v>
      </c>
      <c r="J50" s="19">
        <f t="shared" si="28"/>
        <v>-287653.78606000001</v>
      </c>
      <c r="K50" s="154">
        <f t="shared" si="28"/>
        <v>8955878.5339400005</v>
      </c>
      <c r="L50" s="157"/>
      <c r="M50" s="19">
        <f>SUM(M49)</f>
        <v>123175</v>
      </c>
      <c r="N50" s="19">
        <f>SUM(N49)</f>
        <v>123175</v>
      </c>
      <c r="O50" s="154">
        <f>SUM(O49)</f>
        <v>9079053.5339400005</v>
      </c>
      <c r="P50" s="186"/>
      <c r="Q50" s="19">
        <f>SUM(Q49)</f>
        <v>-164478.78606000001</v>
      </c>
      <c r="R50" s="19">
        <f>SUM(R49)</f>
        <v>9079053.5339400005</v>
      </c>
      <c r="S50" s="13"/>
    </row>
    <row r="51" spans="1:19">
      <c r="D51" s="154"/>
      <c r="E51" s="19"/>
      <c r="F51" s="19"/>
      <c r="G51" s="19"/>
      <c r="H51" s="19"/>
      <c r="I51" s="19"/>
      <c r="J51" s="19"/>
      <c r="K51" s="154" t="s">
        <v>65</v>
      </c>
      <c r="L51" s="19"/>
      <c r="M51" s="19"/>
      <c r="N51" s="19"/>
      <c r="O51" s="154"/>
      <c r="P51" s="185"/>
      <c r="Q51" s="19"/>
      <c r="R51" s="19"/>
    </row>
    <row r="52" spans="1:19">
      <c r="B52" s="36" t="s">
        <v>69</v>
      </c>
      <c r="D52" s="154">
        <v>312350.34000000003</v>
      </c>
      <c r="E52" s="19">
        <v>-4883.8292099999999</v>
      </c>
      <c r="F52" s="19">
        <v>-2266.84</v>
      </c>
      <c r="G52" s="19">
        <v>2493.2199999999998</v>
      </c>
      <c r="H52" s="19">
        <v>0</v>
      </c>
      <c r="I52" s="19">
        <v>0</v>
      </c>
      <c r="J52" s="19">
        <f>SUM(E52:I52)</f>
        <v>-4657.4492100000007</v>
      </c>
      <c r="K52" s="154">
        <f>D52+J52</f>
        <v>307692.89079000003</v>
      </c>
      <c r="L52" s="157">
        <v>0</v>
      </c>
      <c r="M52" s="19">
        <f t="shared" ref="M52:M53" si="29">ROUND(K52*L52*((366-30)/(366+30*L52)),0)</f>
        <v>0</v>
      </c>
      <c r="N52" s="19">
        <f>SUM(M52:M52)</f>
        <v>0</v>
      </c>
      <c r="O52" s="154">
        <f>K52+N52</f>
        <v>307692.89079000003</v>
      </c>
      <c r="P52" s="186"/>
      <c r="Q52" s="19">
        <f>J52+N52</f>
        <v>-4657.4492100000007</v>
      </c>
      <c r="R52" s="19">
        <f>+D52+Q52</f>
        <v>307692.89079000003</v>
      </c>
      <c r="S52" s="13"/>
    </row>
    <row r="53" spans="1:19">
      <c r="B53" s="36" t="s">
        <v>71</v>
      </c>
      <c r="D53" s="158">
        <v>25692.84</v>
      </c>
      <c r="E53" s="22">
        <v>-785.38891999999998</v>
      </c>
      <c r="F53" s="22">
        <v>-182.6</v>
      </c>
      <c r="G53" s="22">
        <v>0</v>
      </c>
      <c r="H53" s="22">
        <v>0</v>
      </c>
      <c r="I53" s="22">
        <v>0</v>
      </c>
      <c r="J53" s="22">
        <f>SUM(E53:I53)</f>
        <v>-967.98892000000001</v>
      </c>
      <c r="K53" s="158">
        <f>D53+J53</f>
        <v>24724.85108</v>
      </c>
      <c r="L53" s="159">
        <v>0</v>
      </c>
      <c r="M53" s="22">
        <f t="shared" si="29"/>
        <v>0</v>
      </c>
      <c r="N53" s="22">
        <f>SUM(M53:M53)</f>
        <v>0</v>
      </c>
      <c r="O53" s="158">
        <f>K53+N53</f>
        <v>24724.85108</v>
      </c>
      <c r="P53" s="188"/>
      <c r="Q53" s="22">
        <f t="shared" ref="Q53" si="30">J53+N53</f>
        <v>-967.98892000000001</v>
      </c>
      <c r="R53" s="22">
        <f>+D53+Q53</f>
        <v>24724.85108</v>
      </c>
      <c r="S53" s="13"/>
    </row>
    <row r="54" spans="1:19">
      <c r="B54" s="1" t="s">
        <v>33</v>
      </c>
      <c r="D54" s="154">
        <f t="shared" ref="D54:K54" si="31">SUM(D52:D53)</f>
        <v>338043.18000000005</v>
      </c>
      <c r="E54" s="19">
        <f t="shared" si="31"/>
        <v>-5669.2181300000002</v>
      </c>
      <c r="F54" s="19">
        <f t="shared" si="31"/>
        <v>-2449.44</v>
      </c>
      <c r="G54" s="19">
        <f t="shared" si="31"/>
        <v>2493.2199999999998</v>
      </c>
      <c r="H54" s="19">
        <f t="shared" si="31"/>
        <v>0</v>
      </c>
      <c r="I54" s="19">
        <f t="shared" si="31"/>
        <v>0</v>
      </c>
      <c r="J54" s="19">
        <f t="shared" si="31"/>
        <v>-5625.4381300000005</v>
      </c>
      <c r="K54" s="154">
        <f t="shared" si="31"/>
        <v>332417.74187000003</v>
      </c>
      <c r="L54" s="159"/>
      <c r="M54" s="19">
        <f>SUM(M52:M53)</f>
        <v>0</v>
      </c>
      <c r="N54" s="19">
        <f>SUM(N52:N53)</f>
        <v>0</v>
      </c>
      <c r="O54" s="154">
        <f>SUM(O52:O53)</f>
        <v>332417.74187000003</v>
      </c>
      <c r="P54" s="186"/>
      <c r="Q54" s="19">
        <f>SUM(Q52:Q53)</f>
        <v>-5625.4381300000005</v>
      </c>
      <c r="R54" s="19">
        <f>SUM(R52:R53)</f>
        <v>332417.74187000003</v>
      </c>
      <c r="S54" s="13"/>
    </row>
    <row r="55" spans="1:19">
      <c r="D55" s="154"/>
      <c r="E55" s="19"/>
      <c r="F55" s="19"/>
      <c r="G55" s="19"/>
      <c r="H55" s="19"/>
      <c r="I55" s="19"/>
      <c r="J55" s="19"/>
      <c r="K55" s="154"/>
      <c r="L55" s="22"/>
      <c r="M55" s="19"/>
      <c r="N55" s="19"/>
      <c r="O55" s="154"/>
      <c r="P55" s="185"/>
      <c r="Q55" s="19"/>
      <c r="R55" s="19"/>
    </row>
    <row r="56" spans="1:19" s="23" customFormat="1">
      <c r="A56" s="1"/>
      <c r="B56" s="1" t="s">
        <v>36</v>
      </c>
      <c r="C56" s="1"/>
      <c r="D56" s="158">
        <v>357848.37</v>
      </c>
      <c r="E56" s="22">
        <v>0</v>
      </c>
      <c r="F56" s="22">
        <v>0</v>
      </c>
      <c r="G56" s="22">
        <v>0</v>
      </c>
      <c r="H56" s="22">
        <v>0</v>
      </c>
      <c r="I56" s="22">
        <v>0</v>
      </c>
      <c r="J56" s="22">
        <f>SUM(E56:I56)</f>
        <v>0</v>
      </c>
      <c r="K56" s="158">
        <f>D56+J56</f>
        <v>357848.37</v>
      </c>
      <c r="L56" s="159">
        <v>0</v>
      </c>
      <c r="M56" s="22">
        <f t="shared" ref="M56:M66" si="32">ROUND(K56*L56*((366-30)/(366+30*L56)),0)</f>
        <v>0</v>
      </c>
      <c r="N56" s="22">
        <f>SUM(M56:M56)</f>
        <v>0</v>
      </c>
      <c r="O56" s="158">
        <f>K56+N56</f>
        <v>357848.37</v>
      </c>
      <c r="P56" s="188"/>
      <c r="Q56" s="22">
        <f t="shared" ref="Q56:Q66" si="33">J56+N56</f>
        <v>0</v>
      </c>
      <c r="R56" s="22">
        <f>+D56+Q56</f>
        <v>357848.37</v>
      </c>
      <c r="S56" s="24"/>
    </row>
    <row r="57" spans="1:19" s="23" customFormat="1">
      <c r="A57" s="1"/>
      <c r="B57" s="1"/>
      <c r="C57" s="1"/>
      <c r="D57" s="154"/>
      <c r="E57" s="22"/>
      <c r="F57" s="22"/>
      <c r="G57" s="19"/>
      <c r="H57" s="19"/>
      <c r="I57" s="19"/>
      <c r="J57" s="19"/>
      <c r="K57" s="154"/>
      <c r="L57" s="159"/>
      <c r="M57" s="22"/>
      <c r="N57" s="22"/>
      <c r="O57" s="154"/>
      <c r="P57" s="186"/>
      <c r="Q57" s="19"/>
      <c r="R57" s="19"/>
      <c r="S57" s="24"/>
    </row>
    <row r="58" spans="1:19" s="23" customFormat="1">
      <c r="A58" s="1"/>
      <c r="B58" s="1" t="s">
        <v>38</v>
      </c>
      <c r="C58" s="1"/>
      <c r="D58" s="158">
        <v>-1020000</v>
      </c>
      <c r="E58" s="22">
        <f>-D58</f>
        <v>1020000</v>
      </c>
      <c r="F58" s="22">
        <v>0</v>
      </c>
      <c r="G58" s="22">
        <v>0</v>
      </c>
      <c r="H58" s="22">
        <v>0</v>
      </c>
      <c r="I58" s="22">
        <v>0</v>
      </c>
      <c r="J58" s="22">
        <f t="shared" ref="J58:J64" si="34">SUM(E58:I58)</f>
        <v>1020000</v>
      </c>
      <c r="K58" s="158">
        <f t="shared" ref="K58:K64" si="35">D58+J58</f>
        <v>0</v>
      </c>
      <c r="L58" s="159">
        <v>0</v>
      </c>
      <c r="M58" s="22">
        <f t="shared" si="32"/>
        <v>0</v>
      </c>
      <c r="N58" s="22">
        <f t="shared" ref="N58:N64" si="36">SUM(M58:M58)</f>
        <v>0</v>
      </c>
      <c r="O58" s="158">
        <f t="shared" ref="O58:O64" si="37">K58+N58</f>
        <v>0</v>
      </c>
      <c r="P58" s="188"/>
      <c r="Q58" s="22">
        <f t="shared" si="33"/>
        <v>1020000</v>
      </c>
      <c r="R58" s="22">
        <f t="shared" ref="R58:R64" si="38">+D58+Q58</f>
        <v>0</v>
      </c>
      <c r="S58" s="24"/>
    </row>
    <row r="59" spans="1:19" s="23" customFormat="1">
      <c r="A59" s="1"/>
      <c r="B59" s="1" t="s">
        <v>40</v>
      </c>
      <c r="C59" s="1"/>
      <c r="D59" s="158">
        <v>-2768532.36</v>
      </c>
      <c r="E59" s="22">
        <f>-D59</f>
        <v>2768532.36</v>
      </c>
      <c r="F59" s="22">
        <v>0</v>
      </c>
      <c r="G59" s="22">
        <v>0</v>
      </c>
      <c r="H59" s="22">
        <v>0</v>
      </c>
      <c r="I59" s="22">
        <v>0</v>
      </c>
      <c r="J59" s="22">
        <f t="shared" si="34"/>
        <v>2768532.36</v>
      </c>
      <c r="K59" s="158">
        <f t="shared" si="35"/>
        <v>0</v>
      </c>
      <c r="L59" s="159">
        <v>0</v>
      </c>
      <c r="M59" s="22">
        <f t="shared" si="32"/>
        <v>0</v>
      </c>
      <c r="N59" s="22">
        <f t="shared" si="36"/>
        <v>0</v>
      </c>
      <c r="O59" s="158">
        <f t="shared" si="37"/>
        <v>0</v>
      </c>
      <c r="P59" s="188"/>
      <c r="Q59" s="22">
        <f t="shared" si="33"/>
        <v>2768532.36</v>
      </c>
      <c r="R59" s="22">
        <f t="shared" si="38"/>
        <v>0</v>
      </c>
      <c r="S59" s="24"/>
    </row>
    <row r="60" spans="1:19" s="23" customFormat="1">
      <c r="A60" s="1"/>
      <c r="B60" s="1" t="s">
        <v>145</v>
      </c>
      <c r="C60" s="1"/>
      <c r="D60" s="158">
        <v>-1982102.8</v>
      </c>
      <c r="E60" s="22">
        <f>-D60</f>
        <v>1982102.8</v>
      </c>
      <c r="F60" s="22">
        <v>0</v>
      </c>
      <c r="G60" s="22">
        <v>0</v>
      </c>
      <c r="H60" s="22">
        <v>0</v>
      </c>
      <c r="I60" s="22">
        <v>0</v>
      </c>
      <c r="J60" s="22">
        <f t="shared" si="34"/>
        <v>1982102.8</v>
      </c>
      <c r="K60" s="158">
        <f t="shared" si="35"/>
        <v>0</v>
      </c>
      <c r="L60" s="159">
        <v>0</v>
      </c>
      <c r="M60" s="22">
        <f t="shared" si="32"/>
        <v>0</v>
      </c>
      <c r="N60" s="22">
        <f t="shared" si="36"/>
        <v>0</v>
      </c>
      <c r="O60" s="158">
        <f t="shared" si="37"/>
        <v>0</v>
      </c>
      <c r="P60" s="188"/>
      <c r="Q60" s="22">
        <f t="shared" si="33"/>
        <v>1982102.8</v>
      </c>
      <c r="R60" s="22">
        <f t="shared" si="38"/>
        <v>0</v>
      </c>
      <c r="S60" s="24"/>
    </row>
    <row r="61" spans="1:19" s="23" customFormat="1">
      <c r="A61" s="1"/>
      <c r="B61" s="1" t="s">
        <v>146</v>
      </c>
      <c r="C61" s="1"/>
      <c r="D61" s="158">
        <v>1458629.44</v>
      </c>
      <c r="E61" s="22">
        <f>-D61</f>
        <v>-1458629.44</v>
      </c>
      <c r="F61" s="22">
        <v>0</v>
      </c>
      <c r="G61" s="22">
        <v>0</v>
      </c>
      <c r="H61" s="22">
        <v>0</v>
      </c>
      <c r="I61" s="22">
        <v>0</v>
      </c>
      <c r="J61" s="22">
        <f t="shared" si="34"/>
        <v>-1458629.44</v>
      </c>
      <c r="K61" s="158">
        <f>D61+J61</f>
        <v>0</v>
      </c>
      <c r="L61" s="159">
        <v>0</v>
      </c>
      <c r="M61" s="22">
        <f t="shared" si="32"/>
        <v>0</v>
      </c>
      <c r="N61" s="22">
        <f t="shared" si="36"/>
        <v>0</v>
      </c>
      <c r="O61" s="158">
        <f t="shared" si="37"/>
        <v>0</v>
      </c>
      <c r="P61" s="188"/>
      <c r="Q61" s="22">
        <f t="shared" si="33"/>
        <v>-1458629.44</v>
      </c>
      <c r="R61" s="22">
        <f t="shared" si="38"/>
        <v>0</v>
      </c>
      <c r="S61" s="24"/>
    </row>
    <row r="62" spans="1:19" s="23" customFormat="1">
      <c r="A62" s="1"/>
      <c r="B62" s="1" t="s">
        <v>50</v>
      </c>
      <c r="C62" s="1"/>
      <c r="D62" s="158">
        <v>3554.13</v>
      </c>
      <c r="E62" s="22">
        <f>-D62</f>
        <v>-3554.13</v>
      </c>
      <c r="F62" s="22">
        <v>0</v>
      </c>
      <c r="G62" s="22">
        <v>0</v>
      </c>
      <c r="H62" s="22">
        <v>0</v>
      </c>
      <c r="I62" s="22">
        <v>0</v>
      </c>
      <c r="J62" s="22">
        <f t="shared" si="34"/>
        <v>-3554.13</v>
      </c>
      <c r="K62" s="158">
        <f t="shared" si="35"/>
        <v>0</v>
      </c>
      <c r="L62" s="159">
        <v>0</v>
      </c>
      <c r="M62" s="22">
        <f t="shared" si="32"/>
        <v>0</v>
      </c>
      <c r="N62" s="22">
        <f t="shared" si="36"/>
        <v>0</v>
      </c>
      <c r="O62" s="158">
        <f t="shared" si="37"/>
        <v>0</v>
      </c>
      <c r="P62" s="188"/>
      <c r="Q62" s="22">
        <f t="shared" si="33"/>
        <v>-3554.13</v>
      </c>
      <c r="R62" s="22">
        <f t="shared" si="38"/>
        <v>0</v>
      </c>
      <c r="S62" s="24"/>
    </row>
    <row r="63" spans="1:19" s="23" customFormat="1">
      <c r="A63" s="1"/>
      <c r="B63" s="1" t="s">
        <v>72</v>
      </c>
      <c r="C63" s="1"/>
      <c r="D63" s="158">
        <v>31359.52</v>
      </c>
      <c r="E63" s="22">
        <v>0</v>
      </c>
      <c r="F63" s="22">
        <v>0</v>
      </c>
      <c r="G63" s="22">
        <f>-D63</f>
        <v>-31359.52</v>
      </c>
      <c r="H63" s="22">
        <v>0</v>
      </c>
      <c r="I63" s="22">
        <v>0</v>
      </c>
      <c r="J63" s="22">
        <f t="shared" si="34"/>
        <v>-31359.52</v>
      </c>
      <c r="K63" s="158">
        <f t="shared" si="35"/>
        <v>0</v>
      </c>
      <c r="L63" s="159">
        <v>0</v>
      </c>
      <c r="M63" s="22">
        <f t="shared" si="32"/>
        <v>0</v>
      </c>
      <c r="N63" s="22">
        <f t="shared" si="36"/>
        <v>0</v>
      </c>
      <c r="O63" s="158">
        <f t="shared" si="37"/>
        <v>0</v>
      </c>
      <c r="P63" s="188"/>
      <c r="Q63" s="22">
        <f t="shared" si="33"/>
        <v>-31359.52</v>
      </c>
      <c r="R63" s="22">
        <f t="shared" si="38"/>
        <v>0</v>
      </c>
      <c r="S63" s="24"/>
    </row>
    <row r="64" spans="1:19" s="23" customFormat="1">
      <c r="A64" s="1"/>
      <c r="B64" s="1" t="s">
        <v>54</v>
      </c>
      <c r="C64" s="1"/>
      <c r="D64" s="158">
        <v>129297.5</v>
      </c>
      <c r="E64" s="22">
        <f>D64*-1</f>
        <v>-129297.5</v>
      </c>
      <c r="F64" s="22">
        <v>0</v>
      </c>
      <c r="G64" s="22">
        <v>0</v>
      </c>
      <c r="H64" s="22">
        <v>0</v>
      </c>
      <c r="I64" s="22">
        <v>0</v>
      </c>
      <c r="J64" s="22">
        <f t="shared" si="34"/>
        <v>-129297.5</v>
      </c>
      <c r="K64" s="158">
        <f t="shared" si="35"/>
        <v>0</v>
      </c>
      <c r="L64" s="159">
        <v>0</v>
      </c>
      <c r="M64" s="22">
        <f t="shared" si="32"/>
        <v>0</v>
      </c>
      <c r="N64" s="22">
        <f t="shared" si="36"/>
        <v>0</v>
      </c>
      <c r="O64" s="158">
        <f t="shared" si="37"/>
        <v>0</v>
      </c>
      <c r="P64" s="188"/>
      <c r="Q64" s="22">
        <f t="shared" si="33"/>
        <v>-129297.5</v>
      </c>
      <c r="R64" s="22">
        <f t="shared" si="38"/>
        <v>0</v>
      </c>
      <c r="S64" s="24"/>
    </row>
    <row r="65" spans="1:19" s="23" customFormat="1">
      <c r="A65" s="1"/>
      <c r="D65" s="162"/>
      <c r="E65" s="22"/>
      <c r="F65" s="22"/>
      <c r="G65" s="19"/>
      <c r="H65" s="19"/>
      <c r="I65" s="19"/>
      <c r="J65" s="19" t="s">
        <v>65</v>
      </c>
      <c r="K65" s="154"/>
      <c r="L65" s="159"/>
      <c r="M65" s="19"/>
      <c r="N65" s="22"/>
      <c r="O65" s="158"/>
      <c r="P65" s="186"/>
      <c r="Q65" s="19"/>
      <c r="R65" s="19"/>
      <c r="S65" s="24"/>
    </row>
    <row r="66" spans="1:19" s="23" customFormat="1">
      <c r="A66" s="1"/>
      <c r="B66" s="1" t="s">
        <v>147</v>
      </c>
      <c r="C66" s="1"/>
      <c r="D66" s="158">
        <v>-311000</v>
      </c>
      <c r="E66" s="22">
        <v>0</v>
      </c>
      <c r="F66" s="22">
        <v>0</v>
      </c>
      <c r="G66" s="22">
        <v>0</v>
      </c>
      <c r="H66" s="22">
        <v>0</v>
      </c>
      <c r="I66" s="22">
        <v>0</v>
      </c>
      <c r="J66" s="22">
        <f>SUM(E66:I66)</f>
        <v>0</v>
      </c>
      <c r="K66" s="158">
        <f>D66+J66</f>
        <v>-311000</v>
      </c>
      <c r="L66" s="159">
        <v>0</v>
      </c>
      <c r="M66" s="22">
        <f t="shared" si="32"/>
        <v>0</v>
      </c>
      <c r="N66" s="22">
        <f>SUM(M66:M66)</f>
        <v>0</v>
      </c>
      <c r="O66" s="158">
        <f>K66+N66</f>
        <v>-311000</v>
      </c>
      <c r="P66" s="188"/>
      <c r="Q66" s="22">
        <f t="shared" si="33"/>
        <v>0</v>
      </c>
      <c r="R66" s="22">
        <f>+D66+Q66</f>
        <v>-311000</v>
      </c>
      <c r="S66" s="24"/>
    </row>
    <row r="67" spans="1:19" s="23" customFormat="1">
      <c r="A67" s="1"/>
      <c r="C67" s="1"/>
      <c r="D67" s="154"/>
      <c r="E67" s="22"/>
      <c r="F67" s="22"/>
      <c r="G67" s="19"/>
      <c r="H67" s="19"/>
      <c r="I67" s="19"/>
      <c r="J67" s="19"/>
      <c r="K67" s="154"/>
      <c r="L67" s="19"/>
      <c r="M67" s="19"/>
      <c r="N67" s="22"/>
      <c r="O67" s="154"/>
      <c r="P67" s="186"/>
      <c r="Q67" s="19"/>
      <c r="R67" s="19"/>
      <c r="S67" s="24"/>
    </row>
    <row r="68" spans="1:19">
      <c r="B68" s="29" t="s">
        <v>6</v>
      </c>
      <c r="C68" s="30"/>
      <c r="D68" s="161">
        <f t="shared" ref="D68:O68" si="39">+D44+D47+D50+D54+D56+SUM(D58:D66)</f>
        <v>104206022.04000001</v>
      </c>
      <c r="E68" s="35">
        <f t="shared" si="39"/>
        <v>1118817.1550300005</v>
      </c>
      <c r="F68" s="35">
        <f t="shared" si="39"/>
        <v>-672304.75</v>
      </c>
      <c r="G68" s="35">
        <f t="shared" si="39"/>
        <v>488259.39999999997</v>
      </c>
      <c r="H68" s="35">
        <f>+H44+H47+H50+H54+H56+SUM(H58:H66)</f>
        <v>-121749.96</v>
      </c>
      <c r="I68" s="35">
        <f t="shared" si="39"/>
        <v>0</v>
      </c>
      <c r="J68" s="35">
        <f t="shared" si="39"/>
        <v>813021.8450300009</v>
      </c>
      <c r="K68" s="161">
        <f t="shared" si="39"/>
        <v>105019043.88503002</v>
      </c>
      <c r="L68" s="35">
        <f t="shared" si="39"/>
        <v>0</v>
      </c>
      <c r="M68" s="35">
        <f t="shared" si="39"/>
        <v>1439171</v>
      </c>
      <c r="N68" s="35">
        <f t="shared" si="39"/>
        <v>1439171</v>
      </c>
      <c r="O68" s="161">
        <f t="shared" si="39"/>
        <v>106458214.88503002</v>
      </c>
      <c r="P68" s="34"/>
      <c r="Q68" s="35">
        <f>+Q44+Q47+Q50+Q54+Q56+SUM(Q58:Q66)</f>
        <v>2252192.8450300014</v>
      </c>
      <c r="R68" s="35">
        <f>+R44+R47+R50+R54+R56+SUM(R58:R66)</f>
        <v>106458214.88503002</v>
      </c>
    </row>
    <row r="69" spans="1:19">
      <c r="D69" s="154"/>
      <c r="E69" s="19" t="s">
        <v>65</v>
      </c>
      <c r="F69" s="19"/>
      <c r="G69" s="19"/>
      <c r="H69" s="19"/>
      <c r="I69" s="19"/>
      <c r="J69" s="19"/>
      <c r="K69" s="154" t="s">
        <v>65</v>
      </c>
      <c r="L69" s="157"/>
      <c r="M69" s="157"/>
      <c r="N69" s="19" t="s">
        <v>65</v>
      </c>
      <c r="O69" s="154"/>
      <c r="P69" s="185"/>
      <c r="Q69" s="19"/>
      <c r="R69" s="19"/>
    </row>
    <row r="70" spans="1:19">
      <c r="A70" s="10" t="s">
        <v>73</v>
      </c>
      <c r="B70" s="10"/>
      <c r="D70" s="154"/>
      <c r="E70" s="19"/>
      <c r="F70" s="19"/>
      <c r="G70" s="19"/>
      <c r="H70" s="19"/>
      <c r="I70" s="19"/>
      <c r="J70" s="19"/>
      <c r="K70" s="154" t="s">
        <v>65</v>
      </c>
      <c r="L70" s="19"/>
      <c r="M70" s="19"/>
      <c r="N70" s="19"/>
      <c r="O70" s="154"/>
      <c r="P70" s="186"/>
      <c r="Q70" s="19"/>
      <c r="R70" s="19"/>
    </row>
    <row r="71" spans="1:19">
      <c r="B71" s="36" t="s">
        <v>60</v>
      </c>
      <c r="D71" s="154">
        <v>1514424.03</v>
      </c>
      <c r="E71" s="19">
        <v>-42568.00765</v>
      </c>
      <c r="F71" s="19">
        <v>-9357.01</v>
      </c>
      <c r="G71" s="19">
        <v>8340.52</v>
      </c>
      <c r="H71" s="19">
        <v>0</v>
      </c>
      <c r="I71" s="19">
        <v>0</v>
      </c>
      <c r="J71" s="19">
        <f>SUM(E71:I71)</f>
        <v>-43584.497650000005</v>
      </c>
      <c r="K71" s="154">
        <f>D71+J71</f>
        <v>1470839.53235</v>
      </c>
      <c r="L71" s="157">
        <f>$L$13</f>
        <v>1.4999999999999999E-2</v>
      </c>
      <c r="M71" s="19">
        <f>ROUND(K71*L71*((366-30)/(366+30*L71)),0)</f>
        <v>20229</v>
      </c>
      <c r="N71" s="19">
        <f>SUM(M71:M71)</f>
        <v>20229</v>
      </c>
      <c r="O71" s="154">
        <f>K71+N71</f>
        <v>1491068.53235</v>
      </c>
      <c r="P71" s="186"/>
      <c r="Q71" s="19">
        <f>J71+N71</f>
        <v>-23355.497650000005</v>
      </c>
      <c r="R71" s="19">
        <f>+D71+Q71</f>
        <v>1491068.53235</v>
      </c>
      <c r="S71" s="13"/>
    </row>
    <row r="72" spans="1:19" s="23" customFormat="1">
      <c r="B72" s="36" t="s">
        <v>61</v>
      </c>
      <c r="D72" s="154">
        <v>7749.11</v>
      </c>
      <c r="E72" s="19">
        <v>-81.616849999999999</v>
      </c>
      <c r="F72" s="19">
        <v>-17.489999999999998</v>
      </c>
      <c r="G72" s="19">
        <v>0</v>
      </c>
      <c r="H72" s="19">
        <v>0</v>
      </c>
      <c r="I72" s="19">
        <v>0</v>
      </c>
      <c r="J72" s="19">
        <f>SUM(E72:I72)</f>
        <v>-99.106849999999994</v>
      </c>
      <c r="K72" s="154">
        <f>D72+J72</f>
        <v>7650.0031499999996</v>
      </c>
      <c r="L72" s="157">
        <f>$L$13</f>
        <v>1.4999999999999999E-2</v>
      </c>
      <c r="M72" s="19">
        <f t="shared" ref="M72:M73" si="40">ROUND(K72*L72*((366-30)/(366+30*L72)),0)</f>
        <v>105</v>
      </c>
      <c r="N72" s="19">
        <f>SUM(M72:M72)</f>
        <v>105</v>
      </c>
      <c r="O72" s="154">
        <f>K72+N72</f>
        <v>7755.0031499999996</v>
      </c>
      <c r="P72" s="188"/>
      <c r="Q72" s="19">
        <f>J72+N72</f>
        <v>5.8931500000000057</v>
      </c>
      <c r="R72" s="19">
        <f>+D72+Q72</f>
        <v>7755.0031499999996</v>
      </c>
      <c r="S72" s="24"/>
    </row>
    <row r="73" spans="1:19">
      <c r="B73" s="36" t="s">
        <v>63</v>
      </c>
      <c r="D73" s="158">
        <v>2291.9</v>
      </c>
      <c r="E73" s="22">
        <v>-14.864149999999999</v>
      </c>
      <c r="F73" s="22">
        <v>-2.88</v>
      </c>
      <c r="G73" s="22">
        <v>25.91</v>
      </c>
      <c r="H73" s="22">
        <v>0</v>
      </c>
      <c r="I73" s="22">
        <v>0</v>
      </c>
      <c r="J73" s="22">
        <f>SUM(E73:I73)</f>
        <v>8.1658500000000025</v>
      </c>
      <c r="K73" s="158">
        <f>D73+J73</f>
        <v>2300.06585</v>
      </c>
      <c r="L73" s="159">
        <f>$L$13</f>
        <v>1.4999999999999999E-2</v>
      </c>
      <c r="M73" s="22">
        <f t="shared" si="40"/>
        <v>32</v>
      </c>
      <c r="N73" s="22">
        <f>SUM(M73:M73)</f>
        <v>32</v>
      </c>
      <c r="O73" s="158">
        <f>K73+N73</f>
        <v>2332.06585</v>
      </c>
      <c r="P73" s="188"/>
      <c r="Q73" s="22">
        <f t="shared" ref="Q73" si="41">J73+N73</f>
        <v>40.165850000000006</v>
      </c>
      <c r="R73" s="22">
        <f>+D73+Q73</f>
        <v>2332.06585</v>
      </c>
      <c r="S73" s="13"/>
    </row>
    <row r="74" spans="1:19">
      <c r="B74" s="1" t="s">
        <v>33</v>
      </c>
      <c r="D74" s="154">
        <f t="shared" ref="D74:K74" si="42">SUM(D71:D73)</f>
        <v>1524465.04</v>
      </c>
      <c r="E74" s="19">
        <f t="shared" si="42"/>
        <v>-42664.488649999999</v>
      </c>
      <c r="F74" s="19">
        <f t="shared" si="42"/>
        <v>-9377.3799999999992</v>
      </c>
      <c r="G74" s="19">
        <f t="shared" si="42"/>
        <v>8366.43</v>
      </c>
      <c r="H74" s="19">
        <f t="shared" si="42"/>
        <v>0</v>
      </c>
      <c r="I74" s="19">
        <f t="shared" si="42"/>
        <v>0</v>
      </c>
      <c r="J74" s="19">
        <f t="shared" si="42"/>
        <v>-43675.438650000004</v>
      </c>
      <c r="K74" s="154">
        <f t="shared" si="42"/>
        <v>1480789.6013499999</v>
      </c>
      <c r="L74" s="157"/>
      <c r="M74" s="19">
        <f>SUM(M71:M73)</f>
        <v>20366</v>
      </c>
      <c r="N74" s="19">
        <f>SUM(N71:N73)</f>
        <v>20366</v>
      </c>
      <c r="O74" s="154">
        <f>SUM(O71:O73)</f>
        <v>1501155.6013499999</v>
      </c>
      <c r="P74" s="186"/>
      <c r="Q74" s="19">
        <f>SUM(Q71:Q73)</f>
        <v>-23309.438650000004</v>
      </c>
      <c r="R74" s="19">
        <f>SUM(R71:R73)</f>
        <v>1501155.6013499999</v>
      </c>
      <c r="S74" s="13"/>
    </row>
    <row r="75" spans="1:19">
      <c r="D75" s="154"/>
      <c r="E75" s="19"/>
      <c r="F75" s="19"/>
      <c r="G75" s="19"/>
      <c r="H75" s="19"/>
      <c r="I75" s="19"/>
      <c r="J75" s="19"/>
      <c r="K75" s="154"/>
      <c r="L75" s="19"/>
      <c r="M75" s="19"/>
      <c r="N75" s="19"/>
      <c r="O75" s="154"/>
      <c r="P75" s="185"/>
      <c r="Q75" s="19"/>
      <c r="R75" s="19"/>
    </row>
    <row r="76" spans="1:19">
      <c r="B76" s="36" t="s">
        <v>66</v>
      </c>
      <c r="D76" s="158">
        <v>8296013.3299999991</v>
      </c>
      <c r="E76" s="22">
        <v>-222785.51136</v>
      </c>
      <c r="F76" s="22">
        <v>-48665.5</v>
      </c>
      <c r="G76" s="22">
        <v>14345.65</v>
      </c>
      <c r="H76" s="22">
        <v>0</v>
      </c>
      <c r="I76" s="22">
        <v>0</v>
      </c>
      <c r="J76" s="22">
        <f>SUM(E76:I76)</f>
        <v>-257105.36136000001</v>
      </c>
      <c r="K76" s="158">
        <f>D76+J76</f>
        <v>8038907.9686399987</v>
      </c>
      <c r="L76" s="159">
        <f>$L$13</f>
        <v>1.4999999999999999E-2</v>
      </c>
      <c r="M76" s="22">
        <f t="shared" ref="M76" si="43">ROUND(K76*L76*((366-30)/(366+30*L76)),0)</f>
        <v>110564</v>
      </c>
      <c r="N76" s="22">
        <f>SUM(M76:M76)</f>
        <v>110564</v>
      </c>
      <c r="O76" s="158">
        <f>K76+N76</f>
        <v>8149471.9686399987</v>
      </c>
      <c r="P76" s="188"/>
      <c r="Q76" s="22">
        <f t="shared" ref="Q76" si="44">J76+N76</f>
        <v>-146541.36136000001</v>
      </c>
      <c r="R76" s="22">
        <f>+D76+Q76</f>
        <v>8149471.9686399987</v>
      </c>
      <c r="S76" s="13"/>
    </row>
    <row r="77" spans="1:19">
      <c r="B77" s="1" t="s">
        <v>33</v>
      </c>
      <c r="D77" s="154">
        <f t="shared" ref="D77:K77" si="45">SUM(D76:D76)</f>
        <v>8296013.3299999991</v>
      </c>
      <c r="E77" s="19">
        <f t="shared" si="45"/>
        <v>-222785.51136</v>
      </c>
      <c r="F77" s="19">
        <f t="shared" si="45"/>
        <v>-48665.5</v>
      </c>
      <c r="G77" s="19">
        <f t="shared" si="45"/>
        <v>14345.65</v>
      </c>
      <c r="H77" s="19">
        <f t="shared" si="45"/>
        <v>0</v>
      </c>
      <c r="I77" s="19">
        <f t="shared" si="45"/>
        <v>0</v>
      </c>
      <c r="J77" s="19">
        <f t="shared" si="45"/>
        <v>-257105.36136000001</v>
      </c>
      <c r="K77" s="154">
        <f t="shared" si="45"/>
        <v>8038907.9686399987</v>
      </c>
      <c r="L77" s="157"/>
      <c r="M77" s="19">
        <f>SUM(M76:M76)</f>
        <v>110564</v>
      </c>
      <c r="N77" s="19">
        <f>SUM(N76:N76)</f>
        <v>110564</v>
      </c>
      <c r="O77" s="154">
        <f>SUM(O76:O76)</f>
        <v>8149471.9686399987</v>
      </c>
      <c r="P77" s="186"/>
      <c r="Q77" s="19">
        <f>SUM(Q76:Q76)</f>
        <v>-146541.36136000001</v>
      </c>
      <c r="R77" s="19">
        <f>SUM(R76:R76)</f>
        <v>8149471.9686399987</v>
      </c>
      <c r="S77" s="13"/>
    </row>
    <row r="78" spans="1:19">
      <c r="D78" s="154"/>
      <c r="E78" s="19"/>
      <c r="F78" s="19"/>
      <c r="G78" s="19"/>
      <c r="H78" s="19"/>
      <c r="I78" s="19"/>
      <c r="J78" s="19"/>
      <c r="K78" s="154"/>
      <c r="L78" s="99"/>
      <c r="M78" s="19"/>
      <c r="N78" s="19" t="s">
        <v>65</v>
      </c>
      <c r="O78" s="154"/>
      <c r="P78" s="185"/>
      <c r="Q78" s="19"/>
      <c r="R78" s="19"/>
    </row>
    <row r="79" spans="1:19" s="23" customFormat="1">
      <c r="B79" s="36" t="s">
        <v>75</v>
      </c>
      <c r="D79" s="154">
        <v>283827.84999999998</v>
      </c>
      <c r="E79" s="19">
        <v>-2831.96</v>
      </c>
      <c r="F79" s="19">
        <v>-643.88</v>
      </c>
      <c r="G79" s="19">
        <v>0</v>
      </c>
      <c r="H79" s="19">
        <v>0</v>
      </c>
      <c r="I79" s="19">
        <v>0</v>
      </c>
      <c r="J79" s="19">
        <f>SUM(E79:I79)</f>
        <v>-3475.84</v>
      </c>
      <c r="K79" s="154">
        <f>D79+J79</f>
        <v>280352.00999999995</v>
      </c>
      <c r="L79" s="157">
        <v>1.4999999999999999E-2</v>
      </c>
      <c r="M79" s="19">
        <f>ROUND(K79*L79*((366-30)/(366+30*L79)),0)</f>
        <v>3856</v>
      </c>
      <c r="N79" s="19">
        <f>SUM(M79:M79)</f>
        <v>3856</v>
      </c>
      <c r="O79" s="154">
        <f>K79+N79</f>
        <v>284208.00999999995</v>
      </c>
      <c r="P79" s="188"/>
      <c r="Q79" s="19">
        <f>J79+N79</f>
        <v>380.15999999999985</v>
      </c>
      <c r="R79" s="19">
        <f>+D79+Q79</f>
        <v>284208.00999999995</v>
      </c>
      <c r="S79" s="24"/>
    </row>
    <row r="80" spans="1:19" s="23" customFormat="1">
      <c r="B80" s="36" t="s">
        <v>76</v>
      </c>
      <c r="D80" s="154">
        <v>39284020.719999999</v>
      </c>
      <c r="E80" s="19">
        <v>-1130500.42432</v>
      </c>
      <c r="F80" s="19">
        <v>0</v>
      </c>
      <c r="G80" s="19">
        <v>0</v>
      </c>
      <c r="H80" s="19">
        <v>0</v>
      </c>
      <c r="I80" s="19">
        <v>0</v>
      </c>
      <c r="J80" s="19">
        <f>SUM(E80:I80)</f>
        <v>-1130500.42432</v>
      </c>
      <c r="K80" s="154">
        <f>D80+J80</f>
        <v>38153520.295680001</v>
      </c>
      <c r="L80" s="157">
        <f>$L$13</f>
        <v>1.4999999999999999E-2</v>
      </c>
      <c r="M80" s="19">
        <f t="shared" ref="M80:M81" si="46">ROUND(K80*L80*((366-30)/(366+30*L80)),0)</f>
        <v>524748</v>
      </c>
      <c r="N80" s="19">
        <f>SUM(M80:M80)</f>
        <v>524748</v>
      </c>
      <c r="O80" s="154">
        <f>K80+N80</f>
        <v>38678268.295680001</v>
      </c>
      <c r="P80" s="188"/>
      <c r="Q80" s="19">
        <f>J80+N80</f>
        <v>-605752.42431999999</v>
      </c>
      <c r="R80" s="19">
        <f>+D80+Q80</f>
        <v>38678268.295680001</v>
      </c>
      <c r="S80" s="24"/>
    </row>
    <row r="81" spans="1:19" s="23" customFormat="1" ht="18">
      <c r="B81" s="36" t="s">
        <v>67</v>
      </c>
      <c r="D81" s="158">
        <v>0</v>
      </c>
      <c r="E81" s="22">
        <v>0</v>
      </c>
      <c r="F81" s="22">
        <v>-254113.17</v>
      </c>
      <c r="G81" s="22">
        <v>0</v>
      </c>
      <c r="H81" s="22">
        <v>0</v>
      </c>
      <c r="I81" s="28">
        <v>0</v>
      </c>
      <c r="J81" s="22">
        <f>SUM(E81:I81)</f>
        <v>-254113.17</v>
      </c>
      <c r="K81" s="158">
        <f>D81+J81</f>
        <v>-254113.17</v>
      </c>
      <c r="L81" s="159">
        <f>$L$13</f>
        <v>1.4999999999999999E-2</v>
      </c>
      <c r="M81" s="22">
        <f t="shared" si="46"/>
        <v>-3495</v>
      </c>
      <c r="N81" s="22">
        <f>SUM(M81:M81)</f>
        <v>-3495</v>
      </c>
      <c r="O81" s="158">
        <f>K81+N81</f>
        <v>-257608.17</v>
      </c>
      <c r="P81" s="188"/>
      <c r="Q81" s="22">
        <f t="shared" ref="Q81" si="47">J81+N81</f>
        <v>-257608.17</v>
      </c>
      <c r="R81" s="22">
        <f>+D81+Q81</f>
        <v>-257608.17</v>
      </c>
      <c r="S81" s="24"/>
    </row>
    <row r="82" spans="1:19">
      <c r="B82" s="1" t="s">
        <v>33</v>
      </c>
      <c r="D82" s="154">
        <f t="shared" ref="D82:K82" si="48">SUM(D79:D81)</f>
        <v>39567848.57</v>
      </c>
      <c r="E82" s="19">
        <f t="shared" si="48"/>
        <v>-1133332.38432</v>
      </c>
      <c r="F82" s="19">
        <f t="shared" si="48"/>
        <v>-254757.05000000002</v>
      </c>
      <c r="G82" s="19">
        <f t="shared" si="48"/>
        <v>0</v>
      </c>
      <c r="H82" s="19">
        <f t="shared" si="48"/>
        <v>0</v>
      </c>
      <c r="I82" s="19">
        <f t="shared" si="48"/>
        <v>0</v>
      </c>
      <c r="J82" s="19">
        <f t="shared" si="48"/>
        <v>-1388089.43432</v>
      </c>
      <c r="K82" s="154">
        <f t="shared" si="48"/>
        <v>38179759.135679998</v>
      </c>
      <c r="L82" s="157"/>
      <c r="M82" s="19">
        <f>SUM(M79:M81)</f>
        <v>525109</v>
      </c>
      <c r="N82" s="19">
        <f>SUM(N79:N81)</f>
        <v>525109</v>
      </c>
      <c r="O82" s="154">
        <f>SUM(O79:O81)</f>
        <v>38704868.135679998</v>
      </c>
      <c r="P82" s="186"/>
      <c r="Q82" s="19">
        <f>SUM(Q79:Q81)</f>
        <v>-862980.43432</v>
      </c>
      <c r="R82" s="19">
        <f>SUM(R79:R81)</f>
        <v>38704868.135679998</v>
      </c>
      <c r="S82" s="13"/>
    </row>
    <row r="83" spans="1:19">
      <c r="D83" s="154"/>
      <c r="E83" s="19"/>
      <c r="F83" s="19"/>
      <c r="G83" s="19"/>
      <c r="H83" s="19"/>
      <c r="I83" s="19"/>
      <c r="J83" s="19"/>
      <c r="K83" s="154"/>
      <c r="L83" s="19"/>
      <c r="M83" s="19"/>
      <c r="N83" s="19" t="s">
        <v>65</v>
      </c>
      <c r="O83" s="154"/>
      <c r="P83" s="185"/>
      <c r="Q83" s="19"/>
      <c r="R83" s="19"/>
    </row>
    <row r="84" spans="1:19">
      <c r="B84" s="36" t="s">
        <v>69</v>
      </c>
      <c r="D84" s="158">
        <v>19932.370000000003</v>
      </c>
      <c r="E84" s="22">
        <v>-329.12415000000004</v>
      </c>
      <c r="F84" s="22">
        <v>-154.5</v>
      </c>
      <c r="G84" s="22">
        <v>120.67</v>
      </c>
      <c r="H84" s="22">
        <v>0</v>
      </c>
      <c r="I84" s="22">
        <v>0</v>
      </c>
      <c r="J84" s="22">
        <f>SUM(E84:I84)</f>
        <v>-362.95415000000003</v>
      </c>
      <c r="K84" s="158">
        <f>D84+J84</f>
        <v>19569.415850000001</v>
      </c>
      <c r="L84" s="159">
        <v>0</v>
      </c>
      <c r="M84" s="22">
        <f t="shared" ref="M84" si="49">ROUND(K84*L84*((366-30)/(366+30*L84)),0)</f>
        <v>0</v>
      </c>
      <c r="N84" s="22">
        <f>SUM(M84:M84)</f>
        <v>0</v>
      </c>
      <c r="O84" s="158">
        <f>K84+N84</f>
        <v>19569.415850000001</v>
      </c>
      <c r="P84" s="188"/>
      <c r="Q84" s="22">
        <f t="shared" ref="Q84" si="50">J84+N84</f>
        <v>-362.95415000000003</v>
      </c>
      <c r="R84" s="22">
        <f>+D84+Q84</f>
        <v>19569.415850000001</v>
      </c>
      <c r="S84" s="13"/>
    </row>
    <row r="85" spans="1:19">
      <c r="B85" s="1" t="s">
        <v>33</v>
      </c>
      <c r="D85" s="154">
        <f t="shared" ref="D85:K85" si="51">SUM(D84:D84)</f>
        <v>19932.370000000003</v>
      </c>
      <c r="E85" s="19">
        <f t="shared" si="51"/>
        <v>-329.12415000000004</v>
      </c>
      <c r="F85" s="19">
        <f t="shared" si="51"/>
        <v>-154.5</v>
      </c>
      <c r="G85" s="19">
        <f t="shared" si="51"/>
        <v>120.67</v>
      </c>
      <c r="H85" s="19"/>
      <c r="I85" s="19">
        <f t="shared" si="51"/>
        <v>0</v>
      </c>
      <c r="J85" s="19">
        <f t="shared" si="51"/>
        <v>-362.95415000000003</v>
      </c>
      <c r="K85" s="154">
        <f t="shared" si="51"/>
        <v>19569.415850000001</v>
      </c>
      <c r="L85" s="159"/>
      <c r="M85" s="19">
        <f>SUM(M84:M84)</f>
        <v>0</v>
      </c>
      <c r="N85" s="19">
        <f>SUM(N84:N84)</f>
        <v>0</v>
      </c>
      <c r="O85" s="154">
        <f>SUM(O84:O84)</f>
        <v>19569.415850000001</v>
      </c>
      <c r="P85" s="186"/>
      <c r="Q85" s="19">
        <f>SUM(Q84:Q84)</f>
        <v>-362.95415000000003</v>
      </c>
      <c r="R85" s="19">
        <f>SUM(R84:R84)</f>
        <v>19569.415850000001</v>
      </c>
      <c r="S85" s="13"/>
    </row>
    <row r="86" spans="1:19">
      <c r="D86" s="154"/>
      <c r="E86" s="19"/>
      <c r="F86" s="19"/>
      <c r="G86" s="19"/>
      <c r="H86" s="19"/>
      <c r="I86" s="19"/>
      <c r="J86" s="19"/>
      <c r="K86" s="154"/>
      <c r="L86" s="22"/>
      <c r="M86" s="19"/>
      <c r="N86" s="19"/>
      <c r="O86" s="154"/>
      <c r="P86" s="185"/>
      <c r="Q86" s="19"/>
      <c r="R86" s="19"/>
    </row>
    <row r="87" spans="1:19" s="23" customFormat="1">
      <c r="B87" s="1" t="s">
        <v>36</v>
      </c>
      <c r="D87" s="154">
        <v>0</v>
      </c>
      <c r="E87" s="22">
        <v>0</v>
      </c>
      <c r="F87" s="22">
        <v>0</v>
      </c>
      <c r="G87" s="22">
        <v>0</v>
      </c>
      <c r="H87" s="22">
        <v>0</v>
      </c>
      <c r="I87" s="22">
        <v>0</v>
      </c>
      <c r="J87" s="22">
        <f>SUM(E87:I87)</f>
        <v>0</v>
      </c>
      <c r="K87" s="158">
        <f>D87+J87</f>
        <v>0</v>
      </c>
      <c r="L87" s="159">
        <v>0</v>
      </c>
      <c r="M87" s="22">
        <f t="shared" ref="M87" si="52">ROUND(K87*L87*((366-30)/(366+30*L87)),0)</f>
        <v>0</v>
      </c>
      <c r="N87" s="22">
        <f>SUM(M87:M87)</f>
        <v>0</v>
      </c>
      <c r="O87" s="158">
        <f>K87+N87</f>
        <v>0</v>
      </c>
      <c r="P87" s="188"/>
      <c r="Q87" s="22">
        <f t="shared" ref="Q87:Q95" si="53">J87+N87</f>
        <v>0</v>
      </c>
      <c r="R87" s="22">
        <f>+D87+Q87</f>
        <v>0</v>
      </c>
      <c r="S87" s="24"/>
    </row>
    <row r="88" spans="1:19" s="23" customFormat="1">
      <c r="B88" s="1"/>
      <c r="D88" s="154"/>
      <c r="E88" s="22"/>
      <c r="F88" s="22"/>
      <c r="G88" s="22"/>
      <c r="H88" s="22"/>
      <c r="I88" s="22"/>
      <c r="J88" s="22"/>
      <c r="K88" s="158"/>
      <c r="L88" s="159"/>
      <c r="M88" s="22"/>
      <c r="N88" s="22"/>
      <c r="O88" s="158"/>
      <c r="P88" s="188"/>
      <c r="Q88" s="22"/>
      <c r="R88" s="22"/>
      <c r="S88" s="24"/>
    </row>
    <row r="89" spans="1:19" s="23" customFormat="1">
      <c r="B89" s="1" t="s">
        <v>38</v>
      </c>
      <c r="D89" s="158">
        <v>-510000</v>
      </c>
      <c r="E89" s="22">
        <f>-D89</f>
        <v>510000</v>
      </c>
      <c r="F89" s="22">
        <v>0</v>
      </c>
      <c r="G89" s="22">
        <v>0</v>
      </c>
      <c r="H89" s="22">
        <v>0</v>
      </c>
      <c r="I89" s="22">
        <v>0</v>
      </c>
      <c r="J89" s="22">
        <f t="shared" ref="J89:J93" si="54">SUM(E89:I89)</f>
        <v>510000</v>
      </c>
      <c r="K89" s="158">
        <f t="shared" ref="K89:K93" si="55">D89+J89</f>
        <v>0</v>
      </c>
      <c r="L89" s="159">
        <v>0</v>
      </c>
      <c r="M89" s="22">
        <f t="shared" ref="M89:M93" si="56">ROUND(K89*L89*((366-30)/(366+30*L89)),0)</f>
        <v>0</v>
      </c>
      <c r="N89" s="22">
        <f t="shared" ref="N89:N93" si="57">SUM(M89:M89)</f>
        <v>0</v>
      </c>
      <c r="O89" s="158">
        <f t="shared" ref="O89:O93" si="58">K89+N89</f>
        <v>0</v>
      </c>
      <c r="P89" s="188"/>
      <c r="Q89" s="22">
        <f t="shared" si="53"/>
        <v>510000</v>
      </c>
      <c r="R89" s="22">
        <f>+D89+Q89</f>
        <v>0</v>
      </c>
      <c r="S89" s="24"/>
    </row>
    <row r="90" spans="1:19" s="23" customFormat="1">
      <c r="A90" s="1"/>
      <c r="B90" s="1" t="s">
        <v>40</v>
      </c>
      <c r="C90" s="1"/>
      <c r="D90" s="158">
        <v>-2291545.7600000002</v>
      </c>
      <c r="E90" s="22">
        <f>-D90</f>
        <v>2291545.7600000002</v>
      </c>
      <c r="F90" s="22">
        <v>0</v>
      </c>
      <c r="G90" s="22">
        <v>0</v>
      </c>
      <c r="H90" s="22">
        <v>0</v>
      </c>
      <c r="I90" s="22">
        <v>0</v>
      </c>
      <c r="J90" s="22">
        <f t="shared" si="54"/>
        <v>2291545.7600000002</v>
      </c>
      <c r="K90" s="158">
        <f t="shared" si="55"/>
        <v>0</v>
      </c>
      <c r="L90" s="159">
        <v>0</v>
      </c>
      <c r="M90" s="22">
        <f t="shared" si="56"/>
        <v>0</v>
      </c>
      <c r="N90" s="22">
        <f t="shared" si="57"/>
        <v>0</v>
      </c>
      <c r="O90" s="158">
        <f t="shared" si="58"/>
        <v>0</v>
      </c>
      <c r="P90" s="188"/>
      <c r="Q90" s="22">
        <f t="shared" si="53"/>
        <v>2291545.7600000002</v>
      </c>
      <c r="R90" s="22">
        <f>+D90+Q90</f>
        <v>0</v>
      </c>
      <c r="S90" s="24"/>
    </row>
    <row r="91" spans="1:19" s="23" customFormat="1">
      <c r="B91" s="1" t="s">
        <v>48</v>
      </c>
      <c r="D91" s="158">
        <v>647525.55000000005</v>
      </c>
      <c r="E91" s="22">
        <f>-D91</f>
        <v>-647525.55000000005</v>
      </c>
      <c r="F91" s="22">
        <v>0</v>
      </c>
      <c r="G91" s="22">
        <v>0</v>
      </c>
      <c r="H91" s="22">
        <v>0</v>
      </c>
      <c r="I91" s="22">
        <v>0</v>
      </c>
      <c r="J91" s="22">
        <f t="shared" si="54"/>
        <v>-647525.55000000005</v>
      </c>
      <c r="K91" s="158">
        <f t="shared" si="55"/>
        <v>0</v>
      </c>
      <c r="L91" s="159">
        <v>0</v>
      </c>
      <c r="M91" s="22">
        <f t="shared" si="56"/>
        <v>0</v>
      </c>
      <c r="N91" s="22">
        <f t="shared" si="57"/>
        <v>0</v>
      </c>
      <c r="O91" s="158">
        <f t="shared" si="58"/>
        <v>0</v>
      </c>
      <c r="P91" s="188"/>
      <c r="Q91" s="22">
        <f t="shared" si="53"/>
        <v>-647525.55000000005</v>
      </c>
      <c r="R91" s="22">
        <f>+D91+Q91</f>
        <v>0</v>
      </c>
      <c r="S91" s="24"/>
    </row>
    <row r="92" spans="1:19" s="23" customFormat="1">
      <c r="B92" s="1" t="s">
        <v>78</v>
      </c>
      <c r="D92" s="158">
        <v>876.09</v>
      </c>
      <c r="E92" s="22">
        <v>0</v>
      </c>
      <c r="F92" s="22">
        <v>0</v>
      </c>
      <c r="G92" s="22">
        <f>-D92</f>
        <v>-876.09</v>
      </c>
      <c r="H92" s="22">
        <v>0</v>
      </c>
      <c r="I92" s="22">
        <v>0</v>
      </c>
      <c r="J92" s="22">
        <f t="shared" si="54"/>
        <v>-876.09</v>
      </c>
      <c r="K92" s="158">
        <f t="shared" si="55"/>
        <v>0</v>
      </c>
      <c r="L92" s="159">
        <v>0</v>
      </c>
      <c r="M92" s="22">
        <f t="shared" si="56"/>
        <v>0</v>
      </c>
      <c r="N92" s="22">
        <f t="shared" si="57"/>
        <v>0</v>
      </c>
      <c r="O92" s="158">
        <f t="shared" si="58"/>
        <v>0</v>
      </c>
      <c r="P92" s="188"/>
      <c r="Q92" s="22">
        <f t="shared" si="53"/>
        <v>-876.09</v>
      </c>
      <c r="R92" s="22">
        <f>+D92+Q92</f>
        <v>0</v>
      </c>
      <c r="S92" s="24"/>
    </row>
    <row r="93" spans="1:19" s="23" customFormat="1">
      <c r="B93" s="1" t="s">
        <v>54</v>
      </c>
      <c r="D93" s="158">
        <v>73835.13</v>
      </c>
      <c r="E93" s="22">
        <f>D93*-1</f>
        <v>-73835.13</v>
      </c>
      <c r="F93" s="22">
        <v>0</v>
      </c>
      <c r="G93" s="22">
        <v>0</v>
      </c>
      <c r="H93" s="22">
        <v>0</v>
      </c>
      <c r="I93" s="22">
        <v>0</v>
      </c>
      <c r="J93" s="22">
        <f t="shared" si="54"/>
        <v>-73835.13</v>
      </c>
      <c r="K93" s="158">
        <f t="shared" si="55"/>
        <v>0</v>
      </c>
      <c r="L93" s="159">
        <v>0</v>
      </c>
      <c r="M93" s="22">
        <f t="shared" si="56"/>
        <v>0</v>
      </c>
      <c r="N93" s="22">
        <f t="shared" si="57"/>
        <v>0</v>
      </c>
      <c r="O93" s="158">
        <f t="shared" si="58"/>
        <v>0</v>
      </c>
      <c r="P93" s="188"/>
      <c r="Q93" s="22">
        <f t="shared" si="53"/>
        <v>-73835.13</v>
      </c>
      <c r="R93" s="22">
        <f>+D93+Q93</f>
        <v>0</v>
      </c>
      <c r="S93" s="24"/>
    </row>
    <row r="94" spans="1:19" s="23" customFormat="1">
      <c r="A94" s="1"/>
      <c r="C94" s="1"/>
      <c r="D94" s="154"/>
      <c r="E94" s="19"/>
      <c r="F94" s="19"/>
      <c r="G94" s="19"/>
      <c r="H94" s="19"/>
      <c r="I94" s="19"/>
      <c r="J94" s="19"/>
      <c r="K94" s="154"/>
      <c r="L94" s="159"/>
      <c r="M94" s="19"/>
      <c r="N94" s="19"/>
      <c r="O94" s="158"/>
      <c r="P94" s="188"/>
      <c r="Q94" s="22"/>
      <c r="R94" s="19"/>
      <c r="S94" s="24"/>
    </row>
    <row r="95" spans="1:19" s="23" customFormat="1">
      <c r="B95" s="1" t="s">
        <v>147</v>
      </c>
      <c r="D95" s="158">
        <v>782000</v>
      </c>
      <c r="E95" s="22">
        <v>0</v>
      </c>
      <c r="F95" s="22">
        <v>0</v>
      </c>
      <c r="G95" s="22">
        <v>0</v>
      </c>
      <c r="H95" s="22">
        <v>0</v>
      </c>
      <c r="I95" s="22">
        <v>0</v>
      </c>
      <c r="J95" s="22">
        <f>SUM(E95:I95)</f>
        <v>0</v>
      </c>
      <c r="K95" s="158">
        <f>D95+J95</f>
        <v>782000</v>
      </c>
      <c r="L95" s="159">
        <v>0</v>
      </c>
      <c r="M95" s="22">
        <f t="shared" ref="M95" si="59">ROUND(K95*L95*((366-30)/(366+30*L95)),0)</f>
        <v>0</v>
      </c>
      <c r="N95" s="22">
        <f>SUM(M95:M95)</f>
        <v>0</v>
      </c>
      <c r="O95" s="158">
        <f>K95+N95</f>
        <v>782000</v>
      </c>
      <c r="P95" s="188"/>
      <c r="Q95" s="22">
        <f t="shared" si="53"/>
        <v>0</v>
      </c>
      <c r="R95" s="22">
        <f>+D95+Q95</f>
        <v>782000</v>
      </c>
      <c r="S95" s="24"/>
    </row>
    <row r="96" spans="1:19" s="23" customFormat="1">
      <c r="A96" s="1"/>
      <c r="C96" s="1"/>
      <c r="D96" s="158"/>
      <c r="E96" s="22"/>
      <c r="F96" s="22"/>
      <c r="G96" s="22"/>
      <c r="H96" s="22"/>
      <c r="I96" s="22"/>
      <c r="J96" s="22"/>
      <c r="K96" s="158"/>
      <c r="L96" s="22"/>
      <c r="M96" s="22"/>
      <c r="N96" s="22"/>
      <c r="O96" s="158"/>
      <c r="P96" s="188"/>
      <c r="Q96" s="22"/>
      <c r="R96" s="22"/>
      <c r="S96" s="24"/>
    </row>
    <row r="97" spans="1:19">
      <c r="B97" s="29" t="s">
        <v>6</v>
      </c>
      <c r="C97" s="30"/>
      <c r="D97" s="161">
        <f t="shared" ref="D97:O97" si="60">+D74+D77+D82+D85+D87+SUM(D89:D95)</f>
        <v>48110950.319999993</v>
      </c>
      <c r="E97" s="35">
        <f t="shared" si="60"/>
        <v>681073.57152</v>
      </c>
      <c r="F97" s="35">
        <f t="shared" si="60"/>
        <v>-312954.43</v>
      </c>
      <c r="G97" s="35">
        <f t="shared" si="60"/>
        <v>21956.66</v>
      </c>
      <c r="H97" s="35">
        <f t="shared" si="60"/>
        <v>0</v>
      </c>
      <c r="I97" s="35">
        <f t="shared" si="60"/>
        <v>0</v>
      </c>
      <c r="J97" s="35">
        <f t="shared" si="60"/>
        <v>390075.80152000044</v>
      </c>
      <c r="K97" s="161">
        <f t="shared" si="60"/>
        <v>48501026.121519998</v>
      </c>
      <c r="L97" s="35">
        <f t="shared" si="60"/>
        <v>0</v>
      </c>
      <c r="M97" s="35">
        <f t="shared" si="60"/>
        <v>656039</v>
      </c>
      <c r="N97" s="35">
        <f t="shared" si="60"/>
        <v>656039</v>
      </c>
      <c r="O97" s="161">
        <f t="shared" si="60"/>
        <v>49157065.121519998</v>
      </c>
      <c r="P97" s="34"/>
      <c r="Q97" s="35">
        <f>+Q74+Q77+Q82+Q85+Q87+SUM(Q89:Q95)</f>
        <v>1046114.8015200002</v>
      </c>
      <c r="R97" s="35">
        <f>+R74+R77+R82+R85+R87+SUM(R89:R95)</f>
        <v>49157065.121519998</v>
      </c>
      <c r="S97" s="13"/>
    </row>
    <row r="98" spans="1:19">
      <c r="D98" s="154"/>
      <c r="E98" s="19"/>
      <c r="F98" s="19"/>
      <c r="G98" s="19"/>
      <c r="H98" s="19"/>
      <c r="I98" s="19"/>
      <c r="J98" s="19"/>
      <c r="K98" s="154" t="s">
        <v>65</v>
      </c>
      <c r="L98" s="19"/>
      <c r="M98" s="19"/>
      <c r="N98" s="19"/>
      <c r="O98" s="154" t="s">
        <v>65</v>
      </c>
      <c r="P98" s="185"/>
      <c r="Q98" s="19"/>
      <c r="R98" s="19"/>
      <c r="S98" s="163"/>
    </row>
    <row r="99" spans="1:19">
      <c r="B99" s="10"/>
      <c r="D99" s="154"/>
      <c r="E99" s="19"/>
      <c r="F99" s="19"/>
      <c r="G99" s="19"/>
      <c r="H99" s="19"/>
      <c r="I99" s="19"/>
      <c r="J99" s="19"/>
      <c r="K99" s="154" t="s">
        <v>65</v>
      </c>
      <c r="L99" s="19"/>
      <c r="M99" s="19"/>
      <c r="N99" s="19"/>
      <c r="O99" s="154"/>
      <c r="P99" s="186"/>
      <c r="Q99" s="19"/>
      <c r="R99" s="19"/>
    </row>
    <row r="100" spans="1:19">
      <c r="A100" s="10" t="s">
        <v>79</v>
      </c>
      <c r="B100" s="10"/>
      <c r="D100" s="154"/>
      <c r="E100" s="19"/>
      <c r="F100" s="19"/>
      <c r="G100" s="19"/>
      <c r="H100" s="19"/>
      <c r="I100" s="19"/>
      <c r="J100" s="19"/>
      <c r="K100" s="154"/>
      <c r="L100" s="19"/>
      <c r="M100" s="19"/>
      <c r="N100" s="19"/>
      <c r="O100" s="154"/>
      <c r="P100" s="186"/>
      <c r="Q100" s="19"/>
      <c r="R100" s="19"/>
    </row>
    <row r="101" spans="1:19">
      <c r="B101" s="36" t="s">
        <v>81</v>
      </c>
      <c r="D101" s="154">
        <v>11270342.289999999</v>
      </c>
      <c r="E101" s="19">
        <v>-337350.66460000002</v>
      </c>
      <c r="F101" s="19">
        <v>-70611.509999999995</v>
      </c>
      <c r="G101" s="19">
        <v>635379.06000000006</v>
      </c>
      <c r="H101" s="19">
        <v>0</v>
      </c>
      <c r="I101" s="19">
        <v>0</v>
      </c>
      <c r="J101" s="19">
        <f>SUM(E101:I101)</f>
        <v>227416.88540000003</v>
      </c>
      <c r="K101" s="154">
        <f>D101+J101</f>
        <v>11497759.1754</v>
      </c>
      <c r="L101" s="157">
        <f>$L$13</f>
        <v>1.4999999999999999E-2</v>
      </c>
      <c r="M101" s="19">
        <f t="shared" ref="M101:M102" si="61">ROUND(K101*L101*((366-30)/(366+30*L101)),0)</f>
        <v>158135</v>
      </c>
      <c r="N101" s="19">
        <f>SUM(M101:M101)</f>
        <v>158135</v>
      </c>
      <c r="O101" s="154">
        <f>K101+N101</f>
        <v>11655894.1754</v>
      </c>
      <c r="P101" s="186"/>
      <c r="Q101" s="19">
        <f>J101+N101</f>
        <v>385551.88540000003</v>
      </c>
      <c r="R101" s="19">
        <f>+D101+Q101</f>
        <v>11655894.1754</v>
      </c>
      <c r="S101" s="13"/>
    </row>
    <row r="102" spans="1:19" ht="18">
      <c r="B102" s="36" t="s">
        <v>82</v>
      </c>
      <c r="D102" s="158">
        <v>429129.75</v>
      </c>
      <c r="E102" s="28">
        <v>-12238.937099999999</v>
      </c>
      <c r="F102" s="28">
        <v>-2620.94</v>
      </c>
      <c r="G102" s="28">
        <v>0</v>
      </c>
      <c r="H102" s="28">
        <v>0</v>
      </c>
      <c r="I102" s="28">
        <v>0</v>
      </c>
      <c r="J102" s="22">
        <f>SUM(E102:I102)</f>
        <v>-14859.8771</v>
      </c>
      <c r="K102" s="158">
        <f>D102+J102</f>
        <v>414269.87290000002</v>
      </c>
      <c r="L102" s="164">
        <f>$L$13</f>
        <v>1.4999999999999999E-2</v>
      </c>
      <c r="M102" s="22">
        <f t="shared" si="61"/>
        <v>5698</v>
      </c>
      <c r="N102" s="22">
        <f>SUM(M102:M102)</f>
        <v>5698</v>
      </c>
      <c r="O102" s="158">
        <f>K102+N102</f>
        <v>419967.87290000002</v>
      </c>
      <c r="P102" s="188"/>
      <c r="Q102" s="22">
        <f t="shared" ref="Q102" si="62">J102+N102</f>
        <v>-9161.8770999999997</v>
      </c>
      <c r="R102" s="22">
        <f>+D102+Q102</f>
        <v>419967.87290000002</v>
      </c>
      <c r="S102" s="13"/>
    </row>
    <row r="103" spans="1:19">
      <c r="B103" s="1" t="s">
        <v>33</v>
      </c>
      <c r="D103" s="154">
        <f t="shared" ref="D103:K103" si="63">SUM(D101:D102)</f>
        <v>11699472.039999999</v>
      </c>
      <c r="E103" s="19">
        <f t="shared" si="63"/>
        <v>-349589.6017</v>
      </c>
      <c r="F103" s="19">
        <f t="shared" si="63"/>
        <v>-73232.45</v>
      </c>
      <c r="G103" s="19">
        <f t="shared" si="63"/>
        <v>635379.06000000006</v>
      </c>
      <c r="H103" s="19">
        <f t="shared" si="63"/>
        <v>0</v>
      </c>
      <c r="I103" s="19">
        <f t="shared" si="63"/>
        <v>0</v>
      </c>
      <c r="J103" s="19">
        <f t="shared" si="63"/>
        <v>212557.00830000002</v>
      </c>
      <c r="K103" s="154">
        <f t="shared" si="63"/>
        <v>11912029.0483</v>
      </c>
      <c r="L103" s="157"/>
      <c r="M103" s="19">
        <f>SUM(M101:M102)</f>
        <v>163833</v>
      </c>
      <c r="N103" s="19">
        <f>SUM(N101:N102)</f>
        <v>163833</v>
      </c>
      <c r="O103" s="154">
        <f>SUM(O101:O102)</f>
        <v>12075862.0483</v>
      </c>
      <c r="P103" s="186"/>
      <c r="Q103" s="19">
        <f>SUM(Q101:Q102)</f>
        <v>376390.00830000004</v>
      </c>
      <c r="R103" s="19">
        <f>SUM(R101:R102)</f>
        <v>12075862.0483</v>
      </c>
      <c r="S103" s="13"/>
    </row>
    <row r="104" spans="1:19" s="23" customFormat="1">
      <c r="A104" s="1"/>
      <c r="B104" s="1"/>
      <c r="C104" s="1"/>
      <c r="D104" s="154"/>
      <c r="E104" s="19"/>
      <c r="F104" s="19"/>
      <c r="G104" s="19"/>
      <c r="H104" s="19"/>
      <c r="I104" s="19"/>
      <c r="J104" s="19"/>
      <c r="K104" s="154"/>
      <c r="L104" s="157"/>
      <c r="M104" s="19"/>
      <c r="N104" s="19"/>
      <c r="O104" s="154"/>
      <c r="P104" s="188"/>
      <c r="Q104" s="19"/>
      <c r="R104" s="19"/>
      <c r="S104" s="24"/>
    </row>
    <row r="105" spans="1:19" s="23" customFormat="1">
      <c r="B105" s="1" t="s">
        <v>36</v>
      </c>
      <c r="D105" s="158">
        <v>186753.91999999998</v>
      </c>
      <c r="E105" s="22">
        <v>0</v>
      </c>
      <c r="F105" s="22">
        <v>0</v>
      </c>
      <c r="G105" s="22">
        <v>0</v>
      </c>
      <c r="H105" s="22">
        <v>0</v>
      </c>
      <c r="I105" s="22">
        <v>0</v>
      </c>
      <c r="J105" s="22">
        <f>SUM(E105:I105)</f>
        <v>0</v>
      </c>
      <c r="K105" s="158">
        <f>D105+J105</f>
        <v>186753.91999999998</v>
      </c>
      <c r="L105" s="159">
        <v>0</v>
      </c>
      <c r="M105" s="22">
        <f t="shared" ref="M105:M115" si="64">ROUND(K105*L105*((366-30)/(366+30*L105)),0)</f>
        <v>0</v>
      </c>
      <c r="N105" s="22">
        <f>SUM(M105:M105)</f>
        <v>0</v>
      </c>
      <c r="O105" s="158">
        <f>K105+N105</f>
        <v>186753.91999999998</v>
      </c>
      <c r="P105" s="188"/>
      <c r="Q105" s="22">
        <f t="shared" ref="Q105:Q115" si="65">J105+N105</f>
        <v>0</v>
      </c>
      <c r="R105" s="22">
        <f>+D105+Q105</f>
        <v>186753.91999999998</v>
      </c>
      <c r="S105" s="24"/>
    </row>
    <row r="106" spans="1:19" s="23" customFormat="1">
      <c r="B106" s="1"/>
      <c r="D106" s="154"/>
      <c r="E106" s="22"/>
      <c r="F106" s="22"/>
      <c r="G106" s="22"/>
      <c r="H106" s="22"/>
      <c r="I106" s="22"/>
      <c r="J106" s="22"/>
      <c r="K106" s="158"/>
      <c r="L106" s="159"/>
      <c r="M106" s="22"/>
      <c r="N106" s="22"/>
      <c r="O106" s="158"/>
      <c r="P106" s="188"/>
      <c r="Q106" s="22"/>
      <c r="R106" s="22"/>
      <c r="S106" s="24"/>
    </row>
    <row r="107" spans="1:19" s="23" customFormat="1">
      <c r="B107" s="1" t="s">
        <v>84</v>
      </c>
      <c r="D107" s="158">
        <v>13900</v>
      </c>
      <c r="E107" s="22">
        <f>-D107</f>
        <v>-13900</v>
      </c>
      <c r="F107" s="22">
        <v>0</v>
      </c>
      <c r="G107" s="22">
        <v>0</v>
      </c>
      <c r="H107" s="22">
        <v>0</v>
      </c>
      <c r="I107" s="22">
        <v>0</v>
      </c>
      <c r="J107" s="22">
        <f t="shared" ref="J107:J113" si="66">SUM(E107:I107)</f>
        <v>-13900</v>
      </c>
      <c r="K107" s="158">
        <f t="shared" ref="K107:K113" si="67">D107+J107</f>
        <v>0</v>
      </c>
      <c r="L107" s="159">
        <v>0</v>
      </c>
      <c r="M107" s="22">
        <f t="shared" si="64"/>
        <v>0</v>
      </c>
      <c r="N107" s="22">
        <f t="shared" ref="N107:N113" si="68">SUM(M107:M107)</f>
        <v>0</v>
      </c>
      <c r="O107" s="158">
        <f t="shared" ref="O107:O113" si="69">K107+N107</f>
        <v>0</v>
      </c>
      <c r="P107" s="188"/>
      <c r="Q107" s="22">
        <f t="shared" si="65"/>
        <v>-13900</v>
      </c>
      <c r="R107" s="22">
        <f t="shared" ref="R107:R113" si="70">+D107+Q107</f>
        <v>0</v>
      </c>
      <c r="S107" s="24"/>
    </row>
    <row r="108" spans="1:19" s="23" customFormat="1">
      <c r="B108" s="1" t="s">
        <v>38</v>
      </c>
      <c r="D108" s="158">
        <v>-120000</v>
      </c>
      <c r="E108" s="22">
        <f>-D108</f>
        <v>120000</v>
      </c>
      <c r="F108" s="22">
        <v>0</v>
      </c>
      <c r="G108" s="22">
        <v>0</v>
      </c>
      <c r="H108" s="22">
        <v>0</v>
      </c>
      <c r="I108" s="22">
        <v>0</v>
      </c>
      <c r="J108" s="22">
        <f>SUM(E108:I108)</f>
        <v>120000</v>
      </c>
      <c r="K108" s="158">
        <f t="shared" si="67"/>
        <v>0</v>
      </c>
      <c r="L108" s="159">
        <v>0</v>
      </c>
      <c r="M108" s="22">
        <f t="shared" si="64"/>
        <v>0</v>
      </c>
      <c r="N108" s="22">
        <f t="shared" si="68"/>
        <v>0</v>
      </c>
      <c r="O108" s="158">
        <f t="shared" si="69"/>
        <v>0</v>
      </c>
      <c r="P108" s="188"/>
      <c r="Q108" s="22">
        <f t="shared" si="65"/>
        <v>120000</v>
      </c>
      <c r="R108" s="22">
        <f t="shared" si="70"/>
        <v>0</v>
      </c>
      <c r="S108" s="24"/>
    </row>
    <row r="109" spans="1:19">
      <c r="B109" s="1" t="s">
        <v>40</v>
      </c>
      <c r="D109" s="158">
        <v>-309344.53999999998</v>
      </c>
      <c r="E109" s="22">
        <f>-D109</f>
        <v>309344.53999999998</v>
      </c>
      <c r="F109" s="22">
        <v>0</v>
      </c>
      <c r="G109" s="19">
        <v>0</v>
      </c>
      <c r="H109" s="19">
        <v>0</v>
      </c>
      <c r="I109" s="22">
        <v>0</v>
      </c>
      <c r="J109" s="22">
        <f t="shared" si="66"/>
        <v>309344.53999999998</v>
      </c>
      <c r="K109" s="158">
        <f t="shared" si="67"/>
        <v>0</v>
      </c>
      <c r="L109" s="159">
        <v>0</v>
      </c>
      <c r="M109" s="22">
        <f t="shared" si="64"/>
        <v>0</v>
      </c>
      <c r="N109" s="22">
        <f t="shared" si="68"/>
        <v>0</v>
      </c>
      <c r="O109" s="158">
        <f t="shared" si="69"/>
        <v>0</v>
      </c>
      <c r="P109" s="189"/>
      <c r="Q109" s="22">
        <f t="shared" si="65"/>
        <v>309344.53999999998</v>
      </c>
      <c r="R109" s="22">
        <f t="shared" si="70"/>
        <v>0</v>
      </c>
    </row>
    <row r="110" spans="1:19" s="23" customFormat="1">
      <c r="B110" s="1" t="s">
        <v>48</v>
      </c>
      <c r="D110" s="158">
        <v>48833.39</v>
      </c>
      <c r="E110" s="22">
        <f>-D110</f>
        <v>-48833.39</v>
      </c>
      <c r="F110" s="22">
        <v>0</v>
      </c>
      <c r="G110" s="22">
        <v>0</v>
      </c>
      <c r="H110" s="22">
        <v>0</v>
      </c>
      <c r="I110" s="22">
        <v>0</v>
      </c>
      <c r="J110" s="22">
        <f t="shared" si="66"/>
        <v>-48833.39</v>
      </c>
      <c r="K110" s="158">
        <f t="shared" si="67"/>
        <v>0</v>
      </c>
      <c r="L110" s="159">
        <v>0</v>
      </c>
      <c r="M110" s="22">
        <f t="shared" si="64"/>
        <v>0</v>
      </c>
      <c r="N110" s="22">
        <f t="shared" si="68"/>
        <v>0</v>
      </c>
      <c r="O110" s="158">
        <f t="shared" si="69"/>
        <v>0</v>
      </c>
      <c r="P110" s="188"/>
      <c r="Q110" s="22">
        <f t="shared" si="65"/>
        <v>-48833.39</v>
      </c>
      <c r="R110" s="22">
        <f t="shared" si="70"/>
        <v>0</v>
      </c>
      <c r="S110" s="24"/>
    </row>
    <row r="111" spans="1:19" s="23" customFormat="1">
      <c r="B111" s="1" t="s">
        <v>50</v>
      </c>
      <c r="D111" s="158">
        <v>17.55</v>
      </c>
      <c r="E111" s="22">
        <f>-D111</f>
        <v>-17.55</v>
      </c>
      <c r="F111" s="22">
        <v>0</v>
      </c>
      <c r="G111" s="22">
        <v>0</v>
      </c>
      <c r="H111" s="22">
        <v>0</v>
      </c>
      <c r="I111" s="22">
        <v>0</v>
      </c>
      <c r="J111" s="22">
        <f t="shared" si="66"/>
        <v>-17.55</v>
      </c>
      <c r="K111" s="158">
        <f t="shared" si="67"/>
        <v>0</v>
      </c>
      <c r="L111" s="159">
        <v>0</v>
      </c>
      <c r="M111" s="22">
        <f t="shared" si="64"/>
        <v>0</v>
      </c>
      <c r="N111" s="22">
        <f t="shared" si="68"/>
        <v>0</v>
      </c>
      <c r="O111" s="158">
        <f t="shared" si="69"/>
        <v>0</v>
      </c>
      <c r="P111" s="188"/>
      <c r="Q111" s="22">
        <f t="shared" si="65"/>
        <v>-17.55</v>
      </c>
      <c r="R111" s="22">
        <f t="shared" si="70"/>
        <v>0</v>
      </c>
      <c r="S111" s="24"/>
    </row>
    <row r="112" spans="1:19" s="23" customFormat="1">
      <c r="B112" s="1" t="s">
        <v>78</v>
      </c>
      <c r="D112" s="158">
        <v>10775.84</v>
      </c>
      <c r="E112" s="22">
        <v>0</v>
      </c>
      <c r="F112" s="22">
        <v>0</v>
      </c>
      <c r="G112" s="22">
        <f>-D112</f>
        <v>-10775.84</v>
      </c>
      <c r="H112" s="22">
        <v>0</v>
      </c>
      <c r="I112" s="22">
        <v>0</v>
      </c>
      <c r="J112" s="22">
        <f t="shared" si="66"/>
        <v>-10775.84</v>
      </c>
      <c r="K112" s="158">
        <f t="shared" si="67"/>
        <v>0</v>
      </c>
      <c r="L112" s="159">
        <v>0</v>
      </c>
      <c r="M112" s="22">
        <f t="shared" si="64"/>
        <v>0</v>
      </c>
      <c r="N112" s="22">
        <f t="shared" si="68"/>
        <v>0</v>
      </c>
      <c r="O112" s="158">
        <f t="shared" si="69"/>
        <v>0</v>
      </c>
      <c r="P112" s="188"/>
      <c r="Q112" s="22">
        <f t="shared" si="65"/>
        <v>-10775.84</v>
      </c>
      <c r="R112" s="22">
        <f t="shared" si="70"/>
        <v>0</v>
      </c>
      <c r="S112" s="24"/>
    </row>
    <row r="113" spans="1:19" s="23" customFormat="1">
      <c r="B113" s="1" t="s">
        <v>86</v>
      </c>
      <c r="D113" s="158">
        <v>23118.48</v>
      </c>
      <c r="E113" s="22">
        <v>0</v>
      </c>
      <c r="F113" s="22">
        <v>0</v>
      </c>
      <c r="G113" s="22">
        <f>-D113</f>
        <v>-23118.48</v>
      </c>
      <c r="H113" s="22">
        <v>0</v>
      </c>
      <c r="I113" s="22">
        <v>0</v>
      </c>
      <c r="J113" s="22">
        <f t="shared" si="66"/>
        <v>-23118.48</v>
      </c>
      <c r="K113" s="158">
        <f t="shared" si="67"/>
        <v>0</v>
      </c>
      <c r="L113" s="159">
        <v>0</v>
      </c>
      <c r="M113" s="22">
        <f t="shared" si="64"/>
        <v>0</v>
      </c>
      <c r="N113" s="22">
        <f t="shared" si="68"/>
        <v>0</v>
      </c>
      <c r="O113" s="158">
        <f t="shared" si="69"/>
        <v>0</v>
      </c>
      <c r="P113" s="188"/>
      <c r="Q113" s="22">
        <f t="shared" si="65"/>
        <v>-23118.48</v>
      </c>
      <c r="R113" s="22">
        <f t="shared" si="70"/>
        <v>0</v>
      </c>
      <c r="S113" s="24"/>
    </row>
    <row r="114" spans="1:19" s="23" customFormat="1">
      <c r="B114" s="1"/>
      <c r="D114" s="158"/>
      <c r="E114" s="22"/>
      <c r="F114" s="22"/>
      <c r="G114" s="22"/>
      <c r="H114" s="22"/>
      <c r="I114" s="22"/>
      <c r="J114" s="22"/>
      <c r="K114" s="158"/>
      <c r="L114" s="159"/>
      <c r="M114" s="19"/>
      <c r="N114" s="22"/>
      <c r="O114" s="158"/>
      <c r="P114" s="188"/>
      <c r="Q114" s="22"/>
      <c r="R114" s="22"/>
      <c r="S114" s="24"/>
    </row>
    <row r="115" spans="1:19" s="23" customFormat="1">
      <c r="B115" s="1" t="s">
        <v>147</v>
      </c>
      <c r="D115" s="158">
        <v>288000</v>
      </c>
      <c r="E115" s="22">
        <v>0</v>
      </c>
      <c r="F115" s="22">
        <v>0</v>
      </c>
      <c r="G115" s="22">
        <v>0</v>
      </c>
      <c r="H115" s="22">
        <v>0</v>
      </c>
      <c r="I115" s="22">
        <v>0</v>
      </c>
      <c r="J115" s="22">
        <f>SUM(E115:I115)</f>
        <v>0</v>
      </c>
      <c r="K115" s="158">
        <f>D115+J115</f>
        <v>288000</v>
      </c>
      <c r="L115" s="159">
        <v>0</v>
      </c>
      <c r="M115" s="22">
        <f t="shared" si="64"/>
        <v>0</v>
      </c>
      <c r="N115" s="22">
        <f>SUM(M115:M115)</f>
        <v>0</v>
      </c>
      <c r="O115" s="158">
        <f>K115+N115</f>
        <v>288000</v>
      </c>
      <c r="P115" s="188"/>
      <c r="Q115" s="22">
        <f t="shared" si="65"/>
        <v>0</v>
      </c>
      <c r="R115" s="22">
        <f>+D115+Q115</f>
        <v>288000</v>
      </c>
      <c r="S115" s="24"/>
    </row>
    <row r="116" spans="1:19" s="23" customFormat="1">
      <c r="A116" s="1"/>
      <c r="C116" s="1"/>
      <c r="D116" s="158"/>
      <c r="E116" s="22"/>
      <c r="F116" s="22"/>
      <c r="G116" s="22"/>
      <c r="H116" s="22"/>
      <c r="I116" s="22"/>
      <c r="J116" s="22"/>
      <c r="K116" s="158"/>
      <c r="L116" s="22"/>
      <c r="M116" s="22"/>
      <c r="N116" s="22"/>
      <c r="O116" s="158"/>
      <c r="P116" s="188"/>
      <c r="Q116" s="22"/>
      <c r="R116" s="22"/>
      <c r="S116" s="24"/>
    </row>
    <row r="117" spans="1:19">
      <c r="B117" s="29" t="s">
        <v>6</v>
      </c>
      <c r="C117" s="30"/>
      <c r="D117" s="161">
        <f t="shared" ref="D117:Q117" si="71">D103+D105+SUM(D107:D115)</f>
        <v>11841526.68</v>
      </c>
      <c r="E117" s="35">
        <f t="shared" si="71"/>
        <v>17003.998299999977</v>
      </c>
      <c r="F117" s="35">
        <f t="shared" si="71"/>
        <v>-73232.45</v>
      </c>
      <c r="G117" s="35">
        <f t="shared" si="71"/>
        <v>601484.74000000011</v>
      </c>
      <c r="H117" s="35">
        <f t="shared" si="71"/>
        <v>0</v>
      </c>
      <c r="I117" s="35">
        <f t="shared" si="71"/>
        <v>0</v>
      </c>
      <c r="J117" s="35">
        <f t="shared" si="71"/>
        <v>545256.28830000001</v>
      </c>
      <c r="K117" s="161">
        <f t="shared" si="71"/>
        <v>12386782.9683</v>
      </c>
      <c r="L117" s="35">
        <f t="shared" si="71"/>
        <v>0</v>
      </c>
      <c r="M117" s="35">
        <f t="shared" si="71"/>
        <v>163833</v>
      </c>
      <c r="N117" s="35">
        <f t="shared" si="71"/>
        <v>163833</v>
      </c>
      <c r="O117" s="161">
        <f t="shared" si="71"/>
        <v>12550615.9683</v>
      </c>
      <c r="P117" s="34"/>
      <c r="Q117" s="35">
        <f t="shared" si="71"/>
        <v>709089.28830000001</v>
      </c>
      <c r="R117" s="35">
        <f>R103+R105+SUM(R107:R115)</f>
        <v>12550615.9683</v>
      </c>
      <c r="S117" s="13"/>
    </row>
    <row r="118" spans="1:19">
      <c r="D118" s="154"/>
      <c r="E118" s="19" t="s">
        <v>65</v>
      </c>
      <c r="F118" s="19"/>
      <c r="G118" s="19"/>
      <c r="H118" s="19"/>
      <c r="I118" s="19"/>
      <c r="J118" s="19"/>
      <c r="K118" s="154"/>
      <c r="L118" s="19"/>
      <c r="M118" s="19"/>
      <c r="N118" s="19"/>
      <c r="O118" s="154"/>
      <c r="P118" s="185"/>
      <c r="Q118" s="19"/>
      <c r="R118" s="19"/>
    </row>
    <row r="119" spans="1:19">
      <c r="B119" s="10"/>
      <c r="D119" s="154"/>
      <c r="E119" s="19"/>
      <c r="F119" s="19"/>
      <c r="G119" s="19"/>
      <c r="H119" s="19"/>
      <c r="I119" s="19"/>
      <c r="J119" s="19"/>
      <c r="K119" s="154"/>
      <c r="L119" s="19"/>
      <c r="M119" s="19"/>
      <c r="N119" s="19"/>
      <c r="O119" s="154"/>
      <c r="P119" s="185"/>
      <c r="Q119" s="19"/>
      <c r="R119" s="19"/>
    </row>
    <row r="120" spans="1:19">
      <c r="A120" s="10" t="s">
        <v>88</v>
      </c>
      <c r="D120" s="165"/>
      <c r="K120" s="165"/>
      <c r="O120" s="154"/>
      <c r="P120" s="185"/>
      <c r="S120" s="166"/>
    </row>
    <row r="121" spans="1:19">
      <c r="B121" s="36" t="s">
        <v>90</v>
      </c>
      <c r="D121" s="154">
        <v>52215.519999999997</v>
      </c>
      <c r="E121" s="19">
        <v>-693.62994000000003</v>
      </c>
      <c r="F121" s="19">
        <v>-338.58</v>
      </c>
      <c r="G121" s="19">
        <v>0</v>
      </c>
      <c r="H121" s="19">
        <v>0</v>
      </c>
      <c r="I121" s="19">
        <v>0</v>
      </c>
      <c r="J121" s="19">
        <f t="shared" ref="J121:J126" si="72">SUM(E121:I121)</f>
        <v>-1032.20994</v>
      </c>
      <c r="K121" s="154">
        <f t="shared" ref="K121:K126" si="73">D121+J121</f>
        <v>51183.310059999996</v>
      </c>
      <c r="L121" s="157">
        <v>0</v>
      </c>
      <c r="M121" s="19">
        <f t="shared" ref="M121:M126" si="74">ROUND(K121*L121*((366-30)/(366+30*L121)),0)</f>
        <v>0</v>
      </c>
      <c r="N121" s="19">
        <f t="shared" ref="N121:N126" si="75">SUM(M121:M121)</f>
        <v>0</v>
      </c>
      <c r="O121" s="154">
        <f t="shared" ref="O121:O126" si="76">K121+N121</f>
        <v>51183.310059999996</v>
      </c>
      <c r="P121" s="186"/>
      <c r="Q121" s="19">
        <f>J121+N121</f>
        <v>-1032.20994</v>
      </c>
      <c r="R121" s="19">
        <f t="shared" ref="R121:R126" si="77">+D121+Q121</f>
        <v>51183.310059999996</v>
      </c>
      <c r="S121" s="13"/>
    </row>
    <row r="122" spans="1:19">
      <c r="B122" s="36" t="s">
        <v>260</v>
      </c>
      <c r="D122" s="154">
        <v>236133.27</v>
      </c>
      <c r="E122" s="19">
        <v>-7189.5356700000002</v>
      </c>
      <c r="F122" s="19">
        <v>-1693.11</v>
      </c>
      <c r="G122" s="19">
        <v>0</v>
      </c>
      <c r="H122" s="19">
        <v>0</v>
      </c>
      <c r="I122" s="19">
        <v>0</v>
      </c>
      <c r="J122" s="19">
        <f t="shared" si="72"/>
        <v>-8882.6456699999999</v>
      </c>
      <c r="K122" s="154">
        <f t="shared" si="73"/>
        <v>227250.62432999999</v>
      </c>
      <c r="L122" s="157">
        <v>0</v>
      </c>
      <c r="M122" s="19">
        <f t="shared" si="74"/>
        <v>0</v>
      </c>
      <c r="N122" s="19">
        <f t="shared" si="75"/>
        <v>0</v>
      </c>
      <c r="O122" s="154">
        <f t="shared" si="76"/>
        <v>227250.62432999999</v>
      </c>
      <c r="P122" s="186"/>
      <c r="Q122" s="19">
        <f t="shared" ref="Q122:Q126" si="78">J122+N122</f>
        <v>-8882.6456699999999</v>
      </c>
      <c r="R122" s="19">
        <f t="shared" si="77"/>
        <v>227250.62432999999</v>
      </c>
      <c r="S122" s="13"/>
    </row>
    <row r="123" spans="1:19">
      <c r="B123" s="36" t="s">
        <v>93</v>
      </c>
      <c r="D123" s="154">
        <v>82892.25</v>
      </c>
      <c r="E123" s="19">
        <v>-2555.7694200000001</v>
      </c>
      <c r="F123" s="19">
        <v>-594.17999999999995</v>
      </c>
      <c r="G123" s="19">
        <v>0</v>
      </c>
      <c r="H123" s="19">
        <v>0</v>
      </c>
      <c r="I123" s="19">
        <v>0</v>
      </c>
      <c r="J123" s="19">
        <f t="shared" si="72"/>
        <v>-3149.9494199999999</v>
      </c>
      <c r="K123" s="154">
        <f t="shared" si="73"/>
        <v>79742.300579999996</v>
      </c>
      <c r="L123" s="157">
        <v>0</v>
      </c>
      <c r="M123" s="19">
        <f t="shared" si="74"/>
        <v>0</v>
      </c>
      <c r="N123" s="19">
        <f t="shared" si="75"/>
        <v>0</v>
      </c>
      <c r="O123" s="154">
        <f t="shared" si="76"/>
        <v>79742.300579999996</v>
      </c>
      <c r="P123" s="186"/>
      <c r="Q123" s="19">
        <f t="shared" si="78"/>
        <v>-3149.9494199999999</v>
      </c>
      <c r="R123" s="19">
        <f t="shared" si="77"/>
        <v>79742.300579999996</v>
      </c>
      <c r="S123" s="13"/>
    </row>
    <row r="124" spans="1:19">
      <c r="B124" s="36" t="s">
        <v>95</v>
      </c>
      <c r="D124" s="154">
        <v>663184.49</v>
      </c>
      <c r="E124" s="19">
        <v>-7265.0381100000004</v>
      </c>
      <c r="F124" s="19">
        <v>-4842.42</v>
      </c>
      <c r="G124" s="19">
        <v>0</v>
      </c>
      <c r="H124" s="19">
        <v>0</v>
      </c>
      <c r="I124" s="19">
        <v>0</v>
      </c>
      <c r="J124" s="19">
        <f>SUM(E124:I124)</f>
        <v>-12107.45811</v>
      </c>
      <c r="K124" s="154">
        <f t="shared" si="73"/>
        <v>651077.03188999998</v>
      </c>
      <c r="L124" s="157">
        <v>0</v>
      </c>
      <c r="M124" s="19">
        <f t="shared" si="74"/>
        <v>0</v>
      </c>
      <c r="N124" s="19">
        <f t="shared" si="75"/>
        <v>0</v>
      </c>
      <c r="O124" s="154">
        <f t="shared" si="76"/>
        <v>651077.03188999998</v>
      </c>
      <c r="P124" s="186"/>
      <c r="Q124" s="19">
        <f t="shared" si="78"/>
        <v>-12107.45811</v>
      </c>
      <c r="R124" s="19">
        <f t="shared" si="77"/>
        <v>651077.03188999998</v>
      </c>
      <c r="S124" s="13"/>
    </row>
    <row r="125" spans="1:19" s="23" customFormat="1">
      <c r="B125" s="36" t="s">
        <v>96</v>
      </c>
      <c r="D125" s="154">
        <v>244490.19</v>
      </c>
      <c r="E125" s="19">
        <v>-4293.9439499999999</v>
      </c>
      <c r="F125" s="19">
        <v>-1720.81</v>
      </c>
      <c r="G125" s="19">
        <v>0</v>
      </c>
      <c r="H125" s="19">
        <v>0</v>
      </c>
      <c r="I125" s="19">
        <v>0</v>
      </c>
      <c r="J125" s="19">
        <f t="shared" si="72"/>
        <v>-6014.7539500000003</v>
      </c>
      <c r="K125" s="154">
        <f t="shared" si="73"/>
        <v>238475.43604999999</v>
      </c>
      <c r="L125" s="157">
        <v>0</v>
      </c>
      <c r="M125" s="19">
        <f t="shared" si="74"/>
        <v>0</v>
      </c>
      <c r="N125" s="19">
        <f t="shared" si="75"/>
        <v>0</v>
      </c>
      <c r="O125" s="154">
        <f t="shared" si="76"/>
        <v>238475.43604999999</v>
      </c>
      <c r="P125" s="186"/>
      <c r="Q125" s="19">
        <f t="shared" si="78"/>
        <v>-6014.7539500000003</v>
      </c>
      <c r="R125" s="19">
        <f t="shared" si="77"/>
        <v>238475.43604999999</v>
      </c>
      <c r="S125" s="24"/>
    </row>
    <row r="126" spans="1:19" s="23" customFormat="1">
      <c r="B126" s="36" t="s">
        <v>97</v>
      </c>
      <c r="D126" s="158">
        <v>90.84</v>
      </c>
      <c r="E126" s="22">
        <v>0</v>
      </c>
      <c r="F126" s="22">
        <v>0</v>
      </c>
      <c r="G126" s="22">
        <v>0</v>
      </c>
      <c r="H126" s="22">
        <v>0</v>
      </c>
      <c r="I126" s="22">
        <v>0</v>
      </c>
      <c r="J126" s="22">
        <f t="shared" si="72"/>
        <v>0</v>
      </c>
      <c r="K126" s="158">
        <f t="shared" si="73"/>
        <v>90.84</v>
      </c>
      <c r="L126" s="159">
        <v>0</v>
      </c>
      <c r="M126" s="22">
        <f t="shared" si="74"/>
        <v>0</v>
      </c>
      <c r="N126" s="22">
        <f t="shared" si="75"/>
        <v>0</v>
      </c>
      <c r="O126" s="158">
        <f t="shared" si="76"/>
        <v>90.84</v>
      </c>
      <c r="P126" s="188"/>
      <c r="Q126" s="22">
        <f t="shared" si="78"/>
        <v>0</v>
      </c>
      <c r="R126" s="22">
        <f t="shared" si="77"/>
        <v>90.84</v>
      </c>
      <c r="S126" s="24"/>
    </row>
    <row r="127" spans="1:19">
      <c r="B127" s="1" t="s">
        <v>98</v>
      </c>
      <c r="D127" s="154">
        <f>SUM(D121:D126)</f>
        <v>1279006.56</v>
      </c>
      <c r="E127" s="19">
        <f>SUM(E121:E126)</f>
        <v>-21997.917090000003</v>
      </c>
      <c r="F127" s="19">
        <f>SUM(F121:F126)</f>
        <v>-9189.1</v>
      </c>
      <c r="G127" s="19">
        <f>SUM(G121:G126)</f>
        <v>0</v>
      </c>
      <c r="H127" s="19">
        <f>SUM(H121:H126)</f>
        <v>0</v>
      </c>
      <c r="I127" s="19">
        <f>SUM(I121:I125)</f>
        <v>0</v>
      </c>
      <c r="J127" s="19">
        <f>SUM(J121:J125)</f>
        <v>-31187.017090000001</v>
      </c>
      <c r="K127" s="154">
        <f>SUM(K121:K126)</f>
        <v>1247819.5429100001</v>
      </c>
      <c r="L127" s="157"/>
      <c r="M127" s="19">
        <f>SUM(M121:M126)</f>
        <v>0</v>
      </c>
      <c r="N127" s="19">
        <f>SUM(N121:N126)</f>
        <v>0</v>
      </c>
      <c r="O127" s="154">
        <f>SUM(O121:O126)</f>
        <v>1247819.5429100001</v>
      </c>
      <c r="P127" s="186"/>
      <c r="Q127" s="19">
        <f>SUM(Q121:Q126)</f>
        <v>-31187.017090000001</v>
      </c>
      <c r="R127" s="19">
        <f>SUM(R121:R126)</f>
        <v>1247819.5429100001</v>
      </c>
      <c r="S127" s="13"/>
    </row>
    <row r="128" spans="1:19">
      <c r="D128" s="154"/>
      <c r="E128" s="19"/>
      <c r="F128" s="19"/>
      <c r="G128" s="19"/>
      <c r="H128" s="19"/>
      <c r="I128" s="19"/>
      <c r="J128" s="19"/>
      <c r="K128" s="154"/>
      <c r="L128" s="157"/>
      <c r="M128" s="19"/>
      <c r="N128" s="19"/>
      <c r="O128" s="154"/>
      <c r="P128" s="186"/>
      <c r="Q128" s="19"/>
      <c r="R128" s="19"/>
      <c r="S128" s="13"/>
    </row>
    <row r="129" spans="1:19">
      <c r="B129" s="36" t="s">
        <v>36</v>
      </c>
      <c r="D129" s="158">
        <v>0</v>
      </c>
      <c r="E129" s="22">
        <v>0</v>
      </c>
      <c r="F129" s="22">
        <v>0</v>
      </c>
      <c r="G129" s="22">
        <v>0</v>
      </c>
      <c r="H129" s="22">
        <v>0</v>
      </c>
      <c r="I129" s="22">
        <v>0</v>
      </c>
      <c r="J129" s="22">
        <f>SUM(E129:I129)</f>
        <v>0</v>
      </c>
      <c r="K129" s="158">
        <f>D129+J129</f>
        <v>0</v>
      </c>
      <c r="L129" s="159">
        <v>0</v>
      </c>
      <c r="M129" s="19">
        <f t="shared" ref="M129" si="79">ROUND(K129*L129*((366-30)/(366+30*L129)),0)</f>
        <v>0</v>
      </c>
      <c r="N129" s="22">
        <f>SUM(M129:M129)</f>
        <v>0</v>
      </c>
      <c r="O129" s="158">
        <f>K129+N129</f>
        <v>0</v>
      </c>
      <c r="P129" s="188"/>
      <c r="Q129" s="22">
        <f t="shared" ref="Q129" si="80">J129+N129</f>
        <v>0</v>
      </c>
      <c r="R129" s="22">
        <f>+D129+Q129</f>
        <v>0</v>
      </c>
      <c r="S129" s="166"/>
    </row>
    <row r="130" spans="1:19">
      <c r="B130" s="36"/>
      <c r="D130" s="154"/>
      <c r="E130" s="22"/>
      <c r="F130" s="22"/>
      <c r="G130" s="22"/>
      <c r="H130" s="22"/>
      <c r="I130" s="22"/>
      <c r="J130" s="22"/>
      <c r="K130" s="158"/>
      <c r="L130" s="159"/>
      <c r="M130" s="22"/>
      <c r="N130" s="22"/>
      <c r="O130" s="158"/>
      <c r="P130" s="188"/>
      <c r="Q130" s="22"/>
      <c r="R130" s="22"/>
      <c r="S130" s="166"/>
    </row>
    <row r="131" spans="1:19">
      <c r="B131" s="1" t="s">
        <v>38</v>
      </c>
      <c r="D131" s="158">
        <v>-30000</v>
      </c>
      <c r="E131" s="22">
        <f>-D131</f>
        <v>30000</v>
      </c>
      <c r="F131" s="22">
        <v>0</v>
      </c>
      <c r="G131" s="22">
        <v>0</v>
      </c>
      <c r="H131" s="22">
        <v>0</v>
      </c>
      <c r="I131" s="22">
        <v>0</v>
      </c>
      <c r="J131" s="22">
        <f>SUM(E131:I131)</f>
        <v>30000</v>
      </c>
      <c r="K131" s="158">
        <f>D131+J131</f>
        <v>0</v>
      </c>
      <c r="L131" s="159">
        <v>0</v>
      </c>
      <c r="M131" s="22">
        <f t="shared" ref="M131:M133" si="81">ROUND(K131*L131*((366-30)/(366+30*L131)),0)</f>
        <v>0</v>
      </c>
      <c r="N131" s="22">
        <f>SUM(M131:M131)</f>
        <v>0</v>
      </c>
      <c r="O131" s="158">
        <f>K131+N131</f>
        <v>0</v>
      </c>
      <c r="P131" s="188"/>
      <c r="Q131" s="22">
        <f t="shared" ref="Q131:Q135" si="82">J131+N131</f>
        <v>30000</v>
      </c>
      <c r="R131" s="22">
        <f>+D131+Q131</f>
        <v>0</v>
      </c>
      <c r="S131" s="166"/>
    </row>
    <row r="132" spans="1:19">
      <c r="B132" s="1" t="s">
        <v>40</v>
      </c>
      <c r="D132" s="158">
        <v>-14437.61</v>
      </c>
      <c r="E132" s="22">
        <f>-D132</f>
        <v>14437.61</v>
      </c>
      <c r="F132" s="22">
        <v>0</v>
      </c>
      <c r="G132" s="22">
        <v>0</v>
      </c>
      <c r="H132" s="22">
        <v>0</v>
      </c>
      <c r="I132" s="22">
        <v>0</v>
      </c>
      <c r="J132" s="22">
        <f>SUM(E132:I132)</f>
        <v>14437.61</v>
      </c>
      <c r="K132" s="158">
        <f>D132+J132</f>
        <v>0</v>
      </c>
      <c r="L132" s="159">
        <v>0</v>
      </c>
      <c r="M132" s="22">
        <f t="shared" si="81"/>
        <v>0</v>
      </c>
      <c r="N132" s="22">
        <f>SUM(M132:M132)</f>
        <v>0</v>
      </c>
      <c r="O132" s="158">
        <f>K132+N132</f>
        <v>0</v>
      </c>
      <c r="P132" s="188"/>
      <c r="Q132" s="22">
        <f t="shared" si="82"/>
        <v>14437.61</v>
      </c>
      <c r="R132" s="22">
        <f>+D132+Q132</f>
        <v>0</v>
      </c>
      <c r="S132" s="166"/>
    </row>
    <row r="133" spans="1:19" s="23" customFormat="1">
      <c r="B133" s="1" t="s">
        <v>48</v>
      </c>
      <c r="D133" s="158">
        <v>11507.96</v>
      </c>
      <c r="E133" s="22">
        <f>-D133</f>
        <v>-11507.96</v>
      </c>
      <c r="F133" s="22">
        <v>0</v>
      </c>
      <c r="G133" s="22">
        <v>0</v>
      </c>
      <c r="H133" s="22">
        <v>0</v>
      </c>
      <c r="I133" s="22">
        <v>0</v>
      </c>
      <c r="J133" s="22">
        <f>SUM(E133:I133)</f>
        <v>-11507.96</v>
      </c>
      <c r="K133" s="158">
        <f>D133+J133</f>
        <v>0</v>
      </c>
      <c r="L133" s="159">
        <v>0</v>
      </c>
      <c r="M133" s="22">
        <f t="shared" si="81"/>
        <v>0</v>
      </c>
      <c r="N133" s="22">
        <f>SUM(M133:M133)</f>
        <v>0</v>
      </c>
      <c r="O133" s="158">
        <f>K133+N133</f>
        <v>0</v>
      </c>
      <c r="P133" s="188"/>
      <c r="Q133" s="22">
        <f t="shared" si="82"/>
        <v>-11507.96</v>
      </c>
      <c r="R133" s="22">
        <f>+D133+Q133</f>
        <v>0</v>
      </c>
      <c r="S133" s="24"/>
    </row>
    <row r="134" spans="1:19" s="23" customFormat="1">
      <c r="B134" s="1"/>
      <c r="D134" s="158"/>
      <c r="E134" s="22"/>
      <c r="F134" s="22"/>
      <c r="G134" s="22"/>
      <c r="H134" s="22"/>
      <c r="I134" s="22"/>
      <c r="J134" s="22"/>
      <c r="K134" s="158"/>
      <c r="L134" s="159"/>
      <c r="M134" s="22"/>
      <c r="N134" s="22"/>
      <c r="O134" s="158"/>
      <c r="P134" s="188"/>
      <c r="Q134" s="22"/>
      <c r="R134" s="22"/>
      <c r="S134" s="24"/>
    </row>
    <row r="135" spans="1:19" s="23" customFormat="1">
      <c r="B135" s="1" t="s">
        <v>147</v>
      </c>
      <c r="D135" s="158">
        <v>-104000</v>
      </c>
      <c r="E135" s="22">
        <v>0</v>
      </c>
      <c r="F135" s="22">
        <v>0</v>
      </c>
      <c r="G135" s="22">
        <v>0</v>
      </c>
      <c r="H135" s="22">
        <v>0</v>
      </c>
      <c r="I135" s="22">
        <v>0</v>
      </c>
      <c r="J135" s="22">
        <f>SUM(E135:I135)</f>
        <v>0</v>
      </c>
      <c r="K135" s="158">
        <f>D135+J135</f>
        <v>-104000</v>
      </c>
      <c r="L135" s="159">
        <v>0</v>
      </c>
      <c r="M135" s="22">
        <f t="shared" ref="M135" si="83">ROUND(K135*L135*((366-30)/(366+30*L135)),0)</f>
        <v>0</v>
      </c>
      <c r="N135" s="22">
        <f>SUM(M135:M135)</f>
        <v>0</v>
      </c>
      <c r="O135" s="158">
        <f>K135+N135</f>
        <v>-104000</v>
      </c>
      <c r="P135" s="188"/>
      <c r="Q135" s="22">
        <f t="shared" si="82"/>
        <v>0</v>
      </c>
      <c r="R135" s="22">
        <f>+D135+Q135</f>
        <v>-104000</v>
      </c>
      <c r="S135" s="24"/>
    </row>
    <row r="136" spans="1:19" s="23" customFormat="1">
      <c r="A136" s="1"/>
      <c r="C136" s="1"/>
      <c r="D136" s="158"/>
      <c r="E136" s="22"/>
      <c r="F136" s="22"/>
      <c r="G136" s="22"/>
      <c r="H136" s="22"/>
      <c r="I136" s="22"/>
      <c r="J136" s="22"/>
      <c r="K136" s="158"/>
      <c r="L136" s="22"/>
      <c r="M136" s="22"/>
      <c r="N136" s="22"/>
      <c r="O136" s="158"/>
      <c r="P136" s="188"/>
      <c r="Q136" s="22"/>
      <c r="R136" s="22"/>
      <c r="S136" s="24"/>
    </row>
    <row r="137" spans="1:19">
      <c r="B137" s="29" t="s">
        <v>6</v>
      </c>
      <c r="C137" s="30"/>
      <c r="D137" s="161">
        <f t="shared" ref="D137:O137" si="84">D127+D129+SUM(D131:D135)</f>
        <v>1142076.9100000001</v>
      </c>
      <c r="E137" s="35">
        <f t="shared" si="84"/>
        <v>10931.732909999999</v>
      </c>
      <c r="F137" s="35">
        <f t="shared" si="84"/>
        <v>-9189.1</v>
      </c>
      <c r="G137" s="35">
        <f t="shared" si="84"/>
        <v>0</v>
      </c>
      <c r="H137" s="35">
        <v>0</v>
      </c>
      <c r="I137" s="35">
        <f t="shared" si="84"/>
        <v>0</v>
      </c>
      <c r="J137" s="35">
        <f t="shared" si="84"/>
        <v>1742.6329100000003</v>
      </c>
      <c r="K137" s="161">
        <f t="shared" si="84"/>
        <v>1143819.5429100001</v>
      </c>
      <c r="L137" s="35">
        <f t="shared" si="84"/>
        <v>0</v>
      </c>
      <c r="M137" s="35">
        <f t="shared" si="84"/>
        <v>0</v>
      </c>
      <c r="N137" s="35">
        <f t="shared" si="84"/>
        <v>0</v>
      </c>
      <c r="O137" s="161">
        <f t="shared" si="84"/>
        <v>1143819.5429100001</v>
      </c>
      <c r="P137" s="34"/>
      <c r="Q137" s="35">
        <f>Q127+Q129+SUM(Q131:Q135)</f>
        <v>1742.6329100000003</v>
      </c>
      <c r="R137" s="35">
        <f>R127+R129+SUM(R131:R135)</f>
        <v>1143819.5429100001</v>
      </c>
      <c r="S137" s="13"/>
    </row>
    <row r="138" spans="1:19">
      <c r="D138" s="154"/>
      <c r="E138" s="19"/>
      <c r="F138" s="19"/>
      <c r="G138" s="19"/>
      <c r="H138" s="19"/>
      <c r="I138" s="19"/>
      <c r="J138" s="19"/>
      <c r="K138" s="165"/>
      <c r="N138" s="1" t="s">
        <v>65</v>
      </c>
      <c r="O138" s="154"/>
      <c r="P138" s="185"/>
      <c r="Q138" s="19"/>
      <c r="R138" s="19"/>
    </row>
    <row r="139" spans="1:19" ht="16.5" thickBot="1">
      <c r="D139" s="154"/>
      <c r="E139" s="19"/>
      <c r="F139" s="19"/>
      <c r="G139" s="19"/>
      <c r="H139" s="19"/>
      <c r="I139" s="168"/>
      <c r="J139" s="19"/>
      <c r="K139" s="165"/>
      <c r="O139" s="154"/>
      <c r="P139" s="185"/>
      <c r="Q139" s="19"/>
      <c r="R139" s="19"/>
    </row>
    <row r="140" spans="1:19" s="43" customFormat="1" ht="17.25" thickTop="1" thickBot="1">
      <c r="A140" s="1"/>
      <c r="B140" s="169" t="s">
        <v>148</v>
      </c>
      <c r="C140" s="40"/>
      <c r="D140" s="170">
        <f t="shared" ref="D140:K140" si="85">D38+D68+D97+D117+D137</f>
        <v>291893109.89000005</v>
      </c>
      <c r="E140" s="42">
        <f t="shared" si="85"/>
        <v>2814717.3612500001</v>
      </c>
      <c r="F140" s="42">
        <f t="shared" si="85"/>
        <v>-1930447.81</v>
      </c>
      <c r="G140" s="42">
        <f t="shared" si="85"/>
        <v>7379869.3899999997</v>
      </c>
      <c r="H140" s="42">
        <f t="shared" si="85"/>
        <v>-121749.96</v>
      </c>
      <c r="I140" s="42">
        <f t="shared" si="85"/>
        <v>-213052.28000000029</v>
      </c>
      <c r="J140" s="42">
        <f t="shared" si="85"/>
        <v>7929336.7012500009</v>
      </c>
      <c r="K140" s="170">
        <f t="shared" si="85"/>
        <v>299822446.59124994</v>
      </c>
      <c r="L140" s="42"/>
      <c r="M140" s="42">
        <f>M38+M68+M97+M117+M137</f>
        <v>4082797</v>
      </c>
      <c r="N140" s="42">
        <f>N38+N68+N97+N117+N137</f>
        <v>4082797</v>
      </c>
      <c r="O140" s="170">
        <f>O38+O68+O97+O117+O137</f>
        <v>303905243.59124994</v>
      </c>
      <c r="P140" s="191"/>
      <c r="Q140" s="42">
        <f>Q38+Q68+Q97+Q117+Q137</f>
        <v>12012133.701250004</v>
      </c>
      <c r="R140" s="42">
        <f>R38+R68+R97+R117+R137</f>
        <v>303905243.59124994</v>
      </c>
      <c r="S140" s="44"/>
    </row>
    <row r="141" spans="1:19" ht="16.5" thickTop="1">
      <c r="E141" s="171" t="s">
        <v>65</v>
      </c>
      <c r="F141" s="19"/>
      <c r="G141" s="19"/>
      <c r="H141" s="19"/>
      <c r="I141" s="1" t="s">
        <v>65</v>
      </c>
      <c r="K141" s="19" t="s">
        <v>65</v>
      </c>
      <c r="N141" s="19"/>
      <c r="O141" s="17" t="s">
        <v>65</v>
      </c>
      <c r="R141" s="13"/>
    </row>
    <row r="142" spans="1:19" ht="19.5" customHeight="1">
      <c r="D142" s="5" t="s">
        <v>261</v>
      </c>
      <c r="E142" s="172"/>
      <c r="F142" s="172"/>
      <c r="G142" s="172"/>
      <c r="H142" s="172"/>
      <c r="I142" s="172"/>
      <c r="J142" s="172"/>
      <c r="K142" s="172"/>
      <c r="L142" s="172"/>
      <c r="M142" s="172"/>
      <c r="N142" s="172"/>
      <c r="O142" s="172"/>
      <c r="Q142" s="19"/>
    </row>
    <row r="143" spans="1:19" ht="19.5" customHeight="1">
      <c r="D143" s="5" t="s">
        <v>262</v>
      </c>
      <c r="E143" s="172"/>
      <c r="F143" s="172"/>
      <c r="G143" s="172"/>
      <c r="H143" s="172"/>
      <c r="I143" s="172"/>
      <c r="J143" s="172"/>
      <c r="K143" s="172"/>
      <c r="L143" s="172"/>
      <c r="M143" s="172"/>
      <c r="N143" s="172"/>
      <c r="O143" s="172"/>
      <c r="Q143" s="19"/>
    </row>
    <row r="144" spans="1:19" ht="18.75">
      <c r="D144" s="48" t="s">
        <v>255</v>
      </c>
      <c r="J144" s="193"/>
      <c r="K144" s="193"/>
    </row>
    <row r="145" spans="4:13" ht="18.75">
      <c r="D145" s="48" t="s">
        <v>263</v>
      </c>
      <c r="E145" s="193"/>
      <c r="F145" s="193"/>
      <c r="G145" s="193"/>
      <c r="H145" s="193"/>
      <c r="I145" s="193"/>
      <c r="L145" s="48"/>
      <c r="M145" s="48"/>
    </row>
    <row r="146" spans="4:13" ht="18.75">
      <c r="D146" s="48" t="s">
        <v>264</v>
      </c>
      <c r="E146" s="194"/>
      <c r="F146" s="194"/>
    </row>
    <row r="148" spans="4:13">
      <c r="E148" s="13"/>
      <c r="F148" s="13"/>
      <c r="G148" s="13"/>
      <c r="H148" s="13"/>
      <c r="J148" s="19"/>
    </row>
    <row r="149" spans="4:13">
      <c r="E149" s="13"/>
      <c r="F149" s="13"/>
      <c r="G149" s="118"/>
      <c r="H149" s="118"/>
    </row>
    <row r="150" spans="4:13">
      <c r="D150" s="119"/>
      <c r="E150" s="13" t="s">
        <v>153</v>
      </c>
      <c r="F150" s="13"/>
      <c r="G150" s="13">
        <v>-8767311.3487500008</v>
      </c>
      <c r="H150" s="13"/>
    </row>
    <row r="151" spans="4:13">
      <c r="E151" s="1" t="s">
        <v>54</v>
      </c>
      <c r="G151" s="19">
        <f>E34+E64+E93</f>
        <v>-352618.49</v>
      </c>
      <c r="H151" s="19"/>
    </row>
    <row r="152" spans="4:13">
      <c r="E152" s="1" t="s">
        <v>42</v>
      </c>
      <c r="G152" s="19">
        <f>E28+E60</f>
        <v>1982102.8</v>
      </c>
      <c r="H152" s="19"/>
    </row>
    <row r="153" spans="4:13">
      <c r="E153" s="173" t="s">
        <v>44</v>
      </c>
      <c r="F153" s="173"/>
      <c r="G153" s="19">
        <f>E29</f>
        <v>-0.5</v>
      </c>
      <c r="H153" s="19"/>
    </row>
    <row r="154" spans="4:13">
      <c r="E154" s="173" t="s">
        <v>154</v>
      </c>
      <c r="F154" s="173"/>
      <c r="G154" s="19">
        <f>E30</f>
        <v>-0.33</v>
      </c>
      <c r="H154" s="19"/>
    </row>
    <row r="155" spans="4:13">
      <c r="E155" s="173" t="s">
        <v>38</v>
      </c>
      <c r="F155" s="173"/>
      <c r="G155" s="19">
        <f>E26+E58+E89+E108+E131</f>
        <v>3000000</v>
      </c>
      <c r="H155" s="19"/>
    </row>
    <row r="156" spans="4:13">
      <c r="E156" s="173" t="s">
        <v>155</v>
      </c>
      <c r="F156" s="173"/>
      <c r="G156" s="19">
        <f>E27+E59+E90+E109+E132</f>
        <v>11401101.759999998</v>
      </c>
      <c r="H156" s="19"/>
    </row>
    <row r="157" spans="4:13">
      <c r="E157" s="173" t="s">
        <v>156</v>
      </c>
      <c r="F157" s="173"/>
      <c r="G157" s="19">
        <f>E107</f>
        <v>-13900</v>
      </c>
      <c r="H157" s="19"/>
    </row>
    <row r="158" spans="4:13">
      <c r="E158" s="173" t="s">
        <v>48</v>
      </c>
      <c r="G158" s="19">
        <f>E31+E61+E91+E110+E133</f>
        <v>-4415957</v>
      </c>
      <c r="H158" s="19"/>
    </row>
    <row r="159" spans="4:13">
      <c r="E159" s="173" t="s">
        <v>50</v>
      </c>
      <c r="G159" s="19">
        <f>E32+E62+E111</f>
        <v>-18699.53</v>
      </c>
      <c r="H159" s="19"/>
    </row>
  </sheetData>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69" max="17"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3CB1D-41A3-417A-A822-4E371AF49FE4}">
  <sheetPr transitionEvaluation="1" transitionEntry="1"/>
  <dimension ref="A1:AN800"/>
  <sheetViews>
    <sheetView view="pageBreakPreview" zoomScale="80" zoomScaleNormal="75" zoomScaleSheetLayoutView="80" workbookViewId="0">
      <pane ySplit="10" topLeftCell="A86" activePane="bottomLeft" state="frozen"/>
      <selection activeCell="P173" sqref="P173"/>
      <selection pane="bottomLeft" activeCell="A86" sqref="A86"/>
    </sheetView>
  </sheetViews>
  <sheetFormatPr defaultColWidth="11.7109375" defaultRowHeight="15.75"/>
  <cols>
    <col min="1" max="1" width="24.7109375" style="240" customWidth="1"/>
    <col min="2" max="2" width="6.7109375" style="240" customWidth="1"/>
    <col min="3" max="3" width="17" style="240" customWidth="1"/>
    <col min="4" max="4" width="17" style="240" hidden="1" customWidth="1"/>
    <col min="5" max="5" width="2.42578125" style="240" hidden="1" customWidth="1"/>
    <col min="6" max="6" width="19.28515625" style="240" hidden="1" customWidth="1"/>
    <col min="7" max="7" width="11" style="240" bestFit="1" customWidth="1"/>
    <col min="8" max="8" width="3" style="240" customWidth="1"/>
    <col min="9" max="9" width="16.42578125" style="240" bestFit="1" customWidth="1"/>
    <col min="10" max="10" width="3.42578125" style="240" customWidth="1"/>
    <col min="11" max="11" width="10.85546875" style="240" bestFit="1" customWidth="1"/>
    <col min="12" max="12" width="2.7109375" style="240" customWidth="1"/>
    <col min="13" max="13" width="16.42578125" style="240" customWidth="1"/>
    <col min="14" max="14" width="2" style="240" customWidth="1"/>
    <col min="15" max="15" width="51.5703125" style="240" bestFit="1" customWidth="1"/>
    <col min="16" max="16" width="23.7109375" style="240" customWidth="1"/>
    <col min="17" max="17" width="19.140625" style="240" customWidth="1"/>
    <col min="18" max="18" width="16.140625" style="240" bestFit="1" customWidth="1"/>
    <col min="19" max="19" width="16.85546875" style="240" customWidth="1"/>
    <col min="20" max="20" width="15.140625" style="240" bestFit="1" customWidth="1"/>
    <col min="21" max="21" width="14.85546875" style="240" bestFit="1" customWidth="1"/>
    <col min="22" max="22" width="14" style="240" bestFit="1" customWidth="1"/>
    <col min="23" max="23" width="6.28515625" style="240" bestFit="1" customWidth="1"/>
    <col min="24" max="24" width="20.5703125" style="240" customWidth="1"/>
    <col min="25" max="25" width="11.7109375" style="240" customWidth="1"/>
    <col min="26" max="26" width="13.85546875" style="240" customWidth="1"/>
    <col min="27" max="16384" width="11.7109375" style="240"/>
  </cols>
  <sheetData>
    <row r="1" spans="1:33" ht="18">
      <c r="A1" s="765" t="s">
        <v>388</v>
      </c>
      <c r="B1" s="765"/>
      <c r="C1" s="765"/>
      <c r="D1" s="765"/>
      <c r="E1" s="765"/>
      <c r="F1" s="765"/>
      <c r="G1" s="765"/>
      <c r="H1" s="765"/>
      <c r="I1" s="765"/>
      <c r="J1" s="765"/>
      <c r="K1" s="765"/>
      <c r="L1" s="765"/>
      <c r="M1" s="765"/>
      <c r="N1" s="765"/>
      <c r="O1" s="765"/>
      <c r="P1" s="765"/>
      <c r="Q1" s="239"/>
    </row>
    <row r="2" spans="1:33" ht="18">
      <c r="A2" s="765" t="s">
        <v>389</v>
      </c>
      <c r="B2" s="765"/>
      <c r="C2" s="765"/>
      <c r="D2" s="765"/>
      <c r="E2" s="765"/>
      <c r="F2" s="765"/>
      <c r="G2" s="765"/>
      <c r="H2" s="765"/>
      <c r="I2" s="765"/>
      <c r="J2" s="765"/>
      <c r="K2" s="765"/>
      <c r="L2" s="765"/>
      <c r="M2" s="765"/>
      <c r="N2" s="765"/>
      <c r="O2" s="765"/>
      <c r="P2" s="765"/>
      <c r="Q2" s="239"/>
    </row>
    <row r="3" spans="1:33">
      <c r="A3" s="766" t="s">
        <v>390</v>
      </c>
      <c r="B3" s="766"/>
      <c r="C3" s="766"/>
      <c r="D3" s="766"/>
      <c r="E3" s="766"/>
      <c r="F3" s="766"/>
      <c r="G3" s="766"/>
      <c r="H3" s="766"/>
      <c r="I3" s="766"/>
      <c r="J3" s="766"/>
      <c r="K3" s="766"/>
      <c r="L3" s="766"/>
      <c r="M3" s="766"/>
      <c r="N3" s="766"/>
      <c r="O3" s="766"/>
      <c r="P3" s="766"/>
      <c r="Q3" s="241"/>
    </row>
    <row r="4" spans="1:33">
      <c r="A4" s="767" t="s">
        <v>391</v>
      </c>
      <c r="B4" s="767"/>
      <c r="C4" s="767"/>
      <c r="D4" s="767"/>
      <c r="E4" s="767"/>
      <c r="F4" s="767"/>
      <c r="G4" s="767"/>
      <c r="H4" s="767"/>
      <c r="I4" s="767"/>
      <c r="J4" s="767"/>
      <c r="K4" s="767"/>
      <c r="L4" s="767"/>
      <c r="M4" s="767"/>
      <c r="N4" s="767"/>
      <c r="O4" s="767"/>
      <c r="P4" s="767"/>
      <c r="Q4" s="242"/>
    </row>
    <row r="5" spans="1:33">
      <c r="A5" s="243"/>
      <c r="B5" s="244"/>
      <c r="C5" s="244"/>
      <c r="D5" s="245"/>
      <c r="E5" s="245"/>
      <c r="F5" s="244"/>
      <c r="G5" s="245"/>
      <c r="H5" s="245"/>
      <c r="I5" s="244"/>
      <c r="J5" s="244"/>
      <c r="K5" s="244"/>
      <c r="L5" s="244"/>
      <c r="M5" s="244"/>
      <c r="N5" s="244"/>
      <c r="O5" s="244"/>
      <c r="P5" s="244"/>
      <c r="Q5" s="244"/>
    </row>
    <row r="6" spans="1:33" hidden="1">
      <c r="A6" s="243"/>
      <c r="B6" s="244"/>
      <c r="C6" s="244"/>
      <c r="D6" s="245"/>
      <c r="E6" s="245"/>
      <c r="F6" s="244"/>
      <c r="G6" s="245"/>
      <c r="H6" s="245"/>
      <c r="I6" s="244"/>
      <c r="J6" s="244"/>
      <c r="K6" s="244"/>
      <c r="L6" s="244"/>
      <c r="M6" s="244"/>
      <c r="N6" s="244"/>
      <c r="O6" s="244"/>
      <c r="P6" s="244"/>
      <c r="Q6" s="244"/>
    </row>
    <row r="7" spans="1:33" hidden="1">
      <c r="A7" s="244"/>
      <c r="B7" s="244"/>
      <c r="C7" s="244"/>
      <c r="D7" s="245"/>
      <c r="E7" s="245"/>
      <c r="F7" s="244"/>
      <c r="G7" s="245"/>
      <c r="H7" s="245"/>
      <c r="I7" s="244"/>
      <c r="J7" s="244"/>
      <c r="K7" s="244"/>
      <c r="L7" s="244"/>
      <c r="M7" s="244"/>
      <c r="N7" s="244"/>
      <c r="O7" s="244"/>
      <c r="P7" s="244"/>
      <c r="Q7" s="244"/>
    </row>
    <row r="8" spans="1:33">
      <c r="A8" s="246"/>
      <c r="B8" s="246"/>
      <c r="C8" s="247"/>
      <c r="D8" s="248"/>
      <c r="E8" s="248"/>
      <c r="F8" s="249" t="s">
        <v>392</v>
      </c>
      <c r="G8" s="249" t="s">
        <v>393</v>
      </c>
      <c r="H8" s="248"/>
      <c r="I8" s="249" t="s">
        <v>393</v>
      </c>
      <c r="J8" s="249"/>
      <c r="K8" s="249" t="s">
        <v>393</v>
      </c>
      <c r="L8" s="248"/>
      <c r="M8" s="249" t="s">
        <v>393</v>
      </c>
      <c r="N8" s="250"/>
      <c r="O8" s="250"/>
      <c r="P8" s="250"/>
      <c r="Q8" s="250"/>
    </row>
    <row r="9" spans="1:33">
      <c r="A9" s="246"/>
      <c r="B9" s="246"/>
      <c r="C9" s="247" t="s">
        <v>394</v>
      </c>
      <c r="D9" s="249" t="s">
        <v>395</v>
      </c>
      <c r="E9" s="248"/>
      <c r="F9" s="249" t="s">
        <v>396</v>
      </c>
      <c r="G9" s="251" t="s">
        <v>397</v>
      </c>
      <c r="H9" s="249"/>
      <c r="I9" s="251" t="s">
        <v>397</v>
      </c>
      <c r="J9" s="251"/>
      <c r="K9" s="251" t="s">
        <v>398</v>
      </c>
      <c r="L9" s="249"/>
      <c r="M9" s="251" t="s">
        <v>398</v>
      </c>
      <c r="N9" s="250"/>
      <c r="O9" s="250"/>
      <c r="P9" s="250"/>
      <c r="Q9" s="250"/>
    </row>
    <row r="10" spans="1:33">
      <c r="A10" s="246"/>
      <c r="B10" s="246"/>
      <c r="C10" s="252" t="s">
        <v>225</v>
      </c>
      <c r="D10" s="253" t="s">
        <v>399</v>
      </c>
      <c r="E10" s="254"/>
      <c r="F10" s="253" t="s">
        <v>225</v>
      </c>
      <c r="G10" s="253" t="s">
        <v>399</v>
      </c>
      <c r="H10" s="249"/>
      <c r="I10" s="249" t="s">
        <v>396</v>
      </c>
      <c r="J10" s="249"/>
      <c r="K10" s="253" t="s">
        <v>399</v>
      </c>
      <c r="L10" s="249"/>
      <c r="M10" s="249" t="s">
        <v>396</v>
      </c>
      <c r="N10" s="249"/>
      <c r="O10" s="249"/>
      <c r="P10" s="249"/>
      <c r="Q10" s="249"/>
    </row>
    <row r="11" spans="1:33" hidden="1">
      <c r="A11" s="255" t="s">
        <v>400</v>
      </c>
      <c r="F11" s="256"/>
      <c r="I11" s="256"/>
      <c r="J11" s="256"/>
      <c r="K11" s="256"/>
      <c r="L11" s="256"/>
      <c r="M11" s="256"/>
      <c r="N11" s="256"/>
      <c r="O11" s="256"/>
      <c r="P11" s="256"/>
      <c r="Q11" s="256"/>
    </row>
    <row r="12" spans="1:33" hidden="1">
      <c r="A12" s="240" t="s">
        <v>401</v>
      </c>
      <c r="F12" s="256"/>
      <c r="I12" s="256"/>
      <c r="J12" s="256"/>
      <c r="K12" s="256"/>
      <c r="L12" s="256"/>
      <c r="M12" s="256"/>
      <c r="N12" s="256"/>
      <c r="O12" s="256"/>
      <c r="P12" s="256"/>
      <c r="Q12" s="256"/>
    </row>
    <row r="13" spans="1:33" hidden="1">
      <c r="F13" s="256"/>
      <c r="I13" s="256"/>
      <c r="J13" s="256"/>
      <c r="K13" s="256"/>
      <c r="L13" s="256"/>
      <c r="M13" s="256"/>
      <c r="N13" s="256"/>
      <c r="O13" s="256"/>
      <c r="P13" s="256"/>
      <c r="Q13" s="256"/>
    </row>
    <row r="14" spans="1:33" hidden="1">
      <c r="A14" s="240" t="s">
        <v>402</v>
      </c>
      <c r="F14" s="256"/>
      <c r="I14" s="256"/>
      <c r="J14" s="256"/>
      <c r="K14" s="256"/>
      <c r="L14" s="256"/>
      <c r="M14" s="256"/>
      <c r="N14" s="256"/>
      <c r="O14" s="256"/>
      <c r="P14" s="256"/>
      <c r="Q14" s="256"/>
    </row>
    <row r="15" spans="1:33" hidden="1">
      <c r="A15" s="240" t="s">
        <v>403</v>
      </c>
      <c r="C15" s="257">
        <f>C36+C54+C72</f>
        <v>26489.869513898491</v>
      </c>
      <c r="D15" s="258">
        <v>10.63</v>
      </c>
      <c r="F15" s="259">
        <f>F36+F54+F72</f>
        <v>281587</v>
      </c>
      <c r="G15" s="258">
        <v>10.79</v>
      </c>
      <c r="I15" s="259">
        <f>I36+I54+I72</f>
        <v>285825.69205496472</v>
      </c>
      <c r="J15" s="259"/>
      <c r="K15" s="259"/>
      <c r="L15" s="259"/>
      <c r="M15" s="259"/>
      <c r="N15" s="259"/>
      <c r="O15" s="259"/>
      <c r="P15" s="259"/>
      <c r="Q15" s="259"/>
      <c r="R15" s="260"/>
      <c r="S15" s="260"/>
      <c r="T15" s="260"/>
      <c r="AG15" s="256"/>
    </row>
    <row r="16" spans="1:33" hidden="1">
      <c r="A16" s="240" t="s">
        <v>404</v>
      </c>
      <c r="C16" s="257">
        <f>C37+C55+C73</f>
        <v>4203.5649449873126</v>
      </c>
      <c r="D16" s="258">
        <v>20.23</v>
      </c>
      <c r="F16" s="259">
        <f>F37+F55+F73</f>
        <v>85038</v>
      </c>
      <c r="G16" s="258">
        <v>20.53</v>
      </c>
      <c r="I16" s="259">
        <f>I37+I55+I73</f>
        <v>86299.188320589543</v>
      </c>
      <c r="J16" s="259"/>
      <c r="K16" s="259"/>
      <c r="L16" s="259"/>
      <c r="M16" s="259"/>
      <c r="N16" s="259"/>
      <c r="O16" s="259"/>
      <c r="P16" s="259"/>
      <c r="Q16" s="259"/>
      <c r="R16" s="260"/>
      <c r="S16" s="260"/>
      <c r="T16" s="260"/>
      <c r="AG16" s="256"/>
    </row>
    <row r="17" spans="1:33" hidden="1">
      <c r="A17" s="240" t="s">
        <v>405</v>
      </c>
      <c r="C17" s="257">
        <f>C38+C56+C74</f>
        <v>526.20017951728096</v>
      </c>
      <c r="D17" s="258">
        <v>41.86</v>
      </c>
      <c r="F17" s="259">
        <f>F38+F56+F74</f>
        <v>22027</v>
      </c>
      <c r="G17" s="258">
        <v>42.48</v>
      </c>
      <c r="I17" s="259">
        <f>I38+I56+I74</f>
        <v>22352.983625894096</v>
      </c>
      <c r="J17" s="259"/>
      <c r="K17" s="259"/>
      <c r="L17" s="259"/>
      <c r="M17" s="259"/>
      <c r="N17" s="259"/>
      <c r="O17" s="259"/>
      <c r="P17" s="259"/>
      <c r="Q17" s="259"/>
      <c r="R17" s="260"/>
      <c r="S17" s="260"/>
      <c r="T17" s="260"/>
      <c r="AG17" s="256"/>
    </row>
    <row r="18" spans="1:33" hidden="1">
      <c r="A18" s="240" t="s">
        <v>406</v>
      </c>
      <c r="C18" s="257"/>
      <c r="D18" s="261"/>
      <c r="F18" s="259"/>
      <c r="G18" s="261"/>
      <c r="I18" s="259"/>
      <c r="J18" s="259"/>
      <c r="K18" s="259"/>
      <c r="L18" s="259"/>
      <c r="M18" s="259"/>
      <c r="N18" s="259"/>
      <c r="O18" s="259"/>
      <c r="P18" s="259"/>
      <c r="Q18" s="259"/>
      <c r="R18" s="262"/>
      <c r="S18" s="262"/>
      <c r="T18" s="262"/>
      <c r="AG18" s="256"/>
    </row>
    <row r="19" spans="1:33" hidden="1">
      <c r="A19" s="240" t="s">
        <v>407</v>
      </c>
      <c r="C19" s="257">
        <f>C40+C58+C76</f>
        <v>2018.638768592042</v>
      </c>
      <c r="D19" s="258">
        <v>12.09</v>
      </c>
      <c r="F19" s="259">
        <f>F40+F58+F76</f>
        <v>24406</v>
      </c>
      <c r="G19" s="258">
        <v>12.27</v>
      </c>
      <c r="I19" s="259">
        <f>I40+I58+I76</f>
        <v>24768.697690624354</v>
      </c>
      <c r="J19" s="259"/>
      <c r="K19" s="259"/>
      <c r="L19" s="259"/>
      <c r="M19" s="259"/>
      <c r="N19" s="259"/>
      <c r="O19" s="259"/>
      <c r="P19" s="259"/>
      <c r="Q19" s="259"/>
      <c r="R19" s="260"/>
      <c r="S19" s="260"/>
      <c r="T19" s="260"/>
      <c r="AG19" s="256"/>
    </row>
    <row r="20" spans="1:33" hidden="1">
      <c r="A20" s="240" t="s">
        <v>408</v>
      </c>
      <c r="C20" s="257">
        <f>C41+C59+C77</f>
        <v>1655.2402129628979</v>
      </c>
      <c r="D20" s="258">
        <v>17.760000000000002</v>
      </c>
      <c r="F20" s="259">
        <f>F41+F59+F77</f>
        <v>29397</v>
      </c>
      <c r="G20" s="258">
        <v>18.02</v>
      </c>
      <c r="I20" s="259">
        <f>I41+I59+I77</f>
        <v>29827.42863759142</v>
      </c>
      <c r="J20" s="259"/>
      <c r="K20" s="259"/>
      <c r="L20" s="259"/>
      <c r="M20" s="259"/>
      <c r="N20" s="259"/>
      <c r="O20" s="259"/>
      <c r="P20" s="259"/>
      <c r="Q20" s="259"/>
      <c r="R20" s="260"/>
      <c r="S20" s="260"/>
      <c r="T20" s="260"/>
      <c r="AG20" s="256"/>
    </row>
    <row r="21" spans="1:33" hidden="1">
      <c r="A21" s="240" t="s">
        <v>409</v>
      </c>
      <c r="C21" s="257">
        <f>C42+C60+C78</f>
        <v>517.99922764535575</v>
      </c>
      <c r="D21" s="258">
        <v>28.64</v>
      </c>
      <c r="F21" s="259">
        <f>F42+F60+F78</f>
        <v>14836</v>
      </c>
      <c r="G21" s="258">
        <v>29.07</v>
      </c>
      <c r="I21" s="259">
        <f>I42+I60+I78</f>
        <v>15058.237547650491</v>
      </c>
      <c r="J21" s="259"/>
      <c r="K21" s="259"/>
      <c r="L21" s="259"/>
      <c r="M21" s="259"/>
      <c r="N21" s="259"/>
      <c r="O21" s="259"/>
      <c r="P21" s="259"/>
      <c r="Q21" s="259"/>
      <c r="R21" s="260"/>
      <c r="S21" s="260"/>
      <c r="T21" s="260"/>
      <c r="AG21" s="256"/>
    </row>
    <row r="22" spans="1:33" hidden="1">
      <c r="A22" s="240" t="s">
        <v>410</v>
      </c>
      <c r="C22" s="257">
        <f>C43+C61+C79</f>
        <v>561.33497359685657</v>
      </c>
      <c r="D22" s="263">
        <v>1</v>
      </c>
      <c r="F22" s="259">
        <f>F43+F61+F79</f>
        <v>561</v>
      </c>
      <c r="G22" s="258">
        <v>1</v>
      </c>
      <c r="I22" s="259">
        <f>I43+I61+I79</f>
        <v>561.33497359685657</v>
      </c>
      <c r="J22" s="259"/>
      <c r="K22" s="259"/>
      <c r="L22" s="259"/>
      <c r="M22" s="259"/>
      <c r="N22" s="259"/>
      <c r="O22" s="259"/>
      <c r="P22" s="259"/>
      <c r="Q22" s="259"/>
      <c r="AG22" s="256"/>
    </row>
    <row r="23" spans="1:33" s="264" customFormat="1" hidden="1">
      <c r="A23" s="264" t="s">
        <v>411</v>
      </c>
      <c r="C23" s="265">
        <f t="shared" ref="C23:C26" si="0">C44+C62+C80</f>
        <v>3257550</v>
      </c>
      <c r="D23" s="263"/>
      <c r="F23" s="266"/>
      <c r="G23" s="258">
        <v>0</v>
      </c>
      <c r="I23" s="266"/>
      <c r="J23" s="266"/>
      <c r="K23" s="266"/>
      <c r="L23" s="266"/>
      <c r="M23" s="266"/>
      <c r="N23" s="266"/>
      <c r="O23" s="266"/>
      <c r="P23" s="266"/>
      <c r="Q23" s="266"/>
      <c r="AG23" s="267"/>
    </row>
    <row r="24" spans="1:33" hidden="1">
      <c r="A24" s="240" t="s">
        <v>412</v>
      </c>
      <c r="C24" s="257">
        <f t="shared" si="0"/>
        <v>29531</v>
      </c>
      <c r="D24" s="258"/>
      <c r="F24" s="259"/>
      <c r="G24" s="258"/>
      <c r="I24" s="259"/>
      <c r="J24" s="259"/>
      <c r="K24" s="259"/>
      <c r="L24" s="259"/>
      <c r="M24" s="259"/>
      <c r="N24" s="259"/>
      <c r="O24" s="259"/>
      <c r="P24" s="259"/>
      <c r="Q24" s="259"/>
      <c r="AG24" s="256"/>
    </row>
    <row r="25" spans="1:33" hidden="1">
      <c r="A25" s="240" t="s">
        <v>33</v>
      </c>
      <c r="C25" s="257">
        <f t="shared" si="0"/>
        <v>3257550</v>
      </c>
      <c r="D25" s="263"/>
      <c r="F25" s="259">
        <f>F46+F64+F82</f>
        <v>457852</v>
      </c>
      <c r="G25" s="263"/>
      <c r="I25" s="259">
        <f>I46+I64+I82</f>
        <v>464693.56285091152</v>
      </c>
      <c r="J25" s="259"/>
      <c r="K25" s="259"/>
      <c r="L25" s="259"/>
      <c r="M25" s="259"/>
      <c r="N25" s="259"/>
      <c r="O25" s="259"/>
      <c r="P25" s="259"/>
      <c r="Q25" s="259"/>
      <c r="AG25" s="256"/>
    </row>
    <row r="26" spans="1:33" hidden="1">
      <c r="A26" s="240" t="s">
        <v>413</v>
      </c>
      <c r="C26" s="257">
        <f t="shared" si="0"/>
        <v>28196.413423238097</v>
      </c>
      <c r="D26" s="263"/>
      <c r="F26" s="256">
        <f>F47+F65+F83</f>
        <v>4619.063368053824</v>
      </c>
      <c r="G26" s="263"/>
      <c r="I26" s="256">
        <f>I47+I65+I83</f>
        <v>4619.063368053824</v>
      </c>
      <c r="J26" s="256"/>
      <c r="K26" s="256"/>
      <c r="L26" s="256"/>
      <c r="M26" s="256"/>
      <c r="N26" s="256"/>
      <c r="O26" s="256"/>
      <c r="P26" s="256"/>
      <c r="Q26" s="256"/>
      <c r="AG26" s="256"/>
    </row>
    <row r="27" spans="1:33" ht="16.5" hidden="1" thickBot="1">
      <c r="A27" s="240" t="s">
        <v>6</v>
      </c>
      <c r="C27" s="268">
        <f>C25+C26</f>
        <v>3285746.4134232383</v>
      </c>
      <c r="D27" s="269"/>
      <c r="E27" s="269"/>
      <c r="F27" s="269">
        <f>F25+F26</f>
        <v>462471.06336805382</v>
      </c>
      <c r="G27" s="270"/>
      <c r="H27" s="269"/>
      <c r="I27" s="269">
        <f>I25+I26</f>
        <v>469312.62621896534</v>
      </c>
      <c r="J27" s="270"/>
      <c r="K27" s="270"/>
      <c r="L27" s="270"/>
      <c r="M27" s="270"/>
      <c r="N27" s="270"/>
      <c r="O27" s="270"/>
      <c r="P27" s="270"/>
      <c r="Q27" s="270"/>
      <c r="AG27" s="256"/>
    </row>
    <row r="28" spans="1:33" hidden="1">
      <c r="A28" s="271" t="s">
        <v>414</v>
      </c>
      <c r="C28" s="257"/>
      <c r="D28" s="259"/>
      <c r="E28" s="259"/>
      <c r="F28" s="259"/>
      <c r="G28" s="259"/>
      <c r="H28" s="259"/>
      <c r="I28" s="259"/>
      <c r="J28" s="259"/>
      <c r="K28" s="259"/>
      <c r="L28" s="259"/>
      <c r="M28" s="259"/>
      <c r="N28" s="259"/>
      <c r="O28" s="259"/>
      <c r="P28" s="259"/>
      <c r="Q28" s="259"/>
      <c r="AG28" s="256"/>
    </row>
    <row r="29" spans="1:33" ht="18" hidden="1" customHeight="1">
      <c r="C29" s="257"/>
      <c r="D29" s="240" t="s">
        <v>65</v>
      </c>
      <c r="E29" s="257"/>
      <c r="F29" s="256"/>
      <c r="G29" s="240" t="s">
        <v>65</v>
      </c>
      <c r="H29" s="257"/>
      <c r="I29" s="256"/>
      <c r="J29" s="256"/>
      <c r="K29" s="256"/>
      <c r="L29" s="256"/>
      <c r="M29" s="256"/>
      <c r="N29" s="256"/>
      <c r="O29" s="256"/>
      <c r="P29" s="256"/>
      <c r="Q29" s="256"/>
      <c r="AG29" s="256"/>
    </row>
    <row r="30" spans="1:33" hidden="1">
      <c r="C30" s="257"/>
      <c r="E30" s="257"/>
      <c r="F30" s="256"/>
      <c r="H30" s="257"/>
      <c r="I30" s="256"/>
      <c r="J30" s="256"/>
      <c r="K30" s="256"/>
      <c r="L30" s="256"/>
      <c r="M30" s="256"/>
      <c r="N30" s="256"/>
      <c r="O30" s="256"/>
      <c r="P30" s="256"/>
      <c r="Q30" s="256"/>
      <c r="AG30" s="256"/>
    </row>
    <row r="31" spans="1:33" hidden="1">
      <c r="C31" s="257"/>
      <c r="E31" s="257"/>
      <c r="F31" s="256"/>
      <c r="H31" s="257"/>
      <c r="I31" s="256"/>
      <c r="J31" s="256"/>
      <c r="K31" s="256"/>
      <c r="L31" s="256"/>
      <c r="M31" s="256"/>
      <c r="N31" s="256"/>
      <c r="O31" s="256"/>
      <c r="P31" s="256"/>
      <c r="Q31" s="256"/>
      <c r="AG31" s="256"/>
    </row>
    <row r="32" spans="1:33" hidden="1">
      <c r="A32" s="255" t="s">
        <v>400</v>
      </c>
      <c r="F32" s="256"/>
      <c r="I32" s="256"/>
      <c r="J32" s="256"/>
      <c r="K32" s="256"/>
      <c r="L32" s="256"/>
      <c r="M32" s="256"/>
      <c r="N32" s="256"/>
      <c r="O32" s="256"/>
      <c r="P32" s="256"/>
      <c r="Q32" s="256"/>
      <c r="AG32" s="256"/>
    </row>
    <row r="33" spans="1:33" hidden="1">
      <c r="A33" s="240" t="s">
        <v>415</v>
      </c>
      <c r="F33" s="256"/>
      <c r="I33" s="256"/>
      <c r="J33" s="256"/>
      <c r="K33" s="256"/>
      <c r="L33" s="256"/>
      <c r="M33" s="256"/>
      <c r="N33" s="256"/>
      <c r="O33" s="256"/>
      <c r="P33" s="256"/>
      <c r="Q33" s="256"/>
      <c r="R33" s="272"/>
      <c r="S33" s="272"/>
      <c r="T33" s="272"/>
      <c r="U33" s="272"/>
      <c r="V33" s="272"/>
      <c r="W33" s="272"/>
      <c r="X33" s="272"/>
      <c r="Y33" s="272"/>
      <c r="Z33" s="272"/>
      <c r="AG33" s="256"/>
    </row>
    <row r="34" spans="1:33" hidden="1">
      <c r="F34" s="256"/>
      <c r="I34" s="256"/>
      <c r="J34" s="256"/>
      <c r="K34" s="256"/>
      <c r="L34" s="256"/>
      <c r="M34" s="256"/>
      <c r="N34" s="256"/>
      <c r="O34" s="256"/>
      <c r="P34" s="256"/>
      <c r="Q34" s="256"/>
      <c r="R34" s="272"/>
      <c r="S34" s="272"/>
      <c r="T34" s="272"/>
      <c r="U34" s="272"/>
      <c r="V34" s="272"/>
      <c r="W34" s="272"/>
      <c r="X34" s="272"/>
      <c r="Y34" s="272"/>
      <c r="Z34" s="272"/>
      <c r="AG34" s="256"/>
    </row>
    <row r="35" spans="1:33" hidden="1">
      <c r="A35" s="240" t="s">
        <v>402</v>
      </c>
      <c r="F35" s="256"/>
      <c r="I35" s="256"/>
      <c r="J35" s="256"/>
      <c r="K35" s="256"/>
      <c r="L35" s="256"/>
      <c r="M35" s="256"/>
      <c r="N35" s="256"/>
      <c r="O35" s="256"/>
      <c r="P35" s="256"/>
      <c r="Q35" s="256"/>
      <c r="R35" s="273"/>
      <c r="S35" s="273"/>
      <c r="T35" s="273"/>
      <c r="U35" s="274"/>
      <c r="V35" s="275"/>
      <c r="W35" s="272"/>
      <c r="X35" s="272"/>
      <c r="Y35" s="272"/>
      <c r="Z35" s="272"/>
      <c r="AG35" s="256"/>
    </row>
    <row r="36" spans="1:33" hidden="1">
      <c r="A36" s="240" t="s">
        <v>403</v>
      </c>
      <c r="C36" s="257">
        <v>12319.411199591441</v>
      </c>
      <c r="D36" s="258">
        <v>10.63</v>
      </c>
      <c r="F36" s="259">
        <f>ROUND(D36*$C36,0)</f>
        <v>130955</v>
      </c>
      <c r="G36" s="258">
        <v>10.79</v>
      </c>
      <c r="I36" s="259">
        <f>G36*C36</f>
        <v>132926.44684359164</v>
      </c>
      <c r="J36" s="259"/>
      <c r="K36" s="259"/>
      <c r="L36" s="259"/>
      <c r="M36" s="259"/>
      <c r="N36" s="259"/>
      <c r="O36" s="259"/>
      <c r="P36" s="259"/>
      <c r="Q36" s="259"/>
      <c r="R36" s="276"/>
      <c r="S36" s="276"/>
      <c r="T36" s="276"/>
      <c r="U36" s="277"/>
      <c r="V36" s="272"/>
      <c r="W36" s="274"/>
      <c r="X36" s="274"/>
      <c r="Y36" s="278"/>
      <c r="Z36" s="274"/>
      <c r="AG36" s="256"/>
    </row>
    <row r="37" spans="1:33" hidden="1">
      <c r="A37" s="240" t="s">
        <v>404</v>
      </c>
      <c r="C37" s="257">
        <v>269.40125116474059</v>
      </c>
      <c r="D37" s="258">
        <v>20.23</v>
      </c>
      <c r="F37" s="259">
        <f>ROUND(D37*$C37,0)</f>
        <v>5450</v>
      </c>
      <c r="G37" s="258">
        <v>20.53</v>
      </c>
      <c r="I37" s="259">
        <f>G37*C37</f>
        <v>5530.8076864121249</v>
      </c>
      <c r="J37" s="259"/>
      <c r="K37" s="259"/>
      <c r="L37" s="259"/>
      <c r="M37" s="259"/>
      <c r="N37" s="259"/>
      <c r="O37" s="259"/>
      <c r="P37" s="259"/>
      <c r="Q37" s="259"/>
      <c r="R37" s="279"/>
      <c r="S37" s="279"/>
      <c r="T37" s="279"/>
      <c r="U37" s="272"/>
      <c r="V37" s="272"/>
      <c r="W37" s="274"/>
      <c r="X37" s="274"/>
      <c r="Y37" s="278"/>
      <c r="Z37" s="274"/>
      <c r="AG37" s="256"/>
    </row>
    <row r="38" spans="1:33" hidden="1">
      <c r="A38" s="240" t="s">
        <v>405</v>
      </c>
      <c r="C38" s="257">
        <v>0</v>
      </c>
      <c r="D38" s="258">
        <v>41.86</v>
      </c>
      <c r="F38" s="259">
        <f>ROUND(D38*$C38,0)</f>
        <v>0</v>
      </c>
      <c r="G38" s="258">
        <v>42.48</v>
      </c>
      <c r="I38" s="259">
        <f>G38*C38</f>
        <v>0</v>
      </c>
      <c r="J38" s="259"/>
      <c r="K38" s="259"/>
      <c r="L38" s="259"/>
      <c r="M38" s="259"/>
      <c r="N38" s="259"/>
      <c r="O38" s="259"/>
      <c r="P38" s="259"/>
      <c r="Q38" s="259"/>
      <c r="R38" s="279"/>
      <c r="S38" s="279"/>
      <c r="T38" s="279"/>
      <c r="U38" s="272"/>
      <c r="V38" s="272"/>
      <c r="W38" s="274"/>
      <c r="X38" s="274"/>
      <c r="Y38" s="278"/>
      <c r="Z38" s="274"/>
      <c r="AG38" s="256"/>
    </row>
    <row r="39" spans="1:33" hidden="1">
      <c r="A39" s="240" t="s">
        <v>406</v>
      </c>
      <c r="C39" s="257"/>
      <c r="D39" s="258"/>
      <c r="F39" s="259"/>
      <c r="G39" s="258"/>
      <c r="I39" s="259"/>
      <c r="J39" s="259"/>
      <c r="K39" s="259"/>
      <c r="L39" s="259"/>
      <c r="M39" s="259"/>
      <c r="N39" s="259"/>
      <c r="O39" s="259"/>
      <c r="P39" s="259"/>
      <c r="Q39" s="259"/>
      <c r="R39" s="279"/>
      <c r="S39" s="279"/>
      <c r="T39" s="279"/>
      <c r="U39" s="272"/>
      <c r="V39" s="272"/>
      <c r="W39" s="274"/>
      <c r="X39" s="274"/>
      <c r="Y39" s="278"/>
      <c r="Z39" s="274"/>
      <c r="AG39" s="256"/>
    </row>
    <row r="40" spans="1:33" hidden="1">
      <c r="A40" s="240" t="s">
        <v>407</v>
      </c>
      <c r="C40" s="257">
        <v>815.26657972914199</v>
      </c>
      <c r="D40" s="258">
        <v>12.09</v>
      </c>
      <c r="F40" s="259">
        <f>ROUND(D40*$C40,0)</f>
        <v>9857</v>
      </c>
      <c r="G40" s="258">
        <v>12.27</v>
      </c>
      <c r="I40" s="259">
        <f t="shared" ref="I40:I43" si="1">G40*C40</f>
        <v>10003.320933276573</v>
      </c>
      <c r="J40" s="259"/>
      <c r="K40" s="259"/>
      <c r="L40" s="259"/>
      <c r="M40" s="259"/>
      <c r="N40" s="259"/>
      <c r="O40" s="259"/>
      <c r="P40" s="259"/>
      <c r="Q40" s="259"/>
      <c r="R40" s="279"/>
      <c r="S40" s="279"/>
      <c r="T40" s="279"/>
      <c r="U40" s="272"/>
      <c r="V40" s="272"/>
      <c r="W40" s="274"/>
      <c r="X40" s="274"/>
      <c r="Y40" s="278"/>
      <c r="Z40" s="274"/>
      <c r="AG40" s="256"/>
    </row>
    <row r="41" spans="1:33" hidden="1">
      <c r="A41" s="240" t="s">
        <v>408</v>
      </c>
      <c r="C41" s="257">
        <v>197.43500610479001</v>
      </c>
      <c r="D41" s="258">
        <v>17.760000000000002</v>
      </c>
      <c r="F41" s="259">
        <f>ROUND(D41*$C41,0)</f>
        <v>3506</v>
      </c>
      <c r="G41" s="258">
        <v>18.02</v>
      </c>
      <c r="I41" s="259">
        <f t="shared" si="1"/>
        <v>3557.7788100083158</v>
      </c>
      <c r="J41" s="259"/>
      <c r="K41" s="259"/>
      <c r="L41" s="259"/>
      <c r="M41" s="259"/>
      <c r="N41" s="259"/>
      <c r="O41" s="259"/>
      <c r="P41" s="259"/>
      <c r="Q41" s="259"/>
      <c r="R41" s="279"/>
      <c r="S41" s="279"/>
      <c r="T41" s="279"/>
      <c r="U41" s="272"/>
      <c r="V41" s="272"/>
      <c r="W41" s="274"/>
      <c r="X41" s="274"/>
      <c r="Y41" s="278"/>
      <c r="Z41" s="274"/>
      <c r="AG41" s="256"/>
    </row>
    <row r="42" spans="1:33" hidden="1">
      <c r="A42" s="240" t="s">
        <v>409</v>
      </c>
      <c r="C42" s="257">
        <v>12.0001539348952</v>
      </c>
      <c r="D42" s="258">
        <v>28.64</v>
      </c>
      <c r="F42" s="259">
        <f>ROUND(D42*$C42,0)</f>
        <v>344</v>
      </c>
      <c r="G42" s="258">
        <v>29.07</v>
      </c>
      <c r="I42" s="259">
        <f t="shared" si="1"/>
        <v>348.84447488740346</v>
      </c>
      <c r="J42" s="259"/>
      <c r="K42" s="259"/>
      <c r="L42" s="259"/>
      <c r="M42" s="259"/>
      <c r="N42" s="259"/>
      <c r="O42" s="259"/>
      <c r="P42" s="259"/>
      <c r="Q42" s="259"/>
      <c r="R42" s="279"/>
      <c r="S42" s="279"/>
      <c r="T42" s="279"/>
      <c r="U42" s="272"/>
      <c r="V42" s="272"/>
      <c r="W42" s="274"/>
      <c r="X42" s="274"/>
      <c r="Y42" s="278"/>
      <c r="Z42" s="274"/>
      <c r="AG42" s="256"/>
    </row>
    <row r="43" spans="1:33" hidden="1">
      <c r="A43" s="240" t="s">
        <v>410</v>
      </c>
      <c r="C43" s="257">
        <v>105.16961673026219</v>
      </c>
      <c r="D43" s="258">
        <v>1</v>
      </c>
      <c r="F43" s="256">
        <f>ROUND(D43*$C43,0)</f>
        <v>105</v>
      </c>
      <c r="G43" s="258">
        <v>1</v>
      </c>
      <c r="I43" s="259">
        <f t="shared" si="1"/>
        <v>105.16961673026219</v>
      </c>
      <c r="J43" s="259"/>
      <c r="K43" s="259"/>
      <c r="L43" s="259"/>
      <c r="M43" s="259"/>
      <c r="N43" s="259"/>
      <c r="O43" s="259"/>
      <c r="P43" s="259"/>
      <c r="Q43" s="259"/>
      <c r="R43" s="272"/>
      <c r="S43" s="272"/>
      <c r="T43" s="272"/>
      <c r="U43" s="272"/>
      <c r="V43" s="272"/>
      <c r="W43" s="274"/>
      <c r="X43" s="274"/>
      <c r="Y43" s="274"/>
      <c r="Z43" s="274"/>
      <c r="AG43" s="256"/>
    </row>
    <row r="44" spans="1:33" s="264" customFormat="1" hidden="1">
      <c r="A44" s="264" t="s">
        <v>416</v>
      </c>
      <c r="C44" s="265">
        <f>C46</f>
        <v>1033526</v>
      </c>
      <c r="D44" s="263"/>
      <c r="F44" s="266"/>
      <c r="G44" s="258">
        <v>0</v>
      </c>
      <c r="I44" s="266"/>
      <c r="J44" s="266"/>
      <c r="K44" s="266"/>
      <c r="L44" s="266"/>
      <c r="M44" s="266"/>
      <c r="N44" s="266"/>
      <c r="O44" s="266"/>
      <c r="P44" s="266"/>
      <c r="Q44" s="266"/>
      <c r="AG44" s="267"/>
    </row>
    <row r="45" spans="1:33" hidden="1">
      <c r="A45" s="240" t="s">
        <v>412</v>
      </c>
      <c r="C45" s="257">
        <v>13372</v>
      </c>
      <c r="D45" s="258"/>
      <c r="F45" s="259"/>
      <c r="G45" s="258"/>
      <c r="I45" s="259"/>
      <c r="J45" s="259"/>
      <c r="K45" s="259"/>
      <c r="L45" s="259"/>
      <c r="M45" s="259"/>
      <c r="N45" s="259"/>
      <c r="O45" s="259"/>
      <c r="P45" s="259"/>
      <c r="Q45" s="259"/>
      <c r="R45" s="272"/>
      <c r="S45" s="272"/>
      <c r="T45" s="272"/>
      <c r="U45" s="272"/>
      <c r="V45" s="272"/>
      <c r="W45" s="280"/>
      <c r="X45" s="272"/>
      <c r="Y45" s="272"/>
      <c r="Z45" s="272"/>
      <c r="AG45" s="256"/>
    </row>
    <row r="46" spans="1:33" hidden="1">
      <c r="A46" s="240" t="s">
        <v>33</v>
      </c>
      <c r="C46" s="257">
        <v>1033526</v>
      </c>
      <c r="D46" s="263"/>
      <c r="F46" s="256">
        <f>SUM(F36:F43)</f>
        <v>150217</v>
      </c>
      <c r="G46" s="263"/>
      <c r="I46" s="256">
        <f>SUM(I36:I43)</f>
        <v>152472.36836490635</v>
      </c>
      <c r="J46" s="256"/>
      <c r="K46" s="256"/>
      <c r="L46" s="256"/>
      <c r="M46" s="256"/>
      <c r="N46" s="256"/>
      <c r="O46" s="256"/>
      <c r="P46" s="256"/>
      <c r="Q46" s="256"/>
      <c r="V46" s="272"/>
      <c r="W46" s="272"/>
      <c r="X46" s="272"/>
      <c r="Y46" s="272"/>
      <c r="Z46" s="272"/>
      <c r="AG46" s="256"/>
    </row>
    <row r="47" spans="1:33" hidden="1">
      <c r="A47" s="240" t="s">
        <v>413</v>
      </c>
      <c r="C47" s="257">
        <v>13388.012256127642</v>
      </c>
      <c r="D47" s="263"/>
      <c r="F47" s="256">
        <f>I47</f>
        <v>2236.7857072807878</v>
      </c>
      <c r="G47" s="263"/>
      <c r="I47" s="256">
        <v>2236.7857072807878</v>
      </c>
      <c r="J47" s="256"/>
      <c r="K47" s="256"/>
      <c r="L47" s="256"/>
      <c r="M47" s="256"/>
      <c r="N47" s="256"/>
      <c r="O47" s="256"/>
      <c r="P47" s="256"/>
      <c r="Q47" s="256"/>
      <c r="R47" s="276"/>
      <c r="S47" s="276"/>
      <c r="T47" s="276"/>
      <c r="U47" s="274"/>
      <c r="V47" s="272"/>
      <c r="W47" s="272"/>
      <c r="X47" s="272"/>
      <c r="Y47" s="272"/>
      <c r="Z47" s="272"/>
      <c r="AG47" s="256"/>
    </row>
    <row r="48" spans="1:33" ht="16.5" hidden="1" thickBot="1">
      <c r="A48" s="240" t="s">
        <v>6</v>
      </c>
      <c r="C48" s="268">
        <f>C46+C47</f>
        <v>1046914.0122561277</v>
      </c>
      <c r="D48" s="269"/>
      <c r="E48" s="269"/>
      <c r="F48" s="269">
        <f>F46+F47</f>
        <v>152453.7857072808</v>
      </c>
      <c r="G48" s="270"/>
      <c r="H48" s="269"/>
      <c r="I48" s="269">
        <f>I46+I47</f>
        <v>154709.15407218714</v>
      </c>
      <c r="J48" s="270"/>
      <c r="K48" s="270"/>
      <c r="L48" s="270"/>
      <c r="M48" s="270"/>
      <c r="N48" s="270"/>
      <c r="O48" s="270"/>
      <c r="P48" s="270"/>
      <c r="Q48" s="270"/>
      <c r="R48" s="272"/>
      <c r="S48" s="272"/>
      <c r="T48" s="272"/>
      <c r="U48" s="272"/>
      <c r="V48" s="272"/>
      <c r="W48" s="272"/>
      <c r="X48" s="272"/>
      <c r="Y48" s="272"/>
      <c r="Z48" s="272"/>
      <c r="AG48" s="256"/>
    </row>
    <row r="49" spans="1:33" hidden="1">
      <c r="C49" s="257"/>
      <c r="D49" s="240" t="s">
        <v>65</v>
      </c>
      <c r="E49" s="257"/>
      <c r="F49" s="256"/>
      <c r="G49" s="240" t="s">
        <v>65</v>
      </c>
      <c r="H49" s="257"/>
      <c r="I49" s="256"/>
      <c r="J49" s="256"/>
      <c r="K49" s="256"/>
      <c r="L49" s="256"/>
      <c r="M49" s="256"/>
      <c r="N49" s="256"/>
      <c r="O49" s="256"/>
      <c r="P49" s="256"/>
      <c r="Q49" s="256"/>
      <c r="V49" s="272"/>
      <c r="W49" s="272"/>
      <c r="X49" s="272"/>
      <c r="Y49" s="272"/>
      <c r="Z49" s="272"/>
      <c r="AG49" s="256"/>
    </row>
    <row r="50" spans="1:33" hidden="1">
      <c r="A50" s="255" t="s">
        <v>400</v>
      </c>
      <c r="F50" s="256"/>
      <c r="I50" s="256"/>
      <c r="J50" s="256"/>
      <c r="K50" s="256"/>
      <c r="L50" s="256"/>
      <c r="M50" s="256"/>
      <c r="N50" s="256"/>
      <c r="O50" s="256"/>
      <c r="P50" s="256"/>
      <c r="Q50" s="256"/>
      <c r="V50" s="272"/>
      <c r="W50" s="272"/>
      <c r="X50" s="272"/>
      <c r="Y50" s="272"/>
      <c r="Z50" s="272"/>
      <c r="AG50" s="256"/>
    </row>
    <row r="51" spans="1:33" hidden="1">
      <c r="A51" s="240" t="s">
        <v>417</v>
      </c>
      <c r="F51" s="256"/>
      <c r="I51" s="256"/>
      <c r="J51" s="256"/>
      <c r="K51" s="256"/>
      <c r="L51" s="256"/>
      <c r="M51" s="256"/>
      <c r="N51" s="256"/>
      <c r="O51" s="256"/>
      <c r="P51" s="256"/>
      <c r="Q51" s="256"/>
      <c r="R51" s="272"/>
      <c r="S51" s="272"/>
      <c r="T51" s="272"/>
      <c r="U51" s="272"/>
      <c r="V51" s="272"/>
      <c r="W51" s="272"/>
      <c r="X51" s="272"/>
      <c r="Y51" s="272"/>
      <c r="Z51" s="272"/>
      <c r="AG51" s="256"/>
    </row>
    <row r="52" spans="1:33" hidden="1">
      <c r="F52" s="256"/>
      <c r="I52" s="256"/>
      <c r="J52" s="256"/>
      <c r="K52" s="256"/>
      <c r="L52" s="256"/>
      <c r="M52" s="256"/>
      <c r="N52" s="256"/>
      <c r="O52" s="256"/>
      <c r="P52" s="256"/>
      <c r="Q52" s="256"/>
      <c r="R52" s="272"/>
      <c r="S52" s="272"/>
      <c r="T52" s="272"/>
      <c r="U52" s="272"/>
      <c r="V52" s="272"/>
      <c r="W52" s="272"/>
      <c r="X52" s="272"/>
      <c r="Y52" s="272"/>
      <c r="Z52" s="272"/>
      <c r="AG52" s="256"/>
    </row>
    <row r="53" spans="1:33" hidden="1">
      <c r="A53" s="240" t="s">
        <v>402</v>
      </c>
      <c r="F53" s="256"/>
      <c r="I53" s="256"/>
      <c r="J53" s="256"/>
      <c r="K53" s="256"/>
      <c r="L53" s="256"/>
      <c r="M53" s="256"/>
      <c r="N53" s="256"/>
      <c r="O53" s="256"/>
      <c r="P53" s="256"/>
      <c r="Q53" s="256"/>
      <c r="R53" s="273"/>
      <c r="S53" s="273"/>
      <c r="T53" s="273"/>
      <c r="U53" s="274"/>
      <c r="V53" s="275"/>
      <c r="W53" s="272"/>
      <c r="X53" s="272"/>
      <c r="Y53" s="272"/>
      <c r="Z53" s="272"/>
      <c r="AG53" s="256"/>
    </row>
    <row r="54" spans="1:33" hidden="1">
      <c r="A54" s="240" t="s">
        <v>403</v>
      </c>
      <c r="C54" s="257">
        <v>13565.461216694168</v>
      </c>
      <c r="D54" s="258">
        <v>10.63</v>
      </c>
      <c r="F54" s="259">
        <f>ROUND(D54*$C54,0)</f>
        <v>144201</v>
      </c>
      <c r="G54" s="258">
        <v>10.79</v>
      </c>
      <c r="I54" s="259">
        <f t="shared" ref="I54:I56" si="2">G54*C54</f>
        <v>146371.32652813007</v>
      </c>
      <c r="J54" s="259"/>
      <c r="K54" s="259"/>
      <c r="L54" s="259"/>
      <c r="M54" s="259"/>
      <c r="N54" s="259"/>
      <c r="O54" s="259"/>
      <c r="P54" s="259"/>
      <c r="Q54" s="259"/>
      <c r="R54" s="276"/>
      <c r="S54" s="276"/>
      <c r="T54" s="276"/>
      <c r="U54" s="277"/>
      <c r="V54" s="272"/>
      <c r="W54" s="274"/>
      <c r="X54" s="274"/>
      <c r="Y54" s="278"/>
      <c r="Z54" s="274"/>
      <c r="AG54" s="256"/>
    </row>
    <row r="55" spans="1:33" hidden="1">
      <c r="A55" s="240" t="s">
        <v>404</v>
      </c>
      <c r="C55" s="257">
        <v>3532.598813033077</v>
      </c>
      <c r="D55" s="258">
        <v>20.23</v>
      </c>
      <c r="F55" s="259">
        <f>ROUND(D55*$C55,0)</f>
        <v>71464</v>
      </c>
      <c r="G55" s="258">
        <v>20.53</v>
      </c>
      <c r="I55" s="259">
        <f t="shared" si="2"/>
        <v>72524.253631569081</v>
      </c>
      <c r="J55" s="259"/>
      <c r="K55" s="259"/>
      <c r="L55" s="259"/>
      <c r="M55" s="259"/>
      <c r="N55" s="259"/>
      <c r="O55" s="259"/>
      <c r="P55" s="259"/>
      <c r="Q55" s="259"/>
      <c r="R55" s="279"/>
      <c r="S55" s="279"/>
      <c r="T55" s="279"/>
      <c r="U55" s="272"/>
      <c r="V55" s="272"/>
      <c r="W55" s="274"/>
      <c r="X55" s="274"/>
      <c r="Y55" s="278"/>
      <c r="Z55" s="274"/>
      <c r="AG55" s="256"/>
    </row>
    <row r="56" spans="1:33" hidden="1">
      <c r="A56" s="240" t="s">
        <v>405</v>
      </c>
      <c r="C56" s="257">
        <v>489.16675699261128</v>
      </c>
      <c r="D56" s="258">
        <v>41.86</v>
      </c>
      <c r="F56" s="259">
        <f>ROUND(D56*$C56,0)</f>
        <v>20477</v>
      </c>
      <c r="G56" s="258">
        <v>42.48</v>
      </c>
      <c r="I56" s="259">
        <f t="shared" si="2"/>
        <v>20779.803837046125</v>
      </c>
      <c r="J56" s="259"/>
      <c r="K56" s="259"/>
      <c r="L56" s="259"/>
      <c r="M56" s="259"/>
      <c r="N56" s="259"/>
      <c r="O56" s="259"/>
      <c r="P56" s="259"/>
      <c r="Q56" s="259"/>
      <c r="R56" s="279"/>
      <c r="S56" s="279"/>
      <c r="T56" s="279"/>
      <c r="U56" s="272"/>
      <c r="V56" s="272"/>
      <c r="W56" s="274"/>
      <c r="X56" s="274"/>
      <c r="Y56" s="278"/>
      <c r="Z56" s="274"/>
      <c r="AG56" s="256"/>
    </row>
    <row r="57" spans="1:33" hidden="1">
      <c r="A57" s="240" t="s">
        <v>406</v>
      </c>
      <c r="C57" s="257"/>
      <c r="D57" s="258"/>
      <c r="F57" s="259"/>
      <c r="G57" s="258"/>
      <c r="I57" s="259"/>
      <c r="J57" s="259"/>
      <c r="K57" s="259"/>
      <c r="L57" s="259"/>
      <c r="M57" s="259"/>
      <c r="N57" s="259"/>
      <c r="O57" s="259"/>
      <c r="P57" s="259"/>
      <c r="Q57" s="259"/>
      <c r="R57" s="279"/>
      <c r="S57" s="279"/>
      <c r="T57" s="279"/>
      <c r="U57" s="272"/>
      <c r="V57" s="272"/>
      <c r="W57" s="274"/>
      <c r="X57" s="274"/>
      <c r="Y57" s="278"/>
      <c r="Z57" s="274"/>
      <c r="AG57" s="256"/>
    </row>
    <row r="58" spans="1:33" hidden="1">
      <c r="A58" s="240" t="s">
        <v>407</v>
      </c>
      <c r="C58" s="257">
        <v>1191.3721888629</v>
      </c>
      <c r="D58" s="258">
        <v>12.09</v>
      </c>
      <c r="F58" s="259">
        <f>ROUND(D58*$C58,0)</f>
        <v>14404</v>
      </c>
      <c r="G58" s="258">
        <v>12.27</v>
      </c>
      <c r="I58" s="259">
        <f t="shared" ref="I58:I61" si="3">G58*C58</f>
        <v>14618.136757347782</v>
      </c>
      <c r="J58" s="259"/>
      <c r="K58" s="259"/>
      <c r="L58" s="259"/>
      <c r="M58" s="259"/>
      <c r="N58" s="259"/>
      <c r="O58" s="259"/>
      <c r="P58" s="259"/>
      <c r="Q58" s="259"/>
      <c r="R58" s="279"/>
      <c r="S58" s="279"/>
      <c r="T58" s="279"/>
      <c r="U58" s="272"/>
      <c r="V58" s="272"/>
      <c r="W58" s="274"/>
      <c r="X58" s="274"/>
      <c r="Y58" s="278"/>
      <c r="Z58" s="274"/>
      <c r="AG58" s="256"/>
    </row>
    <row r="59" spans="1:33" hidden="1">
      <c r="A59" s="240" t="s">
        <v>408</v>
      </c>
      <c r="C59" s="257">
        <v>1361.8043880047101</v>
      </c>
      <c r="D59" s="258">
        <v>17.760000000000002</v>
      </c>
      <c r="F59" s="259">
        <f>ROUND(D59*$C59,0)</f>
        <v>24186</v>
      </c>
      <c r="G59" s="258">
        <v>18.02</v>
      </c>
      <c r="I59" s="259">
        <f t="shared" si="3"/>
        <v>24539.715071844876</v>
      </c>
      <c r="J59" s="259"/>
      <c r="K59" s="259"/>
      <c r="L59" s="259"/>
      <c r="M59" s="259"/>
      <c r="N59" s="259"/>
      <c r="O59" s="259"/>
      <c r="P59" s="259"/>
      <c r="Q59" s="259"/>
      <c r="R59" s="279"/>
      <c r="S59" s="279"/>
      <c r="T59" s="279"/>
      <c r="U59" s="272"/>
      <c r="V59" s="272"/>
      <c r="W59" s="274"/>
      <c r="X59" s="274"/>
      <c r="Y59" s="278"/>
      <c r="Z59" s="274"/>
      <c r="AG59" s="256"/>
    </row>
    <row r="60" spans="1:33" hidden="1">
      <c r="A60" s="240" t="s">
        <v>409</v>
      </c>
      <c r="C60" s="257">
        <v>503.93238412641102</v>
      </c>
      <c r="D60" s="258">
        <v>28.64</v>
      </c>
      <c r="F60" s="259">
        <f>ROUND(D60*$C60,0)</f>
        <v>14433</v>
      </c>
      <c r="G60" s="258">
        <v>29.07</v>
      </c>
      <c r="I60" s="259">
        <f t="shared" si="3"/>
        <v>14649.314406554769</v>
      </c>
      <c r="J60" s="259"/>
      <c r="K60" s="259"/>
      <c r="L60" s="259"/>
      <c r="M60" s="259"/>
      <c r="N60" s="259"/>
      <c r="O60" s="259"/>
      <c r="P60" s="259"/>
      <c r="Q60" s="259"/>
      <c r="R60" s="279"/>
      <c r="S60" s="279"/>
      <c r="T60" s="279"/>
      <c r="U60" s="272"/>
      <c r="V60" s="272"/>
      <c r="W60" s="274"/>
      <c r="X60" s="274"/>
      <c r="Y60" s="278"/>
      <c r="Z60" s="274"/>
      <c r="AG60" s="256"/>
    </row>
    <row r="61" spans="1:33" hidden="1">
      <c r="A61" s="240" t="s">
        <v>410</v>
      </c>
      <c r="C61" s="257">
        <v>324.1657048160514</v>
      </c>
      <c r="D61" s="258">
        <v>1</v>
      </c>
      <c r="F61" s="256">
        <f>ROUND(D61*$C61,0)</f>
        <v>324</v>
      </c>
      <c r="G61" s="258">
        <v>1</v>
      </c>
      <c r="I61" s="259">
        <f t="shared" si="3"/>
        <v>324.1657048160514</v>
      </c>
      <c r="J61" s="259"/>
      <c r="K61" s="259"/>
      <c r="L61" s="259"/>
      <c r="M61" s="259"/>
      <c r="N61" s="259"/>
      <c r="O61" s="259"/>
      <c r="P61" s="259"/>
      <c r="Q61" s="259"/>
      <c r="R61" s="272"/>
      <c r="S61" s="272"/>
      <c r="T61" s="272"/>
      <c r="U61" s="272"/>
      <c r="V61" s="272"/>
      <c r="W61" s="274"/>
      <c r="X61" s="274"/>
      <c r="Y61" s="274"/>
      <c r="Z61" s="274"/>
      <c r="AG61" s="256"/>
    </row>
    <row r="62" spans="1:33" s="264" customFormat="1" hidden="1">
      <c r="A62" s="264" t="s">
        <v>416</v>
      </c>
      <c r="C62" s="265">
        <f>C64</f>
        <v>2083856</v>
      </c>
      <c r="D62" s="263"/>
      <c r="F62" s="266"/>
      <c r="G62" s="258">
        <v>0</v>
      </c>
      <c r="I62" s="266"/>
      <c r="J62" s="266"/>
      <c r="K62" s="266"/>
      <c r="L62" s="266"/>
      <c r="M62" s="266"/>
      <c r="N62" s="266"/>
      <c r="O62" s="266"/>
      <c r="P62" s="266"/>
      <c r="Q62" s="266"/>
      <c r="AG62" s="267"/>
    </row>
    <row r="63" spans="1:33" hidden="1">
      <c r="A63" s="240" t="s">
        <v>412</v>
      </c>
      <c r="C63" s="257">
        <v>15518</v>
      </c>
      <c r="D63" s="258"/>
      <c r="F63" s="259"/>
      <c r="G63" s="258"/>
      <c r="I63" s="259"/>
      <c r="J63" s="259"/>
      <c r="K63" s="259"/>
      <c r="L63" s="259"/>
      <c r="M63" s="259"/>
      <c r="N63" s="259"/>
      <c r="O63" s="259"/>
      <c r="P63" s="259"/>
      <c r="Q63" s="259"/>
      <c r="R63" s="272"/>
      <c r="S63" s="272"/>
      <c r="T63" s="272"/>
      <c r="U63" s="272"/>
      <c r="V63" s="272"/>
      <c r="W63" s="280"/>
      <c r="X63" s="272"/>
      <c r="Y63" s="272"/>
      <c r="Z63" s="272"/>
      <c r="AG63" s="256"/>
    </row>
    <row r="64" spans="1:33" hidden="1">
      <c r="A64" s="240" t="s">
        <v>33</v>
      </c>
      <c r="C64" s="257">
        <v>2083856</v>
      </c>
      <c r="D64" s="263"/>
      <c r="F64" s="256">
        <f>SUM(F54:F61)</f>
        <v>289489</v>
      </c>
      <c r="G64" s="263"/>
      <c r="I64" s="256">
        <f>SUM(I54:I61)</f>
        <v>293806.71593730879</v>
      </c>
      <c r="J64" s="256"/>
      <c r="K64" s="256"/>
      <c r="L64" s="256"/>
      <c r="M64" s="256"/>
      <c r="N64" s="256"/>
      <c r="O64" s="256"/>
      <c r="P64" s="256"/>
      <c r="Q64" s="256"/>
      <c r="V64" s="272"/>
      <c r="W64" s="272"/>
      <c r="X64" s="272"/>
      <c r="Y64" s="272"/>
      <c r="Z64" s="272"/>
      <c r="AG64" s="256"/>
    </row>
    <row r="65" spans="1:33" hidden="1">
      <c r="A65" s="240" t="s">
        <v>413</v>
      </c>
      <c r="C65" s="257">
        <v>14372.590194620605</v>
      </c>
      <c r="D65" s="263"/>
      <c r="F65" s="256">
        <f>I65</f>
        <v>2323.2050877783413</v>
      </c>
      <c r="G65" s="263"/>
      <c r="I65" s="256">
        <v>2323.2050877783413</v>
      </c>
      <c r="J65" s="256"/>
      <c r="K65" s="256"/>
      <c r="L65" s="256"/>
      <c r="M65" s="256"/>
      <c r="N65" s="256"/>
      <c r="O65" s="256"/>
      <c r="P65" s="256"/>
      <c r="Q65" s="256"/>
      <c r="R65" s="276"/>
      <c r="S65" s="276"/>
      <c r="T65" s="276"/>
      <c r="U65" s="274"/>
      <c r="V65" s="272"/>
      <c r="W65" s="272"/>
      <c r="X65" s="272"/>
      <c r="Y65" s="272"/>
      <c r="Z65" s="272"/>
      <c r="AG65" s="256"/>
    </row>
    <row r="66" spans="1:33" ht="16.5" hidden="1" thickBot="1">
      <c r="A66" s="240" t="s">
        <v>6</v>
      </c>
      <c r="C66" s="268">
        <f>C64+C65</f>
        <v>2098228.5901946207</v>
      </c>
      <c r="D66" s="269"/>
      <c r="E66" s="269"/>
      <c r="F66" s="269">
        <f>F64+F65</f>
        <v>291812.20508777833</v>
      </c>
      <c r="G66" s="270"/>
      <c r="H66" s="269"/>
      <c r="I66" s="269">
        <f>I64+I65</f>
        <v>296129.92102508713</v>
      </c>
      <c r="J66" s="270"/>
      <c r="K66" s="270"/>
      <c r="L66" s="270"/>
      <c r="M66" s="270"/>
      <c r="N66" s="270"/>
      <c r="O66" s="270"/>
      <c r="P66" s="270"/>
      <c r="Q66" s="270"/>
      <c r="R66" s="272"/>
      <c r="S66" s="272"/>
      <c r="T66" s="272"/>
      <c r="U66" s="272"/>
      <c r="V66" s="272"/>
      <c r="W66" s="272"/>
      <c r="X66" s="272"/>
      <c r="Y66" s="272"/>
      <c r="Z66" s="272"/>
      <c r="AG66" s="256"/>
    </row>
    <row r="67" spans="1:33" hidden="1">
      <c r="C67" s="257"/>
      <c r="D67" s="240" t="s">
        <v>65</v>
      </c>
      <c r="E67" s="257"/>
      <c r="F67" s="256"/>
      <c r="G67" s="240" t="s">
        <v>65</v>
      </c>
      <c r="H67" s="257"/>
      <c r="I67" s="256"/>
      <c r="J67" s="256"/>
      <c r="K67" s="256"/>
      <c r="L67" s="256"/>
      <c r="M67" s="256"/>
      <c r="N67" s="256"/>
      <c r="O67" s="256"/>
      <c r="P67" s="256"/>
      <c r="Q67" s="256"/>
      <c r="AG67" s="256"/>
    </row>
    <row r="68" spans="1:33" hidden="1">
      <c r="A68" s="255" t="s">
        <v>400</v>
      </c>
      <c r="F68" s="256"/>
      <c r="I68" s="256"/>
      <c r="J68" s="256"/>
      <c r="K68" s="256"/>
      <c r="L68" s="256"/>
      <c r="M68" s="256"/>
      <c r="N68" s="256"/>
      <c r="O68" s="256"/>
      <c r="P68" s="256"/>
      <c r="Q68" s="256"/>
      <c r="AG68" s="256"/>
    </row>
    <row r="69" spans="1:33" hidden="1">
      <c r="A69" s="240" t="s">
        <v>418</v>
      </c>
      <c r="F69" s="256"/>
      <c r="I69" s="256"/>
      <c r="J69" s="256"/>
      <c r="K69" s="256"/>
      <c r="L69" s="256"/>
      <c r="M69" s="256"/>
      <c r="N69" s="256"/>
      <c r="O69" s="256"/>
      <c r="P69" s="256"/>
      <c r="Q69" s="256"/>
      <c r="R69" s="272"/>
      <c r="S69" s="272"/>
      <c r="T69" s="272"/>
      <c r="U69" s="272"/>
      <c r="V69" s="272"/>
      <c r="W69" s="272"/>
      <c r="X69" s="272"/>
      <c r="Y69" s="272"/>
      <c r="Z69" s="272"/>
      <c r="AG69" s="256"/>
    </row>
    <row r="70" spans="1:33" hidden="1">
      <c r="F70" s="256"/>
      <c r="I70" s="256"/>
      <c r="J70" s="256"/>
      <c r="K70" s="256"/>
      <c r="L70" s="256"/>
      <c r="M70" s="256"/>
      <c r="N70" s="256"/>
      <c r="O70" s="256"/>
      <c r="P70" s="256"/>
      <c r="Q70" s="256"/>
      <c r="R70" s="272"/>
      <c r="S70" s="272"/>
      <c r="T70" s="272"/>
      <c r="U70" s="272"/>
      <c r="V70" s="272"/>
      <c r="W70" s="272"/>
      <c r="X70" s="272"/>
      <c r="Y70" s="272"/>
      <c r="Z70" s="272"/>
      <c r="AG70" s="256"/>
    </row>
    <row r="71" spans="1:33" hidden="1">
      <c r="A71" s="240" t="s">
        <v>402</v>
      </c>
      <c r="F71" s="256"/>
      <c r="I71" s="256"/>
      <c r="J71" s="256"/>
      <c r="K71" s="256"/>
      <c r="L71" s="256"/>
      <c r="M71" s="256"/>
      <c r="N71" s="256"/>
      <c r="O71" s="256"/>
      <c r="P71" s="256"/>
      <c r="Q71" s="256"/>
      <c r="R71" s="273"/>
      <c r="S71" s="273"/>
      <c r="T71" s="273"/>
      <c r="U71" s="274"/>
      <c r="V71" s="275"/>
      <c r="W71" s="272"/>
      <c r="X71" s="272"/>
      <c r="Y71" s="272"/>
      <c r="Z71" s="272"/>
      <c r="AG71" s="256"/>
    </row>
    <row r="72" spans="1:33" hidden="1">
      <c r="A72" s="240" t="s">
        <v>403</v>
      </c>
      <c r="C72" s="257">
        <v>604.99709761288204</v>
      </c>
      <c r="D72" s="258">
        <v>10.63</v>
      </c>
      <c r="F72" s="259">
        <f>ROUND(D72*$C72,0)</f>
        <v>6431</v>
      </c>
      <c r="G72" s="258">
        <v>10.79</v>
      </c>
      <c r="I72" s="259">
        <f t="shared" ref="I72:I74" si="4">G72*C72</f>
        <v>6527.9186832429968</v>
      </c>
      <c r="J72" s="259"/>
      <c r="K72" s="259"/>
      <c r="L72" s="259"/>
      <c r="M72" s="259"/>
      <c r="N72" s="259"/>
      <c r="O72" s="259"/>
      <c r="P72" s="259"/>
      <c r="Q72" s="259"/>
      <c r="R72" s="276"/>
      <c r="S72" s="276"/>
      <c r="T72" s="276"/>
      <c r="U72" s="277"/>
      <c r="V72" s="272"/>
      <c r="W72" s="274"/>
      <c r="X72" s="274"/>
      <c r="Y72" s="278"/>
      <c r="Z72" s="274"/>
      <c r="AG72" s="256"/>
    </row>
    <row r="73" spans="1:33" hidden="1">
      <c r="A73" s="240" t="s">
        <v>404</v>
      </c>
      <c r="C73" s="257">
        <v>401.56488078949502</v>
      </c>
      <c r="D73" s="258">
        <v>20.23</v>
      </c>
      <c r="F73" s="259">
        <f>ROUND(D73*$C73,0)</f>
        <v>8124</v>
      </c>
      <c r="G73" s="258">
        <v>20.53</v>
      </c>
      <c r="I73" s="259">
        <f t="shared" si="4"/>
        <v>8244.127002608333</v>
      </c>
      <c r="J73" s="259"/>
      <c r="K73" s="259"/>
      <c r="L73" s="259"/>
      <c r="M73" s="259"/>
      <c r="N73" s="259"/>
      <c r="O73" s="259"/>
      <c r="P73" s="259"/>
      <c r="Q73" s="259"/>
      <c r="R73" s="279"/>
      <c r="S73" s="279"/>
      <c r="T73" s="279"/>
      <c r="U73" s="272"/>
      <c r="V73" s="272"/>
      <c r="W73" s="274"/>
      <c r="X73" s="274"/>
      <c r="Y73" s="278"/>
      <c r="Z73" s="274"/>
      <c r="AG73" s="256"/>
    </row>
    <row r="74" spans="1:33" hidden="1">
      <c r="A74" s="240" t="s">
        <v>405</v>
      </c>
      <c r="C74" s="257">
        <v>37.033422524669703</v>
      </c>
      <c r="D74" s="258">
        <v>41.86</v>
      </c>
      <c r="F74" s="259">
        <f>ROUND(D74*$C74,0)</f>
        <v>1550</v>
      </c>
      <c r="G74" s="258">
        <v>42.48</v>
      </c>
      <c r="I74" s="259">
        <f t="shared" si="4"/>
        <v>1573.1797888479689</v>
      </c>
      <c r="J74" s="259"/>
      <c r="K74" s="259"/>
      <c r="L74" s="259"/>
      <c r="M74" s="259"/>
      <c r="N74" s="259"/>
      <c r="O74" s="259"/>
      <c r="P74" s="259"/>
      <c r="Q74" s="259"/>
      <c r="R74" s="279"/>
      <c r="S74" s="279"/>
      <c r="T74" s="279"/>
      <c r="U74" s="272"/>
      <c r="V74" s="272"/>
      <c r="W74" s="274"/>
      <c r="X74" s="274"/>
      <c r="Y74" s="278"/>
      <c r="Z74" s="274"/>
      <c r="AG74" s="256"/>
    </row>
    <row r="75" spans="1:33" hidden="1">
      <c r="A75" s="240" t="s">
        <v>406</v>
      </c>
      <c r="C75" s="257"/>
      <c r="D75" s="258"/>
      <c r="F75" s="259"/>
      <c r="G75" s="258"/>
      <c r="I75" s="259"/>
      <c r="J75" s="259"/>
      <c r="K75" s="259"/>
      <c r="L75" s="259"/>
      <c r="M75" s="259"/>
      <c r="N75" s="259"/>
      <c r="O75" s="259"/>
      <c r="P75" s="259"/>
      <c r="Q75" s="259"/>
      <c r="R75" s="279"/>
      <c r="S75" s="279"/>
      <c r="T75" s="279"/>
      <c r="U75" s="272"/>
      <c r="V75" s="272"/>
      <c r="W75" s="274"/>
      <c r="X75" s="274"/>
      <c r="Y75" s="278"/>
      <c r="Z75" s="274"/>
      <c r="AG75" s="256"/>
    </row>
    <row r="76" spans="1:33" hidden="1">
      <c r="A76" s="240" t="s">
        <v>407</v>
      </c>
      <c r="C76" s="257">
        <v>12</v>
      </c>
      <c r="D76" s="258">
        <v>12.09</v>
      </c>
      <c r="F76" s="259">
        <f>ROUND(D76*$C76,0)</f>
        <v>145</v>
      </c>
      <c r="G76" s="258">
        <v>12.27</v>
      </c>
      <c r="I76" s="259">
        <f t="shared" ref="I76:I79" si="5">G76*C76</f>
        <v>147.24</v>
      </c>
      <c r="J76" s="259"/>
      <c r="K76" s="259"/>
      <c r="L76" s="259"/>
      <c r="M76" s="259"/>
      <c r="N76" s="259"/>
      <c r="O76" s="259"/>
      <c r="P76" s="259"/>
      <c r="Q76" s="259"/>
      <c r="R76" s="279"/>
      <c r="S76" s="279"/>
      <c r="T76" s="279"/>
      <c r="U76" s="272"/>
      <c r="V76" s="272"/>
      <c r="W76" s="274"/>
      <c r="X76" s="274"/>
      <c r="Y76" s="278"/>
      <c r="Z76" s="274"/>
      <c r="AG76" s="256"/>
    </row>
    <row r="77" spans="1:33" hidden="1">
      <c r="A77" s="240" t="s">
        <v>408</v>
      </c>
      <c r="C77" s="257">
        <v>96.000818853397803</v>
      </c>
      <c r="D77" s="258">
        <v>17.760000000000002</v>
      </c>
      <c r="F77" s="259">
        <f>ROUND(D77*$C77,0)</f>
        <v>1705</v>
      </c>
      <c r="G77" s="258">
        <v>18.02</v>
      </c>
      <c r="I77" s="259">
        <f t="shared" si="5"/>
        <v>1729.9347557382284</v>
      </c>
      <c r="J77" s="259"/>
      <c r="K77" s="259"/>
      <c r="L77" s="259"/>
      <c r="M77" s="259"/>
      <c r="N77" s="259"/>
      <c r="O77" s="259"/>
      <c r="P77" s="259"/>
      <c r="Q77" s="259"/>
      <c r="R77" s="279"/>
      <c r="S77" s="279"/>
      <c r="T77" s="279"/>
      <c r="U77" s="272"/>
      <c r="V77" s="272"/>
      <c r="W77" s="274"/>
      <c r="X77" s="274"/>
      <c r="Y77" s="278"/>
      <c r="Z77" s="274"/>
      <c r="AG77" s="256"/>
    </row>
    <row r="78" spans="1:33" hidden="1">
      <c r="A78" s="240" t="s">
        <v>409</v>
      </c>
      <c r="C78" s="257">
        <v>2.0666895840495001</v>
      </c>
      <c r="D78" s="258">
        <v>28.64</v>
      </c>
      <c r="F78" s="259">
        <f>ROUND(D78*$C78,0)</f>
        <v>59</v>
      </c>
      <c r="G78" s="258">
        <v>29.07</v>
      </c>
      <c r="I78" s="259">
        <f t="shared" si="5"/>
        <v>60.078666208318971</v>
      </c>
      <c r="J78" s="259"/>
      <c r="K78" s="259"/>
      <c r="L78" s="259"/>
      <c r="M78" s="259"/>
      <c r="N78" s="259"/>
      <c r="O78" s="259"/>
      <c r="P78" s="259"/>
      <c r="Q78" s="259"/>
      <c r="R78" s="279"/>
      <c r="S78" s="279"/>
      <c r="T78" s="279"/>
      <c r="U78" s="272"/>
      <c r="V78" s="272"/>
      <c r="W78" s="274"/>
      <c r="X78" s="274"/>
      <c r="Y78" s="278"/>
      <c r="Z78" s="274"/>
      <c r="AG78" s="256"/>
    </row>
    <row r="79" spans="1:33" hidden="1">
      <c r="A79" s="240" t="s">
        <v>410</v>
      </c>
      <c r="C79" s="257">
        <v>131.99965205054301</v>
      </c>
      <c r="D79" s="258">
        <v>1</v>
      </c>
      <c r="F79" s="256">
        <f>ROUND(D79*$C79,0)</f>
        <v>132</v>
      </c>
      <c r="G79" s="258">
        <v>1</v>
      </c>
      <c r="I79" s="259">
        <f t="shared" si="5"/>
        <v>131.99965205054301</v>
      </c>
      <c r="J79" s="259"/>
      <c r="K79" s="259"/>
      <c r="L79" s="259"/>
      <c r="M79" s="259"/>
      <c r="N79" s="259"/>
      <c r="O79" s="259"/>
      <c r="P79" s="259"/>
      <c r="Q79" s="259"/>
      <c r="R79" s="272"/>
      <c r="S79" s="272"/>
      <c r="T79" s="272"/>
      <c r="U79" s="272"/>
      <c r="V79" s="272"/>
      <c r="W79" s="274"/>
      <c r="X79" s="274"/>
      <c r="Y79" s="274"/>
      <c r="Z79" s="274"/>
      <c r="AG79" s="256"/>
    </row>
    <row r="80" spans="1:33" s="264" customFormat="1" hidden="1">
      <c r="A80" s="264" t="s">
        <v>416</v>
      </c>
      <c r="C80" s="265">
        <f>C82</f>
        <v>140168</v>
      </c>
      <c r="D80" s="263"/>
      <c r="F80" s="266"/>
      <c r="G80" s="258">
        <v>0</v>
      </c>
      <c r="I80" s="266"/>
      <c r="J80" s="266"/>
      <c r="K80" s="266"/>
      <c r="L80" s="266"/>
      <c r="M80" s="266"/>
      <c r="N80" s="266"/>
      <c r="O80" s="266"/>
      <c r="P80" s="266"/>
      <c r="Q80" s="266"/>
      <c r="AG80" s="267"/>
    </row>
    <row r="81" spans="1:33" hidden="1">
      <c r="A81" s="240" t="s">
        <v>412</v>
      </c>
      <c r="C81" s="257">
        <v>641</v>
      </c>
      <c r="D81" s="258"/>
      <c r="F81" s="259"/>
      <c r="G81" s="258"/>
      <c r="I81" s="259"/>
      <c r="J81" s="259"/>
      <c r="K81" s="259"/>
      <c r="L81" s="259"/>
      <c r="M81" s="259"/>
      <c r="N81" s="259"/>
      <c r="O81" s="259"/>
      <c r="P81" s="259"/>
      <c r="Q81" s="259"/>
      <c r="R81" s="272"/>
      <c r="S81" s="272"/>
      <c r="T81" s="272"/>
      <c r="U81" s="272"/>
      <c r="V81" s="272"/>
      <c r="W81" s="280"/>
      <c r="X81" s="272"/>
      <c r="Y81" s="272"/>
      <c r="Z81" s="272"/>
      <c r="AG81" s="256"/>
    </row>
    <row r="82" spans="1:33" hidden="1">
      <c r="A82" s="240" t="s">
        <v>33</v>
      </c>
      <c r="C82" s="257">
        <v>140168</v>
      </c>
      <c r="D82" s="263"/>
      <c r="F82" s="256">
        <f>SUM(F72:F79)</f>
        <v>18146</v>
      </c>
      <c r="G82" s="263"/>
      <c r="I82" s="256">
        <f>SUM(I72:I79)</f>
        <v>18414.478548696392</v>
      </c>
      <c r="J82" s="256"/>
      <c r="K82" s="256"/>
      <c r="L82" s="256"/>
      <c r="M82" s="256"/>
      <c r="N82" s="256"/>
      <c r="O82" s="256"/>
      <c r="P82" s="256"/>
      <c r="Q82" s="256"/>
      <c r="V82" s="272"/>
      <c r="W82" s="272"/>
      <c r="X82" s="272"/>
      <c r="Y82" s="272"/>
      <c r="Z82" s="272"/>
      <c r="AG82" s="256"/>
    </row>
    <row r="83" spans="1:33" hidden="1">
      <c r="A83" s="240" t="s">
        <v>413</v>
      </c>
      <c r="C83" s="257">
        <v>435.81097248984889</v>
      </c>
      <c r="D83" s="263"/>
      <c r="F83" s="256">
        <f>I83</f>
        <v>59.072572994694113</v>
      </c>
      <c r="G83" s="263"/>
      <c r="I83" s="256">
        <v>59.072572994694113</v>
      </c>
      <c r="J83" s="256"/>
      <c r="K83" s="256"/>
      <c r="L83" s="256"/>
      <c r="M83" s="256"/>
      <c r="N83" s="256"/>
      <c r="O83" s="256"/>
      <c r="P83" s="256"/>
      <c r="Q83" s="256"/>
      <c r="R83" s="276"/>
      <c r="S83" s="276"/>
      <c r="T83" s="276"/>
      <c r="U83" s="274"/>
      <c r="V83" s="272"/>
      <c r="W83" s="272"/>
      <c r="X83" s="272"/>
      <c r="Y83" s="272"/>
      <c r="Z83" s="272"/>
      <c r="AG83" s="256"/>
    </row>
    <row r="84" spans="1:33" ht="16.5" hidden="1" thickBot="1">
      <c r="A84" s="240" t="s">
        <v>6</v>
      </c>
      <c r="C84" s="268">
        <f>C82+C83</f>
        <v>140603.81097248985</v>
      </c>
      <c r="D84" s="269"/>
      <c r="E84" s="269"/>
      <c r="F84" s="269">
        <f>F82+F83</f>
        <v>18205.072572994693</v>
      </c>
      <c r="G84" s="270"/>
      <c r="H84" s="269"/>
      <c r="I84" s="269">
        <f>I82+I83</f>
        <v>18473.551121691085</v>
      </c>
      <c r="J84" s="270"/>
      <c r="K84" s="270"/>
      <c r="L84" s="270"/>
      <c r="M84" s="270"/>
      <c r="N84" s="270"/>
      <c r="O84" s="270"/>
      <c r="P84" s="270"/>
      <c r="Q84" s="270"/>
      <c r="R84" s="272"/>
      <c r="S84" s="272"/>
      <c r="T84" s="272"/>
      <c r="U84" s="272"/>
      <c r="V84" s="272"/>
      <c r="W84" s="272"/>
      <c r="X84" s="272"/>
      <c r="Y84" s="272"/>
      <c r="Z84" s="272"/>
      <c r="AG84" s="256"/>
    </row>
    <row r="85" spans="1:33" hidden="1">
      <c r="C85" s="257"/>
      <c r="D85" s="240" t="s">
        <v>65</v>
      </c>
      <c r="E85" s="257"/>
      <c r="F85" s="256"/>
      <c r="G85" s="240" t="s">
        <v>65</v>
      </c>
      <c r="H85" s="257"/>
      <c r="I85" s="256"/>
      <c r="J85" s="256"/>
      <c r="K85" s="256"/>
      <c r="L85" s="256"/>
      <c r="M85" s="256"/>
      <c r="N85" s="256"/>
      <c r="O85" s="256"/>
      <c r="P85" s="256"/>
      <c r="Q85" s="256"/>
      <c r="AG85" s="256"/>
    </row>
    <row r="86" spans="1:33">
      <c r="A86" s="255" t="s">
        <v>419</v>
      </c>
      <c r="B86" s="281"/>
      <c r="C86" s="281"/>
      <c r="D86" s="282"/>
      <c r="E86" s="282"/>
      <c r="F86" s="281"/>
      <c r="G86" s="282"/>
      <c r="H86" s="281"/>
      <c r="I86" s="281"/>
      <c r="J86" s="281"/>
      <c r="K86" s="281"/>
      <c r="L86" s="281"/>
      <c r="M86" s="281"/>
      <c r="N86" s="281"/>
      <c r="O86" s="283" t="s">
        <v>420</v>
      </c>
      <c r="P86" s="284" t="s">
        <v>421</v>
      </c>
      <c r="Q86" s="284" t="s">
        <v>422</v>
      </c>
      <c r="AG86" s="256"/>
    </row>
    <row r="87" spans="1:33">
      <c r="A87" s="281" t="s">
        <v>423</v>
      </c>
      <c r="B87" s="281"/>
      <c r="C87" s="281"/>
      <c r="D87" s="282"/>
      <c r="E87" s="282"/>
      <c r="F87" s="281"/>
      <c r="G87" s="282"/>
      <c r="H87" s="281"/>
      <c r="I87" s="281"/>
      <c r="J87" s="281"/>
      <c r="K87" s="281"/>
      <c r="L87" s="281"/>
      <c r="M87" s="281"/>
      <c r="N87" s="281"/>
      <c r="O87" s="285" t="s">
        <v>424</v>
      </c>
      <c r="P87" s="286">
        <f>I101</f>
        <v>145355240.03273332</v>
      </c>
      <c r="Q87" s="287">
        <f>M101</f>
        <v>148768018.03273332</v>
      </c>
      <c r="AG87" s="256"/>
    </row>
    <row r="88" spans="1:33">
      <c r="A88" s="288"/>
      <c r="B88" s="281"/>
      <c r="C88" s="281"/>
      <c r="D88" s="282"/>
      <c r="E88" s="282"/>
      <c r="F88" s="281"/>
      <c r="G88" s="282"/>
      <c r="H88" s="281"/>
      <c r="I88" s="281"/>
      <c r="J88" s="281"/>
      <c r="K88" s="281"/>
      <c r="L88" s="281"/>
      <c r="M88" s="281"/>
      <c r="N88" s="281"/>
      <c r="O88" s="285" t="s">
        <v>425</v>
      </c>
      <c r="P88" s="286">
        <f>I89+I93</f>
        <v>9791445</v>
      </c>
      <c r="Q88" s="289">
        <f>M89+M93</f>
        <v>9791516</v>
      </c>
      <c r="AG88" s="256"/>
    </row>
    <row r="89" spans="1:33">
      <c r="A89" s="281" t="s">
        <v>426</v>
      </c>
      <c r="B89" s="281"/>
      <c r="C89" s="282">
        <f t="shared" ref="C89:C94" si="6">C108+C121+C134+C147</f>
        <v>1263103.7974192717</v>
      </c>
      <c r="D89" s="290">
        <v>6</v>
      </c>
      <c r="E89" s="281"/>
      <c r="F89" s="259">
        <f t="shared" ref="F89:F94" si="7">F108+F121+F134+F147</f>
        <v>7578622</v>
      </c>
      <c r="G89" s="290">
        <v>7.75</v>
      </c>
      <c r="H89" s="281"/>
      <c r="I89" s="259">
        <f t="shared" ref="I89:I94" si="8">I108+I121+I134+I147</f>
        <v>9789055</v>
      </c>
      <c r="J89" s="259"/>
      <c r="K89" s="291">
        <v>7.75</v>
      </c>
      <c r="L89" s="259"/>
      <c r="M89" s="259">
        <f t="shared" ref="M89:M94" si="9">M108+M121+M134+M147</f>
        <v>9789055</v>
      </c>
      <c r="N89" s="259"/>
      <c r="O89" s="292" t="s">
        <v>427</v>
      </c>
      <c r="P89" s="293">
        <f>'[95]NPC Spread'!D33</f>
        <v>55772733.751642562</v>
      </c>
      <c r="Q89" s="294">
        <f>P89</f>
        <v>55772733.751642562</v>
      </c>
      <c r="AG89" s="256"/>
    </row>
    <row r="90" spans="1:33">
      <c r="A90" s="281" t="s">
        <v>428</v>
      </c>
      <c r="B90" s="281"/>
      <c r="C90" s="282">
        <f t="shared" si="6"/>
        <v>706991944.07558155</v>
      </c>
      <c r="D90" s="295">
        <v>5.9489999999999998</v>
      </c>
      <c r="E90" s="281" t="s">
        <v>429</v>
      </c>
      <c r="F90" s="259">
        <f t="shared" si="7"/>
        <v>42058950</v>
      </c>
      <c r="G90" s="295">
        <v>6.548</v>
      </c>
      <c r="H90" s="281" t="s">
        <v>429</v>
      </c>
      <c r="I90" s="259">
        <f t="shared" si="8"/>
        <v>46293832</v>
      </c>
      <c r="J90" s="259"/>
      <c r="K90" s="296">
        <v>6.7170000000000005</v>
      </c>
      <c r="L90" s="259"/>
      <c r="M90" s="259">
        <f t="shared" si="9"/>
        <v>47488648</v>
      </c>
      <c r="N90" s="259"/>
      <c r="O90" s="297" t="s">
        <v>430</v>
      </c>
      <c r="P90" s="298">
        <f>P87-SUM(P88:P89)</f>
        <v>79791061.281090766</v>
      </c>
      <c r="Q90" s="298">
        <f>Q87-SUM(Q88:Q89)</f>
        <v>83203768.281090766</v>
      </c>
      <c r="S90" s="256"/>
      <c r="T90" s="256"/>
      <c r="U90" s="299"/>
      <c r="AG90" s="256"/>
    </row>
    <row r="91" spans="1:33">
      <c r="A91" s="281" t="s">
        <v>431</v>
      </c>
      <c r="B91" s="281"/>
      <c r="C91" s="282">
        <f t="shared" si="6"/>
        <v>843225109.61000884</v>
      </c>
      <c r="D91" s="295">
        <v>9.4159999999999986</v>
      </c>
      <c r="E91" s="281" t="s">
        <v>429</v>
      </c>
      <c r="F91" s="259">
        <f t="shared" si="7"/>
        <v>79398076</v>
      </c>
      <c r="G91" s="295">
        <v>10.35</v>
      </c>
      <c r="H91" s="281" t="s">
        <v>429</v>
      </c>
      <c r="I91" s="259">
        <f t="shared" si="8"/>
        <v>87273799</v>
      </c>
      <c r="J91" s="259"/>
      <c r="K91" s="296">
        <v>10.613</v>
      </c>
      <c r="L91" s="259"/>
      <c r="M91" s="259">
        <f t="shared" si="9"/>
        <v>89491481</v>
      </c>
      <c r="N91" s="259"/>
      <c r="O91" s="285" t="s">
        <v>432</v>
      </c>
      <c r="P91" s="300">
        <f>C89/12</f>
        <v>105258.64978493931</v>
      </c>
      <c r="Q91" s="289"/>
      <c r="S91" s="301"/>
      <c r="T91" s="301"/>
      <c r="U91" s="299"/>
      <c r="AG91" s="256"/>
    </row>
    <row r="92" spans="1:33">
      <c r="A92" s="281" t="s">
        <v>433</v>
      </c>
      <c r="B92" s="281"/>
      <c r="C92" s="282">
        <f t="shared" si="6"/>
        <v>5306</v>
      </c>
      <c r="D92" s="290">
        <v>1.65</v>
      </c>
      <c r="E92" s="281"/>
      <c r="F92" s="259">
        <f t="shared" si="7"/>
        <v>8755</v>
      </c>
      <c r="G92" s="290">
        <v>1.74</v>
      </c>
      <c r="H92" s="281"/>
      <c r="I92" s="259">
        <f t="shared" si="8"/>
        <v>9232</v>
      </c>
      <c r="J92" s="259"/>
      <c r="K92" s="291">
        <v>1.78</v>
      </c>
      <c r="L92" s="259"/>
      <c r="M92" s="259">
        <f t="shared" si="9"/>
        <v>9444</v>
      </c>
      <c r="N92" s="259"/>
      <c r="O92" s="285" t="s">
        <v>434</v>
      </c>
      <c r="P92" s="300">
        <f>C101</f>
        <v>1569786637.4891768</v>
      </c>
      <c r="Q92" s="289"/>
      <c r="S92" s="256"/>
      <c r="T92" s="256"/>
      <c r="U92" s="299"/>
      <c r="AG92" s="256"/>
    </row>
    <row r="93" spans="1:33">
      <c r="A93" s="281" t="s">
        <v>435</v>
      </c>
      <c r="B93" s="281"/>
      <c r="C93" s="282">
        <f t="shared" si="6"/>
        <v>703</v>
      </c>
      <c r="D93" s="290">
        <v>3.2</v>
      </c>
      <c r="E93" s="281"/>
      <c r="F93" s="259">
        <f t="shared" si="7"/>
        <v>2250</v>
      </c>
      <c r="G93" s="290">
        <v>3.4</v>
      </c>
      <c r="H93" s="281"/>
      <c r="I93" s="259">
        <f t="shared" si="8"/>
        <v>2390</v>
      </c>
      <c r="J93" s="259"/>
      <c r="K93" s="291">
        <v>3.5</v>
      </c>
      <c r="L93" s="259"/>
      <c r="M93" s="259">
        <f t="shared" si="9"/>
        <v>2461</v>
      </c>
      <c r="N93" s="259"/>
      <c r="O93" s="302" t="s">
        <v>436</v>
      </c>
      <c r="P93" s="303">
        <f>P90/P91</f>
        <v>758.04754710531631</v>
      </c>
      <c r="Q93" s="303">
        <f>Q90/P91</f>
        <v>790.46965214820557</v>
      </c>
      <c r="AG93" s="256"/>
    </row>
    <row r="94" spans="1:33">
      <c r="A94" s="281" t="s">
        <v>437</v>
      </c>
      <c r="B94" s="281"/>
      <c r="C94" s="282">
        <f t="shared" si="6"/>
        <v>70.5</v>
      </c>
      <c r="D94" s="304">
        <v>-1.65</v>
      </c>
      <c r="E94" s="281"/>
      <c r="F94" s="259">
        <f t="shared" si="7"/>
        <v>-117</v>
      </c>
      <c r="G94" s="304">
        <v>-1.74</v>
      </c>
      <c r="H94" s="281"/>
      <c r="I94" s="259">
        <f t="shared" si="8"/>
        <v>-123</v>
      </c>
      <c r="J94" s="259"/>
      <c r="K94" s="291">
        <v>-1.78</v>
      </c>
      <c r="L94" s="259"/>
      <c r="M94" s="259">
        <f t="shared" si="9"/>
        <v>-126</v>
      </c>
      <c r="N94" s="259"/>
      <c r="O94" s="302" t="s">
        <v>438</v>
      </c>
      <c r="P94" s="305">
        <f>P90/$P$92</f>
        <v>5.0829239704010987E-2</v>
      </c>
      <c r="Q94" s="305">
        <f>Q90/$P$92</f>
        <v>5.3003233875256142E-2</v>
      </c>
      <c r="AG94" s="256"/>
    </row>
    <row r="95" spans="1:33" s="264" customFormat="1" hidden="1">
      <c r="A95" s="264" t="s">
        <v>439</v>
      </c>
      <c r="C95" s="306">
        <f>C90</f>
        <v>706991944.07558155</v>
      </c>
      <c r="D95" s="263"/>
      <c r="F95" s="266"/>
      <c r="G95" s="263">
        <v>0</v>
      </c>
      <c r="I95" s="266"/>
      <c r="J95" s="266"/>
      <c r="K95" s="307">
        <v>0</v>
      </c>
      <c r="L95" s="266"/>
      <c r="M95" s="266"/>
      <c r="N95" s="266"/>
      <c r="O95" s="266"/>
      <c r="P95" s="266"/>
      <c r="Q95" s="266"/>
      <c r="AG95" s="267"/>
    </row>
    <row r="96" spans="1:33" s="264" customFormat="1" hidden="1">
      <c r="A96" s="264" t="s">
        <v>440</v>
      </c>
      <c r="C96" s="306">
        <f>C91</f>
        <v>843225109.61000884</v>
      </c>
      <c r="D96" s="263"/>
      <c r="F96" s="266"/>
      <c r="G96" s="263">
        <v>0</v>
      </c>
      <c r="I96" s="266"/>
      <c r="J96" s="266"/>
      <c r="K96" s="307">
        <v>0</v>
      </c>
      <c r="L96" s="266"/>
      <c r="M96" s="266"/>
      <c r="N96" s="266"/>
      <c r="O96" s="266"/>
      <c r="P96" s="266"/>
      <c r="Q96" s="266"/>
      <c r="AG96" s="267"/>
    </row>
    <row r="97" spans="1:33" s="264" customFormat="1" hidden="1">
      <c r="A97" s="308" t="s">
        <v>441</v>
      </c>
      <c r="B97" s="308"/>
      <c r="C97" s="309"/>
      <c r="D97" s="310"/>
      <c r="E97" s="308"/>
      <c r="F97" s="311"/>
      <c r="G97" s="312">
        <v>6.4249999999999998</v>
      </c>
      <c r="H97" s="313" t="s">
        <v>429</v>
      </c>
      <c r="I97" s="311"/>
      <c r="J97" s="311"/>
      <c r="K97" s="314">
        <v>6.4249999999999998</v>
      </c>
      <c r="L97" s="311"/>
      <c r="M97" s="311"/>
      <c r="N97" s="311"/>
      <c r="O97" s="311"/>
      <c r="P97" s="311"/>
      <c r="Q97" s="311"/>
      <c r="AG97" s="267"/>
    </row>
    <row r="98" spans="1:33" s="264" customFormat="1" hidden="1">
      <c r="A98" s="308" t="s">
        <v>442</v>
      </c>
      <c r="B98" s="308"/>
      <c r="C98" s="309"/>
      <c r="D98" s="310"/>
      <c r="E98" s="308"/>
      <c r="F98" s="311"/>
      <c r="G98" s="312">
        <v>10.166</v>
      </c>
      <c r="H98" s="313" t="s">
        <v>429</v>
      </c>
      <c r="I98" s="311"/>
      <c r="J98" s="311"/>
      <c r="K98" s="314">
        <v>10.166</v>
      </c>
      <c r="L98" s="311"/>
      <c r="M98" s="311"/>
      <c r="N98" s="311"/>
      <c r="O98" s="311"/>
      <c r="P98" s="311"/>
      <c r="Q98" s="311"/>
      <c r="AG98" s="267"/>
    </row>
    <row r="99" spans="1:33">
      <c r="A99" s="281" t="s">
        <v>443</v>
      </c>
      <c r="B99" s="315"/>
      <c r="C99" s="282">
        <f>C114+C127+C140+C153</f>
        <v>1550217053.6855903</v>
      </c>
      <c r="D99" s="316"/>
      <c r="E99" s="259"/>
      <c r="F99" s="259">
        <f>F114+F127+F140+F153</f>
        <v>129046536</v>
      </c>
      <c r="G99" s="316"/>
      <c r="H99" s="259"/>
      <c r="I99" s="259">
        <f>I114+I127+I140+I153</f>
        <v>143368185</v>
      </c>
      <c r="J99" s="259"/>
      <c r="K99" s="259"/>
      <c r="L99" s="259"/>
      <c r="M99" s="259">
        <f>M114+M127+M140+M153</f>
        <v>146780963</v>
      </c>
      <c r="N99" s="259"/>
      <c r="O99" s="259"/>
      <c r="P99" s="259"/>
      <c r="Q99" s="259"/>
      <c r="AG99" s="256"/>
    </row>
    <row r="100" spans="1:33">
      <c r="A100" s="281" t="s">
        <v>413</v>
      </c>
      <c r="B100" s="317"/>
      <c r="C100" s="318">
        <f>C115+C128+C141+C154</f>
        <v>19569583.803586423</v>
      </c>
      <c r="F100" s="319">
        <f>I100</f>
        <v>1987055.0327333291</v>
      </c>
      <c r="I100" s="318">
        <f>I115+I128+I141+I154</f>
        <v>1987055.0327333291</v>
      </c>
      <c r="J100" s="282"/>
      <c r="K100" s="281"/>
      <c r="L100" s="282"/>
      <c r="M100" s="318">
        <f>M115+M128+M141+M154</f>
        <v>1987055.0327333291</v>
      </c>
      <c r="N100" s="282"/>
      <c r="O100" s="282"/>
      <c r="P100" s="282"/>
      <c r="Q100" s="282"/>
      <c r="AG100" s="256"/>
    </row>
    <row r="101" spans="1:33" ht="16.5" thickBot="1">
      <c r="A101" s="281" t="s">
        <v>444</v>
      </c>
      <c r="B101" s="281"/>
      <c r="C101" s="320">
        <f>C99+C100</f>
        <v>1569786637.4891768</v>
      </c>
      <c r="D101" s="270"/>
      <c r="E101" s="270"/>
      <c r="F101" s="270">
        <f>F99+F100</f>
        <v>131033591.03273334</v>
      </c>
      <c r="G101" s="270"/>
      <c r="H101" s="270"/>
      <c r="I101" s="270">
        <f>I99+I100</f>
        <v>145355240.03273332</v>
      </c>
      <c r="J101" s="270"/>
      <c r="K101" s="270"/>
      <c r="L101" s="270"/>
      <c r="M101" s="270">
        <f>M99+M100</f>
        <v>148768018.03273332</v>
      </c>
      <c r="N101" s="270"/>
      <c r="O101" s="270"/>
      <c r="P101" s="270"/>
      <c r="Q101" s="270"/>
      <c r="AG101" s="256"/>
    </row>
    <row r="102" spans="1:33" ht="16.5" thickTop="1">
      <c r="A102" s="281"/>
      <c r="B102" s="281"/>
      <c r="C102" s="257"/>
      <c r="D102" s="259"/>
      <c r="E102" s="259"/>
      <c r="F102" s="259"/>
      <c r="G102" s="259"/>
      <c r="H102" s="259"/>
      <c r="I102" s="259"/>
      <c r="J102" s="259"/>
      <c r="K102" s="259"/>
      <c r="L102" s="259"/>
      <c r="M102" s="259"/>
      <c r="N102" s="259"/>
      <c r="O102" s="259"/>
      <c r="P102" s="259"/>
      <c r="Q102" s="259"/>
      <c r="AG102" s="256"/>
    </row>
    <row r="103" spans="1:33">
      <c r="A103" s="281"/>
      <c r="B103" s="281"/>
      <c r="C103" s="257"/>
      <c r="D103" s="259"/>
      <c r="E103" s="259"/>
      <c r="F103" s="259"/>
      <c r="G103" s="259"/>
      <c r="H103" s="259"/>
      <c r="I103" s="259"/>
      <c r="J103" s="259"/>
      <c r="K103" s="259"/>
      <c r="L103" s="259"/>
      <c r="M103" s="259"/>
      <c r="N103" s="259"/>
      <c r="O103" s="259"/>
      <c r="P103" s="259"/>
      <c r="Q103" s="259"/>
      <c r="AG103" s="256"/>
    </row>
    <row r="104" spans="1:33" hidden="1">
      <c r="A104" s="281"/>
      <c r="B104" s="321"/>
      <c r="C104" s="282"/>
      <c r="D104" s="281" t="s">
        <v>65</v>
      </c>
      <c r="E104" s="282"/>
      <c r="G104" s="281" t="s">
        <v>65</v>
      </c>
      <c r="H104" s="281"/>
      <c r="K104" s="240" t="s">
        <v>65</v>
      </c>
      <c r="AG104" s="256"/>
    </row>
    <row r="105" spans="1:33" hidden="1">
      <c r="A105" s="255" t="s">
        <v>445</v>
      </c>
      <c r="B105" s="281"/>
      <c r="C105" s="281" t="s">
        <v>65</v>
      </c>
      <c r="D105" s="282"/>
      <c r="E105" s="282"/>
      <c r="F105" s="281"/>
      <c r="G105" s="282"/>
      <c r="H105" s="281"/>
      <c r="I105" s="281"/>
      <c r="J105" s="281"/>
      <c r="K105" s="282"/>
      <c r="L105" s="281"/>
      <c r="M105" s="281"/>
      <c r="N105" s="281"/>
      <c r="O105" s="281"/>
      <c r="P105" s="281"/>
      <c r="Q105" s="281"/>
      <c r="R105" s="281"/>
      <c r="AG105" s="256"/>
    </row>
    <row r="106" spans="1:33" hidden="1">
      <c r="A106" s="281" t="s">
        <v>377</v>
      </c>
      <c r="B106" s="281"/>
      <c r="C106" s="281" t="s">
        <v>65</v>
      </c>
      <c r="D106" s="282"/>
      <c r="E106" s="282"/>
      <c r="F106" s="281"/>
      <c r="G106" s="282"/>
      <c r="H106" s="281"/>
      <c r="I106" s="281"/>
      <c r="J106" s="281"/>
      <c r="K106" s="282"/>
      <c r="L106" s="281"/>
      <c r="M106" s="281"/>
      <c r="N106" s="281"/>
      <c r="O106" s="281"/>
      <c r="P106" s="281"/>
      <c r="Q106" s="281"/>
      <c r="AG106" s="256"/>
    </row>
    <row r="107" spans="1:33" hidden="1">
      <c r="A107" s="322" t="s">
        <v>446</v>
      </c>
      <c r="B107" s="281"/>
      <c r="C107" s="281"/>
      <c r="D107" s="282"/>
      <c r="E107" s="282"/>
      <c r="F107" s="281"/>
      <c r="G107" s="282"/>
      <c r="H107" s="281"/>
      <c r="I107" s="281"/>
      <c r="J107" s="281"/>
      <c r="K107" s="282"/>
      <c r="L107" s="281"/>
      <c r="M107" s="281"/>
      <c r="N107" s="281"/>
      <c r="O107" s="281"/>
      <c r="P107" s="281"/>
      <c r="Q107" s="281"/>
      <c r="AG107" s="256"/>
    </row>
    <row r="108" spans="1:33" hidden="1">
      <c r="A108" s="281" t="s">
        <v>426</v>
      </c>
      <c r="B108" s="281"/>
      <c r="C108" s="282">
        <v>1190382.0735483039</v>
      </c>
      <c r="D108" s="290">
        <v>6</v>
      </c>
      <c r="E108" s="281"/>
      <c r="F108" s="259">
        <f>ROUND(D108*$C108,0)</f>
        <v>7142292</v>
      </c>
      <c r="G108" s="290">
        <f>$G$89</f>
        <v>7.75</v>
      </c>
      <c r="H108" s="281"/>
      <c r="I108" s="259">
        <f>ROUND(G108*C108,0)</f>
        <v>9225461</v>
      </c>
      <c r="J108" s="259"/>
      <c r="K108" s="290">
        <f>$K$89</f>
        <v>7.75</v>
      </c>
      <c r="L108" s="259"/>
      <c r="M108" s="259">
        <f>ROUND(K108*C108,0)</f>
        <v>9225461</v>
      </c>
      <c r="N108" s="259"/>
      <c r="O108" s="259"/>
      <c r="P108" s="259"/>
      <c r="Q108" s="259"/>
      <c r="AG108" s="256"/>
    </row>
    <row r="109" spans="1:33" hidden="1">
      <c r="A109" s="281" t="s">
        <v>428</v>
      </c>
      <c r="B109" s="281"/>
      <c r="C109" s="282">
        <v>664551696.22316003</v>
      </c>
      <c r="D109" s="295">
        <v>5.9489999999999998</v>
      </c>
      <c r="E109" s="281" t="s">
        <v>429</v>
      </c>
      <c r="F109" s="259">
        <f>ROUND(D109*$C109/100,0)</f>
        <v>39534180</v>
      </c>
      <c r="G109" s="295">
        <f>$G$90</f>
        <v>6.548</v>
      </c>
      <c r="H109" s="281" t="s">
        <v>429</v>
      </c>
      <c r="I109" s="259">
        <f>ROUND(C109*G109/100,0)</f>
        <v>43514845</v>
      </c>
      <c r="J109" s="259"/>
      <c r="K109" s="295">
        <f>$K$90</f>
        <v>6.7170000000000005</v>
      </c>
      <c r="L109" s="259"/>
      <c r="M109" s="259">
        <f>ROUND(C109*K109/100,0)</f>
        <v>44637937</v>
      </c>
      <c r="N109" s="259"/>
      <c r="O109" s="259"/>
      <c r="P109" s="259"/>
      <c r="Q109" s="259"/>
      <c r="AG109" s="256"/>
    </row>
    <row r="110" spans="1:33" hidden="1">
      <c r="A110" s="281" t="s">
        <v>431</v>
      </c>
      <c r="B110" s="282"/>
      <c r="C110" s="282">
        <v>794267679.4665302</v>
      </c>
      <c r="D110" s="295">
        <v>9.4159999999999986</v>
      </c>
      <c r="E110" s="281" t="s">
        <v>429</v>
      </c>
      <c r="F110" s="259">
        <f>ROUND(D110*$C110/100,0)</f>
        <v>74788245</v>
      </c>
      <c r="G110" s="295">
        <f>$G$91</f>
        <v>10.35</v>
      </c>
      <c r="H110" s="281" t="s">
        <v>429</v>
      </c>
      <c r="I110" s="259">
        <f>ROUND(C110*G110/100,0)</f>
        <v>82206705</v>
      </c>
      <c r="J110" s="259"/>
      <c r="K110" s="295">
        <f>$K$91</f>
        <v>10.613</v>
      </c>
      <c r="L110" s="259"/>
      <c r="M110" s="259">
        <f>ROUND(C110*K110/100,0)</f>
        <v>84295629</v>
      </c>
      <c r="N110" s="259"/>
      <c r="O110" s="259"/>
      <c r="P110" s="259"/>
      <c r="Q110" s="259"/>
      <c r="AG110" s="256"/>
    </row>
    <row r="111" spans="1:33" hidden="1">
      <c r="A111" s="281" t="s">
        <v>433</v>
      </c>
      <c r="B111" s="281"/>
      <c r="C111" s="282">
        <v>0</v>
      </c>
      <c r="D111" s="290">
        <v>1.65</v>
      </c>
      <c r="E111" s="281"/>
      <c r="F111" s="259">
        <f>ROUND(D111*$C111,0)</f>
        <v>0</v>
      </c>
      <c r="G111" s="290">
        <f>$G$92</f>
        <v>1.74</v>
      </c>
      <c r="H111" s="281"/>
      <c r="I111" s="259">
        <v>0</v>
      </c>
      <c r="J111" s="259"/>
      <c r="K111" s="290">
        <f>$K$92</f>
        <v>1.78</v>
      </c>
      <c r="L111" s="259"/>
      <c r="M111" s="259">
        <v>0</v>
      </c>
      <c r="N111" s="259"/>
      <c r="O111" s="259"/>
      <c r="P111" s="259"/>
      <c r="Q111" s="259"/>
      <c r="AG111" s="256"/>
    </row>
    <row r="112" spans="1:33" hidden="1">
      <c r="A112" s="281" t="s">
        <v>435</v>
      </c>
      <c r="B112" s="281"/>
      <c r="C112" s="282">
        <v>0</v>
      </c>
      <c r="D112" s="290">
        <v>3.2</v>
      </c>
      <c r="E112" s="281"/>
      <c r="F112" s="259">
        <f>ROUND(D112*$C112,0)</f>
        <v>0</v>
      </c>
      <c r="G112" s="290">
        <f>$G$93</f>
        <v>3.4</v>
      </c>
      <c r="H112" s="281"/>
      <c r="I112" s="259">
        <v>0</v>
      </c>
      <c r="J112" s="259"/>
      <c r="K112" s="290">
        <f>$K$93</f>
        <v>3.5</v>
      </c>
      <c r="L112" s="259"/>
      <c r="M112" s="259">
        <v>0</v>
      </c>
      <c r="N112" s="259"/>
      <c r="O112" s="259"/>
      <c r="P112" s="259"/>
      <c r="Q112" s="259"/>
      <c r="AG112" s="256"/>
    </row>
    <row r="113" spans="1:33" hidden="1">
      <c r="A113" s="281" t="s">
        <v>437</v>
      </c>
      <c r="B113" s="281"/>
      <c r="C113" s="282">
        <v>0</v>
      </c>
      <c r="D113" s="304">
        <v>-1.65</v>
      </c>
      <c r="E113" s="281"/>
      <c r="F113" s="259">
        <f>ROUND(D113*$C113,0)</f>
        <v>0</v>
      </c>
      <c r="G113" s="304">
        <f>$G$94</f>
        <v>-1.74</v>
      </c>
      <c r="H113" s="281"/>
      <c r="I113" s="259">
        <v>0</v>
      </c>
      <c r="J113" s="259"/>
      <c r="K113" s="304">
        <f>$K$94</f>
        <v>-1.78</v>
      </c>
      <c r="L113" s="259"/>
      <c r="M113" s="259">
        <v>0</v>
      </c>
      <c r="N113" s="259"/>
      <c r="O113" s="259"/>
      <c r="P113" s="259"/>
      <c r="Q113" s="259"/>
      <c r="AG113" s="256"/>
    </row>
    <row r="114" spans="1:33" hidden="1">
      <c r="A114" s="281" t="s">
        <v>443</v>
      </c>
      <c r="B114" s="315"/>
      <c r="C114" s="282">
        <f>SUM(C109:C110)</f>
        <v>1458819375.6896901</v>
      </c>
      <c r="D114" s="316"/>
      <c r="E114" s="259"/>
      <c r="F114" s="259">
        <f>SUM(F108:F113)</f>
        <v>121464717</v>
      </c>
      <c r="G114" s="316"/>
      <c r="H114" s="259"/>
      <c r="I114" s="259">
        <f>SUM(I108:I113)</f>
        <v>134947011</v>
      </c>
      <c r="J114" s="259"/>
      <c r="K114" s="259"/>
      <c r="L114" s="259"/>
      <c r="M114" s="259">
        <f>SUM(M108:M113)</f>
        <v>138159027</v>
      </c>
      <c r="N114" s="259"/>
      <c r="O114" s="259"/>
      <c r="P114" s="259"/>
      <c r="Q114" s="259"/>
      <c r="AG114" s="256"/>
    </row>
    <row r="115" spans="1:33" hidden="1">
      <c r="A115" s="281" t="s">
        <v>413</v>
      </c>
      <c r="B115" s="317"/>
      <c r="C115" s="323">
        <v>18426169.205008153</v>
      </c>
      <c r="F115" s="319">
        <f>I115</f>
        <v>1871290.0371091876</v>
      </c>
      <c r="I115" s="318">
        <v>1871290.0371091876</v>
      </c>
      <c r="J115" s="282"/>
      <c r="K115" s="281"/>
      <c r="L115" s="282"/>
      <c r="M115" s="318">
        <v>1871290.0371091876</v>
      </c>
      <c r="N115" s="282"/>
      <c r="O115" s="282"/>
      <c r="P115" s="282"/>
      <c r="Q115" s="282"/>
      <c r="AG115" s="256"/>
    </row>
    <row r="116" spans="1:33" ht="16.5" hidden="1" thickBot="1">
      <c r="A116" s="281" t="s">
        <v>444</v>
      </c>
      <c r="B116" s="281"/>
      <c r="C116" s="320">
        <f>C114+C115</f>
        <v>1477245544.8946984</v>
      </c>
      <c r="D116" s="270"/>
      <c r="E116" s="270"/>
      <c r="F116" s="270">
        <f>F114+F115</f>
        <v>123336007.03710918</v>
      </c>
      <c r="G116" s="270"/>
      <c r="H116" s="270"/>
      <c r="I116" s="270">
        <f>SUM(I114:I115)</f>
        <v>136818301.0371092</v>
      </c>
      <c r="J116" s="270"/>
      <c r="K116" s="270"/>
      <c r="L116" s="270"/>
      <c r="M116" s="270">
        <f>SUM(M114:M115)</f>
        <v>140030317.0371092</v>
      </c>
      <c r="N116" s="270"/>
      <c r="O116" s="270"/>
      <c r="P116" s="270"/>
      <c r="Q116" s="270"/>
      <c r="AG116" s="256"/>
    </row>
    <row r="117" spans="1:33" hidden="1">
      <c r="A117" s="281"/>
      <c r="B117" s="321"/>
      <c r="C117" s="282"/>
      <c r="D117" s="281" t="s">
        <v>65</v>
      </c>
      <c r="E117" s="282"/>
      <c r="G117" s="281" t="s">
        <v>65</v>
      </c>
      <c r="H117" s="281"/>
      <c r="I117" s="256" t="s">
        <v>65</v>
      </c>
      <c r="J117" s="256"/>
      <c r="K117" s="240" t="s">
        <v>65</v>
      </c>
      <c r="L117" s="256"/>
      <c r="M117" s="256" t="s">
        <v>65</v>
      </c>
      <c r="N117" s="256"/>
      <c r="O117" s="256"/>
      <c r="P117" s="256"/>
      <c r="Q117" s="256"/>
      <c r="AG117" s="256"/>
    </row>
    <row r="118" spans="1:33" hidden="1">
      <c r="A118" s="255" t="s">
        <v>447</v>
      </c>
      <c r="B118" s="281"/>
      <c r="C118" s="281" t="s">
        <v>65</v>
      </c>
      <c r="D118" s="282"/>
      <c r="E118" s="282"/>
      <c r="F118" s="281"/>
      <c r="G118" s="282"/>
      <c r="H118" s="281"/>
      <c r="I118" s="281"/>
      <c r="J118" s="281"/>
      <c r="K118" s="282"/>
      <c r="L118" s="281"/>
      <c r="M118" s="281"/>
      <c r="N118" s="281"/>
      <c r="O118" s="281"/>
      <c r="P118" s="281"/>
      <c r="Q118" s="281"/>
      <c r="AG118" s="256"/>
    </row>
    <row r="119" spans="1:33" hidden="1">
      <c r="A119" s="281" t="s">
        <v>377</v>
      </c>
      <c r="B119" s="281"/>
      <c r="C119" s="281"/>
      <c r="D119" s="282"/>
      <c r="E119" s="282"/>
      <c r="F119" s="281"/>
      <c r="G119" s="282"/>
      <c r="H119" s="281"/>
      <c r="I119" s="281"/>
      <c r="J119" s="281"/>
      <c r="K119" s="282"/>
      <c r="L119" s="281"/>
      <c r="M119" s="281"/>
      <c r="N119" s="281"/>
      <c r="O119" s="281"/>
      <c r="P119" s="281"/>
      <c r="Q119" s="281"/>
      <c r="AG119" s="256"/>
    </row>
    <row r="120" spans="1:33" hidden="1">
      <c r="A120" s="288"/>
      <c r="B120" s="281"/>
      <c r="C120" s="281"/>
      <c r="D120" s="282"/>
      <c r="E120" s="282"/>
      <c r="F120" s="281"/>
      <c r="G120" s="282"/>
      <c r="H120" s="281"/>
      <c r="I120" s="281"/>
      <c r="J120" s="281"/>
      <c r="K120" s="282"/>
      <c r="L120" s="281"/>
      <c r="M120" s="281"/>
      <c r="N120" s="281"/>
      <c r="O120" s="281"/>
      <c r="P120" s="281"/>
      <c r="Q120" s="281"/>
      <c r="AG120" s="256"/>
    </row>
    <row r="121" spans="1:33" hidden="1">
      <c r="A121" s="281" t="s">
        <v>426</v>
      </c>
      <c r="B121" s="281"/>
      <c r="C121" s="282">
        <v>71521.491612903294</v>
      </c>
      <c r="D121" s="290">
        <v>6</v>
      </c>
      <c r="E121" s="281"/>
      <c r="F121" s="259">
        <f>ROUND(D121*$C121,0)</f>
        <v>429129</v>
      </c>
      <c r="G121" s="290">
        <f>$G$89</f>
        <v>7.75</v>
      </c>
      <c r="H121" s="281"/>
      <c r="I121" s="259">
        <f>ROUND(G121*C121,0)</f>
        <v>554292</v>
      </c>
      <c r="J121" s="259"/>
      <c r="K121" s="290">
        <f>$K$89</f>
        <v>7.75</v>
      </c>
      <c r="L121" s="259"/>
      <c r="M121" s="259">
        <f>ROUND(K121*C121,0)</f>
        <v>554292</v>
      </c>
      <c r="N121" s="259"/>
      <c r="O121" s="259"/>
      <c r="P121" s="259"/>
      <c r="Q121" s="259"/>
      <c r="AG121" s="256"/>
    </row>
    <row r="122" spans="1:33" hidden="1">
      <c r="A122" s="281" t="s">
        <v>428</v>
      </c>
      <c r="B122" s="281"/>
      <c r="C122" s="282">
        <v>41755519.776553854</v>
      </c>
      <c r="D122" s="295">
        <v>5.9489999999999998</v>
      </c>
      <c r="E122" s="281" t="s">
        <v>429</v>
      </c>
      <c r="F122" s="259">
        <f>ROUND(D122*$C122/100,0)</f>
        <v>2484036</v>
      </c>
      <c r="G122" s="295">
        <f>$G$90</f>
        <v>6.548</v>
      </c>
      <c r="H122" s="281" t="s">
        <v>429</v>
      </c>
      <c r="I122" s="259">
        <f>ROUND(C122*G122/100,0)</f>
        <v>2734151</v>
      </c>
      <c r="J122" s="259"/>
      <c r="K122" s="295">
        <f>$K$90</f>
        <v>6.7170000000000005</v>
      </c>
      <c r="L122" s="259"/>
      <c r="M122" s="259">
        <f>ROUND(C122*K122/100,0)</f>
        <v>2804718</v>
      </c>
      <c r="N122" s="259"/>
      <c r="O122" s="259"/>
      <c r="P122" s="259"/>
      <c r="Q122" s="259"/>
      <c r="AG122" s="256"/>
    </row>
    <row r="123" spans="1:33" hidden="1">
      <c r="A123" s="281" t="s">
        <v>431</v>
      </c>
      <c r="B123" s="281"/>
      <c r="C123" s="282">
        <v>47018320.003545634</v>
      </c>
      <c r="D123" s="295">
        <v>9.4159999999999986</v>
      </c>
      <c r="E123" s="281" t="s">
        <v>429</v>
      </c>
      <c r="F123" s="259">
        <f>ROUND(D123*$C123/100,0)</f>
        <v>4427245</v>
      </c>
      <c r="G123" s="295">
        <f>$G$91</f>
        <v>10.35</v>
      </c>
      <c r="H123" s="281" t="s">
        <v>429</v>
      </c>
      <c r="I123" s="259">
        <f>ROUND(C123*G123/100,0)</f>
        <v>4866396</v>
      </c>
      <c r="J123" s="259"/>
      <c r="K123" s="295">
        <f>$K$91</f>
        <v>10.613</v>
      </c>
      <c r="L123" s="259"/>
      <c r="M123" s="259">
        <f>ROUND(C123*K123/100,0)</f>
        <v>4990054</v>
      </c>
      <c r="N123" s="259"/>
      <c r="O123" s="259"/>
      <c r="P123" s="259"/>
      <c r="Q123" s="259"/>
      <c r="AG123" s="256"/>
    </row>
    <row r="124" spans="1:33" hidden="1">
      <c r="A124" s="281" t="s">
        <v>433</v>
      </c>
      <c r="B124" s="281"/>
      <c r="C124" s="282">
        <v>0</v>
      </c>
      <c r="D124" s="290">
        <v>1.65</v>
      </c>
      <c r="E124" s="281"/>
      <c r="F124" s="259">
        <f>ROUND(D124*$C124,0)</f>
        <v>0</v>
      </c>
      <c r="G124" s="290">
        <f>$G$92</f>
        <v>1.74</v>
      </c>
      <c r="H124" s="281"/>
      <c r="I124" s="259">
        <v>0</v>
      </c>
      <c r="J124" s="259"/>
      <c r="K124" s="290">
        <f>$K$92</f>
        <v>1.78</v>
      </c>
      <c r="L124" s="259"/>
      <c r="M124" s="259">
        <v>0</v>
      </c>
      <c r="N124" s="259"/>
      <c r="O124" s="259"/>
      <c r="P124" s="259"/>
      <c r="Q124" s="259"/>
      <c r="AG124" s="256"/>
    </row>
    <row r="125" spans="1:33" hidden="1">
      <c r="A125" s="281" t="s">
        <v>435</v>
      </c>
      <c r="B125" s="281"/>
      <c r="C125" s="282">
        <v>0</v>
      </c>
      <c r="D125" s="290">
        <v>3.2</v>
      </c>
      <c r="E125" s="281"/>
      <c r="F125" s="259">
        <f>ROUND(D125*$C125,0)</f>
        <v>0</v>
      </c>
      <c r="G125" s="290">
        <f>$G$93</f>
        <v>3.4</v>
      </c>
      <c r="H125" s="281"/>
      <c r="I125" s="259">
        <v>0</v>
      </c>
      <c r="J125" s="259"/>
      <c r="K125" s="290">
        <f>$K$93</f>
        <v>3.5</v>
      </c>
      <c r="L125" s="259"/>
      <c r="M125" s="259">
        <v>0</v>
      </c>
      <c r="N125" s="259"/>
      <c r="O125" s="259"/>
      <c r="P125" s="259"/>
      <c r="Q125" s="259"/>
      <c r="AG125" s="256"/>
    </row>
    <row r="126" spans="1:33" hidden="1">
      <c r="A126" s="281" t="s">
        <v>437</v>
      </c>
      <c r="B126" s="281"/>
      <c r="C126" s="282">
        <v>0</v>
      </c>
      <c r="D126" s="304">
        <v>-1.65</v>
      </c>
      <c r="E126" s="281"/>
      <c r="F126" s="259">
        <f>ROUND(D126*$C126,0)</f>
        <v>0</v>
      </c>
      <c r="G126" s="304">
        <f>$G$94</f>
        <v>-1.74</v>
      </c>
      <c r="H126" s="281"/>
      <c r="I126" s="259">
        <v>0</v>
      </c>
      <c r="J126" s="259"/>
      <c r="K126" s="304">
        <f>$K$94</f>
        <v>-1.78</v>
      </c>
      <c r="L126" s="259"/>
      <c r="M126" s="259">
        <v>0</v>
      </c>
      <c r="N126" s="259"/>
      <c r="O126" s="259"/>
      <c r="P126" s="259"/>
      <c r="Q126" s="259"/>
      <c r="AG126" s="256"/>
    </row>
    <row r="127" spans="1:33" hidden="1">
      <c r="A127" s="281" t="s">
        <v>443</v>
      </c>
      <c r="B127" s="281"/>
      <c r="C127" s="282">
        <f>SUM(C122:C123)</f>
        <v>88773839.780099481</v>
      </c>
      <c r="D127" s="316"/>
      <c r="E127" s="259"/>
      <c r="F127" s="259">
        <f>SUM(F121:F126)</f>
        <v>7340410</v>
      </c>
      <c r="G127" s="316"/>
      <c r="H127" s="259"/>
      <c r="I127" s="259">
        <f>SUM(I121:I126)</f>
        <v>8154839</v>
      </c>
      <c r="J127" s="259"/>
      <c r="K127" s="259"/>
      <c r="L127" s="259"/>
      <c r="M127" s="259">
        <f>SUM(M121:M126)</f>
        <v>8349064</v>
      </c>
      <c r="N127" s="259"/>
      <c r="O127" s="259"/>
      <c r="P127" s="259"/>
      <c r="Q127" s="259"/>
      <c r="AG127" s="256"/>
    </row>
    <row r="128" spans="1:33" hidden="1">
      <c r="A128" s="281" t="s">
        <v>413</v>
      </c>
      <c r="B128" s="281"/>
      <c r="C128" s="323">
        <v>1109915.5774999433</v>
      </c>
      <c r="F128" s="319">
        <f>I128</f>
        <v>112036.90433211296</v>
      </c>
      <c r="I128" s="318">
        <v>112036.90433211296</v>
      </c>
      <c r="J128" s="282"/>
      <c r="K128" s="281"/>
      <c r="L128" s="282"/>
      <c r="M128" s="318">
        <v>112036.90433211296</v>
      </c>
      <c r="N128" s="282"/>
      <c r="O128" s="282"/>
      <c r="P128" s="282"/>
      <c r="Q128" s="282"/>
      <c r="AG128" s="256"/>
    </row>
    <row r="129" spans="1:33" ht="16.5" hidden="1" thickBot="1">
      <c r="A129" s="281" t="s">
        <v>444</v>
      </c>
      <c r="B129" s="281"/>
      <c r="C129" s="320">
        <f>C127+C128</f>
        <v>89883755.357599422</v>
      </c>
      <c r="D129" s="270"/>
      <c r="E129" s="270"/>
      <c r="F129" s="270">
        <f>F127+F128</f>
        <v>7452446.9043321125</v>
      </c>
      <c r="G129" s="270"/>
      <c r="H129" s="270"/>
      <c r="I129" s="270">
        <f>SUM(I127:I128)</f>
        <v>8266875.9043321125</v>
      </c>
      <c r="J129" s="270"/>
      <c r="K129" s="270"/>
      <c r="L129" s="270"/>
      <c r="M129" s="270">
        <f>SUM(M127:M128)</f>
        <v>8461100.9043321125</v>
      </c>
      <c r="N129" s="270"/>
      <c r="O129" s="270"/>
      <c r="P129" s="270"/>
      <c r="Q129" s="270"/>
      <c r="AG129" s="256"/>
    </row>
    <row r="130" spans="1:33" hidden="1">
      <c r="A130" s="281"/>
      <c r="B130" s="321"/>
      <c r="C130" s="282"/>
      <c r="D130" s="281" t="s">
        <v>65</v>
      </c>
      <c r="E130" s="282"/>
      <c r="G130" s="281" t="s">
        <v>65</v>
      </c>
      <c r="H130" s="281"/>
      <c r="K130" s="240" t="s">
        <v>65</v>
      </c>
      <c r="AG130" s="256"/>
    </row>
    <row r="131" spans="1:33" hidden="1">
      <c r="A131" s="255" t="s">
        <v>448</v>
      </c>
      <c r="B131" s="281"/>
      <c r="C131" s="281"/>
      <c r="D131" s="282"/>
      <c r="E131" s="282"/>
      <c r="F131" s="281"/>
      <c r="G131" s="282"/>
      <c r="H131" s="281"/>
      <c r="I131" s="281"/>
      <c r="J131" s="281"/>
      <c r="K131" s="282"/>
      <c r="L131" s="281"/>
      <c r="M131" s="281"/>
      <c r="N131" s="281"/>
      <c r="O131" s="281"/>
      <c r="P131" s="281"/>
      <c r="Q131" s="281"/>
      <c r="AG131" s="256"/>
    </row>
    <row r="132" spans="1:33" hidden="1">
      <c r="A132" s="281" t="s">
        <v>377</v>
      </c>
      <c r="B132" s="281"/>
      <c r="C132" s="281"/>
      <c r="D132" s="282"/>
      <c r="E132" s="282"/>
      <c r="F132" s="281"/>
      <c r="G132" s="282"/>
      <c r="H132" s="281"/>
      <c r="I132" s="281"/>
      <c r="J132" s="281"/>
      <c r="K132" s="282"/>
      <c r="L132" s="281"/>
      <c r="M132" s="281"/>
      <c r="N132" s="281"/>
      <c r="O132" s="281"/>
      <c r="P132" s="281"/>
      <c r="Q132" s="281"/>
      <c r="AG132" s="256"/>
    </row>
    <row r="133" spans="1:33" hidden="1">
      <c r="A133" s="288"/>
      <c r="B133" s="281"/>
      <c r="C133" s="281"/>
      <c r="D133" s="282"/>
      <c r="E133" s="282"/>
      <c r="F133" s="281"/>
      <c r="G133" s="282"/>
      <c r="H133" s="281"/>
      <c r="I133" s="281"/>
      <c r="J133" s="281"/>
      <c r="K133" s="282"/>
      <c r="L133" s="281"/>
      <c r="M133" s="281"/>
      <c r="N133" s="281"/>
      <c r="O133" s="281"/>
      <c r="P133" s="281"/>
      <c r="Q133" s="281"/>
      <c r="AG133" s="256"/>
    </row>
    <row r="134" spans="1:33" hidden="1">
      <c r="A134" s="281" t="s">
        <v>426</v>
      </c>
      <c r="B134" s="281"/>
      <c r="C134" s="282">
        <v>995.23225806451603</v>
      </c>
      <c r="D134" s="290">
        <v>6</v>
      </c>
      <c r="E134" s="281"/>
      <c r="F134" s="259">
        <f>ROUND(D134*$C134,0)</f>
        <v>5971</v>
      </c>
      <c r="G134" s="290">
        <f>$G$89</f>
        <v>7.75</v>
      </c>
      <c r="H134" s="281"/>
      <c r="I134" s="259">
        <f>ROUND(G134*C134,0)</f>
        <v>7713</v>
      </c>
      <c r="J134" s="259"/>
      <c r="K134" s="290">
        <f>$K$89</f>
        <v>7.75</v>
      </c>
      <c r="L134" s="259"/>
      <c r="M134" s="259">
        <f>ROUND(K134*C134,0)</f>
        <v>7713</v>
      </c>
      <c r="N134" s="259"/>
      <c r="O134" s="259"/>
      <c r="P134" s="259"/>
      <c r="Q134" s="259"/>
      <c r="AG134" s="256"/>
    </row>
    <row r="135" spans="1:33" hidden="1">
      <c r="A135" s="281" t="s">
        <v>428</v>
      </c>
      <c r="B135" s="281"/>
      <c r="C135" s="282">
        <v>563242.07586769864</v>
      </c>
      <c r="D135" s="295">
        <v>5.9489999999999998</v>
      </c>
      <c r="E135" s="281" t="s">
        <v>429</v>
      </c>
      <c r="F135" s="259">
        <f>ROUND(D135*$C135/100,0)</f>
        <v>33507</v>
      </c>
      <c r="G135" s="295">
        <f>$G$90</f>
        <v>6.548</v>
      </c>
      <c r="H135" s="281" t="s">
        <v>429</v>
      </c>
      <c r="I135" s="259">
        <f>ROUND(C135*G135/100,0)</f>
        <v>36881</v>
      </c>
      <c r="J135" s="259"/>
      <c r="K135" s="295">
        <f>$K$90</f>
        <v>6.7170000000000005</v>
      </c>
      <c r="L135" s="259"/>
      <c r="M135" s="259">
        <f>ROUND(C135*K135/100,0)</f>
        <v>37833</v>
      </c>
      <c r="N135" s="259"/>
      <c r="O135" s="259"/>
      <c r="P135" s="259"/>
      <c r="Q135" s="259"/>
      <c r="AG135" s="256"/>
    </row>
    <row r="136" spans="1:33" hidden="1">
      <c r="A136" s="281" t="s">
        <v>431</v>
      </c>
      <c r="B136" s="281"/>
      <c r="C136" s="282">
        <v>1663533.139932974</v>
      </c>
      <c r="D136" s="295">
        <v>9.4159999999999986</v>
      </c>
      <c r="E136" s="281" t="s">
        <v>429</v>
      </c>
      <c r="F136" s="259">
        <f>ROUND(D136*$C136/100,0)</f>
        <v>156638</v>
      </c>
      <c r="G136" s="295">
        <f>$G$91</f>
        <v>10.35</v>
      </c>
      <c r="H136" s="281" t="s">
        <v>429</v>
      </c>
      <c r="I136" s="259">
        <f>ROUND(C136*G136/100,0)</f>
        <v>172176</v>
      </c>
      <c r="J136" s="259"/>
      <c r="K136" s="295">
        <f>$K$91</f>
        <v>10.613</v>
      </c>
      <c r="L136" s="259"/>
      <c r="M136" s="259">
        <f>ROUND(C136*K136/100,0)</f>
        <v>176551</v>
      </c>
      <c r="N136" s="259"/>
      <c r="O136" s="259"/>
      <c r="P136" s="259"/>
      <c r="Q136" s="259"/>
      <c r="AG136" s="256"/>
    </row>
    <row r="137" spans="1:33" hidden="1">
      <c r="A137" s="281" t="s">
        <v>433</v>
      </c>
      <c r="B137" s="281"/>
      <c r="C137" s="282">
        <v>4598.5</v>
      </c>
      <c r="D137" s="290">
        <v>1.65</v>
      </c>
      <c r="E137" s="281"/>
      <c r="F137" s="259">
        <f>ROUND(D137*$C137,0)</f>
        <v>7588</v>
      </c>
      <c r="G137" s="290">
        <f>$G$92</f>
        <v>1.74</v>
      </c>
      <c r="H137" s="281"/>
      <c r="I137" s="259">
        <f t="shared" ref="I137:I138" si="10">ROUND(G137*C137,0)</f>
        <v>8001</v>
      </c>
      <c r="J137" s="259"/>
      <c r="K137" s="290">
        <f>$K$92</f>
        <v>1.78</v>
      </c>
      <c r="L137" s="259"/>
      <c r="M137" s="259">
        <f>ROUND(K137*C137,0)</f>
        <v>8185</v>
      </c>
      <c r="N137" s="259"/>
      <c r="O137" s="259"/>
      <c r="P137" s="259"/>
      <c r="Q137" s="259"/>
      <c r="AG137" s="256"/>
    </row>
    <row r="138" spans="1:33" hidden="1">
      <c r="A138" s="281" t="s">
        <v>435</v>
      </c>
      <c r="B138" s="281"/>
      <c r="C138" s="282">
        <v>605</v>
      </c>
      <c r="D138" s="290">
        <v>3.2</v>
      </c>
      <c r="E138" s="281"/>
      <c r="F138" s="259">
        <f>ROUND(D138*$C138,0)</f>
        <v>1936</v>
      </c>
      <c r="G138" s="290">
        <f>$G$93</f>
        <v>3.4</v>
      </c>
      <c r="H138" s="281"/>
      <c r="I138" s="259">
        <f t="shared" si="10"/>
        <v>2057</v>
      </c>
      <c r="J138" s="259"/>
      <c r="K138" s="290">
        <f>$K$93</f>
        <v>3.5</v>
      </c>
      <c r="L138" s="259"/>
      <c r="M138" s="259">
        <f>ROUND(K138*C138,0)</f>
        <v>2118</v>
      </c>
      <c r="N138" s="259"/>
      <c r="O138" s="259"/>
      <c r="P138" s="259"/>
      <c r="Q138" s="259"/>
      <c r="AG138" s="256"/>
    </row>
    <row r="139" spans="1:33" hidden="1">
      <c r="A139" s="281" t="s">
        <v>437</v>
      </c>
      <c r="B139" s="281"/>
      <c r="C139" s="282">
        <v>55.5</v>
      </c>
      <c r="D139" s="304">
        <v>-1.65</v>
      </c>
      <c r="E139" s="281"/>
      <c r="F139" s="259">
        <f>ROUND(D139*$C139,0)</f>
        <v>-92</v>
      </c>
      <c r="G139" s="304">
        <f>$G$94</f>
        <v>-1.74</v>
      </c>
      <c r="H139" s="281"/>
      <c r="I139" s="259">
        <f>ROUND(G139*C139,0)</f>
        <v>-97</v>
      </c>
      <c r="J139" s="259"/>
      <c r="K139" s="304">
        <f>$K$94</f>
        <v>-1.78</v>
      </c>
      <c r="L139" s="259"/>
      <c r="M139" s="259">
        <f>ROUND(K139*C139,0)</f>
        <v>-99</v>
      </c>
      <c r="N139" s="259"/>
      <c r="O139" s="259"/>
      <c r="P139" s="259"/>
      <c r="Q139" s="259"/>
      <c r="AG139" s="256"/>
    </row>
    <row r="140" spans="1:33" hidden="1">
      <c r="A140" s="281" t="s">
        <v>443</v>
      </c>
      <c r="B140" s="315"/>
      <c r="C140" s="282">
        <f>SUM(C135:C136)</f>
        <v>2226775.2158006728</v>
      </c>
      <c r="D140" s="316"/>
      <c r="E140" s="259"/>
      <c r="F140" s="259">
        <f>SUM(F134:F139)</f>
        <v>205548</v>
      </c>
      <c r="G140" s="316"/>
      <c r="H140" s="259"/>
      <c r="I140" s="259">
        <f>SUM(I134:I139)</f>
        <v>226731</v>
      </c>
      <c r="J140" s="259"/>
      <c r="K140" s="259"/>
      <c r="L140" s="259"/>
      <c r="M140" s="259">
        <f>SUM(M134:M139)</f>
        <v>232301</v>
      </c>
      <c r="N140" s="259"/>
      <c r="O140" s="259"/>
      <c r="P140" s="259"/>
      <c r="Q140" s="259"/>
      <c r="AG140" s="256"/>
    </row>
    <row r="141" spans="1:33" hidden="1">
      <c r="A141" s="281" t="s">
        <v>413</v>
      </c>
      <c r="B141" s="324"/>
      <c r="C141" s="323">
        <v>28355.575910563297</v>
      </c>
      <c r="F141" s="319">
        <f>I141</f>
        <v>3166.5031041856219</v>
      </c>
      <c r="I141" s="319">
        <v>3166.5031041856219</v>
      </c>
      <c r="J141" s="259"/>
      <c r="K141" s="281"/>
      <c r="L141" s="259"/>
      <c r="M141" s="319">
        <v>3166.5031041856219</v>
      </c>
      <c r="N141" s="259"/>
      <c r="O141" s="259"/>
      <c r="P141" s="259"/>
      <c r="Q141" s="259"/>
      <c r="AG141" s="256"/>
    </row>
    <row r="142" spans="1:33" ht="16.5" hidden="1" thickBot="1">
      <c r="A142" s="281" t="s">
        <v>444</v>
      </c>
      <c r="B142" s="281"/>
      <c r="C142" s="320">
        <f>C140+C141</f>
        <v>2255130.7917112359</v>
      </c>
      <c r="D142" s="270"/>
      <c r="E142" s="270"/>
      <c r="F142" s="270">
        <f>F140+F141</f>
        <v>208714.50310418563</v>
      </c>
      <c r="G142" s="270"/>
      <c r="H142" s="270"/>
      <c r="I142" s="270">
        <f>I140+I141</f>
        <v>229897.50310418563</v>
      </c>
      <c r="J142" s="270"/>
      <c r="K142" s="270"/>
      <c r="L142" s="270"/>
      <c r="M142" s="270">
        <f>M140+M141</f>
        <v>235467.50310418563</v>
      </c>
      <c r="N142" s="270"/>
      <c r="O142" s="270"/>
      <c r="P142" s="270"/>
      <c r="Q142" s="270"/>
      <c r="AG142" s="256"/>
    </row>
    <row r="143" spans="1:33" hidden="1">
      <c r="A143" s="281"/>
      <c r="B143" s="321"/>
      <c r="C143" s="282"/>
      <c r="D143" s="281" t="s">
        <v>65</v>
      </c>
      <c r="E143" s="282"/>
      <c r="G143" s="281" t="s">
        <v>65</v>
      </c>
      <c r="H143" s="281"/>
      <c r="K143" s="240" t="s">
        <v>65</v>
      </c>
      <c r="AG143" s="256"/>
    </row>
    <row r="144" spans="1:33" hidden="1">
      <c r="A144" s="255" t="s">
        <v>449</v>
      </c>
      <c r="B144" s="281"/>
      <c r="C144" s="281"/>
      <c r="D144" s="282"/>
      <c r="E144" s="282"/>
      <c r="F144" s="281"/>
      <c r="G144" s="282"/>
      <c r="H144" s="281"/>
      <c r="I144" s="281"/>
      <c r="J144" s="281"/>
      <c r="K144" s="282"/>
      <c r="L144" s="281"/>
      <c r="M144" s="281"/>
      <c r="N144" s="281"/>
      <c r="O144" s="281"/>
      <c r="P144" s="281"/>
      <c r="Q144" s="281"/>
      <c r="AG144" s="256"/>
    </row>
    <row r="145" spans="1:33" hidden="1">
      <c r="A145" s="281" t="s">
        <v>377</v>
      </c>
      <c r="B145" s="281"/>
      <c r="C145" s="281"/>
      <c r="D145" s="282"/>
      <c r="E145" s="282"/>
      <c r="F145" s="281"/>
      <c r="G145" s="282"/>
      <c r="H145" s="281"/>
      <c r="I145" s="281"/>
      <c r="J145" s="281"/>
      <c r="K145" s="282"/>
      <c r="L145" s="281"/>
      <c r="M145" s="281"/>
      <c r="N145" s="281"/>
      <c r="O145" s="281"/>
      <c r="P145" s="281"/>
      <c r="Q145" s="281"/>
      <c r="AG145" s="256"/>
    </row>
    <row r="146" spans="1:33" hidden="1">
      <c r="A146" s="288"/>
      <c r="B146" s="281"/>
      <c r="C146" s="281"/>
      <c r="D146" s="282"/>
      <c r="E146" s="282"/>
      <c r="F146" s="281"/>
      <c r="G146" s="282"/>
      <c r="H146" s="281"/>
      <c r="I146" s="281"/>
      <c r="J146" s="281"/>
      <c r="K146" s="282"/>
      <c r="L146" s="281"/>
      <c r="M146" s="281"/>
      <c r="N146" s="281"/>
      <c r="O146" s="281"/>
      <c r="P146" s="281"/>
      <c r="Q146" s="281"/>
      <c r="AG146" s="256"/>
    </row>
    <row r="147" spans="1:33" hidden="1">
      <c r="A147" s="281" t="s">
        <v>426</v>
      </c>
      <c r="B147" s="281"/>
      <c r="C147" s="282">
        <v>205</v>
      </c>
      <c r="D147" s="290">
        <v>6</v>
      </c>
      <c r="E147" s="281"/>
      <c r="F147" s="259">
        <f>ROUND(D147*$C147,0)</f>
        <v>1230</v>
      </c>
      <c r="G147" s="290">
        <f>$G$89</f>
        <v>7.75</v>
      </c>
      <c r="H147" s="281"/>
      <c r="I147" s="259">
        <f>ROUND(G147*C147,0)</f>
        <v>1589</v>
      </c>
      <c r="J147" s="259"/>
      <c r="K147" s="290">
        <f>$K$89</f>
        <v>7.75</v>
      </c>
      <c r="L147" s="259"/>
      <c r="M147" s="259">
        <f>ROUND(K147*C147,0)</f>
        <v>1589</v>
      </c>
      <c r="N147" s="259"/>
      <c r="O147" s="259"/>
      <c r="P147" s="259"/>
      <c r="Q147" s="259"/>
      <c r="AG147" s="256"/>
    </row>
    <row r="148" spans="1:33" hidden="1">
      <c r="A148" s="281" t="s">
        <v>428</v>
      </c>
      <c r="B148" s="281"/>
      <c r="C148" s="282">
        <v>121486</v>
      </c>
      <c r="D148" s="295">
        <v>5.9489999999999998</v>
      </c>
      <c r="E148" s="281" t="s">
        <v>429</v>
      </c>
      <c r="F148" s="259">
        <f>ROUND(D148*$C148/100,0)</f>
        <v>7227</v>
      </c>
      <c r="G148" s="295">
        <f>$G$90</f>
        <v>6.548</v>
      </c>
      <c r="H148" s="281" t="s">
        <v>429</v>
      </c>
      <c r="I148" s="259">
        <f>ROUND(C148*G148/100,0)</f>
        <v>7955</v>
      </c>
      <c r="J148" s="259"/>
      <c r="K148" s="295">
        <f>$K$90</f>
        <v>6.7170000000000005</v>
      </c>
      <c r="L148" s="259"/>
      <c r="M148" s="259">
        <f>ROUND(C148*K148/100,0)</f>
        <v>8160</v>
      </c>
      <c r="N148" s="259"/>
      <c r="O148" s="259"/>
      <c r="P148" s="259"/>
      <c r="Q148" s="259"/>
      <c r="AG148" s="256"/>
    </row>
    <row r="149" spans="1:33" hidden="1">
      <c r="A149" s="281" t="s">
        <v>431</v>
      </c>
      <c r="B149" s="281"/>
      <c r="C149" s="282">
        <v>275577</v>
      </c>
      <c r="D149" s="295">
        <v>9.4159999999999986</v>
      </c>
      <c r="E149" s="281" t="s">
        <v>429</v>
      </c>
      <c r="F149" s="259">
        <f>ROUND(D149*$C149/100,0)</f>
        <v>25948</v>
      </c>
      <c r="G149" s="295">
        <f>$G$91</f>
        <v>10.35</v>
      </c>
      <c r="H149" s="281" t="s">
        <v>429</v>
      </c>
      <c r="I149" s="259">
        <f>ROUND(C149*G149/100,0)</f>
        <v>28522</v>
      </c>
      <c r="J149" s="259"/>
      <c r="K149" s="295">
        <f>$K$91</f>
        <v>10.613</v>
      </c>
      <c r="L149" s="259"/>
      <c r="M149" s="259">
        <f>ROUND(C149*K149/100,0)</f>
        <v>29247</v>
      </c>
      <c r="N149" s="259"/>
      <c r="O149" s="259"/>
      <c r="P149" s="259"/>
      <c r="Q149" s="259"/>
      <c r="AG149" s="256"/>
    </row>
    <row r="150" spans="1:33" hidden="1">
      <c r="A150" s="281" t="s">
        <v>433</v>
      </c>
      <c r="B150" s="281"/>
      <c r="C150" s="282">
        <v>707.5</v>
      </c>
      <c r="D150" s="290">
        <v>1.65</v>
      </c>
      <c r="E150" s="281"/>
      <c r="F150" s="259">
        <f>ROUND(D150*$C150,0)</f>
        <v>1167</v>
      </c>
      <c r="G150" s="290">
        <f>$G$92</f>
        <v>1.74</v>
      </c>
      <c r="H150" s="281"/>
      <c r="I150" s="259">
        <f t="shared" ref="I150:I151" si="11">ROUND(G150*C150,0)</f>
        <v>1231</v>
      </c>
      <c r="J150" s="259"/>
      <c r="K150" s="290">
        <f>$K$92</f>
        <v>1.78</v>
      </c>
      <c r="L150" s="259"/>
      <c r="M150" s="259">
        <f>ROUND(K150*C150,0)</f>
        <v>1259</v>
      </c>
      <c r="N150" s="259"/>
      <c r="O150" s="259"/>
      <c r="P150" s="259"/>
      <c r="Q150" s="259"/>
      <c r="AG150" s="256"/>
    </row>
    <row r="151" spans="1:33" hidden="1">
      <c r="A151" s="281" t="s">
        <v>435</v>
      </c>
      <c r="B151" s="281"/>
      <c r="C151" s="282">
        <v>98</v>
      </c>
      <c r="D151" s="290">
        <v>3.2</v>
      </c>
      <c r="E151" s="281"/>
      <c r="F151" s="259">
        <f>ROUND(D151*$C151,0)</f>
        <v>314</v>
      </c>
      <c r="G151" s="290">
        <f>$G$93</f>
        <v>3.4</v>
      </c>
      <c r="H151" s="281"/>
      <c r="I151" s="259">
        <f t="shared" si="11"/>
        <v>333</v>
      </c>
      <c r="J151" s="259"/>
      <c r="K151" s="290">
        <f>$K$93</f>
        <v>3.5</v>
      </c>
      <c r="L151" s="259"/>
      <c r="M151" s="259">
        <f>ROUND(K151*C151,0)</f>
        <v>343</v>
      </c>
      <c r="N151" s="259"/>
      <c r="O151" s="259"/>
      <c r="P151" s="259"/>
      <c r="Q151" s="259"/>
      <c r="AG151" s="256"/>
    </row>
    <row r="152" spans="1:33" hidden="1">
      <c r="A152" s="281" t="s">
        <v>437</v>
      </c>
      <c r="B152" s="281"/>
      <c r="C152" s="282">
        <v>15</v>
      </c>
      <c r="D152" s="304">
        <v>-1.65</v>
      </c>
      <c r="E152" s="281"/>
      <c r="F152" s="259">
        <f>ROUND(D152*$C152,0)</f>
        <v>-25</v>
      </c>
      <c r="G152" s="304">
        <f>$G$94</f>
        <v>-1.74</v>
      </c>
      <c r="H152" s="281"/>
      <c r="I152" s="259">
        <f>ROUND(G152*C152,0)</f>
        <v>-26</v>
      </c>
      <c r="J152" s="259"/>
      <c r="K152" s="304">
        <f>$K$94</f>
        <v>-1.78</v>
      </c>
      <c r="L152" s="259"/>
      <c r="M152" s="259">
        <f>ROUND(K152*C152,0)</f>
        <v>-27</v>
      </c>
      <c r="N152" s="259"/>
      <c r="O152" s="259"/>
      <c r="P152" s="259"/>
      <c r="Q152" s="259"/>
      <c r="AG152" s="256"/>
    </row>
    <row r="153" spans="1:33" hidden="1">
      <c r="A153" s="281" t="s">
        <v>443</v>
      </c>
      <c r="B153" s="281"/>
      <c r="C153" s="282">
        <f>SUM(C148:C149)</f>
        <v>397063</v>
      </c>
      <c r="D153" s="316"/>
      <c r="E153" s="259"/>
      <c r="F153" s="259">
        <f>SUM(F147:F152)</f>
        <v>35861</v>
      </c>
      <c r="G153" s="316"/>
      <c r="H153" s="259"/>
      <c r="I153" s="259">
        <f>SUM(I147:I152)</f>
        <v>39604</v>
      </c>
      <c r="J153" s="259"/>
      <c r="K153" s="259"/>
      <c r="L153" s="259"/>
      <c r="M153" s="259">
        <f>SUM(M147:M152)</f>
        <v>40571</v>
      </c>
      <c r="N153" s="259"/>
      <c r="O153" s="259"/>
      <c r="P153" s="259"/>
      <c r="Q153" s="259"/>
      <c r="AG153" s="256"/>
    </row>
    <row r="154" spans="1:33" hidden="1">
      <c r="A154" s="281" t="s">
        <v>413</v>
      </c>
      <c r="B154" s="281"/>
      <c r="C154" s="323">
        <v>5143.445167760472</v>
      </c>
      <c r="F154" s="319">
        <f>I154</f>
        <v>561.58818784280481</v>
      </c>
      <c r="I154" s="319">
        <v>561.58818784280481</v>
      </c>
      <c r="J154" s="259"/>
      <c r="K154" s="281"/>
      <c r="L154" s="259"/>
      <c r="M154" s="319">
        <v>561.58818784280481</v>
      </c>
      <c r="N154" s="259"/>
      <c r="O154" s="259"/>
      <c r="P154" s="259"/>
      <c r="Q154" s="259"/>
      <c r="AG154" s="256"/>
    </row>
    <row r="155" spans="1:33" ht="16.5" hidden="1" thickBot="1">
      <c r="A155" s="281" t="s">
        <v>444</v>
      </c>
      <c r="B155" s="281"/>
      <c r="C155" s="320">
        <f>C153+C154</f>
        <v>402206.44516776048</v>
      </c>
      <c r="D155" s="270"/>
      <c r="E155" s="270"/>
      <c r="F155" s="270">
        <f>F153+F154</f>
        <v>36422.588187842804</v>
      </c>
      <c r="G155" s="270"/>
      <c r="H155" s="270"/>
      <c r="I155" s="270">
        <f>I153+I154</f>
        <v>40165.588187842804</v>
      </c>
      <c r="J155" s="270"/>
      <c r="K155" s="270"/>
      <c r="L155" s="270"/>
      <c r="M155" s="270">
        <f>M153+M154</f>
        <v>41132.588187842804</v>
      </c>
      <c r="N155" s="270"/>
      <c r="O155" s="270"/>
      <c r="P155" s="270"/>
      <c r="Q155" s="270"/>
      <c r="AG155" s="256"/>
    </row>
    <row r="156" spans="1:33">
      <c r="A156" s="281"/>
      <c r="B156" s="321"/>
      <c r="C156" s="282"/>
      <c r="D156" s="281" t="s">
        <v>65</v>
      </c>
      <c r="E156" s="282"/>
      <c r="G156" s="281" t="s">
        <v>65</v>
      </c>
      <c r="H156" s="281"/>
      <c r="K156" s="240" t="s">
        <v>65</v>
      </c>
      <c r="AG156" s="256"/>
    </row>
    <row r="157" spans="1:33">
      <c r="A157" s="255" t="s">
        <v>450</v>
      </c>
      <c r="B157" s="281"/>
      <c r="C157" s="281" t="s">
        <v>65</v>
      </c>
      <c r="D157" s="259"/>
      <c r="E157" s="259"/>
      <c r="F157" s="281" t="s">
        <v>65</v>
      </c>
      <c r="G157" s="259"/>
      <c r="H157" s="281"/>
      <c r="I157" s="281"/>
      <c r="J157" s="281"/>
      <c r="K157" s="259"/>
      <c r="L157" s="281"/>
      <c r="M157" s="281"/>
      <c r="N157" s="281"/>
      <c r="O157" s="283" t="s">
        <v>451</v>
      </c>
      <c r="P157" s="284" t="s">
        <v>452</v>
      </c>
      <c r="Q157" s="284" t="s">
        <v>422</v>
      </c>
      <c r="AG157" s="256"/>
    </row>
    <row r="158" spans="1:33">
      <c r="A158" s="281" t="s">
        <v>453</v>
      </c>
      <c r="B158" s="281"/>
      <c r="C158" s="281"/>
      <c r="D158" s="259"/>
      <c r="E158" s="259"/>
      <c r="F158" s="281"/>
      <c r="G158" s="259"/>
      <c r="H158" s="281"/>
      <c r="I158" s="281"/>
      <c r="J158" s="281"/>
      <c r="K158" s="259"/>
      <c r="L158" s="281"/>
      <c r="M158" s="281"/>
      <c r="N158" s="281"/>
      <c r="O158" s="285" t="s">
        <v>424</v>
      </c>
      <c r="P158" s="325">
        <f>I197</f>
        <v>49430454.891159162</v>
      </c>
      <c r="Q158" s="287">
        <f>M197</f>
        <v>50590493.891159162</v>
      </c>
      <c r="AG158" s="256"/>
    </row>
    <row r="159" spans="1:33">
      <c r="A159" s="281"/>
      <c r="B159" s="281"/>
      <c r="C159" s="281"/>
      <c r="D159" s="259"/>
      <c r="E159" s="259"/>
      <c r="F159" s="281"/>
      <c r="G159" s="259"/>
      <c r="H159" s="281"/>
      <c r="I159" s="281"/>
      <c r="J159" s="281"/>
      <c r="K159" s="259"/>
      <c r="L159" s="281"/>
      <c r="M159" s="281"/>
      <c r="N159" s="281"/>
      <c r="O159" s="285" t="s">
        <v>425</v>
      </c>
      <c r="P159" s="286">
        <f>SUM(I161:I162)+SUM(I165:I166)+SUM(I182:I183)</f>
        <v>2572047</v>
      </c>
      <c r="Q159" s="286">
        <f>SUM(M161:M162)+SUM(M165:M166)+SUM(M182:M183)</f>
        <v>2633138</v>
      </c>
      <c r="AG159" s="256"/>
    </row>
    <row r="160" spans="1:33">
      <c r="A160" s="281" t="s">
        <v>454</v>
      </c>
      <c r="B160" s="281"/>
      <c r="C160" s="281"/>
      <c r="D160" s="259"/>
      <c r="E160" s="259"/>
      <c r="F160" s="281"/>
      <c r="G160" s="259"/>
      <c r="H160" s="281"/>
      <c r="I160" s="281"/>
      <c r="J160" s="281"/>
      <c r="K160" s="259"/>
      <c r="L160" s="281"/>
      <c r="M160" s="281"/>
      <c r="N160" s="281"/>
      <c r="O160" s="292" t="s">
        <v>427</v>
      </c>
      <c r="P160" s="293">
        <f>'[95]NPC Spread'!E33</f>
        <v>17436484.683537412</v>
      </c>
      <c r="Q160" s="294">
        <f>P160</f>
        <v>17436484.683537412</v>
      </c>
      <c r="AG160" s="256"/>
    </row>
    <row r="161" spans="1:40">
      <c r="A161" s="281" t="s">
        <v>455</v>
      </c>
      <c r="B161" s="281"/>
      <c r="C161" s="282">
        <f>C438</f>
        <v>2</v>
      </c>
      <c r="D161" s="290">
        <v>104.52000000000001</v>
      </c>
      <c r="E161" s="259"/>
      <c r="F161" s="259">
        <f t="shared" ref="F161:I163" si="12">F407</f>
        <v>209</v>
      </c>
      <c r="G161" s="290">
        <v>117.12</v>
      </c>
      <c r="H161" s="281"/>
      <c r="I161" s="259">
        <f t="shared" si="12"/>
        <v>234</v>
      </c>
      <c r="J161" s="259"/>
      <c r="K161" s="291">
        <v>119.88</v>
      </c>
      <c r="L161" s="259"/>
      <c r="M161" s="259">
        <f t="shared" ref="M161:M163" si="13">M407</f>
        <v>240</v>
      </c>
      <c r="N161" s="259"/>
      <c r="O161" s="297" t="s">
        <v>430</v>
      </c>
      <c r="P161" s="298">
        <f>P158-SUM(P159:P160)</f>
        <v>29421923.207621749</v>
      </c>
      <c r="Q161" s="298">
        <f>Q158-SUM(Q159:Q160)</f>
        <v>30520871.207621749</v>
      </c>
      <c r="S161" s="326"/>
      <c r="U161" s="326"/>
      <c r="V161" s="326"/>
      <c r="AN161" s="256"/>
    </row>
    <row r="162" spans="1:40">
      <c r="A162" s="281" t="s">
        <v>456</v>
      </c>
      <c r="B162" s="281"/>
      <c r="C162" s="282">
        <f>C408</f>
        <v>82.084931506849301</v>
      </c>
      <c r="D162" s="290">
        <v>155.76</v>
      </c>
      <c r="E162" s="259"/>
      <c r="F162" s="259">
        <f t="shared" si="12"/>
        <v>12786</v>
      </c>
      <c r="G162" s="290">
        <v>174.48</v>
      </c>
      <c r="H162" s="281"/>
      <c r="I162" s="259">
        <f t="shared" si="12"/>
        <v>14322</v>
      </c>
      <c r="J162" s="259"/>
      <c r="K162" s="291">
        <v>178.68</v>
      </c>
      <c r="L162" s="259"/>
      <c r="M162" s="259">
        <f t="shared" si="13"/>
        <v>14666</v>
      </c>
      <c r="N162" s="259"/>
      <c r="O162" s="285" t="s">
        <v>432</v>
      </c>
      <c r="P162" s="300">
        <f>C169/12</f>
        <v>19046.041792326934</v>
      </c>
      <c r="Q162" s="289"/>
      <c r="R162" s="256"/>
      <c r="S162" s="327"/>
      <c r="T162" s="256"/>
      <c r="U162" s="256"/>
      <c r="V162" s="327"/>
      <c r="W162" s="299"/>
      <c r="X162" s="256"/>
      <c r="Y162" s="256"/>
      <c r="AN162" s="256"/>
    </row>
    <row r="163" spans="1:40">
      <c r="A163" s="281" t="s">
        <v>457</v>
      </c>
      <c r="B163" s="281"/>
      <c r="C163" s="282">
        <f>C409</f>
        <v>2770.9452054794501</v>
      </c>
      <c r="D163" s="290">
        <v>11.040000000000001</v>
      </c>
      <c r="E163" s="259"/>
      <c r="F163" s="259">
        <f t="shared" si="12"/>
        <v>30591</v>
      </c>
      <c r="G163" s="290">
        <v>12.24</v>
      </c>
      <c r="H163" s="281"/>
      <c r="I163" s="259">
        <f t="shared" si="12"/>
        <v>33916</v>
      </c>
      <c r="J163" s="259"/>
      <c r="K163" s="291">
        <v>12.48</v>
      </c>
      <c r="L163" s="259"/>
      <c r="M163" s="259">
        <f t="shared" si="13"/>
        <v>34581</v>
      </c>
      <c r="N163" s="259"/>
      <c r="O163" s="285" t="s">
        <v>434</v>
      </c>
      <c r="P163" s="300">
        <f>C197</f>
        <v>536266600.35221505</v>
      </c>
      <c r="Q163" s="289"/>
      <c r="R163" s="256"/>
      <c r="S163" s="327"/>
      <c r="T163" s="256"/>
      <c r="U163" s="256"/>
      <c r="V163" s="327"/>
      <c r="W163" s="299"/>
      <c r="X163" s="256"/>
      <c r="Y163" s="256"/>
      <c r="AN163" s="256"/>
    </row>
    <row r="164" spans="1:40">
      <c r="A164" s="281" t="s">
        <v>458</v>
      </c>
      <c r="B164" s="281"/>
      <c r="C164" s="257"/>
      <c r="D164" s="259"/>
      <c r="E164" s="259"/>
      <c r="F164" s="281"/>
      <c r="G164" s="259"/>
      <c r="H164" s="281"/>
      <c r="I164" s="281"/>
      <c r="J164" s="281"/>
      <c r="K164" s="259"/>
      <c r="L164" s="281"/>
      <c r="M164" s="281"/>
      <c r="N164" s="281"/>
      <c r="O164" s="302" t="s">
        <v>436</v>
      </c>
      <c r="P164" s="303">
        <f>P161/P162</f>
        <v>1544.7788852104136</v>
      </c>
      <c r="Q164" s="303">
        <f>Q161/P162</f>
        <v>1602.4784330735677</v>
      </c>
      <c r="R164" s="256"/>
      <c r="S164" s="327"/>
      <c r="T164" s="256"/>
      <c r="U164" s="256"/>
      <c r="V164" s="327"/>
      <c r="W164" s="299"/>
      <c r="X164" s="256"/>
      <c r="Y164" s="256"/>
      <c r="AN164" s="256"/>
    </row>
    <row r="165" spans="1:40">
      <c r="A165" s="281" t="s">
        <v>455</v>
      </c>
      <c r="B165" s="281"/>
      <c r="C165" s="257">
        <f>C206+C319</f>
        <v>166474.82968162166</v>
      </c>
      <c r="D165" s="290">
        <v>8.7100000000000009</v>
      </c>
      <c r="E165" s="256"/>
      <c r="F165" s="256">
        <f>F206+F319</f>
        <v>1449996</v>
      </c>
      <c r="G165" s="290">
        <v>9.76</v>
      </c>
      <c r="I165" s="256">
        <f>I206+I319</f>
        <v>1624794</v>
      </c>
      <c r="J165" s="256"/>
      <c r="K165" s="328">
        <v>9.99</v>
      </c>
      <c r="L165" s="256"/>
      <c r="M165" s="256">
        <f>M206+M319</f>
        <v>1663084</v>
      </c>
      <c r="N165" s="256"/>
      <c r="O165" s="302" t="s">
        <v>438</v>
      </c>
      <c r="P165" s="305">
        <f>P161/$P$163</f>
        <v>5.486435886236006E-2</v>
      </c>
      <c r="Q165" s="305">
        <f>Q161/$P$163</f>
        <v>5.6913615704531885E-2</v>
      </c>
      <c r="R165" s="256"/>
      <c r="S165" s="327"/>
      <c r="T165" s="256"/>
      <c r="U165" s="256"/>
      <c r="V165" s="327"/>
      <c r="W165" s="299"/>
      <c r="X165" s="256"/>
      <c r="Y165" s="256"/>
      <c r="AN165" s="256"/>
    </row>
    <row r="166" spans="1:40">
      <c r="A166" s="281" t="s">
        <v>456</v>
      </c>
      <c r="B166" s="281"/>
      <c r="C166" s="257">
        <f>C207+C320</f>
        <v>64148.300000000723</v>
      </c>
      <c r="D166" s="290">
        <v>12.98</v>
      </c>
      <c r="E166" s="329"/>
      <c r="F166" s="256">
        <f>F207+F320</f>
        <v>832645</v>
      </c>
      <c r="G166" s="290">
        <v>14.54</v>
      </c>
      <c r="H166" s="330"/>
      <c r="I166" s="256">
        <f>I207+I320</f>
        <v>932716</v>
      </c>
      <c r="J166" s="256"/>
      <c r="K166" s="328">
        <v>14.89</v>
      </c>
      <c r="L166" s="256"/>
      <c r="M166" s="256">
        <f>M207+M320</f>
        <v>955168</v>
      </c>
      <c r="N166" s="256"/>
      <c r="O166" s="256"/>
      <c r="P166" s="256"/>
      <c r="Q166" s="256"/>
      <c r="R166" s="256"/>
      <c r="S166" s="331"/>
      <c r="T166" s="256"/>
      <c r="U166" s="256"/>
      <c r="V166" s="331"/>
      <c r="AG166" s="256"/>
    </row>
    <row r="167" spans="1:40">
      <c r="A167" s="281" t="s">
        <v>457</v>
      </c>
      <c r="B167" s="281"/>
      <c r="C167" s="257">
        <f>C208+C321</f>
        <v>1035367</v>
      </c>
      <c r="D167" s="290">
        <v>0.92</v>
      </c>
      <c r="E167" s="329"/>
      <c r="F167" s="256">
        <f>F208+F321</f>
        <v>952538</v>
      </c>
      <c r="G167" s="290">
        <v>1.02</v>
      </c>
      <c r="H167" s="330"/>
      <c r="I167" s="256">
        <f>I208+I321</f>
        <v>1056074</v>
      </c>
      <c r="J167" s="256"/>
      <c r="K167" s="328">
        <v>1.04</v>
      </c>
      <c r="L167" s="256"/>
      <c r="M167" s="256">
        <f>M208+M321</f>
        <v>1076781</v>
      </c>
      <c r="N167" s="256"/>
      <c r="O167" s="256"/>
      <c r="P167" s="256"/>
      <c r="Q167" s="256"/>
      <c r="R167" s="332"/>
      <c r="S167" s="332"/>
      <c r="T167" s="332"/>
      <c r="U167" s="332"/>
      <c r="V167" s="332"/>
      <c r="AG167" s="256"/>
    </row>
    <row r="168" spans="1:40">
      <c r="A168" s="281" t="s">
        <v>459</v>
      </c>
      <c r="B168" s="281"/>
      <c r="C168" s="257">
        <f>SUM(C165:C166)</f>
        <v>230623.12968162238</v>
      </c>
      <c r="D168" s="290"/>
      <c r="E168" s="256"/>
      <c r="F168" s="256"/>
      <c r="G168" s="290"/>
      <c r="I168" s="256"/>
      <c r="J168" s="256"/>
      <c r="K168" s="328"/>
      <c r="L168" s="256"/>
      <c r="M168" s="256"/>
      <c r="N168" s="256"/>
      <c r="O168" s="256"/>
      <c r="P168" s="256"/>
      <c r="Q168" s="256"/>
      <c r="AG168" s="256"/>
    </row>
    <row r="169" spans="1:40">
      <c r="A169" s="281" t="s">
        <v>412</v>
      </c>
      <c r="B169" s="281"/>
      <c r="C169" s="257">
        <f t="shared" ref="C169:C174" si="14">C209+C323+C411</f>
        <v>228552.50150792321</v>
      </c>
      <c r="D169" s="290"/>
      <c r="E169" s="256"/>
      <c r="F169" s="256"/>
      <c r="G169" s="290"/>
      <c r="I169" s="256"/>
      <c r="J169" s="256"/>
      <c r="K169" s="328"/>
      <c r="L169" s="256"/>
      <c r="M169" s="256"/>
      <c r="N169" s="256"/>
      <c r="O169" s="256"/>
      <c r="P169" s="256"/>
      <c r="Q169" s="256"/>
      <c r="AG169" s="256"/>
    </row>
    <row r="170" spans="1:40">
      <c r="A170" s="281" t="s">
        <v>460</v>
      </c>
      <c r="B170" s="281"/>
      <c r="C170" s="257">
        <f t="shared" si="14"/>
        <v>844065.53671882139</v>
      </c>
      <c r="D170" s="290">
        <v>3.4</v>
      </c>
      <c r="F170" s="256">
        <f>F210+F324+F412</f>
        <v>2869822</v>
      </c>
      <c r="G170" s="290">
        <v>3.7</v>
      </c>
      <c r="I170" s="256">
        <f>I210+I324+I412</f>
        <v>3123042</v>
      </c>
      <c r="J170" s="256"/>
      <c r="K170" s="328">
        <v>3.8</v>
      </c>
      <c r="L170" s="256"/>
      <c r="M170" s="256">
        <f>M210+M324+M412</f>
        <v>3207448</v>
      </c>
      <c r="N170" s="256"/>
      <c r="O170" s="256"/>
      <c r="P170" s="256"/>
      <c r="Q170" s="256"/>
      <c r="AG170" s="256"/>
    </row>
    <row r="171" spans="1:40">
      <c r="A171" s="281" t="s">
        <v>461</v>
      </c>
      <c r="B171" s="281"/>
      <c r="C171" s="257">
        <f t="shared" si="14"/>
        <v>130952667.91217485</v>
      </c>
      <c r="D171" s="295">
        <v>9.766</v>
      </c>
      <c r="E171" s="240" t="s">
        <v>429</v>
      </c>
      <c r="F171" s="256">
        <f>F211+F325+F413</f>
        <v>12788836</v>
      </c>
      <c r="G171" s="295">
        <v>10.628</v>
      </c>
      <c r="H171" s="240" t="s">
        <v>429</v>
      </c>
      <c r="I171" s="256">
        <f>I211+I325+I413</f>
        <v>13917649</v>
      </c>
      <c r="J171" s="256"/>
      <c r="K171" s="333">
        <v>10.878</v>
      </c>
      <c r="L171" s="256"/>
      <c r="M171" s="256">
        <f>M211+M325+M413</f>
        <v>14245032</v>
      </c>
      <c r="N171" s="256"/>
      <c r="O171" s="256"/>
      <c r="P171" s="256"/>
      <c r="Q171" s="256"/>
      <c r="R171" s="334"/>
      <c r="S171" s="334"/>
      <c r="T171" s="334"/>
      <c r="U171" s="334"/>
      <c r="AG171" s="256"/>
    </row>
    <row r="172" spans="1:40">
      <c r="A172" s="281" t="s">
        <v>462</v>
      </c>
      <c r="B172" s="281"/>
      <c r="C172" s="257">
        <f t="shared" si="14"/>
        <v>281502228.69846565</v>
      </c>
      <c r="D172" s="295">
        <v>6.7460000000000004</v>
      </c>
      <c r="E172" s="240" t="s">
        <v>429</v>
      </c>
      <c r="F172" s="256">
        <f>F212+F326+F414</f>
        <v>18990140</v>
      </c>
      <c r="G172" s="295">
        <v>7.3410000000000002</v>
      </c>
      <c r="H172" s="240" t="s">
        <v>429</v>
      </c>
      <c r="I172" s="256">
        <f>I212+I326+I414</f>
        <v>20665077</v>
      </c>
      <c r="J172" s="256"/>
      <c r="K172" s="333">
        <v>7.5140000000000002</v>
      </c>
      <c r="L172" s="256"/>
      <c r="M172" s="256">
        <f>M212+M326+M414</f>
        <v>21152078</v>
      </c>
      <c r="N172" s="256"/>
      <c r="O172" s="256"/>
      <c r="P172" s="256"/>
      <c r="Q172" s="256"/>
      <c r="AG172" s="256"/>
    </row>
    <row r="173" spans="1:40">
      <c r="A173" s="281" t="s">
        <v>463</v>
      </c>
      <c r="B173" s="281"/>
      <c r="C173" s="257">
        <f t="shared" si="14"/>
        <v>119991272.36558694</v>
      </c>
      <c r="D173" s="295">
        <v>5.8120000000000003</v>
      </c>
      <c r="E173" s="240" t="s">
        <v>429</v>
      </c>
      <c r="F173" s="256">
        <f>F213+F327+F415</f>
        <v>6973893</v>
      </c>
      <c r="G173" s="295">
        <v>6.3240000000000007</v>
      </c>
      <c r="H173" s="240" t="s">
        <v>429</v>
      </c>
      <c r="I173" s="256">
        <f>I213+I327+I415</f>
        <v>7588248</v>
      </c>
      <c r="J173" s="256"/>
      <c r="K173" s="333">
        <v>6.4720000000000004</v>
      </c>
      <c r="L173" s="256"/>
      <c r="M173" s="256">
        <f>M213+M327+M415</f>
        <v>7765836</v>
      </c>
      <c r="N173" s="256"/>
      <c r="O173" s="256"/>
      <c r="P173" s="256"/>
      <c r="Q173" s="256"/>
      <c r="AG173" s="256"/>
    </row>
    <row r="174" spans="1:40">
      <c r="A174" s="281" t="s">
        <v>464</v>
      </c>
      <c r="B174" s="281"/>
      <c r="C174" s="257">
        <f t="shared" si="14"/>
        <v>122445.59285714269</v>
      </c>
      <c r="D174" s="335">
        <v>56</v>
      </c>
      <c r="E174" s="256" t="s">
        <v>429</v>
      </c>
      <c r="F174" s="256">
        <f>F214+F328+F416</f>
        <v>68569</v>
      </c>
      <c r="G174" s="335">
        <v>57</v>
      </c>
      <c r="H174" s="240" t="s">
        <v>429</v>
      </c>
      <c r="I174" s="256">
        <f>I214+I328+I416</f>
        <v>69794</v>
      </c>
      <c r="J174" s="256"/>
      <c r="K174" s="336">
        <v>58</v>
      </c>
      <c r="L174" s="256"/>
      <c r="M174" s="256">
        <f>M214+M328+M416</f>
        <v>71019</v>
      </c>
      <c r="N174" s="256"/>
      <c r="O174" s="256"/>
      <c r="P174" s="256"/>
      <c r="Q174" s="256"/>
      <c r="AG174" s="256"/>
    </row>
    <row r="175" spans="1:40" s="264" customFormat="1" hidden="1">
      <c r="A175" s="264" t="s">
        <v>465</v>
      </c>
      <c r="C175" s="265">
        <f>C171</f>
        <v>130952667.91217485</v>
      </c>
      <c r="D175" s="263"/>
      <c r="F175" s="266"/>
      <c r="G175" s="263">
        <v>0</v>
      </c>
      <c r="I175" s="266"/>
      <c r="J175" s="266"/>
      <c r="K175" s="337">
        <v>0</v>
      </c>
      <c r="L175" s="266"/>
      <c r="M175" s="266"/>
      <c r="N175" s="266"/>
      <c r="O175" s="266"/>
      <c r="P175" s="266"/>
      <c r="Q175" s="266"/>
      <c r="AG175" s="267"/>
    </row>
    <row r="176" spans="1:40" s="264" customFormat="1" hidden="1">
      <c r="A176" s="264" t="s">
        <v>466</v>
      </c>
      <c r="C176" s="265">
        <f t="shared" ref="C176:C177" si="15">C172</f>
        <v>281502228.69846565</v>
      </c>
      <c r="D176" s="263"/>
      <c r="F176" s="266"/>
      <c r="G176" s="263">
        <v>0</v>
      </c>
      <c r="I176" s="266"/>
      <c r="J176" s="266"/>
      <c r="K176" s="337">
        <v>0</v>
      </c>
      <c r="L176" s="266"/>
      <c r="M176" s="266"/>
      <c r="N176" s="266"/>
      <c r="O176" s="266"/>
      <c r="P176" s="266"/>
      <c r="Q176" s="266"/>
      <c r="AG176" s="267"/>
    </row>
    <row r="177" spans="1:33" s="264" customFormat="1" hidden="1">
      <c r="A177" s="264" t="s">
        <v>467</v>
      </c>
      <c r="C177" s="265">
        <f t="shared" si="15"/>
        <v>119991272.36558694</v>
      </c>
      <c r="D177" s="263"/>
      <c r="F177" s="266"/>
      <c r="G177" s="263">
        <v>0</v>
      </c>
      <c r="I177" s="266"/>
      <c r="J177" s="266"/>
      <c r="K177" s="337">
        <v>0</v>
      </c>
      <c r="L177" s="266"/>
      <c r="M177" s="266"/>
      <c r="N177" s="266"/>
      <c r="O177" s="266"/>
      <c r="P177" s="266"/>
      <c r="Q177" s="266"/>
      <c r="AG177" s="267"/>
    </row>
    <row r="178" spans="1:33" s="264" customFormat="1" hidden="1">
      <c r="A178" s="308" t="s">
        <v>468</v>
      </c>
      <c r="B178" s="308"/>
      <c r="C178" s="338"/>
      <c r="D178" s="310"/>
      <c r="E178" s="308"/>
      <c r="F178" s="311"/>
      <c r="G178" s="312">
        <v>10.628</v>
      </c>
      <c r="H178" s="308" t="s">
        <v>429</v>
      </c>
      <c r="I178" s="311"/>
      <c r="J178" s="311"/>
      <c r="K178" s="314">
        <v>10.878</v>
      </c>
      <c r="L178" s="311"/>
      <c r="M178" s="311"/>
      <c r="N178" s="311"/>
      <c r="O178" s="311"/>
      <c r="P178" s="311"/>
      <c r="Q178" s="311"/>
      <c r="AG178" s="267"/>
    </row>
    <row r="179" spans="1:33" s="264" customFormat="1" hidden="1">
      <c r="A179" s="308" t="s">
        <v>469</v>
      </c>
      <c r="B179" s="308"/>
      <c r="C179" s="338"/>
      <c r="D179" s="310"/>
      <c r="E179" s="308"/>
      <c r="F179" s="311"/>
      <c r="G179" s="312">
        <v>7.3410000000000002</v>
      </c>
      <c r="H179" s="308" t="s">
        <v>429</v>
      </c>
      <c r="I179" s="311"/>
      <c r="J179" s="311"/>
      <c r="K179" s="314">
        <v>7.5140000000000002</v>
      </c>
      <c r="L179" s="311"/>
      <c r="M179" s="311"/>
      <c r="N179" s="311"/>
      <c r="O179" s="311"/>
      <c r="P179" s="311"/>
      <c r="Q179" s="311"/>
      <c r="AG179" s="267"/>
    </row>
    <row r="180" spans="1:33" s="264" customFormat="1" hidden="1">
      <c r="A180" s="308" t="s">
        <v>470</v>
      </c>
      <c r="B180" s="308"/>
      <c r="C180" s="338"/>
      <c r="D180" s="310"/>
      <c r="E180" s="308"/>
      <c r="F180" s="311"/>
      <c r="G180" s="312">
        <v>6.3240000000000007</v>
      </c>
      <c r="H180" s="308" t="s">
        <v>429</v>
      </c>
      <c r="I180" s="311"/>
      <c r="J180" s="311"/>
      <c r="K180" s="314">
        <v>6.4720000000000004</v>
      </c>
      <c r="L180" s="311"/>
      <c r="M180" s="311"/>
      <c r="N180" s="311"/>
      <c r="O180" s="311"/>
      <c r="P180" s="311"/>
      <c r="Q180" s="311"/>
      <c r="AG180" s="267"/>
    </row>
    <row r="181" spans="1:33">
      <c r="A181" s="339" t="s">
        <v>471</v>
      </c>
      <c r="B181" s="281"/>
      <c r="C181" s="257"/>
      <c r="D181" s="340">
        <v>-0.01</v>
      </c>
      <c r="E181" s="256"/>
      <c r="F181" s="256"/>
      <c r="G181" s="340">
        <v>-0.01</v>
      </c>
      <c r="I181" s="256"/>
      <c r="J181" s="256"/>
      <c r="K181" s="341">
        <v>-0.01</v>
      </c>
      <c r="L181" s="256"/>
      <c r="M181" s="256"/>
      <c r="N181" s="256"/>
      <c r="O181" s="256"/>
      <c r="P181" s="256"/>
      <c r="Q181" s="256"/>
      <c r="AG181" s="256"/>
    </row>
    <row r="182" spans="1:33">
      <c r="A182" s="281" t="s">
        <v>455</v>
      </c>
      <c r="B182" s="281"/>
      <c r="C182" s="257">
        <f t="shared" ref="C182:C191" si="16">C216+C330+C418</f>
        <v>74.633333333333297</v>
      </c>
      <c r="D182" s="328">
        <v>8.7100000000000009</v>
      </c>
      <c r="E182" s="256"/>
      <c r="F182" s="256">
        <f t="shared" ref="F182:F191" si="17">F216+F330+F418</f>
        <v>-7</v>
      </c>
      <c r="G182" s="328">
        <v>9.76</v>
      </c>
      <c r="H182" s="256"/>
      <c r="I182" s="256">
        <f t="shared" ref="I182:I191" si="18">I216+I330+I418</f>
        <v>-7</v>
      </c>
      <c r="J182" s="256"/>
      <c r="K182" s="328">
        <v>9.99</v>
      </c>
      <c r="L182" s="256"/>
      <c r="M182" s="256">
        <f t="shared" ref="M182:M191" si="19">M216+M330+M418</f>
        <v>-7</v>
      </c>
      <c r="N182" s="256"/>
      <c r="O182" s="256"/>
      <c r="P182" s="256"/>
      <c r="Q182" s="256"/>
      <c r="AG182" s="256"/>
    </row>
    <row r="183" spans="1:33">
      <c r="A183" s="281" t="s">
        <v>456</v>
      </c>
      <c r="B183" s="281"/>
      <c r="C183" s="257">
        <f t="shared" si="16"/>
        <v>88.799999999999983</v>
      </c>
      <c r="D183" s="328">
        <v>12.98</v>
      </c>
      <c r="E183" s="256"/>
      <c r="F183" s="256">
        <f t="shared" si="17"/>
        <v>-11</v>
      </c>
      <c r="G183" s="328">
        <v>14.54</v>
      </c>
      <c r="H183" s="256"/>
      <c r="I183" s="256">
        <f t="shared" si="18"/>
        <v>-12</v>
      </c>
      <c r="J183" s="256"/>
      <c r="K183" s="328">
        <v>14.89</v>
      </c>
      <c r="L183" s="256"/>
      <c r="M183" s="256">
        <f t="shared" si="19"/>
        <v>-13</v>
      </c>
      <c r="N183" s="256"/>
      <c r="O183" s="256"/>
      <c r="P183" s="256"/>
      <c r="Q183" s="256"/>
      <c r="AG183" s="256"/>
    </row>
    <row r="184" spans="1:33">
      <c r="A184" s="281" t="s">
        <v>472</v>
      </c>
      <c r="B184" s="281"/>
      <c r="C184" s="257">
        <f t="shared" si="16"/>
        <v>2161</v>
      </c>
      <c r="D184" s="328">
        <v>0.92</v>
      </c>
      <c r="E184" s="256"/>
      <c r="F184" s="256">
        <f t="shared" si="17"/>
        <v>-20</v>
      </c>
      <c r="G184" s="328">
        <v>1.02</v>
      </c>
      <c r="H184" s="256"/>
      <c r="I184" s="256">
        <f t="shared" si="18"/>
        <v>-23</v>
      </c>
      <c r="J184" s="256"/>
      <c r="K184" s="328">
        <v>1.04</v>
      </c>
      <c r="L184" s="256"/>
      <c r="M184" s="256">
        <f t="shared" si="19"/>
        <v>-23</v>
      </c>
      <c r="N184" s="256"/>
      <c r="O184" s="256"/>
      <c r="P184" s="256"/>
      <c r="Q184" s="256"/>
      <c r="AG184" s="256"/>
    </row>
    <row r="185" spans="1:33">
      <c r="A185" s="281" t="s">
        <v>473</v>
      </c>
      <c r="B185" s="281"/>
      <c r="C185" s="257">
        <f t="shared" si="16"/>
        <v>1487</v>
      </c>
      <c r="D185" s="328">
        <v>3.4</v>
      </c>
      <c r="F185" s="256">
        <f t="shared" si="17"/>
        <v>-51</v>
      </c>
      <c r="G185" s="328">
        <v>3.7</v>
      </c>
      <c r="I185" s="256">
        <f t="shared" si="18"/>
        <v>-55</v>
      </c>
      <c r="J185" s="256"/>
      <c r="K185" s="328">
        <v>3.8</v>
      </c>
      <c r="L185" s="256"/>
      <c r="M185" s="256">
        <f t="shared" si="19"/>
        <v>-56</v>
      </c>
      <c r="N185" s="256"/>
      <c r="O185" s="256"/>
      <c r="P185" s="256"/>
      <c r="Q185" s="256"/>
      <c r="AG185" s="256"/>
    </row>
    <row r="186" spans="1:33">
      <c r="A186" s="281" t="s">
        <v>474</v>
      </c>
      <c r="B186" s="281"/>
      <c r="C186" s="257">
        <f t="shared" si="16"/>
        <v>116452.33333333327</v>
      </c>
      <c r="D186" s="342">
        <v>9.766</v>
      </c>
      <c r="E186" s="240" t="s">
        <v>429</v>
      </c>
      <c r="F186" s="256">
        <f t="shared" si="17"/>
        <v>-114</v>
      </c>
      <c r="G186" s="342">
        <v>10.628</v>
      </c>
      <c r="H186" s="240" t="s">
        <v>429</v>
      </c>
      <c r="I186" s="256">
        <f t="shared" si="18"/>
        <v>-123</v>
      </c>
      <c r="J186" s="256"/>
      <c r="K186" s="342">
        <v>10.878</v>
      </c>
      <c r="L186" s="256"/>
      <c r="M186" s="256">
        <f t="shared" si="19"/>
        <v>-127</v>
      </c>
      <c r="N186" s="256"/>
      <c r="O186" s="256"/>
      <c r="P186" s="256"/>
      <c r="Q186" s="256"/>
      <c r="AG186" s="256"/>
    </row>
    <row r="187" spans="1:33">
      <c r="A187" s="281" t="s">
        <v>462</v>
      </c>
      <c r="B187" s="281"/>
      <c r="C187" s="257">
        <f t="shared" si="16"/>
        <v>524872.66666666698</v>
      </c>
      <c r="D187" s="342">
        <v>6.7460000000000004</v>
      </c>
      <c r="E187" s="240" t="s">
        <v>429</v>
      </c>
      <c r="F187" s="256">
        <f t="shared" si="17"/>
        <v>-354</v>
      </c>
      <c r="G187" s="342">
        <v>7.3410000000000002</v>
      </c>
      <c r="H187" s="240" t="s">
        <v>429</v>
      </c>
      <c r="I187" s="256">
        <f t="shared" si="18"/>
        <v>-385</v>
      </c>
      <c r="J187" s="256"/>
      <c r="K187" s="342">
        <v>7.5140000000000002</v>
      </c>
      <c r="L187" s="256"/>
      <c r="M187" s="256">
        <f t="shared" si="19"/>
        <v>-394</v>
      </c>
      <c r="N187" s="256"/>
      <c r="O187" s="256"/>
      <c r="P187" s="256"/>
      <c r="Q187" s="256"/>
      <c r="AG187" s="256"/>
    </row>
    <row r="188" spans="1:33">
      <c r="A188" s="281" t="s">
        <v>463</v>
      </c>
      <c r="B188" s="281"/>
      <c r="C188" s="257">
        <f t="shared" si="16"/>
        <v>933865</v>
      </c>
      <c r="D188" s="342">
        <v>5.8120000000000003</v>
      </c>
      <c r="E188" s="240" t="s">
        <v>429</v>
      </c>
      <c r="F188" s="256">
        <f t="shared" si="17"/>
        <v>-543</v>
      </c>
      <c r="G188" s="342">
        <v>6.3240000000000007</v>
      </c>
      <c r="H188" s="240" t="s">
        <v>429</v>
      </c>
      <c r="I188" s="256">
        <f t="shared" si="18"/>
        <v>-591</v>
      </c>
      <c r="J188" s="256"/>
      <c r="K188" s="342">
        <v>6.4720000000000004</v>
      </c>
      <c r="L188" s="256"/>
      <c r="M188" s="256">
        <f t="shared" si="19"/>
        <v>-604</v>
      </c>
      <c r="N188" s="256"/>
      <c r="O188" s="256"/>
      <c r="P188" s="256"/>
      <c r="Q188" s="256"/>
      <c r="AG188" s="256"/>
    </row>
    <row r="189" spans="1:33">
      <c r="A189" s="281" t="s">
        <v>464</v>
      </c>
      <c r="B189" s="281"/>
      <c r="C189" s="257">
        <f t="shared" si="16"/>
        <v>1389.3333333333335</v>
      </c>
      <c r="D189" s="343">
        <v>56</v>
      </c>
      <c r="E189" s="240" t="s">
        <v>429</v>
      </c>
      <c r="F189" s="256">
        <f t="shared" si="17"/>
        <v>-8</v>
      </c>
      <c r="G189" s="343">
        <v>57</v>
      </c>
      <c r="H189" s="240" t="s">
        <v>429</v>
      </c>
      <c r="I189" s="256">
        <f t="shared" si="18"/>
        <v>-8</v>
      </c>
      <c r="J189" s="256"/>
      <c r="K189" s="343">
        <v>58</v>
      </c>
      <c r="L189" s="256"/>
      <c r="M189" s="256">
        <f t="shared" si="19"/>
        <v>-8</v>
      </c>
      <c r="N189" s="256"/>
      <c r="O189" s="256"/>
      <c r="P189" s="256"/>
      <c r="Q189" s="256"/>
      <c r="AG189" s="256"/>
    </row>
    <row r="190" spans="1:33">
      <c r="A190" s="281" t="s">
        <v>475</v>
      </c>
      <c r="B190" s="281"/>
      <c r="C190" s="257">
        <f t="shared" si="16"/>
        <v>130.39999999999998</v>
      </c>
      <c r="D190" s="260">
        <v>60</v>
      </c>
      <c r="E190" s="256"/>
      <c r="F190" s="256">
        <f t="shared" si="17"/>
        <v>7824</v>
      </c>
      <c r="G190" s="260">
        <v>60</v>
      </c>
      <c r="I190" s="256">
        <f t="shared" si="18"/>
        <v>7824</v>
      </c>
      <c r="J190" s="256"/>
      <c r="K190" s="328">
        <v>60</v>
      </c>
      <c r="L190" s="256"/>
      <c r="M190" s="256">
        <f t="shared" si="19"/>
        <v>7824</v>
      </c>
      <c r="N190" s="256"/>
      <c r="O190" s="256"/>
      <c r="P190" s="256"/>
      <c r="Q190" s="256"/>
      <c r="AG190" s="256"/>
    </row>
    <row r="191" spans="1:33">
      <c r="A191" s="281" t="s">
        <v>476</v>
      </c>
      <c r="B191" s="281"/>
      <c r="C191" s="257">
        <f t="shared" si="16"/>
        <v>709.3</v>
      </c>
      <c r="D191" s="344">
        <v>-30</v>
      </c>
      <c r="E191" s="256" t="s">
        <v>429</v>
      </c>
      <c r="F191" s="256">
        <f t="shared" si="17"/>
        <v>-213</v>
      </c>
      <c r="G191" s="344">
        <v>-30</v>
      </c>
      <c r="H191" s="240" t="s">
        <v>429</v>
      </c>
      <c r="I191" s="256">
        <f t="shared" si="18"/>
        <v>-213</v>
      </c>
      <c r="J191" s="256"/>
      <c r="K191" s="343">
        <v>-30</v>
      </c>
      <c r="L191" s="256"/>
      <c r="M191" s="256">
        <f t="shared" si="19"/>
        <v>-213</v>
      </c>
      <c r="N191" s="256"/>
      <c r="O191" s="256"/>
      <c r="P191" s="256"/>
      <c r="Q191" s="256"/>
      <c r="AG191" s="256"/>
    </row>
    <row r="192" spans="1:33" s="264" customFormat="1" hidden="1">
      <c r="A192" s="264" t="s">
        <v>465</v>
      </c>
      <c r="C192" s="265">
        <f>C186</f>
        <v>116452.33333333327</v>
      </c>
      <c r="D192" s="263"/>
      <c r="F192" s="266"/>
      <c r="G192" s="263">
        <v>0</v>
      </c>
      <c r="I192" s="266"/>
      <c r="J192" s="266"/>
      <c r="K192" s="307">
        <v>0</v>
      </c>
      <c r="L192" s="266"/>
      <c r="M192" s="266"/>
      <c r="N192" s="266"/>
      <c r="O192" s="266"/>
      <c r="P192" s="266"/>
      <c r="Q192" s="266"/>
      <c r="AG192" s="267"/>
    </row>
    <row r="193" spans="1:33" s="264" customFormat="1" hidden="1">
      <c r="A193" s="264" t="s">
        <v>466</v>
      </c>
      <c r="C193" s="265">
        <f t="shared" ref="C193:C194" si="20">C187</f>
        <v>524872.66666666698</v>
      </c>
      <c r="D193" s="263"/>
      <c r="F193" s="266"/>
      <c r="G193" s="263">
        <v>0</v>
      </c>
      <c r="I193" s="266"/>
      <c r="J193" s="266"/>
      <c r="K193" s="307">
        <v>0</v>
      </c>
      <c r="L193" s="266"/>
      <c r="M193" s="266"/>
      <c r="N193" s="266"/>
      <c r="O193" s="266"/>
      <c r="P193" s="266"/>
      <c r="Q193" s="266"/>
      <c r="AG193" s="267"/>
    </row>
    <row r="194" spans="1:33" s="264" customFormat="1" hidden="1">
      <c r="A194" s="264" t="s">
        <v>467</v>
      </c>
      <c r="C194" s="265">
        <f t="shared" si="20"/>
        <v>933865</v>
      </c>
      <c r="D194" s="263"/>
      <c r="F194" s="266"/>
      <c r="G194" s="263">
        <v>0</v>
      </c>
      <c r="I194" s="266"/>
      <c r="J194" s="266"/>
      <c r="K194" s="307">
        <v>0</v>
      </c>
      <c r="L194" s="266"/>
      <c r="M194" s="266"/>
      <c r="N194" s="266"/>
      <c r="O194" s="266"/>
      <c r="P194" s="266"/>
      <c r="Q194" s="266"/>
      <c r="AG194" s="267"/>
    </row>
    <row r="195" spans="1:33">
      <c r="A195" s="281" t="s">
        <v>443</v>
      </c>
      <c r="B195" s="257"/>
      <c r="C195" s="257">
        <f>C226+C340+C431</f>
        <v>532446168.97622746</v>
      </c>
      <c r="D195" s="335"/>
      <c r="E195" s="259"/>
      <c r="F195" s="256">
        <f>F226+F340+F431</f>
        <v>44976528</v>
      </c>
      <c r="G195" s="335"/>
      <c r="I195" s="256">
        <f>I226+I340+I431</f>
        <v>49032274</v>
      </c>
      <c r="J195" s="256"/>
      <c r="K195" s="336"/>
      <c r="L195" s="256"/>
      <c r="M195" s="256">
        <f>M226+M340+M431</f>
        <v>50192313</v>
      </c>
      <c r="N195" s="256"/>
      <c r="O195" s="256"/>
      <c r="P195" s="256"/>
      <c r="Q195" s="256"/>
      <c r="AG195" s="256"/>
    </row>
    <row r="196" spans="1:33">
      <c r="A196" s="281" t="s">
        <v>413</v>
      </c>
      <c r="B196" s="324"/>
      <c r="C196" s="345">
        <f>C227+C341+C432</f>
        <v>3820431.375987567</v>
      </c>
      <c r="F196" s="346">
        <f>I196</f>
        <v>398180.89115916123</v>
      </c>
      <c r="I196" s="346">
        <f>I227+I341+I432</f>
        <v>398180.89115916123</v>
      </c>
      <c r="J196" s="256"/>
      <c r="L196" s="256"/>
      <c r="M196" s="346">
        <f>M227+M341+M432</f>
        <v>398180.89115916123</v>
      </c>
      <c r="N196" s="256"/>
      <c r="O196" s="256"/>
      <c r="P196" s="256"/>
      <c r="Q196" s="256"/>
      <c r="AG196" s="256"/>
    </row>
    <row r="197" spans="1:33" ht="16.5" thickBot="1">
      <c r="A197" s="281" t="s">
        <v>444</v>
      </c>
      <c r="B197" s="281"/>
      <c r="C197" s="320">
        <f>SUM(C195:C196)</f>
        <v>536266600.35221505</v>
      </c>
      <c r="D197" s="347"/>
      <c r="E197" s="348"/>
      <c r="F197" s="349">
        <f>F195+F196</f>
        <v>45374708.891159162</v>
      </c>
      <c r="G197" s="347"/>
      <c r="H197" s="350"/>
      <c r="I197" s="349">
        <f>I195+I196</f>
        <v>49430454.891159162</v>
      </c>
      <c r="J197" s="349"/>
      <c r="K197" s="347"/>
      <c r="L197" s="349"/>
      <c r="M197" s="349">
        <f>M195+M196</f>
        <v>50590493.891159162</v>
      </c>
      <c r="N197" s="349"/>
      <c r="O197" s="349"/>
      <c r="P197" s="349"/>
      <c r="Q197" s="349"/>
      <c r="AG197" s="256"/>
    </row>
    <row r="198" spans="1:33" ht="16.5" thickTop="1">
      <c r="A198" s="281"/>
      <c r="B198" s="281"/>
      <c r="C198" s="257"/>
      <c r="D198" s="332"/>
      <c r="E198" s="351"/>
      <c r="F198" s="256"/>
      <c r="G198" s="332"/>
      <c r="H198" s="281"/>
      <c r="I198" s="256"/>
      <c r="J198" s="256"/>
      <c r="K198" s="332"/>
      <c r="L198" s="256"/>
      <c r="M198" s="256"/>
      <c r="N198" s="256"/>
      <c r="O198" s="256"/>
      <c r="P198" s="256"/>
      <c r="Q198" s="256"/>
      <c r="AG198" s="256"/>
    </row>
    <row r="199" spans="1:33" hidden="1">
      <c r="A199" s="281"/>
      <c r="B199" s="281"/>
      <c r="C199" s="257"/>
      <c r="D199" s="332"/>
      <c r="E199" s="351"/>
      <c r="F199" s="256"/>
      <c r="G199" s="332"/>
      <c r="H199" s="281"/>
      <c r="I199" s="256"/>
      <c r="J199" s="256"/>
      <c r="K199" s="332"/>
      <c r="L199" s="256"/>
      <c r="M199" s="256"/>
      <c r="N199" s="256"/>
      <c r="O199" s="256"/>
      <c r="P199" s="256"/>
      <c r="Q199" s="256"/>
      <c r="AG199" s="256"/>
    </row>
    <row r="200" spans="1:33" hidden="1">
      <c r="A200" s="281"/>
      <c r="B200" s="281"/>
      <c r="C200" s="282"/>
      <c r="D200" s="260"/>
      <c r="E200" s="259"/>
      <c r="F200" s="259"/>
      <c r="G200" s="260"/>
      <c r="H200" s="281"/>
      <c r="I200" s="259" t="s">
        <v>65</v>
      </c>
      <c r="J200" s="259"/>
      <c r="K200" s="291"/>
      <c r="L200" s="259"/>
      <c r="M200" s="259" t="s">
        <v>65</v>
      </c>
      <c r="N200" s="259"/>
      <c r="O200" s="259"/>
      <c r="P200" s="259"/>
      <c r="Q200" s="259"/>
      <c r="AG200" s="256"/>
    </row>
    <row r="201" spans="1:33" hidden="1">
      <c r="A201" s="281"/>
      <c r="B201" s="281"/>
      <c r="C201" s="282"/>
      <c r="D201" s="260"/>
      <c r="E201" s="259"/>
      <c r="F201" s="259"/>
      <c r="G201" s="260"/>
      <c r="H201" s="281"/>
      <c r="I201" s="259"/>
      <c r="J201" s="259"/>
      <c r="K201" s="291"/>
      <c r="L201" s="259"/>
      <c r="M201" s="259"/>
      <c r="N201" s="259"/>
      <c r="O201" s="259"/>
      <c r="P201" s="259"/>
      <c r="Q201" s="259"/>
      <c r="AG201" s="256"/>
    </row>
    <row r="202" spans="1:33" hidden="1">
      <c r="A202" s="255" t="s">
        <v>450</v>
      </c>
      <c r="B202" s="281"/>
      <c r="C202" s="281"/>
      <c r="D202" s="259"/>
      <c r="E202" s="259"/>
      <c r="F202" s="281" t="s">
        <v>65</v>
      </c>
      <c r="G202" s="259"/>
      <c r="H202" s="281"/>
      <c r="I202" s="281"/>
      <c r="J202" s="281"/>
      <c r="K202" s="259"/>
      <c r="L202" s="281"/>
      <c r="M202" s="281"/>
      <c r="N202" s="281"/>
      <c r="O202" s="281"/>
      <c r="P202" s="281"/>
      <c r="Q202" s="281"/>
      <c r="AG202" s="256"/>
    </row>
    <row r="203" spans="1:33" hidden="1">
      <c r="A203" s="281" t="s">
        <v>477</v>
      </c>
      <c r="B203" s="281"/>
      <c r="C203" s="281"/>
      <c r="D203" s="259"/>
      <c r="E203" s="259"/>
      <c r="F203" s="281"/>
      <c r="G203" s="259"/>
      <c r="H203" s="281"/>
      <c r="I203" s="281"/>
      <c r="J203" s="281"/>
      <c r="K203" s="259"/>
      <c r="L203" s="281"/>
      <c r="M203" s="281"/>
      <c r="N203" s="281"/>
      <c r="O203" s="281"/>
      <c r="P203" s="281"/>
      <c r="Q203" s="281"/>
      <c r="AG203" s="256"/>
    </row>
    <row r="204" spans="1:33" hidden="1">
      <c r="A204" s="281"/>
      <c r="B204" s="281"/>
      <c r="C204" s="281"/>
      <c r="D204" s="259"/>
      <c r="E204" s="259"/>
      <c r="F204" s="281"/>
      <c r="G204" s="259"/>
      <c r="H204" s="281"/>
      <c r="I204" s="281"/>
      <c r="J204" s="281"/>
      <c r="K204" s="259"/>
      <c r="L204" s="281"/>
      <c r="M204" s="281"/>
      <c r="N204" s="281"/>
      <c r="O204" s="281"/>
      <c r="P204" s="281"/>
      <c r="Q204" s="281"/>
      <c r="AG204" s="256"/>
    </row>
    <row r="205" spans="1:33" hidden="1">
      <c r="A205" s="281" t="s">
        <v>458</v>
      </c>
      <c r="B205" s="281"/>
      <c r="C205" s="257"/>
      <c r="D205" s="259"/>
      <c r="E205" s="259"/>
      <c r="F205" s="281"/>
      <c r="G205" s="259"/>
      <c r="H205" s="281"/>
      <c r="I205" s="281"/>
      <c r="J205" s="281"/>
      <c r="K205" s="259"/>
      <c r="L205" s="281"/>
      <c r="M205" s="281"/>
      <c r="N205" s="281"/>
      <c r="O205" s="281"/>
      <c r="P205" s="281"/>
      <c r="Q205" s="281"/>
      <c r="AG205" s="256"/>
    </row>
    <row r="206" spans="1:33" hidden="1">
      <c r="A206" s="281" t="s">
        <v>455</v>
      </c>
      <c r="B206" s="281"/>
      <c r="C206" s="257">
        <f>C263+C291+C234</f>
        <v>161975.73333331931</v>
      </c>
      <c r="D206" s="290">
        <v>8.7100000000000009</v>
      </c>
      <c r="E206" s="256"/>
      <c r="F206" s="259">
        <f>F263+F291+F234</f>
        <v>1410809</v>
      </c>
      <c r="G206" s="290">
        <f>$G$165</f>
        <v>9.76</v>
      </c>
      <c r="I206" s="259">
        <f>I263+I291+I234</f>
        <v>1580883</v>
      </c>
      <c r="J206" s="259"/>
      <c r="K206" s="290">
        <f>$K$165</f>
        <v>9.99</v>
      </c>
      <c r="L206" s="259"/>
      <c r="M206" s="259">
        <f>M263+M291+M234</f>
        <v>1618138</v>
      </c>
      <c r="N206" s="259"/>
      <c r="O206" s="259"/>
      <c r="P206" s="259"/>
      <c r="Q206" s="259"/>
      <c r="AG206" s="256"/>
    </row>
    <row r="207" spans="1:33" hidden="1">
      <c r="A207" s="281" t="s">
        <v>456</v>
      </c>
      <c r="B207" s="281"/>
      <c r="C207" s="257">
        <f>C264+C292+C235</f>
        <v>64148.300000000723</v>
      </c>
      <c r="D207" s="290">
        <v>12.98</v>
      </c>
      <c r="E207" s="329"/>
      <c r="F207" s="259">
        <f>F264+F292+F235</f>
        <v>832645</v>
      </c>
      <c r="G207" s="290">
        <f>$G$166</f>
        <v>14.54</v>
      </c>
      <c r="H207" s="330"/>
      <c r="I207" s="259">
        <f>I264+I292+I235</f>
        <v>932716</v>
      </c>
      <c r="J207" s="259"/>
      <c r="K207" s="290">
        <f>$K$166</f>
        <v>14.89</v>
      </c>
      <c r="L207" s="259"/>
      <c r="M207" s="259">
        <f>M264+M292+M235</f>
        <v>955168</v>
      </c>
      <c r="N207" s="259"/>
      <c r="O207" s="259"/>
      <c r="P207" s="259"/>
      <c r="Q207" s="259"/>
      <c r="AG207" s="256"/>
    </row>
    <row r="208" spans="1:33" hidden="1">
      <c r="A208" s="281" t="s">
        <v>457</v>
      </c>
      <c r="B208" s="281"/>
      <c r="C208" s="257">
        <f>C265+C293+C236</f>
        <v>1035367</v>
      </c>
      <c r="D208" s="290">
        <v>0.92</v>
      </c>
      <c r="E208" s="329"/>
      <c r="F208" s="259">
        <f>F265+F293+F236</f>
        <v>952538</v>
      </c>
      <c r="G208" s="290">
        <f>$G$167</f>
        <v>1.02</v>
      </c>
      <c r="H208" s="330"/>
      <c r="I208" s="259">
        <f>I265+I293+I236</f>
        <v>1056074</v>
      </c>
      <c r="J208" s="259"/>
      <c r="K208" s="290">
        <f>$K$167</f>
        <v>1.04</v>
      </c>
      <c r="L208" s="259"/>
      <c r="M208" s="259">
        <f>M265+M293+M236</f>
        <v>1076781</v>
      </c>
      <c r="N208" s="259"/>
      <c r="O208" s="259"/>
      <c r="P208" s="259"/>
      <c r="Q208" s="259"/>
      <c r="AG208" s="256"/>
    </row>
    <row r="209" spans="1:33" hidden="1">
      <c r="A209" s="281" t="s">
        <v>459</v>
      </c>
      <c r="B209" s="281"/>
      <c r="C209" s="257">
        <f>SUM(C206:C207)</f>
        <v>226124.03333332003</v>
      </c>
      <c r="D209" s="290"/>
      <c r="E209" s="256"/>
      <c r="F209" s="259"/>
      <c r="G209" s="290"/>
      <c r="I209" s="259"/>
      <c r="J209" s="259"/>
      <c r="K209" s="290"/>
      <c r="L209" s="259"/>
      <c r="M209" s="259"/>
      <c r="N209" s="259"/>
      <c r="O209" s="259"/>
      <c r="P209" s="259"/>
      <c r="Q209" s="259"/>
      <c r="AG209" s="256"/>
    </row>
    <row r="210" spans="1:33" hidden="1">
      <c r="A210" s="281" t="s">
        <v>460</v>
      </c>
      <c r="B210" s="281"/>
      <c r="C210" s="257">
        <f>C267+C295+C238</f>
        <v>835989</v>
      </c>
      <c r="D210" s="260">
        <v>3.4</v>
      </c>
      <c r="F210" s="259">
        <f>F267+F295+F238</f>
        <v>2842362</v>
      </c>
      <c r="G210" s="290">
        <f>$G$170</f>
        <v>3.7</v>
      </c>
      <c r="I210" s="259">
        <f>I267+I295+I238</f>
        <v>3093159</v>
      </c>
      <c r="J210" s="259"/>
      <c r="K210" s="290">
        <f>$K$170</f>
        <v>3.8</v>
      </c>
      <c r="L210" s="259"/>
      <c r="M210" s="259">
        <f>M267+M295+M238</f>
        <v>3176757</v>
      </c>
      <c r="N210" s="259"/>
      <c r="O210" s="259"/>
      <c r="P210" s="259"/>
      <c r="Q210" s="259"/>
      <c r="AG210" s="256"/>
    </row>
    <row r="211" spans="1:33" hidden="1">
      <c r="A211" s="281" t="s">
        <v>461</v>
      </c>
      <c r="B211" s="281"/>
      <c r="C211" s="257">
        <f>C268+C296+C239</f>
        <v>129554839.11787954</v>
      </c>
      <c r="D211" s="295">
        <v>9.766</v>
      </c>
      <c r="E211" s="240" t="s">
        <v>429</v>
      </c>
      <c r="F211" s="259">
        <f>F268+F296+F239</f>
        <v>12652325</v>
      </c>
      <c r="G211" s="295">
        <f>$G$171</f>
        <v>10.628</v>
      </c>
      <c r="H211" s="240" t="s">
        <v>429</v>
      </c>
      <c r="I211" s="259">
        <f>I268+I296+I239</f>
        <v>13769088</v>
      </c>
      <c r="J211" s="259"/>
      <c r="K211" s="295">
        <f>$K$171</f>
        <v>10.878</v>
      </c>
      <c r="L211" s="259"/>
      <c r="M211" s="259">
        <f>M268+M296+M239</f>
        <v>14092976</v>
      </c>
      <c r="N211" s="259"/>
      <c r="O211" s="259"/>
      <c r="P211" s="259"/>
      <c r="Q211" s="259"/>
      <c r="AG211" s="256"/>
    </row>
    <row r="212" spans="1:33" hidden="1">
      <c r="A212" s="281" t="s">
        <v>462</v>
      </c>
      <c r="B212" s="281"/>
      <c r="C212" s="257">
        <f>C269+C297+C240</f>
        <v>281305509.69846565</v>
      </c>
      <c r="D212" s="295">
        <v>6.7460000000000004</v>
      </c>
      <c r="E212" s="240" t="s">
        <v>429</v>
      </c>
      <c r="F212" s="259">
        <f>F269+F297+F240</f>
        <v>18976870</v>
      </c>
      <c r="G212" s="295">
        <f>$G$172</f>
        <v>7.3410000000000002</v>
      </c>
      <c r="H212" s="240" t="s">
        <v>429</v>
      </c>
      <c r="I212" s="259">
        <f>I269+I297+I240</f>
        <v>20650637</v>
      </c>
      <c r="J212" s="259"/>
      <c r="K212" s="295">
        <f>$K$172</f>
        <v>7.5140000000000002</v>
      </c>
      <c r="L212" s="259"/>
      <c r="M212" s="259">
        <f>M269+M297+M240</f>
        <v>21137296</v>
      </c>
      <c r="N212" s="259"/>
      <c r="O212" s="259"/>
      <c r="P212" s="259"/>
      <c r="Q212" s="259"/>
      <c r="AG212" s="256"/>
    </row>
    <row r="213" spans="1:33" hidden="1">
      <c r="A213" s="281" t="s">
        <v>463</v>
      </c>
      <c r="B213" s="281"/>
      <c r="C213" s="257">
        <f>C270+C298+C241</f>
        <v>119991272.36558694</v>
      </c>
      <c r="D213" s="295">
        <v>5.8120000000000003</v>
      </c>
      <c r="E213" s="240" t="s">
        <v>429</v>
      </c>
      <c r="F213" s="259">
        <f>F270+F298+F241</f>
        <v>6973893</v>
      </c>
      <c r="G213" s="295">
        <f>$G$173</f>
        <v>6.3240000000000007</v>
      </c>
      <c r="H213" s="240" t="s">
        <v>429</v>
      </c>
      <c r="I213" s="259">
        <f>I270+I298+I241</f>
        <v>7588248</v>
      </c>
      <c r="J213" s="259"/>
      <c r="K213" s="295">
        <f>$K$173</f>
        <v>6.4720000000000004</v>
      </c>
      <c r="L213" s="259"/>
      <c r="M213" s="259">
        <f>M270+M298+M241</f>
        <v>7765836</v>
      </c>
      <c r="N213" s="259"/>
      <c r="O213" s="259"/>
      <c r="P213" s="259"/>
      <c r="Q213" s="259"/>
      <c r="AG213" s="256"/>
    </row>
    <row r="214" spans="1:33" hidden="1">
      <c r="A214" s="281" t="s">
        <v>464</v>
      </c>
      <c r="B214" s="281"/>
      <c r="C214" s="257">
        <f>C271+C299+C242</f>
        <v>120876.56666666651</v>
      </c>
      <c r="D214" s="335">
        <v>56</v>
      </c>
      <c r="E214" s="256" t="s">
        <v>429</v>
      </c>
      <c r="F214" s="259">
        <f>F271+F299+F242</f>
        <v>67690</v>
      </c>
      <c r="G214" s="352">
        <f>$G$174</f>
        <v>57</v>
      </c>
      <c r="H214" s="240" t="s">
        <v>429</v>
      </c>
      <c r="I214" s="259">
        <f>I271+I299+I242</f>
        <v>68900</v>
      </c>
      <c r="J214" s="259"/>
      <c r="K214" s="352">
        <f>$K$174</f>
        <v>58</v>
      </c>
      <c r="L214" s="259"/>
      <c r="M214" s="259">
        <f>M271+M299+M242</f>
        <v>70109</v>
      </c>
      <c r="N214" s="259"/>
      <c r="O214" s="259"/>
      <c r="P214" s="259"/>
      <c r="Q214" s="259"/>
      <c r="AG214" s="256"/>
    </row>
    <row r="215" spans="1:33" hidden="1">
      <c r="A215" s="339" t="s">
        <v>471</v>
      </c>
      <c r="B215" s="281"/>
      <c r="C215" s="257"/>
      <c r="D215" s="340">
        <v>-0.01</v>
      </c>
      <c r="E215" s="256"/>
      <c r="F215" s="259"/>
      <c r="G215" s="341">
        <v>-0.01</v>
      </c>
      <c r="I215" s="259"/>
      <c r="J215" s="259"/>
      <c r="K215" s="341">
        <v>-0.01</v>
      </c>
      <c r="L215" s="259"/>
      <c r="M215" s="259"/>
      <c r="N215" s="259"/>
      <c r="O215" s="259"/>
      <c r="P215" s="259"/>
      <c r="Q215" s="259"/>
      <c r="AG215" s="256"/>
    </row>
    <row r="216" spans="1:33" hidden="1">
      <c r="A216" s="281" t="s">
        <v>455</v>
      </c>
      <c r="B216" s="281"/>
      <c r="C216" s="257">
        <f t="shared" ref="C216:C226" si="21">C273+C301+C244</f>
        <v>74.633333333333297</v>
      </c>
      <c r="D216" s="328">
        <v>8.7100000000000009</v>
      </c>
      <c r="E216" s="256"/>
      <c r="F216" s="259">
        <f t="shared" ref="F216:F226" si="22">F273+F301+F244</f>
        <v>-7</v>
      </c>
      <c r="G216" s="328">
        <f>$G$182</f>
        <v>9.76</v>
      </c>
      <c r="H216" s="256"/>
      <c r="I216" s="259">
        <f t="shared" ref="I216:I226" si="23">I273+I301+I244</f>
        <v>-7</v>
      </c>
      <c r="J216" s="259"/>
      <c r="K216" s="328">
        <f>$K$182</f>
        <v>9.99</v>
      </c>
      <c r="L216" s="259"/>
      <c r="M216" s="259">
        <f t="shared" ref="M216:M226" si="24">M273+M301+M244</f>
        <v>-7</v>
      </c>
      <c r="N216" s="259"/>
      <c r="O216" s="259"/>
      <c r="P216" s="259"/>
      <c r="Q216" s="259"/>
      <c r="AG216" s="256"/>
    </row>
    <row r="217" spans="1:33" hidden="1">
      <c r="A217" s="281" t="s">
        <v>456</v>
      </c>
      <c r="B217" s="281"/>
      <c r="C217" s="257">
        <f t="shared" si="21"/>
        <v>88.799999999999983</v>
      </c>
      <c r="D217" s="328">
        <v>12.98</v>
      </c>
      <c r="E217" s="256"/>
      <c r="F217" s="259">
        <f t="shared" si="22"/>
        <v>-11</v>
      </c>
      <c r="G217" s="328">
        <f>$G$183</f>
        <v>14.54</v>
      </c>
      <c r="H217" s="256"/>
      <c r="I217" s="259">
        <f t="shared" si="23"/>
        <v>-12</v>
      </c>
      <c r="J217" s="259"/>
      <c r="K217" s="328">
        <f>$K$183</f>
        <v>14.89</v>
      </c>
      <c r="L217" s="259"/>
      <c r="M217" s="259">
        <f t="shared" si="24"/>
        <v>-13</v>
      </c>
      <c r="N217" s="259"/>
      <c r="O217" s="259"/>
      <c r="P217" s="259"/>
      <c r="Q217" s="259"/>
      <c r="AG217" s="256"/>
    </row>
    <row r="218" spans="1:33" hidden="1">
      <c r="A218" s="281" t="s">
        <v>472</v>
      </c>
      <c r="B218" s="281"/>
      <c r="C218" s="257">
        <f t="shared" si="21"/>
        <v>2161</v>
      </c>
      <c r="D218" s="328">
        <v>0.92</v>
      </c>
      <c r="E218" s="256"/>
      <c r="F218" s="259">
        <f t="shared" si="22"/>
        <v>-20</v>
      </c>
      <c r="G218" s="328">
        <f>$G$184</f>
        <v>1.02</v>
      </c>
      <c r="H218" s="256"/>
      <c r="I218" s="259">
        <f t="shared" si="23"/>
        <v>-23</v>
      </c>
      <c r="J218" s="259"/>
      <c r="K218" s="328">
        <f>$K$184</f>
        <v>1.04</v>
      </c>
      <c r="L218" s="259"/>
      <c r="M218" s="259">
        <f t="shared" si="24"/>
        <v>-23</v>
      </c>
      <c r="N218" s="259"/>
      <c r="O218" s="259"/>
      <c r="P218" s="259"/>
      <c r="Q218" s="259"/>
      <c r="AG218" s="256"/>
    </row>
    <row r="219" spans="1:33" hidden="1">
      <c r="A219" s="281" t="s">
        <v>473</v>
      </c>
      <c r="B219" s="281"/>
      <c r="C219" s="257">
        <f t="shared" si="21"/>
        <v>1487</v>
      </c>
      <c r="D219" s="328">
        <v>3.4</v>
      </c>
      <c r="F219" s="259">
        <f t="shared" si="22"/>
        <v>-51</v>
      </c>
      <c r="G219" s="328">
        <f>$G$185</f>
        <v>3.7</v>
      </c>
      <c r="I219" s="259">
        <f t="shared" si="23"/>
        <v>-55</v>
      </c>
      <c r="J219" s="259"/>
      <c r="K219" s="328">
        <f>$K$185</f>
        <v>3.8</v>
      </c>
      <c r="L219" s="259"/>
      <c r="M219" s="259">
        <f t="shared" si="24"/>
        <v>-56</v>
      </c>
      <c r="N219" s="259"/>
      <c r="O219" s="259"/>
      <c r="P219" s="259"/>
      <c r="Q219" s="259"/>
      <c r="AG219" s="256"/>
    </row>
    <row r="220" spans="1:33" hidden="1">
      <c r="A220" s="281" t="s">
        <v>474</v>
      </c>
      <c r="B220" s="281"/>
      <c r="C220" s="257">
        <f t="shared" si="21"/>
        <v>116452.33333333327</v>
      </c>
      <c r="D220" s="342">
        <v>9.766</v>
      </c>
      <c r="E220" s="240" t="s">
        <v>429</v>
      </c>
      <c r="F220" s="259">
        <f t="shared" si="22"/>
        <v>-114</v>
      </c>
      <c r="G220" s="353">
        <f>$G$186</f>
        <v>10.628</v>
      </c>
      <c r="H220" s="240" t="s">
        <v>429</v>
      </c>
      <c r="I220" s="259">
        <f t="shared" si="23"/>
        <v>-123</v>
      </c>
      <c r="J220" s="259"/>
      <c r="K220" s="353">
        <f>$K$186</f>
        <v>10.878</v>
      </c>
      <c r="L220" s="259"/>
      <c r="M220" s="259">
        <f t="shared" si="24"/>
        <v>-127</v>
      </c>
      <c r="N220" s="259"/>
      <c r="O220" s="259"/>
      <c r="P220" s="259"/>
      <c r="Q220" s="259"/>
      <c r="AG220" s="256"/>
    </row>
    <row r="221" spans="1:33" hidden="1">
      <c r="A221" s="281" t="s">
        <v>462</v>
      </c>
      <c r="B221" s="281"/>
      <c r="C221" s="257">
        <f t="shared" si="21"/>
        <v>524872.66666666698</v>
      </c>
      <c r="D221" s="342">
        <v>6.7460000000000004</v>
      </c>
      <c r="E221" s="240" t="s">
        <v>429</v>
      </c>
      <c r="F221" s="259">
        <f t="shared" si="22"/>
        <v>-354</v>
      </c>
      <c r="G221" s="354">
        <f>$G$187</f>
        <v>7.3410000000000002</v>
      </c>
      <c r="H221" s="240" t="s">
        <v>429</v>
      </c>
      <c r="I221" s="259">
        <f t="shared" si="23"/>
        <v>-385</v>
      </c>
      <c r="J221" s="259"/>
      <c r="K221" s="354">
        <f>$K$187</f>
        <v>7.5140000000000002</v>
      </c>
      <c r="L221" s="259"/>
      <c r="M221" s="259">
        <f t="shared" si="24"/>
        <v>-394</v>
      </c>
      <c r="N221" s="259"/>
      <c r="O221" s="259"/>
      <c r="P221" s="259"/>
      <c r="Q221" s="259"/>
      <c r="AG221" s="256"/>
    </row>
    <row r="222" spans="1:33" hidden="1">
      <c r="A222" s="281" t="s">
        <v>463</v>
      </c>
      <c r="B222" s="281"/>
      <c r="C222" s="257">
        <f t="shared" si="21"/>
        <v>933865</v>
      </c>
      <c r="D222" s="342">
        <v>5.8120000000000003</v>
      </c>
      <c r="E222" s="240" t="s">
        <v>429</v>
      </c>
      <c r="F222" s="259">
        <f t="shared" si="22"/>
        <v>-543</v>
      </c>
      <c r="G222" s="342">
        <f>$G$188</f>
        <v>6.3240000000000007</v>
      </c>
      <c r="H222" s="240" t="s">
        <v>429</v>
      </c>
      <c r="I222" s="259">
        <f t="shared" si="23"/>
        <v>-591</v>
      </c>
      <c r="J222" s="259"/>
      <c r="K222" s="342">
        <f>$K$188</f>
        <v>6.4720000000000004</v>
      </c>
      <c r="L222" s="259"/>
      <c r="M222" s="259">
        <f t="shared" si="24"/>
        <v>-604</v>
      </c>
      <c r="N222" s="259"/>
      <c r="O222" s="259"/>
      <c r="P222" s="259"/>
      <c r="Q222" s="259"/>
      <c r="AG222" s="256"/>
    </row>
    <row r="223" spans="1:33" hidden="1">
      <c r="A223" s="281" t="s">
        <v>464</v>
      </c>
      <c r="B223" s="281"/>
      <c r="C223" s="257">
        <f t="shared" si="21"/>
        <v>1389.3333333333335</v>
      </c>
      <c r="D223" s="343">
        <v>56</v>
      </c>
      <c r="E223" s="240" t="s">
        <v>429</v>
      </c>
      <c r="F223" s="259">
        <f t="shared" si="22"/>
        <v>-8</v>
      </c>
      <c r="G223" s="355">
        <f>$G$214</f>
        <v>57</v>
      </c>
      <c r="H223" s="240" t="s">
        <v>429</v>
      </c>
      <c r="I223" s="259">
        <f t="shared" si="23"/>
        <v>-8</v>
      </c>
      <c r="J223" s="259"/>
      <c r="K223" s="355">
        <f>$K$214</f>
        <v>58</v>
      </c>
      <c r="L223" s="259"/>
      <c r="M223" s="259">
        <f t="shared" si="24"/>
        <v>-8</v>
      </c>
      <c r="N223" s="259"/>
      <c r="O223" s="259"/>
      <c r="P223" s="259"/>
      <c r="Q223" s="259"/>
      <c r="AG223" s="256"/>
    </row>
    <row r="224" spans="1:33" hidden="1">
      <c r="A224" s="281" t="s">
        <v>475</v>
      </c>
      <c r="B224" s="281"/>
      <c r="C224" s="257">
        <f t="shared" si="21"/>
        <v>130.39999999999998</v>
      </c>
      <c r="D224" s="260">
        <v>60</v>
      </c>
      <c r="E224" s="256"/>
      <c r="F224" s="259">
        <f t="shared" si="22"/>
        <v>7824</v>
      </c>
      <c r="G224" s="290">
        <f>$G$190</f>
        <v>60</v>
      </c>
      <c r="I224" s="259">
        <f t="shared" si="23"/>
        <v>7824</v>
      </c>
      <c r="J224" s="259"/>
      <c r="K224" s="290">
        <f>$K$190</f>
        <v>60</v>
      </c>
      <c r="L224" s="259"/>
      <c r="M224" s="259">
        <f t="shared" si="24"/>
        <v>7824</v>
      </c>
      <c r="N224" s="259"/>
      <c r="O224" s="259"/>
      <c r="P224" s="259"/>
      <c r="Q224" s="259"/>
      <c r="AG224" s="256"/>
    </row>
    <row r="225" spans="1:33" hidden="1">
      <c r="A225" s="281" t="s">
        <v>476</v>
      </c>
      <c r="B225" s="281"/>
      <c r="C225" s="257">
        <f t="shared" si="21"/>
        <v>709.3</v>
      </c>
      <c r="D225" s="344">
        <v>-30</v>
      </c>
      <c r="E225" s="256" t="s">
        <v>429</v>
      </c>
      <c r="F225" s="259">
        <f t="shared" si="22"/>
        <v>-213</v>
      </c>
      <c r="G225" s="344">
        <f>$G$191</f>
        <v>-30</v>
      </c>
      <c r="H225" s="240" t="s">
        <v>429</v>
      </c>
      <c r="I225" s="259">
        <f t="shared" si="23"/>
        <v>-213</v>
      </c>
      <c r="J225" s="259"/>
      <c r="K225" s="344">
        <f>$K$191</f>
        <v>-30</v>
      </c>
      <c r="L225" s="259"/>
      <c r="M225" s="259">
        <f t="shared" si="24"/>
        <v>-213</v>
      </c>
      <c r="N225" s="259"/>
      <c r="O225" s="259"/>
      <c r="P225" s="259"/>
      <c r="Q225" s="259"/>
      <c r="AG225" s="256"/>
    </row>
    <row r="226" spans="1:33" hidden="1">
      <c r="A226" s="281" t="s">
        <v>443</v>
      </c>
      <c r="B226" s="257"/>
      <c r="C226" s="257">
        <f t="shared" si="21"/>
        <v>530851621.18193215</v>
      </c>
      <c r="D226" s="335"/>
      <c r="E226" s="259"/>
      <c r="F226" s="259">
        <f t="shared" si="22"/>
        <v>44715635</v>
      </c>
      <c r="I226" s="259">
        <f t="shared" si="23"/>
        <v>48746112</v>
      </c>
      <c r="J226" s="259"/>
      <c r="L226" s="259"/>
      <c r="M226" s="259">
        <f t="shared" si="24"/>
        <v>49899440</v>
      </c>
      <c r="N226" s="259"/>
      <c r="O226" s="259"/>
      <c r="P226" s="259"/>
      <c r="Q226" s="259"/>
      <c r="AG226" s="256"/>
    </row>
    <row r="227" spans="1:33" hidden="1">
      <c r="A227" s="281" t="s">
        <v>413</v>
      </c>
      <c r="B227" s="356"/>
      <c r="C227" s="345">
        <f>C255+C284+C312</f>
        <v>3809581.6993984496</v>
      </c>
      <c r="F227" s="346">
        <f>I227</f>
        <v>396041.247892012</v>
      </c>
      <c r="I227" s="346">
        <f>I255+I284+I312</f>
        <v>396041.247892012</v>
      </c>
      <c r="J227" s="256"/>
      <c r="L227" s="256"/>
      <c r="M227" s="346">
        <f>M255+M284+M312</f>
        <v>396041.247892012</v>
      </c>
      <c r="N227" s="256"/>
      <c r="O227" s="256"/>
      <c r="P227" s="256"/>
      <c r="Q227" s="256"/>
      <c r="AG227" s="256"/>
    </row>
    <row r="228" spans="1:33" ht="16.5" hidden="1" thickBot="1">
      <c r="A228" s="281" t="s">
        <v>444</v>
      </c>
      <c r="B228" s="281"/>
      <c r="C228" s="320">
        <f>SUM(C226:C227)</f>
        <v>534661202.88133061</v>
      </c>
      <c r="D228" s="357"/>
      <c r="E228" s="348"/>
      <c r="F228" s="349">
        <f>F226+F227</f>
        <v>45111676.247892015</v>
      </c>
      <c r="G228" s="357"/>
      <c r="H228" s="350"/>
      <c r="I228" s="349">
        <f>I226+I227</f>
        <v>49142153.247892015</v>
      </c>
      <c r="J228" s="349"/>
      <c r="K228" s="357"/>
      <c r="L228" s="349"/>
      <c r="M228" s="349">
        <f>M226+M227</f>
        <v>50295481.247892015</v>
      </c>
      <c r="N228" s="349"/>
      <c r="O228" s="349"/>
      <c r="P228" s="349"/>
      <c r="Q228" s="349"/>
      <c r="AG228" s="256"/>
    </row>
    <row r="229" spans="1:33" hidden="1">
      <c r="A229" s="281"/>
      <c r="B229" s="281"/>
      <c r="C229" s="282"/>
      <c r="D229" s="260"/>
      <c r="E229" s="259"/>
      <c r="F229" s="259"/>
      <c r="G229" s="260"/>
      <c r="H229" s="281"/>
      <c r="I229" s="259"/>
      <c r="J229" s="259"/>
      <c r="K229" s="291"/>
      <c r="L229" s="259"/>
      <c r="M229" s="259"/>
      <c r="N229" s="259"/>
      <c r="O229" s="259"/>
      <c r="P229" s="259"/>
      <c r="Q229" s="259"/>
      <c r="AG229" s="256"/>
    </row>
    <row r="230" spans="1:33" hidden="1">
      <c r="A230" s="255" t="s">
        <v>450</v>
      </c>
      <c r="B230" s="281"/>
      <c r="C230" s="281"/>
      <c r="D230" s="259"/>
      <c r="E230" s="259"/>
      <c r="F230" s="281" t="s">
        <v>65</v>
      </c>
      <c r="G230" s="259"/>
      <c r="H230" s="281"/>
      <c r="I230" s="291" t="s">
        <v>65</v>
      </c>
      <c r="J230" s="291"/>
      <c r="K230" s="259"/>
      <c r="L230" s="291"/>
      <c r="M230" s="291" t="s">
        <v>65</v>
      </c>
      <c r="N230" s="291"/>
      <c r="O230" s="291"/>
      <c r="P230" s="291"/>
      <c r="Q230" s="291"/>
      <c r="AG230" s="256"/>
    </row>
    <row r="231" spans="1:33" hidden="1">
      <c r="A231" s="281" t="s">
        <v>478</v>
      </c>
      <c r="B231" s="281"/>
      <c r="C231" s="281"/>
      <c r="D231" s="259"/>
      <c r="E231" s="259"/>
      <c r="F231" s="281"/>
      <c r="G231" s="259"/>
      <c r="H231" s="281"/>
      <c r="I231" s="281"/>
      <c r="J231" s="281"/>
      <c r="K231" s="259"/>
      <c r="L231" s="281"/>
      <c r="M231" s="281"/>
      <c r="N231" s="281"/>
      <c r="O231" s="281"/>
      <c r="P231" s="281"/>
      <c r="Q231" s="281"/>
      <c r="AG231" s="256"/>
    </row>
    <row r="232" spans="1:33" hidden="1">
      <c r="A232" s="322" t="s">
        <v>65</v>
      </c>
      <c r="B232" s="281"/>
      <c r="C232" s="282"/>
      <c r="D232" s="259"/>
      <c r="E232" s="259"/>
      <c r="F232" s="281"/>
      <c r="G232" s="259"/>
      <c r="H232" s="281"/>
      <c r="I232" s="281"/>
      <c r="J232" s="281"/>
      <c r="K232" s="259"/>
      <c r="L232" s="281"/>
      <c r="M232" s="281"/>
      <c r="N232" s="281"/>
      <c r="O232" s="281"/>
      <c r="P232" s="281"/>
      <c r="Q232" s="281"/>
      <c r="AG232" s="256"/>
    </row>
    <row r="233" spans="1:33" hidden="1">
      <c r="A233" s="281" t="s">
        <v>458</v>
      </c>
      <c r="B233" s="281"/>
      <c r="C233" s="257"/>
      <c r="D233" s="259"/>
      <c r="E233" s="259"/>
      <c r="F233" s="281"/>
      <c r="G233" s="259"/>
      <c r="H233" s="281"/>
      <c r="I233" s="281"/>
      <c r="J233" s="281"/>
      <c r="K233" s="259"/>
      <c r="L233" s="281"/>
      <c r="M233" s="281"/>
      <c r="N233" s="281"/>
      <c r="O233" s="281"/>
      <c r="P233" s="281"/>
      <c r="Q233" s="281"/>
      <c r="AG233" s="256"/>
    </row>
    <row r="234" spans="1:33" hidden="1">
      <c r="A234" s="281" t="s">
        <v>455</v>
      </c>
      <c r="B234" s="281"/>
      <c r="C234" s="257">
        <v>38513.06666666727</v>
      </c>
      <c r="D234" s="290">
        <v>8.7100000000000009</v>
      </c>
      <c r="E234" s="256"/>
      <c r="F234" s="259">
        <f>ROUND(D234*$C234,0)</f>
        <v>335449</v>
      </c>
      <c r="G234" s="290">
        <f>$G$165</f>
        <v>9.76</v>
      </c>
      <c r="I234" s="259">
        <f>ROUND(G234*$C234,0)</f>
        <v>375888</v>
      </c>
      <c r="J234" s="259"/>
      <c r="K234" s="290">
        <f>$K$165</f>
        <v>9.99</v>
      </c>
      <c r="L234" s="259"/>
      <c r="M234" s="259">
        <f>ROUND(K234*$C234,0)</f>
        <v>384746</v>
      </c>
      <c r="N234" s="259"/>
      <c r="O234" s="259"/>
      <c r="P234" s="259"/>
      <c r="Q234" s="259"/>
      <c r="AG234" s="256"/>
    </row>
    <row r="235" spans="1:33" hidden="1">
      <c r="A235" s="281" t="s">
        <v>456</v>
      </c>
      <c r="B235" s="281"/>
      <c r="C235" s="257">
        <v>2939.36666666667</v>
      </c>
      <c r="D235" s="290">
        <v>12.98</v>
      </c>
      <c r="E235" s="329"/>
      <c r="F235" s="259">
        <f>ROUND(D235*$C235,0)</f>
        <v>38153</v>
      </c>
      <c r="G235" s="290">
        <f>$G$166</f>
        <v>14.54</v>
      </c>
      <c r="H235" s="330"/>
      <c r="I235" s="259">
        <f t="shared" ref="I235:I236" si="25">ROUND(G235*$C235,0)</f>
        <v>42738</v>
      </c>
      <c r="J235" s="259"/>
      <c r="K235" s="290">
        <f>$K$166</f>
        <v>14.89</v>
      </c>
      <c r="L235" s="259"/>
      <c r="M235" s="259">
        <f t="shared" ref="M235:M236" si="26">ROUND(K235*$C235,0)</f>
        <v>43767</v>
      </c>
      <c r="N235" s="259"/>
      <c r="O235" s="259"/>
      <c r="P235" s="259"/>
      <c r="Q235" s="259"/>
      <c r="AG235" s="256"/>
    </row>
    <row r="236" spans="1:33" hidden="1">
      <c r="A236" s="281" t="s">
        <v>457</v>
      </c>
      <c r="B236" s="281"/>
      <c r="C236" s="257">
        <v>21457</v>
      </c>
      <c r="D236" s="290">
        <v>0.92</v>
      </c>
      <c r="E236" s="329"/>
      <c r="F236" s="259">
        <f>ROUND(D236*$C236,0)</f>
        <v>19740</v>
      </c>
      <c r="G236" s="290">
        <f>$G$167</f>
        <v>1.02</v>
      </c>
      <c r="H236" s="330"/>
      <c r="I236" s="259">
        <f t="shared" si="25"/>
        <v>21886</v>
      </c>
      <c r="J236" s="259"/>
      <c r="K236" s="290">
        <f>$K$167</f>
        <v>1.04</v>
      </c>
      <c r="L236" s="259"/>
      <c r="M236" s="259">
        <f t="shared" si="26"/>
        <v>22315</v>
      </c>
      <c r="N236" s="259"/>
      <c r="O236" s="259"/>
      <c r="P236" s="259"/>
      <c r="Q236" s="259"/>
      <c r="AG236" s="256"/>
    </row>
    <row r="237" spans="1:33" hidden="1">
      <c r="A237" s="281" t="s">
        <v>459</v>
      </c>
      <c r="B237" s="281"/>
      <c r="C237" s="257">
        <v>41452.433333333938</v>
      </c>
      <c r="D237" s="290"/>
      <c r="E237" s="256"/>
      <c r="F237" s="259"/>
      <c r="G237" s="290"/>
      <c r="I237" s="259"/>
      <c r="J237" s="259"/>
      <c r="K237" s="290"/>
      <c r="L237" s="259"/>
      <c r="M237" s="259"/>
      <c r="N237" s="259"/>
      <c r="O237" s="259"/>
      <c r="P237" s="259"/>
      <c r="Q237" s="259"/>
      <c r="AG237" s="256"/>
    </row>
    <row r="238" spans="1:33" hidden="1">
      <c r="A238" s="281" t="s">
        <v>460</v>
      </c>
      <c r="B238" s="281"/>
      <c r="C238" s="257">
        <v>15663</v>
      </c>
      <c r="D238" s="260">
        <v>3.4</v>
      </c>
      <c r="F238" s="259">
        <f>ROUND(D238*$C238,0)</f>
        <v>53254</v>
      </c>
      <c r="G238" s="290">
        <f>$G$170</f>
        <v>3.7</v>
      </c>
      <c r="I238" s="259">
        <f>ROUND(G238*C238,0)</f>
        <v>57953</v>
      </c>
      <c r="J238" s="259"/>
      <c r="K238" s="290">
        <f>$K$170</f>
        <v>3.8</v>
      </c>
      <c r="L238" s="259"/>
      <c r="M238" s="259">
        <f>ROUND(K238*C238,0)</f>
        <v>59519</v>
      </c>
      <c r="N238" s="259"/>
      <c r="O238" s="259"/>
      <c r="P238" s="259"/>
      <c r="Q238" s="259"/>
      <c r="AG238" s="256"/>
    </row>
    <row r="239" spans="1:33" hidden="1">
      <c r="A239" s="281" t="s">
        <v>461</v>
      </c>
      <c r="B239" s="257"/>
      <c r="C239" s="257">
        <v>12838882.284157982</v>
      </c>
      <c r="D239" s="295">
        <v>9.766</v>
      </c>
      <c r="E239" s="240" t="s">
        <v>429</v>
      </c>
      <c r="F239" s="259">
        <f>ROUND(D239*$C239/100,0)</f>
        <v>1253845</v>
      </c>
      <c r="G239" s="295">
        <f>$G$171</f>
        <v>10.628</v>
      </c>
      <c r="H239" s="240" t="s">
        <v>429</v>
      </c>
      <c r="I239" s="259">
        <f>ROUND(G239*C239/100,0)</f>
        <v>1364516</v>
      </c>
      <c r="J239" s="259"/>
      <c r="K239" s="295">
        <f>$K$171</f>
        <v>10.878</v>
      </c>
      <c r="L239" s="259"/>
      <c r="M239" s="259">
        <f>ROUND(K239*C239/100,0)</f>
        <v>1396614</v>
      </c>
      <c r="N239" s="259"/>
      <c r="O239" s="259"/>
      <c r="P239" s="259"/>
      <c r="Q239" s="259"/>
      <c r="AG239" s="256"/>
    </row>
    <row r="240" spans="1:33" hidden="1">
      <c r="A240" s="281" t="s">
        <v>462</v>
      </c>
      <c r="B240" s="257"/>
      <c r="C240" s="257">
        <v>6928716.389879657</v>
      </c>
      <c r="D240" s="295">
        <v>6.7460000000000004</v>
      </c>
      <c r="E240" s="240" t="s">
        <v>429</v>
      </c>
      <c r="F240" s="259">
        <f>ROUND(D240*$C240/100,0)</f>
        <v>467411</v>
      </c>
      <c r="G240" s="295">
        <f>$G$172</f>
        <v>7.3410000000000002</v>
      </c>
      <c r="H240" s="240" t="s">
        <v>429</v>
      </c>
      <c r="I240" s="259">
        <f t="shared" ref="I240:I242" si="27">ROUND(G240*C240/100,0)</f>
        <v>508637</v>
      </c>
      <c r="J240" s="259"/>
      <c r="K240" s="295">
        <f>$K$172</f>
        <v>7.5140000000000002</v>
      </c>
      <c r="L240" s="259"/>
      <c r="M240" s="259">
        <f>ROUND(K240*C240/100,0)</f>
        <v>520624</v>
      </c>
      <c r="N240" s="259"/>
      <c r="O240" s="259"/>
      <c r="P240" s="259"/>
      <c r="Q240" s="259"/>
      <c r="AG240" s="256"/>
    </row>
    <row r="241" spans="1:33" hidden="1">
      <c r="A241" s="281" t="s">
        <v>463</v>
      </c>
      <c r="B241" s="257"/>
      <c r="C241" s="257">
        <v>1198686.3021607364</v>
      </c>
      <c r="D241" s="295">
        <v>5.8120000000000003</v>
      </c>
      <c r="E241" s="240" t="s">
        <v>429</v>
      </c>
      <c r="F241" s="259">
        <f>ROUND(D241*$C241/100,0)</f>
        <v>69668</v>
      </c>
      <c r="G241" s="295">
        <f>$G$173</f>
        <v>6.3240000000000007</v>
      </c>
      <c r="H241" s="240" t="s">
        <v>429</v>
      </c>
      <c r="I241" s="259">
        <f t="shared" si="27"/>
        <v>75805</v>
      </c>
      <c r="J241" s="259"/>
      <c r="K241" s="295">
        <f>$K$173</f>
        <v>6.4720000000000004</v>
      </c>
      <c r="L241" s="259"/>
      <c r="M241" s="259">
        <f>ROUND(K241*C241/100,0)</f>
        <v>77579</v>
      </c>
      <c r="N241" s="259"/>
      <c r="O241" s="259"/>
      <c r="P241" s="259"/>
      <c r="Q241" s="259"/>
      <c r="AG241" s="256"/>
    </row>
    <row r="242" spans="1:33" hidden="1">
      <c r="A242" s="281" t="s">
        <v>464</v>
      </c>
      <c r="B242" s="282"/>
      <c r="C242" s="257">
        <v>84.1666666666667</v>
      </c>
      <c r="D242" s="335">
        <v>56</v>
      </c>
      <c r="E242" s="256" t="s">
        <v>429</v>
      </c>
      <c r="F242" s="259">
        <f>ROUND(D242*$C242/100,0)</f>
        <v>47</v>
      </c>
      <c r="G242" s="352">
        <f>$G$174</f>
        <v>57</v>
      </c>
      <c r="H242" s="240" t="s">
        <v>429</v>
      </c>
      <c r="I242" s="259">
        <f t="shared" si="27"/>
        <v>48</v>
      </c>
      <c r="J242" s="259"/>
      <c r="K242" s="352">
        <f>$K$174</f>
        <v>58</v>
      </c>
      <c r="L242" s="259"/>
      <c r="M242" s="259">
        <f>ROUND(K242*C242/100,0)</f>
        <v>49</v>
      </c>
      <c r="N242" s="259"/>
      <c r="O242" s="259"/>
      <c r="P242" s="259"/>
      <c r="Q242" s="259"/>
      <c r="AG242" s="256"/>
    </row>
    <row r="243" spans="1:33" hidden="1">
      <c r="A243" s="339" t="s">
        <v>471</v>
      </c>
      <c r="B243" s="282"/>
      <c r="C243" s="257"/>
      <c r="D243" s="340">
        <v>-0.01</v>
      </c>
      <c r="E243" s="256"/>
      <c r="F243" s="259"/>
      <c r="G243" s="341">
        <v>-0.01</v>
      </c>
      <c r="I243" s="259"/>
      <c r="J243" s="259"/>
      <c r="K243" s="341">
        <v>-0.01</v>
      </c>
      <c r="L243" s="259"/>
      <c r="M243" s="259"/>
      <c r="N243" s="259"/>
      <c r="O243" s="259"/>
      <c r="P243" s="259"/>
      <c r="Q243" s="259"/>
      <c r="AG243" s="256"/>
    </row>
    <row r="244" spans="1:33" hidden="1">
      <c r="A244" s="281" t="s">
        <v>455</v>
      </c>
      <c r="B244" s="281"/>
      <c r="C244" s="257">
        <v>0</v>
      </c>
      <c r="D244" s="328">
        <v>8.7100000000000009</v>
      </c>
      <c r="E244" s="256"/>
      <c r="F244" s="259">
        <f>-ROUND(D244*$C244/100,0)</f>
        <v>0</v>
      </c>
      <c r="G244" s="328">
        <f>$G$182</f>
        <v>9.76</v>
      </c>
      <c r="H244" s="256"/>
      <c r="I244" s="259">
        <f>-ROUND(G244*$C244/100,0)</f>
        <v>0</v>
      </c>
      <c r="J244" s="259"/>
      <c r="K244" s="328">
        <f>$K$182</f>
        <v>9.99</v>
      </c>
      <c r="L244" s="259"/>
      <c r="M244" s="259">
        <f>-ROUND(K244*$C244/100,0)</f>
        <v>0</v>
      </c>
      <c r="N244" s="259"/>
      <c r="O244" s="259"/>
      <c r="P244" s="259"/>
      <c r="Q244" s="259"/>
      <c r="AG244" s="256"/>
    </row>
    <row r="245" spans="1:33" hidden="1">
      <c r="A245" s="281" t="s">
        <v>456</v>
      </c>
      <c r="B245" s="281"/>
      <c r="C245" s="257">
        <v>9</v>
      </c>
      <c r="D245" s="328">
        <v>12.98</v>
      </c>
      <c r="E245" s="256"/>
      <c r="F245" s="259">
        <f>-ROUND(D245*$C245/100,0)</f>
        <v>-1</v>
      </c>
      <c r="G245" s="328">
        <f>$G$183</f>
        <v>14.54</v>
      </c>
      <c r="H245" s="256"/>
      <c r="I245" s="259">
        <f t="shared" ref="I245:I247" si="28">-ROUND(G245*$C245/100,0)</f>
        <v>-1</v>
      </c>
      <c r="J245" s="259"/>
      <c r="K245" s="328">
        <f>$K$183</f>
        <v>14.89</v>
      </c>
      <c r="L245" s="259"/>
      <c r="M245" s="259">
        <f t="shared" ref="M245:M247" si="29">-ROUND(K245*$C245/100,0)</f>
        <v>-1</v>
      </c>
      <c r="N245" s="259"/>
      <c r="O245" s="259"/>
      <c r="P245" s="259"/>
      <c r="Q245" s="259"/>
      <c r="AG245" s="256"/>
    </row>
    <row r="246" spans="1:33" hidden="1">
      <c r="A246" s="281" t="s">
        <v>472</v>
      </c>
      <c r="B246" s="281"/>
      <c r="C246" s="257">
        <v>0</v>
      </c>
      <c r="D246" s="328">
        <v>0.92</v>
      </c>
      <c r="E246" s="256"/>
      <c r="F246" s="259">
        <f>-ROUND(D246*$C246/100,0)</f>
        <v>0</v>
      </c>
      <c r="G246" s="328">
        <f>$G$184</f>
        <v>1.02</v>
      </c>
      <c r="H246" s="256"/>
      <c r="I246" s="259">
        <f t="shared" si="28"/>
        <v>0</v>
      </c>
      <c r="J246" s="259"/>
      <c r="K246" s="328">
        <f>$K$184</f>
        <v>1.04</v>
      </c>
      <c r="L246" s="259"/>
      <c r="M246" s="259">
        <f t="shared" si="29"/>
        <v>0</v>
      </c>
      <c r="N246" s="259"/>
      <c r="O246" s="259"/>
      <c r="P246" s="259"/>
      <c r="Q246" s="259"/>
      <c r="AG246" s="256"/>
    </row>
    <row r="247" spans="1:33" hidden="1">
      <c r="A247" s="281" t="s">
        <v>479</v>
      </c>
      <c r="B247" s="281"/>
      <c r="C247" s="257">
        <f>0</f>
        <v>0</v>
      </c>
      <c r="D247" s="328">
        <v>3.4</v>
      </c>
      <c r="F247" s="259">
        <f>-ROUND(D247*$C247/100,0)</f>
        <v>0</v>
      </c>
      <c r="G247" s="328">
        <f>$G$185</f>
        <v>3.7</v>
      </c>
      <c r="I247" s="259">
        <f t="shared" si="28"/>
        <v>0</v>
      </c>
      <c r="J247" s="259"/>
      <c r="K247" s="328">
        <f>$K$185</f>
        <v>3.8</v>
      </c>
      <c r="L247" s="259"/>
      <c r="M247" s="259">
        <f t="shared" si="29"/>
        <v>0</v>
      </c>
      <c r="N247" s="259"/>
      <c r="O247" s="259"/>
      <c r="P247" s="259"/>
      <c r="Q247" s="259"/>
      <c r="AG247" s="256"/>
    </row>
    <row r="248" spans="1:33" hidden="1">
      <c r="A248" s="281" t="s">
        <v>474</v>
      </c>
      <c r="B248" s="281"/>
      <c r="C248" s="257">
        <v>0</v>
      </c>
      <c r="D248" s="342">
        <v>9.766</v>
      </c>
      <c r="E248" s="240" t="s">
        <v>429</v>
      </c>
      <c r="F248" s="259">
        <f>ROUND(D248*$C248/100*D243,0)</f>
        <v>0</v>
      </c>
      <c r="G248" s="353">
        <f>$G$186</f>
        <v>10.628</v>
      </c>
      <c r="H248" s="240" t="s">
        <v>429</v>
      </c>
      <c r="I248" s="259">
        <f>ROUND(G248*$C248/100*G243,0)</f>
        <v>0</v>
      </c>
      <c r="J248" s="259"/>
      <c r="K248" s="353">
        <f>$K$186</f>
        <v>10.878</v>
      </c>
      <c r="L248" s="259"/>
      <c r="M248" s="259">
        <f>ROUND(K248*$C248/100*K243,0)</f>
        <v>0</v>
      </c>
      <c r="N248" s="259"/>
      <c r="O248" s="259"/>
      <c r="P248" s="259"/>
      <c r="Q248" s="259"/>
      <c r="AG248" s="256"/>
    </row>
    <row r="249" spans="1:33" hidden="1">
      <c r="A249" s="281" t="s">
        <v>462</v>
      </c>
      <c r="B249" s="281"/>
      <c r="C249" s="257">
        <v>0</v>
      </c>
      <c r="D249" s="342">
        <v>6.7460000000000004</v>
      </c>
      <c r="E249" s="240" t="s">
        <v>429</v>
      </c>
      <c r="F249" s="259">
        <f>ROUND(D249*$C249/100*D243,0)</f>
        <v>0</v>
      </c>
      <c r="G249" s="354">
        <f>$G$187</f>
        <v>7.3410000000000002</v>
      </c>
      <c r="H249" s="240" t="s">
        <v>429</v>
      </c>
      <c r="I249" s="259">
        <f>ROUND(G249*$C249/100*G243,0)</f>
        <v>0</v>
      </c>
      <c r="J249" s="259"/>
      <c r="K249" s="354">
        <f>$K$187</f>
        <v>7.5140000000000002</v>
      </c>
      <c r="L249" s="259"/>
      <c r="M249" s="259">
        <f>ROUND(K249*$C249/100*K243,0)</f>
        <v>0</v>
      </c>
      <c r="N249" s="259"/>
      <c r="O249" s="259"/>
      <c r="P249" s="259"/>
      <c r="Q249" s="259"/>
      <c r="AG249" s="256"/>
    </row>
    <row r="250" spans="1:33" hidden="1">
      <c r="A250" s="281" t="s">
        <v>463</v>
      </c>
      <c r="B250" s="281"/>
      <c r="C250" s="257">
        <v>0</v>
      </c>
      <c r="D250" s="342">
        <v>5.8120000000000003</v>
      </c>
      <c r="E250" s="240" t="s">
        <v>429</v>
      </c>
      <c r="F250" s="259">
        <f>ROUND(D250*$C250/100*D243,0)</f>
        <v>0</v>
      </c>
      <c r="G250" s="342">
        <f>$G$188</f>
        <v>6.3240000000000007</v>
      </c>
      <c r="H250" s="240" t="s">
        <v>429</v>
      </c>
      <c r="I250" s="259">
        <f>ROUND(G250*$C250/100*G243,0)</f>
        <v>0</v>
      </c>
      <c r="J250" s="259"/>
      <c r="K250" s="342">
        <f>$K$188</f>
        <v>6.4720000000000004</v>
      </c>
      <c r="L250" s="259"/>
      <c r="M250" s="259">
        <f>ROUND(K250*$C250/100*K243,0)</f>
        <v>0</v>
      </c>
      <c r="N250" s="259"/>
      <c r="O250" s="259"/>
      <c r="P250" s="259"/>
      <c r="Q250" s="259"/>
      <c r="AG250" s="256"/>
    </row>
    <row r="251" spans="1:33" hidden="1">
      <c r="A251" s="281" t="s">
        <v>464</v>
      </c>
      <c r="B251" s="281"/>
      <c r="C251" s="257">
        <v>0</v>
      </c>
      <c r="D251" s="343">
        <v>56</v>
      </c>
      <c r="E251" s="240" t="s">
        <v>429</v>
      </c>
      <c r="F251" s="259">
        <f>ROUND(D251*$C251/100*D243,0)</f>
        <v>0</v>
      </c>
      <c r="G251" s="355">
        <f>$G$214</f>
        <v>57</v>
      </c>
      <c r="H251" s="240" t="s">
        <v>429</v>
      </c>
      <c r="I251" s="259">
        <f>ROUND(G251*$C251/100*G243,0)</f>
        <v>0</v>
      </c>
      <c r="J251" s="259"/>
      <c r="K251" s="355">
        <f>$K$214</f>
        <v>58</v>
      </c>
      <c r="L251" s="259"/>
      <c r="M251" s="259">
        <f>ROUND(K251*$C251/100*K243,0)</f>
        <v>0</v>
      </c>
      <c r="N251" s="259"/>
      <c r="O251" s="259"/>
      <c r="P251" s="259"/>
      <c r="Q251" s="259"/>
      <c r="AG251" s="256"/>
    </row>
    <row r="252" spans="1:33" hidden="1">
      <c r="A252" s="281" t="s">
        <v>475</v>
      </c>
      <c r="B252" s="281"/>
      <c r="C252" s="257">
        <v>0</v>
      </c>
      <c r="D252" s="260">
        <v>60</v>
      </c>
      <c r="E252" s="256"/>
      <c r="F252" s="259">
        <f>ROUND(D252*$C252,0)</f>
        <v>0</v>
      </c>
      <c r="G252" s="290">
        <f>$G$190</f>
        <v>60</v>
      </c>
      <c r="I252" s="259">
        <f>ROUND(G252*C252,0)</f>
        <v>0</v>
      </c>
      <c r="J252" s="259"/>
      <c r="K252" s="290">
        <f>$K$190</f>
        <v>60</v>
      </c>
      <c r="L252" s="259"/>
      <c r="M252" s="259">
        <f>ROUND(K252*C252,0)</f>
        <v>0</v>
      </c>
      <c r="N252" s="259"/>
      <c r="O252" s="259"/>
      <c r="P252" s="259"/>
      <c r="Q252" s="259"/>
      <c r="AG252" s="256"/>
    </row>
    <row r="253" spans="1:33" hidden="1">
      <c r="A253" s="281" t="s">
        <v>476</v>
      </c>
      <c r="B253" s="281"/>
      <c r="C253" s="257">
        <v>0</v>
      </c>
      <c r="D253" s="344">
        <v>-30</v>
      </c>
      <c r="E253" s="256" t="s">
        <v>429</v>
      </c>
      <c r="F253" s="259">
        <f>ROUND(D253*$C253/100,0)</f>
        <v>0</v>
      </c>
      <c r="G253" s="344">
        <f>$G$191</f>
        <v>-30</v>
      </c>
      <c r="H253" s="240" t="s">
        <v>429</v>
      </c>
      <c r="I253" s="259">
        <f>ROUND(G253*C253/100,0)</f>
        <v>0</v>
      </c>
      <c r="J253" s="259"/>
      <c r="K253" s="344">
        <f>$K$191</f>
        <v>-30</v>
      </c>
      <c r="L253" s="259"/>
      <c r="M253" s="259">
        <f>ROUND(K253*C253/100,0)</f>
        <v>0</v>
      </c>
      <c r="N253" s="259"/>
      <c r="O253" s="259"/>
      <c r="P253" s="259"/>
      <c r="Q253" s="259"/>
      <c r="AG253" s="256"/>
    </row>
    <row r="254" spans="1:33" hidden="1">
      <c r="A254" s="281" t="s">
        <v>443</v>
      </c>
      <c r="B254" s="317"/>
      <c r="C254" s="257">
        <f>SUM(C239:C241)</f>
        <v>20966284.976198375</v>
      </c>
      <c r="D254" s="335"/>
      <c r="E254" s="259"/>
      <c r="F254" s="259">
        <f>SUM(F234:F253)</f>
        <v>2237566</v>
      </c>
      <c r="G254" s="344" t="s">
        <v>65</v>
      </c>
      <c r="I254" s="259">
        <f>SUM(I234:I253)</f>
        <v>2447470</v>
      </c>
      <c r="J254" s="259"/>
      <c r="K254" s="358" t="s">
        <v>65</v>
      </c>
      <c r="L254" s="259"/>
      <c r="M254" s="259">
        <f>SUM(M234:M253)</f>
        <v>2505212</v>
      </c>
      <c r="N254" s="259"/>
      <c r="O254" s="259"/>
      <c r="P254" s="259"/>
      <c r="Q254" s="259"/>
      <c r="AG254" s="256"/>
    </row>
    <row r="255" spans="1:33" hidden="1">
      <c r="A255" s="281" t="s">
        <v>413</v>
      </c>
      <c r="B255" s="281"/>
      <c r="C255" s="359">
        <v>278028.18415744783</v>
      </c>
      <c r="F255" s="346">
        <f>I255</f>
        <v>35708.181559390563</v>
      </c>
      <c r="I255" s="346">
        <v>35708.181559390563</v>
      </c>
      <c r="J255" s="256"/>
      <c r="L255" s="256"/>
      <c r="M255" s="346">
        <v>35708.181559390563</v>
      </c>
      <c r="N255" s="256"/>
      <c r="O255" s="256"/>
      <c r="P255" s="256"/>
      <c r="Q255" s="256"/>
      <c r="AG255" s="256"/>
    </row>
    <row r="256" spans="1:33" ht="16.5" hidden="1" thickBot="1">
      <c r="A256" s="281" t="s">
        <v>444</v>
      </c>
      <c r="B256" s="281"/>
      <c r="C256" s="320">
        <f>SUM(C254:C255)</f>
        <v>21244313.160355821</v>
      </c>
      <c r="D256" s="357"/>
      <c r="E256" s="348"/>
      <c r="F256" s="349">
        <f>F254+F255</f>
        <v>2273274.1815593904</v>
      </c>
      <c r="G256" s="357"/>
      <c r="H256" s="350"/>
      <c r="I256" s="349">
        <f>I254+I255</f>
        <v>2483178.1815593904</v>
      </c>
      <c r="J256" s="349"/>
      <c r="K256" s="357"/>
      <c r="L256" s="349"/>
      <c r="M256" s="349">
        <f>M254+M255</f>
        <v>2540920.1815593904</v>
      </c>
      <c r="N256" s="349"/>
      <c r="O256" s="349"/>
      <c r="P256" s="349"/>
      <c r="Q256" s="349"/>
      <c r="AG256" s="256"/>
    </row>
    <row r="257" spans="1:33" hidden="1">
      <c r="A257" s="281"/>
      <c r="B257" s="281"/>
      <c r="C257" s="282"/>
      <c r="D257" s="260"/>
      <c r="E257" s="259"/>
      <c r="F257" s="259"/>
      <c r="G257" s="260"/>
      <c r="H257" s="281"/>
      <c r="I257" s="259"/>
      <c r="J257" s="259"/>
      <c r="K257" s="291"/>
      <c r="L257" s="259"/>
      <c r="M257" s="259"/>
      <c r="N257" s="259"/>
      <c r="O257" s="259"/>
      <c r="P257" s="259"/>
      <c r="Q257" s="259"/>
      <c r="AG257" s="256"/>
    </row>
    <row r="258" spans="1:33" hidden="1">
      <c r="A258" s="281"/>
      <c r="B258" s="281"/>
      <c r="C258" s="282"/>
      <c r="D258" s="260"/>
      <c r="E258" s="259"/>
      <c r="F258" s="259"/>
      <c r="G258" s="260"/>
      <c r="H258" s="281"/>
      <c r="I258" s="259"/>
      <c r="J258" s="259"/>
      <c r="K258" s="291"/>
      <c r="L258" s="259"/>
      <c r="M258" s="259"/>
      <c r="N258" s="259"/>
      <c r="O258" s="259"/>
      <c r="P258" s="259"/>
      <c r="Q258" s="259"/>
      <c r="AG258" s="256"/>
    </row>
    <row r="259" spans="1:33" hidden="1">
      <c r="A259" s="255" t="s">
        <v>450</v>
      </c>
      <c r="B259" s="281"/>
      <c r="C259" s="281"/>
      <c r="D259" s="259"/>
      <c r="E259" s="259"/>
      <c r="F259" s="281" t="s">
        <v>65</v>
      </c>
      <c r="G259" s="259"/>
      <c r="H259" s="281"/>
      <c r="I259" s="281"/>
      <c r="J259" s="281"/>
      <c r="K259" s="259"/>
      <c r="L259" s="281"/>
      <c r="M259" s="281"/>
      <c r="N259" s="281"/>
      <c r="O259" s="281"/>
      <c r="P259" s="281"/>
      <c r="Q259" s="281"/>
      <c r="AG259" s="256"/>
    </row>
    <row r="260" spans="1:33" hidden="1">
      <c r="A260" s="281" t="s">
        <v>480</v>
      </c>
      <c r="B260" s="281"/>
      <c r="C260" s="281"/>
      <c r="D260" s="259"/>
      <c r="E260" s="259"/>
      <c r="F260" s="281"/>
      <c r="G260" s="259"/>
      <c r="H260" s="281"/>
      <c r="I260" s="281"/>
      <c r="J260" s="281"/>
      <c r="K260" s="259"/>
      <c r="L260" s="281"/>
      <c r="M260" s="281"/>
      <c r="N260" s="281"/>
      <c r="O260" s="281"/>
      <c r="P260" s="281"/>
      <c r="Q260" s="281"/>
      <c r="AG260" s="256"/>
    </row>
    <row r="261" spans="1:33" hidden="1">
      <c r="A261" s="322" t="s">
        <v>481</v>
      </c>
      <c r="B261" s="281"/>
      <c r="C261" s="282"/>
      <c r="D261" s="259"/>
      <c r="E261" s="259"/>
      <c r="F261" s="281"/>
      <c r="G261" s="259"/>
      <c r="H261" s="281"/>
      <c r="I261" s="281"/>
      <c r="J261" s="281"/>
      <c r="K261" s="259"/>
      <c r="L261" s="281"/>
      <c r="M261" s="281"/>
      <c r="N261" s="281"/>
      <c r="O261" s="281"/>
      <c r="P261" s="281"/>
      <c r="Q261" s="281"/>
      <c r="AG261" s="256"/>
    </row>
    <row r="262" spans="1:33" hidden="1">
      <c r="A262" s="281" t="s">
        <v>458</v>
      </c>
      <c r="B262" s="281"/>
      <c r="C262" s="257"/>
      <c r="D262" s="259"/>
      <c r="E262" s="259"/>
      <c r="F262" s="281"/>
      <c r="G262" s="259"/>
      <c r="H262" s="281"/>
      <c r="I262" s="281"/>
      <c r="J262" s="281"/>
      <c r="K262" s="259"/>
      <c r="L262" s="281"/>
      <c r="M262" s="281"/>
      <c r="N262" s="281"/>
      <c r="O262" s="281"/>
      <c r="P262" s="281"/>
      <c r="Q262" s="281"/>
      <c r="AG262" s="256"/>
    </row>
    <row r="263" spans="1:33" hidden="1">
      <c r="A263" s="281" t="s">
        <v>455</v>
      </c>
      <c r="B263" s="281"/>
      <c r="C263" s="257">
        <v>121803.19999998537</v>
      </c>
      <c r="D263" s="290">
        <v>8.7100000000000009</v>
      </c>
      <c r="E263" s="256"/>
      <c r="F263" s="259">
        <f>ROUND(D263*$C263,0)</f>
        <v>1060906</v>
      </c>
      <c r="G263" s="290">
        <f>$G$165</f>
        <v>9.76</v>
      </c>
      <c r="I263" s="259">
        <f>ROUND(G263*$C263,0)</f>
        <v>1188799</v>
      </c>
      <c r="J263" s="259"/>
      <c r="K263" s="290">
        <f>$K$165</f>
        <v>9.99</v>
      </c>
      <c r="L263" s="259"/>
      <c r="M263" s="259">
        <f>ROUND(K263*$C263,0)</f>
        <v>1216814</v>
      </c>
      <c r="N263" s="259"/>
      <c r="O263" s="259"/>
      <c r="P263" s="259"/>
      <c r="Q263" s="259"/>
      <c r="AG263" s="256"/>
    </row>
    <row r="264" spans="1:33" hidden="1">
      <c r="A264" s="281" t="s">
        <v>456</v>
      </c>
      <c r="B264" s="281"/>
      <c r="C264" s="257">
        <v>58310.700000000717</v>
      </c>
      <c r="D264" s="290">
        <v>12.98</v>
      </c>
      <c r="E264" s="329"/>
      <c r="F264" s="259">
        <f>ROUND(D264*$C264,0)</f>
        <v>756873</v>
      </c>
      <c r="G264" s="290">
        <f>$G$166</f>
        <v>14.54</v>
      </c>
      <c r="H264" s="330"/>
      <c r="I264" s="259">
        <f t="shared" ref="I264:I265" si="30">ROUND(G264*$C264,0)</f>
        <v>847838</v>
      </c>
      <c r="J264" s="259"/>
      <c r="K264" s="290">
        <f>$K$166</f>
        <v>14.89</v>
      </c>
      <c r="L264" s="259"/>
      <c r="M264" s="259">
        <f t="shared" ref="M264:M265" si="31">ROUND(K264*$C264,0)</f>
        <v>868246</v>
      </c>
      <c r="N264" s="259"/>
      <c r="O264" s="259"/>
      <c r="P264" s="259"/>
      <c r="Q264" s="259"/>
      <c r="AG264" s="256"/>
    </row>
    <row r="265" spans="1:33" hidden="1">
      <c r="A265" s="281" t="s">
        <v>457</v>
      </c>
      <c r="B265" s="281"/>
      <c r="C265" s="257">
        <v>966505</v>
      </c>
      <c r="D265" s="290">
        <v>0.92</v>
      </c>
      <c r="E265" s="329"/>
      <c r="F265" s="259">
        <f>ROUND(D265*$C265,0)</f>
        <v>889185</v>
      </c>
      <c r="G265" s="290">
        <f>$G$167</f>
        <v>1.02</v>
      </c>
      <c r="H265" s="330"/>
      <c r="I265" s="259">
        <f t="shared" si="30"/>
        <v>985835</v>
      </c>
      <c r="J265" s="259"/>
      <c r="K265" s="290">
        <f>$K$167</f>
        <v>1.04</v>
      </c>
      <c r="L265" s="259"/>
      <c r="M265" s="259">
        <f t="shared" si="31"/>
        <v>1005165</v>
      </c>
      <c r="N265" s="259"/>
      <c r="O265" s="259"/>
      <c r="P265" s="259"/>
      <c r="Q265" s="259"/>
      <c r="AG265" s="256"/>
    </row>
    <row r="266" spans="1:33" hidden="1">
      <c r="A266" s="281" t="s">
        <v>459</v>
      </c>
      <c r="B266" s="281"/>
      <c r="C266" s="257">
        <f>SUM(C263:C264)</f>
        <v>180113.89999998608</v>
      </c>
      <c r="D266" s="290"/>
      <c r="E266" s="256"/>
      <c r="F266" s="259"/>
      <c r="G266" s="290"/>
      <c r="I266" s="259"/>
      <c r="J266" s="259"/>
      <c r="K266" s="290"/>
      <c r="L266" s="259"/>
      <c r="M266" s="259"/>
      <c r="N266" s="259"/>
      <c r="O266" s="259"/>
      <c r="P266" s="259"/>
      <c r="Q266" s="259"/>
      <c r="AG266" s="256"/>
    </row>
    <row r="267" spans="1:33" hidden="1">
      <c r="A267" s="281" t="s">
        <v>460</v>
      </c>
      <c r="B267" s="281"/>
      <c r="C267" s="257">
        <v>782383</v>
      </c>
      <c r="D267" s="260">
        <v>3.4</v>
      </c>
      <c r="F267" s="259">
        <f>ROUND(D267*$C267,0)</f>
        <v>2660102</v>
      </c>
      <c r="G267" s="290">
        <f>$G$170</f>
        <v>3.7</v>
      </c>
      <c r="I267" s="259">
        <f>ROUND(G267*C267,0)</f>
        <v>2894817</v>
      </c>
      <c r="J267" s="259"/>
      <c r="K267" s="290">
        <f>$K$170</f>
        <v>3.8</v>
      </c>
      <c r="L267" s="259"/>
      <c r="M267" s="259">
        <f>ROUND(K267*C267,0)</f>
        <v>2973055</v>
      </c>
      <c r="N267" s="259"/>
      <c r="O267" s="259"/>
      <c r="P267" s="259"/>
      <c r="Q267" s="259"/>
      <c r="AG267" s="256"/>
    </row>
    <row r="268" spans="1:33" hidden="1">
      <c r="A268" s="281" t="s">
        <v>461</v>
      </c>
      <c r="B268" s="257"/>
      <c r="C268" s="257">
        <v>113594338.50038823</v>
      </c>
      <c r="D268" s="295">
        <v>9.766</v>
      </c>
      <c r="E268" s="240" t="s">
        <v>429</v>
      </c>
      <c r="F268" s="259">
        <f>ROUND(D268*$C268/100,0)</f>
        <v>11093623</v>
      </c>
      <c r="G268" s="295">
        <f>$G$171</f>
        <v>10.628</v>
      </c>
      <c r="H268" s="240" t="s">
        <v>429</v>
      </c>
      <c r="I268" s="259">
        <f>ROUND(G268*C268/100,0)</f>
        <v>12072806</v>
      </c>
      <c r="J268" s="259"/>
      <c r="K268" s="295">
        <f>$K$171</f>
        <v>10.878</v>
      </c>
      <c r="L268" s="259"/>
      <c r="M268" s="259">
        <f>ROUND(K268*C268/100,0)</f>
        <v>12356792</v>
      </c>
      <c r="N268" s="259"/>
      <c r="O268" s="259"/>
      <c r="P268" s="259"/>
      <c r="Q268" s="259"/>
      <c r="AG268" s="256"/>
    </row>
    <row r="269" spans="1:33" hidden="1">
      <c r="A269" s="281" t="s">
        <v>462</v>
      </c>
      <c r="B269" s="257"/>
      <c r="C269" s="257">
        <v>264972441.64191934</v>
      </c>
      <c r="D269" s="295">
        <v>6.7460000000000004</v>
      </c>
      <c r="E269" s="240" t="s">
        <v>429</v>
      </c>
      <c r="F269" s="259">
        <f>ROUND(D269*$C269/100,0)</f>
        <v>17875041</v>
      </c>
      <c r="G269" s="295">
        <f>$G$172</f>
        <v>7.3410000000000002</v>
      </c>
      <c r="H269" s="240" t="s">
        <v>429</v>
      </c>
      <c r="I269" s="259">
        <f t="shared" ref="I269:I271" si="32">ROUND(G269*C269/100,0)</f>
        <v>19451627</v>
      </c>
      <c r="J269" s="259"/>
      <c r="K269" s="295">
        <f>$K$172</f>
        <v>7.5140000000000002</v>
      </c>
      <c r="L269" s="259"/>
      <c r="M269" s="259">
        <f>ROUND(K269*C269/100,0)</f>
        <v>19910029</v>
      </c>
      <c r="N269" s="259"/>
      <c r="O269" s="259"/>
      <c r="P269" s="259"/>
      <c r="Q269" s="259"/>
      <c r="AG269" s="256"/>
    </row>
    <row r="270" spans="1:33" hidden="1">
      <c r="A270" s="281" t="s">
        <v>463</v>
      </c>
      <c r="B270" s="257"/>
      <c r="C270" s="257">
        <v>114038405.0634262</v>
      </c>
      <c r="D270" s="295">
        <v>5.8120000000000003</v>
      </c>
      <c r="E270" s="240" t="s">
        <v>429</v>
      </c>
      <c r="F270" s="259">
        <f>ROUND(D270*$C270/100,0)</f>
        <v>6627912</v>
      </c>
      <c r="G270" s="295">
        <f>$G$173</f>
        <v>6.3240000000000007</v>
      </c>
      <c r="H270" s="240" t="s">
        <v>429</v>
      </c>
      <c r="I270" s="259">
        <f t="shared" si="32"/>
        <v>7211789</v>
      </c>
      <c r="J270" s="259"/>
      <c r="K270" s="295">
        <f>$K$173</f>
        <v>6.4720000000000004</v>
      </c>
      <c r="L270" s="259"/>
      <c r="M270" s="259">
        <f>ROUND(K270*C270/100,0)</f>
        <v>7380566</v>
      </c>
      <c r="N270" s="259"/>
      <c r="O270" s="259"/>
      <c r="P270" s="259"/>
      <c r="Q270" s="259"/>
      <c r="AG270" s="256"/>
    </row>
    <row r="271" spans="1:33" hidden="1">
      <c r="A271" s="281" t="s">
        <v>464</v>
      </c>
      <c r="B271" s="282"/>
      <c r="C271" s="257">
        <v>107329.06666666651</v>
      </c>
      <c r="D271" s="335">
        <v>56</v>
      </c>
      <c r="E271" s="256" t="s">
        <v>429</v>
      </c>
      <c r="F271" s="259">
        <f>ROUND(D271*$C271/100,0)</f>
        <v>60104</v>
      </c>
      <c r="G271" s="352">
        <f>$G$174</f>
        <v>57</v>
      </c>
      <c r="H271" s="240" t="s">
        <v>429</v>
      </c>
      <c r="I271" s="259">
        <f t="shared" si="32"/>
        <v>61178</v>
      </c>
      <c r="J271" s="259"/>
      <c r="K271" s="352">
        <f>$K$174</f>
        <v>58</v>
      </c>
      <c r="L271" s="259"/>
      <c r="M271" s="259">
        <f>ROUND(K271*C271/100,0)</f>
        <v>62251</v>
      </c>
      <c r="N271" s="259"/>
      <c r="O271" s="259"/>
      <c r="P271" s="259"/>
      <c r="Q271" s="259"/>
      <c r="AG271" s="256"/>
    </row>
    <row r="272" spans="1:33" hidden="1">
      <c r="A272" s="339" t="s">
        <v>471</v>
      </c>
      <c r="B272" s="282"/>
      <c r="C272" s="257"/>
      <c r="D272" s="340">
        <v>-0.01</v>
      </c>
      <c r="E272" s="256"/>
      <c r="F272" s="259"/>
      <c r="G272" s="341">
        <v>-0.01</v>
      </c>
      <c r="I272" s="259"/>
      <c r="J272" s="259"/>
      <c r="K272" s="341">
        <v>-0.01</v>
      </c>
      <c r="L272" s="259"/>
      <c r="M272" s="259"/>
      <c r="N272" s="259"/>
      <c r="O272" s="259"/>
      <c r="P272" s="259"/>
      <c r="Q272" s="259"/>
      <c r="AG272" s="256"/>
    </row>
    <row r="273" spans="1:33" hidden="1">
      <c r="A273" s="281" t="s">
        <v>455</v>
      </c>
      <c r="B273" s="281"/>
      <c r="C273" s="257">
        <v>74.633333333333297</v>
      </c>
      <c r="D273" s="328">
        <v>8.7100000000000009</v>
      </c>
      <c r="E273" s="256"/>
      <c r="F273" s="259">
        <f>-ROUND(D273*$C273/100,0)</f>
        <v>-7</v>
      </c>
      <c r="G273" s="328">
        <f>$G$182</f>
        <v>9.76</v>
      </c>
      <c r="H273" s="256"/>
      <c r="I273" s="259">
        <f>-ROUND(G273*$C273/100,0)</f>
        <v>-7</v>
      </c>
      <c r="J273" s="259"/>
      <c r="K273" s="328">
        <f>$K$182</f>
        <v>9.99</v>
      </c>
      <c r="L273" s="259"/>
      <c r="M273" s="259">
        <f>-ROUND(K273*$C273/100,0)</f>
        <v>-7</v>
      </c>
      <c r="N273" s="259"/>
      <c r="O273" s="259"/>
      <c r="P273" s="259"/>
      <c r="Q273" s="259"/>
      <c r="AG273" s="256"/>
    </row>
    <row r="274" spans="1:33" hidden="1">
      <c r="A274" s="281" t="s">
        <v>456</v>
      </c>
      <c r="B274" s="281"/>
      <c r="C274" s="257">
        <v>71.933333333333309</v>
      </c>
      <c r="D274" s="328">
        <v>12.98</v>
      </c>
      <c r="E274" s="256"/>
      <c r="F274" s="259">
        <f>-ROUND(D274*$C274/100,0)</f>
        <v>-9</v>
      </c>
      <c r="G274" s="328">
        <f>$G$183</f>
        <v>14.54</v>
      </c>
      <c r="H274" s="256"/>
      <c r="I274" s="259">
        <f t="shared" ref="I274:I276" si="33">-ROUND(G274*$C274/100,0)</f>
        <v>-10</v>
      </c>
      <c r="J274" s="259"/>
      <c r="K274" s="328">
        <f>$K$183</f>
        <v>14.89</v>
      </c>
      <c r="L274" s="259"/>
      <c r="M274" s="259">
        <f t="shared" ref="M274:M276" si="34">-ROUND(K274*$C274/100,0)</f>
        <v>-11</v>
      </c>
      <c r="N274" s="259"/>
      <c r="O274" s="259"/>
      <c r="P274" s="259"/>
      <c r="Q274" s="259"/>
      <c r="AG274" s="256"/>
    </row>
    <row r="275" spans="1:33" hidden="1">
      <c r="A275" s="281" t="s">
        <v>472</v>
      </c>
      <c r="B275" s="281"/>
      <c r="C275" s="257">
        <v>1618</v>
      </c>
      <c r="D275" s="328">
        <v>0.92</v>
      </c>
      <c r="E275" s="256"/>
      <c r="F275" s="259">
        <f>-ROUND(D275*$C275/100,0)</f>
        <v>-15</v>
      </c>
      <c r="G275" s="328">
        <f>$G$184</f>
        <v>1.02</v>
      </c>
      <c r="H275" s="256"/>
      <c r="I275" s="259">
        <f t="shared" si="33"/>
        <v>-17</v>
      </c>
      <c r="J275" s="259"/>
      <c r="K275" s="328">
        <f>$K$184</f>
        <v>1.04</v>
      </c>
      <c r="L275" s="259"/>
      <c r="M275" s="259">
        <f t="shared" si="34"/>
        <v>-17</v>
      </c>
      <c r="N275" s="259"/>
      <c r="O275" s="259"/>
      <c r="P275" s="259"/>
      <c r="Q275" s="259"/>
      <c r="AG275" s="256"/>
    </row>
    <row r="276" spans="1:33" hidden="1">
      <c r="A276" s="281" t="s">
        <v>479</v>
      </c>
      <c r="B276" s="281"/>
      <c r="C276" s="257">
        <v>765</v>
      </c>
      <c r="D276" s="328">
        <v>3.4</v>
      </c>
      <c r="F276" s="259">
        <f>-ROUND(D276*$C276/100,0)</f>
        <v>-26</v>
      </c>
      <c r="G276" s="328">
        <f>$G$185</f>
        <v>3.7</v>
      </c>
      <c r="I276" s="259">
        <f t="shared" si="33"/>
        <v>-28</v>
      </c>
      <c r="J276" s="259"/>
      <c r="K276" s="328">
        <f>$K$185</f>
        <v>3.8</v>
      </c>
      <c r="L276" s="259"/>
      <c r="M276" s="259">
        <f t="shared" si="34"/>
        <v>-29</v>
      </c>
      <c r="N276" s="259"/>
      <c r="O276" s="259"/>
      <c r="P276" s="259"/>
      <c r="Q276" s="259"/>
      <c r="AG276" s="256"/>
    </row>
    <row r="277" spans="1:33" hidden="1">
      <c r="A277" s="281" t="s">
        <v>474</v>
      </c>
      <c r="B277" s="281"/>
      <c r="C277" s="257">
        <v>108585.6666666666</v>
      </c>
      <c r="D277" s="342">
        <v>9.766</v>
      </c>
      <c r="E277" s="240" t="s">
        <v>429</v>
      </c>
      <c r="F277" s="259">
        <f>ROUND(D277*$C277/100*D272,0)</f>
        <v>-106</v>
      </c>
      <c r="G277" s="353">
        <f>$G$186</f>
        <v>10.628</v>
      </c>
      <c r="H277" s="240" t="s">
        <v>429</v>
      </c>
      <c r="I277" s="259">
        <f>ROUND(G277*$C277/100*G272,0)</f>
        <v>-115</v>
      </c>
      <c r="J277" s="259"/>
      <c r="K277" s="353">
        <f>$K$186</f>
        <v>10.878</v>
      </c>
      <c r="L277" s="259"/>
      <c r="M277" s="259">
        <f>ROUND(K277*$C277/100*K272,0)</f>
        <v>-118</v>
      </c>
      <c r="N277" s="259"/>
      <c r="O277" s="259"/>
      <c r="P277" s="259"/>
      <c r="Q277" s="259"/>
      <c r="AG277" s="256"/>
    </row>
    <row r="278" spans="1:33" hidden="1">
      <c r="A278" s="281" t="s">
        <v>462</v>
      </c>
      <c r="B278" s="281"/>
      <c r="C278" s="257">
        <v>461939.33333333366</v>
      </c>
      <c r="D278" s="342">
        <v>6.7460000000000004</v>
      </c>
      <c r="E278" s="240" t="s">
        <v>429</v>
      </c>
      <c r="F278" s="259">
        <f>ROUND(D278*$C278/100*D272,0)</f>
        <v>-312</v>
      </c>
      <c r="G278" s="354">
        <f>$G$187</f>
        <v>7.3410000000000002</v>
      </c>
      <c r="H278" s="240" t="s">
        <v>429</v>
      </c>
      <c r="I278" s="259">
        <f>ROUND(G278*$C278/100*G272,0)</f>
        <v>-339</v>
      </c>
      <c r="J278" s="259"/>
      <c r="K278" s="354">
        <f>$K$187</f>
        <v>7.5140000000000002</v>
      </c>
      <c r="L278" s="259"/>
      <c r="M278" s="259">
        <f>ROUND(K278*$C278/100*K272,0)</f>
        <v>-347</v>
      </c>
      <c r="N278" s="259"/>
      <c r="O278" s="259"/>
      <c r="P278" s="259"/>
      <c r="Q278" s="259"/>
      <c r="AG278" s="256"/>
    </row>
    <row r="279" spans="1:33" hidden="1">
      <c r="A279" s="281" t="s">
        <v>463</v>
      </c>
      <c r="B279" s="281"/>
      <c r="C279" s="257">
        <v>701665</v>
      </c>
      <c r="D279" s="342">
        <v>5.8120000000000003</v>
      </c>
      <c r="E279" s="240" t="s">
        <v>429</v>
      </c>
      <c r="F279" s="259">
        <f>ROUND(D279*$C279/100*D272,0)</f>
        <v>-408</v>
      </c>
      <c r="G279" s="342">
        <f>$G$188</f>
        <v>6.3240000000000007</v>
      </c>
      <c r="H279" s="240" t="s">
        <v>429</v>
      </c>
      <c r="I279" s="259">
        <f>ROUND(G279*$C279/100*G272,0)</f>
        <v>-444</v>
      </c>
      <c r="J279" s="259"/>
      <c r="K279" s="342">
        <f>$K$188</f>
        <v>6.4720000000000004</v>
      </c>
      <c r="L279" s="259"/>
      <c r="M279" s="259">
        <f>ROUND(K279*$C279/100*K272,0)</f>
        <v>-454</v>
      </c>
      <c r="N279" s="259"/>
      <c r="O279" s="259"/>
      <c r="P279" s="259"/>
      <c r="Q279" s="259"/>
      <c r="AG279" s="256"/>
    </row>
    <row r="280" spans="1:33" hidden="1">
      <c r="A280" s="281" t="s">
        <v>464</v>
      </c>
      <c r="B280" s="281"/>
      <c r="C280" s="257">
        <v>913.93333333333339</v>
      </c>
      <c r="D280" s="343">
        <v>56</v>
      </c>
      <c r="E280" s="240" t="s">
        <v>429</v>
      </c>
      <c r="F280" s="259">
        <f>ROUND(D280*$C280/100*D272,0)</f>
        <v>-5</v>
      </c>
      <c r="G280" s="355">
        <f>$G$214</f>
        <v>57</v>
      </c>
      <c r="H280" s="240" t="s">
        <v>429</v>
      </c>
      <c r="I280" s="259">
        <f>ROUND(G280*$C280/100*G272,0)</f>
        <v>-5</v>
      </c>
      <c r="J280" s="259"/>
      <c r="K280" s="355">
        <f>$K$214</f>
        <v>58</v>
      </c>
      <c r="L280" s="259"/>
      <c r="M280" s="259">
        <f>ROUND(K280*$C280/100*K272,0)</f>
        <v>-5</v>
      </c>
      <c r="N280" s="259"/>
      <c r="O280" s="259"/>
      <c r="P280" s="259"/>
      <c r="Q280" s="259"/>
      <c r="AG280" s="256"/>
    </row>
    <row r="281" spans="1:33" hidden="1">
      <c r="A281" s="281" t="s">
        <v>475</v>
      </c>
      <c r="B281" s="281"/>
      <c r="C281" s="257">
        <v>122.5333333333333</v>
      </c>
      <c r="D281" s="260">
        <v>60</v>
      </c>
      <c r="E281" s="256"/>
      <c r="F281" s="259">
        <f>ROUND(D281*$C281,0)</f>
        <v>7352</v>
      </c>
      <c r="G281" s="290">
        <f>$G$190</f>
        <v>60</v>
      </c>
      <c r="I281" s="259">
        <f>ROUND(G281*C281,0)</f>
        <v>7352</v>
      </c>
      <c r="J281" s="259"/>
      <c r="K281" s="290">
        <f>$K$190</f>
        <v>60</v>
      </c>
      <c r="L281" s="259"/>
      <c r="M281" s="259">
        <f>ROUND(K281*C281,0)</f>
        <v>7352</v>
      </c>
      <c r="N281" s="259"/>
      <c r="O281" s="259"/>
      <c r="P281" s="259"/>
      <c r="Q281" s="259"/>
      <c r="AG281" s="256"/>
    </row>
    <row r="282" spans="1:33" hidden="1">
      <c r="A282" s="281" t="s">
        <v>476</v>
      </c>
      <c r="B282" s="281"/>
      <c r="C282" s="257">
        <v>166.29999999999998</v>
      </c>
      <c r="D282" s="344">
        <v>-30</v>
      </c>
      <c r="E282" s="256" t="s">
        <v>429</v>
      </c>
      <c r="F282" s="259">
        <f>ROUND(D282*$C282/100,0)</f>
        <v>-50</v>
      </c>
      <c r="G282" s="344">
        <f>$G$191</f>
        <v>-30</v>
      </c>
      <c r="H282" s="240" t="s">
        <v>429</v>
      </c>
      <c r="I282" s="259">
        <f>ROUND(G282*C282/100,0)</f>
        <v>-50</v>
      </c>
      <c r="J282" s="259"/>
      <c r="K282" s="344">
        <f>$K$191</f>
        <v>-30</v>
      </c>
      <c r="L282" s="259"/>
      <c r="M282" s="259">
        <f>ROUND(K282*C282/100,0)</f>
        <v>-50</v>
      </c>
      <c r="N282" s="259"/>
      <c r="O282" s="259"/>
      <c r="P282" s="259"/>
      <c r="Q282" s="259"/>
      <c r="AG282" s="256"/>
    </row>
    <row r="283" spans="1:33" hidden="1">
      <c r="A283" s="281" t="s">
        <v>443</v>
      </c>
      <c r="B283" s="317"/>
      <c r="C283" s="257">
        <f>SUM(C268:C270)</f>
        <v>492605185.20573378</v>
      </c>
      <c r="D283" s="335"/>
      <c r="E283" s="259"/>
      <c r="F283" s="259">
        <f>SUM(F263:F282)</f>
        <v>41030160</v>
      </c>
      <c r="G283" s="344" t="s">
        <v>65</v>
      </c>
      <c r="I283" s="259">
        <f>SUM(I263:I282)</f>
        <v>44721026</v>
      </c>
      <c r="J283" s="259"/>
      <c r="K283" s="358" t="s">
        <v>65</v>
      </c>
      <c r="L283" s="259"/>
      <c r="M283" s="259">
        <f>SUM(M263:M282)</f>
        <v>45779232</v>
      </c>
      <c r="N283" s="259"/>
      <c r="O283" s="259"/>
      <c r="P283" s="259"/>
      <c r="Q283" s="259"/>
      <c r="AG283" s="256"/>
    </row>
    <row r="284" spans="1:33" hidden="1">
      <c r="A284" s="281" t="s">
        <v>413</v>
      </c>
      <c r="B284" s="281"/>
      <c r="C284" s="359">
        <v>3477825.992467748</v>
      </c>
      <c r="F284" s="346">
        <f>I284</f>
        <v>355356.90214655403</v>
      </c>
      <c r="I284" s="346">
        <v>355356.90214655403</v>
      </c>
      <c r="J284" s="256"/>
      <c r="L284" s="256"/>
      <c r="M284" s="346">
        <v>355356.90214655403</v>
      </c>
      <c r="N284" s="256"/>
      <c r="O284" s="256"/>
      <c r="P284" s="256"/>
      <c r="Q284" s="256"/>
      <c r="AG284" s="256"/>
    </row>
    <row r="285" spans="1:33" ht="16.5" hidden="1" thickBot="1">
      <c r="A285" s="281" t="s">
        <v>444</v>
      </c>
      <c r="B285" s="281"/>
      <c r="C285" s="320">
        <f>SUM(C283:C284)</f>
        <v>496083011.19820154</v>
      </c>
      <c r="D285" s="357"/>
      <c r="E285" s="348"/>
      <c r="F285" s="349">
        <f>F283+F284</f>
        <v>41385516.902146555</v>
      </c>
      <c r="G285" s="357"/>
      <c r="H285" s="350"/>
      <c r="I285" s="349">
        <f>I283+I284</f>
        <v>45076382.902146555</v>
      </c>
      <c r="J285" s="349"/>
      <c r="K285" s="357"/>
      <c r="L285" s="349"/>
      <c r="M285" s="349">
        <f>M283+M284</f>
        <v>46134588.902146555</v>
      </c>
      <c r="N285" s="349"/>
      <c r="O285" s="349"/>
      <c r="P285" s="349"/>
      <c r="Q285" s="349"/>
      <c r="AG285" s="256"/>
    </row>
    <row r="286" spans="1:33" hidden="1">
      <c r="A286" s="281"/>
      <c r="B286" s="281"/>
      <c r="C286" s="282"/>
      <c r="D286" s="260"/>
      <c r="E286" s="259"/>
      <c r="F286" s="259"/>
      <c r="G286" s="260"/>
      <c r="H286" s="281"/>
      <c r="I286" s="259"/>
      <c r="J286" s="259"/>
      <c r="K286" s="291"/>
      <c r="L286" s="259"/>
      <c r="M286" s="259"/>
      <c r="N286" s="259"/>
      <c r="O286" s="259"/>
      <c r="P286" s="259"/>
      <c r="Q286" s="259"/>
      <c r="AG286" s="256"/>
    </row>
    <row r="287" spans="1:33" hidden="1">
      <c r="A287" s="255" t="s">
        <v>450</v>
      </c>
      <c r="B287" s="281"/>
      <c r="C287" s="281"/>
      <c r="D287" s="259"/>
      <c r="E287" s="259"/>
      <c r="F287" s="281" t="s">
        <v>65</v>
      </c>
      <c r="G287" s="259"/>
      <c r="H287" s="281"/>
      <c r="I287" s="281"/>
      <c r="J287" s="281"/>
      <c r="K287" s="259"/>
      <c r="L287" s="281"/>
      <c r="M287" s="281"/>
      <c r="N287" s="281"/>
      <c r="O287" s="281"/>
      <c r="P287" s="281"/>
      <c r="Q287" s="281"/>
      <c r="AG287" s="256"/>
    </row>
    <row r="288" spans="1:33" hidden="1">
      <c r="A288" s="281" t="s">
        <v>482</v>
      </c>
      <c r="B288" s="281"/>
      <c r="C288" s="282"/>
      <c r="D288" s="259"/>
      <c r="E288" s="259"/>
      <c r="F288" s="281"/>
      <c r="G288" s="259"/>
      <c r="H288" s="281"/>
      <c r="I288" s="281"/>
      <c r="J288" s="281"/>
      <c r="K288" s="259"/>
      <c r="L288" s="281"/>
      <c r="M288" s="281"/>
      <c r="N288" s="281"/>
      <c r="O288" s="281"/>
      <c r="P288" s="281"/>
      <c r="Q288" s="281"/>
      <c r="AG288" s="256"/>
    </row>
    <row r="289" spans="1:33" hidden="1">
      <c r="A289" s="281"/>
      <c r="B289" s="281"/>
      <c r="C289" s="281"/>
      <c r="D289" s="259"/>
      <c r="E289" s="259"/>
      <c r="F289" s="281"/>
      <c r="G289" s="259"/>
      <c r="H289" s="281"/>
      <c r="I289" s="281"/>
      <c r="J289" s="281"/>
      <c r="K289" s="259"/>
      <c r="L289" s="281"/>
      <c r="M289" s="281"/>
      <c r="N289" s="281"/>
      <c r="O289" s="281"/>
      <c r="P289" s="281"/>
      <c r="Q289" s="281"/>
      <c r="AG289" s="256"/>
    </row>
    <row r="290" spans="1:33" hidden="1">
      <c r="A290" s="281" t="s">
        <v>458</v>
      </c>
      <c r="B290" s="281"/>
      <c r="C290" s="257"/>
      <c r="D290" s="259"/>
      <c r="E290" s="259"/>
      <c r="F290" s="281"/>
      <c r="G290" s="259"/>
      <c r="H290" s="281"/>
      <c r="I290" s="281"/>
      <c r="J290" s="281"/>
      <c r="K290" s="259"/>
      <c r="L290" s="281"/>
      <c r="M290" s="281"/>
      <c r="N290" s="281"/>
      <c r="O290" s="281"/>
      <c r="P290" s="281"/>
      <c r="Q290" s="281"/>
      <c r="AG290" s="256"/>
    </row>
    <row r="291" spans="1:33" hidden="1">
      <c r="A291" s="281" t="s">
        <v>455</v>
      </c>
      <c r="B291" s="281"/>
      <c r="C291" s="257">
        <v>1659.4666666666701</v>
      </c>
      <c r="D291" s="290">
        <v>8.7100000000000009</v>
      </c>
      <c r="E291" s="256"/>
      <c r="F291" s="259">
        <f>ROUND(D291*$C291,0)</f>
        <v>14454</v>
      </c>
      <c r="G291" s="290">
        <f>$G$165</f>
        <v>9.76</v>
      </c>
      <c r="I291" s="259">
        <f>ROUND(G291*$C291,0)</f>
        <v>16196</v>
      </c>
      <c r="J291" s="259"/>
      <c r="K291" s="290">
        <f>$K$165</f>
        <v>9.99</v>
      </c>
      <c r="L291" s="259"/>
      <c r="M291" s="259">
        <f>ROUND(K291*$C291,0)</f>
        <v>16578</v>
      </c>
      <c r="N291" s="259"/>
      <c r="O291" s="259"/>
      <c r="P291" s="259"/>
      <c r="Q291" s="259"/>
      <c r="AG291" s="256"/>
    </row>
    <row r="292" spans="1:33" hidden="1">
      <c r="A292" s="281" t="s">
        <v>456</v>
      </c>
      <c r="B292" s="281"/>
      <c r="C292" s="257">
        <v>2898.2333333333399</v>
      </c>
      <c r="D292" s="290">
        <v>12.98</v>
      </c>
      <c r="E292" s="329"/>
      <c r="F292" s="259">
        <f>ROUND(D292*$C292,0)</f>
        <v>37619</v>
      </c>
      <c r="G292" s="290">
        <f>$G$166</f>
        <v>14.54</v>
      </c>
      <c r="H292" s="330"/>
      <c r="I292" s="259">
        <f t="shared" ref="I292:I293" si="35">ROUND(G292*$C292,0)</f>
        <v>42140</v>
      </c>
      <c r="J292" s="259"/>
      <c r="K292" s="290">
        <f>$K$166</f>
        <v>14.89</v>
      </c>
      <c r="L292" s="259"/>
      <c r="M292" s="259">
        <f t="shared" ref="M292:M293" si="36">ROUND(K292*$C292,0)</f>
        <v>43155</v>
      </c>
      <c r="N292" s="259"/>
      <c r="O292" s="259"/>
      <c r="P292" s="259"/>
      <c r="Q292" s="259"/>
      <c r="AG292" s="256"/>
    </row>
    <row r="293" spans="1:33" hidden="1">
      <c r="A293" s="281" t="s">
        <v>457</v>
      </c>
      <c r="B293" s="281"/>
      <c r="C293" s="257">
        <v>47405</v>
      </c>
      <c r="D293" s="290">
        <v>0.92</v>
      </c>
      <c r="E293" s="329"/>
      <c r="F293" s="259">
        <f>ROUND(D293*$C293,0)</f>
        <v>43613</v>
      </c>
      <c r="G293" s="290">
        <f>$G$167</f>
        <v>1.02</v>
      </c>
      <c r="H293" s="330"/>
      <c r="I293" s="259">
        <f t="shared" si="35"/>
        <v>48353</v>
      </c>
      <c r="J293" s="259"/>
      <c r="K293" s="290">
        <f>$K$167</f>
        <v>1.04</v>
      </c>
      <c r="L293" s="259"/>
      <c r="M293" s="259">
        <f t="shared" si="36"/>
        <v>49301</v>
      </c>
      <c r="N293" s="259"/>
      <c r="O293" s="259"/>
      <c r="P293" s="259"/>
      <c r="Q293" s="259"/>
      <c r="AG293" s="256"/>
    </row>
    <row r="294" spans="1:33" hidden="1">
      <c r="A294" s="281" t="s">
        <v>459</v>
      </c>
      <c r="B294" s="281"/>
      <c r="C294" s="257">
        <f>SUM(C291:C292)</f>
        <v>4557.7000000000098</v>
      </c>
      <c r="D294" s="290"/>
      <c r="E294" s="256"/>
      <c r="F294" s="259"/>
      <c r="G294" s="290"/>
      <c r="I294" s="259"/>
      <c r="J294" s="259"/>
      <c r="K294" s="290"/>
      <c r="L294" s="259"/>
      <c r="M294" s="259"/>
      <c r="N294" s="259"/>
      <c r="O294" s="259"/>
      <c r="P294" s="259"/>
      <c r="Q294" s="259"/>
      <c r="AG294" s="256"/>
    </row>
    <row r="295" spans="1:33" hidden="1">
      <c r="A295" s="281" t="s">
        <v>460</v>
      </c>
      <c r="B295" s="281"/>
      <c r="C295" s="257">
        <v>37943</v>
      </c>
      <c r="D295" s="260">
        <v>3.4</v>
      </c>
      <c r="F295" s="259">
        <f>ROUND(D295*$C295,0)</f>
        <v>129006</v>
      </c>
      <c r="G295" s="290">
        <f>$G$170</f>
        <v>3.7</v>
      </c>
      <c r="I295" s="259">
        <f>ROUND(G295*C295,0)</f>
        <v>140389</v>
      </c>
      <c r="J295" s="259"/>
      <c r="K295" s="290">
        <f>$K$170</f>
        <v>3.8</v>
      </c>
      <c r="L295" s="259"/>
      <c r="M295" s="259">
        <f>ROUND(K295*C295,0)</f>
        <v>144183</v>
      </c>
      <c r="N295" s="259"/>
      <c r="O295" s="259"/>
      <c r="P295" s="259"/>
      <c r="Q295" s="259"/>
      <c r="AG295" s="256"/>
    </row>
    <row r="296" spans="1:33" hidden="1">
      <c r="A296" s="281" t="s">
        <v>461</v>
      </c>
      <c r="B296" s="281"/>
      <c r="C296" s="257">
        <v>3121618.3333333335</v>
      </c>
      <c r="D296" s="295">
        <v>9.766</v>
      </c>
      <c r="E296" s="240" t="s">
        <v>429</v>
      </c>
      <c r="F296" s="259">
        <f>ROUND(D296*$C296/100,0)</f>
        <v>304857</v>
      </c>
      <c r="G296" s="295">
        <f>$G$171</f>
        <v>10.628</v>
      </c>
      <c r="H296" s="240" t="s">
        <v>429</v>
      </c>
      <c r="I296" s="259">
        <f>ROUND(G296*C296/100,0)</f>
        <v>331766</v>
      </c>
      <c r="J296" s="259"/>
      <c r="K296" s="295">
        <f>$K$171</f>
        <v>10.878</v>
      </c>
      <c r="L296" s="259"/>
      <c r="M296" s="259">
        <f>ROUND(K296*C296/100,0)</f>
        <v>339570</v>
      </c>
      <c r="N296" s="259"/>
      <c r="O296" s="259"/>
      <c r="P296" s="259"/>
      <c r="Q296" s="259"/>
      <c r="AG296" s="256"/>
    </row>
    <row r="297" spans="1:33" hidden="1">
      <c r="A297" s="281" t="s">
        <v>462</v>
      </c>
      <c r="B297" s="281"/>
      <c r="C297" s="257">
        <v>9404351.6666666642</v>
      </c>
      <c r="D297" s="295">
        <v>6.7460000000000004</v>
      </c>
      <c r="E297" s="240" t="s">
        <v>429</v>
      </c>
      <c r="F297" s="259">
        <f>ROUND(D297*$C297/100,0)</f>
        <v>634418</v>
      </c>
      <c r="G297" s="295">
        <f>$G$172</f>
        <v>7.3410000000000002</v>
      </c>
      <c r="H297" s="240" t="s">
        <v>429</v>
      </c>
      <c r="I297" s="259">
        <f t="shared" ref="I297:I299" si="37">ROUND(G297*C297/100,0)</f>
        <v>690373</v>
      </c>
      <c r="J297" s="259"/>
      <c r="K297" s="295">
        <f>$K$172</f>
        <v>7.5140000000000002</v>
      </c>
      <c r="L297" s="259"/>
      <c r="M297" s="259">
        <f>ROUND(K297*C297/100,0)</f>
        <v>706643</v>
      </c>
      <c r="N297" s="259"/>
      <c r="O297" s="259"/>
      <c r="P297" s="259"/>
      <c r="Q297" s="259"/>
      <c r="AG297" s="256"/>
    </row>
    <row r="298" spans="1:33" hidden="1">
      <c r="A298" s="281" t="s">
        <v>463</v>
      </c>
      <c r="B298" s="281"/>
      <c r="C298" s="257">
        <v>4754181.0000000019</v>
      </c>
      <c r="D298" s="295">
        <v>5.8120000000000003</v>
      </c>
      <c r="E298" s="240" t="s">
        <v>429</v>
      </c>
      <c r="F298" s="259">
        <f>ROUND(D298*$C298/100,0)</f>
        <v>276313</v>
      </c>
      <c r="G298" s="295">
        <f>$G$173</f>
        <v>6.3240000000000007</v>
      </c>
      <c r="H298" s="240" t="s">
        <v>429</v>
      </c>
      <c r="I298" s="259">
        <f t="shared" si="37"/>
        <v>300654</v>
      </c>
      <c r="J298" s="259"/>
      <c r="K298" s="295">
        <f>$K$173</f>
        <v>6.4720000000000004</v>
      </c>
      <c r="L298" s="259"/>
      <c r="M298" s="259">
        <f>ROUND(K298*C298/100,0)</f>
        <v>307691</v>
      </c>
      <c r="N298" s="259"/>
      <c r="O298" s="259"/>
      <c r="P298" s="259"/>
      <c r="Q298" s="259"/>
      <c r="AG298" s="256"/>
    </row>
    <row r="299" spans="1:33" hidden="1">
      <c r="A299" s="281" t="s">
        <v>464</v>
      </c>
      <c r="B299" s="281"/>
      <c r="C299" s="257">
        <v>13463.333333333332</v>
      </c>
      <c r="D299" s="335">
        <v>56</v>
      </c>
      <c r="E299" s="256" t="s">
        <v>429</v>
      </c>
      <c r="F299" s="259">
        <f>ROUND(D299*$C299/100,0)</f>
        <v>7539</v>
      </c>
      <c r="G299" s="352">
        <f>$G$174</f>
        <v>57</v>
      </c>
      <c r="H299" s="240" t="s">
        <v>429</v>
      </c>
      <c r="I299" s="259">
        <f t="shared" si="37"/>
        <v>7674</v>
      </c>
      <c r="J299" s="259"/>
      <c r="K299" s="352">
        <f>$K$174</f>
        <v>58</v>
      </c>
      <c r="L299" s="259"/>
      <c r="M299" s="259">
        <f>ROUND(K299*C299/100,0)</f>
        <v>7809</v>
      </c>
      <c r="N299" s="259"/>
      <c r="O299" s="259"/>
      <c r="P299" s="259"/>
      <c r="Q299" s="259"/>
      <c r="AG299" s="256"/>
    </row>
    <row r="300" spans="1:33" hidden="1">
      <c r="A300" s="339" t="s">
        <v>471</v>
      </c>
      <c r="B300" s="281"/>
      <c r="C300" s="257"/>
      <c r="D300" s="340">
        <v>-0.01</v>
      </c>
      <c r="E300" s="256"/>
      <c r="F300" s="259"/>
      <c r="G300" s="341">
        <v>-0.01</v>
      </c>
      <c r="I300" s="259"/>
      <c r="J300" s="259"/>
      <c r="K300" s="341">
        <v>-0.01</v>
      </c>
      <c r="L300" s="259"/>
      <c r="M300" s="259"/>
      <c r="N300" s="259"/>
      <c r="O300" s="259"/>
      <c r="P300" s="259"/>
      <c r="Q300" s="259"/>
      <c r="AG300" s="256"/>
    </row>
    <row r="301" spans="1:33" hidden="1">
      <c r="A301" s="281" t="s">
        <v>455</v>
      </c>
      <c r="B301" s="281"/>
      <c r="C301" s="257">
        <v>0</v>
      </c>
      <c r="D301" s="328">
        <v>8.7100000000000009</v>
      </c>
      <c r="E301" s="256"/>
      <c r="F301" s="259">
        <f>-ROUND(D301*$C301/100,0)</f>
        <v>0</v>
      </c>
      <c r="G301" s="328">
        <f>$G$182</f>
        <v>9.76</v>
      </c>
      <c r="H301" s="256"/>
      <c r="I301" s="259">
        <f>-ROUND(G301*$C301/100,0)</f>
        <v>0</v>
      </c>
      <c r="J301" s="259"/>
      <c r="K301" s="328">
        <f>$K$182</f>
        <v>9.99</v>
      </c>
      <c r="L301" s="259"/>
      <c r="M301" s="259">
        <f>-ROUND(K301*$C301/100,0)</f>
        <v>0</v>
      </c>
      <c r="N301" s="259"/>
      <c r="O301" s="259"/>
      <c r="P301" s="259"/>
      <c r="Q301" s="259"/>
      <c r="AG301" s="256"/>
    </row>
    <row r="302" spans="1:33" hidden="1">
      <c r="A302" s="281" t="s">
        <v>456</v>
      </c>
      <c r="B302" s="281"/>
      <c r="C302" s="257">
        <v>7.8666666666666698</v>
      </c>
      <c r="D302" s="328">
        <v>12.98</v>
      </c>
      <c r="E302" s="256"/>
      <c r="F302" s="259">
        <f>-ROUND(D302*$C302/100,0)</f>
        <v>-1</v>
      </c>
      <c r="G302" s="328">
        <f>$G$183</f>
        <v>14.54</v>
      </c>
      <c r="H302" s="256"/>
      <c r="I302" s="259">
        <f t="shared" ref="I302:I304" si="38">-ROUND(G302*$C302/100,0)</f>
        <v>-1</v>
      </c>
      <c r="J302" s="259"/>
      <c r="K302" s="328">
        <f>$K$183</f>
        <v>14.89</v>
      </c>
      <c r="L302" s="259"/>
      <c r="M302" s="259">
        <f t="shared" ref="M302:M304" si="39">-ROUND(K302*$C302/100,0)</f>
        <v>-1</v>
      </c>
      <c r="N302" s="259"/>
      <c r="O302" s="259"/>
      <c r="P302" s="259"/>
      <c r="Q302" s="259"/>
      <c r="AG302" s="256"/>
    </row>
    <row r="303" spans="1:33" hidden="1">
      <c r="A303" s="281" t="s">
        <v>472</v>
      </c>
      <c r="B303" s="281"/>
      <c r="C303" s="257">
        <v>543</v>
      </c>
      <c r="D303" s="328">
        <v>0.92</v>
      </c>
      <c r="E303" s="256"/>
      <c r="F303" s="259">
        <f>-ROUND(D303*$C303/100,0)</f>
        <v>-5</v>
      </c>
      <c r="G303" s="328">
        <f>$G$184</f>
        <v>1.02</v>
      </c>
      <c r="H303" s="256"/>
      <c r="I303" s="259">
        <f t="shared" si="38"/>
        <v>-6</v>
      </c>
      <c r="J303" s="259"/>
      <c r="K303" s="328">
        <f>$K$184</f>
        <v>1.04</v>
      </c>
      <c r="L303" s="259"/>
      <c r="M303" s="259">
        <f t="shared" si="39"/>
        <v>-6</v>
      </c>
      <c r="N303" s="259"/>
      <c r="O303" s="259"/>
      <c r="P303" s="259"/>
      <c r="Q303" s="259"/>
      <c r="AG303" s="256"/>
    </row>
    <row r="304" spans="1:33" hidden="1">
      <c r="A304" s="281" t="s">
        <v>473</v>
      </c>
      <c r="B304" s="281"/>
      <c r="C304" s="257">
        <v>722</v>
      </c>
      <c r="D304" s="328">
        <v>3.4</v>
      </c>
      <c r="F304" s="259">
        <f>-ROUND(D304*$C304/100,0)</f>
        <v>-25</v>
      </c>
      <c r="G304" s="328">
        <f>$G$185</f>
        <v>3.7</v>
      </c>
      <c r="I304" s="259">
        <f t="shared" si="38"/>
        <v>-27</v>
      </c>
      <c r="J304" s="259"/>
      <c r="K304" s="328">
        <f>$K$185</f>
        <v>3.8</v>
      </c>
      <c r="L304" s="259"/>
      <c r="M304" s="259">
        <f t="shared" si="39"/>
        <v>-27</v>
      </c>
      <c r="N304" s="259"/>
      <c r="O304" s="259"/>
      <c r="P304" s="259"/>
      <c r="Q304" s="259"/>
      <c r="AG304" s="256"/>
    </row>
    <row r="305" spans="1:33" hidden="1">
      <c r="A305" s="281" t="s">
        <v>474</v>
      </c>
      <c r="B305" s="281"/>
      <c r="C305" s="257">
        <v>7866.6666666666697</v>
      </c>
      <c r="D305" s="342">
        <v>9.766</v>
      </c>
      <c r="E305" s="240" t="s">
        <v>429</v>
      </c>
      <c r="F305" s="259">
        <f>ROUND(D305*$C305/100*D300,0)</f>
        <v>-8</v>
      </c>
      <c r="G305" s="353">
        <f>$G$186</f>
        <v>10.628</v>
      </c>
      <c r="H305" s="240" t="s">
        <v>429</v>
      </c>
      <c r="I305" s="259">
        <f>ROUND(G305*$C305/100*G300,0)</f>
        <v>-8</v>
      </c>
      <c r="J305" s="259"/>
      <c r="K305" s="353">
        <f>$K$186</f>
        <v>10.878</v>
      </c>
      <c r="L305" s="259"/>
      <c r="M305" s="259">
        <f>ROUND(K305*$C305/100*K300,0)</f>
        <v>-9</v>
      </c>
      <c r="N305" s="259"/>
      <c r="O305" s="259"/>
      <c r="P305" s="259"/>
      <c r="Q305" s="259"/>
      <c r="AG305" s="256"/>
    </row>
    <row r="306" spans="1:33" hidden="1">
      <c r="A306" s="281" t="s">
        <v>462</v>
      </c>
      <c r="B306" s="281"/>
      <c r="C306" s="257">
        <v>62933.333333333299</v>
      </c>
      <c r="D306" s="342">
        <v>6.7460000000000004</v>
      </c>
      <c r="E306" s="240" t="s">
        <v>429</v>
      </c>
      <c r="F306" s="259">
        <f>ROUND(D306*$C306/100*D300,0)</f>
        <v>-42</v>
      </c>
      <c r="G306" s="354">
        <f>$G$187</f>
        <v>7.3410000000000002</v>
      </c>
      <c r="H306" s="240" t="s">
        <v>429</v>
      </c>
      <c r="I306" s="259">
        <f>ROUND(G306*$C306/100*G300,0)</f>
        <v>-46</v>
      </c>
      <c r="J306" s="259"/>
      <c r="K306" s="354">
        <f>$K$187</f>
        <v>7.5140000000000002</v>
      </c>
      <c r="L306" s="259"/>
      <c r="M306" s="259">
        <f>ROUND(K306*$C306/100*K300,0)</f>
        <v>-47</v>
      </c>
      <c r="N306" s="259"/>
      <c r="O306" s="259"/>
      <c r="P306" s="259"/>
      <c r="Q306" s="259"/>
      <c r="AG306" s="256"/>
    </row>
    <row r="307" spans="1:33" hidden="1">
      <c r="A307" s="281" t="s">
        <v>463</v>
      </c>
      <c r="B307" s="281"/>
      <c r="C307" s="257">
        <v>232200.00000000003</v>
      </c>
      <c r="D307" s="342">
        <v>5.8120000000000003</v>
      </c>
      <c r="E307" s="240" t="s">
        <v>429</v>
      </c>
      <c r="F307" s="259">
        <f>ROUND(D307*$C307/100*D300,0)</f>
        <v>-135</v>
      </c>
      <c r="G307" s="342">
        <f>$G$188</f>
        <v>6.3240000000000007</v>
      </c>
      <c r="H307" s="240" t="s">
        <v>429</v>
      </c>
      <c r="I307" s="259">
        <f>ROUND(G307*$C307/100*G300,0)</f>
        <v>-147</v>
      </c>
      <c r="J307" s="259"/>
      <c r="K307" s="342">
        <f>$K$188</f>
        <v>6.4720000000000004</v>
      </c>
      <c r="L307" s="259"/>
      <c r="M307" s="259">
        <f>ROUND(K307*$C307/100*K300,0)</f>
        <v>-150</v>
      </c>
      <c r="N307" s="259"/>
      <c r="O307" s="259"/>
      <c r="P307" s="259"/>
      <c r="Q307" s="259"/>
      <c r="AG307" s="256"/>
    </row>
    <row r="308" spans="1:33" hidden="1">
      <c r="A308" s="281" t="s">
        <v>464</v>
      </c>
      <c r="B308" s="281"/>
      <c r="C308" s="257">
        <v>475.4</v>
      </c>
      <c r="D308" s="343">
        <v>56</v>
      </c>
      <c r="E308" s="240" t="s">
        <v>429</v>
      </c>
      <c r="F308" s="259">
        <f>ROUND(D308*$C308/100*D300,0)</f>
        <v>-3</v>
      </c>
      <c r="G308" s="355">
        <f>$G$214</f>
        <v>57</v>
      </c>
      <c r="H308" s="240" t="s">
        <v>429</v>
      </c>
      <c r="I308" s="259">
        <f>ROUND(G308*$C308/100*G300,0)</f>
        <v>-3</v>
      </c>
      <c r="J308" s="259"/>
      <c r="K308" s="355">
        <f>$K$214</f>
        <v>58</v>
      </c>
      <c r="L308" s="259"/>
      <c r="M308" s="259">
        <f>ROUND(K308*$C308/100*K300,0)</f>
        <v>-3</v>
      </c>
      <c r="N308" s="259"/>
      <c r="O308" s="259"/>
      <c r="P308" s="259"/>
      <c r="Q308" s="259"/>
      <c r="AG308" s="256"/>
    </row>
    <row r="309" spans="1:33" hidden="1">
      <c r="A309" s="281" t="s">
        <v>475</v>
      </c>
      <c r="B309" s="281"/>
      <c r="C309" s="257">
        <v>7.8666666666666698</v>
      </c>
      <c r="D309" s="260">
        <v>60</v>
      </c>
      <c r="E309" s="256"/>
      <c r="F309" s="259">
        <f>ROUND(D309*$C309,0)</f>
        <v>472</v>
      </c>
      <c r="G309" s="290">
        <f>$G$190</f>
        <v>60</v>
      </c>
      <c r="I309" s="259">
        <f>ROUND(G309*C309,0)</f>
        <v>472</v>
      </c>
      <c r="J309" s="259"/>
      <c r="K309" s="290">
        <f>$K$190</f>
        <v>60</v>
      </c>
      <c r="L309" s="259"/>
      <c r="M309" s="259">
        <f>ROUND(K309*C309,0)</f>
        <v>472</v>
      </c>
      <c r="N309" s="259"/>
      <c r="O309" s="259"/>
      <c r="P309" s="259"/>
      <c r="Q309" s="259"/>
      <c r="AG309" s="256"/>
    </row>
    <row r="310" spans="1:33" hidden="1">
      <c r="A310" s="281" t="s">
        <v>476</v>
      </c>
      <c r="B310" s="281"/>
      <c r="C310" s="257">
        <v>543</v>
      </c>
      <c r="D310" s="344">
        <v>-30</v>
      </c>
      <c r="E310" s="256" t="s">
        <v>429</v>
      </c>
      <c r="F310" s="259">
        <f>ROUND(D310*$C310/100,0)</f>
        <v>-163</v>
      </c>
      <c r="G310" s="344">
        <f>$G$191</f>
        <v>-30</v>
      </c>
      <c r="H310" s="240" t="s">
        <v>429</v>
      </c>
      <c r="I310" s="259">
        <f>ROUND(G310*C310/100,0)</f>
        <v>-163</v>
      </c>
      <c r="J310" s="259"/>
      <c r="K310" s="344">
        <f>$K$191</f>
        <v>-30</v>
      </c>
      <c r="L310" s="259"/>
      <c r="M310" s="259">
        <f>ROUND(K310*C310/100,0)</f>
        <v>-163</v>
      </c>
      <c r="N310" s="259"/>
      <c r="O310" s="259"/>
      <c r="P310" s="259"/>
      <c r="Q310" s="259"/>
      <c r="AG310" s="256"/>
    </row>
    <row r="311" spans="1:33" hidden="1">
      <c r="A311" s="281" t="s">
        <v>443</v>
      </c>
      <c r="B311" s="281"/>
      <c r="C311" s="257">
        <f>SUM(C296:C298)</f>
        <v>17280151</v>
      </c>
      <c r="D311" s="335"/>
      <c r="E311" s="259"/>
      <c r="F311" s="259">
        <f>SUM(F291:F310)</f>
        <v>1447909</v>
      </c>
      <c r="G311" s="344" t="s">
        <v>65</v>
      </c>
      <c r="I311" s="259">
        <f>SUM(I291:I310)</f>
        <v>1577616</v>
      </c>
      <c r="J311" s="259"/>
      <c r="K311" s="358" t="s">
        <v>65</v>
      </c>
      <c r="L311" s="259"/>
      <c r="M311" s="259">
        <f>SUM(M291:M310)</f>
        <v>1614996</v>
      </c>
      <c r="N311" s="259"/>
      <c r="O311" s="259"/>
      <c r="P311" s="259"/>
      <c r="Q311" s="259"/>
      <c r="AG311" s="256"/>
    </row>
    <row r="312" spans="1:33" hidden="1">
      <c r="A312" s="281" t="s">
        <v>413</v>
      </c>
      <c r="B312" s="281"/>
      <c r="C312" s="359">
        <v>53727.522773253761</v>
      </c>
      <c r="F312" s="346">
        <f>I312</f>
        <v>4976.1641860674354</v>
      </c>
      <c r="I312" s="346">
        <v>4976.1641860674354</v>
      </c>
      <c r="J312" s="256"/>
      <c r="L312" s="256"/>
      <c r="M312" s="346">
        <v>4976.1641860674354</v>
      </c>
      <c r="N312" s="256"/>
      <c r="O312" s="256"/>
      <c r="P312" s="256"/>
      <c r="Q312" s="256"/>
      <c r="AG312" s="256"/>
    </row>
    <row r="313" spans="1:33" ht="16.5" hidden="1" thickBot="1">
      <c r="A313" s="281" t="s">
        <v>444</v>
      </c>
      <c r="B313" s="281"/>
      <c r="C313" s="320">
        <f>SUM(C311:C312)</f>
        <v>17333878.522773255</v>
      </c>
      <c r="D313" s="357"/>
      <c r="E313" s="348"/>
      <c r="F313" s="349">
        <f>F311+F312</f>
        <v>1452885.1641860674</v>
      </c>
      <c r="G313" s="357"/>
      <c r="H313" s="350"/>
      <c r="I313" s="349">
        <f>I311+I312</f>
        <v>1582592.1641860674</v>
      </c>
      <c r="J313" s="349"/>
      <c r="K313" s="357"/>
      <c r="L313" s="349"/>
      <c r="M313" s="349">
        <f>M311+M312</f>
        <v>1619972.1641860674</v>
      </c>
      <c r="N313" s="349"/>
      <c r="O313" s="349"/>
      <c r="P313" s="349"/>
      <c r="Q313" s="349"/>
      <c r="AG313" s="256"/>
    </row>
    <row r="314" spans="1:33" hidden="1">
      <c r="A314" s="281"/>
      <c r="B314" s="281"/>
      <c r="C314" s="257"/>
      <c r="D314" s="341"/>
      <c r="E314" s="351"/>
      <c r="F314" s="256"/>
      <c r="G314" s="341"/>
      <c r="H314" s="281"/>
      <c r="I314" s="256"/>
      <c r="J314" s="256"/>
      <c r="K314" s="341"/>
      <c r="L314" s="256"/>
      <c r="M314" s="256"/>
      <c r="N314" s="256"/>
      <c r="O314" s="256"/>
      <c r="P314" s="256"/>
      <c r="Q314" s="256"/>
      <c r="AG314" s="256"/>
    </row>
    <row r="315" spans="1:33" hidden="1">
      <c r="A315" s="255" t="s">
        <v>483</v>
      </c>
      <c r="B315" s="281"/>
      <c r="C315" s="281"/>
      <c r="D315" s="259"/>
      <c r="E315" s="259"/>
      <c r="F315" s="281" t="s">
        <v>65</v>
      </c>
      <c r="G315" s="259"/>
      <c r="H315" s="281"/>
      <c r="I315" s="281"/>
      <c r="J315" s="281"/>
      <c r="K315" s="259"/>
      <c r="L315" s="281"/>
      <c r="M315" s="281"/>
      <c r="N315" s="281"/>
      <c r="O315" s="281"/>
      <c r="P315" s="281"/>
      <c r="Q315" s="281"/>
      <c r="AG315" s="256"/>
    </row>
    <row r="316" spans="1:33" hidden="1">
      <c r="A316" s="281" t="s">
        <v>477</v>
      </c>
      <c r="B316" s="281"/>
      <c r="C316" s="281"/>
      <c r="D316" s="259"/>
      <c r="E316" s="259"/>
      <c r="F316" s="281"/>
      <c r="G316" s="259"/>
      <c r="H316" s="281"/>
      <c r="I316" s="281"/>
      <c r="J316" s="281"/>
      <c r="K316" s="259"/>
      <c r="L316" s="281"/>
      <c r="M316" s="281"/>
      <c r="N316" s="281"/>
      <c r="O316" s="281"/>
      <c r="P316" s="281"/>
      <c r="Q316" s="281"/>
      <c r="AG316" s="256"/>
    </row>
    <row r="317" spans="1:33" hidden="1">
      <c r="A317" s="281"/>
      <c r="B317" s="281"/>
      <c r="C317" s="281"/>
      <c r="D317" s="259"/>
      <c r="E317" s="259"/>
      <c r="F317" s="281"/>
      <c r="G317" s="259"/>
      <c r="H317" s="281"/>
      <c r="I317" s="281"/>
      <c r="J317" s="281"/>
      <c r="K317" s="259"/>
      <c r="L317" s="281"/>
      <c r="M317" s="281"/>
      <c r="N317" s="281"/>
      <c r="O317" s="281"/>
      <c r="P317" s="281"/>
      <c r="Q317" s="281"/>
      <c r="AG317" s="256"/>
    </row>
    <row r="318" spans="1:33" hidden="1">
      <c r="A318" s="281" t="s">
        <v>458</v>
      </c>
      <c r="B318" s="281"/>
      <c r="C318" s="257"/>
      <c r="D318" s="259"/>
      <c r="E318" s="259"/>
      <c r="F318" s="281"/>
      <c r="G318" s="259"/>
      <c r="H318" s="281"/>
      <c r="I318" s="281"/>
      <c r="J318" s="281"/>
      <c r="K318" s="259"/>
      <c r="L318" s="281"/>
      <c r="M318" s="281"/>
      <c r="N318" s="281"/>
      <c r="O318" s="281"/>
      <c r="P318" s="281"/>
      <c r="Q318" s="281"/>
      <c r="AG318" s="256"/>
    </row>
    <row r="319" spans="1:33" hidden="1">
      <c r="A319" s="281" t="s">
        <v>484</v>
      </c>
      <c r="B319" s="281"/>
      <c r="C319" s="257">
        <f>C348+C377</f>
        <v>4499.0963483023515</v>
      </c>
      <c r="D319" s="290">
        <v>8.7100000000000009</v>
      </c>
      <c r="E319" s="256"/>
      <c r="F319" s="259">
        <f>F348+F377</f>
        <v>39187</v>
      </c>
      <c r="G319" s="290">
        <f>$G$165</f>
        <v>9.76</v>
      </c>
      <c r="I319" s="259">
        <f>ROUND(G319*$C319,0)</f>
        <v>43911</v>
      </c>
      <c r="J319" s="259"/>
      <c r="K319" s="290">
        <f>$K$165</f>
        <v>9.99</v>
      </c>
      <c r="L319" s="259"/>
      <c r="M319" s="259">
        <f>ROUND(K319*$C319,0)</f>
        <v>44946</v>
      </c>
      <c r="N319" s="259"/>
      <c r="O319" s="259"/>
      <c r="P319" s="259"/>
      <c r="Q319" s="259"/>
      <c r="AG319" s="256"/>
    </row>
    <row r="320" spans="1:33" hidden="1">
      <c r="A320" s="281" t="s">
        <v>456</v>
      </c>
      <c r="B320" s="281"/>
      <c r="C320" s="257">
        <f>C349+C378</f>
        <v>0</v>
      </c>
      <c r="D320" s="290">
        <v>12.98</v>
      </c>
      <c r="E320" s="329"/>
      <c r="F320" s="259">
        <f>F349+F378</f>
        <v>0</v>
      </c>
      <c r="G320" s="290">
        <f>$G$166</f>
        <v>14.54</v>
      </c>
      <c r="H320" s="330"/>
      <c r="I320" s="259">
        <f t="shared" ref="I320:I321" si="40">ROUND(G320*$C320,0)</f>
        <v>0</v>
      </c>
      <c r="J320" s="259"/>
      <c r="K320" s="290">
        <f>$K$166</f>
        <v>14.89</v>
      </c>
      <c r="L320" s="259"/>
      <c r="M320" s="259">
        <f t="shared" ref="M320:M321" si="41">ROUND(K320*$C320,0)</f>
        <v>0</v>
      </c>
      <c r="N320" s="259"/>
      <c r="O320" s="259"/>
      <c r="P320" s="259"/>
      <c r="Q320" s="259"/>
      <c r="AG320" s="256"/>
    </row>
    <row r="321" spans="1:33" hidden="1">
      <c r="A321" s="281" t="s">
        <v>457</v>
      </c>
      <c r="B321" s="281"/>
      <c r="C321" s="257">
        <f>C350+C379</f>
        <v>0</v>
      </c>
      <c r="D321" s="290">
        <v>0.92</v>
      </c>
      <c r="E321" s="329"/>
      <c r="F321" s="259">
        <f>F350+F379</f>
        <v>0</v>
      </c>
      <c r="G321" s="290">
        <f>$G$167</f>
        <v>1.02</v>
      </c>
      <c r="H321" s="330"/>
      <c r="I321" s="259">
        <f t="shared" si="40"/>
        <v>0</v>
      </c>
      <c r="J321" s="259"/>
      <c r="K321" s="290">
        <f>$K$167</f>
        <v>1.04</v>
      </c>
      <c r="L321" s="259"/>
      <c r="M321" s="259">
        <f t="shared" si="41"/>
        <v>0</v>
      </c>
      <c r="N321" s="259"/>
      <c r="O321" s="259"/>
      <c r="P321" s="259"/>
      <c r="Q321" s="259"/>
      <c r="AG321" s="256"/>
    </row>
    <row r="322" spans="1:33" hidden="1">
      <c r="A322" s="281" t="s">
        <v>459</v>
      </c>
      <c r="B322" s="281"/>
      <c r="C322" s="257">
        <f>SUM(C319:C320)</f>
        <v>4499.0963483023515</v>
      </c>
      <c r="D322" s="290"/>
      <c r="E322" s="256"/>
      <c r="F322" s="259"/>
      <c r="G322" s="290"/>
      <c r="I322" s="259"/>
      <c r="J322" s="259"/>
      <c r="K322" s="328"/>
      <c r="L322" s="259"/>
      <c r="M322" s="259"/>
      <c r="N322" s="259"/>
      <c r="O322" s="259"/>
      <c r="P322" s="259"/>
      <c r="Q322" s="259"/>
      <c r="AG322" s="256"/>
    </row>
    <row r="323" spans="1:33" hidden="1">
      <c r="A323" s="281" t="s">
        <v>412</v>
      </c>
      <c r="B323" s="281"/>
      <c r="C323" s="257">
        <f t="shared" ref="C323:C328" si="42">C352+C381</f>
        <v>1449.1000000000033</v>
      </c>
      <c r="D323" s="290"/>
      <c r="E323" s="256"/>
      <c r="F323" s="259"/>
      <c r="I323" s="259"/>
      <c r="J323" s="259"/>
      <c r="L323" s="259"/>
      <c r="M323" s="259"/>
      <c r="N323" s="259"/>
      <c r="O323" s="259"/>
      <c r="P323" s="259"/>
      <c r="Q323" s="259"/>
      <c r="AG323" s="256"/>
    </row>
    <row r="324" spans="1:33" hidden="1">
      <c r="A324" s="281" t="s">
        <v>460</v>
      </c>
      <c r="B324" s="281"/>
      <c r="C324" s="257">
        <f t="shared" si="42"/>
        <v>0</v>
      </c>
      <c r="D324" s="260">
        <v>3.4</v>
      </c>
      <c r="F324" s="259">
        <f>F353+F382</f>
        <v>0</v>
      </c>
      <c r="G324" s="290">
        <f>$G$170</f>
        <v>3.7</v>
      </c>
      <c r="I324" s="259">
        <f>ROUND(G325*C324,0)</f>
        <v>0</v>
      </c>
      <c r="J324" s="259"/>
      <c r="K324" s="290">
        <f>$K$170</f>
        <v>3.8</v>
      </c>
      <c r="L324" s="259"/>
      <c r="M324" s="259">
        <f>ROUND(K325*C324,0)</f>
        <v>0</v>
      </c>
      <c r="N324" s="259"/>
      <c r="O324" s="259"/>
      <c r="P324" s="259"/>
      <c r="Q324" s="259"/>
      <c r="AG324" s="256"/>
    </row>
    <row r="325" spans="1:33" hidden="1">
      <c r="A325" s="281" t="s">
        <v>461</v>
      </c>
      <c r="B325" s="281"/>
      <c r="C325" s="257">
        <f t="shared" si="42"/>
        <v>1238906.7942953119</v>
      </c>
      <c r="D325" s="295">
        <v>9.766</v>
      </c>
      <c r="E325" s="240" t="s">
        <v>429</v>
      </c>
      <c r="F325" s="259">
        <f>F354+F383</f>
        <v>120991</v>
      </c>
      <c r="G325" s="295">
        <f>$G$171</f>
        <v>10.628</v>
      </c>
      <c r="H325" s="240" t="s">
        <v>429</v>
      </c>
      <c r="I325" s="259">
        <f>ROUND(G325*C325/100,0)</f>
        <v>131671</v>
      </c>
      <c r="J325" s="259"/>
      <c r="K325" s="295">
        <f>$K$171</f>
        <v>10.878</v>
      </c>
      <c r="L325" s="259"/>
      <c r="M325" s="259">
        <f>ROUND(K325*C325/100,0)</f>
        <v>134768</v>
      </c>
      <c r="N325" s="259"/>
      <c r="O325" s="259"/>
      <c r="P325" s="259"/>
      <c r="Q325" s="259"/>
      <c r="AG325" s="256"/>
    </row>
    <row r="326" spans="1:33" hidden="1">
      <c r="A326" s="281" t="s">
        <v>462</v>
      </c>
      <c r="B326" s="281"/>
      <c r="C326" s="257">
        <f t="shared" si="42"/>
        <v>64875</v>
      </c>
      <c r="D326" s="295">
        <v>6.7460000000000004</v>
      </c>
      <c r="E326" s="240" t="s">
        <v>429</v>
      </c>
      <c r="F326" s="259">
        <f>F355+F384</f>
        <v>4376</v>
      </c>
      <c r="G326" s="295">
        <f>$G$172</f>
        <v>7.3410000000000002</v>
      </c>
      <c r="H326" s="240" t="s">
        <v>429</v>
      </c>
      <c r="I326" s="259">
        <f>ROUND(G326*C326/100,0)</f>
        <v>4762</v>
      </c>
      <c r="J326" s="259"/>
      <c r="K326" s="295">
        <f>$K$172</f>
        <v>7.5140000000000002</v>
      </c>
      <c r="L326" s="259"/>
      <c r="M326" s="259">
        <f>ROUND(K326*C326/100,0)</f>
        <v>4875</v>
      </c>
      <c r="N326" s="259"/>
      <c r="O326" s="259"/>
      <c r="P326" s="259"/>
      <c r="Q326" s="259"/>
      <c r="AG326" s="256"/>
    </row>
    <row r="327" spans="1:33" hidden="1">
      <c r="A327" s="281" t="s">
        <v>463</v>
      </c>
      <c r="B327" s="281"/>
      <c r="C327" s="257">
        <f t="shared" si="42"/>
        <v>0</v>
      </c>
      <c r="D327" s="295">
        <v>5.8120000000000003</v>
      </c>
      <c r="E327" s="240" t="s">
        <v>429</v>
      </c>
      <c r="F327" s="259">
        <f>F356+F385</f>
        <v>0</v>
      </c>
      <c r="G327" s="295">
        <f>$G$173</f>
        <v>6.3240000000000007</v>
      </c>
      <c r="H327" s="240" t="s">
        <v>429</v>
      </c>
      <c r="I327" s="259">
        <f>ROUND(G328*C327/100,0)</f>
        <v>0</v>
      </c>
      <c r="J327" s="259"/>
      <c r="K327" s="295">
        <f>$K$173</f>
        <v>6.4720000000000004</v>
      </c>
      <c r="L327" s="259"/>
      <c r="M327" s="259">
        <f>ROUND(K328*C327/100,0)</f>
        <v>0</v>
      </c>
      <c r="N327" s="259"/>
      <c r="O327" s="259"/>
      <c r="P327" s="259"/>
      <c r="Q327" s="259"/>
      <c r="AG327" s="256"/>
    </row>
    <row r="328" spans="1:33" hidden="1">
      <c r="A328" s="281" t="s">
        <v>464</v>
      </c>
      <c r="B328" s="281"/>
      <c r="C328" s="257">
        <f t="shared" si="42"/>
        <v>0</v>
      </c>
      <c r="D328" s="335">
        <v>56</v>
      </c>
      <c r="E328" s="256" t="s">
        <v>429</v>
      </c>
      <c r="F328" s="259">
        <f>F357+F386</f>
        <v>0</v>
      </c>
      <c r="G328" s="352">
        <f>$G$174</f>
        <v>57</v>
      </c>
      <c r="H328" s="240" t="s">
        <v>429</v>
      </c>
      <c r="I328" s="259">
        <f>ROUND(G328*C328/100,0)</f>
        <v>0</v>
      </c>
      <c r="J328" s="259"/>
      <c r="K328" s="352">
        <f>$K$174</f>
        <v>58</v>
      </c>
      <c r="L328" s="259"/>
      <c r="M328" s="259">
        <f>ROUND(K328*C328/100,0)</f>
        <v>0</v>
      </c>
      <c r="N328" s="259"/>
      <c r="O328" s="259"/>
      <c r="P328" s="259"/>
      <c r="Q328" s="259"/>
      <c r="AG328" s="256"/>
    </row>
    <row r="329" spans="1:33" hidden="1">
      <c r="A329" s="339" t="s">
        <v>471</v>
      </c>
      <c r="B329" s="281"/>
      <c r="C329" s="257"/>
      <c r="D329" s="340">
        <v>-0.01</v>
      </c>
      <c r="E329" s="256"/>
      <c r="F329" s="259"/>
      <c r="G329" s="341">
        <v>-0.01</v>
      </c>
      <c r="I329" s="259"/>
      <c r="J329" s="259"/>
      <c r="K329" s="341">
        <v>-0.01</v>
      </c>
      <c r="L329" s="259"/>
      <c r="M329" s="259"/>
      <c r="N329" s="259"/>
      <c r="O329" s="259"/>
      <c r="P329" s="259"/>
      <c r="Q329" s="259"/>
      <c r="AG329" s="256"/>
    </row>
    <row r="330" spans="1:33" hidden="1">
      <c r="A330" s="281" t="s">
        <v>455</v>
      </c>
      <c r="B330" s="281"/>
      <c r="C330" s="257">
        <v>0</v>
      </c>
      <c r="D330" s="328">
        <v>8.7100000000000009</v>
      </c>
      <c r="E330" s="256"/>
      <c r="F330" s="259">
        <f t="shared" ref="F330:F340" si="43">F359+F388</f>
        <v>0</v>
      </c>
      <c r="G330" s="328">
        <f>$G$182</f>
        <v>9.76</v>
      </c>
      <c r="H330" s="256"/>
      <c r="I330" s="259">
        <f>-ROUND(G331*$C330/100,0)</f>
        <v>0</v>
      </c>
      <c r="J330" s="259"/>
      <c r="K330" s="328">
        <f>$K$182</f>
        <v>9.99</v>
      </c>
      <c r="L330" s="259"/>
      <c r="M330" s="259">
        <f>-ROUND(K331*$C330/100,0)</f>
        <v>0</v>
      </c>
      <c r="N330" s="259"/>
      <c r="O330" s="259"/>
      <c r="P330" s="259"/>
      <c r="Q330" s="259"/>
      <c r="AG330" s="256"/>
    </row>
    <row r="331" spans="1:33" hidden="1">
      <c r="A331" s="281" t="s">
        <v>456</v>
      </c>
      <c r="B331" s="281"/>
      <c r="C331" s="257">
        <v>0</v>
      </c>
      <c r="D331" s="328">
        <v>12.98</v>
      </c>
      <c r="E331" s="256"/>
      <c r="F331" s="259">
        <f t="shared" si="43"/>
        <v>0</v>
      </c>
      <c r="G331" s="328">
        <f>$G$183</f>
        <v>14.54</v>
      </c>
      <c r="H331" s="256"/>
      <c r="I331" s="259">
        <f>-ROUND(G332*$C331/100,0)</f>
        <v>0</v>
      </c>
      <c r="J331" s="259"/>
      <c r="K331" s="328">
        <f>$K$183</f>
        <v>14.89</v>
      </c>
      <c r="L331" s="259"/>
      <c r="M331" s="259">
        <f>-ROUND(K332*$C331/100,0)</f>
        <v>0</v>
      </c>
      <c r="N331" s="259"/>
      <c r="O331" s="259"/>
      <c r="P331" s="259"/>
      <c r="Q331" s="259"/>
      <c r="AG331" s="256"/>
    </row>
    <row r="332" spans="1:33" hidden="1">
      <c r="A332" s="281" t="s">
        <v>472</v>
      </c>
      <c r="B332" s="281"/>
      <c r="C332" s="257">
        <v>0</v>
      </c>
      <c r="D332" s="328">
        <v>0.92</v>
      </c>
      <c r="E332" s="256"/>
      <c r="F332" s="259">
        <f t="shared" si="43"/>
        <v>0</v>
      </c>
      <c r="G332" s="328">
        <f>$G$184</f>
        <v>1.02</v>
      </c>
      <c r="H332" s="256"/>
      <c r="I332" s="259">
        <f>-ROUND(G333*$C332/100,0)</f>
        <v>0</v>
      </c>
      <c r="J332" s="259"/>
      <c r="K332" s="328">
        <f>$K$184</f>
        <v>1.04</v>
      </c>
      <c r="L332" s="259"/>
      <c r="M332" s="259">
        <f>-ROUND(K333*$C332/100,0)</f>
        <v>0</v>
      </c>
      <c r="N332" s="259"/>
      <c r="O332" s="259"/>
      <c r="P332" s="259"/>
      <c r="Q332" s="259"/>
      <c r="AG332" s="256"/>
    </row>
    <row r="333" spans="1:33" hidden="1">
      <c r="A333" s="281" t="s">
        <v>473</v>
      </c>
      <c r="B333" s="281"/>
      <c r="C333" s="257">
        <v>0</v>
      </c>
      <c r="D333" s="328">
        <v>3.4</v>
      </c>
      <c r="F333" s="259">
        <f t="shared" si="43"/>
        <v>0</v>
      </c>
      <c r="G333" s="328">
        <f>$G$185</f>
        <v>3.7</v>
      </c>
      <c r="I333" s="259">
        <f>-ROUND(G334*$C333/100,0)</f>
        <v>0</v>
      </c>
      <c r="J333" s="259"/>
      <c r="K333" s="328">
        <f>$K$185</f>
        <v>3.8</v>
      </c>
      <c r="L333" s="259"/>
      <c r="M333" s="259">
        <f>-ROUND(K334*$C333/100,0)</f>
        <v>0</v>
      </c>
      <c r="N333" s="259"/>
      <c r="O333" s="259"/>
      <c r="P333" s="259"/>
      <c r="Q333" s="259"/>
      <c r="AG333" s="256"/>
    </row>
    <row r="334" spans="1:33" hidden="1">
      <c r="A334" s="281" t="s">
        <v>474</v>
      </c>
      <c r="B334" s="281"/>
      <c r="C334" s="257">
        <v>0</v>
      </c>
      <c r="D334" s="342">
        <v>9.766</v>
      </c>
      <c r="E334" s="240" t="s">
        <v>429</v>
      </c>
      <c r="F334" s="259">
        <f t="shared" si="43"/>
        <v>0</v>
      </c>
      <c r="G334" s="353">
        <f>$G$186</f>
        <v>10.628</v>
      </c>
      <c r="H334" s="240" t="s">
        <v>429</v>
      </c>
      <c r="I334" s="259">
        <f>ROUND(G335*$C334/100*G330,0)</f>
        <v>0</v>
      </c>
      <c r="J334" s="259"/>
      <c r="K334" s="353">
        <f>$K$186</f>
        <v>10.878</v>
      </c>
      <c r="L334" s="259"/>
      <c r="M334" s="259">
        <f>ROUND(K335*$C334/100*K330,0)</f>
        <v>0</v>
      </c>
      <c r="N334" s="259"/>
      <c r="O334" s="259"/>
      <c r="P334" s="259"/>
      <c r="Q334" s="259"/>
      <c r="AG334" s="256"/>
    </row>
    <row r="335" spans="1:33" hidden="1">
      <c r="A335" s="281" t="s">
        <v>462</v>
      </c>
      <c r="B335" s="281"/>
      <c r="C335" s="257">
        <v>0</v>
      </c>
      <c r="D335" s="342">
        <v>6.7460000000000004</v>
      </c>
      <c r="E335" s="240" t="s">
        <v>429</v>
      </c>
      <c r="F335" s="259">
        <f t="shared" si="43"/>
        <v>0</v>
      </c>
      <c r="G335" s="354">
        <f>$G$187</f>
        <v>7.3410000000000002</v>
      </c>
      <c r="H335" s="240" t="s">
        <v>429</v>
      </c>
      <c r="I335" s="259">
        <f>ROUND(G336*$C335/100*G330,0)</f>
        <v>0</v>
      </c>
      <c r="J335" s="259"/>
      <c r="K335" s="354">
        <f>$K$187</f>
        <v>7.5140000000000002</v>
      </c>
      <c r="L335" s="259"/>
      <c r="M335" s="259">
        <f>ROUND(K336*$C335/100*K330,0)</f>
        <v>0</v>
      </c>
      <c r="N335" s="259"/>
      <c r="O335" s="259"/>
      <c r="P335" s="259"/>
      <c r="Q335" s="259"/>
      <c r="AG335" s="256"/>
    </row>
    <row r="336" spans="1:33" hidden="1">
      <c r="A336" s="281" t="s">
        <v>463</v>
      </c>
      <c r="B336" s="281"/>
      <c r="C336" s="257">
        <v>0</v>
      </c>
      <c r="D336" s="342">
        <v>5.8120000000000003</v>
      </c>
      <c r="E336" s="240" t="s">
        <v>429</v>
      </c>
      <c r="F336" s="259">
        <f t="shared" si="43"/>
        <v>0</v>
      </c>
      <c r="G336" s="342">
        <f>$G$188</f>
        <v>6.3240000000000007</v>
      </c>
      <c r="H336" s="240" t="s">
        <v>429</v>
      </c>
      <c r="I336" s="259">
        <f>ROUND(G337*$C336/100*G330,0)</f>
        <v>0</v>
      </c>
      <c r="J336" s="259"/>
      <c r="K336" s="342">
        <f>$K$188</f>
        <v>6.4720000000000004</v>
      </c>
      <c r="L336" s="259"/>
      <c r="M336" s="259">
        <f>ROUND(K337*$C336/100*K330,0)</f>
        <v>0</v>
      </c>
      <c r="N336" s="259"/>
      <c r="O336" s="259"/>
      <c r="P336" s="259"/>
      <c r="Q336" s="259"/>
      <c r="AG336" s="256"/>
    </row>
    <row r="337" spans="1:33" hidden="1">
      <c r="A337" s="281" t="s">
        <v>464</v>
      </c>
      <c r="B337" s="281"/>
      <c r="C337" s="257">
        <v>0</v>
      </c>
      <c r="D337" s="343">
        <v>56</v>
      </c>
      <c r="E337" s="240" t="s">
        <v>429</v>
      </c>
      <c r="F337" s="259">
        <f t="shared" si="43"/>
        <v>0</v>
      </c>
      <c r="G337" s="355">
        <f>$G$214</f>
        <v>57</v>
      </c>
      <c r="H337" s="240" t="s">
        <v>429</v>
      </c>
      <c r="I337" s="259">
        <f>ROUND(G338*$C337/100*G330,0)</f>
        <v>0</v>
      </c>
      <c r="J337" s="259"/>
      <c r="K337" s="355">
        <f>$K$214</f>
        <v>58</v>
      </c>
      <c r="L337" s="259"/>
      <c r="M337" s="259">
        <f>ROUND(K338*$C337/100*K330,0)</f>
        <v>0</v>
      </c>
      <c r="N337" s="259"/>
      <c r="O337" s="259"/>
      <c r="P337" s="259"/>
      <c r="Q337" s="259"/>
      <c r="AG337" s="256"/>
    </row>
    <row r="338" spans="1:33" hidden="1">
      <c r="A338" s="281" t="s">
        <v>475</v>
      </c>
      <c r="B338" s="281"/>
      <c r="C338" s="257">
        <v>0</v>
      </c>
      <c r="D338" s="260">
        <v>60</v>
      </c>
      <c r="E338" s="256"/>
      <c r="F338" s="259">
        <f t="shared" si="43"/>
        <v>0</v>
      </c>
      <c r="G338" s="290">
        <f>$G$190</f>
        <v>60</v>
      </c>
      <c r="I338" s="259">
        <f>ROUND(G339*C338,0)</f>
        <v>0</v>
      </c>
      <c r="J338" s="259"/>
      <c r="K338" s="290">
        <f>$K$190</f>
        <v>60</v>
      </c>
      <c r="L338" s="259"/>
      <c r="M338" s="259">
        <f>ROUND(K339*C338,0)</f>
        <v>0</v>
      </c>
      <c r="N338" s="259"/>
      <c r="O338" s="259"/>
      <c r="P338" s="259"/>
      <c r="Q338" s="259"/>
      <c r="AG338" s="256"/>
    </row>
    <row r="339" spans="1:33" hidden="1">
      <c r="A339" s="281" t="s">
        <v>476</v>
      </c>
      <c r="B339" s="281"/>
      <c r="C339" s="257">
        <v>0</v>
      </c>
      <c r="D339" s="344">
        <v>-30</v>
      </c>
      <c r="E339" s="256" t="s">
        <v>429</v>
      </c>
      <c r="F339" s="259">
        <f t="shared" si="43"/>
        <v>0</v>
      </c>
      <c r="G339" s="344">
        <f>$G$191</f>
        <v>-30</v>
      </c>
      <c r="H339" s="240" t="s">
        <v>429</v>
      </c>
      <c r="I339" s="259">
        <f>ROUND(G339*C339/100,0)</f>
        <v>0</v>
      </c>
      <c r="J339" s="259"/>
      <c r="K339" s="344">
        <f>$K$191</f>
        <v>-30</v>
      </c>
      <c r="L339" s="259"/>
      <c r="M339" s="259">
        <f>ROUND(K339*C339/100,0)</f>
        <v>0</v>
      </c>
      <c r="N339" s="259"/>
      <c r="O339" s="259"/>
      <c r="P339" s="259"/>
      <c r="Q339" s="259"/>
      <c r="AG339" s="256"/>
    </row>
    <row r="340" spans="1:33" hidden="1">
      <c r="A340" s="281" t="s">
        <v>443</v>
      </c>
      <c r="B340" s="281"/>
      <c r="C340" s="257">
        <f>C369+C398</f>
        <v>1303781.7942953119</v>
      </c>
      <c r="D340" s="335"/>
      <c r="E340" s="259"/>
      <c r="F340" s="259">
        <f t="shared" si="43"/>
        <v>164554</v>
      </c>
      <c r="G340" s="335"/>
      <c r="I340" s="259">
        <f>I369+I398</f>
        <v>180345</v>
      </c>
      <c r="J340" s="259"/>
      <c r="K340" s="360"/>
      <c r="L340" s="259"/>
      <c r="M340" s="259">
        <f>M369+M398</f>
        <v>184590</v>
      </c>
      <c r="N340" s="259"/>
      <c r="O340" s="259"/>
      <c r="P340" s="259"/>
      <c r="Q340" s="259"/>
      <c r="AG340" s="256"/>
    </row>
    <row r="341" spans="1:33" hidden="1">
      <c r="A341" s="281" t="s">
        <v>413</v>
      </c>
      <c r="B341" s="281"/>
      <c r="C341" s="345">
        <f>C370+C399</f>
        <v>8866.1474847682257</v>
      </c>
      <c r="F341" s="346">
        <f>I341</f>
        <v>1349.4416224178776</v>
      </c>
      <c r="I341" s="346">
        <f>I370+I399</f>
        <v>1349.4416224178776</v>
      </c>
      <c r="J341" s="256"/>
      <c r="L341" s="256"/>
      <c r="M341" s="346">
        <f>M370+M399</f>
        <v>1349.4416224178776</v>
      </c>
      <c r="N341" s="256"/>
      <c r="O341" s="256"/>
      <c r="P341" s="256"/>
      <c r="Q341" s="256"/>
      <c r="AG341" s="256"/>
    </row>
    <row r="342" spans="1:33" ht="16.5" hidden="1" thickBot="1">
      <c r="A342" s="281" t="s">
        <v>444</v>
      </c>
      <c r="B342" s="281"/>
      <c r="C342" s="320">
        <f>SUM(C340:C341)</f>
        <v>1312647.9417800801</v>
      </c>
      <c r="D342" s="357"/>
      <c r="E342" s="348"/>
      <c r="F342" s="349">
        <f>F340+F341</f>
        <v>165903.44162241789</v>
      </c>
      <c r="G342" s="357"/>
      <c r="H342" s="350"/>
      <c r="I342" s="349">
        <f>I340+I341</f>
        <v>181694.44162241789</v>
      </c>
      <c r="J342" s="349"/>
      <c r="K342" s="357"/>
      <c r="L342" s="349"/>
      <c r="M342" s="349">
        <f>M340+M341</f>
        <v>185939.44162241789</v>
      </c>
      <c r="N342" s="349"/>
      <c r="O342" s="349"/>
      <c r="P342" s="349"/>
      <c r="Q342" s="349"/>
      <c r="AG342" s="256"/>
    </row>
    <row r="343" spans="1:33" hidden="1">
      <c r="A343" s="281"/>
      <c r="B343" s="281"/>
      <c r="C343" s="282"/>
      <c r="D343" s="260"/>
      <c r="E343" s="259"/>
      <c r="F343" s="259"/>
      <c r="G343" s="260"/>
      <c r="H343" s="281"/>
      <c r="I343" s="259"/>
      <c r="J343" s="259"/>
      <c r="K343" s="291"/>
      <c r="L343" s="259"/>
      <c r="M343" s="259"/>
      <c r="N343" s="259"/>
      <c r="O343" s="259"/>
      <c r="P343" s="259"/>
      <c r="Q343" s="259"/>
      <c r="AG343" s="256"/>
    </row>
    <row r="344" spans="1:33" hidden="1">
      <c r="A344" s="255" t="s">
        <v>483</v>
      </c>
      <c r="B344" s="281"/>
      <c r="C344" s="281"/>
      <c r="D344" s="259"/>
      <c r="E344" s="259"/>
      <c r="F344" s="281" t="s">
        <v>65</v>
      </c>
      <c r="G344" s="259"/>
      <c r="H344" s="281"/>
      <c r="I344" s="281"/>
      <c r="J344" s="281"/>
      <c r="K344" s="259"/>
      <c r="L344" s="281"/>
      <c r="M344" s="281"/>
      <c r="N344" s="281"/>
      <c r="O344" s="281"/>
      <c r="P344" s="281"/>
      <c r="Q344" s="281"/>
      <c r="AG344" s="256"/>
    </row>
    <row r="345" spans="1:33" hidden="1">
      <c r="A345" s="281" t="s">
        <v>480</v>
      </c>
      <c r="B345" s="281"/>
      <c r="C345" s="281"/>
      <c r="D345" s="259"/>
      <c r="E345" s="259"/>
      <c r="F345" s="281"/>
      <c r="G345" s="259"/>
      <c r="H345" s="281"/>
      <c r="I345" s="281"/>
      <c r="J345" s="281"/>
      <c r="K345" s="259"/>
      <c r="L345" s="281"/>
      <c r="M345" s="281"/>
      <c r="N345" s="281"/>
      <c r="O345" s="281"/>
      <c r="P345" s="281"/>
      <c r="Q345" s="281"/>
      <c r="AG345" s="256"/>
    </row>
    <row r="346" spans="1:33" hidden="1">
      <c r="A346" s="281"/>
      <c r="B346" s="281"/>
      <c r="C346" s="281"/>
      <c r="D346" s="259"/>
      <c r="E346" s="259"/>
      <c r="F346" s="281"/>
      <c r="G346" s="259"/>
      <c r="H346" s="281"/>
      <c r="I346" s="281"/>
      <c r="J346" s="281"/>
      <c r="K346" s="259"/>
      <c r="L346" s="281"/>
      <c r="M346" s="281"/>
      <c r="N346" s="281"/>
      <c r="O346" s="281"/>
      <c r="P346" s="281"/>
      <c r="Q346" s="281"/>
      <c r="AG346" s="256"/>
    </row>
    <row r="347" spans="1:33" hidden="1">
      <c r="A347" s="281" t="s">
        <v>458</v>
      </c>
      <c r="B347" s="281"/>
      <c r="C347" s="257"/>
      <c r="D347" s="259"/>
      <c r="E347" s="259"/>
      <c r="F347" s="281"/>
      <c r="G347" s="259"/>
      <c r="H347" s="281"/>
      <c r="I347" s="281"/>
      <c r="J347" s="281"/>
      <c r="K347" s="259"/>
      <c r="L347" s="281"/>
      <c r="M347" s="281"/>
      <c r="N347" s="281"/>
      <c r="O347" s="281"/>
      <c r="P347" s="281"/>
      <c r="Q347" s="281"/>
      <c r="AG347" s="256"/>
    </row>
    <row r="348" spans="1:33" hidden="1">
      <c r="A348" s="281" t="s">
        <v>484</v>
      </c>
      <c r="B348" s="281"/>
      <c r="C348" s="257">
        <v>3983.5574873188079</v>
      </c>
      <c r="D348" s="290">
        <v>8.7100000000000009</v>
      </c>
      <c r="E348" s="256"/>
      <c r="F348" s="259">
        <f>ROUND(D348*$C348,0)</f>
        <v>34697</v>
      </c>
      <c r="G348" s="290">
        <f>$G$165</f>
        <v>9.76</v>
      </c>
      <c r="I348" s="259">
        <f>ROUND(G348*$C348,0)</f>
        <v>38880</v>
      </c>
      <c r="J348" s="259"/>
      <c r="K348" s="290">
        <f>$K$165</f>
        <v>9.99</v>
      </c>
      <c r="L348" s="259"/>
      <c r="M348" s="259">
        <f>ROUND(K348*$C348,0)</f>
        <v>39796</v>
      </c>
      <c r="N348" s="259"/>
      <c r="O348" s="259"/>
      <c r="P348" s="259"/>
      <c r="Q348" s="259"/>
      <c r="AG348" s="256"/>
    </row>
    <row r="349" spans="1:33" hidden="1">
      <c r="A349" s="281" t="s">
        <v>456</v>
      </c>
      <c r="B349" s="281"/>
      <c r="C349" s="257">
        <v>0</v>
      </c>
      <c r="D349" s="290">
        <v>12.98</v>
      </c>
      <c r="E349" s="329"/>
      <c r="F349" s="259">
        <f>ROUND(D349*$C349,0)</f>
        <v>0</v>
      </c>
      <c r="G349" s="290">
        <f>$G$166</f>
        <v>14.54</v>
      </c>
      <c r="H349" s="330"/>
      <c r="I349" s="259">
        <f t="shared" ref="I349:I350" si="44">ROUND(G349*$C349,0)</f>
        <v>0</v>
      </c>
      <c r="J349" s="259"/>
      <c r="K349" s="290">
        <f>$K$166</f>
        <v>14.89</v>
      </c>
      <c r="L349" s="259"/>
      <c r="M349" s="259">
        <f t="shared" ref="M349:M350" si="45">ROUND(K349*$C349,0)</f>
        <v>0</v>
      </c>
      <c r="N349" s="259"/>
      <c r="O349" s="259"/>
      <c r="P349" s="259"/>
      <c r="Q349" s="259"/>
      <c r="AG349" s="256"/>
    </row>
    <row r="350" spans="1:33" hidden="1">
      <c r="A350" s="281" t="s">
        <v>457</v>
      </c>
      <c r="B350" s="281"/>
      <c r="C350" s="257">
        <v>0</v>
      </c>
      <c r="D350" s="290">
        <v>0.92</v>
      </c>
      <c r="E350" s="329"/>
      <c r="F350" s="259">
        <f>ROUND(D350*$C350,0)</f>
        <v>0</v>
      </c>
      <c r="G350" s="290">
        <f>$G$167</f>
        <v>1.02</v>
      </c>
      <c r="H350" s="330"/>
      <c r="I350" s="259">
        <f t="shared" si="44"/>
        <v>0</v>
      </c>
      <c r="J350" s="259"/>
      <c r="K350" s="290">
        <f>$K$167</f>
        <v>1.04</v>
      </c>
      <c r="L350" s="259"/>
      <c r="M350" s="259">
        <f t="shared" si="45"/>
        <v>0</v>
      </c>
      <c r="N350" s="259"/>
      <c r="O350" s="259"/>
      <c r="P350" s="259"/>
      <c r="Q350" s="259"/>
      <c r="AG350" s="256"/>
    </row>
    <row r="351" spans="1:33" hidden="1">
      <c r="A351" s="281" t="s">
        <v>459</v>
      </c>
      <c r="B351" s="281"/>
      <c r="C351" s="257">
        <f>SUM(C348:C349)</f>
        <v>3983.5574873188079</v>
      </c>
      <c r="D351" s="290"/>
      <c r="E351" s="256"/>
      <c r="F351" s="259"/>
      <c r="G351" s="290"/>
      <c r="I351" s="259"/>
      <c r="J351" s="259"/>
      <c r="K351" s="328"/>
      <c r="L351" s="259"/>
      <c r="M351" s="259"/>
      <c r="N351" s="259"/>
      <c r="O351" s="259"/>
      <c r="P351" s="259"/>
      <c r="Q351" s="259"/>
      <c r="AG351" s="256"/>
    </row>
    <row r="352" spans="1:33" hidden="1">
      <c r="A352" s="281" t="s">
        <v>412</v>
      </c>
      <c r="B352" s="281"/>
      <c r="C352" s="257">
        <v>1401.1000000000033</v>
      </c>
      <c r="D352" s="290"/>
      <c r="E352" s="256"/>
      <c r="F352" s="259"/>
      <c r="I352" s="259"/>
      <c r="J352" s="259"/>
      <c r="L352" s="259"/>
      <c r="M352" s="259"/>
      <c r="N352" s="259"/>
      <c r="O352" s="259"/>
      <c r="P352" s="259"/>
      <c r="Q352" s="259"/>
      <c r="AG352" s="256"/>
    </row>
    <row r="353" spans="1:33" hidden="1">
      <c r="A353" s="281" t="s">
        <v>460</v>
      </c>
      <c r="B353" s="281"/>
      <c r="C353" s="257">
        <v>0</v>
      </c>
      <c r="D353" s="260">
        <v>3.4</v>
      </c>
      <c r="F353" s="259">
        <f>ROUND(D353*$C353,0)</f>
        <v>0</v>
      </c>
      <c r="G353" s="290">
        <f>$G$170</f>
        <v>3.7</v>
      </c>
      <c r="I353" s="259">
        <f>ROUND(G353*C353,0)</f>
        <v>0</v>
      </c>
      <c r="J353" s="259"/>
      <c r="K353" s="290">
        <f>$K$170</f>
        <v>3.8</v>
      </c>
      <c r="L353" s="259"/>
      <c r="M353" s="259">
        <f>ROUND(K353*C353,0)</f>
        <v>0</v>
      </c>
      <c r="N353" s="259"/>
      <c r="O353" s="259"/>
      <c r="P353" s="259"/>
      <c r="Q353" s="259"/>
      <c r="AG353" s="256"/>
    </row>
    <row r="354" spans="1:33" hidden="1">
      <c r="A354" s="281" t="s">
        <v>461</v>
      </c>
      <c r="B354" s="281"/>
      <c r="C354" s="257">
        <v>1205594.7942953119</v>
      </c>
      <c r="D354" s="295">
        <v>9.766</v>
      </c>
      <c r="E354" s="240" t="s">
        <v>429</v>
      </c>
      <c r="F354" s="259">
        <f>ROUND(D354*$C354/100,0)</f>
        <v>117738</v>
      </c>
      <c r="G354" s="295">
        <f>$G$171</f>
        <v>10.628</v>
      </c>
      <c r="H354" s="240" t="s">
        <v>429</v>
      </c>
      <c r="I354" s="259">
        <f>ROUND(G354*C354/100,0)</f>
        <v>128131</v>
      </c>
      <c r="J354" s="259"/>
      <c r="K354" s="295">
        <f>$K$171</f>
        <v>10.878</v>
      </c>
      <c r="L354" s="259"/>
      <c r="M354" s="259">
        <f>ROUND(K354*C354/100,0)</f>
        <v>131145</v>
      </c>
      <c r="N354" s="259"/>
      <c r="O354" s="259"/>
      <c r="P354" s="259"/>
      <c r="Q354" s="259"/>
      <c r="AG354" s="256"/>
    </row>
    <row r="355" spans="1:33" hidden="1">
      <c r="A355" s="281" t="s">
        <v>462</v>
      </c>
      <c r="B355" s="282"/>
      <c r="C355" s="257">
        <v>64875</v>
      </c>
      <c r="D355" s="295">
        <v>6.7460000000000004</v>
      </c>
      <c r="E355" s="240" t="s">
        <v>429</v>
      </c>
      <c r="F355" s="259">
        <f>ROUND(D355*$C355/100,0)</f>
        <v>4376</v>
      </c>
      <c r="G355" s="295">
        <f>$G$172</f>
        <v>7.3410000000000002</v>
      </c>
      <c r="H355" s="240" t="s">
        <v>429</v>
      </c>
      <c r="I355" s="259">
        <f t="shared" ref="I355:I357" si="46">ROUND(G355*C355/100,0)</f>
        <v>4762</v>
      </c>
      <c r="J355" s="259"/>
      <c r="K355" s="295">
        <f>$K$172</f>
        <v>7.5140000000000002</v>
      </c>
      <c r="L355" s="259"/>
      <c r="M355" s="259">
        <f>ROUND(K355*C355/100,0)</f>
        <v>4875</v>
      </c>
      <c r="N355" s="259"/>
      <c r="O355" s="259"/>
      <c r="P355" s="259"/>
      <c r="Q355" s="259"/>
      <c r="AG355" s="256"/>
    </row>
    <row r="356" spans="1:33" hidden="1">
      <c r="A356" s="281" t="s">
        <v>463</v>
      </c>
      <c r="B356" s="281"/>
      <c r="C356" s="257">
        <v>0</v>
      </c>
      <c r="D356" s="295">
        <v>5.8120000000000003</v>
      </c>
      <c r="E356" s="240" t="s">
        <v>429</v>
      </c>
      <c r="F356" s="259">
        <f>ROUND(D356*$C356/100,0)</f>
        <v>0</v>
      </c>
      <c r="G356" s="295">
        <f>$G$173</f>
        <v>6.3240000000000007</v>
      </c>
      <c r="H356" s="240" t="s">
        <v>429</v>
      </c>
      <c r="I356" s="259">
        <f t="shared" si="46"/>
        <v>0</v>
      </c>
      <c r="J356" s="259"/>
      <c r="K356" s="295">
        <f>$K$173</f>
        <v>6.4720000000000004</v>
      </c>
      <c r="L356" s="259"/>
      <c r="M356" s="259">
        <f>ROUND(K356*C356/100,0)</f>
        <v>0</v>
      </c>
      <c r="N356" s="259"/>
      <c r="O356" s="259"/>
      <c r="P356" s="259"/>
      <c r="Q356" s="259"/>
      <c r="AG356" s="256"/>
    </row>
    <row r="357" spans="1:33" hidden="1">
      <c r="A357" s="281" t="s">
        <v>464</v>
      </c>
      <c r="B357" s="281"/>
      <c r="C357" s="257">
        <v>0</v>
      </c>
      <c r="D357" s="335">
        <v>56</v>
      </c>
      <c r="E357" s="256" t="s">
        <v>429</v>
      </c>
      <c r="F357" s="259">
        <f>ROUND(D357*$C357/100,0)</f>
        <v>0</v>
      </c>
      <c r="G357" s="352">
        <f>$G$174</f>
        <v>57</v>
      </c>
      <c r="H357" s="240" t="s">
        <v>429</v>
      </c>
      <c r="I357" s="259">
        <f t="shared" si="46"/>
        <v>0</v>
      </c>
      <c r="J357" s="259"/>
      <c r="K357" s="352">
        <f>$K$174</f>
        <v>58</v>
      </c>
      <c r="L357" s="259"/>
      <c r="M357" s="259">
        <f>ROUND(K357*C357/100,0)</f>
        <v>0</v>
      </c>
      <c r="N357" s="259"/>
      <c r="O357" s="259"/>
      <c r="P357" s="259"/>
      <c r="Q357" s="259"/>
      <c r="AG357" s="256"/>
    </row>
    <row r="358" spans="1:33" hidden="1">
      <c r="A358" s="339" t="s">
        <v>471</v>
      </c>
      <c r="B358" s="281"/>
      <c r="C358" s="257"/>
      <c r="D358" s="340">
        <v>-0.01</v>
      </c>
      <c r="E358" s="256"/>
      <c r="F358" s="259"/>
      <c r="G358" s="341">
        <v>-0.01</v>
      </c>
      <c r="I358" s="259"/>
      <c r="J358" s="259"/>
      <c r="K358" s="341">
        <v>-0.01</v>
      </c>
      <c r="L358" s="259"/>
      <c r="M358" s="259"/>
      <c r="N358" s="259"/>
      <c r="O358" s="259"/>
      <c r="P358" s="259"/>
      <c r="Q358" s="259"/>
      <c r="AG358" s="256"/>
    </row>
    <row r="359" spans="1:33" hidden="1">
      <c r="A359" s="281" t="s">
        <v>455</v>
      </c>
      <c r="B359" s="281"/>
      <c r="C359" s="257">
        <v>0</v>
      </c>
      <c r="D359" s="328">
        <v>8.7100000000000009</v>
      </c>
      <c r="E359" s="256"/>
      <c r="F359" s="259">
        <f>-ROUND(D359*$C359/100,0)</f>
        <v>0</v>
      </c>
      <c r="G359" s="328">
        <f>$G$182</f>
        <v>9.76</v>
      </c>
      <c r="H359" s="256"/>
      <c r="I359" s="259">
        <f>-ROUND(G359*$C359/100,0)</f>
        <v>0</v>
      </c>
      <c r="J359" s="259"/>
      <c r="K359" s="328">
        <f>$K$182</f>
        <v>9.99</v>
      </c>
      <c r="L359" s="259"/>
      <c r="M359" s="259">
        <f>-ROUND(K359*$C359/100,0)</f>
        <v>0</v>
      </c>
      <c r="N359" s="259"/>
      <c r="O359" s="259"/>
      <c r="P359" s="259"/>
      <c r="Q359" s="259"/>
      <c r="AG359" s="256"/>
    </row>
    <row r="360" spans="1:33" hidden="1">
      <c r="A360" s="281" t="s">
        <v>456</v>
      </c>
      <c r="B360" s="281"/>
      <c r="C360" s="257">
        <v>0</v>
      </c>
      <c r="D360" s="328">
        <v>12.98</v>
      </c>
      <c r="E360" s="256"/>
      <c r="F360" s="259">
        <f>-ROUND(D360*$C360/100,0)</f>
        <v>0</v>
      </c>
      <c r="G360" s="328">
        <f>$G$183</f>
        <v>14.54</v>
      </c>
      <c r="H360" s="256"/>
      <c r="I360" s="259">
        <f t="shared" ref="I360:I362" si="47">-ROUND(G360*$C360/100,0)</f>
        <v>0</v>
      </c>
      <c r="J360" s="259"/>
      <c r="K360" s="328">
        <f>$K$183</f>
        <v>14.89</v>
      </c>
      <c r="L360" s="259"/>
      <c r="M360" s="259">
        <f t="shared" ref="M360:M362" si="48">-ROUND(K360*$C360/100,0)</f>
        <v>0</v>
      </c>
      <c r="N360" s="259"/>
      <c r="O360" s="259"/>
      <c r="P360" s="259"/>
      <c r="Q360" s="259"/>
      <c r="AG360" s="256"/>
    </row>
    <row r="361" spans="1:33" hidden="1">
      <c r="A361" s="281" t="s">
        <v>472</v>
      </c>
      <c r="B361" s="281"/>
      <c r="C361" s="257">
        <v>0</v>
      </c>
      <c r="D361" s="328">
        <v>0.92</v>
      </c>
      <c r="E361" s="256"/>
      <c r="F361" s="259">
        <f>-ROUND(D361*$C361/100,0)</f>
        <v>0</v>
      </c>
      <c r="G361" s="328">
        <f>$G$184</f>
        <v>1.02</v>
      </c>
      <c r="H361" s="256"/>
      <c r="I361" s="259">
        <f t="shared" si="47"/>
        <v>0</v>
      </c>
      <c r="J361" s="259"/>
      <c r="K361" s="328">
        <f>$K$184</f>
        <v>1.04</v>
      </c>
      <c r="L361" s="259"/>
      <c r="M361" s="259">
        <f t="shared" si="48"/>
        <v>0</v>
      </c>
      <c r="N361" s="259"/>
      <c r="O361" s="259"/>
      <c r="P361" s="259"/>
      <c r="Q361" s="259"/>
      <c r="AG361" s="256"/>
    </row>
    <row r="362" spans="1:33" hidden="1">
      <c r="A362" s="281" t="s">
        <v>473</v>
      </c>
      <c r="B362" s="281"/>
      <c r="C362" s="257">
        <v>0</v>
      </c>
      <c r="D362" s="328">
        <v>3.4</v>
      </c>
      <c r="F362" s="259">
        <f>-ROUND(D362*$C362/100,0)</f>
        <v>0</v>
      </c>
      <c r="G362" s="328">
        <f>$G$185</f>
        <v>3.7</v>
      </c>
      <c r="I362" s="259">
        <f t="shared" si="47"/>
        <v>0</v>
      </c>
      <c r="J362" s="259"/>
      <c r="K362" s="328">
        <f>$K$185</f>
        <v>3.8</v>
      </c>
      <c r="L362" s="259"/>
      <c r="M362" s="259">
        <f t="shared" si="48"/>
        <v>0</v>
      </c>
      <c r="N362" s="259"/>
      <c r="O362" s="259"/>
      <c r="P362" s="259"/>
      <c r="Q362" s="259"/>
      <c r="AG362" s="256"/>
    </row>
    <row r="363" spans="1:33" hidden="1">
      <c r="A363" s="281" t="s">
        <v>474</v>
      </c>
      <c r="B363" s="281"/>
      <c r="C363" s="257">
        <v>0</v>
      </c>
      <c r="D363" s="342">
        <v>9.766</v>
      </c>
      <c r="E363" s="240" t="s">
        <v>429</v>
      </c>
      <c r="F363" s="259">
        <f>ROUND(D363*$C363/100*D358,0)</f>
        <v>0</v>
      </c>
      <c r="G363" s="353">
        <f>$G$186</f>
        <v>10.628</v>
      </c>
      <c r="H363" s="240" t="s">
        <v>429</v>
      </c>
      <c r="I363" s="259">
        <f>ROUND(G363*$C363/100*G358,0)</f>
        <v>0</v>
      </c>
      <c r="J363" s="259"/>
      <c r="K363" s="353">
        <f>$K$186</f>
        <v>10.878</v>
      </c>
      <c r="L363" s="259"/>
      <c r="M363" s="259">
        <f>ROUND(K363*$C363/100*K358,0)</f>
        <v>0</v>
      </c>
      <c r="N363" s="259"/>
      <c r="O363" s="259"/>
      <c r="P363" s="259"/>
      <c r="Q363" s="259"/>
      <c r="AG363" s="256"/>
    </row>
    <row r="364" spans="1:33" hidden="1">
      <c r="A364" s="281" t="s">
        <v>462</v>
      </c>
      <c r="B364" s="281"/>
      <c r="C364" s="257">
        <v>0</v>
      </c>
      <c r="D364" s="342">
        <v>6.7460000000000004</v>
      </c>
      <c r="E364" s="240" t="s">
        <v>429</v>
      </c>
      <c r="F364" s="259">
        <f>ROUND(D364*$C364/100*D358,0)</f>
        <v>0</v>
      </c>
      <c r="G364" s="354">
        <f>$G$187</f>
        <v>7.3410000000000002</v>
      </c>
      <c r="H364" s="240" t="s">
        <v>429</v>
      </c>
      <c r="I364" s="259">
        <f>ROUND(G364*$C364/100*G358,0)</f>
        <v>0</v>
      </c>
      <c r="J364" s="259"/>
      <c r="K364" s="354">
        <f>$K$187</f>
        <v>7.5140000000000002</v>
      </c>
      <c r="L364" s="259"/>
      <c r="M364" s="259">
        <f>ROUND(K364*$C364/100*K358,0)</f>
        <v>0</v>
      </c>
      <c r="N364" s="259"/>
      <c r="O364" s="259"/>
      <c r="P364" s="259"/>
      <c r="Q364" s="259"/>
      <c r="AG364" s="256"/>
    </row>
    <row r="365" spans="1:33" hidden="1">
      <c r="A365" s="281" t="s">
        <v>463</v>
      </c>
      <c r="B365" s="281"/>
      <c r="C365" s="257">
        <v>0</v>
      </c>
      <c r="D365" s="342">
        <v>5.8120000000000003</v>
      </c>
      <c r="E365" s="240" t="s">
        <v>429</v>
      </c>
      <c r="F365" s="259">
        <f>ROUND(D365*$C365/100*D358,0)</f>
        <v>0</v>
      </c>
      <c r="G365" s="342">
        <f>$G$188</f>
        <v>6.3240000000000007</v>
      </c>
      <c r="H365" s="240" t="s">
        <v>429</v>
      </c>
      <c r="I365" s="259">
        <f>ROUND(G365*$C365/100*G358,0)</f>
        <v>0</v>
      </c>
      <c r="J365" s="259"/>
      <c r="K365" s="342">
        <f>$K$188</f>
        <v>6.4720000000000004</v>
      </c>
      <c r="L365" s="259"/>
      <c r="M365" s="259">
        <f>ROUND(K365*$C365/100*K358,0)</f>
        <v>0</v>
      </c>
      <c r="N365" s="259"/>
      <c r="O365" s="259"/>
      <c r="P365" s="259"/>
      <c r="Q365" s="259"/>
      <c r="AG365" s="256"/>
    </row>
    <row r="366" spans="1:33" hidden="1">
      <c r="A366" s="281" t="s">
        <v>464</v>
      </c>
      <c r="B366" s="281"/>
      <c r="C366" s="257">
        <v>0</v>
      </c>
      <c r="D366" s="343">
        <v>56</v>
      </c>
      <c r="E366" s="240" t="s">
        <v>429</v>
      </c>
      <c r="F366" s="259">
        <f>ROUND(D366*$C366/100*D358,0)</f>
        <v>0</v>
      </c>
      <c r="G366" s="355">
        <f>$G$214</f>
        <v>57</v>
      </c>
      <c r="H366" s="240" t="s">
        <v>429</v>
      </c>
      <c r="I366" s="259">
        <f>ROUND(G366*$C366/100*G358,0)</f>
        <v>0</v>
      </c>
      <c r="J366" s="259"/>
      <c r="K366" s="355">
        <f>$K$214</f>
        <v>58</v>
      </c>
      <c r="L366" s="259"/>
      <c r="M366" s="259">
        <f>ROUND(K366*$C366/100*K358,0)</f>
        <v>0</v>
      </c>
      <c r="N366" s="259"/>
      <c r="O366" s="259"/>
      <c r="P366" s="259"/>
      <c r="Q366" s="259"/>
      <c r="AG366" s="256"/>
    </row>
    <row r="367" spans="1:33" hidden="1">
      <c r="A367" s="281" t="s">
        <v>475</v>
      </c>
      <c r="B367" s="281"/>
      <c r="C367" s="257">
        <v>0</v>
      </c>
      <c r="D367" s="260">
        <v>60</v>
      </c>
      <c r="E367" s="256"/>
      <c r="F367" s="259">
        <f>ROUND(D367*$C367,0)</f>
        <v>0</v>
      </c>
      <c r="G367" s="290">
        <f>$G$190</f>
        <v>60</v>
      </c>
      <c r="I367" s="259">
        <f>ROUND(G367*C367,0)</f>
        <v>0</v>
      </c>
      <c r="J367" s="259"/>
      <c r="K367" s="290">
        <f>$K$190</f>
        <v>60</v>
      </c>
      <c r="L367" s="259"/>
      <c r="M367" s="259">
        <f>ROUND(K367*C367,0)</f>
        <v>0</v>
      </c>
      <c r="N367" s="259"/>
      <c r="O367" s="259"/>
      <c r="P367" s="259"/>
      <c r="Q367" s="259"/>
      <c r="AG367" s="256"/>
    </row>
    <row r="368" spans="1:33" hidden="1">
      <c r="A368" s="281" t="s">
        <v>476</v>
      </c>
      <c r="B368" s="281"/>
      <c r="C368" s="257">
        <v>0</v>
      </c>
      <c r="D368" s="344">
        <v>-30</v>
      </c>
      <c r="E368" s="256" t="s">
        <v>429</v>
      </c>
      <c r="F368" s="259">
        <f>ROUND(D368*$C368/100,0)</f>
        <v>0</v>
      </c>
      <c r="G368" s="344">
        <f>$G$191</f>
        <v>-30</v>
      </c>
      <c r="H368" s="240" t="s">
        <v>429</v>
      </c>
      <c r="I368" s="259">
        <f>ROUND(G368*C368/100,0)</f>
        <v>0</v>
      </c>
      <c r="J368" s="259"/>
      <c r="K368" s="344">
        <f>$K$191</f>
        <v>-30</v>
      </c>
      <c r="L368" s="259"/>
      <c r="M368" s="259">
        <f>ROUND(K368*C368/100,0)</f>
        <v>0</v>
      </c>
      <c r="N368" s="259"/>
      <c r="O368" s="259"/>
      <c r="P368" s="259"/>
      <c r="Q368" s="259"/>
      <c r="AG368" s="256"/>
    </row>
    <row r="369" spans="1:33" hidden="1">
      <c r="A369" s="281" t="s">
        <v>443</v>
      </c>
      <c r="B369" s="281"/>
      <c r="C369" s="257">
        <f>SUM(C354:C356)</f>
        <v>1270469.7942953119</v>
      </c>
      <c r="D369" s="335"/>
      <c r="E369" s="259"/>
      <c r="F369" s="259">
        <f>SUM(F348:F368)</f>
        <v>156811</v>
      </c>
      <c r="G369" s="335"/>
      <c r="I369" s="259">
        <f>SUM(I348:I368)</f>
        <v>171773</v>
      </c>
      <c r="J369" s="259"/>
      <c r="K369" s="360"/>
      <c r="L369" s="259"/>
      <c r="M369" s="259">
        <f>SUM(M348:M368)</f>
        <v>175816</v>
      </c>
      <c r="N369" s="259"/>
      <c r="O369" s="259"/>
      <c r="P369" s="259"/>
      <c r="Q369" s="259"/>
      <c r="AG369" s="256"/>
    </row>
    <row r="370" spans="1:33" hidden="1">
      <c r="A370" s="281" t="s">
        <v>413</v>
      </c>
      <c r="B370" s="281"/>
      <c r="C370" s="359">
        <v>8762.5736653830463</v>
      </c>
      <c r="F370" s="346">
        <f>I370</f>
        <v>1323.3384329358348</v>
      </c>
      <c r="I370" s="346">
        <v>1323.3384329358348</v>
      </c>
      <c r="J370" s="256"/>
      <c r="L370" s="256"/>
      <c r="M370" s="346">
        <v>1323.3384329358348</v>
      </c>
      <c r="N370" s="256"/>
      <c r="O370" s="256"/>
      <c r="P370" s="256"/>
      <c r="Q370" s="256"/>
      <c r="AG370" s="256"/>
    </row>
    <row r="371" spans="1:33" ht="16.5" hidden="1" thickBot="1">
      <c r="A371" s="281" t="s">
        <v>444</v>
      </c>
      <c r="B371" s="281"/>
      <c r="C371" s="320">
        <f>SUM(C369:C370)</f>
        <v>1279232.3679606949</v>
      </c>
      <c r="D371" s="357"/>
      <c r="E371" s="348"/>
      <c r="F371" s="349">
        <f>F369+F370</f>
        <v>158134.33843293582</v>
      </c>
      <c r="G371" s="357"/>
      <c r="H371" s="350"/>
      <c r="I371" s="349">
        <f>I369+I370</f>
        <v>173096.33843293582</v>
      </c>
      <c r="J371" s="349"/>
      <c r="K371" s="357"/>
      <c r="L371" s="349"/>
      <c r="M371" s="349">
        <f>M369+M370</f>
        <v>177139.33843293582</v>
      </c>
      <c r="N371" s="349"/>
      <c r="O371" s="349"/>
      <c r="P371" s="349"/>
      <c r="Q371" s="349"/>
      <c r="AG371" s="256"/>
    </row>
    <row r="372" spans="1:33" hidden="1">
      <c r="A372" s="281"/>
      <c r="B372" s="281"/>
      <c r="C372" s="282"/>
      <c r="D372" s="260"/>
      <c r="E372" s="259"/>
      <c r="F372" s="259"/>
      <c r="G372" s="260"/>
      <c r="H372" s="281"/>
      <c r="I372" s="259"/>
      <c r="J372" s="259"/>
      <c r="K372" s="291"/>
      <c r="L372" s="259"/>
      <c r="M372" s="259"/>
      <c r="N372" s="259"/>
      <c r="O372" s="259"/>
      <c r="P372" s="259"/>
      <c r="Q372" s="259"/>
      <c r="AG372" s="256"/>
    </row>
    <row r="373" spans="1:33" hidden="1">
      <c r="A373" s="255" t="s">
        <v>483</v>
      </c>
      <c r="B373" s="281"/>
      <c r="C373" s="281"/>
      <c r="D373" s="259"/>
      <c r="E373" s="259"/>
      <c r="F373" s="281" t="s">
        <v>65</v>
      </c>
      <c r="G373" s="259"/>
      <c r="H373" s="281"/>
      <c r="I373" s="281"/>
      <c r="J373" s="281"/>
      <c r="K373" s="259"/>
      <c r="L373" s="281"/>
      <c r="M373" s="281"/>
      <c r="N373" s="281"/>
      <c r="O373" s="281"/>
      <c r="P373" s="281"/>
      <c r="Q373" s="281"/>
      <c r="AG373" s="256"/>
    </row>
    <row r="374" spans="1:33" hidden="1">
      <c r="A374" s="281" t="s">
        <v>482</v>
      </c>
      <c r="B374" s="281"/>
      <c r="C374" s="281"/>
      <c r="D374" s="259"/>
      <c r="E374" s="259"/>
      <c r="F374" s="281"/>
      <c r="G374" s="259"/>
      <c r="H374" s="281"/>
      <c r="I374" s="281"/>
      <c r="J374" s="281"/>
      <c r="K374" s="259"/>
      <c r="L374" s="281"/>
      <c r="M374" s="281"/>
      <c r="N374" s="281"/>
      <c r="O374" s="281"/>
      <c r="P374" s="281"/>
      <c r="Q374" s="281"/>
      <c r="AG374" s="256"/>
    </row>
    <row r="375" spans="1:33" hidden="1">
      <c r="A375" s="281"/>
      <c r="B375" s="281"/>
      <c r="C375" s="281"/>
      <c r="D375" s="259"/>
      <c r="E375" s="259"/>
      <c r="F375" s="281"/>
      <c r="G375" s="259"/>
      <c r="H375" s="281"/>
      <c r="I375" s="281"/>
      <c r="J375" s="281"/>
      <c r="K375" s="259"/>
      <c r="L375" s="281"/>
      <c r="M375" s="281"/>
      <c r="N375" s="281"/>
      <c r="O375" s="281"/>
      <c r="P375" s="281"/>
      <c r="Q375" s="281"/>
      <c r="AG375" s="256"/>
    </row>
    <row r="376" spans="1:33" hidden="1">
      <c r="A376" s="281" t="s">
        <v>458</v>
      </c>
      <c r="B376" s="281"/>
      <c r="C376" s="257"/>
      <c r="D376" s="259"/>
      <c r="E376" s="259"/>
      <c r="F376" s="281"/>
      <c r="G376" s="259"/>
      <c r="H376" s="281"/>
      <c r="I376" s="281"/>
      <c r="J376" s="281"/>
      <c r="K376" s="259"/>
      <c r="L376" s="281"/>
      <c r="M376" s="281"/>
      <c r="N376" s="281"/>
      <c r="O376" s="281"/>
      <c r="P376" s="281"/>
      <c r="Q376" s="281"/>
      <c r="AG376" s="256"/>
    </row>
    <row r="377" spans="1:33" hidden="1">
      <c r="A377" s="281" t="s">
        <v>484</v>
      </c>
      <c r="B377" s="281"/>
      <c r="C377" s="257">
        <v>515.53886098354405</v>
      </c>
      <c r="D377" s="290">
        <v>8.7100000000000009</v>
      </c>
      <c r="E377" s="256"/>
      <c r="F377" s="259">
        <f>ROUND(D377*$C377,0)</f>
        <v>4490</v>
      </c>
      <c r="G377" s="290">
        <f>$G$165</f>
        <v>9.76</v>
      </c>
      <c r="I377" s="259">
        <f>ROUND(G377*$C377,0)</f>
        <v>5032</v>
      </c>
      <c r="J377" s="259"/>
      <c r="K377" s="290">
        <f>$K$165</f>
        <v>9.99</v>
      </c>
      <c r="L377" s="259"/>
      <c r="M377" s="259">
        <f>ROUND(K377*$C377,0)</f>
        <v>5150</v>
      </c>
      <c r="N377" s="259"/>
      <c r="O377" s="259"/>
      <c r="P377" s="259"/>
      <c r="Q377" s="259"/>
      <c r="AG377" s="256"/>
    </row>
    <row r="378" spans="1:33" hidden="1">
      <c r="A378" s="281" t="s">
        <v>456</v>
      </c>
      <c r="B378" s="281"/>
      <c r="C378" s="257">
        <v>0</v>
      </c>
      <c r="D378" s="290">
        <v>12.98</v>
      </c>
      <c r="E378" s="329"/>
      <c r="F378" s="259">
        <f>ROUND(D378*$C378,0)</f>
        <v>0</v>
      </c>
      <c r="G378" s="290">
        <f>$G$166</f>
        <v>14.54</v>
      </c>
      <c r="H378" s="330"/>
      <c r="I378" s="259">
        <f t="shared" ref="I378:I379" si="49">ROUND(G378*$C378,0)</f>
        <v>0</v>
      </c>
      <c r="J378" s="259"/>
      <c r="K378" s="290">
        <f>$K$166</f>
        <v>14.89</v>
      </c>
      <c r="L378" s="259"/>
      <c r="M378" s="259">
        <f t="shared" ref="M378:M379" si="50">ROUND(K378*$C378,0)</f>
        <v>0</v>
      </c>
      <c r="N378" s="259"/>
      <c r="O378" s="259"/>
      <c r="P378" s="259"/>
      <c r="Q378" s="259"/>
      <c r="AG378" s="256"/>
    </row>
    <row r="379" spans="1:33" hidden="1">
      <c r="A379" s="281" t="s">
        <v>457</v>
      </c>
      <c r="B379" s="281"/>
      <c r="C379" s="257">
        <v>0</v>
      </c>
      <c r="D379" s="290">
        <v>0.92</v>
      </c>
      <c r="E379" s="329"/>
      <c r="F379" s="259">
        <f>ROUND(D379*$C379,0)</f>
        <v>0</v>
      </c>
      <c r="G379" s="290">
        <f>$G$167</f>
        <v>1.02</v>
      </c>
      <c r="H379" s="330"/>
      <c r="I379" s="259">
        <f t="shared" si="49"/>
        <v>0</v>
      </c>
      <c r="J379" s="259"/>
      <c r="K379" s="290">
        <f>$K$167</f>
        <v>1.04</v>
      </c>
      <c r="L379" s="259"/>
      <c r="M379" s="259">
        <f t="shared" si="50"/>
        <v>0</v>
      </c>
      <c r="N379" s="259"/>
      <c r="O379" s="259"/>
      <c r="P379" s="259"/>
      <c r="Q379" s="259"/>
      <c r="AG379" s="256"/>
    </row>
    <row r="380" spans="1:33" hidden="1">
      <c r="A380" s="281" t="s">
        <v>459</v>
      </c>
      <c r="B380" s="281"/>
      <c r="C380" s="257">
        <f>SUM(C377:C378)</f>
        <v>515.53886098354405</v>
      </c>
      <c r="D380" s="290"/>
      <c r="E380" s="256"/>
      <c r="F380" s="259"/>
      <c r="G380" s="290"/>
      <c r="I380" s="259"/>
      <c r="J380" s="259"/>
      <c r="K380" s="328"/>
      <c r="L380" s="259"/>
      <c r="M380" s="259"/>
      <c r="N380" s="259"/>
      <c r="O380" s="259"/>
      <c r="P380" s="259"/>
      <c r="Q380" s="259"/>
      <c r="AG380" s="256"/>
    </row>
    <row r="381" spans="1:33" hidden="1">
      <c r="A381" s="281" t="s">
        <v>412</v>
      </c>
      <c r="B381" s="281"/>
      <c r="C381" s="257">
        <v>48</v>
      </c>
      <c r="D381" s="290"/>
      <c r="E381" s="256"/>
      <c r="F381" s="259"/>
      <c r="I381" s="259"/>
      <c r="J381" s="259"/>
      <c r="L381" s="259"/>
      <c r="M381" s="259"/>
      <c r="N381" s="259"/>
      <c r="O381" s="259"/>
      <c r="P381" s="259"/>
      <c r="Q381" s="259"/>
      <c r="AG381" s="256"/>
    </row>
    <row r="382" spans="1:33" hidden="1">
      <c r="A382" s="281" t="s">
        <v>460</v>
      </c>
      <c r="B382" s="281"/>
      <c r="C382" s="257">
        <v>0</v>
      </c>
      <c r="D382" s="260">
        <v>3.4</v>
      </c>
      <c r="F382" s="259">
        <f>ROUND(D382*$C382,0)</f>
        <v>0</v>
      </c>
      <c r="G382" s="290">
        <f>$G$170</f>
        <v>3.7</v>
      </c>
      <c r="I382" s="259">
        <f>ROUND(G382*C382,0)</f>
        <v>0</v>
      </c>
      <c r="J382" s="259"/>
      <c r="K382" s="290">
        <f>$K$170</f>
        <v>3.8</v>
      </c>
      <c r="L382" s="259"/>
      <c r="M382" s="259">
        <f>ROUND(K382*C382,0)</f>
        <v>0</v>
      </c>
      <c r="N382" s="259"/>
      <c r="O382" s="259"/>
      <c r="P382" s="259"/>
      <c r="Q382" s="259"/>
      <c r="AG382" s="256"/>
    </row>
    <row r="383" spans="1:33" hidden="1">
      <c r="A383" s="281" t="s">
        <v>461</v>
      </c>
      <c r="B383" s="281"/>
      <c r="C383" s="257">
        <v>33312</v>
      </c>
      <c r="D383" s="295">
        <v>9.766</v>
      </c>
      <c r="E383" s="240" t="s">
        <v>429</v>
      </c>
      <c r="F383" s="259">
        <f>ROUND(D383*$C383/100,0)</f>
        <v>3253</v>
      </c>
      <c r="G383" s="295">
        <f>$G$171</f>
        <v>10.628</v>
      </c>
      <c r="H383" s="240" t="s">
        <v>429</v>
      </c>
      <c r="I383" s="259">
        <f>ROUND(G383*C383/100,0)</f>
        <v>3540</v>
      </c>
      <c r="J383" s="259"/>
      <c r="K383" s="295">
        <f>$K$171</f>
        <v>10.878</v>
      </c>
      <c r="L383" s="259"/>
      <c r="M383" s="259">
        <f>ROUND(K383*C383/100,0)</f>
        <v>3624</v>
      </c>
      <c r="N383" s="259"/>
      <c r="O383" s="259"/>
      <c r="P383" s="259"/>
      <c r="Q383" s="259"/>
      <c r="AG383" s="256"/>
    </row>
    <row r="384" spans="1:33" hidden="1">
      <c r="A384" s="281" t="s">
        <v>462</v>
      </c>
      <c r="B384" s="281"/>
      <c r="C384" s="257">
        <v>0</v>
      </c>
      <c r="D384" s="295">
        <v>6.7460000000000004</v>
      </c>
      <c r="E384" s="240" t="s">
        <v>429</v>
      </c>
      <c r="F384" s="259">
        <f>ROUND(D384*$C384/100,0)</f>
        <v>0</v>
      </c>
      <c r="G384" s="295">
        <f>$G$172</f>
        <v>7.3410000000000002</v>
      </c>
      <c r="H384" s="240" t="s">
        <v>429</v>
      </c>
      <c r="I384" s="259">
        <f t="shared" ref="I384:I386" si="51">ROUND(G384*C384/100,0)</f>
        <v>0</v>
      </c>
      <c r="J384" s="259"/>
      <c r="K384" s="295">
        <f>$K$172</f>
        <v>7.5140000000000002</v>
      </c>
      <c r="L384" s="259"/>
      <c r="M384" s="259">
        <f>ROUND(K384*C384/100,0)</f>
        <v>0</v>
      </c>
      <c r="N384" s="259"/>
      <c r="O384" s="259"/>
      <c r="P384" s="259"/>
      <c r="Q384" s="259"/>
      <c r="AG384" s="256"/>
    </row>
    <row r="385" spans="1:33" hidden="1">
      <c r="A385" s="281" t="s">
        <v>463</v>
      </c>
      <c r="B385" s="281"/>
      <c r="C385" s="257">
        <v>0</v>
      </c>
      <c r="D385" s="295">
        <v>5.8120000000000003</v>
      </c>
      <c r="E385" s="240" t="s">
        <v>429</v>
      </c>
      <c r="F385" s="259">
        <f>ROUND(D385*$C385/100,0)</f>
        <v>0</v>
      </c>
      <c r="G385" s="295">
        <f>$G$173</f>
        <v>6.3240000000000007</v>
      </c>
      <c r="H385" s="240" t="s">
        <v>429</v>
      </c>
      <c r="I385" s="259">
        <f t="shared" si="51"/>
        <v>0</v>
      </c>
      <c r="J385" s="259"/>
      <c r="K385" s="295">
        <f>$K$173</f>
        <v>6.4720000000000004</v>
      </c>
      <c r="L385" s="259"/>
      <c r="M385" s="259">
        <f>ROUND(K385*C385/100,0)</f>
        <v>0</v>
      </c>
      <c r="N385" s="259"/>
      <c r="O385" s="259"/>
      <c r="P385" s="259"/>
      <c r="Q385" s="259"/>
      <c r="AG385" s="256"/>
    </row>
    <row r="386" spans="1:33" hidden="1">
      <c r="A386" s="281" t="s">
        <v>464</v>
      </c>
      <c r="B386" s="281"/>
      <c r="C386" s="257">
        <v>0</v>
      </c>
      <c r="D386" s="335">
        <v>56</v>
      </c>
      <c r="E386" s="256" t="s">
        <v>429</v>
      </c>
      <c r="F386" s="259">
        <f>ROUND(D386*$C386/100,0)</f>
        <v>0</v>
      </c>
      <c r="G386" s="352">
        <f>$G$174</f>
        <v>57</v>
      </c>
      <c r="H386" s="240" t="s">
        <v>429</v>
      </c>
      <c r="I386" s="259">
        <f t="shared" si="51"/>
        <v>0</v>
      </c>
      <c r="J386" s="259"/>
      <c r="K386" s="352">
        <f>$K$174</f>
        <v>58</v>
      </c>
      <c r="L386" s="259"/>
      <c r="M386" s="259">
        <f>ROUND(K386*C386/100,0)</f>
        <v>0</v>
      </c>
      <c r="N386" s="259"/>
      <c r="O386" s="259"/>
      <c r="P386" s="259"/>
      <c r="Q386" s="259"/>
      <c r="AG386" s="256"/>
    </row>
    <row r="387" spans="1:33" hidden="1">
      <c r="A387" s="339" t="s">
        <v>471</v>
      </c>
      <c r="B387" s="281"/>
      <c r="C387" s="257"/>
      <c r="D387" s="340">
        <v>-0.01</v>
      </c>
      <c r="E387" s="256"/>
      <c r="F387" s="259"/>
      <c r="G387" s="341">
        <v>-0.01</v>
      </c>
      <c r="I387" s="259"/>
      <c r="J387" s="259"/>
      <c r="K387" s="341">
        <v>-0.01</v>
      </c>
      <c r="L387" s="259"/>
      <c r="M387" s="259"/>
      <c r="N387" s="259"/>
      <c r="O387" s="259"/>
      <c r="P387" s="259"/>
      <c r="Q387" s="259"/>
      <c r="AG387" s="256"/>
    </row>
    <row r="388" spans="1:33" hidden="1">
      <c r="A388" s="281" t="s">
        <v>455</v>
      </c>
      <c r="B388" s="281"/>
      <c r="C388" s="257">
        <v>0</v>
      </c>
      <c r="D388" s="328">
        <v>8.7100000000000009</v>
      </c>
      <c r="E388" s="256"/>
      <c r="F388" s="259">
        <f>-ROUND(D388*$C388/100,0)</f>
        <v>0</v>
      </c>
      <c r="G388" s="328">
        <f>$G$182</f>
        <v>9.76</v>
      </c>
      <c r="H388" s="256"/>
      <c r="I388" s="259">
        <f>-ROUND(G388*$C388/100,0)</f>
        <v>0</v>
      </c>
      <c r="J388" s="259"/>
      <c r="K388" s="328">
        <f>$K$182</f>
        <v>9.99</v>
      </c>
      <c r="L388" s="259"/>
      <c r="M388" s="259">
        <f>-ROUND(K388*$C388/100,0)</f>
        <v>0</v>
      </c>
      <c r="N388" s="259"/>
      <c r="O388" s="259"/>
      <c r="P388" s="259"/>
      <c r="Q388" s="259"/>
      <c r="AG388" s="256"/>
    </row>
    <row r="389" spans="1:33" hidden="1">
      <c r="A389" s="281" t="s">
        <v>456</v>
      </c>
      <c r="B389" s="281"/>
      <c r="C389" s="257">
        <v>0</v>
      </c>
      <c r="D389" s="328">
        <v>12.98</v>
      </c>
      <c r="E389" s="256"/>
      <c r="F389" s="259">
        <f>-ROUND(D389*$C389/100,0)</f>
        <v>0</v>
      </c>
      <c r="G389" s="328">
        <f>$G$183</f>
        <v>14.54</v>
      </c>
      <c r="H389" s="256"/>
      <c r="I389" s="259">
        <f t="shared" ref="I389:I391" si="52">-ROUND(G389*$C389/100,0)</f>
        <v>0</v>
      </c>
      <c r="J389" s="259"/>
      <c r="K389" s="328">
        <f>$K$183</f>
        <v>14.89</v>
      </c>
      <c r="L389" s="259"/>
      <c r="M389" s="259">
        <f t="shared" ref="M389:M391" si="53">-ROUND(K389*$C389/100,0)</f>
        <v>0</v>
      </c>
      <c r="N389" s="259"/>
      <c r="O389" s="259"/>
      <c r="P389" s="259"/>
      <c r="Q389" s="259"/>
      <c r="AG389" s="256"/>
    </row>
    <row r="390" spans="1:33" hidden="1">
      <c r="A390" s="281" t="s">
        <v>472</v>
      </c>
      <c r="B390" s="281"/>
      <c r="C390" s="257">
        <v>0</v>
      </c>
      <c r="D390" s="328">
        <v>0.92</v>
      </c>
      <c r="E390" s="256"/>
      <c r="F390" s="259">
        <f>-ROUND(D390*$C390/100,0)</f>
        <v>0</v>
      </c>
      <c r="G390" s="328">
        <f>$G$184</f>
        <v>1.02</v>
      </c>
      <c r="H390" s="256"/>
      <c r="I390" s="259">
        <f t="shared" si="52"/>
        <v>0</v>
      </c>
      <c r="J390" s="259"/>
      <c r="K390" s="328">
        <f>$K$184</f>
        <v>1.04</v>
      </c>
      <c r="L390" s="259"/>
      <c r="M390" s="259">
        <f t="shared" si="53"/>
        <v>0</v>
      </c>
      <c r="N390" s="259"/>
      <c r="O390" s="259"/>
      <c r="P390" s="259"/>
      <c r="Q390" s="259"/>
      <c r="AG390" s="256"/>
    </row>
    <row r="391" spans="1:33" hidden="1">
      <c r="A391" s="281" t="s">
        <v>473</v>
      </c>
      <c r="B391" s="281"/>
      <c r="C391" s="257">
        <v>0</v>
      </c>
      <c r="D391" s="328">
        <v>3.4</v>
      </c>
      <c r="F391" s="259">
        <f>-ROUND(D391*$C391/100,0)</f>
        <v>0</v>
      </c>
      <c r="G391" s="328">
        <f>$G$185</f>
        <v>3.7</v>
      </c>
      <c r="I391" s="259">
        <f t="shared" si="52"/>
        <v>0</v>
      </c>
      <c r="J391" s="259"/>
      <c r="K391" s="328">
        <f>$K$185</f>
        <v>3.8</v>
      </c>
      <c r="L391" s="259"/>
      <c r="M391" s="259">
        <f t="shared" si="53"/>
        <v>0</v>
      </c>
      <c r="N391" s="259"/>
      <c r="O391" s="259"/>
      <c r="P391" s="259"/>
      <c r="Q391" s="259"/>
      <c r="AG391" s="256"/>
    </row>
    <row r="392" spans="1:33" hidden="1">
      <c r="A392" s="281" t="s">
        <v>474</v>
      </c>
      <c r="B392" s="281"/>
      <c r="C392" s="257">
        <v>0</v>
      </c>
      <c r="D392" s="342">
        <v>9.766</v>
      </c>
      <c r="E392" s="240" t="s">
        <v>429</v>
      </c>
      <c r="F392" s="259">
        <f>ROUND(D392*$C392/100*D387,0)</f>
        <v>0</v>
      </c>
      <c r="G392" s="353">
        <f>$G$186</f>
        <v>10.628</v>
      </c>
      <c r="H392" s="240" t="s">
        <v>429</v>
      </c>
      <c r="I392" s="259">
        <f>ROUND(G392*$C392/100*G387,0)</f>
        <v>0</v>
      </c>
      <c r="J392" s="259"/>
      <c r="K392" s="353">
        <f>$K$186</f>
        <v>10.878</v>
      </c>
      <c r="L392" s="259"/>
      <c r="M392" s="259">
        <f>ROUND(K392*$C392/100*K387,0)</f>
        <v>0</v>
      </c>
      <c r="N392" s="259"/>
      <c r="O392" s="259"/>
      <c r="P392" s="259"/>
      <c r="Q392" s="259"/>
      <c r="AG392" s="256"/>
    </row>
    <row r="393" spans="1:33" hidden="1">
      <c r="A393" s="281" t="s">
        <v>462</v>
      </c>
      <c r="B393" s="281"/>
      <c r="C393" s="257">
        <v>0</v>
      </c>
      <c r="D393" s="342">
        <v>6.7460000000000004</v>
      </c>
      <c r="E393" s="240" t="s">
        <v>429</v>
      </c>
      <c r="F393" s="259">
        <f>ROUND(D393*$C393/100*D387,0)</f>
        <v>0</v>
      </c>
      <c r="G393" s="354">
        <f>$G$187</f>
        <v>7.3410000000000002</v>
      </c>
      <c r="H393" s="240" t="s">
        <v>429</v>
      </c>
      <c r="I393" s="259">
        <f>ROUND(G393*$C393/100*G387,0)</f>
        <v>0</v>
      </c>
      <c r="J393" s="259"/>
      <c r="K393" s="354">
        <f>$K$187</f>
        <v>7.5140000000000002</v>
      </c>
      <c r="L393" s="259"/>
      <c r="M393" s="259">
        <f>ROUND(K393*$C393/100*K387,0)</f>
        <v>0</v>
      </c>
      <c r="N393" s="259"/>
      <c r="O393" s="259"/>
      <c r="P393" s="259"/>
      <c r="Q393" s="259"/>
      <c r="AG393" s="256"/>
    </row>
    <row r="394" spans="1:33" hidden="1">
      <c r="A394" s="281" t="s">
        <v>463</v>
      </c>
      <c r="B394" s="281"/>
      <c r="C394" s="257">
        <v>0</v>
      </c>
      <c r="D394" s="342">
        <v>5.8120000000000003</v>
      </c>
      <c r="E394" s="240" t="s">
        <v>429</v>
      </c>
      <c r="F394" s="259">
        <f>ROUND(D394*$C394/100*D387,0)</f>
        <v>0</v>
      </c>
      <c r="G394" s="342">
        <f>$G$188</f>
        <v>6.3240000000000007</v>
      </c>
      <c r="H394" s="240" t="s">
        <v>429</v>
      </c>
      <c r="I394" s="259">
        <f>ROUND(G394*$C394/100*G387,0)</f>
        <v>0</v>
      </c>
      <c r="J394" s="259"/>
      <c r="K394" s="342">
        <f>$K$188</f>
        <v>6.4720000000000004</v>
      </c>
      <c r="L394" s="259"/>
      <c r="M394" s="259">
        <f>ROUND(K394*$C394/100*K387,0)</f>
        <v>0</v>
      </c>
      <c r="N394" s="259"/>
      <c r="O394" s="259"/>
      <c r="P394" s="259"/>
      <c r="Q394" s="259"/>
      <c r="AG394" s="256"/>
    </row>
    <row r="395" spans="1:33" hidden="1">
      <c r="A395" s="281" t="s">
        <v>464</v>
      </c>
      <c r="B395" s="281"/>
      <c r="C395" s="257">
        <v>0</v>
      </c>
      <c r="D395" s="343">
        <v>56</v>
      </c>
      <c r="E395" s="240" t="s">
        <v>429</v>
      </c>
      <c r="F395" s="259">
        <f>ROUND(D395*$C395/100*D387,0)</f>
        <v>0</v>
      </c>
      <c r="G395" s="355">
        <f>$G$214</f>
        <v>57</v>
      </c>
      <c r="H395" s="240" t="s">
        <v>429</v>
      </c>
      <c r="I395" s="259">
        <f>ROUND(G395*$C395/100*G387,0)</f>
        <v>0</v>
      </c>
      <c r="J395" s="259"/>
      <c r="K395" s="355">
        <f>$K$214</f>
        <v>58</v>
      </c>
      <c r="L395" s="259"/>
      <c r="M395" s="259">
        <f>ROUND(K395*$C395/100*K387,0)</f>
        <v>0</v>
      </c>
      <c r="N395" s="259"/>
      <c r="O395" s="259"/>
      <c r="P395" s="259"/>
      <c r="Q395" s="259"/>
      <c r="AG395" s="256"/>
    </row>
    <row r="396" spans="1:33" hidden="1">
      <c r="A396" s="281" t="s">
        <v>475</v>
      </c>
      <c r="B396" s="281"/>
      <c r="C396" s="257">
        <v>0</v>
      </c>
      <c r="D396" s="260">
        <v>60</v>
      </c>
      <c r="E396" s="256"/>
      <c r="F396" s="259">
        <f>ROUND(D396*$C396,0)</f>
        <v>0</v>
      </c>
      <c r="G396" s="290">
        <f>$G$190</f>
        <v>60</v>
      </c>
      <c r="I396" s="259">
        <f>ROUND(G396*C396,0)</f>
        <v>0</v>
      </c>
      <c r="J396" s="259"/>
      <c r="K396" s="290">
        <f>$K$190</f>
        <v>60</v>
      </c>
      <c r="L396" s="259"/>
      <c r="M396" s="259">
        <f>ROUND(K396*C396,0)</f>
        <v>0</v>
      </c>
      <c r="N396" s="259"/>
      <c r="O396" s="259"/>
      <c r="P396" s="259"/>
      <c r="Q396" s="259"/>
      <c r="AG396" s="256"/>
    </row>
    <row r="397" spans="1:33" hidden="1">
      <c r="A397" s="281" t="s">
        <v>476</v>
      </c>
      <c r="B397" s="281"/>
      <c r="C397" s="257">
        <v>0</v>
      </c>
      <c r="D397" s="344">
        <v>-30</v>
      </c>
      <c r="E397" s="256" t="s">
        <v>429</v>
      </c>
      <c r="F397" s="259">
        <f>ROUND(D397*$C397/100,0)</f>
        <v>0</v>
      </c>
      <c r="G397" s="344">
        <f>$G$191</f>
        <v>-30</v>
      </c>
      <c r="H397" s="240" t="s">
        <v>429</v>
      </c>
      <c r="I397" s="259">
        <f>ROUND(G397*C397/100,0)</f>
        <v>0</v>
      </c>
      <c r="J397" s="259"/>
      <c r="K397" s="344">
        <f>$K$191</f>
        <v>-30</v>
      </c>
      <c r="L397" s="259"/>
      <c r="M397" s="259">
        <f>ROUND(K397*C397/100,0)</f>
        <v>0</v>
      </c>
      <c r="N397" s="259"/>
      <c r="O397" s="259"/>
      <c r="P397" s="259"/>
      <c r="Q397" s="259"/>
      <c r="AG397" s="256"/>
    </row>
    <row r="398" spans="1:33" hidden="1">
      <c r="A398" s="281" t="s">
        <v>443</v>
      </c>
      <c r="B398" s="281"/>
      <c r="C398" s="257">
        <f>SUM(C383:C385)</f>
        <v>33312</v>
      </c>
      <c r="D398" s="335"/>
      <c r="E398" s="259"/>
      <c r="F398" s="259">
        <f>SUM(F377:F397)</f>
        <v>7743</v>
      </c>
      <c r="G398" s="335"/>
      <c r="I398" s="259">
        <f>SUM(I377:I397)</f>
        <v>8572</v>
      </c>
      <c r="J398" s="259"/>
      <c r="K398" s="360"/>
      <c r="L398" s="259"/>
      <c r="M398" s="259">
        <f>SUM(M377:M397)</f>
        <v>8774</v>
      </c>
      <c r="N398" s="259"/>
      <c r="O398" s="259"/>
      <c r="P398" s="259"/>
      <c r="Q398" s="259"/>
      <c r="AG398" s="256"/>
    </row>
    <row r="399" spans="1:33" hidden="1">
      <c r="A399" s="281" t="s">
        <v>413</v>
      </c>
      <c r="B399" s="281"/>
      <c r="C399" s="359">
        <v>103.57381938517956</v>
      </c>
      <c r="F399" s="346">
        <f>I399</f>
        <v>26.103189482042787</v>
      </c>
      <c r="I399" s="346">
        <v>26.103189482042787</v>
      </c>
      <c r="J399" s="256"/>
      <c r="L399" s="256"/>
      <c r="M399" s="346">
        <v>26.103189482042787</v>
      </c>
      <c r="N399" s="256"/>
      <c r="O399" s="256"/>
      <c r="P399" s="256"/>
      <c r="Q399" s="256"/>
      <c r="AG399" s="256"/>
    </row>
    <row r="400" spans="1:33" ht="16.5" hidden="1" thickBot="1">
      <c r="A400" s="281" t="s">
        <v>444</v>
      </c>
      <c r="B400" s="281"/>
      <c r="C400" s="320">
        <f>SUM(C398:C399)</f>
        <v>33415.573819385179</v>
      </c>
      <c r="D400" s="357"/>
      <c r="E400" s="348"/>
      <c r="F400" s="349">
        <f>F398+F399</f>
        <v>7769.1031894820426</v>
      </c>
      <c r="G400" s="357"/>
      <c r="H400" s="350"/>
      <c r="I400" s="349">
        <f>I398+I399</f>
        <v>8598.1031894820426</v>
      </c>
      <c r="J400" s="349"/>
      <c r="K400" s="357"/>
      <c r="L400" s="349"/>
      <c r="M400" s="349">
        <f>M398+M399</f>
        <v>8800.1031894820426</v>
      </c>
      <c r="N400" s="349"/>
      <c r="O400" s="349"/>
      <c r="P400" s="349"/>
      <c r="Q400" s="349"/>
      <c r="AG400" s="256"/>
    </row>
    <row r="401" spans="1:33" hidden="1">
      <c r="A401" s="281"/>
      <c r="B401" s="281"/>
      <c r="C401" s="282"/>
      <c r="D401" s="260" t="s">
        <v>65</v>
      </c>
      <c r="E401" s="259"/>
      <c r="F401" s="259"/>
      <c r="G401" s="260" t="s">
        <v>65</v>
      </c>
      <c r="H401" s="281"/>
      <c r="I401" s="259"/>
      <c r="J401" s="259"/>
      <c r="K401" s="291" t="s">
        <v>65</v>
      </c>
      <c r="L401" s="259"/>
      <c r="M401" s="259"/>
      <c r="N401" s="259"/>
      <c r="O401" s="259"/>
      <c r="P401" s="259"/>
      <c r="Q401" s="259"/>
      <c r="AG401" s="256"/>
    </row>
    <row r="402" spans="1:33" hidden="1">
      <c r="A402" s="281"/>
      <c r="B402" s="281"/>
      <c r="C402" s="282"/>
      <c r="D402" s="260" t="s">
        <v>65</v>
      </c>
      <c r="E402" s="259"/>
      <c r="F402" s="259"/>
      <c r="G402" s="260" t="s">
        <v>65</v>
      </c>
      <c r="H402" s="281"/>
      <c r="I402" s="259"/>
      <c r="J402" s="259"/>
      <c r="K402" s="291" t="s">
        <v>65</v>
      </c>
      <c r="L402" s="259"/>
      <c r="M402" s="259"/>
      <c r="N402" s="259"/>
      <c r="O402" s="259"/>
      <c r="P402" s="259"/>
      <c r="Q402" s="259"/>
      <c r="AG402" s="256"/>
    </row>
    <row r="403" spans="1:33" hidden="1">
      <c r="A403" s="255" t="s">
        <v>485</v>
      </c>
      <c r="B403" s="281"/>
      <c r="C403" s="281"/>
      <c r="D403" s="259"/>
      <c r="E403" s="259"/>
      <c r="F403" s="281" t="s">
        <v>65</v>
      </c>
      <c r="G403" s="259"/>
      <c r="H403" s="281"/>
      <c r="I403" s="281"/>
      <c r="J403" s="281"/>
      <c r="K403" s="259"/>
      <c r="L403" s="281"/>
      <c r="M403" s="281"/>
      <c r="N403" s="281"/>
      <c r="O403" s="281"/>
      <c r="P403" s="281"/>
      <c r="Q403" s="281"/>
      <c r="AG403" s="256"/>
    </row>
    <row r="404" spans="1:33" hidden="1">
      <c r="A404" s="281" t="s">
        <v>477</v>
      </c>
      <c r="B404" s="281"/>
      <c r="C404" s="281"/>
      <c r="D404" s="259"/>
      <c r="E404" s="259"/>
      <c r="F404" s="281"/>
      <c r="G404" s="259"/>
      <c r="H404" s="281"/>
      <c r="I404" s="281"/>
      <c r="J404" s="281"/>
      <c r="K404" s="259"/>
      <c r="L404" s="281"/>
      <c r="M404" s="281"/>
      <c r="N404" s="281"/>
      <c r="O404" s="281"/>
      <c r="P404" s="281"/>
      <c r="Q404" s="281"/>
    </row>
    <row r="405" spans="1:33" hidden="1">
      <c r="A405" s="281" t="s">
        <v>486</v>
      </c>
      <c r="B405" s="281"/>
      <c r="C405" s="281"/>
      <c r="D405" s="259"/>
      <c r="E405" s="259"/>
      <c r="F405" s="281"/>
      <c r="G405" s="259"/>
      <c r="H405" s="281"/>
      <c r="I405" s="281"/>
      <c r="J405" s="281"/>
      <c r="K405" s="259"/>
      <c r="L405" s="281"/>
      <c r="M405" s="281"/>
      <c r="N405" s="281"/>
      <c r="O405" s="281"/>
      <c r="P405" s="281"/>
      <c r="Q405" s="281"/>
    </row>
    <row r="406" spans="1:33" hidden="1">
      <c r="A406" s="281" t="s">
        <v>458</v>
      </c>
      <c r="B406" s="281"/>
      <c r="C406" s="257"/>
      <c r="D406" s="259"/>
      <c r="E406" s="259"/>
      <c r="F406" s="281"/>
      <c r="G406" s="259"/>
      <c r="H406" s="281"/>
      <c r="I406" s="281"/>
      <c r="J406" s="281"/>
      <c r="K406" s="259"/>
      <c r="L406" s="281"/>
      <c r="M406" s="281"/>
      <c r="N406" s="281"/>
      <c r="O406" s="281"/>
      <c r="P406" s="281"/>
      <c r="Q406" s="281"/>
    </row>
    <row r="407" spans="1:33" hidden="1">
      <c r="A407" s="281" t="s">
        <v>455</v>
      </c>
      <c r="B407" s="281"/>
      <c r="C407" s="257">
        <f t="shared" ref="C407:C416" si="54">C438+C467</f>
        <v>2</v>
      </c>
      <c r="D407" s="290">
        <v>104.52000000000001</v>
      </c>
      <c r="E407" s="256"/>
      <c r="F407" s="259">
        <f>F438+F467</f>
        <v>209</v>
      </c>
      <c r="G407" s="290">
        <f>$G$161</f>
        <v>117.12</v>
      </c>
      <c r="I407" s="259">
        <f>I438+I467</f>
        <v>234</v>
      </c>
      <c r="J407" s="259"/>
      <c r="K407" s="290">
        <f>$K$161</f>
        <v>119.88</v>
      </c>
      <c r="L407" s="259"/>
      <c r="M407" s="259">
        <f>M438+M467</f>
        <v>240</v>
      </c>
      <c r="N407" s="259"/>
      <c r="O407" s="259"/>
      <c r="P407" s="259"/>
      <c r="Q407" s="259"/>
    </row>
    <row r="408" spans="1:33" hidden="1">
      <c r="A408" s="281" t="s">
        <v>456</v>
      </c>
      <c r="B408" s="281"/>
      <c r="C408" s="257">
        <f t="shared" si="54"/>
        <v>82.084931506849301</v>
      </c>
      <c r="D408" s="290">
        <v>155.76</v>
      </c>
      <c r="E408" s="329"/>
      <c r="F408" s="259">
        <f>F439+F468</f>
        <v>12786</v>
      </c>
      <c r="G408" s="290">
        <f>$G$162</f>
        <v>174.48</v>
      </c>
      <c r="H408" s="330"/>
      <c r="I408" s="259">
        <f>I439+I468</f>
        <v>14322</v>
      </c>
      <c r="J408" s="259"/>
      <c r="K408" s="290">
        <f>$K$162</f>
        <v>178.68</v>
      </c>
      <c r="L408" s="259"/>
      <c r="M408" s="259">
        <f>M439+M468</f>
        <v>14666</v>
      </c>
      <c r="N408" s="259"/>
      <c r="O408" s="259"/>
      <c r="P408" s="259"/>
      <c r="Q408" s="259"/>
    </row>
    <row r="409" spans="1:33" hidden="1">
      <c r="A409" s="281" t="s">
        <v>457</v>
      </c>
      <c r="B409" s="281"/>
      <c r="C409" s="257">
        <f t="shared" si="54"/>
        <v>2770.9452054794501</v>
      </c>
      <c r="D409" s="290">
        <v>11.040000000000001</v>
      </c>
      <c r="E409" s="329"/>
      <c r="F409" s="259">
        <f>F440+F469</f>
        <v>30591</v>
      </c>
      <c r="G409" s="290">
        <f>$G$163</f>
        <v>12.24</v>
      </c>
      <c r="H409" s="330"/>
      <c r="I409" s="259">
        <f>I440+I469</f>
        <v>33916</v>
      </c>
      <c r="J409" s="259"/>
      <c r="K409" s="290">
        <f>$K$163</f>
        <v>12.48</v>
      </c>
      <c r="L409" s="259"/>
      <c r="M409" s="259">
        <f>M440+M469</f>
        <v>34581</v>
      </c>
      <c r="N409" s="259"/>
      <c r="O409" s="259"/>
      <c r="P409" s="259"/>
      <c r="Q409" s="259"/>
    </row>
    <row r="410" spans="1:33" hidden="1">
      <c r="A410" s="281" t="s">
        <v>459</v>
      </c>
      <c r="B410" s="281"/>
      <c r="C410" s="257">
        <f t="shared" si="54"/>
        <v>84.084931506849301</v>
      </c>
      <c r="D410" s="290"/>
      <c r="E410" s="256"/>
      <c r="F410" s="259"/>
      <c r="G410" s="259"/>
      <c r="I410" s="259"/>
      <c r="J410" s="259"/>
      <c r="K410" s="259"/>
      <c r="L410" s="259"/>
      <c r="M410" s="259"/>
      <c r="N410" s="259"/>
      <c r="O410" s="259"/>
      <c r="P410" s="259"/>
      <c r="Q410" s="259"/>
    </row>
    <row r="411" spans="1:33" hidden="1">
      <c r="A411" s="281" t="s">
        <v>487</v>
      </c>
      <c r="B411" s="281"/>
      <c r="C411" s="257">
        <f t="shared" si="54"/>
        <v>979.36817460317491</v>
      </c>
      <c r="D411" s="290"/>
      <c r="E411" s="256"/>
      <c r="F411" s="259"/>
      <c r="G411" s="290" t="s">
        <v>65</v>
      </c>
      <c r="I411" s="259"/>
      <c r="J411" s="259"/>
      <c r="K411" s="328" t="s">
        <v>65</v>
      </c>
      <c r="L411" s="259"/>
      <c r="M411" s="259"/>
      <c r="N411" s="259"/>
      <c r="O411" s="259"/>
      <c r="P411" s="259"/>
      <c r="Q411" s="259"/>
    </row>
    <row r="412" spans="1:33" hidden="1">
      <c r="A412" s="281" t="s">
        <v>460</v>
      </c>
      <c r="B412" s="281"/>
      <c r="C412" s="257">
        <f t="shared" si="54"/>
        <v>8076.5367188213504</v>
      </c>
      <c r="D412" s="260">
        <v>3.4</v>
      </c>
      <c r="F412" s="259">
        <f>F443+F472</f>
        <v>27460</v>
      </c>
      <c r="G412" s="290">
        <f>$G$170</f>
        <v>3.7</v>
      </c>
      <c r="I412" s="259">
        <f>I443+I472</f>
        <v>29883</v>
      </c>
      <c r="J412" s="259"/>
      <c r="K412" s="290">
        <f>$K$170</f>
        <v>3.8</v>
      </c>
      <c r="L412" s="259"/>
      <c r="M412" s="259">
        <f>M443+M472</f>
        <v>30691</v>
      </c>
      <c r="N412" s="259"/>
      <c r="O412" s="259"/>
      <c r="P412" s="259"/>
      <c r="Q412" s="259"/>
    </row>
    <row r="413" spans="1:33" hidden="1">
      <c r="A413" s="281" t="s">
        <v>461</v>
      </c>
      <c r="B413" s="281"/>
      <c r="C413" s="257">
        <f t="shared" si="54"/>
        <v>158922</v>
      </c>
      <c r="D413" s="295">
        <v>9.766</v>
      </c>
      <c r="E413" s="240" t="s">
        <v>429</v>
      </c>
      <c r="F413" s="259">
        <f>F444+F473</f>
        <v>15520</v>
      </c>
      <c r="G413" s="295">
        <f>$G$171</f>
        <v>10.628</v>
      </c>
      <c r="H413" s="240" t="s">
        <v>429</v>
      </c>
      <c r="I413" s="259">
        <f>I444+I473</f>
        <v>16890</v>
      </c>
      <c r="J413" s="259"/>
      <c r="K413" s="295">
        <f>$K$171</f>
        <v>10.878</v>
      </c>
      <c r="L413" s="259"/>
      <c r="M413" s="259">
        <f>M444+M473</f>
        <v>17288</v>
      </c>
      <c r="N413" s="259"/>
      <c r="O413" s="259"/>
      <c r="P413" s="259"/>
      <c r="Q413" s="259"/>
    </row>
    <row r="414" spans="1:33" hidden="1">
      <c r="A414" s="281" t="s">
        <v>462</v>
      </c>
      <c r="B414" s="281"/>
      <c r="C414" s="257">
        <f t="shared" si="54"/>
        <v>131844</v>
      </c>
      <c r="D414" s="295">
        <v>6.7460000000000004</v>
      </c>
      <c r="E414" s="240" t="s">
        <v>429</v>
      </c>
      <c r="F414" s="259">
        <f>F445+F474</f>
        <v>8894</v>
      </c>
      <c r="G414" s="295">
        <f>$G$172</f>
        <v>7.3410000000000002</v>
      </c>
      <c r="H414" s="240" t="s">
        <v>429</v>
      </c>
      <c r="I414" s="259">
        <f>I445+I474</f>
        <v>9678</v>
      </c>
      <c r="J414" s="259"/>
      <c r="K414" s="295">
        <f>$K$172</f>
        <v>7.5140000000000002</v>
      </c>
      <c r="L414" s="259"/>
      <c r="M414" s="259">
        <f>M445+M474</f>
        <v>9907</v>
      </c>
      <c r="N414" s="259"/>
      <c r="O414" s="259"/>
      <c r="P414" s="259"/>
      <c r="Q414" s="259"/>
    </row>
    <row r="415" spans="1:33" hidden="1">
      <c r="A415" s="281" t="s">
        <v>463</v>
      </c>
      <c r="B415" s="281"/>
      <c r="C415" s="257">
        <f t="shared" si="54"/>
        <v>0</v>
      </c>
      <c r="D415" s="295">
        <v>5.8120000000000003</v>
      </c>
      <c r="E415" s="240" t="s">
        <v>429</v>
      </c>
      <c r="F415" s="259">
        <f>F446+F475</f>
        <v>0</v>
      </c>
      <c r="G415" s="295">
        <f>$G$173</f>
        <v>6.3240000000000007</v>
      </c>
      <c r="H415" s="240" t="s">
        <v>429</v>
      </c>
      <c r="I415" s="259">
        <f>I446+I475</f>
        <v>0</v>
      </c>
      <c r="J415" s="259"/>
      <c r="K415" s="295">
        <f>$K$173</f>
        <v>6.4720000000000004</v>
      </c>
      <c r="L415" s="259"/>
      <c r="M415" s="259">
        <f>M446+M475</f>
        <v>0</v>
      </c>
      <c r="N415" s="259"/>
      <c r="O415" s="259"/>
      <c r="P415" s="259"/>
      <c r="Q415" s="259"/>
    </row>
    <row r="416" spans="1:33" hidden="1">
      <c r="A416" s="281" t="s">
        <v>464</v>
      </c>
      <c r="B416" s="281"/>
      <c r="C416" s="257">
        <f t="shared" si="54"/>
        <v>1569.0261904761901</v>
      </c>
      <c r="D416" s="335">
        <v>56</v>
      </c>
      <c r="E416" s="256" t="s">
        <v>429</v>
      </c>
      <c r="F416" s="259">
        <f>F447+F476</f>
        <v>879</v>
      </c>
      <c r="G416" s="352">
        <f>$G$174</f>
        <v>57</v>
      </c>
      <c r="H416" s="240" t="s">
        <v>429</v>
      </c>
      <c r="I416" s="259">
        <f>I447+I476</f>
        <v>894</v>
      </c>
      <c r="J416" s="259"/>
      <c r="K416" s="352">
        <f>$K$174</f>
        <v>58</v>
      </c>
      <c r="L416" s="259"/>
      <c r="M416" s="259">
        <f>M447+M476</f>
        <v>910</v>
      </c>
      <c r="N416" s="259"/>
      <c r="O416" s="259"/>
      <c r="P416" s="259"/>
      <c r="Q416" s="259"/>
    </row>
    <row r="417" spans="1:33" hidden="1">
      <c r="A417" s="339" t="s">
        <v>471</v>
      </c>
      <c r="B417" s="281"/>
      <c r="C417" s="257"/>
      <c r="D417" s="340">
        <v>-0.01</v>
      </c>
      <c r="E417" s="256"/>
      <c r="F417" s="259"/>
      <c r="G417" s="341">
        <v>-0.01</v>
      </c>
      <c r="I417" s="259"/>
      <c r="J417" s="259"/>
      <c r="K417" s="341">
        <v>-0.01</v>
      </c>
      <c r="L417" s="259"/>
      <c r="M417" s="259"/>
      <c r="N417" s="259"/>
      <c r="O417" s="259"/>
      <c r="P417" s="259"/>
      <c r="Q417" s="259"/>
    </row>
    <row r="418" spans="1:33" hidden="1">
      <c r="A418" s="281" t="s">
        <v>455</v>
      </c>
      <c r="B418" s="281"/>
      <c r="C418" s="257">
        <v>0</v>
      </c>
      <c r="D418" s="328">
        <v>104.52000000000001</v>
      </c>
      <c r="E418" s="256"/>
      <c r="F418" s="259">
        <f t="shared" ref="F418:F427" si="55">F449+F478</f>
        <v>0</v>
      </c>
      <c r="G418" s="328">
        <f>$G$182</f>
        <v>9.76</v>
      </c>
      <c r="H418" s="256"/>
      <c r="I418" s="259">
        <f t="shared" ref="I418:I427" si="56">I449+I478</f>
        <v>0</v>
      </c>
      <c r="J418" s="259"/>
      <c r="K418" s="328">
        <f>$K$182</f>
        <v>9.99</v>
      </c>
      <c r="L418" s="259"/>
      <c r="M418" s="259">
        <f t="shared" ref="M418:M427" si="57">M449+M478</f>
        <v>0</v>
      </c>
      <c r="N418" s="259"/>
      <c r="O418" s="259"/>
      <c r="P418" s="259"/>
      <c r="Q418" s="259"/>
    </row>
    <row r="419" spans="1:33" hidden="1">
      <c r="A419" s="281" t="s">
        <v>456</v>
      </c>
      <c r="B419" s="281"/>
      <c r="C419" s="257">
        <v>0</v>
      </c>
      <c r="D419" s="328">
        <v>155.76</v>
      </c>
      <c r="E419" s="256"/>
      <c r="F419" s="259">
        <f t="shared" si="55"/>
        <v>0</v>
      </c>
      <c r="G419" s="328">
        <f>$G$183</f>
        <v>14.54</v>
      </c>
      <c r="H419" s="256"/>
      <c r="I419" s="259">
        <f t="shared" si="56"/>
        <v>0</v>
      </c>
      <c r="J419" s="259"/>
      <c r="K419" s="328">
        <f>$K$183</f>
        <v>14.89</v>
      </c>
      <c r="L419" s="259"/>
      <c r="M419" s="259">
        <f t="shared" si="57"/>
        <v>0</v>
      </c>
      <c r="N419" s="259"/>
      <c r="O419" s="259"/>
      <c r="P419" s="259"/>
      <c r="Q419" s="259"/>
    </row>
    <row r="420" spans="1:33" hidden="1">
      <c r="A420" s="281" t="s">
        <v>472</v>
      </c>
      <c r="B420" s="281"/>
      <c r="C420" s="257">
        <v>0</v>
      </c>
      <c r="D420" s="328">
        <v>11.040000000000001</v>
      </c>
      <c r="E420" s="256"/>
      <c r="F420" s="259">
        <f t="shared" si="55"/>
        <v>0</v>
      </c>
      <c r="G420" s="328">
        <f>$G$184</f>
        <v>1.02</v>
      </c>
      <c r="H420" s="256"/>
      <c r="I420" s="259">
        <f t="shared" si="56"/>
        <v>0</v>
      </c>
      <c r="J420" s="259"/>
      <c r="K420" s="328">
        <f>$K$184</f>
        <v>1.04</v>
      </c>
      <c r="L420" s="259"/>
      <c r="M420" s="259">
        <f t="shared" si="57"/>
        <v>0</v>
      </c>
      <c r="N420" s="259"/>
      <c r="O420" s="259" t="s">
        <v>65</v>
      </c>
      <c r="P420" s="259"/>
      <c r="Q420" s="259"/>
    </row>
    <row r="421" spans="1:33" hidden="1">
      <c r="A421" s="281" t="s">
        <v>473</v>
      </c>
      <c r="B421" s="281"/>
      <c r="C421" s="257">
        <v>0</v>
      </c>
      <c r="D421" s="328">
        <v>3.4</v>
      </c>
      <c r="F421" s="259">
        <f t="shared" si="55"/>
        <v>0</v>
      </c>
      <c r="G421" s="328">
        <f>$G$185</f>
        <v>3.7</v>
      </c>
      <c r="I421" s="259">
        <f t="shared" si="56"/>
        <v>0</v>
      </c>
      <c r="J421" s="259"/>
      <c r="K421" s="328">
        <f>$K$185</f>
        <v>3.8</v>
      </c>
      <c r="L421" s="259"/>
      <c r="M421" s="259">
        <f t="shared" si="57"/>
        <v>0</v>
      </c>
      <c r="N421" s="259"/>
      <c r="O421" s="259"/>
      <c r="P421" s="259"/>
      <c r="Q421" s="259"/>
    </row>
    <row r="422" spans="1:33" hidden="1">
      <c r="A422" s="281" t="s">
        <v>474</v>
      </c>
      <c r="B422" s="281"/>
      <c r="C422" s="257">
        <v>0</v>
      </c>
      <c r="D422" s="342">
        <v>9.766</v>
      </c>
      <c r="E422" s="240" t="s">
        <v>429</v>
      </c>
      <c r="F422" s="259">
        <f t="shared" si="55"/>
        <v>0</v>
      </c>
      <c r="G422" s="353">
        <f>$G$186</f>
        <v>10.628</v>
      </c>
      <c r="H422" s="240" t="s">
        <v>429</v>
      </c>
      <c r="I422" s="259">
        <f t="shared" si="56"/>
        <v>0</v>
      </c>
      <c r="J422" s="259"/>
      <c r="K422" s="353">
        <f>$K$186</f>
        <v>10.878</v>
      </c>
      <c r="L422" s="259"/>
      <c r="M422" s="259">
        <f t="shared" si="57"/>
        <v>0</v>
      </c>
      <c r="N422" s="259"/>
      <c r="O422" s="259"/>
      <c r="P422" s="259"/>
      <c r="Q422" s="259"/>
    </row>
    <row r="423" spans="1:33" hidden="1">
      <c r="A423" s="281" t="s">
        <v>462</v>
      </c>
      <c r="B423" s="281"/>
      <c r="C423" s="257">
        <v>0</v>
      </c>
      <c r="D423" s="342">
        <v>6.7460000000000004</v>
      </c>
      <c r="E423" s="240" t="s">
        <v>429</v>
      </c>
      <c r="F423" s="259">
        <f t="shared" si="55"/>
        <v>0</v>
      </c>
      <c r="G423" s="354">
        <f>$G$187</f>
        <v>7.3410000000000002</v>
      </c>
      <c r="H423" s="240" t="s">
        <v>429</v>
      </c>
      <c r="I423" s="259">
        <f t="shared" si="56"/>
        <v>0</v>
      </c>
      <c r="J423" s="259"/>
      <c r="K423" s="354">
        <f>$K$187</f>
        <v>7.5140000000000002</v>
      </c>
      <c r="L423" s="259"/>
      <c r="M423" s="259">
        <f t="shared" si="57"/>
        <v>0</v>
      </c>
      <c r="N423" s="259"/>
      <c r="O423" s="259"/>
      <c r="P423" s="259"/>
      <c r="Q423" s="259"/>
    </row>
    <row r="424" spans="1:33" hidden="1">
      <c r="A424" s="281" t="s">
        <v>463</v>
      </c>
      <c r="B424" s="281"/>
      <c r="C424" s="257">
        <v>0</v>
      </c>
      <c r="D424" s="342">
        <v>5.8120000000000003</v>
      </c>
      <c r="E424" s="240" t="s">
        <v>429</v>
      </c>
      <c r="F424" s="259">
        <f t="shared" si="55"/>
        <v>0</v>
      </c>
      <c r="G424" s="342">
        <f>$G$188</f>
        <v>6.3240000000000007</v>
      </c>
      <c r="H424" s="240" t="s">
        <v>429</v>
      </c>
      <c r="I424" s="259">
        <f t="shared" si="56"/>
        <v>0</v>
      </c>
      <c r="J424" s="259"/>
      <c r="K424" s="342">
        <f>$K$188</f>
        <v>6.4720000000000004</v>
      </c>
      <c r="L424" s="259"/>
      <c r="M424" s="259">
        <f t="shared" si="57"/>
        <v>0</v>
      </c>
      <c r="N424" s="259"/>
      <c r="O424" s="259"/>
      <c r="P424" s="259"/>
      <c r="Q424" s="259"/>
    </row>
    <row r="425" spans="1:33" hidden="1">
      <c r="A425" s="281" t="s">
        <v>464</v>
      </c>
      <c r="B425" s="281"/>
      <c r="C425" s="257">
        <v>0</v>
      </c>
      <c r="D425" s="343">
        <v>56</v>
      </c>
      <c r="E425" s="240" t="s">
        <v>429</v>
      </c>
      <c r="F425" s="259">
        <f t="shared" si="55"/>
        <v>0</v>
      </c>
      <c r="G425" s="355">
        <f>$G$214</f>
        <v>57</v>
      </c>
      <c r="H425" s="240" t="s">
        <v>429</v>
      </c>
      <c r="I425" s="259">
        <f t="shared" si="56"/>
        <v>0</v>
      </c>
      <c r="J425" s="259"/>
      <c r="K425" s="355">
        <f>$K$214</f>
        <v>58</v>
      </c>
      <c r="L425" s="259"/>
      <c r="M425" s="259">
        <f t="shared" si="57"/>
        <v>0</v>
      </c>
      <c r="N425" s="259"/>
      <c r="O425" s="259"/>
      <c r="P425" s="259"/>
      <c r="Q425" s="259"/>
    </row>
    <row r="426" spans="1:33" hidden="1">
      <c r="A426" s="281" t="s">
        <v>475</v>
      </c>
      <c r="B426" s="281"/>
      <c r="C426" s="257">
        <v>0</v>
      </c>
      <c r="D426" s="260">
        <v>60</v>
      </c>
      <c r="E426" s="256"/>
      <c r="F426" s="259">
        <f t="shared" si="55"/>
        <v>0</v>
      </c>
      <c r="G426" s="290">
        <f>$G$190</f>
        <v>60</v>
      </c>
      <c r="I426" s="259">
        <f t="shared" si="56"/>
        <v>0</v>
      </c>
      <c r="J426" s="259"/>
      <c r="K426" s="290">
        <f>$K$190</f>
        <v>60</v>
      </c>
      <c r="L426" s="259"/>
      <c r="M426" s="259">
        <f t="shared" si="57"/>
        <v>0</v>
      </c>
      <c r="N426" s="259"/>
      <c r="O426" s="259"/>
      <c r="P426" s="259"/>
      <c r="Q426" s="259"/>
    </row>
    <row r="427" spans="1:33" hidden="1">
      <c r="A427" s="281" t="s">
        <v>476</v>
      </c>
      <c r="B427" s="281"/>
      <c r="C427" s="257">
        <v>0</v>
      </c>
      <c r="D427" s="344">
        <v>-30</v>
      </c>
      <c r="E427" s="256" t="s">
        <v>429</v>
      </c>
      <c r="F427" s="259">
        <f t="shared" si="55"/>
        <v>0</v>
      </c>
      <c r="G427" s="344">
        <f>$G$191</f>
        <v>-30</v>
      </c>
      <c r="H427" s="240" t="s">
        <v>429</v>
      </c>
      <c r="I427" s="259">
        <f t="shared" si="56"/>
        <v>0</v>
      </c>
      <c r="J427" s="259"/>
      <c r="K427" s="344">
        <f>$K$191</f>
        <v>-30</v>
      </c>
      <c r="L427" s="259"/>
      <c r="M427" s="259">
        <f t="shared" si="57"/>
        <v>0</v>
      </c>
      <c r="N427" s="259"/>
      <c r="O427" s="259"/>
      <c r="P427" s="259"/>
      <c r="Q427" s="259"/>
    </row>
    <row r="428" spans="1:33" s="264" customFormat="1" hidden="1">
      <c r="A428" s="264" t="s">
        <v>465</v>
      </c>
      <c r="C428" s="265">
        <f>C422</f>
        <v>0</v>
      </c>
      <c r="D428" s="263"/>
      <c r="F428" s="266"/>
      <c r="G428" s="343"/>
      <c r="I428" s="266"/>
      <c r="J428" s="266"/>
      <c r="K428" s="328"/>
      <c r="L428" s="266"/>
      <c r="M428" s="266"/>
      <c r="N428" s="266"/>
      <c r="O428" s="266"/>
      <c r="P428" s="266"/>
      <c r="Q428" s="266"/>
      <c r="AG428" s="267"/>
    </row>
    <row r="429" spans="1:33" s="264" customFormat="1" hidden="1">
      <c r="A429" s="264" t="s">
        <v>466</v>
      </c>
      <c r="C429" s="265">
        <f>C423</f>
        <v>0</v>
      </c>
      <c r="D429" s="263"/>
      <c r="F429" s="266"/>
      <c r="G429" s="260"/>
      <c r="I429" s="266"/>
      <c r="J429" s="266"/>
      <c r="K429" s="342"/>
      <c r="L429" s="266"/>
      <c r="M429" s="266"/>
      <c r="N429" s="266"/>
      <c r="O429" s="266"/>
      <c r="P429" s="266"/>
      <c r="Q429" s="266"/>
      <c r="AG429" s="267"/>
    </row>
    <row r="430" spans="1:33" s="264" customFormat="1" hidden="1">
      <c r="A430" s="264" t="s">
        <v>467</v>
      </c>
      <c r="C430" s="265">
        <f>C424</f>
        <v>0</v>
      </c>
      <c r="D430" s="263"/>
      <c r="F430" s="266"/>
      <c r="G430" s="344"/>
      <c r="I430" s="266"/>
      <c r="J430" s="266"/>
      <c r="K430" s="342"/>
      <c r="L430" s="266"/>
      <c r="M430" s="266"/>
      <c r="N430" s="266"/>
      <c r="O430" s="266"/>
      <c r="P430" s="266"/>
      <c r="Q430" s="266"/>
      <c r="AG430" s="267"/>
    </row>
    <row r="431" spans="1:33" hidden="1">
      <c r="A431" s="281" t="s">
        <v>443</v>
      </c>
      <c r="B431" s="281"/>
      <c r="C431" s="257">
        <f>C459+C488</f>
        <v>290766</v>
      </c>
      <c r="D431" s="329"/>
      <c r="E431" s="259"/>
      <c r="F431" s="259">
        <f>F459+F488</f>
        <v>96339</v>
      </c>
      <c r="G431" s="329"/>
      <c r="I431" s="259">
        <f>I459+I488</f>
        <v>105817</v>
      </c>
      <c r="J431" s="259"/>
      <c r="K431" s="342"/>
      <c r="L431" s="259"/>
      <c r="M431" s="259">
        <f>M459+M488</f>
        <v>108283</v>
      </c>
      <c r="N431" s="259"/>
      <c r="O431" s="259"/>
      <c r="P431" s="259"/>
      <c r="Q431" s="259"/>
    </row>
    <row r="432" spans="1:33" hidden="1">
      <c r="A432" s="281" t="s">
        <v>413</v>
      </c>
      <c r="B432" s="281"/>
      <c r="C432" s="345">
        <f>C460+C489</f>
        <v>1983.5291043492841</v>
      </c>
      <c r="F432" s="346">
        <f>I432</f>
        <v>790.20164473136481</v>
      </c>
      <c r="I432" s="346">
        <f>I460+I489</f>
        <v>790.20164473136481</v>
      </c>
      <c r="J432" s="256"/>
      <c r="K432" s="343"/>
      <c r="L432" s="256"/>
      <c r="M432" s="346">
        <f>M460+M489</f>
        <v>790.20164473136481</v>
      </c>
      <c r="N432" s="256"/>
      <c r="O432" s="256"/>
      <c r="P432" s="256"/>
      <c r="Q432" s="256"/>
    </row>
    <row r="433" spans="1:17" hidden="1">
      <c r="A433" s="281"/>
      <c r="B433" s="281"/>
      <c r="C433" s="282"/>
      <c r="D433" s="260" t="s">
        <v>65</v>
      </c>
      <c r="E433" s="259"/>
      <c r="F433" s="259"/>
      <c r="G433" s="260" t="s">
        <v>65</v>
      </c>
      <c r="H433" s="281"/>
      <c r="I433" s="259"/>
      <c r="J433" s="259"/>
      <c r="K433" s="343">
        <v>-30</v>
      </c>
      <c r="L433" s="259"/>
      <c r="M433" s="259"/>
      <c r="N433" s="259"/>
      <c r="O433" s="259"/>
      <c r="P433" s="259"/>
      <c r="Q433" s="259"/>
    </row>
    <row r="434" spans="1:17" hidden="1">
      <c r="A434" s="255" t="s">
        <v>485</v>
      </c>
      <c r="B434" s="281"/>
      <c r="C434" s="281"/>
      <c r="D434" s="259"/>
      <c r="E434" s="259"/>
      <c r="F434" s="281" t="s">
        <v>65</v>
      </c>
      <c r="G434" s="259"/>
      <c r="H434" s="281"/>
      <c r="I434" s="281"/>
      <c r="J434" s="281"/>
      <c r="K434" s="259"/>
      <c r="L434" s="281"/>
      <c r="M434" s="281"/>
      <c r="N434" s="281"/>
      <c r="O434" s="281"/>
      <c r="P434" s="281"/>
      <c r="Q434" s="281"/>
    </row>
    <row r="435" spans="1:17" hidden="1">
      <c r="A435" s="281" t="s">
        <v>480</v>
      </c>
      <c r="B435" s="281"/>
      <c r="C435" s="281"/>
      <c r="D435" s="259"/>
      <c r="E435" s="259"/>
      <c r="F435" s="281"/>
      <c r="G435" s="259"/>
      <c r="H435" s="281"/>
      <c r="I435" s="281"/>
      <c r="J435" s="281"/>
      <c r="K435" s="259"/>
      <c r="L435" s="281"/>
      <c r="M435" s="281"/>
      <c r="N435" s="281"/>
      <c r="O435" s="281"/>
      <c r="P435" s="281"/>
      <c r="Q435" s="281"/>
    </row>
    <row r="436" spans="1:17" hidden="1">
      <c r="A436" s="281" t="s">
        <v>486</v>
      </c>
      <c r="B436" s="281"/>
      <c r="C436" s="281"/>
      <c r="D436" s="259"/>
      <c r="E436" s="259"/>
      <c r="F436" s="281"/>
      <c r="G436" s="259"/>
      <c r="H436" s="281"/>
      <c r="I436" s="281"/>
      <c r="J436" s="281"/>
      <c r="K436" s="259"/>
      <c r="L436" s="281"/>
      <c r="M436" s="281"/>
      <c r="N436" s="281"/>
      <c r="O436" s="281"/>
      <c r="P436" s="281"/>
      <c r="Q436" s="281"/>
    </row>
    <row r="437" spans="1:17" hidden="1">
      <c r="A437" s="281" t="s">
        <v>458</v>
      </c>
      <c r="B437" s="281"/>
      <c r="C437" s="257"/>
      <c r="D437" s="259"/>
      <c r="E437" s="259"/>
      <c r="F437" s="281"/>
      <c r="G437" s="259"/>
      <c r="H437" s="281"/>
      <c r="I437" s="281"/>
      <c r="J437" s="281"/>
      <c r="K437" s="259"/>
      <c r="L437" s="281"/>
      <c r="M437" s="281"/>
      <c r="N437" s="281"/>
      <c r="O437" s="281"/>
      <c r="P437" s="281"/>
      <c r="Q437" s="281"/>
    </row>
    <row r="438" spans="1:17" hidden="1">
      <c r="A438" s="281" t="s">
        <v>455</v>
      </c>
      <c r="B438" s="281"/>
      <c r="C438" s="257">
        <v>2</v>
      </c>
      <c r="D438" s="290">
        <v>104.52000000000001</v>
      </c>
      <c r="E438" s="256"/>
      <c r="F438" s="259">
        <f>ROUND(D438*$C438,0)</f>
        <v>209</v>
      </c>
      <c r="G438" s="290">
        <f>$G$161</f>
        <v>117.12</v>
      </c>
      <c r="I438" s="259">
        <f>ROUND(G438*$C438,0)</f>
        <v>234</v>
      </c>
      <c r="J438" s="259"/>
      <c r="K438" s="290">
        <f>$K$161</f>
        <v>119.88</v>
      </c>
      <c r="L438" s="259"/>
      <c r="M438" s="259">
        <f>ROUND(K438*$C438,0)</f>
        <v>240</v>
      </c>
      <c r="N438" s="259"/>
      <c r="O438" s="259"/>
      <c r="P438" s="259"/>
      <c r="Q438" s="259"/>
    </row>
    <row r="439" spans="1:17" hidden="1">
      <c r="A439" s="281" t="s">
        <v>456</v>
      </c>
      <c r="B439" s="281"/>
      <c r="C439" s="257">
        <v>81.084931506849301</v>
      </c>
      <c r="D439" s="290">
        <v>155.76</v>
      </c>
      <c r="E439" s="329"/>
      <c r="F439" s="259">
        <f>ROUND(D439*$C439,0)</f>
        <v>12630</v>
      </c>
      <c r="G439" s="290">
        <f>$G$162</f>
        <v>174.48</v>
      </c>
      <c r="H439" s="330"/>
      <c r="I439" s="259">
        <f t="shared" ref="I439:I440" si="58">ROUND(G439*$C439,0)</f>
        <v>14148</v>
      </c>
      <c r="J439" s="259"/>
      <c r="K439" s="290">
        <f>$K$162</f>
        <v>178.68</v>
      </c>
      <c r="L439" s="259"/>
      <c r="M439" s="259">
        <f t="shared" ref="M439:M440" si="59">ROUND(K439*$C439,0)</f>
        <v>14488</v>
      </c>
      <c r="N439" s="259"/>
      <c r="O439" s="259"/>
      <c r="P439" s="259"/>
      <c r="Q439" s="259"/>
    </row>
    <row r="440" spans="1:17" hidden="1">
      <c r="A440" s="281" t="s">
        <v>457</v>
      </c>
      <c r="B440" s="281"/>
      <c r="C440" s="257">
        <v>2711.9452054794501</v>
      </c>
      <c r="D440" s="290">
        <v>11.040000000000001</v>
      </c>
      <c r="E440" s="329"/>
      <c r="F440" s="259">
        <f>ROUND(D440*$C440,0)</f>
        <v>29940</v>
      </c>
      <c r="G440" s="290">
        <f>$G$163</f>
        <v>12.24</v>
      </c>
      <c r="H440" s="330"/>
      <c r="I440" s="259">
        <f t="shared" si="58"/>
        <v>33194</v>
      </c>
      <c r="J440" s="259"/>
      <c r="K440" s="290">
        <f>$K$163</f>
        <v>12.48</v>
      </c>
      <c r="L440" s="259"/>
      <c r="M440" s="259">
        <f t="shared" si="59"/>
        <v>33845</v>
      </c>
      <c r="N440" s="259"/>
      <c r="O440" s="259"/>
      <c r="P440" s="259"/>
      <c r="Q440" s="259"/>
    </row>
    <row r="441" spans="1:17" hidden="1">
      <c r="A441" s="281" t="s">
        <v>459</v>
      </c>
      <c r="B441" s="281"/>
      <c r="C441" s="257">
        <v>83.084931506849301</v>
      </c>
      <c r="D441" s="290"/>
      <c r="E441" s="256"/>
      <c r="F441" s="259"/>
      <c r="G441" s="259"/>
      <c r="I441" s="259"/>
      <c r="J441" s="259"/>
      <c r="K441" s="259"/>
      <c r="L441" s="259"/>
      <c r="M441" s="259"/>
      <c r="N441" s="259"/>
      <c r="O441" s="259"/>
      <c r="P441" s="259"/>
      <c r="Q441" s="259"/>
    </row>
    <row r="442" spans="1:17" hidden="1">
      <c r="A442" s="281" t="s">
        <v>487</v>
      </c>
      <c r="B442" s="281"/>
      <c r="C442" s="257">
        <v>967.71261904761934</v>
      </c>
      <c r="D442" s="290"/>
      <c r="E442" s="256"/>
      <c r="F442" s="259"/>
      <c r="G442" s="290" t="s">
        <v>65</v>
      </c>
      <c r="I442" s="259"/>
      <c r="J442" s="259"/>
      <c r="K442" s="328" t="s">
        <v>65</v>
      </c>
      <c r="L442" s="259"/>
      <c r="M442" s="259"/>
      <c r="N442" s="259"/>
      <c r="O442" s="259"/>
      <c r="P442" s="259"/>
      <c r="Q442" s="259"/>
    </row>
    <row r="443" spans="1:17" hidden="1">
      <c r="A443" s="281" t="s">
        <v>460</v>
      </c>
      <c r="B443" s="281"/>
      <c r="C443" s="257">
        <v>7906.5367188213504</v>
      </c>
      <c r="D443" s="260">
        <v>3.4</v>
      </c>
      <c r="F443" s="259">
        <f>ROUND(D443*$C443,0)</f>
        <v>26882</v>
      </c>
      <c r="G443" s="290">
        <f>$G$170</f>
        <v>3.7</v>
      </c>
      <c r="I443" s="259">
        <f>ROUND(G443*C443,0)</f>
        <v>29254</v>
      </c>
      <c r="J443" s="259"/>
      <c r="K443" s="290">
        <f>$K$170</f>
        <v>3.8</v>
      </c>
      <c r="L443" s="259"/>
      <c r="M443" s="259">
        <f>ROUND(K443*C443,0)</f>
        <v>30045</v>
      </c>
      <c r="N443" s="259"/>
      <c r="O443" s="259"/>
      <c r="P443" s="259"/>
      <c r="Q443" s="259"/>
    </row>
    <row r="444" spans="1:17" hidden="1">
      <c r="A444" s="281" t="s">
        <v>461</v>
      </c>
      <c r="B444" s="281"/>
      <c r="C444" s="257">
        <v>154025</v>
      </c>
      <c r="D444" s="295">
        <v>9.766</v>
      </c>
      <c r="E444" s="240" t="s">
        <v>429</v>
      </c>
      <c r="F444" s="259">
        <f>ROUND(D444*$C444/100,0)</f>
        <v>15042</v>
      </c>
      <c r="G444" s="295">
        <f>$G$171</f>
        <v>10.628</v>
      </c>
      <c r="H444" s="240" t="s">
        <v>429</v>
      </c>
      <c r="I444" s="259">
        <f>ROUND(G444*C444/100,0)</f>
        <v>16370</v>
      </c>
      <c r="J444" s="259"/>
      <c r="K444" s="295">
        <f>$K$171</f>
        <v>10.878</v>
      </c>
      <c r="L444" s="259"/>
      <c r="M444" s="259">
        <f>ROUND(K444*C444/100,0)</f>
        <v>16755</v>
      </c>
      <c r="N444" s="259"/>
      <c r="O444" s="259"/>
      <c r="P444" s="259"/>
      <c r="Q444" s="259"/>
    </row>
    <row r="445" spans="1:17" hidden="1">
      <c r="A445" s="281" t="s">
        <v>462</v>
      </c>
      <c r="B445" s="281"/>
      <c r="C445" s="257">
        <v>130955</v>
      </c>
      <c r="D445" s="295">
        <v>6.7460000000000004</v>
      </c>
      <c r="E445" s="240" t="s">
        <v>429</v>
      </c>
      <c r="F445" s="259">
        <f>ROUND(D445*$C445/100,0)</f>
        <v>8834</v>
      </c>
      <c r="G445" s="295">
        <f>$G$172</f>
        <v>7.3410000000000002</v>
      </c>
      <c r="H445" s="240" t="s">
        <v>429</v>
      </c>
      <c r="I445" s="259">
        <f t="shared" ref="I445:I447" si="60">ROUND(G445*C445/100,0)</f>
        <v>9613</v>
      </c>
      <c r="J445" s="259"/>
      <c r="K445" s="295">
        <f>$K$172</f>
        <v>7.5140000000000002</v>
      </c>
      <c r="L445" s="259"/>
      <c r="M445" s="259">
        <f>ROUND(K445*C445/100,0)</f>
        <v>9840</v>
      </c>
      <c r="N445" s="259"/>
      <c r="O445" s="259"/>
      <c r="P445" s="259"/>
      <c r="Q445" s="259"/>
    </row>
    <row r="446" spans="1:17" hidden="1">
      <c r="A446" s="281" t="s">
        <v>463</v>
      </c>
      <c r="B446" s="281"/>
      <c r="C446" s="257">
        <v>0</v>
      </c>
      <c r="D446" s="295">
        <v>5.8120000000000003</v>
      </c>
      <c r="E446" s="240" t="s">
        <v>429</v>
      </c>
      <c r="F446" s="259">
        <f>ROUND(D446*$C446/100,0)</f>
        <v>0</v>
      </c>
      <c r="G446" s="295">
        <f>$G$173</f>
        <v>6.3240000000000007</v>
      </c>
      <c r="H446" s="240" t="s">
        <v>429</v>
      </c>
      <c r="I446" s="259">
        <f t="shared" si="60"/>
        <v>0</v>
      </c>
      <c r="J446" s="259"/>
      <c r="K446" s="295">
        <f>$K$173</f>
        <v>6.4720000000000004</v>
      </c>
      <c r="L446" s="259"/>
      <c r="M446" s="259">
        <f>ROUND(K446*C446/100,0)</f>
        <v>0</v>
      </c>
      <c r="N446" s="259"/>
      <c r="O446" s="259"/>
      <c r="P446" s="259"/>
      <c r="Q446" s="259"/>
    </row>
    <row r="447" spans="1:17" hidden="1">
      <c r="A447" s="281" t="s">
        <v>464</v>
      </c>
      <c r="B447" s="281"/>
      <c r="C447" s="257">
        <v>1569.0261904761901</v>
      </c>
      <c r="D447" s="335">
        <v>56</v>
      </c>
      <c r="E447" s="256" t="s">
        <v>429</v>
      </c>
      <c r="F447" s="259">
        <f>ROUND(D447*$C447/100,0)</f>
        <v>879</v>
      </c>
      <c r="G447" s="352">
        <f>$G$174</f>
        <v>57</v>
      </c>
      <c r="H447" s="240" t="s">
        <v>429</v>
      </c>
      <c r="I447" s="259">
        <f t="shared" si="60"/>
        <v>894</v>
      </c>
      <c r="J447" s="259"/>
      <c r="K447" s="352">
        <f>$K$174</f>
        <v>58</v>
      </c>
      <c r="L447" s="259"/>
      <c r="M447" s="259">
        <f>ROUND(K447*C447/100,0)</f>
        <v>910</v>
      </c>
      <c r="N447" s="259"/>
      <c r="O447" s="259"/>
      <c r="P447" s="259"/>
      <c r="Q447" s="259"/>
    </row>
    <row r="448" spans="1:17" hidden="1">
      <c r="A448" s="339" t="s">
        <v>471</v>
      </c>
      <c r="B448" s="281"/>
      <c r="C448" s="257"/>
      <c r="D448" s="340">
        <v>-0.01</v>
      </c>
      <c r="E448" s="256"/>
      <c r="F448" s="259"/>
      <c r="G448" s="341">
        <v>-0.01</v>
      </c>
      <c r="I448" s="259"/>
      <c r="J448" s="259"/>
      <c r="K448" s="341">
        <v>-0.01</v>
      </c>
      <c r="L448" s="259"/>
      <c r="M448" s="259"/>
      <c r="N448" s="259"/>
      <c r="O448" s="259"/>
      <c r="P448" s="259"/>
      <c r="Q448" s="259"/>
    </row>
    <row r="449" spans="1:17" hidden="1">
      <c r="A449" s="281" t="s">
        <v>455</v>
      </c>
      <c r="B449" s="281"/>
      <c r="C449" s="257">
        <v>0</v>
      </c>
      <c r="D449" s="328">
        <v>104.52000000000001</v>
      </c>
      <c r="E449" s="256"/>
      <c r="F449" s="259">
        <f>-ROUND(D449*$C449/100,0)</f>
        <v>0</v>
      </c>
      <c r="G449" s="328">
        <f>$G$182</f>
        <v>9.76</v>
      </c>
      <c r="H449" s="256"/>
      <c r="I449" s="259">
        <f>-ROUND(G449*$C449/100,0)</f>
        <v>0</v>
      </c>
      <c r="J449" s="259"/>
      <c r="K449" s="328">
        <f>$K$182</f>
        <v>9.99</v>
      </c>
      <c r="L449" s="259"/>
      <c r="M449" s="259">
        <f>-ROUND(K449*$C449/100,0)</f>
        <v>0</v>
      </c>
      <c r="N449" s="259"/>
      <c r="O449" s="259"/>
      <c r="P449" s="259"/>
      <c r="Q449" s="259"/>
    </row>
    <row r="450" spans="1:17" hidden="1">
      <c r="A450" s="281" t="s">
        <v>456</v>
      </c>
      <c r="B450" s="281"/>
      <c r="C450" s="257">
        <v>0</v>
      </c>
      <c r="D450" s="328">
        <v>155.76</v>
      </c>
      <c r="E450" s="256"/>
      <c r="F450" s="259">
        <f>-ROUND(D450*$C450/100,0)</f>
        <v>0</v>
      </c>
      <c r="G450" s="328">
        <f>$G$183</f>
        <v>14.54</v>
      </c>
      <c r="H450" s="256"/>
      <c r="I450" s="259">
        <f t="shared" ref="I450:I452" si="61">-ROUND(G450*$C450/100,0)</f>
        <v>0</v>
      </c>
      <c r="J450" s="259"/>
      <c r="K450" s="328">
        <f>$K$183</f>
        <v>14.89</v>
      </c>
      <c r="L450" s="259"/>
      <c r="M450" s="259">
        <f t="shared" ref="M450:M452" si="62">-ROUND(K450*$C450/100,0)</f>
        <v>0</v>
      </c>
      <c r="N450" s="259"/>
      <c r="O450" s="259"/>
      <c r="P450" s="259"/>
      <c r="Q450" s="259"/>
    </row>
    <row r="451" spans="1:17" hidden="1">
      <c r="A451" s="281" t="s">
        <v>472</v>
      </c>
      <c r="B451" s="281"/>
      <c r="C451" s="257">
        <v>0</v>
      </c>
      <c r="D451" s="328">
        <v>11.040000000000001</v>
      </c>
      <c r="E451" s="256"/>
      <c r="F451" s="259">
        <f>-ROUND(D451*$C451/100,0)</f>
        <v>0</v>
      </c>
      <c r="G451" s="328">
        <f>$G$184</f>
        <v>1.02</v>
      </c>
      <c r="H451" s="256"/>
      <c r="I451" s="259">
        <f t="shared" si="61"/>
        <v>0</v>
      </c>
      <c r="J451" s="259"/>
      <c r="K451" s="328">
        <f>$K$184</f>
        <v>1.04</v>
      </c>
      <c r="L451" s="259"/>
      <c r="M451" s="259">
        <f t="shared" si="62"/>
        <v>0</v>
      </c>
      <c r="N451" s="259"/>
      <c r="O451" s="259"/>
      <c r="P451" s="259"/>
      <c r="Q451" s="259"/>
    </row>
    <row r="452" spans="1:17" hidden="1">
      <c r="A452" s="281" t="s">
        <v>473</v>
      </c>
      <c r="B452" s="281"/>
      <c r="C452" s="257">
        <v>0</v>
      </c>
      <c r="D452" s="328">
        <v>3.4</v>
      </c>
      <c r="F452" s="259">
        <f>-ROUND(D452*$C452/100,0)</f>
        <v>0</v>
      </c>
      <c r="G452" s="328">
        <f>$G$185</f>
        <v>3.7</v>
      </c>
      <c r="I452" s="259">
        <f t="shared" si="61"/>
        <v>0</v>
      </c>
      <c r="J452" s="259"/>
      <c r="K452" s="328">
        <f>$K$185</f>
        <v>3.8</v>
      </c>
      <c r="L452" s="259"/>
      <c r="M452" s="259">
        <f t="shared" si="62"/>
        <v>0</v>
      </c>
      <c r="N452" s="259"/>
      <c r="O452" s="259"/>
      <c r="P452" s="259"/>
      <c r="Q452" s="259"/>
    </row>
    <row r="453" spans="1:17" hidden="1">
      <c r="A453" s="281" t="s">
        <v>474</v>
      </c>
      <c r="B453" s="281"/>
      <c r="C453" s="257">
        <v>0</v>
      </c>
      <c r="D453" s="342">
        <v>9.766</v>
      </c>
      <c r="E453" s="240" t="s">
        <v>429</v>
      </c>
      <c r="F453" s="259">
        <f>ROUND(D453*$C453/100*D448,0)</f>
        <v>0</v>
      </c>
      <c r="G453" s="353">
        <f>$G$186</f>
        <v>10.628</v>
      </c>
      <c r="H453" s="240" t="s">
        <v>429</v>
      </c>
      <c r="I453" s="259">
        <f>ROUND(G453*$C453/100*G448,0)</f>
        <v>0</v>
      </c>
      <c r="J453" s="259"/>
      <c r="K453" s="353">
        <f>$K$186</f>
        <v>10.878</v>
      </c>
      <c r="L453" s="259"/>
      <c r="M453" s="259">
        <f>ROUND(K453*$C453/100*K448,0)</f>
        <v>0</v>
      </c>
      <c r="N453" s="259"/>
      <c r="O453" s="259"/>
      <c r="P453" s="259"/>
      <c r="Q453" s="259"/>
    </row>
    <row r="454" spans="1:17" hidden="1">
      <c r="A454" s="281" t="s">
        <v>462</v>
      </c>
      <c r="B454" s="281"/>
      <c r="C454" s="257">
        <v>0</v>
      </c>
      <c r="D454" s="342">
        <v>6.7460000000000004</v>
      </c>
      <c r="E454" s="240" t="s">
        <v>429</v>
      </c>
      <c r="F454" s="259">
        <f>ROUND(D454*$C454/100*D448,0)</f>
        <v>0</v>
      </c>
      <c r="G454" s="354">
        <f>$G$187</f>
        <v>7.3410000000000002</v>
      </c>
      <c r="H454" s="240" t="s">
        <v>429</v>
      </c>
      <c r="I454" s="259">
        <f>ROUND(G454*$C454/100*G448,0)</f>
        <v>0</v>
      </c>
      <c r="J454" s="259"/>
      <c r="K454" s="354">
        <f>$K$187</f>
        <v>7.5140000000000002</v>
      </c>
      <c r="L454" s="259"/>
      <c r="M454" s="259">
        <f>ROUND(K454*$C454/100*K448,0)</f>
        <v>0</v>
      </c>
      <c r="N454" s="259"/>
      <c r="O454" s="259"/>
      <c r="P454" s="259"/>
      <c r="Q454" s="259"/>
    </row>
    <row r="455" spans="1:17" hidden="1">
      <c r="A455" s="281" t="s">
        <v>463</v>
      </c>
      <c r="B455" s="281"/>
      <c r="C455" s="257">
        <v>0</v>
      </c>
      <c r="D455" s="342">
        <v>5.8120000000000003</v>
      </c>
      <c r="E455" s="240" t="s">
        <v>429</v>
      </c>
      <c r="F455" s="259">
        <f>ROUND(D455*$C455/100*D448,0)</f>
        <v>0</v>
      </c>
      <c r="G455" s="342">
        <f>$G$188</f>
        <v>6.3240000000000007</v>
      </c>
      <c r="H455" s="240" t="s">
        <v>429</v>
      </c>
      <c r="I455" s="259">
        <f>ROUND(G455*$C455/100*G448,0)</f>
        <v>0</v>
      </c>
      <c r="J455" s="259"/>
      <c r="K455" s="342">
        <f>$K$188</f>
        <v>6.4720000000000004</v>
      </c>
      <c r="L455" s="259"/>
      <c r="M455" s="259">
        <f>ROUND(K455*$C455/100*K448,0)</f>
        <v>0</v>
      </c>
      <c r="N455" s="259"/>
      <c r="O455" s="259"/>
      <c r="P455" s="259"/>
      <c r="Q455" s="259"/>
    </row>
    <row r="456" spans="1:17" hidden="1">
      <c r="A456" s="281" t="s">
        <v>464</v>
      </c>
      <c r="B456" s="281"/>
      <c r="C456" s="257">
        <v>0</v>
      </c>
      <c r="D456" s="343">
        <v>56</v>
      </c>
      <c r="E456" s="240" t="s">
        <v>429</v>
      </c>
      <c r="F456" s="259">
        <f>ROUND(D456*$C456/100*D448,0)</f>
        <v>0</v>
      </c>
      <c r="G456" s="355">
        <f>$G$214</f>
        <v>57</v>
      </c>
      <c r="H456" s="240" t="s">
        <v>429</v>
      </c>
      <c r="I456" s="259">
        <f>ROUND(G456*$C456/100*G448,0)</f>
        <v>0</v>
      </c>
      <c r="J456" s="259"/>
      <c r="K456" s="355">
        <f>$K$214</f>
        <v>58</v>
      </c>
      <c r="L456" s="259"/>
      <c r="M456" s="259">
        <f>ROUND(K456*$C456/100*K448,0)</f>
        <v>0</v>
      </c>
      <c r="N456" s="259"/>
      <c r="O456" s="259"/>
      <c r="P456" s="259"/>
      <c r="Q456" s="259"/>
    </row>
    <row r="457" spans="1:17" hidden="1">
      <c r="A457" s="281" t="s">
        <v>475</v>
      </c>
      <c r="B457" s="281"/>
      <c r="C457" s="257">
        <v>0</v>
      </c>
      <c r="D457" s="260">
        <v>60</v>
      </c>
      <c r="E457" s="256"/>
      <c r="F457" s="259">
        <f>ROUND(D457*$C457,0)</f>
        <v>0</v>
      </c>
      <c r="G457" s="290">
        <f>$G$190</f>
        <v>60</v>
      </c>
      <c r="I457" s="259">
        <f>ROUND(G457*C457,0)</f>
        <v>0</v>
      </c>
      <c r="J457" s="259"/>
      <c r="K457" s="290">
        <f>$K$190</f>
        <v>60</v>
      </c>
      <c r="L457" s="259"/>
      <c r="M457" s="259">
        <f>ROUND(K457*C457,0)</f>
        <v>0</v>
      </c>
      <c r="N457" s="259"/>
      <c r="O457" s="259"/>
      <c r="P457" s="259"/>
      <c r="Q457" s="259"/>
    </row>
    <row r="458" spans="1:17" hidden="1">
      <c r="A458" s="281" t="s">
        <v>476</v>
      </c>
      <c r="B458" s="281"/>
      <c r="C458" s="257">
        <v>0</v>
      </c>
      <c r="D458" s="344">
        <v>-30</v>
      </c>
      <c r="E458" s="256" t="s">
        <v>429</v>
      </c>
      <c r="F458" s="259">
        <f>ROUND(D458*$C458/100,0)</f>
        <v>0</v>
      </c>
      <c r="G458" s="344">
        <f>$G$191</f>
        <v>-30</v>
      </c>
      <c r="H458" s="240" t="s">
        <v>429</v>
      </c>
      <c r="I458" s="259">
        <f>ROUND(G458*C458/100,0)</f>
        <v>0</v>
      </c>
      <c r="J458" s="259"/>
      <c r="K458" s="344">
        <f>$K$191</f>
        <v>-30</v>
      </c>
      <c r="L458" s="259"/>
      <c r="M458" s="259">
        <f>ROUND(K458*C458/100,0)</f>
        <v>0</v>
      </c>
      <c r="N458" s="259"/>
      <c r="O458" s="259"/>
      <c r="P458" s="259"/>
      <c r="Q458" s="259"/>
    </row>
    <row r="459" spans="1:17" hidden="1">
      <c r="A459" s="281" t="s">
        <v>443</v>
      </c>
      <c r="B459" s="281"/>
      <c r="C459" s="257">
        <f>SUM(C444:C446)</f>
        <v>284980</v>
      </c>
      <c r="D459" s="335"/>
      <c r="E459" s="259"/>
      <c r="F459" s="259">
        <f>SUM(F438:F458)</f>
        <v>94416</v>
      </c>
      <c r="G459" s="335"/>
      <c r="I459" s="259">
        <f>SUM(I438:I458)</f>
        <v>103707</v>
      </c>
      <c r="J459" s="259"/>
      <c r="K459" s="360"/>
      <c r="L459" s="259"/>
      <c r="M459" s="259">
        <f>SUM(M438:M458)</f>
        <v>106123</v>
      </c>
      <c r="N459" s="259"/>
      <c r="O459" s="259"/>
      <c r="P459" s="259"/>
      <c r="Q459" s="259"/>
    </row>
    <row r="460" spans="1:17" hidden="1">
      <c r="A460" s="281" t="s">
        <v>413</v>
      </c>
      <c r="B460" s="281"/>
      <c r="C460" s="359">
        <v>1965.5392472718752</v>
      </c>
      <c r="F460" s="346">
        <f>I460</f>
        <v>783.73149966378082</v>
      </c>
      <c r="I460" s="346">
        <v>783.73149966378082</v>
      </c>
      <c r="J460" s="256"/>
      <c r="L460" s="256"/>
      <c r="M460" s="346">
        <v>783.73149966378082</v>
      </c>
      <c r="N460" s="256"/>
      <c r="O460" s="256"/>
      <c r="P460" s="256"/>
      <c r="Q460" s="256"/>
    </row>
    <row r="461" spans="1:17" ht="16.5" hidden="1" thickBot="1">
      <c r="A461" s="281" t="s">
        <v>444</v>
      </c>
      <c r="B461" s="281"/>
      <c r="C461" s="320">
        <f>SUM(C459:C460)</f>
        <v>286945.5392472719</v>
      </c>
      <c r="D461" s="357"/>
      <c r="E461" s="348"/>
      <c r="F461" s="349">
        <f>F459+F460</f>
        <v>95199.731499663787</v>
      </c>
      <c r="G461" s="357"/>
      <c r="H461" s="350"/>
      <c r="I461" s="349">
        <f>I459+I460</f>
        <v>104490.73149966379</v>
      </c>
      <c r="J461" s="349"/>
      <c r="K461" s="357"/>
      <c r="L461" s="349"/>
      <c r="M461" s="349">
        <f>M459+M460</f>
        <v>106906.73149966379</v>
      </c>
      <c r="N461" s="349"/>
      <c r="O461" s="349"/>
      <c r="P461" s="349"/>
      <c r="Q461" s="349"/>
    </row>
    <row r="462" spans="1:17" hidden="1">
      <c r="A462" s="281"/>
      <c r="B462" s="281"/>
      <c r="C462" s="282"/>
      <c r="D462" s="260" t="s">
        <v>65</v>
      </c>
      <c r="E462" s="259"/>
      <c r="F462" s="259"/>
      <c r="G462" s="260" t="s">
        <v>65</v>
      </c>
      <c r="H462" s="281"/>
      <c r="I462" s="259"/>
      <c r="J462" s="259"/>
      <c r="K462" s="291" t="s">
        <v>65</v>
      </c>
      <c r="L462" s="259"/>
      <c r="M462" s="259"/>
      <c r="N462" s="259"/>
      <c r="O462" s="259"/>
      <c r="P462" s="259"/>
      <c r="Q462" s="259"/>
    </row>
    <row r="463" spans="1:17" hidden="1">
      <c r="A463" s="255" t="s">
        <v>485</v>
      </c>
      <c r="B463" s="281"/>
      <c r="C463" s="281"/>
      <c r="D463" s="259"/>
      <c r="E463" s="259"/>
      <c r="F463" s="281" t="s">
        <v>65</v>
      </c>
      <c r="G463" s="259"/>
      <c r="H463" s="281"/>
      <c r="I463" s="281"/>
      <c r="J463" s="281"/>
      <c r="K463" s="259"/>
      <c r="L463" s="281"/>
      <c r="M463" s="281"/>
      <c r="N463" s="281"/>
      <c r="O463" s="281"/>
      <c r="P463" s="281"/>
      <c r="Q463" s="281"/>
    </row>
    <row r="464" spans="1:17" hidden="1">
      <c r="A464" s="281" t="s">
        <v>482</v>
      </c>
      <c r="B464" s="281"/>
      <c r="C464" s="281"/>
      <c r="D464" s="259"/>
      <c r="E464" s="259"/>
      <c r="F464" s="281"/>
      <c r="G464" s="259"/>
      <c r="H464" s="281"/>
      <c r="I464" s="281"/>
      <c r="J464" s="281"/>
      <c r="K464" s="259"/>
      <c r="L464" s="281"/>
      <c r="M464" s="281"/>
      <c r="N464" s="281"/>
      <c r="O464" s="281"/>
      <c r="P464" s="281"/>
      <c r="Q464" s="281"/>
    </row>
    <row r="465" spans="1:17" hidden="1">
      <c r="A465" s="281" t="s">
        <v>486</v>
      </c>
      <c r="B465" s="281"/>
      <c r="C465" s="281"/>
      <c r="D465" s="259"/>
      <c r="E465" s="259"/>
      <c r="F465" s="281"/>
      <c r="G465" s="259"/>
      <c r="H465" s="281"/>
      <c r="I465" s="281"/>
      <c r="J465" s="281"/>
      <c r="K465" s="259"/>
      <c r="L465" s="281"/>
      <c r="M465" s="281"/>
      <c r="N465" s="281"/>
      <c r="O465" s="281"/>
      <c r="P465" s="281"/>
      <c r="Q465" s="281"/>
    </row>
    <row r="466" spans="1:17" hidden="1">
      <c r="A466" s="281" t="s">
        <v>458</v>
      </c>
      <c r="B466" s="281"/>
      <c r="C466" s="257"/>
      <c r="D466" s="259"/>
      <c r="E466" s="259"/>
      <c r="F466" s="281"/>
      <c r="G466" s="259"/>
      <c r="H466" s="281"/>
      <c r="I466" s="281"/>
      <c r="J466" s="281"/>
      <c r="K466" s="259"/>
      <c r="L466" s="281"/>
      <c r="M466" s="281"/>
      <c r="N466" s="281"/>
      <c r="O466" s="281"/>
      <c r="P466" s="281"/>
      <c r="Q466" s="281"/>
    </row>
    <row r="467" spans="1:17" hidden="1">
      <c r="A467" s="281" t="s">
        <v>455</v>
      </c>
      <c r="B467" s="281"/>
      <c r="C467" s="257">
        <v>0</v>
      </c>
      <c r="D467" s="290">
        <v>104.52000000000001</v>
      </c>
      <c r="E467" s="256"/>
      <c r="F467" s="259">
        <f>ROUND(D467*$C467,0)</f>
        <v>0</v>
      </c>
      <c r="G467" s="290">
        <v>117</v>
      </c>
      <c r="I467" s="259">
        <f>ROUND(G467*$C467,0)</f>
        <v>0</v>
      </c>
      <c r="J467" s="259"/>
      <c r="K467" s="291">
        <v>119.76</v>
      </c>
      <c r="L467" s="259"/>
      <c r="M467" s="259">
        <f>ROUND(K467*$C467,0)</f>
        <v>0</v>
      </c>
      <c r="N467" s="259"/>
      <c r="O467" s="259"/>
      <c r="P467" s="259"/>
      <c r="Q467" s="259"/>
    </row>
    <row r="468" spans="1:17" hidden="1">
      <c r="A468" s="281" t="s">
        <v>456</v>
      </c>
      <c r="B468" s="281"/>
      <c r="C468" s="257">
        <v>1</v>
      </c>
      <c r="D468" s="290">
        <v>155.76</v>
      </c>
      <c r="E468" s="329"/>
      <c r="F468" s="259">
        <f>ROUND(D468*$C468,0)</f>
        <v>156</v>
      </c>
      <c r="G468" s="290">
        <v>174.24</v>
      </c>
      <c r="H468" s="330"/>
      <c r="I468" s="259">
        <f t="shared" ref="I468:I469" si="63">ROUND(G468*$C468,0)</f>
        <v>174</v>
      </c>
      <c r="J468" s="259"/>
      <c r="K468" s="291">
        <v>178.2</v>
      </c>
      <c r="L468" s="259"/>
      <c r="M468" s="259">
        <f t="shared" ref="M468:M469" si="64">ROUND(K468*$C468,0)</f>
        <v>178</v>
      </c>
      <c r="N468" s="259"/>
      <c r="O468" s="259"/>
      <c r="P468" s="259"/>
      <c r="Q468" s="259"/>
    </row>
    <row r="469" spans="1:17" hidden="1">
      <c r="A469" s="281" t="s">
        <v>457</v>
      </c>
      <c r="B469" s="281"/>
      <c r="C469" s="257">
        <v>59</v>
      </c>
      <c r="D469" s="290">
        <v>11.040000000000001</v>
      </c>
      <c r="E469" s="329"/>
      <c r="F469" s="259">
        <f>ROUND(D469*$C469,0)</f>
        <v>651</v>
      </c>
      <c r="G469" s="290">
        <v>12.24</v>
      </c>
      <c r="H469" s="330"/>
      <c r="I469" s="259">
        <f t="shared" si="63"/>
        <v>722</v>
      </c>
      <c r="J469" s="259"/>
      <c r="K469" s="291">
        <v>12.48</v>
      </c>
      <c r="L469" s="259"/>
      <c r="M469" s="259">
        <f t="shared" si="64"/>
        <v>736</v>
      </c>
      <c r="N469" s="259"/>
      <c r="O469" s="259"/>
      <c r="P469" s="259"/>
      <c r="Q469" s="259"/>
    </row>
    <row r="470" spans="1:17" hidden="1">
      <c r="A470" s="281" t="s">
        <v>459</v>
      </c>
      <c r="B470" s="281"/>
      <c r="C470" s="257">
        <f>SUM(C467:C468)</f>
        <v>1</v>
      </c>
      <c r="D470" s="290"/>
      <c r="E470" s="256"/>
      <c r="F470" s="259"/>
      <c r="G470" s="259"/>
      <c r="I470" s="259"/>
      <c r="J470" s="259"/>
      <c r="K470" s="259"/>
      <c r="L470" s="259"/>
      <c r="M470" s="259"/>
      <c r="N470" s="259"/>
      <c r="O470" s="259"/>
      <c r="P470" s="259"/>
      <c r="Q470" s="259"/>
    </row>
    <row r="471" spans="1:17" hidden="1">
      <c r="A471" s="281" t="s">
        <v>487</v>
      </c>
      <c r="B471" s="281"/>
      <c r="C471" s="257">
        <v>11.655555555555599</v>
      </c>
      <c r="D471" s="290"/>
      <c r="E471" s="256"/>
      <c r="F471" s="259"/>
      <c r="G471" s="290" t="s">
        <v>65</v>
      </c>
      <c r="I471" s="259"/>
      <c r="J471" s="259"/>
      <c r="K471" s="328" t="s">
        <v>65</v>
      </c>
      <c r="L471" s="259"/>
      <c r="M471" s="259"/>
      <c r="N471" s="259"/>
      <c r="O471" s="259"/>
      <c r="P471" s="259"/>
      <c r="Q471" s="259"/>
    </row>
    <row r="472" spans="1:17" hidden="1">
      <c r="A472" s="281" t="s">
        <v>460</v>
      </c>
      <c r="B472" s="281"/>
      <c r="C472" s="257">
        <v>170</v>
      </c>
      <c r="D472" s="260">
        <v>3.4</v>
      </c>
      <c r="F472" s="259">
        <f>ROUND(D472*$C472,0)</f>
        <v>578</v>
      </c>
      <c r="G472" s="290">
        <f>$G$170</f>
        <v>3.7</v>
      </c>
      <c r="I472" s="259">
        <f>ROUND(G472*C472,0)</f>
        <v>629</v>
      </c>
      <c r="J472" s="259"/>
      <c r="K472" s="290">
        <f>$K$170</f>
        <v>3.8</v>
      </c>
      <c r="L472" s="259"/>
      <c r="M472" s="259">
        <f>ROUND(K472*C472,0)</f>
        <v>646</v>
      </c>
      <c r="N472" s="259"/>
      <c r="O472" s="259"/>
      <c r="P472" s="259"/>
      <c r="Q472" s="259"/>
    </row>
    <row r="473" spans="1:17" hidden="1">
      <c r="A473" s="281" t="s">
        <v>461</v>
      </c>
      <c r="B473" s="281"/>
      <c r="C473" s="257">
        <v>4897</v>
      </c>
      <c r="D473" s="295">
        <v>9.766</v>
      </c>
      <c r="E473" s="240" t="s">
        <v>429</v>
      </c>
      <c r="F473" s="259">
        <f>ROUND(D473*$C473/100,0)</f>
        <v>478</v>
      </c>
      <c r="G473" s="295">
        <f>$G$171</f>
        <v>10.628</v>
      </c>
      <c r="H473" s="240" t="s">
        <v>429</v>
      </c>
      <c r="I473" s="259">
        <f>ROUND(G473*C473/100,0)</f>
        <v>520</v>
      </c>
      <c r="J473" s="259"/>
      <c r="K473" s="295">
        <f>$K$171</f>
        <v>10.878</v>
      </c>
      <c r="L473" s="259"/>
      <c r="M473" s="259">
        <f>ROUND(K473*C473/100,0)</f>
        <v>533</v>
      </c>
      <c r="N473" s="259"/>
      <c r="O473" s="259"/>
      <c r="P473" s="259"/>
      <c r="Q473" s="259"/>
    </row>
    <row r="474" spans="1:17" hidden="1">
      <c r="A474" s="281" t="s">
        <v>462</v>
      </c>
      <c r="B474" s="281"/>
      <c r="C474" s="257">
        <v>889</v>
      </c>
      <c r="D474" s="295">
        <v>6.7460000000000004</v>
      </c>
      <c r="E474" s="240" t="s">
        <v>429</v>
      </c>
      <c r="F474" s="259">
        <f>ROUND(D474*$C474/100,0)</f>
        <v>60</v>
      </c>
      <c r="G474" s="295">
        <f>$G$172</f>
        <v>7.3410000000000002</v>
      </c>
      <c r="H474" s="240" t="s">
        <v>429</v>
      </c>
      <c r="I474" s="259">
        <f t="shared" ref="I474:I476" si="65">ROUND(G474*C474/100,0)</f>
        <v>65</v>
      </c>
      <c r="J474" s="259"/>
      <c r="K474" s="295">
        <f>$K$172</f>
        <v>7.5140000000000002</v>
      </c>
      <c r="L474" s="259"/>
      <c r="M474" s="259">
        <f>ROUND(K474*C474/100,0)</f>
        <v>67</v>
      </c>
      <c r="N474" s="259"/>
      <c r="O474" s="259"/>
      <c r="P474" s="259"/>
      <c r="Q474" s="259"/>
    </row>
    <row r="475" spans="1:17" hidden="1">
      <c r="A475" s="281" t="s">
        <v>463</v>
      </c>
      <c r="B475" s="281"/>
      <c r="C475" s="257">
        <v>0</v>
      </c>
      <c r="D475" s="295">
        <v>5.8120000000000003</v>
      </c>
      <c r="E475" s="240" t="s">
        <v>429</v>
      </c>
      <c r="F475" s="259">
        <f>ROUND(D475*$C475/100,0)</f>
        <v>0</v>
      </c>
      <c r="G475" s="295">
        <f>$G$173</f>
        <v>6.3240000000000007</v>
      </c>
      <c r="H475" s="240" t="s">
        <v>429</v>
      </c>
      <c r="I475" s="259">
        <f t="shared" si="65"/>
        <v>0</v>
      </c>
      <c r="J475" s="259"/>
      <c r="K475" s="295">
        <f>$K$173</f>
        <v>6.4720000000000004</v>
      </c>
      <c r="L475" s="259"/>
      <c r="M475" s="259">
        <f>ROUND(K475*C475/100,0)</f>
        <v>0</v>
      </c>
      <c r="N475" s="259"/>
      <c r="O475" s="259"/>
      <c r="P475" s="259"/>
      <c r="Q475" s="259"/>
    </row>
    <row r="476" spans="1:17" hidden="1">
      <c r="A476" s="281" t="s">
        <v>464</v>
      </c>
      <c r="B476" s="281"/>
      <c r="C476" s="257">
        <v>0</v>
      </c>
      <c r="D476" s="335">
        <v>56</v>
      </c>
      <c r="E476" s="256" t="s">
        <v>429</v>
      </c>
      <c r="F476" s="259">
        <f>ROUND(D476*$C476/100,0)</f>
        <v>0</v>
      </c>
      <c r="G476" s="352">
        <f>$G$174</f>
        <v>57</v>
      </c>
      <c r="H476" s="240" t="s">
        <v>429</v>
      </c>
      <c r="I476" s="259">
        <f t="shared" si="65"/>
        <v>0</v>
      </c>
      <c r="J476" s="259"/>
      <c r="K476" s="352">
        <f>$K$174</f>
        <v>58</v>
      </c>
      <c r="L476" s="259"/>
      <c r="M476" s="259">
        <f>ROUND(K476*C476/100,0)</f>
        <v>0</v>
      </c>
      <c r="N476" s="259"/>
      <c r="O476" s="259"/>
      <c r="P476" s="259"/>
      <c r="Q476" s="259"/>
    </row>
    <row r="477" spans="1:17" hidden="1">
      <c r="A477" s="339" t="s">
        <v>471</v>
      </c>
      <c r="B477" s="281"/>
      <c r="C477" s="257"/>
      <c r="D477" s="340">
        <v>-0.01</v>
      </c>
      <c r="E477" s="256"/>
      <c r="F477" s="259"/>
      <c r="G477" s="341">
        <v>-0.01</v>
      </c>
      <c r="I477" s="259"/>
      <c r="J477" s="259"/>
      <c r="K477" s="341">
        <v>-0.01</v>
      </c>
      <c r="L477" s="259"/>
      <c r="M477" s="259"/>
      <c r="N477" s="259"/>
      <c r="O477" s="259"/>
      <c r="P477" s="259"/>
      <c r="Q477" s="259"/>
    </row>
    <row r="478" spans="1:17" hidden="1">
      <c r="A478" s="281" t="s">
        <v>455</v>
      </c>
      <c r="B478" s="281"/>
      <c r="C478" s="257">
        <v>0</v>
      </c>
      <c r="D478" s="328">
        <v>104.52000000000001</v>
      </c>
      <c r="E478" s="256"/>
      <c r="F478" s="259">
        <f>-ROUND(D478*$C478/100,0)</f>
        <v>0</v>
      </c>
      <c r="G478" s="328">
        <f>$G$182</f>
        <v>9.76</v>
      </c>
      <c r="H478" s="256"/>
      <c r="I478" s="259">
        <f>-ROUND(G478*$C478/100,0)</f>
        <v>0</v>
      </c>
      <c r="J478" s="259"/>
      <c r="K478" s="328">
        <f>$K$182</f>
        <v>9.99</v>
      </c>
      <c r="L478" s="259"/>
      <c r="M478" s="259">
        <f>-ROUND(K478*$C478/100,0)</f>
        <v>0</v>
      </c>
      <c r="N478" s="259"/>
      <c r="O478" s="259"/>
      <c r="P478" s="259"/>
      <c r="Q478" s="259"/>
    </row>
    <row r="479" spans="1:17" hidden="1">
      <c r="A479" s="281" t="s">
        <v>456</v>
      </c>
      <c r="B479" s="281"/>
      <c r="C479" s="257">
        <v>0</v>
      </c>
      <c r="D479" s="328">
        <v>155.76</v>
      </c>
      <c r="E479" s="256"/>
      <c r="F479" s="259">
        <f>-ROUND(D479*$C479/100,0)</f>
        <v>0</v>
      </c>
      <c r="G479" s="328">
        <f>$G$183</f>
        <v>14.54</v>
      </c>
      <c r="H479" s="256"/>
      <c r="I479" s="259">
        <f t="shared" ref="I479:I481" si="66">-ROUND(G479*$C479/100,0)</f>
        <v>0</v>
      </c>
      <c r="J479" s="259"/>
      <c r="K479" s="328">
        <f>$K$183</f>
        <v>14.89</v>
      </c>
      <c r="L479" s="259"/>
      <c r="M479" s="259">
        <f t="shared" ref="M479:M481" si="67">-ROUND(K479*$C479/100,0)</f>
        <v>0</v>
      </c>
      <c r="N479" s="259"/>
      <c r="O479" s="259"/>
      <c r="P479" s="259"/>
      <c r="Q479" s="259"/>
    </row>
    <row r="480" spans="1:17" hidden="1">
      <c r="A480" s="281" t="s">
        <v>472</v>
      </c>
      <c r="B480" s="281"/>
      <c r="C480" s="257">
        <v>0</v>
      </c>
      <c r="D480" s="328">
        <v>11.040000000000001</v>
      </c>
      <c r="E480" s="256"/>
      <c r="F480" s="259">
        <f>-ROUND(D480*$C480/100,0)</f>
        <v>0</v>
      </c>
      <c r="G480" s="328">
        <f>$G$184</f>
        <v>1.02</v>
      </c>
      <c r="H480" s="256"/>
      <c r="I480" s="259">
        <f t="shared" si="66"/>
        <v>0</v>
      </c>
      <c r="J480" s="259"/>
      <c r="K480" s="328">
        <f>$K$184</f>
        <v>1.04</v>
      </c>
      <c r="L480" s="259"/>
      <c r="M480" s="259">
        <f t="shared" si="67"/>
        <v>0</v>
      </c>
      <c r="N480" s="259"/>
      <c r="O480" s="259"/>
      <c r="P480" s="259"/>
      <c r="Q480" s="259"/>
    </row>
    <row r="481" spans="1:17" hidden="1">
      <c r="A481" s="281" t="s">
        <v>473</v>
      </c>
      <c r="B481" s="281"/>
      <c r="C481" s="257">
        <v>0</v>
      </c>
      <c r="D481" s="328">
        <v>3.4</v>
      </c>
      <c r="F481" s="259">
        <f>-ROUND(D481*$C481/100,0)</f>
        <v>0</v>
      </c>
      <c r="G481" s="328">
        <f>$G$185</f>
        <v>3.7</v>
      </c>
      <c r="I481" s="259">
        <f t="shared" si="66"/>
        <v>0</v>
      </c>
      <c r="J481" s="259"/>
      <c r="K481" s="328">
        <f>$K$185</f>
        <v>3.8</v>
      </c>
      <c r="L481" s="259"/>
      <c r="M481" s="259">
        <f t="shared" si="67"/>
        <v>0</v>
      </c>
      <c r="N481" s="259"/>
      <c r="O481" s="259"/>
      <c r="P481" s="259"/>
      <c r="Q481" s="259"/>
    </row>
    <row r="482" spans="1:17" hidden="1">
      <c r="A482" s="281" t="s">
        <v>474</v>
      </c>
      <c r="B482" s="281"/>
      <c r="C482" s="257">
        <v>0</v>
      </c>
      <c r="D482" s="342">
        <v>9.766</v>
      </c>
      <c r="E482" s="240" t="s">
        <v>429</v>
      </c>
      <c r="F482" s="259">
        <f>ROUND(D482*$C482/100*D477,0)</f>
        <v>0</v>
      </c>
      <c r="G482" s="353">
        <f>$G$186</f>
        <v>10.628</v>
      </c>
      <c r="H482" s="240" t="s">
        <v>429</v>
      </c>
      <c r="I482" s="259">
        <f>ROUND(G482*$C482/100*G477,0)</f>
        <v>0</v>
      </c>
      <c r="J482" s="259"/>
      <c r="K482" s="353">
        <f>$K$186</f>
        <v>10.878</v>
      </c>
      <c r="L482" s="259"/>
      <c r="M482" s="259">
        <f>ROUND(K482*$C482/100*K477,0)</f>
        <v>0</v>
      </c>
      <c r="N482" s="259"/>
      <c r="O482" s="259" t="s">
        <v>65</v>
      </c>
      <c r="P482" s="259"/>
      <c r="Q482" s="259"/>
    </row>
    <row r="483" spans="1:17" hidden="1">
      <c r="A483" s="281" t="s">
        <v>462</v>
      </c>
      <c r="B483" s="281"/>
      <c r="C483" s="257">
        <v>0</v>
      </c>
      <c r="D483" s="342">
        <v>6.7460000000000004</v>
      </c>
      <c r="E483" s="240" t="s">
        <v>429</v>
      </c>
      <c r="F483" s="259">
        <f>ROUND(D483*$C483/100*D477,0)</f>
        <v>0</v>
      </c>
      <c r="G483" s="354">
        <f>$G$187</f>
        <v>7.3410000000000002</v>
      </c>
      <c r="H483" s="240" t="s">
        <v>429</v>
      </c>
      <c r="I483" s="259">
        <f>ROUND(G483*$C483/100*G477,0)</f>
        <v>0</v>
      </c>
      <c r="J483" s="259"/>
      <c r="K483" s="354">
        <f>$K$187</f>
        <v>7.5140000000000002</v>
      </c>
      <c r="L483" s="259"/>
      <c r="M483" s="259">
        <f>ROUND(K483*$C483/100*K477,0)</f>
        <v>0</v>
      </c>
      <c r="N483" s="259"/>
      <c r="O483" s="259"/>
      <c r="P483" s="259"/>
      <c r="Q483" s="259"/>
    </row>
    <row r="484" spans="1:17" hidden="1">
      <c r="A484" s="281" t="s">
        <v>463</v>
      </c>
      <c r="B484" s="281"/>
      <c r="C484" s="257">
        <v>0</v>
      </c>
      <c r="D484" s="342">
        <v>5.8120000000000003</v>
      </c>
      <c r="E484" s="240" t="s">
        <v>429</v>
      </c>
      <c r="F484" s="259">
        <f>ROUND(D484*$C484/100*D477,0)</f>
        <v>0</v>
      </c>
      <c r="G484" s="342">
        <f>$G$188</f>
        <v>6.3240000000000007</v>
      </c>
      <c r="H484" s="240" t="s">
        <v>429</v>
      </c>
      <c r="I484" s="259">
        <f>ROUND(G484*$C484/100*G477,0)</f>
        <v>0</v>
      </c>
      <c r="J484" s="259"/>
      <c r="K484" s="342">
        <f>$K$188</f>
        <v>6.4720000000000004</v>
      </c>
      <c r="L484" s="259"/>
      <c r="M484" s="259">
        <f>ROUND(K484*$C484/100*K477,0)</f>
        <v>0</v>
      </c>
      <c r="N484" s="259"/>
      <c r="O484" s="259"/>
      <c r="P484" s="259"/>
      <c r="Q484" s="259"/>
    </row>
    <row r="485" spans="1:17" hidden="1">
      <c r="A485" s="281" t="s">
        <v>464</v>
      </c>
      <c r="B485" s="281"/>
      <c r="C485" s="257">
        <v>0</v>
      </c>
      <c r="D485" s="343">
        <v>56</v>
      </c>
      <c r="E485" s="240" t="s">
        <v>429</v>
      </c>
      <c r="F485" s="259">
        <f>ROUND(D485*$C485/100*D477,0)</f>
        <v>0</v>
      </c>
      <c r="G485" s="355">
        <f>$G$214</f>
        <v>57</v>
      </c>
      <c r="H485" s="240" t="s">
        <v>429</v>
      </c>
      <c r="I485" s="259">
        <f>ROUND(G485*$C485/100*G477,0)</f>
        <v>0</v>
      </c>
      <c r="J485" s="259"/>
      <c r="K485" s="355">
        <f>$K$214</f>
        <v>58</v>
      </c>
      <c r="L485" s="259"/>
      <c r="M485" s="259">
        <f>ROUND(K485*$C485/100*K477,0)</f>
        <v>0</v>
      </c>
      <c r="N485" s="259"/>
      <c r="O485" s="259"/>
      <c r="P485" s="259"/>
      <c r="Q485" s="259"/>
    </row>
    <row r="486" spans="1:17" hidden="1">
      <c r="A486" s="281" t="s">
        <v>475</v>
      </c>
      <c r="B486" s="281"/>
      <c r="C486" s="257">
        <v>0</v>
      </c>
      <c r="D486" s="260">
        <v>60</v>
      </c>
      <c r="E486" s="256"/>
      <c r="F486" s="259">
        <f>ROUND(D486*$C486,0)</f>
        <v>0</v>
      </c>
      <c r="G486" s="290">
        <f>$G$190</f>
        <v>60</v>
      </c>
      <c r="I486" s="259">
        <f>ROUND(G486*C486,0)</f>
        <v>0</v>
      </c>
      <c r="J486" s="259"/>
      <c r="K486" s="290">
        <f>$K$190</f>
        <v>60</v>
      </c>
      <c r="L486" s="259"/>
      <c r="M486" s="259">
        <f>ROUND(K486*C486,0)</f>
        <v>0</v>
      </c>
      <c r="N486" s="259"/>
      <c r="O486" s="259"/>
      <c r="P486" s="259"/>
      <c r="Q486" s="259"/>
    </row>
    <row r="487" spans="1:17" hidden="1">
      <c r="A487" s="281" t="s">
        <v>476</v>
      </c>
      <c r="B487" s="281"/>
      <c r="C487" s="257">
        <v>0</v>
      </c>
      <c r="D487" s="344">
        <v>-30</v>
      </c>
      <c r="E487" s="256" t="s">
        <v>429</v>
      </c>
      <c r="F487" s="259">
        <f>ROUND(D487*$C487/100,0)</f>
        <v>0</v>
      </c>
      <c r="G487" s="344">
        <f>$G$191</f>
        <v>-30</v>
      </c>
      <c r="H487" s="240" t="s">
        <v>429</v>
      </c>
      <c r="I487" s="259">
        <f>ROUND(G487*C487/100,0)</f>
        <v>0</v>
      </c>
      <c r="J487" s="259"/>
      <c r="K487" s="344">
        <f>$K$191</f>
        <v>-30</v>
      </c>
      <c r="L487" s="259"/>
      <c r="M487" s="259">
        <f>ROUND(K487*C487/100,0)</f>
        <v>0</v>
      </c>
      <c r="N487" s="259"/>
      <c r="O487" s="259"/>
      <c r="P487" s="259"/>
      <c r="Q487" s="259"/>
    </row>
    <row r="488" spans="1:17" hidden="1">
      <c r="A488" s="281" t="s">
        <v>443</v>
      </c>
      <c r="B488" s="281"/>
      <c r="C488" s="257">
        <f>SUM(C473:C475)</f>
        <v>5786</v>
      </c>
      <c r="D488" s="335"/>
      <c r="E488" s="259"/>
      <c r="F488" s="259">
        <f>SUM(F467:F487)</f>
        <v>1923</v>
      </c>
      <c r="G488" s="335"/>
      <c r="I488" s="259">
        <f>SUM(I467:I487)</f>
        <v>2110</v>
      </c>
      <c r="J488" s="259"/>
      <c r="K488" s="360"/>
      <c r="L488" s="259"/>
      <c r="M488" s="259">
        <f>SUM(M467:M487)</f>
        <v>2160</v>
      </c>
      <c r="N488" s="259"/>
      <c r="O488" s="259"/>
      <c r="P488" s="259"/>
      <c r="Q488" s="259"/>
    </row>
    <row r="489" spans="1:17" hidden="1">
      <c r="A489" s="281" t="s">
        <v>413</v>
      </c>
      <c r="B489" s="281"/>
      <c r="C489" s="359">
        <v>17.989857077409003</v>
      </c>
      <c r="F489" s="346">
        <f>I489</f>
        <v>6.4701450675839931</v>
      </c>
      <c r="I489" s="346">
        <v>6.4701450675839931</v>
      </c>
      <c r="J489" s="256"/>
      <c r="L489" s="256"/>
      <c r="M489" s="346">
        <v>6.4701450675839931</v>
      </c>
      <c r="N489" s="256"/>
      <c r="O489" s="256"/>
      <c r="P489" s="256"/>
      <c r="Q489" s="256"/>
    </row>
    <row r="490" spans="1:17" ht="16.5" hidden="1" thickBot="1">
      <c r="A490" s="281" t="s">
        <v>444</v>
      </c>
      <c r="B490" s="281"/>
      <c r="C490" s="320">
        <f>SUM(C488:C489)</f>
        <v>5803.9898570774094</v>
      </c>
      <c r="D490" s="357"/>
      <c r="E490" s="348"/>
      <c r="F490" s="349">
        <f>F488+F489</f>
        <v>1929.4701450675841</v>
      </c>
      <c r="G490" s="357"/>
      <c r="H490" s="350"/>
      <c r="I490" s="349">
        <f>I488+I489</f>
        <v>2116.4701450675839</v>
      </c>
      <c r="J490" s="349"/>
      <c r="K490" s="357"/>
      <c r="L490" s="349"/>
      <c r="M490" s="349">
        <f>M488+M489</f>
        <v>2166.4701450675839</v>
      </c>
      <c r="N490" s="349"/>
      <c r="O490" s="349"/>
      <c r="P490" s="349"/>
      <c r="Q490" s="349"/>
    </row>
    <row r="491" spans="1:17" hidden="1">
      <c r="A491" s="281"/>
      <c r="B491" s="281"/>
      <c r="C491" s="282"/>
      <c r="D491" s="260" t="s">
        <v>65</v>
      </c>
      <c r="E491" s="259"/>
      <c r="F491" s="259"/>
      <c r="G491" s="260" t="s">
        <v>65</v>
      </c>
      <c r="H491" s="281"/>
      <c r="I491" s="259"/>
      <c r="J491" s="259"/>
      <c r="K491" s="291" t="s">
        <v>65</v>
      </c>
      <c r="L491" s="259"/>
      <c r="M491" s="259"/>
      <c r="N491" s="259"/>
      <c r="O491" s="259"/>
      <c r="P491" s="259"/>
      <c r="Q491" s="259"/>
    </row>
    <row r="492" spans="1:17" hidden="1">
      <c r="A492" s="255" t="s">
        <v>488</v>
      </c>
      <c r="B492" s="281"/>
      <c r="C492" s="361"/>
      <c r="D492" s="259"/>
      <c r="E492" s="259"/>
      <c r="F492" s="281"/>
      <c r="G492" s="259"/>
      <c r="H492" s="281"/>
      <c r="I492" s="281"/>
      <c r="J492" s="281"/>
      <c r="K492" s="259"/>
      <c r="L492" s="281"/>
      <c r="M492" s="281"/>
      <c r="N492" s="281"/>
      <c r="O492" s="281"/>
      <c r="P492" s="281"/>
      <c r="Q492" s="281"/>
    </row>
    <row r="493" spans="1:17" hidden="1">
      <c r="A493" s="240" t="s">
        <v>489</v>
      </c>
      <c r="B493" s="281"/>
      <c r="C493" s="281" t="s">
        <v>65</v>
      </c>
      <c r="D493" s="259"/>
      <c r="E493" s="259"/>
      <c r="F493" s="281"/>
      <c r="G493" s="259"/>
      <c r="H493" s="281"/>
      <c r="I493" s="281"/>
      <c r="J493" s="281"/>
      <c r="K493" s="259"/>
      <c r="L493" s="281"/>
      <c r="M493" s="281"/>
      <c r="N493" s="281"/>
      <c r="O493" s="281"/>
      <c r="P493" s="281"/>
      <c r="Q493" s="281"/>
    </row>
    <row r="494" spans="1:17" hidden="1">
      <c r="B494" s="281"/>
      <c r="C494" s="281"/>
      <c r="D494" s="259"/>
      <c r="E494" s="259"/>
      <c r="F494" s="281"/>
      <c r="G494" s="259"/>
      <c r="H494" s="281"/>
      <c r="I494" s="281"/>
      <c r="J494" s="281"/>
      <c r="K494" s="259"/>
      <c r="L494" s="281"/>
      <c r="M494" s="281"/>
      <c r="N494" s="281"/>
      <c r="O494" s="281"/>
      <c r="P494" s="281"/>
      <c r="Q494" s="281"/>
    </row>
    <row r="495" spans="1:17" hidden="1">
      <c r="A495" s="240" t="s">
        <v>458</v>
      </c>
      <c r="B495" s="281"/>
      <c r="C495" s="257"/>
      <c r="D495" s="259"/>
      <c r="E495" s="259"/>
      <c r="F495" s="281"/>
      <c r="G495" s="259"/>
      <c r="H495" s="281"/>
      <c r="I495" s="281"/>
      <c r="J495" s="281"/>
      <c r="K495" s="259"/>
      <c r="L495" s="281"/>
      <c r="M495" s="281"/>
      <c r="N495" s="281"/>
      <c r="O495" s="281"/>
      <c r="P495" s="281"/>
      <c r="Q495" s="281"/>
    </row>
    <row r="496" spans="1:17" hidden="1">
      <c r="A496" s="240" t="s">
        <v>490</v>
      </c>
      <c r="B496" s="281"/>
      <c r="C496" s="257">
        <v>0</v>
      </c>
      <c r="D496" s="304">
        <v>259</v>
      </c>
      <c r="F496" s="256">
        <f t="shared" ref="F496:F498" si="68">ROUND(D496*$C496,0)</f>
        <v>0</v>
      </c>
      <c r="G496" s="304">
        <v>259</v>
      </c>
      <c r="I496" s="256">
        <f>ROUND(E496*$C496,0)</f>
        <v>0</v>
      </c>
      <c r="J496" s="256"/>
      <c r="K496" s="328">
        <v>259</v>
      </c>
      <c r="L496" s="256"/>
      <c r="M496" s="256">
        <f>ROUND(I496*$C496,0)</f>
        <v>0</v>
      </c>
      <c r="N496" s="256"/>
      <c r="O496" s="256"/>
      <c r="P496" s="256"/>
      <c r="Q496" s="256"/>
    </row>
    <row r="497" spans="1:33" hidden="1">
      <c r="A497" s="240" t="s">
        <v>491</v>
      </c>
      <c r="B497" s="281"/>
      <c r="C497" s="257">
        <v>0</v>
      </c>
      <c r="D497" s="304">
        <v>96</v>
      </c>
      <c r="F497" s="256">
        <f t="shared" si="68"/>
        <v>0</v>
      </c>
      <c r="G497" s="304">
        <v>96</v>
      </c>
      <c r="I497" s="256">
        <f>ROUND(E497*$C497,0)</f>
        <v>0</v>
      </c>
      <c r="J497" s="256"/>
      <c r="K497" s="328">
        <v>96</v>
      </c>
      <c r="L497" s="256"/>
      <c r="M497" s="256">
        <f>ROUND(I497*$C497,0)</f>
        <v>0</v>
      </c>
      <c r="N497" s="256"/>
      <c r="O497" s="256"/>
      <c r="P497" s="256"/>
      <c r="Q497" s="256"/>
    </row>
    <row r="498" spans="1:33" hidden="1">
      <c r="A498" s="240" t="s">
        <v>492</v>
      </c>
      <c r="B498" s="281"/>
      <c r="C498" s="257">
        <v>0</v>
      </c>
      <c r="D498" s="304">
        <v>192</v>
      </c>
      <c r="E498" s="330"/>
      <c r="F498" s="256">
        <f t="shared" si="68"/>
        <v>0</v>
      </c>
      <c r="G498" s="304">
        <v>192</v>
      </c>
      <c r="H498" s="330"/>
      <c r="I498" s="256">
        <f>ROUND(E498*$C498,0)</f>
        <v>0</v>
      </c>
      <c r="J498" s="256"/>
      <c r="K498" s="328">
        <v>192</v>
      </c>
      <c r="L498" s="256"/>
      <c r="M498" s="256">
        <f>ROUND(I498*$C498,0)</f>
        <v>0</v>
      </c>
      <c r="N498" s="256"/>
      <c r="O498" s="256"/>
      <c r="P498" s="256"/>
      <c r="Q498" s="256"/>
    </row>
    <row r="499" spans="1:33" hidden="1">
      <c r="A499" s="240" t="s">
        <v>459</v>
      </c>
      <c r="B499" s="281"/>
      <c r="C499" s="257">
        <f>SUM(C496:C498)</f>
        <v>0</v>
      </c>
      <c r="D499" s="304"/>
      <c r="F499" s="256"/>
      <c r="G499" s="304"/>
      <c r="I499" s="256"/>
      <c r="J499" s="256"/>
      <c r="K499" s="328"/>
      <c r="L499" s="256"/>
      <c r="M499" s="256"/>
      <c r="N499" s="256"/>
      <c r="O499" s="256"/>
      <c r="P499" s="256"/>
      <c r="Q499" s="256"/>
    </row>
    <row r="500" spans="1:33" hidden="1">
      <c r="A500" s="240" t="s">
        <v>491</v>
      </c>
      <c r="B500" s="281"/>
      <c r="C500" s="257">
        <v>0</v>
      </c>
      <c r="D500" s="304">
        <v>1.7</v>
      </c>
      <c r="E500" s="240" t="s">
        <v>65</v>
      </c>
      <c r="F500" s="256">
        <f>ROUND(D500*$C500,0)</f>
        <v>0</v>
      </c>
      <c r="G500" s="304">
        <v>1.76</v>
      </c>
      <c r="H500" s="240" t="s">
        <v>65</v>
      </c>
      <c r="I500" s="256">
        <f>ROUND(E500*$C500,0)</f>
        <v>0</v>
      </c>
      <c r="J500" s="256"/>
      <c r="K500" s="328">
        <v>1.76</v>
      </c>
      <c r="L500" s="256"/>
      <c r="M500" s="256">
        <f>ROUND(I500*$C500,0)</f>
        <v>0</v>
      </c>
      <c r="N500" s="256"/>
      <c r="O500" s="256"/>
      <c r="P500" s="256"/>
      <c r="Q500" s="256"/>
    </row>
    <row r="501" spans="1:33" hidden="1">
      <c r="A501" s="240" t="s">
        <v>492</v>
      </c>
      <c r="B501" s="281"/>
      <c r="C501" s="257">
        <v>0</v>
      </c>
      <c r="D501" s="304">
        <v>1.39</v>
      </c>
      <c r="E501" s="240" t="s">
        <v>65</v>
      </c>
      <c r="F501" s="256">
        <f>ROUND(D501*$C501,0)</f>
        <v>0</v>
      </c>
      <c r="G501" s="304">
        <v>1.44</v>
      </c>
      <c r="H501" s="240" t="s">
        <v>65</v>
      </c>
      <c r="I501" s="256">
        <f>ROUND(E501*$C501,0)</f>
        <v>0</v>
      </c>
      <c r="J501" s="256"/>
      <c r="K501" s="328">
        <v>1.44</v>
      </c>
      <c r="L501" s="256"/>
      <c r="M501" s="256">
        <f>ROUND(I501*$C501,0)</f>
        <v>0</v>
      </c>
      <c r="N501" s="256"/>
      <c r="O501" s="256"/>
      <c r="P501" s="256"/>
      <c r="Q501" s="256"/>
    </row>
    <row r="502" spans="1:33" hidden="1">
      <c r="A502" s="240" t="s">
        <v>493</v>
      </c>
      <c r="B502" s="281"/>
      <c r="C502" s="257"/>
      <c r="D502" s="304"/>
      <c r="F502" s="256"/>
      <c r="G502" s="304"/>
      <c r="I502" s="256"/>
      <c r="J502" s="256"/>
      <c r="K502" s="328"/>
      <c r="L502" s="256"/>
      <c r="M502" s="256"/>
      <c r="N502" s="256"/>
      <c r="O502" s="256"/>
      <c r="P502" s="256"/>
      <c r="Q502" s="256"/>
    </row>
    <row r="503" spans="1:33" hidden="1">
      <c r="A503" s="240" t="s">
        <v>494</v>
      </c>
      <c r="B503" s="281"/>
      <c r="C503" s="257">
        <v>0</v>
      </c>
      <c r="D503" s="304">
        <v>4.4400000000000004</v>
      </c>
      <c r="F503" s="256">
        <f>ROUND(D503*$C503,0)</f>
        <v>0</v>
      </c>
      <c r="G503" s="304">
        <v>5.37</v>
      </c>
      <c r="I503" s="256">
        <f>ROUND(E503*$C503,0)</f>
        <v>0</v>
      </c>
      <c r="J503" s="256"/>
      <c r="K503" s="328">
        <v>5.37</v>
      </c>
      <c r="L503" s="256"/>
      <c r="M503" s="256">
        <f>ROUND(I503*$C503,0)</f>
        <v>0</v>
      </c>
      <c r="N503" s="256"/>
      <c r="O503" s="256"/>
      <c r="P503" s="256"/>
      <c r="Q503" s="256"/>
    </row>
    <row r="504" spans="1:33" hidden="1">
      <c r="A504" s="240" t="s">
        <v>495</v>
      </c>
      <c r="B504" s="281"/>
      <c r="C504" s="257"/>
      <c r="D504" s="362"/>
      <c r="E504" s="256"/>
      <c r="F504" s="256"/>
      <c r="G504" s="362"/>
      <c r="H504" s="256"/>
      <c r="I504" s="256"/>
      <c r="J504" s="256"/>
      <c r="K504" s="328"/>
      <c r="L504" s="256"/>
      <c r="M504" s="256"/>
      <c r="N504" s="256"/>
      <c r="O504" s="256"/>
      <c r="P504" s="256"/>
      <c r="Q504" s="256"/>
    </row>
    <row r="505" spans="1:33" hidden="1">
      <c r="A505" s="240" t="s">
        <v>496</v>
      </c>
      <c r="B505" s="281"/>
      <c r="C505" s="257">
        <v>0</v>
      </c>
      <c r="D505" s="342">
        <v>5.2939999999999996</v>
      </c>
      <c r="E505" s="256" t="s">
        <v>429</v>
      </c>
      <c r="F505" s="256">
        <f>ROUND($C505*D505/100,0)</f>
        <v>0</v>
      </c>
      <c r="G505" s="342">
        <v>5.6790000000000003</v>
      </c>
      <c r="H505" s="256" t="s">
        <v>429</v>
      </c>
      <c r="I505" s="256">
        <f>ROUND($C505*E505/100,0)</f>
        <v>0</v>
      </c>
      <c r="J505" s="256"/>
      <c r="K505" s="342">
        <v>5.6790000000000003</v>
      </c>
      <c r="L505" s="256"/>
      <c r="M505" s="256">
        <f>ROUND($C505*I505/100,0)</f>
        <v>0</v>
      </c>
      <c r="N505" s="256"/>
      <c r="O505" s="256"/>
      <c r="P505" s="256"/>
      <c r="Q505" s="256"/>
    </row>
    <row r="506" spans="1:33" hidden="1">
      <c r="A506" s="240" t="s">
        <v>463</v>
      </c>
      <c r="B506" s="281"/>
      <c r="C506" s="257">
        <v>0</v>
      </c>
      <c r="D506" s="342">
        <v>4.8520000000000003</v>
      </c>
      <c r="E506" s="256" t="s">
        <v>429</v>
      </c>
      <c r="F506" s="256">
        <f>ROUND($C506*D506/100,0)</f>
        <v>0</v>
      </c>
      <c r="G506" s="342">
        <v>5.2</v>
      </c>
      <c r="H506" s="256" t="s">
        <v>429</v>
      </c>
      <c r="I506" s="256">
        <f>ROUND($C506*E506/100,0)</f>
        <v>0</v>
      </c>
      <c r="J506" s="256"/>
      <c r="K506" s="342">
        <v>5.2</v>
      </c>
      <c r="L506" s="256"/>
      <c r="M506" s="256">
        <f>ROUND($C506*I506/100,0)</f>
        <v>0</v>
      </c>
      <c r="N506" s="256"/>
      <c r="O506" s="256"/>
      <c r="P506" s="256"/>
      <c r="Q506" s="256"/>
    </row>
    <row r="507" spans="1:33" hidden="1">
      <c r="A507" s="240" t="s">
        <v>464</v>
      </c>
      <c r="B507" s="281"/>
      <c r="C507" s="257">
        <v>0</v>
      </c>
      <c r="D507" s="343">
        <v>56</v>
      </c>
      <c r="E507" s="256" t="s">
        <v>429</v>
      </c>
      <c r="F507" s="256">
        <f>ROUND(D507*$C507/100,0)</f>
        <v>0</v>
      </c>
      <c r="G507" s="363">
        <v>56</v>
      </c>
      <c r="H507" s="256" t="s">
        <v>429</v>
      </c>
      <c r="I507" s="256">
        <f>ROUND(E507*$C507/100,0)</f>
        <v>0</v>
      </c>
      <c r="J507" s="256"/>
      <c r="K507" s="363">
        <v>56</v>
      </c>
      <c r="L507" s="256"/>
      <c r="M507" s="256">
        <f>ROUND(I507*$C507/100,0)</f>
        <v>0</v>
      </c>
      <c r="N507" s="256"/>
      <c r="O507" s="256"/>
      <c r="P507" s="256"/>
      <c r="Q507" s="256"/>
    </row>
    <row r="508" spans="1:33" hidden="1">
      <c r="A508" s="240" t="s">
        <v>497</v>
      </c>
      <c r="B508" s="281"/>
      <c r="C508" s="257">
        <v>0</v>
      </c>
      <c r="D508" s="364">
        <v>56</v>
      </c>
      <c r="E508" s="256"/>
      <c r="F508" s="256">
        <f>ROUND($C508*D508/100,0)</f>
        <v>0</v>
      </c>
      <c r="G508" s="365">
        <v>0.06</v>
      </c>
      <c r="H508" s="256" t="s">
        <v>429</v>
      </c>
      <c r="I508" s="256">
        <f>ROUND($C508*E508/100,0)</f>
        <v>0</v>
      </c>
      <c r="J508" s="256"/>
      <c r="K508" s="366">
        <v>0.06</v>
      </c>
      <c r="L508" s="256"/>
      <c r="M508" s="256">
        <f>ROUND($C508*I508/100,0)</f>
        <v>0</v>
      </c>
      <c r="N508" s="256"/>
      <c r="O508" s="256"/>
      <c r="P508" s="256"/>
      <c r="Q508" s="256"/>
    </row>
    <row r="509" spans="1:33" s="264" customFormat="1" hidden="1">
      <c r="A509" s="264" t="s">
        <v>498</v>
      </c>
      <c r="C509" s="265">
        <f>C505+C506</f>
        <v>0</v>
      </c>
      <c r="D509" s="263"/>
      <c r="F509" s="266"/>
      <c r="G509" s="263">
        <v>0</v>
      </c>
      <c r="I509" s="266"/>
      <c r="J509" s="266"/>
      <c r="K509" s="307">
        <v>0</v>
      </c>
      <c r="L509" s="266"/>
      <c r="M509" s="266"/>
      <c r="N509" s="266"/>
      <c r="O509" s="266"/>
      <c r="P509" s="266"/>
      <c r="Q509" s="266"/>
      <c r="AG509" s="267"/>
    </row>
    <row r="510" spans="1:33" s="264" customFormat="1" hidden="1">
      <c r="A510" s="264" t="s">
        <v>499</v>
      </c>
      <c r="C510" s="265">
        <f>C506+C507</f>
        <v>0</v>
      </c>
      <c r="D510" s="263"/>
      <c r="F510" s="266"/>
      <c r="G510" s="263">
        <v>0</v>
      </c>
      <c r="I510" s="266"/>
      <c r="J510" s="266"/>
      <c r="K510" s="307">
        <v>0</v>
      </c>
      <c r="L510" s="266"/>
      <c r="M510" s="266"/>
      <c r="N510" s="266"/>
      <c r="O510" s="266"/>
      <c r="P510" s="266"/>
      <c r="Q510" s="266"/>
      <c r="AG510" s="267"/>
    </row>
    <row r="511" spans="1:33" hidden="1">
      <c r="A511" s="367" t="s">
        <v>471</v>
      </c>
      <c r="B511" s="281" t="s">
        <v>65</v>
      </c>
      <c r="C511" s="257"/>
      <c r="D511" s="340">
        <v>-0.01</v>
      </c>
      <c r="E511" s="368"/>
      <c r="F511" s="368"/>
      <c r="G511" s="340">
        <v>-0.01</v>
      </c>
      <c r="H511" s="368"/>
      <c r="I511" s="368"/>
      <c r="J511" s="368"/>
      <c r="K511" s="340">
        <v>-0.01</v>
      </c>
      <c r="L511" s="368"/>
      <c r="M511" s="368"/>
      <c r="N511" s="368"/>
      <c r="O511" s="368"/>
      <c r="P511" s="368"/>
      <c r="Q511" s="368"/>
    </row>
    <row r="512" spans="1:33" hidden="1">
      <c r="A512" s="240" t="s">
        <v>490</v>
      </c>
      <c r="B512" s="281"/>
      <c r="C512" s="257">
        <v>0</v>
      </c>
      <c r="D512" s="304">
        <v>259</v>
      </c>
      <c r="F512" s="256">
        <f t="shared" ref="F512:F517" si="69">ROUND(D512*$C512*$D$511,0)</f>
        <v>0</v>
      </c>
      <c r="G512" s="304">
        <v>259</v>
      </c>
      <c r="I512" s="256">
        <f t="shared" ref="I512:I517" si="70">ROUND(E512*$C512*$D$511,0)</f>
        <v>0</v>
      </c>
      <c r="J512" s="256"/>
      <c r="K512" s="328">
        <v>259</v>
      </c>
      <c r="L512" s="256"/>
      <c r="M512" s="256">
        <f t="shared" ref="M512:M517" si="71">ROUND(I512*$C512*$D$511,0)</f>
        <v>0</v>
      </c>
      <c r="N512" s="256"/>
      <c r="O512" s="256"/>
      <c r="P512" s="256"/>
      <c r="Q512" s="256"/>
    </row>
    <row r="513" spans="1:33" hidden="1">
      <c r="A513" s="240" t="s">
        <v>491</v>
      </c>
      <c r="B513" s="281"/>
      <c r="C513" s="257">
        <v>0</v>
      </c>
      <c r="D513" s="304">
        <v>96</v>
      </c>
      <c r="F513" s="256">
        <f t="shared" si="69"/>
        <v>0</v>
      </c>
      <c r="G513" s="304">
        <v>96</v>
      </c>
      <c r="I513" s="256">
        <f t="shared" si="70"/>
        <v>0</v>
      </c>
      <c r="J513" s="256"/>
      <c r="K513" s="328">
        <v>96</v>
      </c>
      <c r="L513" s="256"/>
      <c r="M513" s="256">
        <f t="shared" si="71"/>
        <v>0</v>
      </c>
      <c r="N513" s="256"/>
      <c r="O513" s="256"/>
      <c r="P513" s="256"/>
      <c r="Q513" s="256"/>
    </row>
    <row r="514" spans="1:33" hidden="1">
      <c r="A514" s="240" t="s">
        <v>492</v>
      </c>
      <c r="B514" s="281"/>
      <c r="C514" s="257">
        <v>0</v>
      </c>
      <c r="D514" s="304">
        <v>192</v>
      </c>
      <c r="E514" s="330"/>
      <c r="F514" s="256">
        <f t="shared" si="69"/>
        <v>0</v>
      </c>
      <c r="G514" s="304">
        <v>192</v>
      </c>
      <c r="H514" s="330"/>
      <c r="I514" s="256">
        <f t="shared" si="70"/>
        <v>0</v>
      </c>
      <c r="J514" s="256"/>
      <c r="K514" s="328">
        <v>192</v>
      </c>
      <c r="L514" s="256"/>
      <c r="M514" s="256">
        <f t="shared" si="71"/>
        <v>0</v>
      </c>
      <c r="N514" s="256"/>
      <c r="O514" s="256"/>
      <c r="P514" s="256"/>
      <c r="Q514" s="256"/>
    </row>
    <row r="515" spans="1:33" hidden="1">
      <c r="A515" s="240" t="s">
        <v>491</v>
      </c>
      <c r="B515" s="281"/>
      <c r="C515" s="257">
        <v>0</v>
      </c>
      <c r="D515" s="304">
        <v>1.7</v>
      </c>
      <c r="E515" s="240" t="s">
        <v>65</v>
      </c>
      <c r="F515" s="256">
        <f t="shared" si="69"/>
        <v>0</v>
      </c>
      <c r="G515" s="304">
        <v>1.76</v>
      </c>
      <c r="H515" s="240" t="s">
        <v>65</v>
      </c>
      <c r="I515" s="256">
        <f t="shared" si="70"/>
        <v>0</v>
      </c>
      <c r="J515" s="256"/>
      <c r="K515" s="328">
        <v>1.76</v>
      </c>
      <c r="L515" s="256"/>
      <c r="M515" s="256">
        <f t="shared" si="71"/>
        <v>0</v>
      </c>
      <c r="N515" s="256"/>
      <c r="O515" s="256"/>
      <c r="P515" s="256"/>
      <c r="Q515" s="256"/>
    </row>
    <row r="516" spans="1:33" hidden="1">
      <c r="A516" s="240" t="s">
        <v>492</v>
      </c>
      <c r="B516" s="281"/>
      <c r="C516" s="257">
        <v>0</v>
      </c>
      <c r="D516" s="304">
        <v>1.39</v>
      </c>
      <c r="E516" s="240" t="s">
        <v>65</v>
      </c>
      <c r="F516" s="256">
        <f t="shared" si="69"/>
        <v>0</v>
      </c>
      <c r="G516" s="304">
        <v>1.44</v>
      </c>
      <c r="H516" s="240" t="s">
        <v>65</v>
      </c>
      <c r="I516" s="256">
        <f t="shared" si="70"/>
        <v>0</v>
      </c>
      <c r="J516" s="256"/>
      <c r="K516" s="328">
        <v>1.44</v>
      </c>
      <c r="L516" s="256"/>
      <c r="M516" s="256">
        <f t="shared" si="71"/>
        <v>0</v>
      </c>
      <c r="N516" s="256"/>
      <c r="O516" s="256"/>
      <c r="P516" s="256"/>
      <c r="Q516" s="256"/>
    </row>
    <row r="517" spans="1:33" hidden="1">
      <c r="A517" s="240" t="s">
        <v>494</v>
      </c>
      <c r="B517" s="281"/>
      <c r="C517" s="257">
        <v>0</v>
      </c>
      <c r="D517" s="304">
        <v>4.4400000000000004</v>
      </c>
      <c r="F517" s="256">
        <f t="shared" si="69"/>
        <v>0</v>
      </c>
      <c r="G517" s="304">
        <v>5.37</v>
      </c>
      <c r="I517" s="256">
        <f t="shared" si="70"/>
        <v>0</v>
      </c>
      <c r="J517" s="256"/>
      <c r="K517" s="328">
        <v>5.37</v>
      </c>
      <c r="L517" s="256"/>
      <c r="M517" s="256">
        <f t="shared" si="71"/>
        <v>0</v>
      </c>
      <c r="N517" s="256"/>
      <c r="O517" s="256"/>
      <c r="P517" s="256"/>
      <c r="Q517" s="256"/>
    </row>
    <row r="518" spans="1:33" hidden="1">
      <c r="A518" s="240" t="s">
        <v>496</v>
      </c>
      <c r="B518" s="281"/>
      <c r="C518" s="257">
        <v>0</v>
      </c>
      <c r="D518" s="328">
        <v>0</v>
      </c>
      <c r="E518" s="256" t="s">
        <v>429</v>
      </c>
      <c r="F518" s="256">
        <f>ROUND(D518/100*$C518*D511,0)</f>
        <v>0</v>
      </c>
      <c r="G518" s="328">
        <v>0</v>
      </c>
      <c r="H518" s="256" t="s">
        <v>429</v>
      </c>
      <c r="I518" s="256">
        <f>ROUND(E518/100*$C518*E511,0)</f>
        <v>0</v>
      </c>
      <c r="J518" s="256"/>
      <c r="K518" s="328">
        <v>0</v>
      </c>
      <c r="L518" s="256"/>
      <c r="M518" s="256">
        <f>ROUND(I518/100*$C518*I511,0)</f>
        <v>0</v>
      </c>
      <c r="N518" s="256"/>
      <c r="O518" s="256"/>
      <c r="P518" s="256"/>
      <c r="Q518" s="256"/>
    </row>
    <row r="519" spans="1:33" hidden="1">
      <c r="A519" s="240" t="s">
        <v>463</v>
      </c>
      <c r="B519" s="281"/>
      <c r="C519" s="257">
        <v>0</v>
      </c>
      <c r="D519" s="333">
        <v>4.8520000000000003</v>
      </c>
      <c r="E519" s="256" t="s">
        <v>429</v>
      </c>
      <c r="F519" s="256">
        <f>ROUND(D519/100*$C519*D511,0)</f>
        <v>0</v>
      </c>
      <c r="G519" s="333">
        <v>5.2</v>
      </c>
      <c r="H519" s="256" t="s">
        <v>429</v>
      </c>
      <c r="I519" s="256">
        <f>ROUND(E519/100*$C519*E511,0)</f>
        <v>0</v>
      </c>
      <c r="J519" s="256"/>
      <c r="K519" s="333">
        <v>5.2</v>
      </c>
      <c r="L519" s="256"/>
      <c r="M519" s="256">
        <f>ROUND(I519/100*$C519*I511,0)</f>
        <v>0</v>
      </c>
      <c r="N519" s="256"/>
      <c r="O519" s="256"/>
      <c r="P519" s="256"/>
      <c r="Q519" s="256"/>
    </row>
    <row r="520" spans="1:33" hidden="1">
      <c r="A520" s="240" t="s">
        <v>500</v>
      </c>
      <c r="B520" s="281"/>
      <c r="C520" s="257">
        <v>0</v>
      </c>
      <c r="D520" s="343">
        <v>56</v>
      </c>
      <c r="E520" s="256" t="s">
        <v>429</v>
      </c>
      <c r="F520" s="256">
        <f>ROUND(D520*$C520*$D$511,0)</f>
        <v>0</v>
      </c>
      <c r="G520" s="336">
        <v>56</v>
      </c>
      <c r="H520" s="256" t="s">
        <v>429</v>
      </c>
      <c r="I520" s="256">
        <f>ROUND(E520*$C520*$D$511,0)</f>
        <v>0</v>
      </c>
      <c r="J520" s="256"/>
      <c r="K520" s="336">
        <v>56</v>
      </c>
      <c r="L520" s="256"/>
      <c r="M520" s="256">
        <f>ROUND(I520*$C520*$D$511,0)</f>
        <v>0</v>
      </c>
      <c r="N520" s="256"/>
      <c r="O520" s="256"/>
      <c r="P520" s="256"/>
      <c r="Q520" s="256"/>
    </row>
    <row r="521" spans="1:33" hidden="1">
      <c r="A521" s="240" t="s">
        <v>501</v>
      </c>
      <c r="B521" s="281"/>
      <c r="C521" s="257">
        <v>0</v>
      </c>
      <c r="D521" s="369">
        <v>0.06</v>
      </c>
      <c r="E521" s="256" t="s">
        <v>429</v>
      </c>
      <c r="F521" s="256">
        <f>ROUND(D521/100*$C521*D511,0)</f>
        <v>0</v>
      </c>
      <c r="G521" s="366">
        <v>0.06</v>
      </c>
      <c r="H521" s="256" t="s">
        <v>429</v>
      </c>
      <c r="I521" s="256">
        <f>ROUND(E521/100*$C521*E511,0)</f>
        <v>0</v>
      </c>
      <c r="J521" s="256"/>
      <c r="K521" s="366">
        <v>0.06</v>
      </c>
      <c r="L521" s="256"/>
      <c r="M521" s="256">
        <f>ROUND(I521/100*$C521*I511,0)</f>
        <v>0</v>
      </c>
      <c r="N521" s="256"/>
      <c r="O521" s="256"/>
      <c r="P521" s="256"/>
      <c r="Q521" s="256"/>
    </row>
    <row r="522" spans="1:33" hidden="1">
      <c r="A522" s="240" t="s">
        <v>502</v>
      </c>
      <c r="B522" s="281"/>
      <c r="C522" s="257">
        <v>0</v>
      </c>
      <c r="D522" s="328">
        <v>60</v>
      </c>
      <c r="E522" s="368" t="s">
        <v>65</v>
      </c>
      <c r="F522" s="256">
        <f>ROUND(D522*$C522,0)</f>
        <v>0</v>
      </c>
      <c r="G522" s="328">
        <v>60</v>
      </c>
      <c r="H522" s="370" t="s">
        <v>65</v>
      </c>
      <c r="I522" s="256">
        <f>ROUND(E522*$C522,0)</f>
        <v>0</v>
      </c>
      <c r="J522" s="256"/>
      <c r="K522" s="328">
        <v>60</v>
      </c>
      <c r="L522" s="256"/>
      <c r="M522" s="256">
        <f>ROUND(I522*$C522,0)</f>
        <v>0</v>
      </c>
      <c r="N522" s="256"/>
      <c r="O522" s="256"/>
      <c r="P522" s="256"/>
      <c r="Q522" s="256"/>
    </row>
    <row r="523" spans="1:33" hidden="1">
      <c r="A523" s="240" t="s">
        <v>503</v>
      </c>
      <c r="B523" s="281"/>
      <c r="C523" s="257">
        <v>0</v>
      </c>
      <c r="D523" s="343">
        <v>-30</v>
      </c>
      <c r="E523" s="256" t="s">
        <v>429</v>
      </c>
      <c r="F523" s="256">
        <f>ROUND(D523*$C523*$D$511,0)</f>
        <v>0</v>
      </c>
      <c r="G523" s="343">
        <v>-30</v>
      </c>
      <c r="H523" s="256" t="s">
        <v>429</v>
      </c>
      <c r="I523" s="256">
        <f>ROUND(E523*$C523*$D$511,0)</f>
        <v>0</v>
      </c>
      <c r="J523" s="256"/>
      <c r="K523" s="343">
        <v>-30</v>
      </c>
      <c r="L523" s="256"/>
      <c r="M523" s="256">
        <f>ROUND(I523*$C523*$D$511,0)</f>
        <v>0</v>
      </c>
      <c r="N523" s="256"/>
      <c r="O523" s="256"/>
      <c r="P523" s="256"/>
      <c r="Q523" s="256"/>
    </row>
    <row r="524" spans="1:33" hidden="1">
      <c r="A524" s="240" t="s">
        <v>504</v>
      </c>
      <c r="B524" s="281"/>
      <c r="C524" s="257">
        <v>0</v>
      </c>
      <c r="D524" s="328">
        <v>2.2200000000000002</v>
      </c>
      <c r="E524" s="256"/>
      <c r="F524" s="256"/>
      <c r="G524" s="328">
        <v>2.6850000000000001</v>
      </c>
      <c r="H524" s="256"/>
      <c r="I524" s="256"/>
      <c r="J524" s="256"/>
      <c r="K524" s="328">
        <v>2.6850000000000001</v>
      </c>
      <c r="L524" s="256"/>
      <c r="M524" s="256"/>
      <c r="N524" s="256"/>
      <c r="O524" s="256"/>
      <c r="P524" s="256"/>
      <c r="Q524" s="256"/>
    </row>
    <row r="525" spans="1:33" hidden="1">
      <c r="A525" s="240" t="s">
        <v>505</v>
      </c>
      <c r="B525" s="281"/>
      <c r="C525" s="257">
        <v>0</v>
      </c>
      <c r="D525" s="328">
        <v>17.760000000000002</v>
      </c>
      <c r="E525" s="256"/>
      <c r="F525" s="256"/>
      <c r="G525" s="328">
        <v>21.48</v>
      </c>
      <c r="H525" s="256"/>
      <c r="I525" s="256"/>
      <c r="J525" s="256"/>
      <c r="K525" s="328">
        <v>21.48</v>
      </c>
      <c r="L525" s="256"/>
      <c r="M525" s="256"/>
      <c r="N525" s="256"/>
      <c r="O525" s="256"/>
      <c r="P525" s="256"/>
      <c r="Q525" s="256"/>
    </row>
    <row r="526" spans="1:33" hidden="1">
      <c r="A526" s="240" t="s">
        <v>506</v>
      </c>
      <c r="B526" s="281"/>
      <c r="C526" s="257">
        <v>0</v>
      </c>
      <c r="D526" s="342">
        <v>19.408000000000001</v>
      </c>
      <c r="E526" s="256" t="s">
        <v>429</v>
      </c>
      <c r="F526" s="256">
        <f>ROUND($C526*D526/100,0)</f>
        <v>0</v>
      </c>
      <c r="G526" s="342">
        <v>20.8</v>
      </c>
      <c r="H526" s="256" t="s">
        <v>429</v>
      </c>
      <c r="I526" s="256">
        <f>ROUND($C526*E526/100,0)</f>
        <v>0</v>
      </c>
      <c r="J526" s="256"/>
      <c r="K526" s="342">
        <v>20.8</v>
      </c>
      <c r="L526" s="256"/>
      <c r="M526" s="256">
        <f>ROUND($C526*I526/100,0)</f>
        <v>0</v>
      </c>
      <c r="N526" s="256"/>
      <c r="O526" s="256"/>
      <c r="P526" s="256"/>
      <c r="Q526" s="256"/>
    </row>
    <row r="527" spans="1:33" s="264" customFormat="1" hidden="1">
      <c r="A527" s="264" t="s">
        <v>498</v>
      </c>
      <c r="C527" s="265">
        <f>C518+C519</f>
        <v>0</v>
      </c>
      <c r="D527" s="263"/>
      <c r="F527" s="266"/>
      <c r="G527" s="263">
        <v>0</v>
      </c>
      <c r="I527" s="266"/>
      <c r="J527" s="266"/>
      <c r="K527" s="307">
        <v>0</v>
      </c>
      <c r="L527" s="266"/>
      <c r="M527" s="266"/>
      <c r="N527" s="266"/>
      <c r="O527" s="266"/>
      <c r="P527" s="266"/>
      <c r="Q527" s="266"/>
      <c r="AG527" s="267"/>
    </row>
    <row r="528" spans="1:33" s="264" customFormat="1" hidden="1">
      <c r="A528" s="264" t="s">
        <v>499</v>
      </c>
      <c r="C528" s="265">
        <f>C519+C520</f>
        <v>0</v>
      </c>
      <c r="D528" s="263"/>
      <c r="F528" s="266"/>
      <c r="G528" s="263">
        <v>0</v>
      </c>
      <c r="I528" s="266"/>
      <c r="J528" s="266"/>
      <c r="K528" s="307">
        <v>0</v>
      </c>
      <c r="L528" s="266"/>
      <c r="M528" s="266"/>
      <c r="N528" s="266"/>
      <c r="O528" s="266"/>
      <c r="P528" s="266"/>
      <c r="Q528" s="266"/>
      <c r="AG528" s="267"/>
    </row>
    <row r="529" spans="1:25" hidden="1">
      <c r="A529" s="281" t="s">
        <v>443</v>
      </c>
      <c r="B529" s="281"/>
      <c r="C529" s="257">
        <f>SUM(C505:C506)</f>
        <v>0</v>
      </c>
      <c r="D529" s="335"/>
      <c r="E529" s="259"/>
      <c r="F529" s="259">
        <f>SUM(F496:F526)</f>
        <v>0</v>
      </c>
      <c r="G529" s="335"/>
      <c r="I529" s="259">
        <f>SUM(I496:I526)</f>
        <v>0</v>
      </c>
      <c r="J529" s="259"/>
      <c r="K529" s="360"/>
      <c r="L529" s="259"/>
      <c r="M529" s="259">
        <f>SUM(M496:M526)</f>
        <v>0</v>
      </c>
      <c r="N529" s="259"/>
      <c r="O529" s="259"/>
      <c r="P529" s="259"/>
      <c r="Q529" s="259"/>
    </row>
    <row r="530" spans="1:25" hidden="1">
      <c r="A530" s="281" t="s">
        <v>413</v>
      </c>
      <c r="B530" s="281"/>
      <c r="C530" s="359">
        <v>0</v>
      </c>
      <c r="F530" s="319">
        <v>0</v>
      </c>
      <c r="I530" s="319">
        <v>0</v>
      </c>
      <c r="J530" s="259"/>
      <c r="K530" s="281"/>
      <c r="L530" s="259"/>
      <c r="M530" s="319">
        <v>0</v>
      </c>
      <c r="N530" s="259"/>
      <c r="O530" s="259"/>
      <c r="P530" s="259"/>
      <c r="Q530" s="259"/>
    </row>
    <row r="531" spans="1:25" ht="16.5" hidden="1" thickBot="1">
      <c r="A531" s="281" t="s">
        <v>444</v>
      </c>
      <c r="B531" s="281"/>
      <c r="C531" s="371">
        <f>SUM(C529:C530)</f>
        <v>0</v>
      </c>
      <c r="D531" s="357"/>
      <c r="E531" s="348"/>
      <c r="F531" s="349">
        <f>SUM(F529:F530)</f>
        <v>0</v>
      </c>
      <c r="G531" s="357"/>
      <c r="H531" s="350"/>
      <c r="I531" s="349">
        <f>SUM(I529:I530)</f>
        <v>0</v>
      </c>
      <c r="J531" s="349"/>
      <c r="K531" s="357"/>
      <c r="L531" s="349"/>
      <c r="M531" s="349">
        <f>SUM(M529:M530)</f>
        <v>0</v>
      </c>
      <c r="N531" s="349"/>
      <c r="O531" s="349"/>
      <c r="P531" s="349"/>
      <c r="Q531" s="349"/>
    </row>
    <row r="532" spans="1:25">
      <c r="A532" s="281"/>
      <c r="B532" s="372"/>
      <c r="C532" s="282"/>
      <c r="D532" s="260"/>
      <c r="E532" s="259"/>
      <c r="F532" s="259"/>
      <c r="G532" s="260"/>
      <c r="H532" s="281"/>
      <c r="I532" s="259"/>
      <c r="J532" s="259"/>
      <c r="K532" s="291"/>
      <c r="L532" s="259"/>
      <c r="M532" s="259"/>
      <c r="N532" s="259"/>
      <c r="O532" s="259"/>
      <c r="P532" s="259"/>
      <c r="Q532" s="259"/>
    </row>
    <row r="533" spans="1:25">
      <c r="A533" s="255" t="s">
        <v>507</v>
      </c>
      <c r="B533" s="281"/>
      <c r="C533" s="281"/>
      <c r="D533" s="259"/>
      <c r="E533" s="259"/>
      <c r="F533" s="281" t="s">
        <v>65</v>
      </c>
      <c r="G533" s="259"/>
      <c r="H533" s="281"/>
      <c r="I533" s="281"/>
      <c r="J533" s="281"/>
      <c r="K533" s="259"/>
      <c r="L533" s="281"/>
      <c r="M533" s="281"/>
      <c r="N533" s="281"/>
      <c r="O533" s="283" t="s">
        <v>508</v>
      </c>
      <c r="P533" s="284" t="s">
        <v>452</v>
      </c>
      <c r="Q533" s="284" t="s">
        <v>422</v>
      </c>
    </row>
    <row r="534" spans="1:25">
      <c r="A534" s="240" t="s">
        <v>509</v>
      </c>
      <c r="B534" s="281"/>
      <c r="C534" s="281"/>
      <c r="D534" s="259"/>
      <c r="E534" s="259"/>
      <c r="F534" s="281"/>
      <c r="G534" s="259"/>
      <c r="H534" s="281"/>
      <c r="I534" s="281"/>
      <c r="J534" s="281"/>
      <c r="K534" s="259"/>
      <c r="L534" s="281"/>
      <c r="M534" s="281"/>
      <c r="N534" s="281"/>
      <c r="O534" s="285" t="s">
        <v>424</v>
      </c>
      <c r="P534" s="286">
        <f>I571</f>
        <v>73313049.390272826</v>
      </c>
      <c r="Q534" s="286">
        <f>M571</f>
        <v>75033954.390272826</v>
      </c>
    </row>
    <row r="535" spans="1:25">
      <c r="B535" s="281"/>
      <c r="C535" s="281"/>
      <c r="D535" s="259"/>
      <c r="E535" s="259"/>
      <c r="F535" s="281"/>
      <c r="G535" s="259"/>
      <c r="H535" s="281"/>
      <c r="I535" s="281"/>
      <c r="J535" s="281"/>
      <c r="K535" s="259"/>
      <c r="L535" s="281"/>
      <c r="M535" s="281"/>
      <c r="N535" s="281"/>
      <c r="O535" s="285" t="s">
        <v>425</v>
      </c>
      <c r="P535" s="286">
        <f>SUM(I537:I539,I545,I555:I557,I561)</f>
        <v>1743314</v>
      </c>
      <c r="Q535" s="286">
        <f>SUM(M537:M539,M545,M555:M557,M561)</f>
        <v>1782362</v>
      </c>
    </row>
    <row r="536" spans="1:25">
      <c r="A536" s="240" t="s">
        <v>458</v>
      </c>
      <c r="B536" s="281"/>
      <c r="C536" s="257"/>
      <c r="D536" s="259"/>
      <c r="E536" s="259"/>
      <c r="F536" s="281"/>
      <c r="G536" s="259"/>
      <c r="H536" s="281"/>
      <c r="I536" s="281"/>
      <c r="J536" s="281"/>
      <c r="K536" s="259"/>
      <c r="L536" s="281"/>
      <c r="M536" s="281"/>
      <c r="N536" s="281"/>
      <c r="O536" s="292" t="s">
        <v>427</v>
      </c>
      <c r="P536" s="293">
        <f>'[95]NPC Spread'!F33</f>
        <v>27808883.347344801</v>
      </c>
      <c r="Q536" s="294">
        <f>P536</f>
        <v>27808883.347344801</v>
      </c>
    </row>
    <row r="537" spans="1:25">
      <c r="A537" s="240" t="s">
        <v>490</v>
      </c>
      <c r="B537" s="281"/>
      <c r="C537" s="257">
        <f>C579+C613</f>
        <v>413.66666666666674</v>
      </c>
      <c r="D537" s="290">
        <v>259</v>
      </c>
      <c r="F537" s="256">
        <f>F579+F613</f>
        <v>107139</v>
      </c>
      <c r="G537" s="290">
        <v>264</v>
      </c>
      <c r="I537" s="256">
        <f>I579+I613</f>
        <v>109208</v>
      </c>
      <c r="J537" s="256"/>
      <c r="K537" s="328">
        <v>268</v>
      </c>
      <c r="L537" s="256"/>
      <c r="M537" s="256">
        <f>M579+M613</f>
        <v>110863</v>
      </c>
      <c r="N537" s="256"/>
      <c r="O537" s="297" t="s">
        <v>430</v>
      </c>
      <c r="P537" s="298">
        <f>P534-SUM(P535:P536)</f>
        <v>43760852.042928025</v>
      </c>
      <c r="Q537" s="298">
        <f>Q534-SUM(Q535:Q536)</f>
        <v>45442709.042928025</v>
      </c>
      <c r="V537" s="326"/>
      <c r="W537" s="326"/>
    </row>
    <row r="538" spans="1:25">
      <c r="A538" s="240" t="s">
        <v>491</v>
      </c>
      <c r="B538" s="281"/>
      <c r="C538" s="257">
        <f>C580+C614</f>
        <v>8716.2666666666191</v>
      </c>
      <c r="D538" s="290">
        <v>96</v>
      </c>
      <c r="F538" s="256">
        <f>F580+F614</f>
        <v>836762</v>
      </c>
      <c r="G538" s="290">
        <v>98</v>
      </c>
      <c r="I538" s="256">
        <f>I580+I614</f>
        <v>854194</v>
      </c>
      <c r="J538" s="256"/>
      <c r="K538" s="328">
        <v>100</v>
      </c>
      <c r="L538" s="256"/>
      <c r="M538" s="256">
        <f>M580+M614</f>
        <v>871627</v>
      </c>
      <c r="N538" s="256"/>
      <c r="O538" s="285" t="s">
        <v>432</v>
      </c>
      <c r="P538" s="300">
        <f>C540/12</f>
        <v>1085.852777777774</v>
      </c>
      <c r="Q538" s="289"/>
      <c r="R538" s="256"/>
      <c r="S538" s="373"/>
      <c r="T538" s="256"/>
      <c r="U538" s="256"/>
      <c r="V538" s="373"/>
      <c r="W538" s="373"/>
      <c r="Y538" s="299"/>
    </row>
    <row r="539" spans="1:25">
      <c r="A539" s="240" t="s">
        <v>492</v>
      </c>
      <c r="B539" s="281"/>
      <c r="C539" s="257">
        <f>C581+C615</f>
        <v>3900.3000000000029</v>
      </c>
      <c r="D539" s="290">
        <v>192</v>
      </c>
      <c r="E539" s="330"/>
      <c r="F539" s="256">
        <f>F581+F615</f>
        <v>748857</v>
      </c>
      <c r="G539" s="290">
        <v>195</v>
      </c>
      <c r="H539" s="330"/>
      <c r="I539" s="256">
        <f>I581+I615</f>
        <v>760559</v>
      </c>
      <c r="J539" s="256"/>
      <c r="K539" s="328">
        <v>200</v>
      </c>
      <c r="L539" s="256"/>
      <c r="M539" s="256">
        <f>M581+M615</f>
        <v>780060</v>
      </c>
      <c r="N539" s="256"/>
      <c r="O539" s="285" t="s">
        <v>434</v>
      </c>
      <c r="P539" s="300">
        <f>C571</f>
        <v>928614077.90582776</v>
      </c>
      <c r="Q539" s="289"/>
      <c r="R539" s="256"/>
      <c r="S539" s="373"/>
      <c r="T539" s="256"/>
      <c r="U539" s="256"/>
      <c r="V539" s="373"/>
      <c r="W539" s="373"/>
      <c r="Y539" s="299"/>
    </row>
    <row r="540" spans="1:25">
      <c r="A540" s="240" t="s">
        <v>459</v>
      </c>
      <c r="B540" s="281"/>
      <c r="C540" s="257">
        <f>SUM(C537:C539)</f>
        <v>13030.233333333288</v>
      </c>
      <c r="D540" s="290"/>
      <c r="F540" s="256"/>
      <c r="G540" s="290"/>
      <c r="I540" s="256"/>
      <c r="J540" s="256"/>
      <c r="K540" s="328"/>
      <c r="L540" s="256"/>
      <c r="M540" s="256"/>
      <c r="N540" s="256"/>
      <c r="O540" s="302" t="s">
        <v>436</v>
      </c>
      <c r="P540" s="303">
        <f>P537/P538</f>
        <v>40300.907211828242</v>
      </c>
      <c r="Q540" s="303">
        <f>Q537/P538</f>
        <v>41849.788454681409</v>
      </c>
      <c r="R540" s="256"/>
      <c r="S540" s="373"/>
      <c r="T540" s="256"/>
      <c r="U540" s="256"/>
      <c r="V540" s="373"/>
      <c r="W540" s="373"/>
      <c r="Y540" s="299"/>
    </row>
    <row r="541" spans="1:25">
      <c r="A541" s="240" t="s">
        <v>491</v>
      </c>
      <c r="B541" s="281"/>
      <c r="C541" s="257">
        <f>C583+C617</f>
        <v>1499067</v>
      </c>
      <c r="D541" s="290">
        <v>1.7</v>
      </c>
      <c r="E541" s="240" t="s">
        <v>65</v>
      </c>
      <c r="F541" s="256">
        <f>F583+F617</f>
        <v>2548413</v>
      </c>
      <c r="G541" s="290">
        <v>1.79</v>
      </c>
      <c r="H541" s="240" t="s">
        <v>65</v>
      </c>
      <c r="I541" s="256">
        <f>I583+I617</f>
        <v>2683330</v>
      </c>
      <c r="J541" s="256"/>
      <c r="K541" s="328">
        <v>1.83</v>
      </c>
      <c r="L541" s="256"/>
      <c r="M541" s="256">
        <f>M583+M617</f>
        <v>2743292</v>
      </c>
      <c r="N541" s="256"/>
      <c r="O541" s="302" t="s">
        <v>438</v>
      </c>
      <c r="P541" s="305">
        <f>P537/$P$539</f>
        <v>4.7124906981397159E-2</v>
      </c>
      <c r="Q541" s="305">
        <f>Q537/$P$539</f>
        <v>4.8936054410685388E-2</v>
      </c>
      <c r="R541" s="256"/>
      <c r="S541" s="331"/>
      <c r="T541" s="256"/>
      <c r="U541" s="256"/>
      <c r="V541" s="331"/>
      <c r="W541" s="331"/>
    </row>
    <row r="542" spans="1:25">
      <c r="A542" s="240" t="s">
        <v>492</v>
      </c>
      <c r="B542" s="281"/>
      <c r="C542" s="257">
        <f>C584+C618</f>
        <v>1976046</v>
      </c>
      <c r="D542" s="290">
        <v>1.39</v>
      </c>
      <c r="E542" s="240" t="s">
        <v>65</v>
      </c>
      <c r="F542" s="256">
        <f>F584+F618</f>
        <v>2746704</v>
      </c>
      <c r="G542" s="290">
        <v>1.46</v>
      </c>
      <c r="H542" s="240" t="s">
        <v>65</v>
      </c>
      <c r="I542" s="256">
        <f>I584+I618</f>
        <v>2885027</v>
      </c>
      <c r="J542" s="256"/>
      <c r="K542" s="328">
        <v>1.5</v>
      </c>
      <c r="L542" s="256"/>
      <c r="M542" s="256">
        <f>M584+M618</f>
        <v>2964069</v>
      </c>
      <c r="N542" s="256"/>
      <c r="O542" s="256"/>
      <c r="P542" s="256"/>
      <c r="Q542" s="256"/>
    </row>
    <row r="543" spans="1:25">
      <c r="A543" s="240" t="s">
        <v>493</v>
      </c>
      <c r="B543" s="281"/>
      <c r="C543" s="257"/>
      <c r="D543" s="304"/>
      <c r="F543" s="256"/>
      <c r="G543" s="304"/>
      <c r="I543" s="256"/>
      <c r="J543" s="256"/>
      <c r="K543" s="328"/>
      <c r="L543" s="256"/>
      <c r="M543" s="256"/>
      <c r="N543" s="256"/>
      <c r="O543" s="256"/>
      <c r="P543" s="256"/>
      <c r="Q543" s="256"/>
    </row>
    <row r="544" spans="1:25">
      <c r="A544" s="240" t="s">
        <v>494</v>
      </c>
      <c r="B544" s="281"/>
      <c r="C544" s="257">
        <f>C586+C620</f>
        <v>2642724.5</v>
      </c>
      <c r="D544" s="290">
        <v>4.4400000000000004</v>
      </c>
      <c r="F544" s="256">
        <f>F586+F620</f>
        <v>11733696</v>
      </c>
      <c r="G544" s="290">
        <v>5.47</v>
      </c>
      <c r="I544" s="256">
        <f>I586+I620</f>
        <v>14455703</v>
      </c>
      <c r="J544" s="256"/>
      <c r="K544" s="328">
        <v>5.6</v>
      </c>
      <c r="L544" s="256"/>
      <c r="M544" s="256">
        <f>M586+M620</f>
        <v>14799258</v>
      </c>
      <c r="N544" s="256"/>
      <c r="O544" s="256"/>
      <c r="P544" s="256"/>
      <c r="Q544" s="256"/>
    </row>
    <row r="545" spans="1:33">
      <c r="A545" s="240" t="s">
        <v>510</v>
      </c>
      <c r="B545" s="281"/>
      <c r="C545" s="257">
        <f>C587+C621</f>
        <v>3580.1666666666692</v>
      </c>
      <c r="D545" s="374">
        <v>4.4400000000000004</v>
      </c>
      <c r="F545" s="256">
        <f>F587+F621</f>
        <v>15896</v>
      </c>
      <c r="G545" s="374">
        <v>5.47</v>
      </c>
      <c r="I545" s="256">
        <f>I587+I621</f>
        <v>19584</v>
      </c>
      <c r="J545" s="256"/>
      <c r="K545" s="328">
        <v>5.6</v>
      </c>
      <c r="L545" s="256"/>
      <c r="M545" s="256">
        <f>M587+M621</f>
        <v>20049</v>
      </c>
      <c r="N545" s="256"/>
      <c r="O545" s="256"/>
      <c r="P545" s="256"/>
      <c r="Q545" s="256"/>
    </row>
    <row r="546" spans="1:33">
      <c r="A546" s="240" t="s">
        <v>495</v>
      </c>
      <c r="B546" s="281"/>
      <c r="C546" s="257"/>
      <c r="D546" s="290"/>
      <c r="F546" s="256"/>
      <c r="G546" s="290"/>
      <c r="I546" s="256"/>
      <c r="J546" s="256"/>
      <c r="K546" s="328"/>
      <c r="L546" s="256"/>
      <c r="M546" s="256"/>
      <c r="N546" s="256"/>
      <c r="O546" s="256"/>
      <c r="P546" s="256"/>
      <c r="Q546" s="256"/>
    </row>
    <row r="547" spans="1:33">
      <c r="A547" s="240" t="s">
        <v>496</v>
      </c>
      <c r="B547" s="257"/>
      <c r="C547" s="257">
        <f>C589+C623</f>
        <v>406603312.8503738</v>
      </c>
      <c r="D547" s="375">
        <v>5.2919999999999998</v>
      </c>
      <c r="E547" s="240" t="s">
        <v>429</v>
      </c>
      <c r="F547" s="256">
        <f>F589+F623</f>
        <v>21517447</v>
      </c>
      <c r="G547" s="375">
        <v>5.7730000000000006</v>
      </c>
      <c r="H547" s="240" t="s">
        <v>429</v>
      </c>
      <c r="I547" s="256">
        <f>I589+I623</f>
        <v>23473210</v>
      </c>
      <c r="J547" s="256"/>
      <c r="K547" s="376">
        <v>5.9119999999999999</v>
      </c>
      <c r="L547" s="256"/>
      <c r="M547" s="256">
        <f>M589+M623</f>
        <v>24038388</v>
      </c>
      <c r="N547" s="256"/>
      <c r="O547" s="256"/>
      <c r="P547" s="256"/>
      <c r="Q547" s="256"/>
    </row>
    <row r="548" spans="1:33">
      <c r="A548" s="240" t="s">
        <v>463</v>
      </c>
      <c r="B548" s="257"/>
      <c r="C548" s="257">
        <f>C590+C624</f>
        <v>515912822.9645322</v>
      </c>
      <c r="D548" s="375">
        <v>4.8499999999999996</v>
      </c>
      <c r="E548" s="240" t="s">
        <v>429</v>
      </c>
      <c r="F548" s="256">
        <f>F590+F624</f>
        <v>25021772</v>
      </c>
      <c r="G548" s="375">
        <v>5.2879999999999994</v>
      </c>
      <c r="H548" s="240" t="s">
        <v>429</v>
      </c>
      <c r="I548" s="256">
        <f>I590+I624</f>
        <v>27281470</v>
      </c>
      <c r="J548" s="256"/>
      <c r="K548" s="376">
        <v>5.41</v>
      </c>
      <c r="L548" s="256"/>
      <c r="M548" s="256">
        <f>M590+M624</f>
        <v>27910884</v>
      </c>
      <c r="N548" s="256"/>
      <c r="O548" s="256"/>
      <c r="P548" s="256"/>
      <c r="Q548" s="256"/>
    </row>
    <row r="549" spans="1:33">
      <c r="A549" s="240" t="s">
        <v>464</v>
      </c>
      <c r="B549" s="281"/>
      <c r="C549" s="257">
        <f>C591+C625</f>
        <v>494491.933333333</v>
      </c>
      <c r="D549" s="365">
        <v>56</v>
      </c>
      <c r="E549" s="240" t="s">
        <v>429</v>
      </c>
      <c r="F549" s="256">
        <f>F591+F625</f>
        <v>276915</v>
      </c>
      <c r="G549" s="377">
        <v>57</v>
      </c>
      <c r="H549" s="240" t="s">
        <v>429</v>
      </c>
      <c r="I549" s="256">
        <f>I591+I625</f>
        <v>281861</v>
      </c>
      <c r="J549" s="256"/>
      <c r="K549" s="328">
        <v>58</v>
      </c>
      <c r="L549" s="256"/>
      <c r="M549" s="256">
        <f>M591+M625</f>
        <v>286806</v>
      </c>
      <c r="N549" s="256"/>
      <c r="O549" s="256"/>
      <c r="P549" s="256"/>
      <c r="Q549" s="256"/>
    </row>
    <row r="550" spans="1:33" s="264" customFormat="1" hidden="1">
      <c r="A550" s="264" t="s">
        <v>498</v>
      </c>
      <c r="C550" s="265">
        <f>C547</f>
        <v>406603312.8503738</v>
      </c>
      <c r="D550" s="263"/>
      <c r="F550" s="266"/>
      <c r="G550" s="263">
        <v>0</v>
      </c>
      <c r="I550" s="266"/>
      <c r="J550" s="266"/>
      <c r="K550" s="378">
        <v>0</v>
      </c>
      <c r="L550" s="266"/>
      <c r="M550" s="266"/>
      <c r="N550" s="266"/>
      <c r="O550" s="266"/>
      <c r="P550" s="266"/>
      <c r="Q550" s="266"/>
      <c r="AG550" s="267"/>
    </row>
    <row r="551" spans="1:33" s="264" customFormat="1" hidden="1">
      <c r="A551" s="264" t="s">
        <v>499</v>
      </c>
      <c r="C551" s="265">
        <f>C548</f>
        <v>515912822.9645322</v>
      </c>
      <c r="D551" s="263"/>
      <c r="F551" s="266"/>
      <c r="G551" s="263">
        <v>0</v>
      </c>
      <c r="I551" s="266"/>
      <c r="J551" s="266"/>
      <c r="K551" s="378">
        <v>0</v>
      </c>
      <c r="L551" s="266"/>
      <c r="M551" s="266"/>
      <c r="N551" s="266"/>
      <c r="O551" s="266"/>
      <c r="P551" s="266"/>
      <c r="Q551" s="266"/>
      <c r="AG551" s="267"/>
    </row>
    <row r="552" spans="1:33" s="264" customFormat="1" hidden="1">
      <c r="A552" s="308" t="s">
        <v>511</v>
      </c>
      <c r="B552" s="308"/>
      <c r="C552" s="338"/>
      <c r="D552" s="310"/>
      <c r="E552" s="308"/>
      <c r="F552" s="311"/>
      <c r="G552" s="379">
        <v>5.7730000000000006</v>
      </c>
      <c r="H552" s="308" t="s">
        <v>429</v>
      </c>
      <c r="I552" s="311"/>
      <c r="J552" s="311"/>
      <c r="K552" s="380">
        <v>5.9119999999999999</v>
      </c>
      <c r="L552" s="311"/>
      <c r="M552" s="311"/>
      <c r="N552" s="311"/>
      <c r="O552" s="311"/>
      <c r="P552" s="311"/>
      <c r="Q552" s="311"/>
      <c r="AG552" s="267"/>
    </row>
    <row r="553" spans="1:33" s="264" customFormat="1" hidden="1">
      <c r="A553" s="308" t="s">
        <v>512</v>
      </c>
      <c r="B553" s="308"/>
      <c r="C553" s="338"/>
      <c r="D553" s="310"/>
      <c r="E553" s="308"/>
      <c r="F553" s="311"/>
      <c r="G553" s="379">
        <v>5.2879999999999994</v>
      </c>
      <c r="H553" s="308" t="s">
        <v>429</v>
      </c>
      <c r="I553" s="311"/>
      <c r="J553" s="311"/>
      <c r="K553" s="380">
        <v>5.41</v>
      </c>
      <c r="L553" s="311"/>
      <c r="M553" s="311"/>
      <c r="N553" s="311"/>
      <c r="O553" s="311"/>
      <c r="P553" s="311"/>
      <c r="Q553" s="311"/>
      <c r="AG553" s="267"/>
    </row>
    <row r="554" spans="1:33">
      <c r="A554" s="367" t="s">
        <v>471</v>
      </c>
      <c r="B554" s="281"/>
      <c r="C554" s="257"/>
      <c r="D554" s="340">
        <v>-0.01</v>
      </c>
      <c r="E554" s="259"/>
      <c r="F554" s="256"/>
      <c r="G554" s="340">
        <v>-0.01</v>
      </c>
      <c r="H554" s="281"/>
      <c r="I554" s="256"/>
      <c r="J554" s="256"/>
      <c r="K554" s="341">
        <v>-0.01</v>
      </c>
      <c r="L554" s="256"/>
      <c r="M554" s="256"/>
      <c r="N554" s="256"/>
      <c r="O554" s="256"/>
      <c r="P554" s="256"/>
      <c r="Q554" s="256"/>
    </row>
    <row r="555" spans="1:33">
      <c r="A555" s="240" t="s">
        <v>490</v>
      </c>
      <c r="B555" s="281"/>
      <c r="C555" s="257">
        <f t="shared" ref="C555:C566" si="72">C593+C627</f>
        <v>7</v>
      </c>
      <c r="D555" s="304">
        <v>259</v>
      </c>
      <c r="E555" s="370"/>
      <c r="F555" s="256">
        <f t="shared" ref="F555:F566" si="73">F593+F627</f>
        <v>-18</v>
      </c>
      <c r="G555" s="304">
        <v>264</v>
      </c>
      <c r="H555" s="255"/>
      <c r="I555" s="256">
        <f t="shared" ref="I555:I566" si="74">I593+I627</f>
        <v>-18</v>
      </c>
      <c r="J555" s="256"/>
      <c r="K555" s="328">
        <v>268</v>
      </c>
      <c r="L555" s="256"/>
      <c r="M555" s="256">
        <f t="shared" ref="M555:M566" si="75">M593+M627</f>
        <v>-19</v>
      </c>
      <c r="N555" s="256"/>
      <c r="O555" s="256"/>
      <c r="P555" s="256"/>
      <c r="Q555" s="256"/>
    </row>
    <row r="556" spans="1:33">
      <c r="A556" s="240" t="s">
        <v>491</v>
      </c>
      <c r="B556" s="281"/>
      <c r="C556" s="257">
        <f t="shared" si="72"/>
        <v>57.099999999999966</v>
      </c>
      <c r="D556" s="304">
        <v>96</v>
      </c>
      <c r="E556" s="370"/>
      <c r="F556" s="256">
        <f t="shared" si="73"/>
        <v>-55</v>
      </c>
      <c r="G556" s="304">
        <v>98</v>
      </c>
      <c r="H556" s="255"/>
      <c r="I556" s="256">
        <f t="shared" si="74"/>
        <v>-56</v>
      </c>
      <c r="J556" s="256"/>
      <c r="K556" s="328">
        <v>100</v>
      </c>
      <c r="L556" s="256"/>
      <c r="M556" s="256">
        <f t="shared" si="75"/>
        <v>-57</v>
      </c>
      <c r="N556" s="256"/>
      <c r="O556" s="256"/>
      <c r="P556" s="256"/>
      <c r="Q556" s="256"/>
    </row>
    <row r="557" spans="1:33">
      <c r="A557" s="240" t="s">
        <v>492</v>
      </c>
      <c r="B557" s="281"/>
      <c r="C557" s="257">
        <f t="shared" si="72"/>
        <v>71.866666666666703</v>
      </c>
      <c r="D557" s="304">
        <v>192</v>
      </c>
      <c r="E557" s="381"/>
      <c r="F557" s="256">
        <f t="shared" si="73"/>
        <v>-138</v>
      </c>
      <c r="G557" s="304">
        <v>195</v>
      </c>
      <c r="H557" s="382"/>
      <c r="I557" s="256">
        <f t="shared" si="74"/>
        <v>-140</v>
      </c>
      <c r="J557" s="256"/>
      <c r="K557" s="328">
        <v>200</v>
      </c>
      <c r="L557" s="256"/>
      <c r="M557" s="256">
        <f t="shared" si="75"/>
        <v>-144</v>
      </c>
      <c r="N557" s="256"/>
      <c r="O557" s="256"/>
      <c r="P557" s="256"/>
      <c r="Q557" s="256"/>
    </row>
    <row r="558" spans="1:33">
      <c r="A558" s="240" t="s">
        <v>491</v>
      </c>
      <c r="B558" s="281"/>
      <c r="C558" s="257">
        <f t="shared" si="72"/>
        <v>8475</v>
      </c>
      <c r="D558" s="304">
        <v>1.7</v>
      </c>
      <c r="E558" s="370"/>
      <c r="F558" s="256">
        <f t="shared" si="73"/>
        <v>-145</v>
      </c>
      <c r="G558" s="304">
        <v>1.79</v>
      </c>
      <c r="H558" s="255"/>
      <c r="I558" s="256">
        <f t="shared" si="74"/>
        <v>-151</v>
      </c>
      <c r="J558" s="256"/>
      <c r="K558" s="328">
        <v>1.83</v>
      </c>
      <c r="L558" s="256"/>
      <c r="M558" s="256">
        <f t="shared" si="75"/>
        <v>-155</v>
      </c>
      <c r="N558" s="256"/>
      <c r="O558" s="256"/>
      <c r="P558" s="256"/>
      <c r="Q558" s="256"/>
    </row>
    <row r="559" spans="1:33">
      <c r="A559" s="240" t="s">
        <v>492</v>
      </c>
      <c r="B559" s="281"/>
      <c r="C559" s="257">
        <f t="shared" si="72"/>
        <v>44991</v>
      </c>
      <c r="D559" s="304">
        <v>1.39</v>
      </c>
      <c r="E559" s="370" t="s">
        <v>65</v>
      </c>
      <c r="F559" s="256">
        <f t="shared" si="73"/>
        <v>-625</v>
      </c>
      <c r="G559" s="304">
        <v>1.46</v>
      </c>
      <c r="H559" s="255"/>
      <c r="I559" s="256">
        <f t="shared" si="74"/>
        <v>-657</v>
      </c>
      <c r="J559" s="256"/>
      <c r="K559" s="328">
        <v>1.5</v>
      </c>
      <c r="L559" s="256"/>
      <c r="M559" s="256">
        <f t="shared" si="75"/>
        <v>-675</v>
      </c>
      <c r="N559" s="256"/>
      <c r="O559" s="256"/>
      <c r="P559" s="256"/>
      <c r="Q559" s="256"/>
    </row>
    <row r="560" spans="1:33">
      <c r="A560" s="240" t="s">
        <v>494</v>
      </c>
      <c r="B560" s="281"/>
      <c r="C560" s="257">
        <f t="shared" si="72"/>
        <v>35876</v>
      </c>
      <c r="D560" s="304">
        <v>4.4400000000000004</v>
      </c>
      <c r="E560" s="370" t="s">
        <v>65</v>
      </c>
      <c r="F560" s="256">
        <f t="shared" si="73"/>
        <v>-1593</v>
      </c>
      <c r="G560" s="304">
        <v>5.47</v>
      </c>
      <c r="H560" s="255"/>
      <c r="I560" s="256">
        <f t="shared" si="74"/>
        <v>-1962</v>
      </c>
      <c r="J560" s="256"/>
      <c r="K560" s="328">
        <v>5.6</v>
      </c>
      <c r="L560" s="256"/>
      <c r="M560" s="256">
        <f t="shared" si="75"/>
        <v>-2009</v>
      </c>
      <c r="N560" s="256"/>
      <c r="O560" s="256"/>
      <c r="P560" s="256"/>
      <c r="Q560" s="256"/>
    </row>
    <row r="561" spans="1:33">
      <c r="A561" s="240" t="s">
        <v>510</v>
      </c>
      <c r="B561" s="281"/>
      <c r="C561" s="257">
        <f t="shared" si="72"/>
        <v>307</v>
      </c>
      <c r="D561" s="304">
        <v>4.4400000000000004</v>
      </c>
      <c r="E561" s="370" t="s">
        <v>65</v>
      </c>
      <c r="F561" s="256">
        <f t="shared" si="73"/>
        <v>-14</v>
      </c>
      <c r="G561" s="304">
        <v>5.47</v>
      </c>
      <c r="H561" s="255"/>
      <c r="I561" s="256">
        <f t="shared" si="74"/>
        <v>-17</v>
      </c>
      <c r="J561" s="256"/>
      <c r="K561" s="328">
        <v>5.6</v>
      </c>
      <c r="L561" s="256"/>
      <c r="M561" s="256">
        <f t="shared" si="75"/>
        <v>-17</v>
      </c>
      <c r="N561" s="256"/>
      <c r="O561" s="256"/>
      <c r="P561" s="256"/>
      <c r="Q561" s="256"/>
    </row>
    <row r="562" spans="1:33">
      <c r="A562" s="240" t="s">
        <v>496</v>
      </c>
      <c r="B562" s="281"/>
      <c r="C562" s="257">
        <f t="shared" si="72"/>
        <v>4639573.3333333302</v>
      </c>
      <c r="D562" s="383">
        <v>5.2919999999999998</v>
      </c>
      <c r="E562" s="256" t="s">
        <v>429</v>
      </c>
      <c r="F562" s="256">
        <f t="shared" si="73"/>
        <v>-2456</v>
      </c>
      <c r="G562" s="383">
        <v>5.7730000000000006</v>
      </c>
      <c r="H562" s="240" t="s">
        <v>429</v>
      </c>
      <c r="I562" s="256">
        <f t="shared" si="74"/>
        <v>-2678</v>
      </c>
      <c r="J562" s="256"/>
      <c r="K562" s="333">
        <v>5.9119999999999999</v>
      </c>
      <c r="L562" s="256"/>
      <c r="M562" s="256">
        <f t="shared" si="75"/>
        <v>-2743</v>
      </c>
      <c r="N562" s="256"/>
      <c r="O562" s="256"/>
      <c r="P562" s="256"/>
      <c r="Q562" s="256"/>
    </row>
    <row r="563" spans="1:33">
      <c r="A563" s="240" t="s">
        <v>463</v>
      </c>
      <c r="B563" s="281"/>
      <c r="C563" s="257">
        <f t="shared" si="72"/>
        <v>8425606.6666666716</v>
      </c>
      <c r="D563" s="383">
        <v>4.8499999999999996</v>
      </c>
      <c r="E563" s="256" t="s">
        <v>429</v>
      </c>
      <c r="F563" s="256">
        <f t="shared" si="73"/>
        <v>-4088</v>
      </c>
      <c r="G563" s="383">
        <v>5.2879999999999994</v>
      </c>
      <c r="H563" s="240" t="s">
        <v>429</v>
      </c>
      <c r="I563" s="256">
        <f t="shared" si="74"/>
        <v>-4455</v>
      </c>
      <c r="J563" s="256"/>
      <c r="K563" s="333">
        <v>5.41</v>
      </c>
      <c r="L563" s="256"/>
      <c r="M563" s="256">
        <f t="shared" si="75"/>
        <v>-4558</v>
      </c>
      <c r="N563" s="256"/>
      <c r="O563" s="256"/>
      <c r="P563" s="256"/>
      <c r="Q563" s="256"/>
    </row>
    <row r="564" spans="1:33">
      <c r="A564" s="240" t="s">
        <v>464</v>
      </c>
      <c r="B564" s="281"/>
      <c r="C564" s="257">
        <f t="shared" si="72"/>
        <v>8751.9666666666617</v>
      </c>
      <c r="D564" s="384">
        <v>56</v>
      </c>
      <c r="E564" s="256" t="s">
        <v>429</v>
      </c>
      <c r="F564" s="256">
        <f t="shared" si="73"/>
        <v>-49</v>
      </c>
      <c r="G564" s="384">
        <v>57</v>
      </c>
      <c r="H564" s="240" t="s">
        <v>429</v>
      </c>
      <c r="I564" s="256">
        <f t="shared" si="74"/>
        <v>-49</v>
      </c>
      <c r="J564" s="256"/>
      <c r="K564" s="336">
        <v>58</v>
      </c>
      <c r="L564" s="256"/>
      <c r="M564" s="256">
        <f t="shared" si="75"/>
        <v>-51</v>
      </c>
      <c r="N564" s="256"/>
      <c r="O564" s="256"/>
      <c r="P564" s="256"/>
      <c r="Q564" s="256"/>
    </row>
    <row r="565" spans="1:33">
      <c r="A565" s="240" t="s">
        <v>513</v>
      </c>
      <c r="B565" s="281"/>
      <c r="C565" s="257">
        <f t="shared" si="72"/>
        <v>135.96666666666667</v>
      </c>
      <c r="D565" s="290">
        <v>60</v>
      </c>
      <c r="E565" s="370" t="s">
        <v>65</v>
      </c>
      <c r="F565" s="256">
        <f t="shared" si="73"/>
        <v>8158</v>
      </c>
      <c r="G565" s="290">
        <v>60</v>
      </c>
      <c r="H565" s="281"/>
      <c r="I565" s="256">
        <f t="shared" si="74"/>
        <v>8158</v>
      </c>
      <c r="J565" s="256"/>
      <c r="K565" s="328">
        <v>60</v>
      </c>
      <c r="L565" s="256"/>
      <c r="M565" s="256">
        <f t="shared" si="75"/>
        <v>8158</v>
      </c>
      <c r="N565" s="256"/>
      <c r="O565" s="256"/>
      <c r="P565" s="256"/>
      <c r="Q565" s="256"/>
    </row>
    <row r="566" spans="1:33">
      <c r="A566" s="240" t="s">
        <v>514</v>
      </c>
      <c r="B566" s="281"/>
      <c r="C566" s="257">
        <f t="shared" si="72"/>
        <v>53526</v>
      </c>
      <c r="D566" s="344">
        <v>-30</v>
      </c>
      <c r="E566" s="256" t="s">
        <v>429</v>
      </c>
      <c r="F566" s="256">
        <f t="shared" si="73"/>
        <v>-16058</v>
      </c>
      <c r="G566" s="344">
        <v>-30</v>
      </c>
      <c r="H566" s="256" t="s">
        <v>429</v>
      </c>
      <c r="I566" s="256">
        <f t="shared" si="74"/>
        <v>-16058</v>
      </c>
      <c r="J566" s="256"/>
      <c r="K566" s="343">
        <v>-30</v>
      </c>
      <c r="L566" s="256"/>
      <c r="M566" s="256">
        <f t="shared" si="75"/>
        <v>-16058</v>
      </c>
      <c r="N566" s="256"/>
      <c r="O566" s="256"/>
      <c r="P566" s="256"/>
      <c r="Q566" s="256"/>
    </row>
    <row r="567" spans="1:33" s="264" customFormat="1" hidden="1">
      <c r="A567" s="264" t="s">
        <v>498</v>
      </c>
      <c r="C567" s="265">
        <f>C562</f>
        <v>4639573.3333333302</v>
      </c>
      <c r="D567" s="263"/>
      <c r="F567" s="266"/>
      <c r="G567" s="263">
        <v>0</v>
      </c>
      <c r="I567" s="266"/>
      <c r="J567" s="266"/>
      <c r="K567" s="307">
        <v>0</v>
      </c>
      <c r="L567" s="266"/>
      <c r="M567" s="266"/>
      <c r="N567" s="266"/>
      <c r="O567" s="266"/>
      <c r="P567" s="266"/>
      <c r="Q567" s="266"/>
      <c r="AG567" s="267"/>
    </row>
    <row r="568" spans="1:33" s="264" customFormat="1" hidden="1">
      <c r="A568" s="264" t="s">
        <v>499</v>
      </c>
      <c r="C568" s="265">
        <f>C563</f>
        <v>8425606.6666666716</v>
      </c>
      <c r="D568" s="263"/>
      <c r="F568" s="266"/>
      <c r="G568" s="263">
        <v>0</v>
      </c>
      <c r="I568" s="266"/>
      <c r="J568" s="266"/>
      <c r="K568" s="307">
        <v>0</v>
      </c>
      <c r="L568" s="266"/>
      <c r="M568" s="266"/>
      <c r="N568" s="266"/>
      <c r="O568" s="266"/>
      <c r="P568" s="266"/>
      <c r="Q568" s="266"/>
      <c r="AG568" s="267"/>
    </row>
    <row r="569" spans="1:33">
      <c r="A569" s="281" t="s">
        <v>443</v>
      </c>
      <c r="B569" s="385"/>
      <c r="C569" s="257">
        <f>C605+C639</f>
        <v>922516135.814906</v>
      </c>
      <c r="D569" s="329"/>
      <c r="E569" s="259"/>
      <c r="F569" s="259">
        <f>F605+F639</f>
        <v>65536520</v>
      </c>
      <c r="G569" s="329"/>
      <c r="H569" s="281"/>
      <c r="I569" s="259">
        <f>I605+I639</f>
        <v>72786063</v>
      </c>
      <c r="J569" s="259"/>
      <c r="K569" s="259"/>
      <c r="L569" s="259"/>
      <c r="M569" s="259">
        <f>M605+M639</f>
        <v>74506968</v>
      </c>
      <c r="N569" s="259"/>
      <c r="O569" s="259"/>
      <c r="P569" s="259"/>
      <c r="Q569" s="259"/>
    </row>
    <row r="570" spans="1:33">
      <c r="A570" s="281" t="s">
        <v>413</v>
      </c>
      <c r="B570" s="324"/>
      <c r="C570" s="345">
        <f>C606+C640</f>
        <v>6097942.0909218071</v>
      </c>
      <c r="F570" s="319">
        <f>I570</f>
        <v>526986.3902728206</v>
      </c>
      <c r="I570" s="319">
        <f>I606+I640</f>
        <v>526986.3902728206</v>
      </c>
      <c r="J570" s="259"/>
      <c r="K570" s="281"/>
      <c r="L570" s="259"/>
      <c r="M570" s="319">
        <f>M606+M640</f>
        <v>526986.3902728206</v>
      </c>
      <c r="N570" s="259"/>
      <c r="O570" s="259"/>
      <c r="P570" s="259"/>
      <c r="Q570" s="259"/>
    </row>
    <row r="571" spans="1:33" ht="16.5" thickBot="1">
      <c r="A571" s="281" t="s">
        <v>444</v>
      </c>
      <c r="B571" s="281"/>
      <c r="C571" s="371">
        <f>SUM(C569)+C570</f>
        <v>928614077.90582776</v>
      </c>
      <c r="D571" s="357"/>
      <c r="E571" s="348"/>
      <c r="F571" s="349">
        <f>F569+F570</f>
        <v>66063506.390272819</v>
      </c>
      <c r="G571" s="357"/>
      <c r="H571" s="350"/>
      <c r="I571" s="349">
        <f>I569+I570</f>
        <v>73313049.390272826</v>
      </c>
      <c r="J571" s="349"/>
      <c r="K571" s="357"/>
      <c r="L571" s="349"/>
      <c r="M571" s="349">
        <f>M569+M570</f>
        <v>75033954.390272826</v>
      </c>
      <c r="N571" s="349"/>
      <c r="O571" s="349"/>
      <c r="P571" s="349"/>
      <c r="Q571" s="349"/>
    </row>
    <row r="572" spans="1:33" ht="16.5" thickTop="1">
      <c r="A572" s="281"/>
      <c r="B572" s="281"/>
      <c r="C572" s="282"/>
      <c r="D572" s="341"/>
      <c r="E572" s="351"/>
      <c r="F572" s="256"/>
      <c r="G572" s="341"/>
      <c r="H572" s="281"/>
      <c r="I572" s="256"/>
      <c r="J572" s="256"/>
      <c r="K572" s="341"/>
      <c r="L572" s="256"/>
      <c r="M572" s="256"/>
      <c r="N572" s="256"/>
      <c r="O572" s="256"/>
      <c r="P572" s="256"/>
      <c r="Q572" s="256"/>
    </row>
    <row r="573" spans="1:33" hidden="1">
      <c r="A573" s="281"/>
      <c r="B573" s="281"/>
      <c r="C573" s="282"/>
      <c r="D573" s="341"/>
      <c r="E573" s="351"/>
      <c r="F573" s="256"/>
      <c r="G573" s="341"/>
      <c r="H573" s="281"/>
      <c r="I573" s="256"/>
      <c r="J573" s="256"/>
      <c r="K573" s="341"/>
      <c r="L573" s="256"/>
      <c r="M573" s="256"/>
      <c r="N573" s="256"/>
      <c r="O573" s="256"/>
      <c r="P573" s="256"/>
      <c r="Q573" s="256"/>
    </row>
    <row r="574" spans="1:33" hidden="1">
      <c r="A574" s="281"/>
      <c r="B574" s="281"/>
      <c r="C574" s="282"/>
      <c r="D574" s="260" t="s">
        <v>65</v>
      </c>
      <c r="E574" s="259"/>
      <c r="F574" s="259"/>
      <c r="G574" s="260" t="s">
        <v>65</v>
      </c>
      <c r="H574" s="281"/>
      <c r="I574" s="259" t="s">
        <v>65</v>
      </c>
      <c r="J574" s="259"/>
      <c r="K574" s="291" t="s">
        <v>65</v>
      </c>
      <c r="L574" s="259"/>
      <c r="M574" s="259" t="s">
        <v>65</v>
      </c>
      <c r="N574" s="259"/>
      <c r="O574" s="259"/>
      <c r="P574" s="259"/>
      <c r="Q574" s="259"/>
    </row>
    <row r="575" spans="1:33" hidden="1">
      <c r="A575" s="255" t="s">
        <v>507</v>
      </c>
      <c r="B575" s="281"/>
      <c r="C575" s="281"/>
      <c r="D575" s="259"/>
      <c r="E575" s="259"/>
      <c r="F575" s="281" t="s">
        <v>65</v>
      </c>
      <c r="G575" s="259"/>
      <c r="H575" s="281"/>
      <c r="I575" s="281"/>
      <c r="J575" s="281"/>
      <c r="K575" s="259"/>
      <c r="L575" s="281"/>
      <c r="M575" s="281"/>
      <c r="N575" s="281"/>
      <c r="O575" s="281"/>
      <c r="P575" s="281"/>
      <c r="Q575" s="281"/>
    </row>
    <row r="576" spans="1:33" hidden="1">
      <c r="A576" s="240" t="s">
        <v>515</v>
      </c>
      <c r="B576" s="281"/>
      <c r="C576" s="281"/>
      <c r="D576" s="259"/>
      <c r="E576" s="259"/>
      <c r="F576" s="281"/>
      <c r="G576" s="259"/>
      <c r="H576" s="281"/>
      <c r="I576" s="281"/>
      <c r="J576" s="281"/>
      <c r="K576" s="259"/>
      <c r="L576" s="281"/>
      <c r="M576" s="281"/>
      <c r="N576" s="281"/>
      <c r="O576" s="281"/>
      <c r="P576" s="281"/>
      <c r="Q576" s="281"/>
    </row>
    <row r="577" spans="1:17" hidden="1">
      <c r="B577" s="281"/>
      <c r="C577" s="281"/>
      <c r="D577" s="259"/>
      <c r="E577" s="259"/>
      <c r="F577" s="281"/>
      <c r="G577" s="259"/>
      <c r="H577" s="281"/>
      <c r="I577" s="281"/>
      <c r="J577" s="281"/>
      <c r="K577" s="259"/>
      <c r="L577" s="281"/>
      <c r="M577" s="281"/>
      <c r="N577" s="281"/>
      <c r="O577" s="281"/>
      <c r="P577" s="281"/>
      <c r="Q577" s="281"/>
    </row>
    <row r="578" spans="1:17" hidden="1">
      <c r="A578" s="240" t="s">
        <v>458</v>
      </c>
      <c r="B578" s="281"/>
      <c r="C578" s="257"/>
      <c r="D578" s="259"/>
      <c r="E578" s="259"/>
      <c r="F578" s="281"/>
      <c r="G578" s="259"/>
      <c r="H578" s="281"/>
      <c r="I578" s="281"/>
      <c r="J578" s="281"/>
      <c r="K578" s="259"/>
      <c r="L578" s="281"/>
      <c r="M578" s="281"/>
      <c r="N578" s="281"/>
      <c r="O578" s="281"/>
      <c r="P578" s="281"/>
      <c r="Q578" s="281"/>
    </row>
    <row r="579" spans="1:17" hidden="1">
      <c r="A579" s="240" t="s">
        <v>490</v>
      </c>
      <c r="B579" s="281"/>
      <c r="C579" s="257">
        <v>389.06666666666672</v>
      </c>
      <c r="D579" s="290">
        <v>259</v>
      </c>
      <c r="F579" s="256">
        <f>ROUND(D579*$C579,0)</f>
        <v>100768</v>
      </c>
      <c r="G579" s="290">
        <f>$G$537</f>
        <v>264</v>
      </c>
      <c r="I579" s="256">
        <f>ROUND(G579*C579,0)</f>
        <v>102714</v>
      </c>
      <c r="J579" s="256"/>
      <c r="K579" s="290">
        <f>$K$537</f>
        <v>268</v>
      </c>
      <c r="L579" s="256"/>
      <c r="M579" s="256">
        <f>ROUND(K579*C579,0)</f>
        <v>104270</v>
      </c>
      <c r="N579" s="256"/>
      <c r="O579" s="256"/>
      <c r="P579" s="256"/>
      <c r="Q579" s="256"/>
    </row>
    <row r="580" spans="1:17" hidden="1">
      <c r="A580" s="240" t="s">
        <v>491</v>
      </c>
      <c r="B580" s="281"/>
      <c r="C580" s="257">
        <v>7908.9999999999536</v>
      </c>
      <c r="D580" s="290">
        <v>96</v>
      </c>
      <c r="F580" s="256">
        <f>ROUND(D580*$C580,0)</f>
        <v>759264</v>
      </c>
      <c r="G580" s="290">
        <f>$G$538</f>
        <v>98</v>
      </c>
      <c r="I580" s="256">
        <f>ROUND(G580*C580,0)</f>
        <v>775082</v>
      </c>
      <c r="J580" s="256"/>
      <c r="K580" s="290">
        <f>$K$538</f>
        <v>100</v>
      </c>
      <c r="L580" s="256"/>
      <c r="M580" s="256">
        <f>ROUND(K580*C580,0)</f>
        <v>790900</v>
      </c>
      <c r="N580" s="256"/>
      <c r="O580" s="256"/>
      <c r="P580" s="256"/>
      <c r="Q580" s="256"/>
    </row>
    <row r="581" spans="1:17" hidden="1">
      <c r="A581" s="240" t="s">
        <v>492</v>
      </c>
      <c r="B581" s="281"/>
      <c r="C581" s="257">
        <v>3359.0333333333369</v>
      </c>
      <c r="D581" s="290">
        <v>192</v>
      </c>
      <c r="E581" s="330"/>
      <c r="F581" s="256">
        <f>ROUND(D581*$C581,0)</f>
        <v>644934</v>
      </c>
      <c r="G581" s="290">
        <f>$G$539</f>
        <v>195</v>
      </c>
      <c r="H581" s="330"/>
      <c r="I581" s="256">
        <f>ROUND(G581*C581,0)</f>
        <v>655012</v>
      </c>
      <c r="J581" s="256"/>
      <c r="K581" s="290">
        <f>$K$539</f>
        <v>200</v>
      </c>
      <c r="L581" s="256"/>
      <c r="M581" s="256">
        <f>ROUND(K581*C581,0)</f>
        <v>671807</v>
      </c>
      <c r="N581" s="256"/>
      <c r="O581" s="256"/>
      <c r="P581" s="256"/>
      <c r="Q581" s="256"/>
    </row>
    <row r="582" spans="1:17" hidden="1">
      <c r="A582" s="240" t="s">
        <v>459</v>
      </c>
      <c r="B582" s="281"/>
      <c r="C582" s="257">
        <f>SUM(C579:C581)</f>
        <v>11657.099999999957</v>
      </c>
      <c r="D582" s="290"/>
      <c r="F582" s="256"/>
      <c r="G582" s="290"/>
      <c r="I582" s="256"/>
      <c r="J582" s="256"/>
      <c r="K582" s="290"/>
      <c r="L582" s="256"/>
      <c r="M582" s="256"/>
      <c r="N582" s="256"/>
      <c r="O582" s="256"/>
      <c r="P582" s="256"/>
      <c r="Q582" s="256"/>
    </row>
    <row r="583" spans="1:17" hidden="1">
      <c r="A583" s="240" t="s">
        <v>491</v>
      </c>
      <c r="B583" s="281"/>
      <c r="C583" s="257">
        <v>1361738.5</v>
      </c>
      <c r="D583" s="290">
        <v>1.7</v>
      </c>
      <c r="E583" s="240" t="s">
        <v>65</v>
      </c>
      <c r="F583" s="256">
        <f>ROUND(D583*$C583,0)</f>
        <v>2314955</v>
      </c>
      <c r="G583" s="290">
        <f>$G$541</f>
        <v>1.79</v>
      </c>
      <c r="H583" s="240" t="s">
        <v>65</v>
      </c>
      <c r="I583" s="256">
        <f t="shared" ref="I583:I584" si="76">ROUND(G583*C583,0)</f>
        <v>2437512</v>
      </c>
      <c r="J583" s="256"/>
      <c r="K583" s="290">
        <f>$K$541</f>
        <v>1.83</v>
      </c>
      <c r="L583" s="256"/>
      <c r="M583" s="256">
        <f>ROUND(K583*C583,0)</f>
        <v>2491981</v>
      </c>
      <c r="N583" s="256"/>
      <c r="O583" s="256"/>
      <c r="P583" s="256"/>
      <c r="Q583" s="256"/>
    </row>
    <row r="584" spans="1:17" hidden="1">
      <c r="A584" s="240" t="s">
        <v>492</v>
      </c>
      <c r="B584" s="281"/>
      <c r="C584" s="257">
        <v>1673144</v>
      </c>
      <c r="D584" s="290">
        <v>1.39</v>
      </c>
      <c r="E584" s="240" t="s">
        <v>65</v>
      </c>
      <c r="F584" s="256">
        <f>ROUND(D584*$C584,0)</f>
        <v>2325670</v>
      </c>
      <c r="G584" s="290">
        <f>$G$542</f>
        <v>1.46</v>
      </c>
      <c r="H584" s="240" t="s">
        <v>65</v>
      </c>
      <c r="I584" s="256">
        <f t="shared" si="76"/>
        <v>2442790</v>
      </c>
      <c r="J584" s="256"/>
      <c r="K584" s="290">
        <f>$K$542</f>
        <v>1.5</v>
      </c>
      <c r="L584" s="256"/>
      <c r="M584" s="256">
        <f>ROUND(K584*C584,0)</f>
        <v>2509716</v>
      </c>
      <c r="N584" s="256"/>
      <c r="O584" s="256"/>
      <c r="P584" s="256"/>
      <c r="Q584" s="256"/>
    </row>
    <row r="585" spans="1:17" hidden="1">
      <c r="A585" s="240" t="s">
        <v>493</v>
      </c>
      <c r="B585" s="281"/>
      <c r="C585" s="257"/>
      <c r="D585" s="304"/>
      <c r="F585" s="256"/>
      <c r="G585" s="304"/>
      <c r="I585" s="256"/>
      <c r="J585" s="256"/>
      <c r="K585" s="304"/>
      <c r="L585" s="256"/>
      <c r="M585" s="256"/>
      <c r="N585" s="256"/>
      <c r="O585" s="256"/>
      <c r="P585" s="256"/>
      <c r="Q585" s="256"/>
    </row>
    <row r="586" spans="1:17" hidden="1">
      <c r="A586" s="240" t="s">
        <v>494</v>
      </c>
      <c r="B586" s="281"/>
      <c r="C586" s="257">
        <v>2302073.5</v>
      </c>
      <c r="D586" s="290">
        <v>4.4400000000000004</v>
      </c>
      <c r="F586" s="256">
        <f>ROUND(D586*$C586,0)</f>
        <v>10221206</v>
      </c>
      <c r="G586" s="290">
        <f>$G$544</f>
        <v>5.47</v>
      </c>
      <c r="I586" s="256">
        <f t="shared" ref="I586:I587" si="77">ROUND(G586*C586,0)</f>
        <v>12592342</v>
      </c>
      <c r="J586" s="256"/>
      <c r="K586" s="290">
        <f>$K$544</f>
        <v>5.6</v>
      </c>
      <c r="L586" s="256"/>
      <c r="M586" s="256">
        <f>ROUND(K586*C586,0)</f>
        <v>12891612</v>
      </c>
      <c r="N586" s="256"/>
      <c r="O586" s="256"/>
      <c r="P586" s="256"/>
      <c r="Q586" s="256"/>
    </row>
    <row r="587" spans="1:17" hidden="1">
      <c r="A587" s="240" t="s">
        <v>510</v>
      </c>
      <c r="B587" s="281"/>
      <c r="C587" s="257">
        <v>3562.6666666666692</v>
      </c>
      <c r="D587" s="374">
        <v>4.4400000000000004</v>
      </c>
      <c r="F587" s="256">
        <f>ROUND(D587*$C587,0)</f>
        <v>15818</v>
      </c>
      <c r="G587" s="290">
        <f>$G$545</f>
        <v>5.47</v>
      </c>
      <c r="I587" s="256">
        <f t="shared" si="77"/>
        <v>19488</v>
      </c>
      <c r="J587" s="256"/>
      <c r="K587" s="290">
        <f>$K$545</f>
        <v>5.6</v>
      </c>
      <c r="L587" s="256"/>
      <c r="M587" s="256">
        <f>ROUND(K587*C587,0)</f>
        <v>19951</v>
      </c>
      <c r="N587" s="256"/>
      <c r="O587" s="256"/>
      <c r="P587" s="256"/>
      <c r="Q587" s="256"/>
    </row>
    <row r="588" spans="1:17" hidden="1">
      <c r="A588" s="240" t="s">
        <v>495</v>
      </c>
      <c r="B588" s="281"/>
      <c r="C588" s="257"/>
      <c r="D588" s="290"/>
      <c r="F588" s="256"/>
      <c r="G588" s="290"/>
      <c r="I588" s="256"/>
      <c r="J588" s="256"/>
      <c r="K588" s="290"/>
      <c r="L588" s="256"/>
      <c r="M588" s="256"/>
      <c r="N588" s="256"/>
      <c r="O588" s="256"/>
      <c r="P588" s="256"/>
      <c r="Q588" s="256"/>
    </row>
    <row r="589" spans="1:17" hidden="1">
      <c r="A589" s="240" t="s">
        <v>496</v>
      </c>
      <c r="B589" s="257"/>
      <c r="C589" s="257">
        <v>364977559.51704049</v>
      </c>
      <c r="D589" s="386">
        <v>5.2919999999999998</v>
      </c>
      <c r="E589" s="240" t="s">
        <v>429</v>
      </c>
      <c r="F589" s="256">
        <f>ROUND(D589*$C589/100,0)</f>
        <v>19314612</v>
      </c>
      <c r="G589" s="375">
        <f>$G$547</f>
        <v>5.7730000000000006</v>
      </c>
      <c r="H589" s="240" t="s">
        <v>429</v>
      </c>
      <c r="I589" s="256">
        <f>ROUND(G589*C589/100,0)</f>
        <v>21070155</v>
      </c>
      <c r="J589" s="256"/>
      <c r="K589" s="375">
        <f>$K$547</f>
        <v>5.9119999999999999</v>
      </c>
      <c r="L589" s="256"/>
      <c r="M589" s="256">
        <f>ROUND(K589*C589/100,0)</f>
        <v>21577473</v>
      </c>
      <c r="N589" s="256"/>
      <c r="O589" s="256"/>
      <c r="P589" s="256"/>
      <c r="Q589" s="256"/>
    </row>
    <row r="590" spans="1:17" hidden="1">
      <c r="A590" s="240" t="s">
        <v>463</v>
      </c>
      <c r="B590" s="257"/>
      <c r="C590" s="257">
        <v>452336004.29786551</v>
      </c>
      <c r="D590" s="386">
        <v>4.8499999999999996</v>
      </c>
      <c r="E590" s="240" t="s">
        <v>429</v>
      </c>
      <c r="F590" s="256">
        <f>ROUND(D590*$C590/100,0)</f>
        <v>21938296</v>
      </c>
      <c r="G590" s="375">
        <f>$G$548</f>
        <v>5.2879999999999994</v>
      </c>
      <c r="H590" s="240" t="s">
        <v>429</v>
      </c>
      <c r="I590" s="256">
        <f t="shared" ref="I590:I591" si="78">ROUND(G590*C590/100,0)</f>
        <v>23919528</v>
      </c>
      <c r="J590" s="256"/>
      <c r="K590" s="375">
        <f>$K$548</f>
        <v>5.41</v>
      </c>
      <c r="L590" s="256"/>
      <c r="M590" s="256">
        <f>ROUND(K590*C590/100,0)</f>
        <v>24471378</v>
      </c>
      <c r="N590" s="256"/>
      <c r="O590" s="256"/>
      <c r="P590" s="256"/>
      <c r="Q590" s="256"/>
    </row>
    <row r="591" spans="1:17" hidden="1">
      <c r="A591" s="240" t="s">
        <v>464</v>
      </c>
      <c r="B591" s="281"/>
      <c r="C591" s="257">
        <v>391011.43333333306</v>
      </c>
      <c r="D591" s="387">
        <v>56</v>
      </c>
      <c r="E591" s="240" t="s">
        <v>429</v>
      </c>
      <c r="F591" s="256">
        <f>ROUND(D591*$C591/100,0)</f>
        <v>218966</v>
      </c>
      <c r="G591" s="377">
        <f>$G$549</f>
        <v>57</v>
      </c>
      <c r="H591" s="240" t="s">
        <v>429</v>
      </c>
      <c r="I591" s="256">
        <f t="shared" si="78"/>
        <v>222877</v>
      </c>
      <c r="J591" s="256"/>
      <c r="K591" s="377">
        <f>$K$549</f>
        <v>58</v>
      </c>
      <c r="L591" s="256"/>
      <c r="M591" s="256">
        <f>ROUND(K591*C591/100,0)</f>
        <v>226787</v>
      </c>
      <c r="N591" s="256"/>
      <c r="O591" s="256"/>
      <c r="P591" s="256"/>
      <c r="Q591" s="256"/>
    </row>
    <row r="592" spans="1:17" hidden="1">
      <c r="A592" s="367" t="s">
        <v>471</v>
      </c>
      <c r="B592" s="281"/>
      <c r="C592" s="257"/>
      <c r="D592" s="340">
        <v>-0.01</v>
      </c>
      <c r="E592" s="259"/>
      <c r="F592" s="256"/>
      <c r="G592" s="340">
        <v>-0.01</v>
      </c>
      <c r="H592" s="281"/>
      <c r="I592" s="256"/>
      <c r="J592" s="256"/>
      <c r="K592" s="340">
        <v>-0.01</v>
      </c>
      <c r="L592" s="256"/>
      <c r="M592" s="256"/>
      <c r="N592" s="256"/>
      <c r="O592" s="256"/>
      <c r="P592" s="256"/>
      <c r="Q592" s="256"/>
    </row>
    <row r="593" spans="1:17" hidden="1">
      <c r="A593" s="240" t="s">
        <v>490</v>
      </c>
      <c r="B593" s="282"/>
      <c r="C593" s="257">
        <v>7</v>
      </c>
      <c r="D593" s="304">
        <v>259</v>
      </c>
      <c r="E593" s="370"/>
      <c r="F593" s="256">
        <f>ROUND(D593*$C593*D592,0)</f>
        <v>-18</v>
      </c>
      <c r="G593" s="304">
        <f>$G$555</f>
        <v>264</v>
      </c>
      <c r="H593" s="255"/>
      <c r="I593" s="256">
        <f>ROUND(G593*C593*$G$592,0)</f>
        <v>-18</v>
      </c>
      <c r="J593" s="256"/>
      <c r="K593" s="304">
        <f>$K$555</f>
        <v>268</v>
      </c>
      <c r="L593" s="256"/>
      <c r="M593" s="256">
        <f>ROUND(K593*C593*$K$592,0)</f>
        <v>-19</v>
      </c>
      <c r="N593" s="256"/>
      <c r="O593" s="256"/>
      <c r="P593" s="256"/>
      <c r="Q593" s="256"/>
    </row>
    <row r="594" spans="1:17" hidden="1">
      <c r="A594" s="240" t="s">
        <v>491</v>
      </c>
      <c r="B594" s="281"/>
      <c r="C594" s="257">
        <v>40.89999999999997</v>
      </c>
      <c r="D594" s="304">
        <v>96</v>
      </c>
      <c r="E594" s="370"/>
      <c r="F594" s="256">
        <f>ROUND(D594*$C594*D592,0)</f>
        <v>-39</v>
      </c>
      <c r="G594" s="304">
        <f>$G$556</f>
        <v>98</v>
      </c>
      <c r="H594" s="255"/>
      <c r="I594" s="256">
        <f t="shared" ref="I594:I599" si="79">ROUND(G594*C594*$G$592,0)</f>
        <v>-40</v>
      </c>
      <c r="J594" s="256"/>
      <c r="K594" s="304">
        <f>$K$556</f>
        <v>100</v>
      </c>
      <c r="L594" s="256"/>
      <c r="M594" s="256">
        <f t="shared" ref="M594:M599" si="80">ROUND(K594*C594*$K$592,0)</f>
        <v>-41</v>
      </c>
      <c r="N594" s="256"/>
      <c r="O594" s="256"/>
      <c r="P594" s="256"/>
      <c r="Q594" s="256"/>
    </row>
    <row r="595" spans="1:17" hidden="1">
      <c r="A595" s="240" t="s">
        <v>492</v>
      </c>
      <c r="B595" s="281"/>
      <c r="C595" s="257">
        <v>71.866666666666703</v>
      </c>
      <c r="D595" s="304">
        <v>192</v>
      </c>
      <c r="E595" s="381"/>
      <c r="F595" s="256">
        <f>ROUND(D595*$C595*D592,0)</f>
        <v>-138</v>
      </c>
      <c r="G595" s="304">
        <f>$G$557</f>
        <v>195</v>
      </c>
      <c r="H595" s="382"/>
      <c r="I595" s="256">
        <f t="shared" si="79"/>
        <v>-140</v>
      </c>
      <c r="J595" s="256"/>
      <c r="K595" s="304">
        <f>$K$557</f>
        <v>200</v>
      </c>
      <c r="L595" s="256"/>
      <c r="M595" s="256">
        <f t="shared" si="80"/>
        <v>-144</v>
      </c>
      <c r="N595" s="256"/>
      <c r="O595" s="256"/>
      <c r="P595" s="256"/>
      <c r="Q595" s="256"/>
    </row>
    <row r="596" spans="1:17" hidden="1">
      <c r="A596" s="240" t="s">
        <v>491</v>
      </c>
      <c r="B596" s="281"/>
      <c r="C596" s="257">
        <v>6443</v>
      </c>
      <c r="D596" s="304">
        <v>1.7</v>
      </c>
      <c r="E596" s="370"/>
      <c r="F596" s="256">
        <f>ROUND(D596*$C596*D592,0)</f>
        <v>-110</v>
      </c>
      <c r="G596" s="304">
        <f>$G$558</f>
        <v>1.79</v>
      </c>
      <c r="H596" s="255"/>
      <c r="I596" s="256">
        <f t="shared" si="79"/>
        <v>-115</v>
      </c>
      <c r="J596" s="256"/>
      <c r="K596" s="304">
        <f>$K$558</f>
        <v>1.83</v>
      </c>
      <c r="L596" s="256"/>
      <c r="M596" s="256">
        <f t="shared" si="80"/>
        <v>-118</v>
      </c>
      <c r="N596" s="256"/>
      <c r="O596" s="256"/>
      <c r="P596" s="256"/>
      <c r="Q596" s="256"/>
    </row>
    <row r="597" spans="1:17" hidden="1">
      <c r="A597" s="240" t="s">
        <v>492</v>
      </c>
      <c r="B597" s="281"/>
      <c r="C597" s="257">
        <v>44991</v>
      </c>
      <c r="D597" s="304">
        <v>1.39</v>
      </c>
      <c r="E597" s="370" t="s">
        <v>65</v>
      </c>
      <c r="F597" s="256">
        <f>ROUND(D597*$C597*D592,0)</f>
        <v>-625</v>
      </c>
      <c r="G597" s="304">
        <f>$G$559</f>
        <v>1.46</v>
      </c>
      <c r="H597" s="255"/>
      <c r="I597" s="256">
        <f t="shared" si="79"/>
        <v>-657</v>
      </c>
      <c r="J597" s="256"/>
      <c r="K597" s="304">
        <f>$K$559</f>
        <v>1.5</v>
      </c>
      <c r="L597" s="256"/>
      <c r="M597" s="256">
        <f t="shared" si="80"/>
        <v>-675</v>
      </c>
      <c r="N597" s="256"/>
      <c r="O597" s="256"/>
      <c r="P597" s="256"/>
      <c r="Q597" s="256"/>
    </row>
    <row r="598" spans="1:17" hidden="1">
      <c r="A598" s="240" t="s">
        <v>494</v>
      </c>
      <c r="B598" s="281"/>
      <c r="C598" s="257">
        <v>34590</v>
      </c>
      <c r="D598" s="304">
        <v>4.4400000000000004</v>
      </c>
      <c r="E598" s="370" t="s">
        <v>65</v>
      </c>
      <c r="F598" s="256">
        <f>ROUND(D598*$C598*D592,0)</f>
        <v>-1536</v>
      </c>
      <c r="G598" s="304">
        <f>$G$560</f>
        <v>5.47</v>
      </c>
      <c r="H598" s="255"/>
      <c r="I598" s="256">
        <f t="shared" si="79"/>
        <v>-1892</v>
      </c>
      <c r="J598" s="256"/>
      <c r="K598" s="304">
        <f>$K$560</f>
        <v>5.6</v>
      </c>
      <c r="L598" s="256"/>
      <c r="M598" s="256">
        <f t="shared" si="80"/>
        <v>-1937</v>
      </c>
      <c r="N598" s="256"/>
      <c r="O598" s="256"/>
      <c r="P598" s="256"/>
      <c r="Q598" s="256"/>
    </row>
    <row r="599" spans="1:17" hidden="1">
      <c r="A599" s="240" t="s">
        <v>510</v>
      </c>
      <c r="B599" s="281"/>
      <c r="C599" s="257">
        <v>307</v>
      </c>
      <c r="D599" s="304">
        <v>4.4400000000000004</v>
      </c>
      <c r="E599" s="370" t="s">
        <v>65</v>
      </c>
      <c r="F599" s="256">
        <f>ROUND(D599*$C599*D592,0)</f>
        <v>-14</v>
      </c>
      <c r="G599" s="304">
        <f>$G$561</f>
        <v>5.47</v>
      </c>
      <c r="H599" s="255"/>
      <c r="I599" s="256">
        <f t="shared" si="79"/>
        <v>-17</v>
      </c>
      <c r="J599" s="256"/>
      <c r="K599" s="304">
        <f>$K$561</f>
        <v>5.6</v>
      </c>
      <c r="L599" s="256"/>
      <c r="M599" s="256">
        <f t="shared" si="80"/>
        <v>-17</v>
      </c>
      <c r="N599" s="256"/>
      <c r="O599" s="256"/>
      <c r="P599" s="256"/>
      <c r="Q599" s="256"/>
    </row>
    <row r="600" spans="1:17" hidden="1">
      <c r="A600" s="240" t="s">
        <v>496</v>
      </c>
      <c r="B600" s="281"/>
      <c r="C600" s="257">
        <v>4148839.9999999972</v>
      </c>
      <c r="D600" s="383">
        <v>5.2939999999999996</v>
      </c>
      <c r="E600" s="256" t="s">
        <v>429</v>
      </c>
      <c r="F600" s="256">
        <f>ROUND(D600*$C600/100*D592,0)</f>
        <v>-2196</v>
      </c>
      <c r="G600" s="383">
        <f>$G$562</f>
        <v>5.7730000000000006</v>
      </c>
      <c r="H600" s="240" t="s">
        <v>429</v>
      </c>
      <c r="I600" s="256">
        <f>ROUND(G600*C600/100*$G$592,0)</f>
        <v>-2395</v>
      </c>
      <c r="J600" s="256"/>
      <c r="K600" s="383">
        <f>$K$562</f>
        <v>5.9119999999999999</v>
      </c>
      <c r="L600" s="256"/>
      <c r="M600" s="256">
        <f>ROUND(K600*C600/100*$K$592,0)</f>
        <v>-2453</v>
      </c>
      <c r="N600" s="256"/>
      <c r="O600" s="256"/>
      <c r="P600" s="256"/>
      <c r="Q600" s="256"/>
    </row>
    <row r="601" spans="1:17" hidden="1">
      <c r="A601" s="240" t="s">
        <v>463</v>
      </c>
      <c r="B601" s="281"/>
      <c r="C601" s="257">
        <v>8404540.0000000037</v>
      </c>
      <c r="D601" s="383">
        <v>4.8520000000000003</v>
      </c>
      <c r="E601" s="256" t="s">
        <v>429</v>
      </c>
      <c r="F601" s="256">
        <f>ROUND(D601*$C601/100*D592,0)</f>
        <v>-4078</v>
      </c>
      <c r="G601" s="383">
        <f>$G$563</f>
        <v>5.2879999999999994</v>
      </c>
      <c r="H601" s="240" t="s">
        <v>429</v>
      </c>
      <c r="I601" s="256">
        <f>ROUND(G601*C601/100*$G$592,0)</f>
        <v>-4444</v>
      </c>
      <c r="J601" s="256"/>
      <c r="K601" s="383">
        <f>$K$563</f>
        <v>5.41</v>
      </c>
      <c r="L601" s="256"/>
      <c r="M601" s="256">
        <f>ROUND(K601*C601/100*$K$592,0)</f>
        <v>-4547</v>
      </c>
      <c r="N601" s="256"/>
      <c r="O601" s="256"/>
      <c r="P601" s="256"/>
      <c r="Q601" s="256"/>
    </row>
    <row r="602" spans="1:17" hidden="1">
      <c r="A602" s="240" t="s">
        <v>464</v>
      </c>
      <c r="B602" s="281"/>
      <c r="C602" s="257">
        <v>7796.8333333333294</v>
      </c>
      <c r="D602" s="384">
        <v>56</v>
      </c>
      <c r="E602" s="256" t="s">
        <v>429</v>
      </c>
      <c r="F602" s="256">
        <f>ROUND(D602*$C602/100*D592,0)</f>
        <v>-44</v>
      </c>
      <c r="G602" s="384">
        <f>$G$564</f>
        <v>57</v>
      </c>
      <c r="H602" s="240" t="s">
        <v>429</v>
      </c>
      <c r="I602" s="256">
        <f>ROUND(G602*C602/100*$G$592,0)</f>
        <v>-44</v>
      </c>
      <c r="J602" s="256"/>
      <c r="K602" s="384">
        <f>$K$564</f>
        <v>58</v>
      </c>
      <c r="L602" s="256"/>
      <c r="M602" s="256">
        <f>ROUND(K602*C602/100*$K$592,0)</f>
        <v>-45</v>
      </c>
      <c r="N602" s="256"/>
      <c r="O602" s="256"/>
      <c r="P602" s="256"/>
      <c r="Q602" s="256"/>
    </row>
    <row r="603" spans="1:17" hidden="1">
      <c r="A603" s="240" t="s">
        <v>513</v>
      </c>
      <c r="B603" s="281"/>
      <c r="C603" s="257">
        <v>119.76666666666668</v>
      </c>
      <c r="D603" s="290">
        <v>60</v>
      </c>
      <c r="E603" s="370" t="s">
        <v>65</v>
      </c>
      <c r="F603" s="256">
        <f>ROUND(D603*$C603,0)</f>
        <v>7186</v>
      </c>
      <c r="G603" s="290">
        <f>$G$565</f>
        <v>60</v>
      </c>
      <c r="H603" s="281"/>
      <c r="I603" s="256">
        <f>ROUND(G603*C603,0)</f>
        <v>7186</v>
      </c>
      <c r="J603" s="256"/>
      <c r="K603" s="290">
        <f>$K$565</f>
        <v>60</v>
      </c>
      <c r="L603" s="256"/>
      <c r="M603" s="256">
        <f>ROUND(K603*C603,0)</f>
        <v>7186</v>
      </c>
      <c r="N603" s="256"/>
      <c r="O603" s="256"/>
      <c r="P603" s="256"/>
      <c r="Q603" s="256"/>
    </row>
    <row r="604" spans="1:17" hidden="1">
      <c r="A604" s="240" t="s">
        <v>514</v>
      </c>
      <c r="B604" s="315"/>
      <c r="C604" s="257">
        <v>51494</v>
      </c>
      <c r="D604" s="344">
        <v>-30</v>
      </c>
      <c r="E604" s="256" t="s">
        <v>429</v>
      </c>
      <c r="F604" s="256">
        <f>ROUND(D604*$C604/100,0)</f>
        <v>-15448</v>
      </c>
      <c r="G604" s="344">
        <f>$G$566</f>
        <v>-30</v>
      </c>
      <c r="H604" s="256" t="s">
        <v>429</v>
      </c>
      <c r="I604" s="256">
        <f>-ROUND(G604*C604*$G$592,0)</f>
        <v>-15448</v>
      </c>
      <c r="J604" s="256"/>
      <c r="K604" s="344">
        <f>$K$566</f>
        <v>-30</v>
      </c>
      <c r="L604" s="256"/>
      <c r="M604" s="256">
        <f>-ROUND(K604*C604*$K$592,0)</f>
        <v>-15448</v>
      </c>
      <c r="N604" s="256"/>
      <c r="O604" s="256"/>
      <c r="P604" s="256"/>
      <c r="Q604" s="256"/>
    </row>
    <row r="605" spans="1:17" hidden="1">
      <c r="A605" s="281" t="s">
        <v>443</v>
      </c>
      <c r="B605" s="317"/>
      <c r="C605" s="257">
        <f>SUM(C589:C590)</f>
        <v>817313563.814906</v>
      </c>
      <c r="D605" s="335"/>
      <c r="E605" s="259"/>
      <c r="F605" s="259">
        <f>SUM(F579:F604)</f>
        <v>57837429</v>
      </c>
      <c r="G605" s="335"/>
      <c r="H605" s="281"/>
      <c r="I605" s="259">
        <f>SUM(I579:I604)</f>
        <v>64219476</v>
      </c>
      <c r="J605" s="259"/>
      <c r="K605" s="360"/>
      <c r="L605" s="259"/>
      <c r="M605" s="259">
        <f>SUM(M579:M604)</f>
        <v>65737617</v>
      </c>
      <c r="N605" s="259"/>
      <c r="O605" s="259"/>
      <c r="P605" s="259"/>
      <c r="Q605" s="259"/>
    </row>
    <row r="606" spans="1:17" hidden="1">
      <c r="A606" s="281" t="s">
        <v>413</v>
      </c>
      <c r="B606" s="281"/>
      <c r="C606" s="359">
        <v>5770845.7835495584</v>
      </c>
      <c r="F606" s="319">
        <f>I606</f>
        <v>500452.88870847702</v>
      </c>
      <c r="I606" s="319">
        <v>500452.88870847702</v>
      </c>
      <c r="J606" s="259"/>
      <c r="K606" s="281"/>
      <c r="L606" s="259"/>
      <c r="M606" s="319">
        <v>500452.88870847702</v>
      </c>
      <c r="N606" s="259"/>
      <c r="O606" s="259"/>
      <c r="P606" s="259"/>
      <c r="Q606" s="259"/>
    </row>
    <row r="607" spans="1:17" ht="16.5" hidden="1" thickBot="1">
      <c r="A607" s="281" t="s">
        <v>444</v>
      </c>
      <c r="B607" s="281"/>
      <c r="C607" s="371">
        <f>SUM(C605)+C606</f>
        <v>823084409.59845555</v>
      </c>
      <c r="D607" s="357"/>
      <c r="E607" s="348"/>
      <c r="F607" s="349">
        <f>F605+F606</f>
        <v>58337881.88870848</v>
      </c>
      <c r="G607" s="357"/>
      <c r="H607" s="350"/>
      <c r="I607" s="349">
        <f>I605+I606</f>
        <v>64719928.88870848</v>
      </c>
      <c r="J607" s="349"/>
      <c r="K607" s="357"/>
      <c r="L607" s="349"/>
      <c r="M607" s="349">
        <f>M605+M606</f>
        <v>66238069.88870848</v>
      </c>
      <c r="N607" s="349"/>
      <c r="O607" s="349"/>
      <c r="P607" s="349"/>
      <c r="Q607" s="349"/>
    </row>
    <row r="608" spans="1:17" hidden="1">
      <c r="A608" s="281"/>
      <c r="B608" s="281"/>
      <c r="C608" s="282"/>
      <c r="D608" s="260" t="s">
        <v>65</v>
      </c>
      <c r="E608" s="259"/>
      <c r="F608" s="259"/>
      <c r="G608" s="260" t="s">
        <v>65</v>
      </c>
      <c r="H608" s="281"/>
      <c r="I608" s="259"/>
      <c r="J608" s="259"/>
      <c r="K608" s="291" t="s">
        <v>65</v>
      </c>
      <c r="L608" s="259"/>
      <c r="M608" s="259"/>
      <c r="N608" s="259"/>
      <c r="O608" s="259"/>
      <c r="P608" s="259"/>
      <c r="Q608" s="259"/>
    </row>
    <row r="609" spans="1:17" hidden="1">
      <c r="A609" s="255" t="s">
        <v>507</v>
      </c>
      <c r="B609" s="281"/>
      <c r="C609" s="281"/>
      <c r="D609" s="259"/>
      <c r="E609" s="259"/>
      <c r="F609" s="281" t="s">
        <v>65</v>
      </c>
      <c r="G609" s="259"/>
      <c r="H609" s="281"/>
      <c r="I609" s="281"/>
      <c r="J609" s="281"/>
      <c r="K609" s="259"/>
      <c r="L609" s="281"/>
      <c r="M609" s="281"/>
      <c r="N609" s="281"/>
      <c r="O609" s="281"/>
      <c r="P609" s="281"/>
      <c r="Q609" s="281"/>
    </row>
    <row r="610" spans="1:17" hidden="1">
      <c r="A610" s="240" t="s">
        <v>516</v>
      </c>
      <c r="B610" s="281"/>
      <c r="C610" s="281"/>
      <c r="D610" s="259"/>
      <c r="E610" s="259"/>
      <c r="F610" s="281"/>
      <c r="G610" s="259"/>
      <c r="H610" s="281"/>
      <c r="I610" s="281"/>
      <c r="J610" s="281"/>
      <c r="K610" s="259"/>
      <c r="L610" s="281"/>
      <c r="M610" s="281"/>
      <c r="N610" s="281"/>
      <c r="O610" s="281"/>
      <c r="P610" s="281"/>
      <c r="Q610" s="281"/>
    </row>
    <row r="611" spans="1:17" hidden="1">
      <c r="B611" s="281"/>
      <c r="C611" s="281"/>
      <c r="D611" s="259"/>
      <c r="E611" s="259"/>
      <c r="F611" s="281"/>
      <c r="G611" s="259"/>
      <c r="H611" s="281"/>
      <c r="I611" s="281"/>
      <c r="J611" s="281"/>
      <c r="K611" s="259"/>
      <c r="L611" s="281"/>
      <c r="M611" s="281"/>
      <c r="N611" s="281"/>
      <c r="O611" s="281"/>
      <c r="P611" s="281"/>
      <c r="Q611" s="281"/>
    </row>
    <row r="612" spans="1:17" hidden="1">
      <c r="A612" s="240" t="s">
        <v>458</v>
      </c>
      <c r="B612" s="282"/>
      <c r="C612" s="257"/>
      <c r="D612" s="259"/>
      <c r="E612" s="259"/>
      <c r="F612" s="281"/>
      <c r="G612" s="259"/>
      <c r="H612" s="281"/>
      <c r="I612" s="281"/>
      <c r="J612" s="281"/>
      <c r="K612" s="259"/>
      <c r="L612" s="281"/>
      <c r="M612" s="281"/>
      <c r="N612" s="281"/>
      <c r="O612" s="281"/>
      <c r="P612" s="281"/>
      <c r="Q612" s="281"/>
    </row>
    <row r="613" spans="1:17" hidden="1">
      <c r="A613" s="240" t="s">
        <v>490</v>
      </c>
      <c r="B613" s="281"/>
      <c r="C613" s="257">
        <v>24.6</v>
      </c>
      <c r="D613" s="290">
        <v>259</v>
      </c>
      <c r="F613" s="256">
        <f>ROUND(D613*$C613,0)</f>
        <v>6371</v>
      </c>
      <c r="G613" s="290">
        <f>$G$537</f>
        <v>264</v>
      </c>
      <c r="I613" s="256">
        <f>ROUND(G613*C613,0)</f>
        <v>6494</v>
      </c>
      <c r="J613" s="256"/>
      <c r="K613" s="290">
        <f>$K$537</f>
        <v>268</v>
      </c>
      <c r="L613" s="256"/>
      <c r="M613" s="256">
        <f>ROUND(K613*C613,0)</f>
        <v>6593</v>
      </c>
      <c r="N613" s="256"/>
      <c r="O613" s="256"/>
      <c r="P613" s="256"/>
      <c r="Q613" s="256"/>
    </row>
    <row r="614" spans="1:17" hidden="1">
      <c r="A614" s="240" t="s">
        <v>491</v>
      </c>
      <c r="B614" s="281"/>
      <c r="C614" s="257">
        <v>807.26666666666597</v>
      </c>
      <c r="D614" s="290">
        <v>96</v>
      </c>
      <c r="F614" s="256">
        <f>ROUND(D614*$C614,0)</f>
        <v>77498</v>
      </c>
      <c r="G614" s="290">
        <f>$G$538</f>
        <v>98</v>
      </c>
      <c r="I614" s="256">
        <f>ROUND(G614*C614,0)</f>
        <v>79112</v>
      </c>
      <c r="J614" s="256"/>
      <c r="K614" s="290">
        <f>$K$538</f>
        <v>100</v>
      </c>
      <c r="L614" s="256"/>
      <c r="M614" s="256">
        <f>ROUND(K614*C614,0)</f>
        <v>80727</v>
      </c>
      <c r="N614" s="256"/>
      <c r="O614" s="256"/>
      <c r="P614" s="256"/>
      <c r="Q614" s="256"/>
    </row>
    <row r="615" spans="1:17" hidden="1">
      <c r="A615" s="240" t="s">
        <v>492</v>
      </c>
      <c r="B615" s="281"/>
      <c r="C615" s="257">
        <v>541.26666666666597</v>
      </c>
      <c r="D615" s="290">
        <v>192</v>
      </c>
      <c r="E615" s="330"/>
      <c r="F615" s="256">
        <f>ROUND(D615*$C615,0)</f>
        <v>103923</v>
      </c>
      <c r="G615" s="290">
        <f>$G$539</f>
        <v>195</v>
      </c>
      <c r="H615" s="330"/>
      <c r="I615" s="256">
        <f>ROUND(G615*C615,0)</f>
        <v>105547</v>
      </c>
      <c r="J615" s="256"/>
      <c r="K615" s="290">
        <f>$K$539</f>
        <v>200</v>
      </c>
      <c r="L615" s="256"/>
      <c r="M615" s="256">
        <f>ROUND(K615*C615,0)</f>
        <v>108253</v>
      </c>
      <c r="N615" s="256"/>
      <c r="O615" s="256"/>
      <c r="P615" s="256"/>
      <c r="Q615" s="256"/>
    </row>
    <row r="616" spans="1:17" hidden="1">
      <c r="A616" s="240" t="s">
        <v>459</v>
      </c>
      <c r="B616" s="281"/>
      <c r="C616" s="257">
        <f>SUM(C613:C615)</f>
        <v>1373.1333333333318</v>
      </c>
      <c r="D616" s="290"/>
      <c r="F616" s="256"/>
      <c r="G616" s="290"/>
      <c r="I616" s="256"/>
      <c r="J616" s="256"/>
      <c r="K616" s="290"/>
      <c r="L616" s="256"/>
      <c r="M616" s="256"/>
      <c r="N616" s="256"/>
      <c r="O616" s="256"/>
      <c r="P616" s="256"/>
      <c r="Q616" s="256"/>
    </row>
    <row r="617" spans="1:17" hidden="1">
      <c r="A617" s="240" t="s">
        <v>491</v>
      </c>
      <c r="B617" s="281"/>
      <c r="C617" s="257">
        <v>137328.5</v>
      </c>
      <c r="D617" s="290">
        <v>1.7</v>
      </c>
      <c r="E617" s="240" t="s">
        <v>65</v>
      </c>
      <c r="F617" s="256">
        <f>ROUND(D617*$C617,0)</f>
        <v>233458</v>
      </c>
      <c r="G617" s="290">
        <f>$G$541</f>
        <v>1.79</v>
      </c>
      <c r="H617" s="240" t="s">
        <v>65</v>
      </c>
      <c r="I617" s="256">
        <f t="shared" ref="I617:I618" si="81">ROUND(G617*C617,0)</f>
        <v>245818</v>
      </c>
      <c r="J617" s="256"/>
      <c r="K617" s="290">
        <f>$K$541</f>
        <v>1.83</v>
      </c>
      <c r="L617" s="256"/>
      <c r="M617" s="256">
        <f>ROUND(K617*C617,0)</f>
        <v>251311</v>
      </c>
      <c r="N617" s="256"/>
      <c r="O617" s="256"/>
      <c r="P617" s="256"/>
      <c r="Q617" s="256"/>
    </row>
    <row r="618" spans="1:17" hidden="1">
      <c r="A618" s="240" t="s">
        <v>492</v>
      </c>
      <c r="B618" s="281"/>
      <c r="C618" s="257">
        <v>302902</v>
      </c>
      <c r="D618" s="290">
        <v>1.39</v>
      </c>
      <c r="E618" s="240" t="s">
        <v>65</v>
      </c>
      <c r="F618" s="256">
        <f>ROUND(D618*$C618,0)</f>
        <v>421034</v>
      </c>
      <c r="G618" s="290">
        <f>$G$542</f>
        <v>1.46</v>
      </c>
      <c r="H618" s="240" t="s">
        <v>65</v>
      </c>
      <c r="I618" s="256">
        <f t="shared" si="81"/>
        <v>442237</v>
      </c>
      <c r="J618" s="256"/>
      <c r="K618" s="290">
        <f>$K$542</f>
        <v>1.5</v>
      </c>
      <c r="L618" s="256"/>
      <c r="M618" s="256">
        <f>ROUND(K618*C618,0)</f>
        <v>454353</v>
      </c>
      <c r="N618" s="256"/>
      <c r="O618" s="256"/>
      <c r="P618" s="256"/>
      <c r="Q618" s="256"/>
    </row>
    <row r="619" spans="1:17" hidden="1">
      <c r="A619" s="240" t="s">
        <v>493</v>
      </c>
      <c r="B619" s="281"/>
      <c r="C619" s="257"/>
      <c r="D619" s="304"/>
      <c r="F619" s="256"/>
      <c r="G619" s="304"/>
      <c r="I619" s="256"/>
      <c r="J619" s="256"/>
      <c r="K619" s="304"/>
      <c r="L619" s="256"/>
      <c r="M619" s="256"/>
      <c r="N619" s="256"/>
      <c r="O619" s="256"/>
      <c r="P619" s="256"/>
      <c r="Q619" s="256"/>
    </row>
    <row r="620" spans="1:17" hidden="1">
      <c r="A620" s="240" t="s">
        <v>494</v>
      </c>
      <c r="B620" s="281"/>
      <c r="C620" s="257">
        <v>340651</v>
      </c>
      <c r="D620" s="290">
        <v>4.4400000000000004</v>
      </c>
      <c r="F620" s="256">
        <f>ROUND(D620*$C620,0)</f>
        <v>1512490</v>
      </c>
      <c r="G620" s="290">
        <f>$G$544</f>
        <v>5.47</v>
      </c>
      <c r="I620" s="256">
        <f t="shared" ref="I620:I621" si="82">ROUND(G620*C620,0)</f>
        <v>1863361</v>
      </c>
      <c r="J620" s="256"/>
      <c r="K620" s="290">
        <f>$K$544</f>
        <v>5.6</v>
      </c>
      <c r="L620" s="256"/>
      <c r="M620" s="256">
        <f>ROUND(K620*C620,0)</f>
        <v>1907646</v>
      </c>
      <c r="N620" s="256"/>
      <c r="O620" s="256"/>
      <c r="P620" s="256"/>
      <c r="Q620" s="256"/>
    </row>
    <row r="621" spans="1:17" hidden="1">
      <c r="A621" s="240" t="s">
        <v>510</v>
      </c>
      <c r="B621" s="281"/>
      <c r="C621" s="257">
        <v>17.5</v>
      </c>
      <c r="D621" s="374">
        <v>4.4400000000000004</v>
      </c>
      <c r="F621" s="256">
        <f>ROUND(D621*$C621,0)</f>
        <v>78</v>
      </c>
      <c r="G621" s="290">
        <f>$G$545</f>
        <v>5.47</v>
      </c>
      <c r="I621" s="256">
        <f t="shared" si="82"/>
        <v>96</v>
      </c>
      <c r="J621" s="256"/>
      <c r="K621" s="290">
        <f>$K$545</f>
        <v>5.6</v>
      </c>
      <c r="L621" s="256"/>
      <c r="M621" s="256">
        <f>ROUND(K621*C621,0)</f>
        <v>98</v>
      </c>
      <c r="N621" s="256"/>
      <c r="O621" s="256"/>
      <c r="P621" s="256"/>
      <c r="Q621" s="256"/>
    </row>
    <row r="622" spans="1:17" hidden="1">
      <c r="A622" s="240" t="s">
        <v>495</v>
      </c>
      <c r="B622" s="281"/>
      <c r="C622" s="257"/>
      <c r="D622" s="290"/>
      <c r="F622" s="256"/>
      <c r="G622" s="290"/>
      <c r="I622" s="256"/>
      <c r="J622" s="256"/>
      <c r="K622" s="290"/>
      <c r="L622" s="256"/>
      <c r="M622" s="256"/>
      <c r="N622" s="256"/>
      <c r="O622" s="256"/>
      <c r="P622" s="256"/>
      <c r="Q622" s="256"/>
    </row>
    <row r="623" spans="1:17" hidden="1">
      <c r="A623" s="240" t="s">
        <v>496</v>
      </c>
      <c r="B623" s="281"/>
      <c r="C623" s="257">
        <v>41625753.333333328</v>
      </c>
      <c r="D623" s="386">
        <v>5.2919999999999998</v>
      </c>
      <c r="E623" s="240" t="s">
        <v>429</v>
      </c>
      <c r="F623" s="256">
        <f>ROUND(D623*$C623/100,0)</f>
        <v>2202835</v>
      </c>
      <c r="G623" s="375">
        <f>$G$547</f>
        <v>5.7730000000000006</v>
      </c>
      <c r="H623" s="240" t="s">
        <v>429</v>
      </c>
      <c r="I623" s="256">
        <f>ROUND(G623*C623/100,0)</f>
        <v>2403055</v>
      </c>
      <c r="J623" s="256"/>
      <c r="K623" s="375">
        <f>$K$547</f>
        <v>5.9119999999999999</v>
      </c>
      <c r="L623" s="256"/>
      <c r="M623" s="256">
        <f>ROUND(K623*C623/100,0)</f>
        <v>2460915</v>
      </c>
      <c r="N623" s="256"/>
      <c r="O623" s="256"/>
      <c r="P623" s="256"/>
      <c r="Q623" s="256"/>
    </row>
    <row r="624" spans="1:17" hidden="1">
      <c r="A624" s="240" t="s">
        <v>463</v>
      </c>
      <c r="B624" s="281"/>
      <c r="C624" s="257">
        <v>63576818.666666672</v>
      </c>
      <c r="D624" s="386">
        <v>4.8499999999999996</v>
      </c>
      <c r="E624" s="240" t="s">
        <v>429</v>
      </c>
      <c r="F624" s="256">
        <f>ROUND(D624*$C624/100,0)</f>
        <v>3083476</v>
      </c>
      <c r="G624" s="375">
        <f>$G$548</f>
        <v>5.2879999999999994</v>
      </c>
      <c r="H624" s="240" t="s">
        <v>429</v>
      </c>
      <c r="I624" s="256">
        <f t="shared" ref="I624:I625" si="83">ROUND(G624*C624/100,0)</f>
        <v>3361942</v>
      </c>
      <c r="J624" s="256"/>
      <c r="K624" s="375">
        <f>$K$548</f>
        <v>5.41</v>
      </c>
      <c r="L624" s="256"/>
      <c r="M624" s="256">
        <f>ROUND(K624*C624/100,0)</f>
        <v>3439506</v>
      </c>
      <c r="N624" s="256"/>
      <c r="O624" s="256"/>
      <c r="P624" s="256"/>
      <c r="Q624" s="256"/>
    </row>
    <row r="625" spans="1:17" hidden="1">
      <c r="A625" s="240" t="s">
        <v>464</v>
      </c>
      <c r="B625" s="281"/>
      <c r="C625" s="257">
        <v>103480.49999999997</v>
      </c>
      <c r="D625" s="387">
        <v>56</v>
      </c>
      <c r="E625" s="240" t="s">
        <v>429</v>
      </c>
      <c r="F625" s="256">
        <f>ROUND(D625*$C625/100,0)</f>
        <v>57949</v>
      </c>
      <c r="G625" s="377">
        <f>$G$549</f>
        <v>57</v>
      </c>
      <c r="H625" s="240" t="s">
        <v>429</v>
      </c>
      <c r="I625" s="256">
        <f t="shared" si="83"/>
        <v>58984</v>
      </c>
      <c r="J625" s="256"/>
      <c r="K625" s="377">
        <f>$K$549</f>
        <v>58</v>
      </c>
      <c r="L625" s="256"/>
      <c r="M625" s="256">
        <f>ROUND(K625*C625/100,0)</f>
        <v>60019</v>
      </c>
      <c r="N625" s="256"/>
      <c r="O625" s="256"/>
      <c r="P625" s="256"/>
      <c r="Q625" s="256"/>
    </row>
    <row r="626" spans="1:17" hidden="1">
      <c r="A626" s="367" t="s">
        <v>471</v>
      </c>
      <c r="B626" s="281"/>
      <c r="C626" s="257"/>
      <c r="D626" s="340">
        <v>-0.01</v>
      </c>
      <c r="E626" s="259"/>
      <c r="F626" s="256"/>
      <c r="G626" s="340">
        <v>-0.01</v>
      </c>
      <c r="H626" s="281"/>
      <c r="I626" s="256"/>
      <c r="J626" s="256"/>
      <c r="K626" s="340">
        <v>-0.01</v>
      </c>
      <c r="L626" s="256"/>
      <c r="M626" s="256"/>
      <c r="N626" s="256"/>
      <c r="O626" s="256"/>
      <c r="P626" s="256"/>
      <c r="Q626" s="256"/>
    </row>
    <row r="627" spans="1:17" hidden="1">
      <c r="A627" s="240" t="s">
        <v>490</v>
      </c>
      <c r="B627" s="281"/>
      <c r="C627" s="257">
        <v>0</v>
      </c>
      <c r="D627" s="304">
        <v>259</v>
      </c>
      <c r="E627" s="370"/>
      <c r="F627" s="256">
        <f>ROUND(D627*$C627*D626,0)</f>
        <v>0</v>
      </c>
      <c r="G627" s="304">
        <f>$G$555</f>
        <v>264</v>
      </c>
      <c r="H627" s="255"/>
      <c r="I627" s="256">
        <f>ROUND(G627*C627*$G$592,0)</f>
        <v>0</v>
      </c>
      <c r="J627" s="256"/>
      <c r="K627" s="304">
        <f>$K$555</f>
        <v>268</v>
      </c>
      <c r="L627" s="256"/>
      <c r="M627" s="256">
        <f>ROUND(K627*C627*$K$592,0)</f>
        <v>0</v>
      </c>
      <c r="N627" s="256"/>
      <c r="O627" s="256"/>
      <c r="P627" s="256"/>
      <c r="Q627" s="256"/>
    </row>
    <row r="628" spans="1:17" hidden="1">
      <c r="A628" s="240" t="s">
        <v>491</v>
      </c>
      <c r="B628" s="281"/>
      <c r="C628" s="257">
        <v>16.2</v>
      </c>
      <c r="D628" s="304">
        <v>96</v>
      </c>
      <c r="E628" s="370"/>
      <c r="F628" s="256">
        <f>ROUND(D628*$C628*D626,0)</f>
        <v>-16</v>
      </c>
      <c r="G628" s="304">
        <f>$G$556</f>
        <v>98</v>
      </c>
      <c r="H628" s="255"/>
      <c r="I628" s="256">
        <f t="shared" ref="I628:I633" si="84">ROUND(G628*C628*$G$592,0)</f>
        <v>-16</v>
      </c>
      <c r="J628" s="256"/>
      <c r="K628" s="304">
        <f>$K$556</f>
        <v>100</v>
      </c>
      <c r="L628" s="256"/>
      <c r="M628" s="256">
        <f>ROUND(K628*C628*$K$592,0)</f>
        <v>-16</v>
      </c>
      <c r="N628" s="256"/>
      <c r="O628" s="256"/>
      <c r="P628" s="256"/>
      <c r="Q628" s="256"/>
    </row>
    <row r="629" spans="1:17" hidden="1">
      <c r="A629" s="240" t="s">
        <v>492</v>
      </c>
      <c r="B629" s="281"/>
      <c r="C629" s="257">
        <v>0</v>
      </c>
      <c r="D629" s="304">
        <v>192</v>
      </c>
      <c r="E629" s="381"/>
      <c r="F629" s="256">
        <f>ROUND(D629*$C629*D626,0)</f>
        <v>0</v>
      </c>
      <c r="G629" s="304">
        <f>$G$557</f>
        <v>195</v>
      </c>
      <c r="H629" s="382"/>
      <c r="I629" s="256">
        <f t="shared" si="84"/>
        <v>0</v>
      </c>
      <c r="J629" s="256"/>
      <c r="K629" s="304">
        <f>$K$557</f>
        <v>200</v>
      </c>
      <c r="L629" s="256"/>
      <c r="M629" s="256">
        <f t="shared" ref="M629:M633" si="85">ROUND(K629*C629*$K$592,0)</f>
        <v>0</v>
      </c>
      <c r="N629" s="256"/>
      <c r="O629" s="256"/>
      <c r="P629" s="256"/>
      <c r="Q629" s="256"/>
    </row>
    <row r="630" spans="1:17" hidden="1">
      <c r="A630" s="240" t="s">
        <v>491</v>
      </c>
      <c r="B630" s="281"/>
      <c r="C630" s="257">
        <v>2032</v>
      </c>
      <c r="D630" s="304">
        <v>1.7</v>
      </c>
      <c r="E630" s="370"/>
      <c r="F630" s="256">
        <f>ROUND(D630*$C630*D626,0)</f>
        <v>-35</v>
      </c>
      <c r="G630" s="304">
        <f>$G$558</f>
        <v>1.79</v>
      </c>
      <c r="H630" s="255"/>
      <c r="I630" s="256">
        <f t="shared" si="84"/>
        <v>-36</v>
      </c>
      <c r="J630" s="256"/>
      <c r="K630" s="304">
        <f>$K$558</f>
        <v>1.83</v>
      </c>
      <c r="L630" s="256"/>
      <c r="M630" s="256">
        <f t="shared" si="85"/>
        <v>-37</v>
      </c>
      <c r="N630" s="256"/>
      <c r="O630" s="256"/>
      <c r="P630" s="256"/>
      <c r="Q630" s="256"/>
    </row>
    <row r="631" spans="1:17" hidden="1">
      <c r="A631" s="240" t="s">
        <v>492</v>
      </c>
      <c r="B631" s="281"/>
      <c r="C631" s="257">
        <v>0</v>
      </c>
      <c r="D631" s="304">
        <v>1.39</v>
      </c>
      <c r="E631" s="370" t="s">
        <v>65</v>
      </c>
      <c r="F631" s="256">
        <f>ROUND(D631*$C631*D626,0)</f>
        <v>0</v>
      </c>
      <c r="G631" s="304">
        <f>$G$559</f>
        <v>1.46</v>
      </c>
      <c r="H631" s="255"/>
      <c r="I631" s="256">
        <f t="shared" si="84"/>
        <v>0</v>
      </c>
      <c r="J631" s="256"/>
      <c r="K631" s="304">
        <f>$K$559</f>
        <v>1.5</v>
      </c>
      <c r="L631" s="256"/>
      <c r="M631" s="256">
        <f t="shared" si="85"/>
        <v>0</v>
      </c>
      <c r="N631" s="256"/>
      <c r="O631" s="256"/>
      <c r="P631" s="256"/>
      <c r="Q631" s="256"/>
    </row>
    <row r="632" spans="1:17" hidden="1">
      <c r="A632" s="240" t="s">
        <v>494</v>
      </c>
      <c r="B632" s="281"/>
      <c r="C632" s="257">
        <v>1286</v>
      </c>
      <c r="D632" s="304">
        <v>4.4400000000000004</v>
      </c>
      <c r="E632" s="370" t="s">
        <v>65</v>
      </c>
      <c r="F632" s="256">
        <f>ROUND(D632*$C632*D626,0)</f>
        <v>-57</v>
      </c>
      <c r="G632" s="304">
        <f>$G$560</f>
        <v>5.47</v>
      </c>
      <c r="H632" s="255"/>
      <c r="I632" s="256">
        <f t="shared" si="84"/>
        <v>-70</v>
      </c>
      <c r="J632" s="256"/>
      <c r="K632" s="304">
        <f>$K$560</f>
        <v>5.6</v>
      </c>
      <c r="L632" s="256"/>
      <c r="M632" s="256">
        <f t="shared" si="85"/>
        <v>-72</v>
      </c>
      <c r="N632" s="256"/>
      <c r="O632" s="256"/>
      <c r="P632" s="256"/>
      <c r="Q632" s="256"/>
    </row>
    <row r="633" spans="1:17" hidden="1">
      <c r="A633" s="240" t="s">
        <v>510</v>
      </c>
      <c r="B633" s="281"/>
      <c r="C633" s="257">
        <v>0</v>
      </c>
      <c r="D633" s="304">
        <v>4.4400000000000004</v>
      </c>
      <c r="E633" s="370" t="s">
        <v>65</v>
      </c>
      <c r="F633" s="256">
        <f>ROUND(D633*$C633*D626,0)</f>
        <v>0</v>
      </c>
      <c r="G633" s="304">
        <f>$G$561</f>
        <v>5.47</v>
      </c>
      <c r="H633" s="255"/>
      <c r="I633" s="256">
        <f t="shared" si="84"/>
        <v>0</v>
      </c>
      <c r="J633" s="256"/>
      <c r="K633" s="304">
        <f>$K$561</f>
        <v>5.6</v>
      </c>
      <c r="L633" s="256"/>
      <c r="M633" s="256">
        <f t="shared" si="85"/>
        <v>0</v>
      </c>
      <c r="N633" s="256"/>
      <c r="O633" s="256"/>
      <c r="P633" s="256"/>
      <c r="Q633" s="256"/>
    </row>
    <row r="634" spans="1:17" hidden="1">
      <c r="A634" s="240" t="s">
        <v>496</v>
      </c>
      <c r="B634" s="281"/>
      <c r="C634" s="257">
        <v>490733.33333333302</v>
      </c>
      <c r="D634" s="383">
        <v>5.2939999999999996</v>
      </c>
      <c r="E634" s="256" t="s">
        <v>429</v>
      </c>
      <c r="F634" s="256">
        <f>ROUND(D634*$C634/100*D626,0)</f>
        <v>-260</v>
      </c>
      <c r="G634" s="383">
        <f>$G$562</f>
        <v>5.7730000000000006</v>
      </c>
      <c r="H634" s="240" t="s">
        <v>429</v>
      </c>
      <c r="I634" s="256">
        <f>ROUND(G634*C634/100*$G$592,0)</f>
        <v>-283</v>
      </c>
      <c r="J634" s="256"/>
      <c r="K634" s="383">
        <f>$K$562</f>
        <v>5.9119999999999999</v>
      </c>
      <c r="L634" s="256"/>
      <c r="M634" s="256">
        <f>ROUND(K634*C634/100*$K$592,0)</f>
        <v>-290</v>
      </c>
      <c r="N634" s="256"/>
      <c r="O634" s="256"/>
      <c r="P634" s="256"/>
      <c r="Q634" s="256"/>
    </row>
    <row r="635" spans="1:17" hidden="1">
      <c r="A635" s="240" t="s">
        <v>463</v>
      </c>
      <c r="B635" s="281"/>
      <c r="C635" s="257">
        <v>21066.666666666977</v>
      </c>
      <c r="D635" s="383">
        <v>4.8520000000000003</v>
      </c>
      <c r="E635" s="256" t="s">
        <v>429</v>
      </c>
      <c r="F635" s="256">
        <f>ROUND(D635*$C635/100*D626,0)</f>
        <v>-10</v>
      </c>
      <c r="G635" s="383">
        <f>$G$563</f>
        <v>5.2879999999999994</v>
      </c>
      <c r="H635" s="240" t="s">
        <v>429</v>
      </c>
      <c r="I635" s="256">
        <f>ROUND(G635*C635/100*$G$592,0)</f>
        <v>-11</v>
      </c>
      <c r="J635" s="256"/>
      <c r="K635" s="383">
        <f>$K$563</f>
        <v>5.41</v>
      </c>
      <c r="L635" s="256"/>
      <c r="M635" s="256">
        <f>ROUND(K635*C635/100*$K$592,0)</f>
        <v>-11</v>
      </c>
      <c r="N635" s="256"/>
      <c r="O635" s="256"/>
      <c r="P635" s="256"/>
      <c r="Q635" s="256"/>
    </row>
    <row r="636" spans="1:17" hidden="1">
      <c r="A636" s="240" t="s">
        <v>464</v>
      </c>
      <c r="B636" s="281"/>
      <c r="C636" s="257">
        <v>955.13333333333298</v>
      </c>
      <c r="D636" s="384">
        <v>56</v>
      </c>
      <c r="E636" s="256" t="s">
        <v>429</v>
      </c>
      <c r="F636" s="256">
        <f>ROUND(D636*$C636/100*D626,0)</f>
        <v>-5</v>
      </c>
      <c r="G636" s="384">
        <f>$G$564</f>
        <v>57</v>
      </c>
      <c r="H636" s="240" t="s">
        <v>429</v>
      </c>
      <c r="I636" s="256">
        <f>ROUND(G636*C636/100*$G$592,0)</f>
        <v>-5</v>
      </c>
      <c r="J636" s="256"/>
      <c r="K636" s="384">
        <f>$K$564</f>
        <v>58</v>
      </c>
      <c r="L636" s="256"/>
      <c r="M636" s="256">
        <f>ROUND(K636*C636/100*$K$592,0)</f>
        <v>-6</v>
      </c>
      <c r="N636" s="256"/>
      <c r="O636" s="256"/>
      <c r="P636" s="256"/>
      <c r="Q636" s="256"/>
    </row>
    <row r="637" spans="1:17" hidden="1">
      <c r="A637" s="240" t="s">
        <v>513</v>
      </c>
      <c r="B637" s="281"/>
      <c r="C637" s="257">
        <v>16.2</v>
      </c>
      <c r="D637" s="290">
        <v>60</v>
      </c>
      <c r="E637" s="370" t="s">
        <v>65</v>
      </c>
      <c r="F637" s="256">
        <f>ROUND(D637*$C637,0)</f>
        <v>972</v>
      </c>
      <c r="G637" s="290">
        <f>$G$565</f>
        <v>60</v>
      </c>
      <c r="H637" s="281"/>
      <c r="I637" s="256">
        <f>ROUND(G637*C637,0)</f>
        <v>972</v>
      </c>
      <c r="J637" s="256"/>
      <c r="K637" s="290">
        <f>$K$565</f>
        <v>60</v>
      </c>
      <c r="L637" s="256"/>
      <c r="M637" s="256">
        <f>ROUND(K637*C637,0)</f>
        <v>972</v>
      </c>
      <c r="N637" s="256"/>
      <c r="O637" s="256"/>
      <c r="P637" s="256"/>
      <c r="Q637" s="256"/>
    </row>
    <row r="638" spans="1:17" hidden="1">
      <c r="A638" s="240" t="s">
        <v>514</v>
      </c>
      <c r="B638" s="281"/>
      <c r="C638" s="257">
        <v>2032</v>
      </c>
      <c r="D638" s="344">
        <v>-30</v>
      </c>
      <c r="E638" s="256" t="s">
        <v>429</v>
      </c>
      <c r="F638" s="256">
        <f>ROUND(D638*$C638/100,0)</f>
        <v>-610</v>
      </c>
      <c r="G638" s="344">
        <f>$G$566</f>
        <v>-30</v>
      </c>
      <c r="H638" s="256" t="s">
        <v>429</v>
      </c>
      <c r="I638" s="256">
        <f>-ROUND(G638*C638*$G$592,0)</f>
        <v>-610</v>
      </c>
      <c r="J638" s="256"/>
      <c r="K638" s="344">
        <f>$K$566</f>
        <v>-30</v>
      </c>
      <c r="L638" s="256"/>
      <c r="M638" s="256">
        <f>-ROUND(K638*C638*$K$592,0)</f>
        <v>-610</v>
      </c>
      <c r="N638" s="256"/>
      <c r="O638" s="256"/>
      <c r="P638" s="256"/>
      <c r="Q638" s="256"/>
    </row>
    <row r="639" spans="1:17" hidden="1">
      <c r="A639" s="281" t="s">
        <v>443</v>
      </c>
      <c r="B639" s="281"/>
      <c r="C639" s="257">
        <f>SUM(C623:C624)</f>
        <v>105202572</v>
      </c>
      <c r="D639" s="335"/>
      <c r="E639" s="259"/>
      <c r="F639" s="259">
        <f>SUM(F613:F638)</f>
        <v>7699091</v>
      </c>
      <c r="G639" s="335"/>
      <c r="H639" s="281"/>
      <c r="I639" s="259">
        <f>SUM(I613:I638)</f>
        <v>8566587</v>
      </c>
      <c r="J639" s="259"/>
      <c r="K639" s="360"/>
      <c r="L639" s="259"/>
      <c r="M639" s="259">
        <f>SUM(M613:M638)</f>
        <v>8769351</v>
      </c>
      <c r="N639" s="259"/>
      <c r="O639" s="259"/>
      <c r="P639" s="259"/>
      <c r="Q639" s="259"/>
    </row>
    <row r="640" spans="1:17" hidden="1">
      <c r="A640" s="281" t="s">
        <v>413</v>
      </c>
      <c r="B640" s="281"/>
      <c r="C640" s="359">
        <v>327096.30737224856</v>
      </c>
      <c r="F640" s="319">
        <f>I640</f>
        <v>26533.50156434354</v>
      </c>
      <c r="I640" s="319">
        <v>26533.50156434354</v>
      </c>
      <c r="J640" s="259"/>
      <c r="K640" s="281"/>
      <c r="L640" s="259"/>
      <c r="M640" s="319">
        <v>26533.50156434354</v>
      </c>
      <c r="N640" s="259"/>
      <c r="O640" s="259"/>
      <c r="P640" s="259"/>
      <c r="Q640" s="259"/>
    </row>
    <row r="641" spans="1:23" ht="16.5" hidden="1" thickBot="1">
      <c r="A641" s="281" t="s">
        <v>444</v>
      </c>
      <c r="B641" s="281"/>
      <c r="C641" s="371">
        <f>SUM(C639)+C640</f>
        <v>105529668.30737224</v>
      </c>
      <c r="D641" s="357"/>
      <c r="E641" s="348"/>
      <c r="F641" s="349">
        <f>F639+F640</f>
        <v>7725624.5015643435</v>
      </c>
      <c r="G641" s="357"/>
      <c r="H641" s="350"/>
      <c r="I641" s="349">
        <f>I639+I640</f>
        <v>8593120.5015643444</v>
      </c>
      <c r="J641" s="349"/>
      <c r="K641" s="357"/>
      <c r="L641" s="349"/>
      <c r="M641" s="349">
        <f>M639+M640</f>
        <v>8795884.5015643444</v>
      </c>
      <c r="N641" s="349"/>
      <c r="O641" s="349"/>
      <c r="P641" s="349"/>
      <c r="Q641" s="349"/>
    </row>
    <row r="642" spans="1:23">
      <c r="A642" s="281"/>
      <c r="B642" s="388"/>
      <c r="C642" s="281"/>
      <c r="D642" s="281"/>
      <c r="E642" s="282"/>
      <c r="F642" s="259"/>
      <c r="G642" s="281"/>
      <c r="H642" s="281"/>
      <c r="I642" s="259"/>
      <c r="J642" s="259"/>
      <c r="K642" s="281"/>
      <c r="L642" s="259"/>
      <c r="M642" s="259"/>
      <c r="N642" s="259"/>
      <c r="O642" s="259"/>
      <c r="P642" s="259"/>
      <c r="Q642" s="259"/>
    </row>
    <row r="643" spans="1:23">
      <c r="A643" s="255" t="s">
        <v>517</v>
      </c>
      <c r="B643" s="281"/>
      <c r="C643" s="282"/>
      <c r="D643" s="260"/>
      <c r="E643" s="259"/>
      <c r="F643" s="259"/>
      <c r="G643" s="260"/>
      <c r="H643" s="281"/>
      <c r="I643" s="259"/>
      <c r="J643" s="259"/>
      <c r="K643" s="291"/>
      <c r="L643" s="259"/>
      <c r="M643" s="259"/>
      <c r="N643" s="259"/>
      <c r="O643" s="283" t="s">
        <v>518</v>
      </c>
      <c r="P643" s="284" t="s">
        <v>452</v>
      </c>
      <c r="Q643" s="284" t="s">
        <v>422</v>
      </c>
    </row>
    <row r="644" spans="1:23">
      <c r="A644" s="240" t="s">
        <v>519</v>
      </c>
      <c r="B644" s="281"/>
      <c r="C644" s="282"/>
      <c r="D644" s="260"/>
      <c r="E644" s="259"/>
      <c r="F644" s="259"/>
      <c r="G644" s="260"/>
      <c r="H644" s="281"/>
      <c r="I644" s="259"/>
      <c r="J644" s="259"/>
      <c r="K644" s="291"/>
      <c r="L644" s="259"/>
      <c r="M644" s="259"/>
      <c r="N644" s="259"/>
      <c r="O644" s="285" t="s">
        <v>424</v>
      </c>
      <c r="P644" s="286">
        <f>I695</f>
        <v>14013389</v>
      </c>
      <c r="Q644" s="286">
        <f>M695</f>
        <v>14342201</v>
      </c>
    </row>
    <row r="645" spans="1:23">
      <c r="B645" s="281"/>
      <c r="C645" s="282"/>
      <c r="D645" s="260"/>
      <c r="E645" s="259"/>
      <c r="F645" s="291"/>
      <c r="G645" s="260"/>
      <c r="H645" s="281"/>
      <c r="I645" s="291"/>
      <c r="J645" s="291"/>
      <c r="K645" s="291"/>
      <c r="L645" s="291"/>
      <c r="M645" s="291"/>
      <c r="N645" s="291"/>
      <c r="O645" s="285" t="s">
        <v>425</v>
      </c>
      <c r="P645" s="286">
        <f>SUM(I647:I651,I661:I662,I664:I665,I672:I676)</f>
        <v>365320</v>
      </c>
      <c r="Q645" s="286">
        <f>SUM(M647:M651,M661:M662,M664:M665,M672:M676)</f>
        <v>374021</v>
      </c>
    </row>
    <row r="646" spans="1:23">
      <c r="A646" s="240" t="s">
        <v>520</v>
      </c>
      <c r="B646" s="281"/>
      <c r="C646" s="257"/>
      <c r="D646" s="259" t="s">
        <v>65</v>
      </c>
      <c r="E646" s="259"/>
      <c r="F646" s="281"/>
      <c r="G646" s="259" t="s">
        <v>65</v>
      </c>
      <c r="H646" s="281"/>
      <c r="I646" s="281"/>
      <c r="J646" s="281"/>
      <c r="K646" s="259" t="s">
        <v>65</v>
      </c>
      <c r="L646" s="281"/>
      <c r="M646" s="281"/>
      <c r="N646" s="281"/>
      <c r="O646" s="292" t="s">
        <v>427</v>
      </c>
      <c r="P646" s="293">
        <f>'[95]NPC Spread'!I33</f>
        <v>4576580.4424617374</v>
      </c>
      <c r="Q646" s="294">
        <f>P646</f>
        <v>4576580.4424617374</v>
      </c>
    </row>
    <row r="647" spans="1:23">
      <c r="A647" s="240" t="s">
        <v>521</v>
      </c>
      <c r="B647" s="281"/>
      <c r="C647" s="257">
        <f>C701+C752</f>
        <v>1019.8115973941144</v>
      </c>
      <c r="D647" s="260">
        <v>0</v>
      </c>
      <c r="E647" s="329"/>
      <c r="F647" s="256">
        <f>F701+F752</f>
        <v>0</v>
      </c>
      <c r="G647" s="260">
        <v>0</v>
      </c>
      <c r="H647" s="329"/>
      <c r="I647" s="256">
        <f>I701+I752</f>
        <v>0</v>
      </c>
      <c r="J647" s="256"/>
      <c r="K647" s="328">
        <v>0</v>
      </c>
      <c r="L647" s="256"/>
      <c r="M647" s="256">
        <f>M701+M752</f>
        <v>0</v>
      </c>
      <c r="N647" s="256"/>
      <c r="O647" s="297" t="s">
        <v>430</v>
      </c>
      <c r="P647" s="298">
        <f>P644-SUM(P645:P646)</f>
        <v>9071488.5575382635</v>
      </c>
      <c r="Q647" s="298">
        <f t="shared" ref="Q647" si="86">Q644-SUM(Q645:Q646)</f>
        <v>9391599.5575382635</v>
      </c>
    </row>
    <row r="648" spans="1:23">
      <c r="A648" s="240" t="s">
        <v>522</v>
      </c>
      <c r="B648" s="281"/>
      <c r="C648" s="257"/>
      <c r="D648" s="260"/>
      <c r="E648" s="329"/>
      <c r="F648" s="256"/>
      <c r="G648" s="260"/>
      <c r="H648" s="329"/>
      <c r="I648" s="256"/>
      <c r="J648" s="256"/>
      <c r="K648" s="328"/>
      <c r="L648" s="256"/>
      <c r="M648" s="256"/>
      <c r="N648" s="256"/>
      <c r="O648" s="285" t="s">
        <v>432</v>
      </c>
      <c r="P648" s="300">
        <f>C652</f>
        <v>5224.9278642093977</v>
      </c>
      <c r="Q648" s="289"/>
      <c r="R648" s="256"/>
      <c r="S648" s="389"/>
      <c r="T648" s="256"/>
      <c r="U648" s="256"/>
      <c r="V648" s="299"/>
    </row>
    <row r="649" spans="1:23">
      <c r="A649" s="240" t="s">
        <v>523</v>
      </c>
      <c r="B649" s="281"/>
      <c r="C649" s="257">
        <f t="shared" ref="C649:C654" si="87">C703+C754</f>
        <v>3760.393248727928</v>
      </c>
      <c r="D649" s="260">
        <v>0</v>
      </c>
      <c r="E649" s="329"/>
      <c r="F649" s="256">
        <f>F703+F754</f>
        <v>0</v>
      </c>
      <c r="G649" s="260">
        <v>0</v>
      </c>
      <c r="H649" s="329"/>
      <c r="I649" s="256">
        <f>I703+I754</f>
        <v>0</v>
      </c>
      <c r="J649" s="256"/>
      <c r="K649" s="328">
        <v>0</v>
      </c>
      <c r="L649" s="256"/>
      <c r="M649" s="256">
        <f>M703+M754</f>
        <v>0</v>
      </c>
      <c r="N649" s="256"/>
      <c r="O649" s="285" t="s">
        <v>434</v>
      </c>
      <c r="P649" s="300">
        <f>C695</f>
        <v>160874871.89494899</v>
      </c>
      <c r="Q649" s="289"/>
      <c r="R649" s="256"/>
      <c r="S649" s="389"/>
      <c r="T649" s="256"/>
      <c r="U649" s="256"/>
      <c r="V649" s="299"/>
    </row>
    <row r="650" spans="1:23">
      <c r="A650" s="240" t="s">
        <v>524</v>
      </c>
      <c r="B650" s="281"/>
      <c r="C650" s="257">
        <f t="shared" si="87"/>
        <v>431.38877405282796</v>
      </c>
      <c r="D650" s="260">
        <v>357</v>
      </c>
      <c r="E650" s="329"/>
      <c r="F650" s="256">
        <f>F704+F755</f>
        <v>154006</v>
      </c>
      <c r="G650" s="260">
        <v>370</v>
      </c>
      <c r="H650" s="329"/>
      <c r="I650" s="256">
        <f>I704+I755</f>
        <v>159614</v>
      </c>
      <c r="J650" s="256"/>
      <c r="K650" s="328">
        <v>379</v>
      </c>
      <c r="L650" s="256"/>
      <c r="M650" s="256">
        <f>M704+M755</f>
        <v>163496</v>
      </c>
      <c r="N650" s="256"/>
      <c r="O650" s="302" t="s">
        <v>436</v>
      </c>
      <c r="P650" s="303">
        <f>P647/P648</f>
        <v>1736.1940285678761</v>
      </c>
      <c r="Q650" s="303">
        <f>Q647/P648</f>
        <v>1797.4601375591124</v>
      </c>
      <c r="R650" s="256"/>
      <c r="S650" s="390"/>
      <c r="T650" s="256"/>
      <c r="U650" s="256"/>
      <c r="V650" s="390"/>
    </row>
    <row r="651" spans="1:23">
      <c r="A651" s="240" t="s">
        <v>525</v>
      </c>
      <c r="B651" s="281"/>
      <c r="C651" s="257">
        <f t="shared" si="87"/>
        <v>13.334244034527019</v>
      </c>
      <c r="D651" s="260">
        <v>1457</v>
      </c>
      <c r="E651" s="329"/>
      <c r="F651" s="256">
        <f>F705+F756</f>
        <v>19428</v>
      </c>
      <c r="G651" s="260">
        <v>1504</v>
      </c>
      <c r="H651" s="329"/>
      <c r="I651" s="256">
        <f>I705+I756</f>
        <v>20055</v>
      </c>
      <c r="J651" s="256"/>
      <c r="K651" s="328">
        <v>1539</v>
      </c>
      <c r="L651" s="256"/>
      <c r="M651" s="256">
        <f>M705+M756</f>
        <v>20521</v>
      </c>
      <c r="N651" s="256"/>
      <c r="O651" s="302" t="s">
        <v>438</v>
      </c>
      <c r="P651" s="305">
        <f>P647/$P$649</f>
        <v>5.638847416433021E-2</v>
      </c>
      <c r="Q651" s="305">
        <f t="shared" ref="Q651" si="88">Q647/$P$649</f>
        <v>5.8378287714634276E-2</v>
      </c>
    </row>
    <row r="652" spans="1:23">
      <c r="A652" s="240" t="s">
        <v>412</v>
      </c>
      <c r="B652" s="281"/>
      <c r="C652" s="257">
        <f t="shared" si="87"/>
        <v>5224.9278642093977</v>
      </c>
      <c r="D652" s="260"/>
      <c r="E652" s="329"/>
      <c r="F652" s="256"/>
      <c r="G652" s="260"/>
      <c r="H652" s="329"/>
      <c r="I652" s="256"/>
      <c r="J652" s="256"/>
      <c r="K652" s="328"/>
      <c r="L652" s="256"/>
      <c r="M652" s="256"/>
      <c r="N652" s="256"/>
      <c r="O652" s="256"/>
      <c r="P652" s="256"/>
      <c r="Q652" s="256"/>
      <c r="V652" s="328"/>
      <c r="W652" s="328"/>
    </row>
    <row r="653" spans="1:23">
      <c r="A653" s="240" t="s">
        <v>526</v>
      </c>
      <c r="B653" s="281"/>
      <c r="C653" s="257">
        <f t="shared" si="87"/>
        <v>39964.6016666668</v>
      </c>
      <c r="D653" s="260"/>
      <c r="E653" s="329"/>
      <c r="F653" s="256"/>
      <c r="G653" s="260"/>
      <c r="H653" s="329"/>
      <c r="I653" s="256"/>
      <c r="J653" s="256"/>
      <c r="K653" s="328"/>
      <c r="L653" s="256"/>
      <c r="M653" s="256"/>
      <c r="N653" s="256"/>
      <c r="O653" s="256"/>
      <c r="P653" s="256"/>
      <c r="Q653" s="256"/>
    </row>
    <row r="654" spans="1:23">
      <c r="A654" s="240" t="s">
        <v>527</v>
      </c>
      <c r="B654" s="281"/>
      <c r="C654" s="257">
        <f t="shared" si="87"/>
        <v>5844</v>
      </c>
      <c r="D654" s="260"/>
      <c r="E654" s="256"/>
      <c r="F654" s="256"/>
      <c r="G654" s="260"/>
      <c r="H654" s="256"/>
      <c r="I654" s="256"/>
      <c r="J654" s="256"/>
      <c r="K654" s="328"/>
      <c r="L654" s="256"/>
      <c r="M654" s="256"/>
      <c r="N654" s="256"/>
      <c r="O654" s="256"/>
      <c r="P654" s="256"/>
      <c r="Q654" s="256"/>
    </row>
    <row r="655" spans="1:23">
      <c r="A655" s="240" t="s">
        <v>528</v>
      </c>
      <c r="B655" s="281"/>
      <c r="C655" s="257"/>
      <c r="D655" s="260"/>
      <c r="E655" s="329"/>
      <c r="F655" s="256"/>
      <c r="G655" s="260"/>
      <c r="H655" s="329"/>
      <c r="I655" s="256"/>
      <c r="J655" s="256"/>
      <c r="K655" s="328"/>
      <c r="L655" s="256"/>
      <c r="M655" s="256"/>
      <c r="N655" s="256"/>
      <c r="O655" s="256"/>
      <c r="P655" s="256"/>
      <c r="Q655" s="256"/>
    </row>
    <row r="656" spans="1:23">
      <c r="A656" s="240" t="s">
        <v>529</v>
      </c>
      <c r="B656" s="281"/>
      <c r="C656" s="257">
        <f>C710+C761</f>
        <v>3200.9016113138414</v>
      </c>
      <c r="D656" s="260">
        <v>23.87</v>
      </c>
      <c r="E656" s="329"/>
      <c r="F656" s="256">
        <f>F710+F761</f>
        <v>76406</v>
      </c>
      <c r="G656" s="260">
        <v>26.02</v>
      </c>
      <c r="H656" s="329"/>
      <c r="I656" s="256">
        <f>I710+I761</f>
        <v>83288</v>
      </c>
      <c r="J656" s="256"/>
      <c r="K656" s="328">
        <v>26.63</v>
      </c>
      <c r="L656" s="256"/>
      <c r="M656" s="256">
        <f>M710+M761</f>
        <v>85240</v>
      </c>
      <c r="N656" s="256"/>
      <c r="O656" s="256"/>
      <c r="P656" s="256"/>
      <c r="Q656" s="256"/>
    </row>
    <row r="657" spans="1:33">
      <c r="A657" s="240" t="s">
        <v>530</v>
      </c>
      <c r="B657" s="281"/>
      <c r="C657" s="257"/>
      <c r="D657" s="260"/>
      <c r="E657" s="329"/>
      <c r="F657" s="256"/>
      <c r="G657" s="260"/>
      <c r="H657" s="329"/>
      <c r="I657" s="256"/>
      <c r="J657" s="256"/>
      <c r="K657" s="328"/>
      <c r="L657" s="256"/>
      <c r="M657" s="256"/>
      <c r="N657" s="256"/>
      <c r="O657" s="256"/>
      <c r="P657" s="256"/>
      <c r="Q657" s="256"/>
    </row>
    <row r="658" spans="1:33">
      <c r="A658" s="240" t="s">
        <v>523</v>
      </c>
      <c r="B658" s="281"/>
      <c r="C658" s="257">
        <f>C712+C763</f>
        <v>53216.72760788173</v>
      </c>
      <c r="D658" s="260">
        <v>23.79</v>
      </c>
      <c r="E658" s="329"/>
      <c r="F658" s="256">
        <f>F712+F763</f>
        <v>1266026</v>
      </c>
      <c r="G658" s="260">
        <v>26.02</v>
      </c>
      <c r="H658" s="329"/>
      <c r="I658" s="256">
        <f>I712+I763</f>
        <v>1384699</v>
      </c>
      <c r="J658" s="256"/>
      <c r="K658" s="328">
        <v>26.63</v>
      </c>
      <c r="L658" s="256"/>
      <c r="M658" s="256">
        <f>M712+M763</f>
        <v>1417162</v>
      </c>
      <c r="N658" s="256"/>
      <c r="O658" s="256"/>
      <c r="P658" s="256"/>
      <c r="Q658" s="256"/>
    </row>
    <row r="659" spans="1:33">
      <c r="A659" s="240" t="s">
        <v>524</v>
      </c>
      <c r="B659" s="281"/>
      <c r="C659" s="257">
        <f>C713+C764</f>
        <v>40819.098454276304</v>
      </c>
      <c r="D659" s="260">
        <v>16.559999999999999</v>
      </c>
      <c r="E659" s="329"/>
      <c r="F659" s="256">
        <f>F713+F764</f>
        <v>675964</v>
      </c>
      <c r="G659" s="260">
        <v>18.101388370764003</v>
      </c>
      <c r="H659" s="329"/>
      <c r="I659" s="256">
        <f>I713+I764</f>
        <v>738882</v>
      </c>
      <c r="J659" s="256"/>
      <c r="K659" s="328">
        <v>18.526286850528336</v>
      </c>
      <c r="L659" s="256"/>
      <c r="M659" s="256">
        <f>M713+M764</f>
        <v>756227</v>
      </c>
      <c r="N659" s="256"/>
      <c r="O659" s="256"/>
      <c r="P659" s="256"/>
      <c r="Q659" s="256"/>
      <c r="R659" s="256"/>
      <c r="S659" s="256"/>
      <c r="T659" s="256"/>
      <c r="U659" s="256"/>
      <c r="V659" s="256"/>
      <c r="W659" s="299"/>
      <c r="X659" s="240" t="s">
        <v>65</v>
      </c>
    </row>
    <row r="660" spans="1:33">
      <c r="A660" s="240" t="s">
        <v>525</v>
      </c>
      <c r="B660" s="281" t="s">
        <v>65</v>
      </c>
      <c r="C660" s="257">
        <f>C714+C765</f>
        <v>5313.3743371072133</v>
      </c>
      <c r="D660" s="260">
        <v>12.96</v>
      </c>
      <c r="E660" s="329"/>
      <c r="F660" s="256">
        <f>F714+F765</f>
        <v>68862</v>
      </c>
      <c r="G660" s="260">
        <v>14.155824964645021</v>
      </c>
      <c r="H660" s="329"/>
      <c r="I660" s="256">
        <f>I714+I765</f>
        <v>75215</v>
      </c>
      <c r="J660" s="256"/>
      <c r="K660" s="328">
        <v>14.48810823397713</v>
      </c>
      <c r="L660" s="256"/>
      <c r="M660" s="256">
        <f>M714+M765</f>
        <v>76980</v>
      </c>
      <c r="N660" s="256"/>
      <c r="O660" s="256"/>
      <c r="P660" s="256"/>
      <c r="Q660" s="256"/>
      <c r="X660" s="240" t="s">
        <v>65</v>
      </c>
    </row>
    <row r="661" spans="1:33">
      <c r="A661" s="240" t="s">
        <v>531</v>
      </c>
      <c r="B661" s="281"/>
      <c r="C661" s="257">
        <f>C715+C766</f>
        <v>559.74429781916001</v>
      </c>
      <c r="D661" s="260">
        <v>71.61</v>
      </c>
      <c r="E661" s="329"/>
      <c r="F661" s="256">
        <f>F715+F766</f>
        <v>40084</v>
      </c>
      <c r="G661" s="260">
        <v>78.06</v>
      </c>
      <c r="H661" s="329"/>
      <c r="I661" s="256">
        <f>I715+I766</f>
        <v>43693</v>
      </c>
      <c r="J661" s="256"/>
      <c r="K661" s="328">
        <v>79.89</v>
      </c>
      <c r="L661" s="256"/>
      <c r="M661" s="256">
        <f>M715+M766</f>
        <v>44718</v>
      </c>
      <c r="N661" s="256"/>
      <c r="O661" s="256"/>
      <c r="P661" s="256"/>
      <c r="Q661" s="256"/>
    </row>
    <row r="662" spans="1:33">
      <c r="A662" s="240" t="s">
        <v>532</v>
      </c>
      <c r="B662" s="281"/>
      <c r="C662" s="257">
        <f>C716+C767</f>
        <v>984.58847619077994</v>
      </c>
      <c r="D662" s="260">
        <v>142.74</v>
      </c>
      <c r="E662" s="329"/>
      <c r="F662" s="256">
        <f>F716+F767</f>
        <v>140541</v>
      </c>
      <c r="G662" s="260">
        <v>156.12</v>
      </c>
      <c r="H662" s="329"/>
      <c r="I662" s="256">
        <f>I716+I767</f>
        <v>153714</v>
      </c>
      <c r="J662" s="256"/>
      <c r="K662" s="328">
        <v>159.78</v>
      </c>
      <c r="L662" s="256"/>
      <c r="M662" s="256">
        <f>M716+M767</f>
        <v>157318</v>
      </c>
      <c r="N662" s="256"/>
      <c r="O662" s="256"/>
      <c r="P662" s="256"/>
      <c r="Q662" s="256"/>
    </row>
    <row r="663" spans="1:33">
      <c r="A663" s="240" t="s">
        <v>533</v>
      </c>
      <c r="B663" s="281"/>
      <c r="C663" s="257"/>
      <c r="D663" s="260"/>
      <c r="E663" s="329"/>
      <c r="F663" s="256"/>
      <c r="G663" s="260"/>
      <c r="H663" s="329"/>
      <c r="I663" s="256"/>
      <c r="J663" s="256"/>
      <c r="K663" s="328"/>
      <c r="L663" s="256"/>
      <c r="M663" s="256"/>
      <c r="N663" s="256"/>
      <c r="O663" s="256"/>
      <c r="P663" s="256"/>
      <c r="Q663" s="256"/>
    </row>
    <row r="664" spans="1:33">
      <c r="A664" s="240" t="s">
        <v>529</v>
      </c>
      <c r="B664" s="281"/>
      <c r="C664" s="257">
        <f>C718+C769</f>
        <v>40.035839968204996</v>
      </c>
      <c r="D664" s="328">
        <v>-23.87</v>
      </c>
      <c r="E664" s="329"/>
      <c r="F664" s="256">
        <f>F718+F769</f>
        <v>-955</v>
      </c>
      <c r="G664" s="328">
        <v>-26.02</v>
      </c>
      <c r="H664" s="329"/>
      <c r="I664" s="256">
        <f>I718+I769</f>
        <v>-1041</v>
      </c>
      <c r="J664" s="256"/>
      <c r="K664" s="328">
        <v>-26.63</v>
      </c>
      <c r="L664" s="256"/>
      <c r="M664" s="256">
        <f>M718+M769</f>
        <v>-1066</v>
      </c>
      <c r="N664" s="256"/>
      <c r="O664" s="256"/>
      <c r="P664" s="256"/>
      <c r="Q664" s="256"/>
    </row>
    <row r="665" spans="1:33">
      <c r="A665" s="240" t="s">
        <v>534</v>
      </c>
      <c r="B665" s="281"/>
      <c r="C665" s="257">
        <f>C719+C770</f>
        <v>411.79827649787603</v>
      </c>
      <c r="D665" s="328">
        <v>-23.79</v>
      </c>
      <c r="E665" s="329"/>
      <c r="F665" s="256">
        <f>F719+F770</f>
        <v>-9797</v>
      </c>
      <c r="G665" s="328">
        <v>-26.02</v>
      </c>
      <c r="H665" s="329"/>
      <c r="I665" s="256">
        <f>I719+I770</f>
        <v>-10715</v>
      </c>
      <c r="J665" s="256"/>
      <c r="K665" s="328">
        <v>-26.63</v>
      </c>
      <c r="L665" s="256"/>
      <c r="M665" s="256">
        <f>M719+M770</f>
        <v>-10966</v>
      </c>
      <c r="N665" s="256"/>
      <c r="O665" s="256"/>
      <c r="P665" s="256"/>
      <c r="Q665" s="256"/>
    </row>
    <row r="666" spans="1:33">
      <c r="A666" s="240" t="s">
        <v>495</v>
      </c>
      <c r="B666" s="281"/>
      <c r="C666" s="257">
        <f>C720+C771</f>
        <v>0</v>
      </c>
      <c r="D666" s="260"/>
      <c r="E666" s="256"/>
      <c r="F666" s="256"/>
      <c r="G666" s="260"/>
      <c r="H666" s="256"/>
      <c r="I666" s="256"/>
      <c r="J666" s="256"/>
      <c r="K666" s="328"/>
      <c r="L666" s="256"/>
      <c r="M666" s="256"/>
      <c r="N666" s="256"/>
      <c r="O666" s="256"/>
      <c r="P666" s="256"/>
      <c r="Q666" s="256"/>
    </row>
    <row r="667" spans="1:33">
      <c r="A667" s="240" t="s">
        <v>535</v>
      </c>
      <c r="B667" s="281"/>
      <c r="C667" s="257">
        <f>C721+C772</f>
        <v>158323871.89494899</v>
      </c>
      <c r="D667" s="391">
        <v>6.4390000000000001</v>
      </c>
      <c r="E667" s="256" t="s">
        <v>429</v>
      </c>
      <c r="F667" s="256">
        <f>F721+F772</f>
        <v>10194474</v>
      </c>
      <c r="G667" s="391">
        <v>7.0350000000000001</v>
      </c>
      <c r="H667" s="256" t="s">
        <v>429</v>
      </c>
      <c r="I667" s="256">
        <f>I721+I772</f>
        <v>11138085</v>
      </c>
      <c r="J667" s="256"/>
      <c r="K667" s="376">
        <v>7.2030000000000003</v>
      </c>
      <c r="L667" s="256"/>
      <c r="M667" s="256">
        <f>M721+M772</f>
        <v>11404068</v>
      </c>
      <c r="N667" s="256"/>
      <c r="O667" s="256"/>
      <c r="P667" s="256"/>
      <c r="Q667" s="256"/>
    </row>
    <row r="668" spans="1:33">
      <c r="A668" s="240" t="s">
        <v>464</v>
      </c>
      <c r="B668" s="281"/>
      <c r="C668" s="257">
        <f>C722+C773</f>
        <v>60236</v>
      </c>
      <c r="D668" s="392">
        <v>56</v>
      </c>
      <c r="E668" s="240" t="s">
        <v>429</v>
      </c>
      <c r="F668" s="256">
        <f>F722+F773</f>
        <v>33732</v>
      </c>
      <c r="G668" s="392">
        <v>57</v>
      </c>
      <c r="H668" s="240" t="s">
        <v>429</v>
      </c>
      <c r="I668" s="256">
        <f>I722+I773</f>
        <v>34334</v>
      </c>
      <c r="J668" s="256"/>
      <c r="K668" s="366">
        <v>58</v>
      </c>
      <c r="L668" s="256"/>
      <c r="M668" s="256">
        <f>M722+M773</f>
        <v>34937</v>
      </c>
      <c r="N668" s="256"/>
      <c r="O668" s="256"/>
      <c r="P668" s="256"/>
      <c r="Q668" s="256"/>
    </row>
    <row r="669" spans="1:33" s="264" customFormat="1" hidden="1">
      <c r="A669" s="264" t="s">
        <v>536</v>
      </c>
      <c r="C669" s="265">
        <f>C667</f>
        <v>158323871.89494899</v>
      </c>
      <c r="D669" s="263"/>
      <c r="F669" s="266"/>
      <c r="G669" s="263">
        <v>0</v>
      </c>
      <c r="I669" s="266"/>
      <c r="J669" s="266"/>
      <c r="K669" s="337">
        <v>0</v>
      </c>
      <c r="L669" s="266"/>
      <c r="M669" s="266"/>
      <c r="N669" s="266"/>
      <c r="O669" s="266"/>
      <c r="P669" s="266"/>
      <c r="Q669" s="266"/>
      <c r="AG669" s="267"/>
    </row>
    <row r="670" spans="1:33" s="264" customFormat="1" hidden="1">
      <c r="A670" s="308" t="s">
        <v>537</v>
      </c>
      <c r="B670" s="308"/>
      <c r="C670" s="338"/>
      <c r="D670" s="310"/>
      <c r="E670" s="308"/>
      <c r="F670" s="311"/>
      <c r="G670" s="393">
        <v>7.0350000000000001</v>
      </c>
      <c r="H670" s="308" t="s">
        <v>429</v>
      </c>
      <c r="I670" s="311"/>
      <c r="J670" s="311"/>
      <c r="K670" s="314">
        <v>7.2030000000000003</v>
      </c>
      <c r="L670" s="311"/>
      <c r="M670" s="311"/>
      <c r="N670" s="311"/>
      <c r="O670" s="311"/>
      <c r="P670" s="311"/>
      <c r="Q670" s="311"/>
      <c r="AG670" s="267"/>
    </row>
    <row r="671" spans="1:33">
      <c r="A671" s="367" t="s">
        <v>471</v>
      </c>
      <c r="B671" s="281"/>
      <c r="C671" s="257"/>
      <c r="D671" s="340">
        <v>-0.01</v>
      </c>
      <c r="E671" s="259"/>
      <c r="F671" s="256"/>
      <c r="G671" s="340">
        <v>-0.01</v>
      </c>
      <c r="H671" s="281"/>
      <c r="I671" s="256"/>
      <c r="J671" s="256"/>
      <c r="K671" s="341">
        <v>-0.01</v>
      </c>
      <c r="L671" s="256"/>
      <c r="M671" s="256"/>
      <c r="N671" s="256"/>
      <c r="O671" s="256"/>
      <c r="P671" s="256"/>
      <c r="Q671" s="256"/>
    </row>
    <row r="672" spans="1:33">
      <c r="A672" s="240" t="s">
        <v>455</v>
      </c>
      <c r="B672" s="281"/>
      <c r="C672" s="257">
        <f>C724+C775</f>
        <v>0</v>
      </c>
      <c r="D672" s="291">
        <v>0</v>
      </c>
      <c r="E672" s="329"/>
      <c r="F672" s="256">
        <f>F724+F775</f>
        <v>0</v>
      </c>
      <c r="G672" s="291">
        <v>0</v>
      </c>
      <c r="H672" s="329"/>
      <c r="I672" s="256">
        <f>I724+I775</f>
        <v>0</v>
      </c>
      <c r="J672" s="256"/>
      <c r="K672" s="328">
        <v>0</v>
      </c>
      <c r="L672" s="256"/>
      <c r="M672" s="256">
        <f>M724+M775</f>
        <v>0</v>
      </c>
      <c r="N672" s="256"/>
      <c r="O672" s="256"/>
      <c r="P672" s="256"/>
      <c r="Q672" s="256"/>
    </row>
    <row r="673" spans="1:17">
      <c r="A673" s="240" t="s">
        <v>456</v>
      </c>
      <c r="B673" s="281"/>
      <c r="C673" s="257"/>
      <c r="D673" s="291"/>
      <c r="E673" s="329"/>
      <c r="F673" s="256"/>
      <c r="G673" s="291"/>
      <c r="H673" s="329"/>
      <c r="I673" s="256"/>
      <c r="J673" s="256"/>
      <c r="K673" s="328"/>
      <c r="L673" s="256"/>
      <c r="M673" s="256"/>
      <c r="N673" s="256"/>
      <c r="O673" s="256"/>
      <c r="P673" s="256"/>
      <c r="Q673" s="256"/>
    </row>
    <row r="674" spans="1:17">
      <c r="A674" s="240" t="s">
        <v>523</v>
      </c>
      <c r="B674" s="281"/>
      <c r="C674" s="257">
        <f>C726+C777</f>
        <v>1.0000071591230999</v>
      </c>
      <c r="D674" s="291">
        <v>0</v>
      </c>
      <c r="E674" s="329"/>
      <c r="F674" s="256">
        <f>F726+F777</f>
        <v>0</v>
      </c>
      <c r="G674" s="291">
        <v>0</v>
      </c>
      <c r="H674" s="329"/>
      <c r="I674" s="256">
        <f>I726+I777</f>
        <v>0</v>
      </c>
      <c r="J674" s="256"/>
      <c r="K674" s="328">
        <v>0</v>
      </c>
      <c r="L674" s="256"/>
      <c r="M674" s="256">
        <f>M726+M777</f>
        <v>0</v>
      </c>
      <c r="N674" s="256"/>
      <c r="O674" s="256"/>
      <c r="P674" s="256"/>
      <c r="Q674" s="256"/>
    </row>
    <row r="675" spans="1:17">
      <c r="A675" s="240" t="s">
        <v>524</v>
      </c>
      <c r="B675" s="281"/>
      <c r="C675" s="257">
        <f>C727+C778</f>
        <v>0</v>
      </c>
      <c r="D675" s="291">
        <v>357</v>
      </c>
      <c r="E675" s="329"/>
      <c r="F675" s="256">
        <f>F727+F778</f>
        <v>0</v>
      </c>
      <c r="G675" s="291">
        <v>370</v>
      </c>
      <c r="H675" s="329"/>
      <c r="I675" s="256">
        <f>I727+I778</f>
        <v>0</v>
      </c>
      <c r="J675" s="256"/>
      <c r="K675" s="328">
        <v>379</v>
      </c>
      <c r="L675" s="256"/>
      <c r="M675" s="256">
        <f>M727+M778</f>
        <v>0</v>
      </c>
      <c r="N675" s="256"/>
      <c r="O675" s="256"/>
      <c r="P675" s="256"/>
      <c r="Q675" s="256"/>
    </row>
    <row r="676" spans="1:17">
      <c r="A676" s="240" t="s">
        <v>525</v>
      </c>
      <c r="B676" s="281"/>
      <c r="C676" s="257">
        <f>C728+C779</f>
        <v>0</v>
      </c>
      <c r="D676" s="291">
        <v>1457</v>
      </c>
      <c r="E676" s="329"/>
      <c r="F676" s="256">
        <f>F728+F779</f>
        <v>0</v>
      </c>
      <c r="G676" s="291">
        <v>1504</v>
      </c>
      <c r="H676" s="329"/>
      <c r="I676" s="256">
        <f>I728+I779</f>
        <v>0</v>
      </c>
      <c r="J676" s="256"/>
      <c r="K676" s="328">
        <v>1539</v>
      </c>
      <c r="L676" s="256"/>
      <c r="M676" s="256">
        <f>M728+M779</f>
        <v>0</v>
      </c>
      <c r="N676" s="256"/>
      <c r="O676" s="256"/>
      <c r="P676" s="256"/>
      <c r="Q676" s="256"/>
    </row>
    <row r="677" spans="1:17">
      <c r="A677" s="240" t="s">
        <v>455</v>
      </c>
      <c r="B677" s="281"/>
      <c r="C677" s="257">
        <f>C729+C780</f>
        <v>0</v>
      </c>
      <c r="D677" s="291">
        <v>23.87</v>
      </c>
      <c r="E677" s="329"/>
      <c r="F677" s="256">
        <f>F729+F780</f>
        <v>0</v>
      </c>
      <c r="G677" s="291">
        <v>26.02</v>
      </c>
      <c r="H677" s="329"/>
      <c r="I677" s="256">
        <f>I729+I780</f>
        <v>0</v>
      </c>
      <c r="J677" s="256"/>
      <c r="K677" s="328">
        <v>26.63</v>
      </c>
      <c r="L677" s="256"/>
      <c r="M677" s="256">
        <f>M729+M780</f>
        <v>0</v>
      </c>
      <c r="N677" s="256"/>
      <c r="O677" s="256"/>
      <c r="P677" s="256"/>
      <c r="Q677" s="256"/>
    </row>
    <row r="678" spans="1:17">
      <c r="A678" s="240" t="s">
        <v>456</v>
      </c>
      <c r="B678" s="281"/>
      <c r="C678" s="257"/>
      <c r="D678" s="291"/>
      <c r="E678" s="329"/>
      <c r="F678" s="256"/>
      <c r="G678" s="291"/>
      <c r="H678" s="329"/>
      <c r="I678" s="256"/>
      <c r="J678" s="256"/>
      <c r="K678" s="328"/>
      <c r="L678" s="256"/>
      <c r="M678" s="256"/>
      <c r="N678" s="256"/>
      <c r="O678" s="256"/>
      <c r="P678" s="256"/>
      <c r="Q678" s="256"/>
    </row>
    <row r="679" spans="1:17">
      <c r="A679" s="240" t="s">
        <v>523</v>
      </c>
      <c r="B679" s="281"/>
      <c r="C679" s="257">
        <f>C731+C782</f>
        <v>38.0002720466778</v>
      </c>
      <c r="D679" s="291">
        <v>23.79</v>
      </c>
      <c r="E679" s="329"/>
      <c r="F679" s="256">
        <f>F731+F782</f>
        <v>-9</v>
      </c>
      <c r="G679" s="291">
        <v>26.02</v>
      </c>
      <c r="H679" s="329"/>
      <c r="I679" s="256">
        <f>I731+I782</f>
        <v>-10</v>
      </c>
      <c r="J679" s="256"/>
      <c r="K679" s="328">
        <v>26.63</v>
      </c>
      <c r="L679" s="256"/>
      <c r="M679" s="256">
        <f>M731+M782</f>
        <v>-10</v>
      </c>
      <c r="N679" s="256"/>
      <c r="O679" s="256"/>
      <c r="P679" s="256"/>
      <c r="Q679" s="256"/>
    </row>
    <row r="680" spans="1:17">
      <c r="A680" s="240" t="s">
        <v>524</v>
      </c>
      <c r="B680" s="281"/>
      <c r="C680" s="257">
        <f>C732+C783</f>
        <v>0</v>
      </c>
      <c r="D680" s="291">
        <v>16.559999999999999</v>
      </c>
      <c r="E680" s="329"/>
      <c r="F680" s="256">
        <f>F732+F783</f>
        <v>0</v>
      </c>
      <c r="G680" s="291">
        <v>18.101388370764003</v>
      </c>
      <c r="H680" s="329"/>
      <c r="I680" s="256">
        <f>I732+I783</f>
        <v>0</v>
      </c>
      <c r="J680" s="256"/>
      <c r="K680" s="328">
        <v>18.526286850528336</v>
      </c>
      <c r="L680" s="256"/>
      <c r="M680" s="256">
        <f>M732+M783</f>
        <v>0</v>
      </c>
      <c r="N680" s="256"/>
      <c r="O680" s="256"/>
      <c r="P680" s="256"/>
      <c r="Q680" s="256"/>
    </row>
    <row r="681" spans="1:17">
      <c r="A681" s="240" t="s">
        <v>525</v>
      </c>
      <c r="B681" s="281"/>
      <c r="C681" s="257">
        <f>C733+C784</f>
        <v>0</v>
      </c>
      <c r="D681" s="291">
        <v>12.96</v>
      </c>
      <c r="E681" s="329"/>
      <c r="F681" s="256">
        <f>F733+F784</f>
        <v>0</v>
      </c>
      <c r="G681" s="291">
        <v>14.155824964645021</v>
      </c>
      <c r="H681" s="329"/>
      <c r="I681" s="256">
        <f>I733+I784</f>
        <v>0</v>
      </c>
      <c r="J681" s="256"/>
      <c r="K681" s="328">
        <v>14.48810823397713</v>
      </c>
      <c r="L681" s="256"/>
      <c r="M681" s="256">
        <f>M733+M784</f>
        <v>0</v>
      </c>
      <c r="N681" s="256"/>
      <c r="O681" s="256"/>
      <c r="P681" s="256"/>
      <c r="Q681" s="256"/>
    </row>
    <row r="682" spans="1:17">
      <c r="A682" s="240" t="s">
        <v>538</v>
      </c>
      <c r="B682" s="281"/>
      <c r="C682" s="257">
        <f>C734+C785</f>
        <v>0</v>
      </c>
      <c r="D682" s="328">
        <v>71.61</v>
      </c>
      <c r="E682" s="329"/>
      <c r="F682" s="256">
        <f>F734+F785</f>
        <v>0</v>
      </c>
      <c r="G682" s="328">
        <v>78.06</v>
      </c>
      <c r="H682" s="329"/>
      <c r="I682" s="256">
        <f>I734+I785</f>
        <v>0</v>
      </c>
      <c r="J682" s="256"/>
      <c r="K682" s="328">
        <v>79.89</v>
      </c>
      <c r="L682" s="256"/>
      <c r="M682" s="256">
        <f>M734+M785</f>
        <v>0</v>
      </c>
      <c r="N682" s="256"/>
      <c r="O682" s="256"/>
      <c r="P682" s="256"/>
      <c r="Q682" s="256"/>
    </row>
    <row r="683" spans="1:17">
      <c r="A683" s="240" t="s">
        <v>539</v>
      </c>
      <c r="B683" s="281"/>
      <c r="C683" s="257">
        <f>C735+C786</f>
        <v>0</v>
      </c>
      <c r="D683" s="328">
        <v>142.74</v>
      </c>
      <c r="E683" s="329"/>
      <c r="F683" s="256">
        <f>F735+F786</f>
        <v>0</v>
      </c>
      <c r="G683" s="328">
        <v>156.12</v>
      </c>
      <c r="H683" s="329"/>
      <c r="I683" s="256">
        <f>I735+I786</f>
        <v>0</v>
      </c>
      <c r="J683" s="256"/>
      <c r="K683" s="328">
        <v>159.78</v>
      </c>
      <c r="L683" s="256"/>
      <c r="M683" s="256">
        <f>M735+M786</f>
        <v>0</v>
      </c>
      <c r="N683" s="256"/>
      <c r="O683" s="256"/>
      <c r="P683" s="256"/>
      <c r="Q683" s="256"/>
    </row>
    <row r="684" spans="1:17">
      <c r="A684" s="240" t="s">
        <v>533</v>
      </c>
      <c r="B684" s="281"/>
      <c r="C684" s="257"/>
      <c r="D684" s="260"/>
      <c r="E684" s="329"/>
      <c r="F684" s="256"/>
      <c r="G684" s="260"/>
      <c r="H684" s="329"/>
      <c r="I684" s="256"/>
      <c r="J684" s="256"/>
      <c r="K684" s="328"/>
      <c r="L684" s="256"/>
      <c r="M684" s="256"/>
      <c r="N684" s="256"/>
      <c r="O684" s="256"/>
      <c r="P684" s="256"/>
      <c r="Q684" s="256"/>
    </row>
    <row r="685" spans="1:17">
      <c r="A685" s="240" t="s">
        <v>529</v>
      </c>
      <c r="B685" s="281"/>
      <c r="C685" s="257">
        <f>C737+C788</f>
        <v>0</v>
      </c>
      <c r="D685" s="328">
        <v>-23.87</v>
      </c>
      <c r="E685" s="329"/>
      <c r="F685" s="256">
        <f>F737+F788</f>
        <v>0</v>
      </c>
      <c r="G685" s="328">
        <v>-26.02</v>
      </c>
      <c r="H685" s="329"/>
      <c r="I685" s="256">
        <f>I737+I788</f>
        <v>0</v>
      </c>
      <c r="J685" s="256"/>
      <c r="K685" s="328">
        <v>-26.63</v>
      </c>
      <c r="L685" s="256"/>
      <c r="M685" s="256">
        <f>M737+M788</f>
        <v>0</v>
      </c>
      <c r="N685" s="256"/>
      <c r="O685" s="256"/>
      <c r="P685" s="256"/>
      <c r="Q685" s="256"/>
    </row>
    <row r="686" spans="1:17">
      <c r="A686" s="240" t="s">
        <v>534</v>
      </c>
      <c r="B686" s="281"/>
      <c r="C686" s="257">
        <f>C738+C789</f>
        <v>0</v>
      </c>
      <c r="D686" s="328">
        <v>-23.79</v>
      </c>
      <c r="E686" s="329"/>
      <c r="F686" s="256">
        <f>F738+F789</f>
        <v>0</v>
      </c>
      <c r="G686" s="328">
        <v>-26.02</v>
      </c>
      <c r="H686" s="329"/>
      <c r="I686" s="256">
        <f>I738+I789</f>
        <v>0</v>
      </c>
      <c r="J686" s="256"/>
      <c r="K686" s="328">
        <v>-26.63</v>
      </c>
      <c r="L686" s="256"/>
      <c r="M686" s="256">
        <f>M738+M789</f>
        <v>0</v>
      </c>
      <c r="N686" s="256"/>
      <c r="O686" s="256"/>
      <c r="P686" s="256"/>
      <c r="Q686" s="256"/>
    </row>
    <row r="687" spans="1:17">
      <c r="A687" s="240" t="s">
        <v>495</v>
      </c>
      <c r="B687" s="281"/>
      <c r="C687" s="257"/>
      <c r="D687" s="291"/>
      <c r="E687" s="256"/>
      <c r="F687" s="256"/>
      <c r="G687" s="291"/>
      <c r="H687" s="256"/>
      <c r="I687" s="256"/>
      <c r="J687" s="256"/>
      <c r="K687" s="328"/>
      <c r="L687" s="256"/>
      <c r="M687" s="256"/>
      <c r="N687" s="256"/>
      <c r="O687" s="256"/>
      <c r="P687" s="256"/>
      <c r="Q687" s="256"/>
    </row>
    <row r="688" spans="1:17">
      <c r="A688" s="240" t="s">
        <v>535</v>
      </c>
      <c r="B688" s="281"/>
      <c r="C688" s="257">
        <f>C740+C791</f>
        <v>10034</v>
      </c>
      <c r="D688" s="394">
        <v>6.4390000000000001</v>
      </c>
      <c r="E688" s="256" t="s">
        <v>429</v>
      </c>
      <c r="F688" s="256">
        <f>F740+F791</f>
        <v>-6</v>
      </c>
      <c r="G688" s="394">
        <v>7.0339999999999998</v>
      </c>
      <c r="H688" s="256" t="s">
        <v>429</v>
      </c>
      <c r="I688" s="256">
        <f>I740+I791</f>
        <v>-7</v>
      </c>
      <c r="J688" s="256"/>
      <c r="K688" s="395">
        <v>7.2030000000000003</v>
      </c>
      <c r="L688" s="256"/>
      <c r="M688" s="256">
        <f>M740+M791</f>
        <v>-7</v>
      </c>
      <c r="N688" s="256"/>
      <c r="O688" s="256"/>
      <c r="P688" s="256"/>
      <c r="Q688" s="256"/>
    </row>
    <row r="689" spans="1:33">
      <c r="A689" s="240" t="s">
        <v>464</v>
      </c>
      <c r="B689" s="281"/>
      <c r="C689" s="257">
        <f>C741+C792</f>
        <v>0</v>
      </c>
      <c r="D689" s="384">
        <v>56</v>
      </c>
      <c r="E689" s="256" t="s">
        <v>429</v>
      </c>
      <c r="F689" s="256">
        <f>F741+F792</f>
        <v>0</v>
      </c>
      <c r="G689" s="384">
        <v>57</v>
      </c>
      <c r="H689" s="240" t="s">
        <v>429</v>
      </c>
      <c r="I689" s="256">
        <f>I741+I792</f>
        <v>0</v>
      </c>
      <c r="J689" s="256"/>
      <c r="K689" s="336">
        <v>58</v>
      </c>
      <c r="L689" s="256"/>
      <c r="M689" s="256">
        <f>M741+M792</f>
        <v>0</v>
      </c>
      <c r="N689" s="256"/>
      <c r="O689" s="256"/>
      <c r="P689" s="256"/>
      <c r="Q689" s="256"/>
    </row>
    <row r="690" spans="1:33">
      <c r="A690" s="240" t="s">
        <v>513</v>
      </c>
      <c r="B690" s="281"/>
      <c r="C690" s="257">
        <f>C742+C793</f>
        <v>12</v>
      </c>
      <c r="D690" s="260">
        <v>60</v>
      </c>
      <c r="E690" s="370" t="s">
        <v>65</v>
      </c>
      <c r="F690" s="256">
        <f>F742+F793</f>
        <v>720</v>
      </c>
      <c r="G690" s="260">
        <v>60</v>
      </c>
      <c r="H690" s="281"/>
      <c r="I690" s="256">
        <f>I742+I793</f>
        <v>720</v>
      </c>
      <c r="J690" s="256"/>
      <c r="K690" s="328">
        <v>60</v>
      </c>
      <c r="L690" s="256"/>
      <c r="M690" s="256">
        <f>M742+M793</f>
        <v>720</v>
      </c>
      <c r="N690" s="256"/>
      <c r="O690" s="256"/>
      <c r="P690" s="256"/>
      <c r="Q690" s="256"/>
    </row>
    <row r="691" spans="1:33">
      <c r="A691" s="240" t="s">
        <v>514</v>
      </c>
      <c r="B691" s="281"/>
      <c r="C691" s="257">
        <f>C743+C794</f>
        <v>456.00326456013363</v>
      </c>
      <c r="D691" s="392">
        <v>-30</v>
      </c>
      <c r="E691" s="256" t="s">
        <v>429</v>
      </c>
      <c r="F691" s="256">
        <f>F743+F794</f>
        <v>-13680</v>
      </c>
      <c r="G691" s="392">
        <v>-30</v>
      </c>
      <c r="H691" s="256" t="s">
        <v>429</v>
      </c>
      <c r="I691" s="256">
        <f>I743+I794</f>
        <v>-137</v>
      </c>
      <c r="J691" s="256"/>
      <c r="K691" s="366">
        <v>-30</v>
      </c>
      <c r="L691" s="256"/>
      <c r="M691" s="256">
        <f>M743+M794</f>
        <v>-137</v>
      </c>
      <c r="N691" s="256"/>
      <c r="O691" s="256"/>
      <c r="P691" s="256"/>
      <c r="Q691" s="256"/>
    </row>
    <row r="692" spans="1:33" s="264" customFormat="1" hidden="1">
      <c r="A692" s="264" t="s">
        <v>536</v>
      </c>
      <c r="C692" s="265">
        <f>C688</f>
        <v>10034</v>
      </c>
      <c r="D692" s="263"/>
      <c r="F692" s="266"/>
      <c r="G692" s="263">
        <v>0</v>
      </c>
      <c r="I692" s="266"/>
      <c r="J692" s="266"/>
      <c r="K692" s="307">
        <v>0</v>
      </c>
      <c r="L692" s="266"/>
      <c r="M692" s="266"/>
      <c r="N692" s="266"/>
      <c r="O692" s="266"/>
      <c r="P692" s="266"/>
      <c r="Q692" s="266"/>
      <c r="AG692" s="267"/>
    </row>
    <row r="693" spans="1:33">
      <c r="A693" s="281" t="s">
        <v>443</v>
      </c>
      <c r="B693" s="281"/>
      <c r="C693" s="257">
        <f>C744+C795</f>
        <v>158323871.89494899</v>
      </c>
      <c r="D693" s="329"/>
      <c r="E693" s="259"/>
      <c r="F693" s="259">
        <f>F744+F795</f>
        <v>12645796</v>
      </c>
      <c r="G693" s="329"/>
      <c r="I693" s="259">
        <f>I744+I795</f>
        <v>13820389</v>
      </c>
      <c r="J693" s="259"/>
      <c r="K693" s="259"/>
      <c r="L693" s="259"/>
      <c r="M693" s="259">
        <f>M744+M795</f>
        <v>14149201</v>
      </c>
      <c r="N693" s="259"/>
      <c r="O693" s="259"/>
      <c r="P693" s="259"/>
      <c r="Q693" s="259"/>
    </row>
    <row r="694" spans="1:33" ht="14.25" customHeight="1">
      <c r="A694" s="281" t="s">
        <v>413</v>
      </c>
      <c r="B694" s="281"/>
      <c r="C694" s="345">
        <f>C745+C796</f>
        <v>2550999.9999999995</v>
      </c>
      <c r="F694" s="319">
        <f>I694</f>
        <v>193000</v>
      </c>
      <c r="I694" s="319">
        <f>I745+I796</f>
        <v>193000</v>
      </c>
      <c r="J694" s="259"/>
      <c r="K694" s="281"/>
      <c r="L694" s="259"/>
      <c r="M694" s="319">
        <f>M745+M796</f>
        <v>193000</v>
      </c>
      <c r="N694" s="259"/>
      <c r="O694" s="259"/>
      <c r="P694" s="259"/>
      <c r="Q694" s="259"/>
    </row>
    <row r="695" spans="1:33" ht="17.25" customHeight="1" thickBot="1">
      <c r="A695" s="281" t="s">
        <v>444</v>
      </c>
      <c r="B695" s="281"/>
      <c r="C695" s="371">
        <f>SUM(C693:C694)</f>
        <v>160874871.89494899</v>
      </c>
      <c r="D695" s="357"/>
      <c r="E695" s="348"/>
      <c r="F695" s="349">
        <f>F693+F694</f>
        <v>12838796</v>
      </c>
      <c r="G695" s="357"/>
      <c r="H695" s="350"/>
      <c r="I695" s="349">
        <f>I693+I694</f>
        <v>14013389</v>
      </c>
      <c r="J695" s="349"/>
      <c r="K695" s="357"/>
      <c r="L695" s="349"/>
      <c r="M695" s="349">
        <f>M693+M694</f>
        <v>14342201</v>
      </c>
      <c r="N695" s="349"/>
      <c r="O695" s="349"/>
      <c r="P695" s="349"/>
      <c r="Q695" s="349"/>
    </row>
    <row r="696" spans="1:33" ht="16.5" thickTop="1">
      <c r="A696" s="281"/>
      <c r="B696" s="281"/>
      <c r="C696" s="282"/>
      <c r="D696" s="341" t="s">
        <v>65</v>
      </c>
      <c r="E696" s="351"/>
      <c r="F696" s="256"/>
      <c r="G696" s="341" t="s">
        <v>65</v>
      </c>
      <c r="H696" s="281"/>
      <c r="I696" s="256"/>
      <c r="J696" s="256"/>
      <c r="K696" s="341" t="s">
        <v>65</v>
      </c>
      <c r="L696" s="256"/>
      <c r="M696" s="256"/>
      <c r="N696" s="256"/>
      <c r="O696" s="256"/>
      <c r="P696" s="256"/>
      <c r="Q696" s="256"/>
    </row>
    <row r="697" spans="1:33" hidden="1">
      <c r="A697" s="255" t="s">
        <v>517</v>
      </c>
      <c r="B697" s="281"/>
      <c r="C697" s="282"/>
      <c r="D697" s="260"/>
      <c r="E697" s="259"/>
      <c r="F697" s="259"/>
      <c r="G697" s="260"/>
      <c r="H697" s="281"/>
      <c r="I697" s="259"/>
      <c r="J697" s="259"/>
      <c r="K697" s="291"/>
      <c r="L697" s="259"/>
      <c r="M697" s="259"/>
      <c r="N697" s="259"/>
      <c r="O697" s="259"/>
      <c r="P697" s="259"/>
      <c r="Q697" s="259"/>
    </row>
    <row r="698" spans="1:33" hidden="1">
      <c r="A698" s="240" t="s">
        <v>381</v>
      </c>
      <c r="B698" s="281"/>
      <c r="C698" s="282"/>
      <c r="D698" s="260"/>
      <c r="E698" s="259"/>
      <c r="F698" s="259"/>
      <c r="G698" s="260"/>
      <c r="H698" s="281"/>
      <c r="I698" s="259"/>
      <c r="J698" s="259"/>
      <c r="K698" s="291"/>
      <c r="L698" s="259"/>
      <c r="M698" s="259"/>
      <c r="N698" s="259"/>
      <c r="O698" s="259"/>
      <c r="P698" s="259"/>
      <c r="Q698" s="259"/>
    </row>
    <row r="699" spans="1:33" hidden="1">
      <c r="B699" s="281"/>
      <c r="C699" s="282"/>
      <c r="D699" s="260"/>
      <c r="E699" s="259"/>
      <c r="F699" s="291"/>
      <c r="G699" s="260"/>
      <c r="H699" s="281"/>
      <c r="I699" s="291"/>
      <c r="J699" s="291"/>
      <c r="K699" s="291"/>
      <c r="L699" s="291"/>
      <c r="M699" s="291"/>
      <c r="N699" s="291"/>
      <c r="O699" s="291"/>
      <c r="P699" s="291"/>
      <c r="Q699" s="291"/>
    </row>
    <row r="700" spans="1:33" hidden="1">
      <c r="A700" s="240" t="s">
        <v>520</v>
      </c>
      <c r="B700" s="281"/>
      <c r="C700" s="257"/>
      <c r="D700" s="259" t="s">
        <v>65</v>
      </c>
      <c r="E700" s="259"/>
      <c r="F700" s="281"/>
      <c r="G700" s="259" t="s">
        <v>65</v>
      </c>
      <c r="H700" s="281"/>
      <c r="I700" s="281"/>
      <c r="J700" s="281"/>
      <c r="K700" s="259" t="s">
        <v>65</v>
      </c>
      <c r="L700" s="281"/>
      <c r="M700" s="281"/>
      <c r="N700" s="281"/>
      <c r="O700" s="281"/>
      <c r="P700" s="281"/>
      <c r="Q700" s="281"/>
    </row>
    <row r="701" spans="1:33" hidden="1">
      <c r="A701" s="240" t="s">
        <v>521</v>
      </c>
      <c r="B701" s="281"/>
      <c r="C701" s="257">
        <v>585.32901446738447</v>
      </c>
      <c r="D701" s="260">
        <v>0</v>
      </c>
      <c r="E701" s="329"/>
      <c r="F701" s="256">
        <f>ROUND(D701*$C701,0)</f>
        <v>0</v>
      </c>
      <c r="G701" s="260">
        <f>$G$647</f>
        <v>0</v>
      </c>
      <c r="H701" s="329"/>
      <c r="I701" s="256">
        <f>ROUND(G701*C701,0)</f>
        <v>0</v>
      </c>
      <c r="J701" s="256"/>
      <c r="K701" s="260">
        <f>$K$647</f>
        <v>0</v>
      </c>
      <c r="L701" s="256"/>
      <c r="M701" s="256">
        <f>ROUND(K701*C701,0)</f>
        <v>0</v>
      </c>
      <c r="N701" s="256"/>
      <c r="O701" s="256"/>
      <c r="P701" s="256"/>
      <c r="Q701" s="256"/>
    </row>
    <row r="702" spans="1:33" hidden="1">
      <c r="A702" s="240" t="s">
        <v>522</v>
      </c>
      <c r="B702" s="281"/>
      <c r="C702" s="257"/>
      <c r="D702" s="260"/>
      <c r="E702" s="329"/>
      <c r="F702" s="256"/>
      <c r="G702" s="260"/>
      <c r="H702" s="329"/>
      <c r="I702" s="256"/>
      <c r="J702" s="256"/>
      <c r="K702" s="260"/>
      <c r="L702" s="256"/>
      <c r="M702" s="256"/>
      <c r="N702" s="256"/>
      <c r="O702" s="256"/>
      <c r="P702" s="256"/>
      <c r="Q702" s="256"/>
    </row>
    <row r="703" spans="1:33" hidden="1">
      <c r="A703" s="240" t="s">
        <v>523</v>
      </c>
      <c r="B703" s="281"/>
      <c r="C703" s="257">
        <v>2639.7847546294379</v>
      </c>
      <c r="D703" s="260">
        <v>0</v>
      </c>
      <c r="E703" s="329"/>
      <c r="F703" s="256">
        <f>ROUND(D703*$C703,0)</f>
        <v>0</v>
      </c>
      <c r="G703" s="260">
        <f>$G$649</f>
        <v>0</v>
      </c>
      <c r="H703" s="329"/>
      <c r="I703" s="256">
        <f t="shared" ref="I703:I705" si="89">ROUND(G703*C703,0)</f>
        <v>0</v>
      </c>
      <c r="J703" s="256"/>
      <c r="K703" s="260">
        <f>$K$649</f>
        <v>0</v>
      </c>
      <c r="L703" s="256"/>
      <c r="M703" s="256">
        <f>ROUND(K703*C703,0)</f>
        <v>0</v>
      </c>
      <c r="N703" s="256"/>
      <c r="O703" s="256"/>
      <c r="P703" s="256"/>
      <c r="Q703" s="256"/>
    </row>
    <row r="704" spans="1:33" hidden="1">
      <c r="A704" s="240" t="s">
        <v>524</v>
      </c>
      <c r="B704" s="281"/>
      <c r="C704" s="257">
        <v>314.59706558952797</v>
      </c>
      <c r="D704" s="260">
        <v>357</v>
      </c>
      <c r="E704" s="329"/>
      <c r="F704" s="256">
        <f>ROUND(D704*$C704,0)</f>
        <v>112311</v>
      </c>
      <c r="G704" s="260">
        <f>$G$650</f>
        <v>370</v>
      </c>
      <c r="H704" s="329"/>
      <c r="I704" s="256">
        <f t="shared" si="89"/>
        <v>116401</v>
      </c>
      <c r="J704" s="256"/>
      <c r="K704" s="260">
        <f>$K$650</f>
        <v>379</v>
      </c>
      <c r="L704" s="256"/>
      <c r="M704" s="256">
        <f>ROUND(K704*C704,0)</f>
        <v>119232</v>
      </c>
      <c r="N704" s="256"/>
      <c r="O704" s="256"/>
      <c r="P704" s="256"/>
      <c r="Q704" s="256"/>
    </row>
    <row r="705" spans="1:17" hidden="1">
      <c r="A705" s="240" t="s">
        <v>525</v>
      </c>
      <c r="B705" s="281"/>
      <c r="C705" s="257">
        <v>10.9999976307206</v>
      </c>
      <c r="D705" s="260">
        <v>1457</v>
      </c>
      <c r="E705" s="329"/>
      <c r="F705" s="256">
        <f>ROUND(D705*$C705,0)</f>
        <v>16027</v>
      </c>
      <c r="G705" s="260">
        <f>$G$651</f>
        <v>1504</v>
      </c>
      <c r="H705" s="329"/>
      <c r="I705" s="256">
        <f t="shared" si="89"/>
        <v>16544</v>
      </c>
      <c r="J705" s="256"/>
      <c r="K705" s="260">
        <f>$K$651</f>
        <v>1539</v>
      </c>
      <c r="L705" s="256"/>
      <c r="M705" s="256">
        <f>ROUND(K705*C705,0)</f>
        <v>16929</v>
      </c>
      <c r="N705" s="256"/>
      <c r="O705" s="256"/>
      <c r="P705" s="256"/>
      <c r="Q705" s="256"/>
    </row>
    <row r="706" spans="1:17" hidden="1">
      <c r="A706" s="240" t="s">
        <v>412</v>
      </c>
      <c r="B706" s="281"/>
      <c r="C706" s="257">
        <f>SUM(C701:C705)</f>
        <v>3550.7108323170714</v>
      </c>
      <c r="D706" s="260"/>
      <c r="E706" s="329"/>
      <c r="F706" s="256"/>
      <c r="G706" s="260"/>
      <c r="H706" s="329"/>
      <c r="I706" s="256"/>
      <c r="J706" s="256"/>
      <c r="K706" s="260"/>
      <c r="L706" s="256"/>
      <c r="M706" s="256"/>
      <c r="N706" s="256"/>
      <c r="O706" s="256"/>
      <c r="P706" s="256"/>
      <c r="Q706" s="256"/>
    </row>
    <row r="707" spans="1:17" hidden="1">
      <c r="A707" s="240" t="s">
        <v>526</v>
      </c>
      <c r="B707" s="281"/>
      <c r="C707" s="257">
        <v>26978.440555555677</v>
      </c>
      <c r="D707" s="260"/>
      <c r="E707" s="256"/>
      <c r="F707" s="256"/>
      <c r="G707" s="260"/>
      <c r="H707" s="256"/>
      <c r="I707" s="256"/>
      <c r="J707" s="256"/>
      <c r="K707" s="260"/>
      <c r="L707" s="256"/>
      <c r="M707" s="256"/>
      <c r="N707" s="256"/>
      <c r="O707" s="256"/>
      <c r="P707" s="256"/>
      <c r="Q707" s="256"/>
    </row>
    <row r="708" spans="1:17" hidden="1">
      <c r="A708" s="240" t="s">
        <v>527</v>
      </c>
      <c r="B708" s="281"/>
      <c r="C708" s="257">
        <v>3789</v>
      </c>
      <c r="D708" s="260"/>
      <c r="E708" s="256"/>
      <c r="F708" s="256"/>
      <c r="G708" s="260"/>
      <c r="H708" s="256"/>
      <c r="I708" s="256"/>
      <c r="J708" s="256"/>
      <c r="K708" s="260"/>
      <c r="L708" s="256"/>
      <c r="M708" s="256"/>
      <c r="N708" s="256"/>
      <c r="O708" s="256"/>
      <c r="P708" s="256"/>
      <c r="Q708" s="256"/>
    </row>
    <row r="709" spans="1:17" hidden="1">
      <c r="A709" s="240" t="s">
        <v>528</v>
      </c>
      <c r="B709" s="281"/>
      <c r="C709" s="257"/>
      <c r="D709" s="260"/>
      <c r="E709" s="329"/>
      <c r="F709" s="256"/>
      <c r="G709" s="260"/>
      <c r="H709" s="329"/>
      <c r="I709" s="256"/>
      <c r="J709" s="256"/>
      <c r="K709" s="260"/>
      <c r="L709" s="256"/>
      <c r="M709" s="256"/>
      <c r="N709" s="256"/>
      <c r="O709" s="256"/>
      <c r="P709" s="256"/>
      <c r="Q709" s="256"/>
    </row>
    <row r="710" spans="1:17" hidden="1">
      <c r="A710" s="240" t="s">
        <v>529</v>
      </c>
      <c r="B710" s="281"/>
      <c r="C710" s="257">
        <v>2076.8587101006215</v>
      </c>
      <c r="D710" s="260">
        <v>23.87</v>
      </c>
      <c r="E710" s="329"/>
      <c r="F710" s="256">
        <f>ROUND(D710*$C710,0)</f>
        <v>49575</v>
      </c>
      <c r="G710" s="260">
        <f>$G$656</f>
        <v>26.02</v>
      </c>
      <c r="H710" s="329"/>
      <c r="I710" s="256">
        <f>ROUND(G710*C710,0)</f>
        <v>54040</v>
      </c>
      <c r="J710" s="256"/>
      <c r="K710" s="260">
        <f>$K$656</f>
        <v>26.63</v>
      </c>
      <c r="L710" s="256"/>
      <c r="M710" s="256">
        <f>ROUND(K710*C710,0)</f>
        <v>55307</v>
      </c>
      <c r="N710" s="256"/>
      <c r="O710" s="256"/>
      <c r="P710" s="256"/>
      <c r="Q710" s="256"/>
    </row>
    <row r="711" spans="1:17" hidden="1">
      <c r="A711" s="240" t="s">
        <v>530</v>
      </c>
      <c r="B711" s="281"/>
      <c r="C711" s="257"/>
      <c r="D711" s="260"/>
      <c r="E711" s="329"/>
      <c r="F711" s="256"/>
      <c r="G711" s="260"/>
      <c r="H711" s="329"/>
      <c r="I711" s="256"/>
      <c r="J711" s="256"/>
      <c r="K711" s="260"/>
      <c r="L711" s="256"/>
      <c r="M711" s="256"/>
      <c r="N711" s="256"/>
      <c r="O711" s="256"/>
      <c r="P711" s="256"/>
      <c r="Q711" s="256"/>
    </row>
    <row r="712" spans="1:17" hidden="1">
      <c r="A712" s="240" t="s">
        <v>523</v>
      </c>
      <c r="B712" s="281"/>
      <c r="C712" s="257">
        <v>39873.252848561533</v>
      </c>
      <c r="D712" s="260">
        <v>23.79</v>
      </c>
      <c r="E712" s="329"/>
      <c r="F712" s="256">
        <f>ROUND(D712*$C712,0)</f>
        <v>948585</v>
      </c>
      <c r="G712" s="260">
        <f>$G$658</f>
        <v>26.02</v>
      </c>
      <c r="H712" s="329"/>
      <c r="I712" s="256">
        <f t="shared" ref="I712:I716" si="90">ROUND(G712*C712,0)</f>
        <v>1037502</v>
      </c>
      <c r="J712" s="256"/>
      <c r="K712" s="260">
        <f>$K$658</f>
        <v>26.63</v>
      </c>
      <c r="L712" s="256"/>
      <c r="M712" s="256">
        <f>ROUND(K712*C712,0)</f>
        <v>1061825</v>
      </c>
      <c r="N712" s="256"/>
      <c r="O712" s="256"/>
      <c r="P712" s="256"/>
      <c r="Q712" s="256"/>
    </row>
    <row r="713" spans="1:17" hidden="1">
      <c r="A713" s="240" t="s">
        <v>524</v>
      </c>
      <c r="B713" s="281"/>
      <c r="C713" s="257">
        <v>29185.4347915853</v>
      </c>
      <c r="D713" s="260">
        <v>16.559999999999999</v>
      </c>
      <c r="E713" s="329"/>
      <c r="F713" s="256">
        <f>ROUND(D713*$C713,0)</f>
        <v>483311</v>
      </c>
      <c r="G713" s="260">
        <f>$G$659</f>
        <v>18.101388370764003</v>
      </c>
      <c r="H713" s="329"/>
      <c r="I713" s="256">
        <f t="shared" si="90"/>
        <v>528297</v>
      </c>
      <c r="J713" s="256"/>
      <c r="K713" s="260">
        <f>$K$659</f>
        <v>18.526286850528336</v>
      </c>
      <c r="L713" s="256"/>
      <c r="M713" s="256">
        <f>ROUND(K713*C713,0)</f>
        <v>540698</v>
      </c>
      <c r="N713" s="256"/>
      <c r="O713" s="256"/>
      <c r="P713" s="256"/>
      <c r="Q713" s="256"/>
    </row>
    <row r="714" spans="1:17" hidden="1">
      <c r="A714" s="240" t="s">
        <v>525</v>
      </c>
      <c r="B714" s="281"/>
      <c r="C714" s="257">
        <v>4458.9991006743103</v>
      </c>
      <c r="D714" s="260">
        <v>12.96</v>
      </c>
      <c r="E714" s="329"/>
      <c r="F714" s="256">
        <f>ROUND(D714*$C714,0)</f>
        <v>57789</v>
      </c>
      <c r="G714" s="260">
        <f>$G$660</f>
        <v>14.155824964645021</v>
      </c>
      <c r="H714" s="329"/>
      <c r="I714" s="256">
        <f t="shared" si="90"/>
        <v>63121</v>
      </c>
      <c r="J714" s="256"/>
      <c r="K714" s="260">
        <f>$K$660</f>
        <v>14.48810823397713</v>
      </c>
      <c r="L714" s="256"/>
      <c r="M714" s="256">
        <f>ROUND(K714*C714,0)</f>
        <v>64602</v>
      </c>
      <c r="N714" s="256"/>
      <c r="O714" s="256"/>
      <c r="P714" s="256"/>
      <c r="Q714" s="256"/>
    </row>
    <row r="715" spans="1:17" hidden="1">
      <c r="A715" s="240" t="s">
        <v>531</v>
      </c>
      <c r="B715" s="281"/>
      <c r="C715" s="257">
        <v>287.38362640647603</v>
      </c>
      <c r="D715" s="260">
        <v>71.61</v>
      </c>
      <c r="E715" s="329"/>
      <c r="F715" s="256">
        <f>ROUND(D715*$C715,0)</f>
        <v>20580</v>
      </c>
      <c r="G715" s="260">
        <f>$G$661</f>
        <v>78.06</v>
      </c>
      <c r="H715" s="329"/>
      <c r="I715" s="256">
        <f t="shared" si="90"/>
        <v>22433</v>
      </c>
      <c r="J715" s="256"/>
      <c r="K715" s="260">
        <f>$K$661</f>
        <v>79.89</v>
      </c>
      <c r="L715" s="256"/>
      <c r="M715" s="256">
        <f>ROUND(K715*C715,0)</f>
        <v>22959</v>
      </c>
      <c r="N715" s="256"/>
      <c r="O715" s="256"/>
      <c r="P715" s="256"/>
      <c r="Q715" s="256"/>
    </row>
    <row r="716" spans="1:17" hidden="1">
      <c r="A716" s="240" t="s">
        <v>532</v>
      </c>
      <c r="B716" s="281"/>
      <c r="C716" s="257">
        <v>596.26328693931896</v>
      </c>
      <c r="D716" s="260">
        <v>142.74</v>
      </c>
      <c r="E716" s="329"/>
      <c r="F716" s="256">
        <f>ROUND(D716*$C716,0)</f>
        <v>85111</v>
      </c>
      <c r="G716" s="260">
        <f>$G$662</f>
        <v>156.12</v>
      </c>
      <c r="H716" s="329"/>
      <c r="I716" s="256">
        <f t="shared" si="90"/>
        <v>93089</v>
      </c>
      <c r="J716" s="256"/>
      <c r="K716" s="260">
        <f>$K$662</f>
        <v>159.78</v>
      </c>
      <c r="L716" s="256"/>
      <c r="M716" s="256">
        <f>ROUND(K716*C716,0)</f>
        <v>95271</v>
      </c>
      <c r="N716" s="256"/>
      <c r="O716" s="256"/>
      <c r="P716" s="256"/>
      <c r="Q716" s="256"/>
    </row>
    <row r="717" spans="1:17" hidden="1">
      <c r="A717" s="240" t="s">
        <v>533</v>
      </c>
      <c r="B717" s="281"/>
      <c r="C717" s="257"/>
      <c r="D717" s="260"/>
      <c r="E717" s="329"/>
      <c r="F717" s="256"/>
      <c r="G717" s="260"/>
      <c r="H717" s="329"/>
      <c r="I717" s="256"/>
      <c r="J717" s="256"/>
      <c r="K717" s="260"/>
      <c r="L717" s="256"/>
      <c r="M717" s="256"/>
      <c r="N717" s="256"/>
      <c r="O717" s="256"/>
      <c r="P717" s="256"/>
      <c r="Q717" s="256"/>
    </row>
    <row r="718" spans="1:17" hidden="1">
      <c r="A718" s="240" t="s">
        <v>529</v>
      </c>
      <c r="B718" s="281"/>
      <c r="C718" s="257">
        <v>13.885153858261599</v>
      </c>
      <c r="D718" s="328">
        <v>-23.87</v>
      </c>
      <c r="E718" s="329"/>
      <c r="F718" s="256">
        <f>ROUND(D718*$C718,0)</f>
        <v>-331</v>
      </c>
      <c r="G718" s="260">
        <f>$G$664</f>
        <v>-26.02</v>
      </c>
      <c r="H718" s="329"/>
      <c r="I718" s="256">
        <f t="shared" ref="I718:I719" si="91">ROUND(G718*C718,0)</f>
        <v>-361</v>
      </c>
      <c r="J718" s="256"/>
      <c r="K718" s="260">
        <f>$K$664</f>
        <v>-26.63</v>
      </c>
      <c r="L718" s="256"/>
      <c r="M718" s="256">
        <f>ROUND(K718*C718,0)</f>
        <v>-370</v>
      </c>
      <c r="N718" s="256"/>
      <c r="O718" s="256"/>
      <c r="P718" s="256"/>
      <c r="Q718" s="256"/>
    </row>
    <row r="719" spans="1:17" hidden="1">
      <c r="A719" s="240" t="s">
        <v>534</v>
      </c>
      <c r="B719" s="281"/>
      <c r="C719" s="257">
        <v>218.78375922302399</v>
      </c>
      <c r="D719" s="328">
        <v>-23.79</v>
      </c>
      <c r="E719" s="329"/>
      <c r="F719" s="256">
        <f>ROUND(D719*$C719,0)</f>
        <v>-5205</v>
      </c>
      <c r="G719" s="260">
        <f>$G$665</f>
        <v>-26.02</v>
      </c>
      <c r="H719" s="329"/>
      <c r="I719" s="256">
        <f t="shared" si="91"/>
        <v>-5693</v>
      </c>
      <c r="J719" s="256"/>
      <c r="K719" s="260">
        <f>$K$665</f>
        <v>-26.63</v>
      </c>
      <c r="L719" s="256"/>
      <c r="M719" s="256">
        <f>ROUND(K719*C719,0)</f>
        <v>-5826</v>
      </c>
      <c r="N719" s="256"/>
      <c r="O719" s="256"/>
      <c r="P719" s="256"/>
      <c r="Q719" s="256"/>
    </row>
    <row r="720" spans="1:17" hidden="1">
      <c r="A720" s="240" t="s">
        <v>495</v>
      </c>
      <c r="B720" s="281"/>
      <c r="C720" s="257" t="s">
        <v>65</v>
      </c>
      <c r="D720" s="260"/>
      <c r="E720" s="256"/>
      <c r="F720" s="256"/>
      <c r="G720" s="260"/>
      <c r="H720" s="256"/>
      <c r="I720" s="256"/>
      <c r="J720" s="256"/>
      <c r="K720" s="260"/>
      <c r="L720" s="256"/>
      <c r="M720" s="256"/>
      <c r="N720" s="256"/>
      <c r="O720" s="256"/>
      <c r="P720" s="256"/>
      <c r="Q720" s="256"/>
    </row>
    <row r="721" spans="1:17" hidden="1">
      <c r="A721" s="240" t="s">
        <v>535</v>
      </c>
      <c r="B721" s="281"/>
      <c r="C721" s="257">
        <v>110142584.89494899</v>
      </c>
      <c r="D721" s="396">
        <v>6.4390000000000001</v>
      </c>
      <c r="E721" s="256" t="s">
        <v>429</v>
      </c>
      <c r="F721" s="256">
        <f>ROUND(D721/100*$C721,0)</f>
        <v>7092081</v>
      </c>
      <c r="G721" s="391">
        <f>$G$667</f>
        <v>7.0350000000000001</v>
      </c>
      <c r="H721" s="256" t="s">
        <v>429</v>
      </c>
      <c r="I721" s="256">
        <f>ROUND(G721/100*C721,0)</f>
        <v>7748531</v>
      </c>
      <c r="J721" s="256"/>
      <c r="K721" s="391">
        <f>$K$667</f>
        <v>7.2030000000000003</v>
      </c>
      <c r="L721" s="256"/>
      <c r="M721" s="256">
        <f>ROUND(K721/100*C721,0)</f>
        <v>7933570</v>
      </c>
      <c r="N721" s="256"/>
      <c r="O721" s="256"/>
      <c r="P721" s="256"/>
      <c r="Q721" s="256"/>
    </row>
    <row r="722" spans="1:17" hidden="1">
      <c r="A722" s="240" t="s">
        <v>464</v>
      </c>
      <c r="B722" s="281"/>
      <c r="C722" s="257">
        <v>43439</v>
      </c>
      <c r="D722" s="344">
        <v>56</v>
      </c>
      <c r="E722" s="240" t="s">
        <v>429</v>
      </c>
      <c r="F722" s="256">
        <f>ROUND(D722*$C722/100,0)</f>
        <v>24326</v>
      </c>
      <c r="G722" s="392">
        <f>$G$668</f>
        <v>57</v>
      </c>
      <c r="H722" s="240" t="s">
        <v>429</v>
      </c>
      <c r="I722" s="256">
        <f>ROUND(G722/100*C722,0)</f>
        <v>24760</v>
      </c>
      <c r="J722" s="256"/>
      <c r="K722" s="392">
        <f>$K$668</f>
        <v>58</v>
      </c>
      <c r="L722" s="256"/>
      <c r="M722" s="256">
        <f>ROUND(K722/100*C722,0)</f>
        <v>25195</v>
      </c>
      <c r="N722" s="256"/>
      <c r="O722" s="256"/>
      <c r="P722" s="256"/>
      <c r="Q722" s="256"/>
    </row>
    <row r="723" spans="1:17" hidden="1">
      <c r="A723" s="367" t="s">
        <v>471</v>
      </c>
      <c r="B723" s="281"/>
      <c r="C723" s="257"/>
      <c r="D723" s="340">
        <v>-0.01</v>
      </c>
      <c r="E723" s="259"/>
      <c r="F723" s="256"/>
      <c r="G723" s="340">
        <v>-0.01</v>
      </c>
      <c r="H723" s="281"/>
      <c r="I723" s="256"/>
      <c r="J723" s="256"/>
      <c r="K723" s="340">
        <v>-0.01</v>
      </c>
      <c r="L723" s="256"/>
      <c r="M723" s="256"/>
      <c r="N723" s="256"/>
      <c r="O723" s="256"/>
      <c r="P723" s="256"/>
      <c r="Q723" s="256"/>
    </row>
    <row r="724" spans="1:17" hidden="1">
      <c r="A724" s="240" t="s">
        <v>455</v>
      </c>
      <c r="B724" s="281"/>
      <c r="C724" s="257">
        <v>0</v>
      </c>
      <c r="D724" s="291">
        <v>0</v>
      </c>
      <c r="E724" s="329"/>
      <c r="F724" s="256">
        <f>ROUND(D724*$C724*$D$671,0)</f>
        <v>0</v>
      </c>
      <c r="G724" s="291">
        <f>$G$672</f>
        <v>0</v>
      </c>
      <c r="H724" s="329"/>
      <c r="I724" s="256">
        <f>ROUND(G724*C724*$G$671,0)</f>
        <v>0</v>
      </c>
      <c r="J724" s="256"/>
      <c r="K724" s="291">
        <f>$K$672</f>
        <v>0</v>
      </c>
      <c r="L724" s="256"/>
      <c r="M724" s="256">
        <f>ROUND(K724*C724*$K$671,0)</f>
        <v>0</v>
      </c>
      <c r="N724" s="256"/>
      <c r="O724" s="256"/>
      <c r="P724" s="256"/>
      <c r="Q724" s="256"/>
    </row>
    <row r="725" spans="1:17" hidden="1">
      <c r="A725" s="240" t="s">
        <v>456</v>
      </c>
      <c r="B725" s="281"/>
      <c r="C725" s="257"/>
      <c r="D725" s="291"/>
      <c r="E725" s="329"/>
      <c r="F725" s="256"/>
      <c r="G725" s="291"/>
      <c r="H725" s="329"/>
      <c r="I725" s="256"/>
      <c r="J725" s="256"/>
      <c r="K725" s="291"/>
      <c r="L725" s="256"/>
      <c r="M725" s="256"/>
      <c r="N725" s="256"/>
      <c r="O725" s="256"/>
      <c r="P725" s="256"/>
      <c r="Q725" s="256"/>
    </row>
    <row r="726" spans="1:17" hidden="1">
      <c r="A726" s="240" t="s">
        <v>523</v>
      </c>
      <c r="B726" s="281"/>
      <c r="C726" s="257">
        <v>1.0000071591230999</v>
      </c>
      <c r="D726" s="291">
        <v>0</v>
      </c>
      <c r="E726" s="329"/>
      <c r="F726" s="256">
        <f>ROUND(D726*$C726*$D$671,0)</f>
        <v>0</v>
      </c>
      <c r="G726" s="291">
        <f>$G$674</f>
        <v>0</v>
      </c>
      <c r="H726" s="329"/>
      <c r="I726" s="256">
        <f t="shared" ref="I726:I729" si="92">ROUND(G726*C726*$G$671,0)</f>
        <v>0</v>
      </c>
      <c r="J726" s="256"/>
      <c r="K726" s="291">
        <f>$K$674</f>
        <v>0</v>
      </c>
      <c r="L726" s="256"/>
      <c r="M726" s="256">
        <f>ROUND(K726*C726*$K$671,0)</f>
        <v>0</v>
      </c>
      <c r="N726" s="256"/>
      <c r="O726" s="256"/>
      <c r="P726" s="256"/>
      <c r="Q726" s="256"/>
    </row>
    <row r="727" spans="1:17" hidden="1">
      <c r="A727" s="240" t="s">
        <v>524</v>
      </c>
      <c r="B727" s="281"/>
      <c r="C727" s="257">
        <v>0</v>
      </c>
      <c r="D727" s="291">
        <v>357</v>
      </c>
      <c r="E727" s="329"/>
      <c r="F727" s="256">
        <f>ROUND(D727*$C727*$D$671,0)</f>
        <v>0</v>
      </c>
      <c r="G727" s="291">
        <f>$G$675</f>
        <v>370</v>
      </c>
      <c r="H727" s="329"/>
      <c r="I727" s="256">
        <f t="shared" si="92"/>
        <v>0</v>
      </c>
      <c r="J727" s="256"/>
      <c r="K727" s="291">
        <f>$K$675</f>
        <v>379</v>
      </c>
      <c r="L727" s="256"/>
      <c r="M727" s="256">
        <f>ROUND(K727*C727*$K$671,0)</f>
        <v>0</v>
      </c>
      <c r="N727" s="256"/>
      <c r="O727" s="256"/>
      <c r="P727" s="256"/>
      <c r="Q727" s="256"/>
    </row>
    <row r="728" spans="1:17" hidden="1">
      <c r="A728" s="240" t="s">
        <v>525</v>
      </c>
      <c r="B728" s="281"/>
      <c r="C728" s="257">
        <v>0</v>
      </c>
      <c r="D728" s="291">
        <v>1457</v>
      </c>
      <c r="E728" s="329"/>
      <c r="F728" s="256">
        <f>ROUND(D728*$C728*$D$671,0)</f>
        <v>0</v>
      </c>
      <c r="G728" s="291">
        <f>$G$676</f>
        <v>1504</v>
      </c>
      <c r="H728" s="329"/>
      <c r="I728" s="256">
        <f t="shared" si="92"/>
        <v>0</v>
      </c>
      <c r="J728" s="256"/>
      <c r="K728" s="291">
        <f>$K$676</f>
        <v>1539</v>
      </c>
      <c r="L728" s="256"/>
      <c r="M728" s="256">
        <f>ROUND(K728*C728*$K$671,0)</f>
        <v>0</v>
      </c>
      <c r="N728" s="256"/>
      <c r="O728" s="256"/>
      <c r="P728" s="256"/>
      <c r="Q728" s="256"/>
    </row>
    <row r="729" spans="1:17" hidden="1">
      <c r="A729" s="240" t="s">
        <v>455</v>
      </c>
      <c r="B729" s="281"/>
      <c r="C729" s="257">
        <v>0</v>
      </c>
      <c r="D729" s="291">
        <v>23.87</v>
      </c>
      <c r="E729" s="329"/>
      <c r="F729" s="256">
        <f>ROUND(D729*$C729*$D$671,0)</f>
        <v>0</v>
      </c>
      <c r="G729" s="291">
        <f>$G$677</f>
        <v>26.02</v>
      </c>
      <c r="H729" s="329"/>
      <c r="I729" s="256">
        <f t="shared" si="92"/>
        <v>0</v>
      </c>
      <c r="J729" s="256"/>
      <c r="K729" s="291">
        <f>$K$677</f>
        <v>26.63</v>
      </c>
      <c r="L729" s="256"/>
      <c r="M729" s="256">
        <f>ROUND(K729*C729*$K$671,0)</f>
        <v>0</v>
      </c>
      <c r="N729" s="256"/>
      <c r="O729" s="256"/>
      <c r="P729" s="256"/>
      <c r="Q729" s="256"/>
    </row>
    <row r="730" spans="1:17" hidden="1">
      <c r="A730" s="240" t="s">
        <v>456</v>
      </c>
      <c r="B730" s="281"/>
      <c r="C730" s="257"/>
      <c r="D730" s="291"/>
      <c r="E730" s="329"/>
      <c r="F730" s="256"/>
      <c r="G730" s="291"/>
      <c r="H730" s="329"/>
      <c r="I730" s="256"/>
      <c r="J730" s="256"/>
      <c r="K730" s="291"/>
      <c r="L730" s="256"/>
      <c r="M730" s="256"/>
      <c r="N730" s="256"/>
      <c r="O730" s="256"/>
      <c r="P730" s="256"/>
      <c r="Q730" s="256"/>
    </row>
    <row r="731" spans="1:17" hidden="1">
      <c r="A731" s="240" t="s">
        <v>523</v>
      </c>
      <c r="B731" s="281"/>
      <c r="C731" s="257">
        <v>38.0002720466778</v>
      </c>
      <c r="D731" s="291">
        <v>23.79</v>
      </c>
      <c r="E731" s="329"/>
      <c r="F731" s="256">
        <f>ROUND(D731*$C731*$D$671,0)</f>
        <v>-9</v>
      </c>
      <c r="G731" s="291">
        <f>$G$679</f>
        <v>26.02</v>
      </c>
      <c r="H731" s="329"/>
      <c r="I731" s="256">
        <f t="shared" ref="I731:I735" si="93">ROUND(G731*C731*$G$671,0)</f>
        <v>-10</v>
      </c>
      <c r="J731" s="256"/>
      <c r="K731" s="291">
        <f>$K$679</f>
        <v>26.63</v>
      </c>
      <c r="L731" s="256"/>
      <c r="M731" s="256">
        <f>ROUND(K731*C731*$K$671,0)</f>
        <v>-10</v>
      </c>
      <c r="N731" s="256"/>
      <c r="O731" s="256"/>
      <c r="P731" s="256"/>
      <c r="Q731" s="256"/>
    </row>
    <row r="732" spans="1:17" hidden="1">
      <c r="A732" s="240" t="s">
        <v>524</v>
      </c>
      <c r="B732" s="281"/>
      <c r="C732" s="257">
        <v>0</v>
      </c>
      <c r="D732" s="291">
        <v>16.559999999999999</v>
      </c>
      <c r="E732" s="329"/>
      <c r="F732" s="256">
        <f>ROUND(D732*$C732*$D$671,0)</f>
        <v>0</v>
      </c>
      <c r="G732" s="291">
        <f>$G$680</f>
        <v>18.101388370764003</v>
      </c>
      <c r="H732" s="329"/>
      <c r="I732" s="256">
        <f t="shared" si="93"/>
        <v>0</v>
      </c>
      <c r="J732" s="256"/>
      <c r="K732" s="291">
        <f>$K$680</f>
        <v>18.526286850528336</v>
      </c>
      <c r="L732" s="256"/>
      <c r="M732" s="256">
        <f t="shared" ref="M732:M735" si="94">ROUND(K732*C732*$K$671,0)</f>
        <v>0</v>
      </c>
      <c r="N732" s="256"/>
      <c r="O732" s="256"/>
      <c r="P732" s="256"/>
      <c r="Q732" s="256"/>
    </row>
    <row r="733" spans="1:17" hidden="1">
      <c r="A733" s="240" t="s">
        <v>525</v>
      </c>
      <c r="B733" s="281"/>
      <c r="C733" s="257">
        <v>0</v>
      </c>
      <c r="D733" s="291">
        <v>12.96</v>
      </c>
      <c r="E733" s="329"/>
      <c r="F733" s="256">
        <f>ROUND(D733*$C733*$D$671,0)</f>
        <v>0</v>
      </c>
      <c r="G733" s="291">
        <f>$G$681</f>
        <v>14.155824964645021</v>
      </c>
      <c r="H733" s="329"/>
      <c r="I733" s="256">
        <f t="shared" si="93"/>
        <v>0</v>
      </c>
      <c r="J733" s="256"/>
      <c r="K733" s="291">
        <f>$K$681</f>
        <v>14.48810823397713</v>
      </c>
      <c r="L733" s="256"/>
      <c r="M733" s="256">
        <f t="shared" si="94"/>
        <v>0</v>
      </c>
      <c r="N733" s="256"/>
      <c r="O733" s="256"/>
      <c r="P733" s="256"/>
      <c r="Q733" s="256"/>
    </row>
    <row r="734" spans="1:17" hidden="1">
      <c r="A734" s="240" t="s">
        <v>538</v>
      </c>
      <c r="B734" s="281"/>
      <c r="C734" s="257">
        <v>0</v>
      </c>
      <c r="D734" s="328">
        <v>71.61</v>
      </c>
      <c r="E734" s="329"/>
      <c r="F734" s="256">
        <f>ROUND(D734*$C734*$D$671,0)</f>
        <v>0</v>
      </c>
      <c r="G734" s="291">
        <f>$G$682</f>
        <v>78.06</v>
      </c>
      <c r="H734" s="329"/>
      <c r="I734" s="256">
        <f t="shared" si="93"/>
        <v>0</v>
      </c>
      <c r="J734" s="256"/>
      <c r="K734" s="291">
        <f>$K$682</f>
        <v>79.89</v>
      </c>
      <c r="L734" s="256"/>
      <c r="M734" s="256">
        <f t="shared" si="94"/>
        <v>0</v>
      </c>
      <c r="N734" s="256"/>
      <c r="O734" s="256"/>
      <c r="P734" s="256"/>
      <c r="Q734" s="256"/>
    </row>
    <row r="735" spans="1:17" hidden="1">
      <c r="A735" s="240" t="s">
        <v>539</v>
      </c>
      <c r="B735" s="281"/>
      <c r="C735" s="257">
        <v>0</v>
      </c>
      <c r="D735" s="328">
        <v>142.74</v>
      </c>
      <c r="E735" s="329"/>
      <c r="F735" s="256">
        <f>ROUND(D735*$C735*$D$671,0)</f>
        <v>0</v>
      </c>
      <c r="G735" s="291">
        <f>$G$683</f>
        <v>156.12</v>
      </c>
      <c r="H735" s="329"/>
      <c r="I735" s="256">
        <f t="shared" si="93"/>
        <v>0</v>
      </c>
      <c r="J735" s="256"/>
      <c r="K735" s="291">
        <f>$K$683</f>
        <v>159.78</v>
      </c>
      <c r="L735" s="256"/>
      <c r="M735" s="256">
        <f t="shared" si="94"/>
        <v>0</v>
      </c>
      <c r="N735" s="256"/>
      <c r="O735" s="256"/>
      <c r="P735" s="256"/>
      <c r="Q735" s="256"/>
    </row>
    <row r="736" spans="1:17" hidden="1">
      <c r="A736" s="240" t="s">
        <v>533</v>
      </c>
      <c r="B736" s="281"/>
      <c r="C736" s="257"/>
      <c r="D736" s="260"/>
      <c r="E736" s="329"/>
      <c r="F736" s="256"/>
      <c r="G736" s="260"/>
      <c r="H736" s="329"/>
      <c r="I736" s="256"/>
      <c r="J736" s="256"/>
      <c r="K736" s="260"/>
      <c r="L736" s="256"/>
      <c r="M736" s="256"/>
      <c r="N736" s="256"/>
      <c r="O736" s="256"/>
      <c r="P736" s="256"/>
      <c r="Q736" s="256"/>
    </row>
    <row r="737" spans="1:17" hidden="1">
      <c r="A737" s="240" t="s">
        <v>529</v>
      </c>
      <c r="B737" s="281"/>
      <c r="C737" s="257">
        <v>0</v>
      </c>
      <c r="D737" s="328">
        <v>-23.87</v>
      </c>
      <c r="E737" s="329"/>
      <c r="F737" s="256">
        <f>ROUND(D737*$C737*$D$671,0)</f>
        <v>0</v>
      </c>
      <c r="G737" s="291">
        <f>$G$685</f>
        <v>-26.02</v>
      </c>
      <c r="H737" s="329"/>
      <c r="I737" s="256">
        <f t="shared" ref="I737:I738" si="95">ROUND(G737*C737*$G$671,0)</f>
        <v>0</v>
      </c>
      <c r="J737" s="256"/>
      <c r="K737" s="291">
        <f>$K$685</f>
        <v>-26.63</v>
      </c>
      <c r="L737" s="256"/>
      <c r="M737" s="256">
        <f>ROUND(K737*C737*$K$671,0)</f>
        <v>0</v>
      </c>
      <c r="N737" s="256"/>
      <c r="O737" s="256"/>
      <c r="P737" s="256"/>
      <c r="Q737" s="256"/>
    </row>
    <row r="738" spans="1:17" hidden="1">
      <c r="A738" s="240" t="s">
        <v>534</v>
      </c>
      <c r="B738" s="281"/>
      <c r="C738" s="257">
        <v>0</v>
      </c>
      <c r="D738" s="328">
        <v>-23.79</v>
      </c>
      <c r="E738" s="329"/>
      <c r="F738" s="256">
        <f>ROUND(D738*$C738*$D$671,0)</f>
        <v>0</v>
      </c>
      <c r="G738" s="291">
        <f>$G$686</f>
        <v>-26.02</v>
      </c>
      <c r="H738" s="329"/>
      <c r="I738" s="256">
        <f t="shared" si="95"/>
        <v>0</v>
      </c>
      <c r="J738" s="256"/>
      <c r="K738" s="291">
        <f>$K$686</f>
        <v>-26.63</v>
      </c>
      <c r="L738" s="256"/>
      <c r="M738" s="256">
        <f>ROUND(K738*C738*$K$671,0)</f>
        <v>0</v>
      </c>
      <c r="N738" s="256"/>
      <c r="O738" s="256"/>
      <c r="P738" s="256"/>
      <c r="Q738" s="256"/>
    </row>
    <row r="739" spans="1:17" hidden="1">
      <c r="A739" s="240" t="s">
        <v>495</v>
      </c>
      <c r="B739" s="281"/>
      <c r="C739" s="257"/>
      <c r="D739" s="291"/>
      <c r="E739" s="256"/>
      <c r="F739" s="256"/>
      <c r="G739" s="291"/>
      <c r="H739" s="256"/>
      <c r="I739" s="256"/>
      <c r="J739" s="256"/>
      <c r="K739" s="291"/>
      <c r="L739" s="256"/>
      <c r="M739" s="256"/>
      <c r="N739" s="256"/>
      <c r="O739" s="256"/>
      <c r="P739" s="256"/>
      <c r="Q739" s="256"/>
    </row>
    <row r="740" spans="1:17" hidden="1">
      <c r="A740" s="240" t="s">
        <v>535</v>
      </c>
      <c r="B740" s="281"/>
      <c r="C740" s="257">
        <v>10034</v>
      </c>
      <c r="D740" s="394">
        <v>6.4390000000000001</v>
      </c>
      <c r="E740" s="256" t="s">
        <v>429</v>
      </c>
      <c r="F740" s="256">
        <f>ROUND(D740/100*$C740*$D$671,0)</f>
        <v>-6</v>
      </c>
      <c r="G740" s="394">
        <f>$G$688</f>
        <v>7.0339999999999998</v>
      </c>
      <c r="H740" s="256" t="s">
        <v>429</v>
      </c>
      <c r="I740" s="256">
        <f>ROUND(G740*C740/100*G723,0)</f>
        <v>-7</v>
      </c>
      <c r="J740" s="256"/>
      <c r="K740" s="394">
        <f>$K$688</f>
        <v>7.2030000000000003</v>
      </c>
      <c r="L740" s="256"/>
      <c r="M740" s="256">
        <f>ROUND(K740*C740/100*K723,0)</f>
        <v>-7</v>
      </c>
      <c r="N740" s="256"/>
      <c r="O740" s="256"/>
      <c r="P740" s="256"/>
      <c r="Q740" s="256"/>
    </row>
    <row r="741" spans="1:17" hidden="1">
      <c r="A741" s="240" t="s">
        <v>464</v>
      </c>
      <c r="B741" s="281"/>
      <c r="C741" s="257">
        <v>0</v>
      </c>
      <c r="D741" s="384">
        <v>56</v>
      </c>
      <c r="E741" s="256" t="s">
        <v>429</v>
      </c>
      <c r="F741" s="256">
        <f>ROUND(D741/100*$C741*$D$671,0)</f>
        <v>0</v>
      </c>
      <c r="G741" s="384">
        <f>$G$689</f>
        <v>57</v>
      </c>
      <c r="H741" s="240" t="s">
        <v>429</v>
      </c>
      <c r="I741" s="256">
        <f t="shared" ref="I741" si="96">ROUND(G741*C741,0)</f>
        <v>0</v>
      </c>
      <c r="J741" s="256"/>
      <c r="K741" s="384">
        <f>$K$689</f>
        <v>58</v>
      </c>
      <c r="L741" s="256"/>
      <c r="M741" s="256">
        <f>ROUND(K741*C741,0)</f>
        <v>0</v>
      </c>
      <c r="N741" s="256"/>
      <c r="O741" s="256"/>
      <c r="P741" s="256"/>
      <c r="Q741" s="256"/>
    </row>
    <row r="742" spans="1:17" hidden="1">
      <c r="A742" s="240" t="s">
        <v>513</v>
      </c>
      <c r="B742" s="281"/>
      <c r="C742" s="257">
        <v>12</v>
      </c>
      <c r="D742" s="290">
        <v>60</v>
      </c>
      <c r="E742" s="370" t="s">
        <v>65</v>
      </c>
      <c r="F742" s="256">
        <f>ROUND(D742*$C742,0)</f>
        <v>720</v>
      </c>
      <c r="G742" s="260">
        <f>$G$690</f>
        <v>60</v>
      </c>
      <c r="H742" s="281"/>
      <c r="I742" s="256">
        <f>ROUND(G742*$C742,0)</f>
        <v>720</v>
      </c>
      <c r="J742" s="256"/>
      <c r="K742" s="260">
        <f>$K$690</f>
        <v>60</v>
      </c>
      <c r="L742" s="256"/>
      <c r="M742" s="256">
        <f>ROUND(K742*$C742,0)</f>
        <v>720</v>
      </c>
      <c r="N742" s="256"/>
      <c r="O742" s="256"/>
      <c r="P742" s="256"/>
      <c r="Q742" s="256"/>
    </row>
    <row r="743" spans="1:17" hidden="1">
      <c r="A743" s="240" t="s">
        <v>514</v>
      </c>
      <c r="B743" s="281"/>
      <c r="C743" s="257">
        <v>456.00326456013363</v>
      </c>
      <c r="D743" s="344">
        <v>-30</v>
      </c>
      <c r="E743" s="256" t="s">
        <v>429</v>
      </c>
      <c r="F743" s="256">
        <f>ROUND(D743*$C743,0)</f>
        <v>-13680</v>
      </c>
      <c r="G743" s="392">
        <f>$G$691</f>
        <v>-30</v>
      </c>
      <c r="H743" s="256" t="s">
        <v>429</v>
      </c>
      <c r="I743" s="256">
        <f>ROUND(G743*$C743/100,0)</f>
        <v>-137</v>
      </c>
      <c r="J743" s="256"/>
      <c r="K743" s="392">
        <f>$K$691</f>
        <v>-30</v>
      </c>
      <c r="L743" s="256"/>
      <c r="M743" s="256">
        <f>ROUND(K743*$C743/100,0)</f>
        <v>-137</v>
      </c>
      <c r="N743" s="256"/>
      <c r="O743" s="256"/>
      <c r="P743" s="256"/>
      <c r="Q743" s="256"/>
    </row>
    <row r="744" spans="1:17" hidden="1">
      <c r="A744" s="281" t="s">
        <v>443</v>
      </c>
      <c r="B744" s="281"/>
      <c r="C744" s="257">
        <f>SUM(C721:C721)</f>
        <v>110142584.89494899</v>
      </c>
      <c r="D744" s="335"/>
      <c r="E744" s="259"/>
      <c r="F744" s="259">
        <f>SUM(F701:F743)</f>
        <v>8871185</v>
      </c>
      <c r="G744" s="335"/>
      <c r="I744" s="259">
        <f>SUM(I701:I743)</f>
        <v>9699230</v>
      </c>
      <c r="J744" s="259"/>
      <c r="K744" s="360"/>
      <c r="L744" s="259"/>
      <c r="M744" s="259">
        <f>SUM(M701:M743)</f>
        <v>9929958</v>
      </c>
      <c r="N744" s="259"/>
      <c r="O744" s="259"/>
      <c r="P744" s="259"/>
      <c r="Q744" s="259"/>
    </row>
    <row r="745" spans="1:17" hidden="1">
      <c r="A745" s="281" t="s">
        <v>413</v>
      </c>
      <c r="B745" s="281"/>
      <c r="C745" s="359">
        <v>1885731.2072950637</v>
      </c>
      <c r="F745" s="319">
        <f>I745</f>
        <v>142267.21150160185</v>
      </c>
      <c r="I745" s="319">
        <v>142267.21150160185</v>
      </c>
      <c r="J745" s="259"/>
      <c r="K745" s="281"/>
      <c r="L745" s="259"/>
      <c r="M745" s="319">
        <v>142267.21150160185</v>
      </c>
      <c r="N745" s="259"/>
      <c r="O745" s="259"/>
      <c r="P745" s="259"/>
      <c r="Q745" s="259"/>
    </row>
    <row r="746" spans="1:17" ht="16.5" hidden="1" thickBot="1">
      <c r="A746" s="281" t="s">
        <v>444</v>
      </c>
      <c r="B746" s="281"/>
      <c r="C746" s="371">
        <f>SUM(C744:C745)</f>
        <v>112028316.10224405</v>
      </c>
      <c r="D746" s="357"/>
      <c r="E746" s="348"/>
      <c r="F746" s="349">
        <f>F744+F745</f>
        <v>9013452.2115016021</v>
      </c>
      <c r="G746" s="357"/>
      <c r="H746" s="350"/>
      <c r="I746" s="349">
        <f>I744+I745</f>
        <v>9841497.2115016021</v>
      </c>
      <c r="J746" s="349"/>
      <c r="K746" s="357"/>
      <c r="L746" s="349"/>
      <c r="M746" s="349">
        <f>M744+M745</f>
        <v>10072225.211501602</v>
      </c>
      <c r="N746" s="349"/>
      <c r="O746" s="349"/>
      <c r="P746" s="349"/>
      <c r="Q746" s="349"/>
    </row>
    <row r="747" spans="1:17" hidden="1">
      <c r="A747" s="281"/>
      <c r="B747" s="281"/>
      <c r="C747" s="282"/>
      <c r="D747" s="341" t="s">
        <v>65</v>
      </c>
      <c r="E747" s="351"/>
      <c r="F747" s="256"/>
      <c r="G747" s="341" t="s">
        <v>65</v>
      </c>
      <c r="H747" s="281"/>
      <c r="I747" s="256"/>
      <c r="J747" s="256"/>
      <c r="K747" s="341" t="s">
        <v>65</v>
      </c>
      <c r="L747" s="256"/>
      <c r="M747" s="256"/>
      <c r="N747" s="256"/>
      <c r="O747" s="256"/>
      <c r="P747" s="256"/>
      <c r="Q747" s="256"/>
    </row>
    <row r="748" spans="1:17" hidden="1">
      <c r="A748" s="255" t="s">
        <v>540</v>
      </c>
      <c r="B748" s="281"/>
      <c r="C748" s="282"/>
      <c r="D748" s="260"/>
      <c r="E748" s="259"/>
      <c r="F748" s="259"/>
      <c r="G748" s="260"/>
      <c r="H748" s="281"/>
      <c r="I748" s="259"/>
      <c r="J748" s="259"/>
      <c r="K748" s="291"/>
      <c r="L748" s="259"/>
      <c r="M748" s="259"/>
      <c r="N748" s="259"/>
      <c r="O748" s="259"/>
      <c r="P748" s="259"/>
      <c r="Q748" s="259"/>
    </row>
    <row r="749" spans="1:17" hidden="1">
      <c r="A749" s="240" t="s">
        <v>541</v>
      </c>
      <c r="B749" s="281"/>
      <c r="C749" s="282"/>
      <c r="D749" s="260"/>
      <c r="E749" s="259"/>
      <c r="F749" s="259"/>
      <c r="G749" s="260"/>
      <c r="H749" s="281"/>
      <c r="I749" s="259"/>
      <c r="J749" s="259"/>
      <c r="K749" s="291"/>
      <c r="L749" s="259"/>
      <c r="M749" s="259"/>
      <c r="N749" s="259"/>
      <c r="O749" s="259"/>
      <c r="P749" s="259"/>
      <c r="Q749" s="259"/>
    </row>
    <row r="750" spans="1:17" hidden="1">
      <c r="B750" s="281"/>
      <c r="C750" s="282"/>
      <c r="D750" s="260"/>
      <c r="E750" s="259"/>
      <c r="F750" s="291"/>
      <c r="G750" s="260"/>
      <c r="H750" s="281"/>
      <c r="I750" s="291"/>
      <c r="J750" s="291"/>
      <c r="K750" s="291"/>
      <c r="L750" s="291"/>
      <c r="M750" s="291"/>
      <c r="N750" s="291"/>
      <c r="O750" s="291"/>
      <c r="P750" s="291"/>
      <c r="Q750" s="291"/>
    </row>
    <row r="751" spans="1:17" hidden="1">
      <c r="A751" s="240" t="s">
        <v>520</v>
      </c>
      <c r="B751" s="281"/>
      <c r="C751" s="257"/>
      <c r="D751" s="259" t="s">
        <v>65</v>
      </c>
      <c r="E751" s="259"/>
      <c r="F751" s="281"/>
      <c r="G751" s="259" t="s">
        <v>65</v>
      </c>
      <c r="H751" s="281"/>
      <c r="I751" s="281"/>
      <c r="J751" s="281"/>
      <c r="K751" s="259" t="s">
        <v>65</v>
      </c>
      <c r="L751" s="281"/>
      <c r="M751" s="281"/>
      <c r="N751" s="281"/>
      <c r="O751" s="281"/>
      <c r="P751" s="281"/>
      <c r="Q751" s="281"/>
    </row>
    <row r="752" spans="1:17" hidden="1">
      <c r="A752" s="240" t="s">
        <v>521</v>
      </c>
      <c r="B752" s="281"/>
      <c r="C752" s="257">
        <v>434.48258292673</v>
      </c>
      <c r="D752" s="260">
        <v>0</v>
      </c>
      <c r="E752" s="329"/>
      <c r="F752" s="256">
        <f>ROUND(D752*$C752,0)</f>
        <v>0</v>
      </c>
      <c r="G752" s="260">
        <f>$G$647</f>
        <v>0</v>
      </c>
      <c r="H752" s="329"/>
      <c r="I752" s="256">
        <f>ROUND(G752*C752,0)</f>
        <v>0</v>
      </c>
      <c r="J752" s="256"/>
      <c r="K752" s="260">
        <f>$K$647</f>
        <v>0</v>
      </c>
      <c r="L752" s="256"/>
      <c r="M752" s="256">
        <f>ROUND(K752*G752,0)</f>
        <v>0</v>
      </c>
      <c r="N752" s="256"/>
      <c r="O752" s="256"/>
      <c r="P752" s="256"/>
      <c r="Q752" s="256"/>
    </row>
    <row r="753" spans="1:17" hidden="1">
      <c r="A753" s="240" t="s">
        <v>522</v>
      </c>
      <c r="B753" s="281"/>
      <c r="C753" s="257">
        <v>0</v>
      </c>
      <c r="D753" s="260"/>
      <c r="E753" s="329"/>
      <c r="F753" s="256"/>
      <c r="G753" s="260"/>
      <c r="H753" s="329"/>
      <c r="I753" s="256"/>
      <c r="J753" s="256"/>
      <c r="K753" s="260"/>
      <c r="L753" s="256"/>
      <c r="M753" s="256"/>
      <c r="N753" s="256"/>
      <c r="O753" s="256"/>
      <c r="P753" s="256"/>
      <c r="Q753" s="256"/>
    </row>
    <row r="754" spans="1:17" hidden="1">
      <c r="A754" s="240" t="s">
        <v>523</v>
      </c>
      <c r="B754" s="281"/>
      <c r="C754" s="257">
        <v>1120.6084940984899</v>
      </c>
      <c r="D754" s="260">
        <v>0</v>
      </c>
      <c r="E754" s="329"/>
      <c r="F754" s="256">
        <f>ROUND(D754*$C754,0)</f>
        <v>0</v>
      </c>
      <c r="G754" s="260">
        <f>$G$649</f>
        <v>0</v>
      </c>
      <c r="H754" s="329"/>
      <c r="I754" s="256">
        <f t="shared" ref="I754:I756" si="97">ROUND(G754*C754,0)</f>
        <v>0</v>
      </c>
      <c r="J754" s="256"/>
      <c r="K754" s="260">
        <f>$K$649</f>
        <v>0</v>
      </c>
      <c r="L754" s="256"/>
      <c r="M754" s="256">
        <f t="shared" ref="M754" si="98">ROUND(K754*G754,0)</f>
        <v>0</v>
      </c>
      <c r="N754" s="256"/>
      <c r="O754" s="256"/>
      <c r="P754" s="256"/>
      <c r="Q754" s="256"/>
    </row>
    <row r="755" spans="1:17" hidden="1">
      <c r="A755" s="240" t="s">
        <v>524</v>
      </c>
      <c r="B755" s="281"/>
      <c r="C755" s="257">
        <v>116.7917084633</v>
      </c>
      <c r="D755" s="260">
        <v>357</v>
      </c>
      <c r="E755" s="329"/>
      <c r="F755" s="256">
        <f>ROUND(D755*$C755,0)</f>
        <v>41695</v>
      </c>
      <c r="G755" s="260">
        <f>$G$650</f>
        <v>370</v>
      </c>
      <c r="H755" s="329"/>
      <c r="I755" s="256">
        <f t="shared" si="97"/>
        <v>43213</v>
      </c>
      <c r="J755" s="256"/>
      <c r="K755" s="260">
        <f>$K$650</f>
        <v>379</v>
      </c>
      <c r="L755" s="256"/>
      <c r="M755" s="256">
        <f>ROUND(K755*C755,0)</f>
        <v>44264</v>
      </c>
      <c r="N755" s="256"/>
      <c r="O755" s="256"/>
      <c r="P755" s="256"/>
      <c r="Q755" s="256"/>
    </row>
    <row r="756" spans="1:17" hidden="1">
      <c r="A756" s="240" t="s">
        <v>525</v>
      </c>
      <c r="B756" s="281"/>
      <c r="C756" s="257">
        <v>2.3342464038064201</v>
      </c>
      <c r="D756" s="260">
        <v>1457</v>
      </c>
      <c r="E756" s="329"/>
      <c r="F756" s="256">
        <f>ROUND(D756*$C756,0)</f>
        <v>3401</v>
      </c>
      <c r="G756" s="260">
        <f>$G$651</f>
        <v>1504</v>
      </c>
      <c r="H756" s="329"/>
      <c r="I756" s="256">
        <f t="shared" si="97"/>
        <v>3511</v>
      </c>
      <c r="J756" s="256"/>
      <c r="K756" s="260">
        <f>$K$651</f>
        <v>1539</v>
      </c>
      <c r="L756" s="256"/>
      <c r="M756" s="256">
        <f>ROUND(K756*C756,0)</f>
        <v>3592</v>
      </c>
      <c r="N756" s="256"/>
      <c r="O756" s="256"/>
      <c r="P756" s="256"/>
      <c r="Q756" s="256"/>
    </row>
    <row r="757" spans="1:17" hidden="1">
      <c r="A757" s="240" t="s">
        <v>412</v>
      </c>
      <c r="B757" s="281"/>
      <c r="C757" s="257">
        <f>SUM(C752:C756)</f>
        <v>1674.2170318923263</v>
      </c>
      <c r="D757" s="260"/>
      <c r="E757" s="329"/>
      <c r="F757" s="256"/>
      <c r="G757" s="260"/>
      <c r="H757" s="329"/>
      <c r="I757" s="256"/>
      <c r="J757" s="256"/>
      <c r="K757" s="260"/>
      <c r="L757" s="256"/>
      <c r="M757" s="256"/>
      <c r="N757" s="256"/>
      <c r="O757" s="256"/>
      <c r="P757" s="256"/>
      <c r="Q757" s="256"/>
    </row>
    <row r="758" spans="1:17" hidden="1">
      <c r="A758" s="240" t="s">
        <v>526</v>
      </c>
      <c r="B758" s="281"/>
      <c r="C758" s="257">
        <v>12986.161111111121</v>
      </c>
      <c r="D758" s="260"/>
      <c r="E758" s="256"/>
      <c r="F758" s="256"/>
      <c r="G758" s="260"/>
      <c r="H758" s="256"/>
      <c r="I758" s="256"/>
      <c r="J758" s="256"/>
      <c r="K758" s="260"/>
      <c r="L758" s="256"/>
      <c r="M758" s="256"/>
      <c r="N758" s="256"/>
      <c r="O758" s="256"/>
      <c r="P758" s="256"/>
      <c r="Q758" s="256"/>
    </row>
    <row r="759" spans="1:17" hidden="1">
      <c r="A759" s="240" t="s">
        <v>527</v>
      </c>
      <c r="B759" s="281"/>
      <c r="C759" s="257">
        <v>2055</v>
      </c>
      <c r="D759" s="260"/>
      <c r="E759" s="256"/>
      <c r="F759" s="256"/>
      <c r="G759" s="260"/>
      <c r="H759" s="256"/>
      <c r="I759" s="256"/>
      <c r="J759" s="256"/>
      <c r="K759" s="260"/>
      <c r="L759" s="256"/>
      <c r="M759" s="256"/>
      <c r="N759" s="256"/>
      <c r="O759" s="256"/>
      <c r="P759" s="256"/>
      <c r="Q759" s="256"/>
    </row>
    <row r="760" spans="1:17" hidden="1">
      <c r="A760" s="240" t="s">
        <v>528</v>
      </c>
      <c r="B760" s="281"/>
      <c r="C760" s="257"/>
      <c r="D760" s="260"/>
      <c r="E760" s="329"/>
      <c r="F760" s="256"/>
      <c r="G760" s="260"/>
      <c r="H760" s="329"/>
      <c r="I760" s="256"/>
      <c r="J760" s="256"/>
      <c r="K760" s="260"/>
      <c r="L760" s="256"/>
      <c r="M760" s="256"/>
      <c r="N760" s="256"/>
      <c r="O760" s="256"/>
      <c r="P760" s="256"/>
      <c r="Q760" s="256"/>
    </row>
    <row r="761" spans="1:17" hidden="1">
      <c r="A761" s="240" t="s">
        <v>529</v>
      </c>
      <c r="B761" s="281"/>
      <c r="C761" s="257">
        <v>1124.0429012132199</v>
      </c>
      <c r="D761" s="260">
        <v>23.87</v>
      </c>
      <c r="E761" s="329"/>
      <c r="F761" s="256">
        <f>ROUND(D761*$C761,0)</f>
        <v>26831</v>
      </c>
      <c r="G761" s="260">
        <f>$G$656</f>
        <v>26.02</v>
      </c>
      <c r="H761" s="329"/>
      <c r="I761" s="256">
        <f>ROUND(G761*C761,0)</f>
        <v>29248</v>
      </c>
      <c r="J761" s="256"/>
      <c r="K761" s="260">
        <f>$K$656</f>
        <v>26.63</v>
      </c>
      <c r="L761" s="256"/>
      <c r="M761" s="256">
        <f>ROUND(K761*C761,0)</f>
        <v>29933</v>
      </c>
      <c r="N761" s="256"/>
      <c r="O761" s="256"/>
      <c r="P761" s="256"/>
      <c r="Q761" s="256"/>
    </row>
    <row r="762" spans="1:17" hidden="1">
      <c r="A762" s="240" t="s">
        <v>530</v>
      </c>
      <c r="B762" s="281"/>
      <c r="C762" s="257"/>
      <c r="D762" s="260"/>
      <c r="E762" s="329"/>
      <c r="F762" s="256"/>
      <c r="G762" s="260"/>
      <c r="H762" s="329"/>
      <c r="I762" s="256"/>
      <c r="J762" s="256"/>
      <c r="K762" s="260"/>
      <c r="L762" s="256"/>
      <c r="M762" s="256"/>
      <c r="N762" s="256"/>
      <c r="O762" s="256"/>
      <c r="P762" s="256"/>
      <c r="Q762" s="256"/>
    </row>
    <row r="763" spans="1:17" hidden="1">
      <c r="A763" s="240" t="s">
        <v>523</v>
      </c>
      <c r="B763" s="281"/>
      <c r="C763" s="257">
        <v>13343.474759320199</v>
      </c>
      <c r="D763" s="260">
        <v>23.79</v>
      </c>
      <c r="E763" s="329"/>
      <c r="F763" s="256">
        <f>ROUND(D763*$C763,0)</f>
        <v>317441</v>
      </c>
      <c r="G763" s="260">
        <f>$G$658</f>
        <v>26.02</v>
      </c>
      <c r="H763" s="329"/>
      <c r="I763" s="256">
        <f t="shared" ref="I763:I767" si="99">ROUND(G763*C763,0)</f>
        <v>347197</v>
      </c>
      <c r="J763" s="256"/>
      <c r="K763" s="260">
        <f>$K$658</f>
        <v>26.63</v>
      </c>
      <c r="L763" s="256"/>
      <c r="M763" s="256">
        <f>ROUND(K763*C763,0)</f>
        <v>355337</v>
      </c>
      <c r="N763" s="256"/>
      <c r="O763" s="256"/>
      <c r="P763" s="256"/>
      <c r="Q763" s="256"/>
    </row>
    <row r="764" spans="1:17" hidden="1">
      <c r="A764" s="240" t="s">
        <v>524</v>
      </c>
      <c r="B764" s="281"/>
      <c r="C764" s="257">
        <v>11633.663662691</v>
      </c>
      <c r="D764" s="260">
        <v>16.559999999999999</v>
      </c>
      <c r="E764" s="329"/>
      <c r="F764" s="256">
        <f>ROUND(D764*$C764,0)</f>
        <v>192653</v>
      </c>
      <c r="G764" s="260">
        <f>$G$659</f>
        <v>18.101388370764003</v>
      </c>
      <c r="H764" s="329"/>
      <c r="I764" s="256">
        <f t="shared" si="99"/>
        <v>210585</v>
      </c>
      <c r="J764" s="256"/>
      <c r="K764" s="260">
        <f>$K$659</f>
        <v>18.526286850528336</v>
      </c>
      <c r="L764" s="256"/>
      <c r="M764" s="256">
        <f>ROUND(K764*C764,0)</f>
        <v>215529</v>
      </c>
      <c r="N764" s="256"/>
      <c r="O764" s="256"/>
      <c r="P764" s="256"/>
      <c r="Q764" s="256"/>
    </row>
    <row r="765" spans="1:17" hidden="1">
      <c r="A765" s="240" t="s">
        <v>525</v>
      </c>
      <c r="B765" s="281"/>
      <c r="C765" s="257">
        <v>854.37523643290297</v>
      </c>
      <c r="D765" s="260">
        <v>12.96</v>
      </c>
      <c r="E765" s="329"/>
      <c r="F765" s="256">
        <f>ROUND(D765*$C765,0)</f>
        <v>11073</v>
      </c>
      <c r="G765" s="260">
        <f>$G$660</f>
        <v>14.155824964645021</v>
      </c>
      <c r="H765" s="329"/>
      <c r="I765" s="256">
        <f t="shared" si="99"/>
        <v>12094</v>
      </c>
      <c r="J765" s="256"/>
      <c r="K765" s="260">
        <f>$K$660</f>
        <v>14.48810823397713</v>
      </c>
      <c r="L765" s="256"/>
      <c r="M765" s="256">
        <f>ROUND(K765*C765,0)</f>
        <v>12378</v>
      </c>
      <c r="N765" s="256"/>
      <c r="O765" s="256"/>
      <c r="P765" s="256"/>
      <c r="Q765" s="256"/>
    </row>
    <row r="766" spans="1:17" hidden="1">
      <c r="A766" s="240" t="s">
        <v>531</v>
      </c>
      <c r="B766" s="281"/>
      <c r="C766" s="257">
        <v>272.36067141268398</v>
      </c>
      <c r="D766" s="260">
        <v>71.61</v>
      </c>
      <c r="E766" s="329"/>
      <c r="F766" s="256">
        <f>ROUND(D766*$C766,0)</f>
        <v>19504</v>
      </c>
      <c r="G766" s="260">
        <f>$G$661</f>
        <v>78.06</v>
      </c>
      <c r="H766" s="329"/>
      <c r="I766" s="256">
        <f t="shared" si="99"/>
        <v>21260</v>
      </c>
      <c r="J766" s="256"/>
      <c r="K766" s="260">
        <f>$K$661</f>
        <v>79.89</v>
      </c>
      <c r="L766" s="256"/>
      <c r="M766" s="256">
        <f>ROUND(K766*C766,0)</f>
        <v>21759</v>
      </c>
      <c r="N766" s="256"/>
      <c r="O766" s="256"/>
      <c r="P766" s="256"/>
      <c r="Q766" s="256"/>
    </row>
    <row r="767" spans="1:17" hidden="1">
      <c r="A767" s="240" t="s">
        <v>532</v>
      </c>
      <c r="B767" s="281"/>
      <c r="C767" s="257">
        <v>388.32518925146098</v>
      </c>
      <c r="D767" s="260">
        <v>142.74</v>
      </c>
      <c r="E767" s="329"/>
      <c r="F767" s="256">
        <f>ROUND(D767*$C767,0)</f>
        <v>55430</v>
      </c>
      <c r="G767" s="260">
        <f>$G$662</f>
        <v>156.12</v>
      </c>
      <c r="H767" s="329"/>
      <c r="I767" s="256">
        <f t="shared" si="99"/>
        <v>60625</v>
      </c>
      <c r="J767" s="256"/>
      <c r="K767" s="260">
        <f>$K$662</f>
        <v>159.78</v>
      </c>
      <c r="L767" s="256"/>
      <c r="M767" s="256">
        <f>ROUND(K767*C767,0)</f>
        <v>62047</v>
      </c>
      <c r="N767" s="256"/>
      <c r="O767" s="256"/>
      <c r="P767" s="256"/>
      <c r="Q767" s="256"/>
    </row>
    <row r="768" spans="1:17" hidden="1">
      <c r="A768" s="240" t="s">
        <v>533</v>
      </c>
      <c r="B768" s="281"/>
      <c r="C768" s="257"/>
      <c r="D768" s="260"/>
      <c r="E768" s="329"/>
      <c r="F768" s="256"/>
      <c r="G768" s="260"/>
      <c r="H768" s="329"/>
      <c r="I768" s="256"/>
      <c r="J768" s="256"/>
      <c r="K768" s="260"/>
      <c r="L768" s="256"/>
      <c r="M768" s="256"/>
      <c r="N768" s="256"/>
      <c r="O768" s="256"/>
      <c r="P768" s="256"/>
      <c r="Q768" s="256"/>
    </row>
    <row r="769" spans="1:17" hidden="1">
      <c r="A769" s="240" t="s">
        <v>529</v>
      </c>
      <c r="B769" s="281"/>
      <c r="C769" s="257">
        <v>26.1506861099434</v>
      </c>
      <c r="D769" s="328">
        <v>-23.87</v>
      </c>
      <c r="E769" s="329"/>
      <c r="F769" s="256">
        <f>ROUND(D769*$C769,0)</f>
        <v>-624</v>
      </c>
      <c r="G769" s="260">
        <f>$G$664</f>
        <v>-26.02</v>
      </c>
      <c r="H769" s="329"/>
      <c r="I769" s="256">
        <f t="shared" ref="I769:I770" si="100">ROUND(G769*C769,0)</f>
        <v>-680</v>
      </c>
      <c r="J769" s="256"/>
      <c r="K769" s="260">
        <f>$K$664</f>
        <v>-26.63</v>
      </c>
      <c r="L769" s="256"/>
      <c r="M769" s="256">
        <f>ROUND(K769*C769,0)</f>
        <v>-696</v>
      </c>
      <c r="N769" s="256"/>
      <c r="O769" s="256"/>
      <c r="P769" s="256"/>
      <c r="Q769" s="256"/>
    </row>
    <row r="770" spans="1:17" hidden="1">
      <c r="A770" s="240" t="s">
        <v>534</v>
      </c>
      <c r="B770" s="281"/>
      <c r="C770" s="257">
        <v>193.01451727485201</v>
      </c>
      <c r="D770" s="328">
        <v>-23.79</v>
      </c>
      <c r="E770" s="329"/>
      <c r="F770" s="256">
        <f>ROUND(D770*$C770,0)</f>
        <v>-4592</v>
      </c>
      <c r="G770" s="260">
        <f>$G$665</f>
        <v>-26.02</v>
      </c>
      <c r="H770" s="329"/>
      <c r="I770" s="256">
        <f t="shared" si="100"/>
        <v>-5022</v>
      </c>
      <c r="J770" s="256"/>
      <c r="K770" s="260">
        <f>$K$665</f>
        <v>-26.63</v>
      </c>
      <c r="L770" s="256"/>
      <c r="M770" s="256">
        <f>ROUND(K770*C770,0)</f>
        <v>-5140</v>
      </c>
      <c r="N770" s="256"/>
      <c r="O770" s="256"/>
      <c r="P770" s="256"/>
      <c r="Q770" s="256"/>
    </row>
    <row r="771" spans="1:17" hidden="1">
      <c r="A771" s="240" t="s">
        <v>495</v>
      </c>
      <c r="B771" s="281"/>
      <c r="C771" s="257"/>
      <c r="D771" s="260"/>
      <c r="E771" s="256"/>
      <c r="F771" s="256"/>
      <c r="G771" s="260"/>
      <c r="H771" s="256"/>
      <c r="I771" s="256"/>
      <c r="J771" s="256"/>
      <c r="K771" s="260"/>
      <c r="L771" s="256"/>
      <c r="M771" s="256"/>
      <c r="N771" s="256"/>
      <c r="O771" s="256"/>
      <c r="P771" s="256"/>
      <c r="Q771" s="256"/>
    </row>
    <row r="772" spans="1:17" hidden="1">
      <c r="A772" s="240" t="s">
        <v>535</v>
      </c>
      <c r="B772" s="281"/>
      <c r="C772" s="257">
        <v>48181287</v>
      </c>
      <c r="D772" s="396">
        <v>6.4390000000000001</v>
      </c>
      <c r="E772" s="256" t="s">
        <v>429</v>
      </c>
      <c r="F772" s="256">
        <f>ROUND(D772/100*$C772,0)</f>
        <v>3102393</v>
      </c>
      <c r="G772" s="391">
        <f>$G$667</f>
        <v>7.0350000000000001</v>
      </c>
      <c r="H772" s="256" t="s">
        <v>429</v>
      </c>
      <c r="I772" s="256">
        <f>ROUND(G772/100*C772,0)</f>
        <v>3389554</v>
      </c>
      <c r="J772" s="256"/>
      <c r="K772" s="391">
        <f>$K$667</f>
        <v>7.2030000000000003</v>
      </c>
      <c r="L772" s="256"/>
      <c r="M772" s="256">
        <f>ROUND(K772/100*C772,0)</f>
        <v>3470498</v>
      </c>
      <c r="N772" s="256"/>
      <c r="O772" s="256"/>
      <c r="P772" s="256"/>
      <c r="Q772" s="256"/>
    </row>
    <row r="773" spans="1:17" hidden="1">
      <c r="A773" s="240" t="s">
        <v>464</v>
      </c>
      <c r="B773" s="281"/>
      <c r="C773" s="257">
        <v>16797</v>
      </c>
      <c r="D773" s="344">
        <v>56</v>
      </c>
      <c r="E773" s="240" t="s">
        <v>429</v>
      </c>
      <c r="F773" s="256">
        <f>ROUND(D773*$C773/100,0)</f>
        <v>9406</v>
      </c>
      <c r="G773" s="392">
        <f>$G$668</f>
        <v>57</v>
      </c>
      <c r="H773" s="240" t="s">
        <v>429</v>
      </c>
      <c r="I773" s="256">
        <f>ROUND(G773*C773/100,0)</f>
        <v>9574</v>
      </c>
      <c r="J773" s="256"/>
      <c r="K773" s="392">
        <f>$K$668</f>
        <v>58</v>
      </c>
      <c r="L773" s="256"/>
      <c r="M773" s="256">
        <f>ROUND(K773*C773/100,0)</f>
        <v>9742</v>
      </c>
      <c r="N773" s="256"/>
      <c r="O773" s="256"/>
      <c r="P773" s="256"/>
      <c r="Q773" s="256"/>
    </row>
    <row r="774" spans="1:17" hidden="1">
      <c r="A774" s="367" t="s">
        <v>471</v>
      </c>
      <c r="B774" s="281"/>
      <c r="C774" s="257"/>
      <c r="D774" s="340">
        <v>-0.01</v>
      </c>
      <c r="E774" s="259"/>
      <c r="F774" s="256"/>
      <c r="G774" s="340">
        <v>-0.01</v>
      </c>
      <c r="H774" s="281"/>
      <c r="I774" s="256"/>
      <c r="J774" s="256"/>
      <c r="K774" s="340">
        <v>-0.01</v>
      </c>
      <c r="L774" s="256"/>
      <c r="M774" s="256"/>
      <c r="N774" s="256"/>
      <c r="O774" s="256"/>
      <c r="P774" s="256"/>
      <c r="Q774" s="256"/>
    </row>
    <row r="775" spans="1:17" hidden="1">
      <c r="A775" s="240" t="s">
        <v>455</v>
      </c>
      <c r="B775" s="281"/>
      <c r="C775" s="257">
        <v>0</v>
      </c>
      <c r="D775" s="291">
        <v>0</v>
      </c>
      <c r="E775" s="329"/>
      <c r="F775" s="256">
        <f>ROUND(D775*$C775*$D$671,0)</f>
        <v>0</v>
      </c>
      <c r="G775" s="291">
        <f>$G$672</f>
        <v>0</v>
      </c>
      <c r="H775" s="329"/>
      <c r="I775" s="256">
        <f>ROUND(G775*C775,0)</f>
        <v>0</v>
      </c>
      <c r="J775" s="256"/>
      <c r="K775" s="291">
        <f>$K$672</f>
        <v>0</v>
      </c>
      <c r="L775" s="256"/>
      <c r="M775" s="256">
        <f>ROUND(K775*C775,0)</f>
        <v>0</v>
      </c>
      <c r="N775" s="256"/>
      <c r="O775" s="256"/>
      <c r="P775" s="256"/>
      <c r="Q775" s="256"/>
    </row>
    <row r="776" spans="1:17" hidden="1">
      <c r="A776" s="240" t="s">
        <v>456</v>
      </c>
      <c r="B776" s="281"/>
      <c r="C776" s="257"/>
      <c r="D776" s="291"/>
      <c r="E776" s="329"/>
      <c r="F776" s="256"/>
      <c r="G776" s="291"/>
      <c r="H776" s="329"/>
      <c r="I776" s="256"/>
      <c r="J776" s="256"/>
      <c r="K776" s="291"/>
      <c r="L776" s="256"/>
      <c r="M776" s="256"/>
      <c r="N776" s="256"/>
      <c r="O776" s="256"/>
      <c r="P776" s="256"/>
      <c r="Q776" s="256"/>
    </row>
    <row r="777" spans="1:17" hidden="1">
      <c r="A777" s="240" t="s">
        <v>523</v>
      </c>
      <c r="B777" s="281"/>
      <c r="C777" s="257">
        <v>0</v>
      </c>
      <c r="D777" s="291">
        <v>0</v>
      </c>
      <c r="E777" s="329"/>
      <c r="F777" s="256">
        <f>ROUND(D777*$C777*$D$671,0)</f>
        <v>0</v>
      </c>
      <c r="G777" s="291">
        <f>$G$674</f>
        <v>0</v>
      </c>
      <c r="H777" s="329"/>
      <c r="I777" s="256">
        <f t="shared" ref="I777:I780" si="101">ROUND(G777*C777,0)</f>
        <v>0</v>
      </c>
      <c r="J777" s="256"/>
      <c r="K777" s="291">
        <f>$K$674</f>
        <v>0</v>
      </c>
      <c r="L777" s="256"/>
      <c r="M777" s="256">
        <f>ROUND(K777*C777,0)</f>
        <v>0</v>
      </c>
      <c r="N777" s="256"/>
      <c r="O777" s="256"/>
      <c r="P777" s="256"/>
      <c r="Q777" s="256"/>
    </row>
    <row r="778" spans="1:17" hidden="1">
      <c r="A778" s="240" t="s">
        <v>524</v>
      </c>
      <c r="B778" s="281"/>
      <c r="C778" s="257">
        <v>0</v>
      </c>
      <c r="D778" s="291">
        <v>357</v>
      </c>
      <c r="E778" s="329"/>
      <c r="F778" s="256">
        <f>ROUND(D778*$C778*$D$671,0)</f>
        <v>0</v>
      </c>
      <c r="G778" s="291">
        <f>$G$675</f>
        <v>370</v>
      </c>
      <c r="H778" s="329"/>
      <c r="I778" s="256">
        <f t="shared" si="101"/>
        <v>0</v>
      </c>
      <c r="J778" s="256"/>
      <c r="K778" s="291">
        <f>$K$675</f>
        <v>379</v>
      </c>
      <c r="L778" s="256"/>
      <c r="M778" s="256">
        <f>ROUND(K778*C778,0)</f>
        <v>0</v>
      </c>
      <c r="N778" s="256"/>
      <c r="O778" s="256"/>
      <c r="P778" s="256"/>
      <c r="Q778" s="256"/>
    </row>
    <row r="779" spans="1:17" hidden="1">
      <c r="A779" s="240" t="s">
        <v>525</v>
      </c>
      <c r="B779" s="281"/>
      <c r="C779" s="257">
        <v>0</v>
      </c>
      <c r="D779" s="291">
        <v>1457</v>
      </c>
      <c r="E779" s="329"/>
      <c r="F779" s="256">
        <f>ROUND(D779*$C779*$D$671,0)</f>
        <v>0</v>
      </c>
      <c r="G779" s="291">
        <f>$G$676</f>
        <v>1504</v>
      </c>
      <c r="H779" s="329"/>
      <c r="I779" s="256">
        <f t="shared" si="101"/>
        <v>0</v>
      </c>
      <c r="J779" s="256"/>
      <c r="K779" s="291">
        <f>$K$676</f>
        <v>1539</v>
      </c>
      <c r="L779" s="256"/>
      <c r="M779" s="256">
        <f>ROUND(K779*C779,0)</f>
        <v>0</v>
      </c>
      <c r="N779" s="256"/>
      <c r="O779" s="256"/>
      <c r="P779" s="256"/>
      <c r="Q779" s="256"/>
    </row>
    <row r="780" spans="1:17" hidden="1">
      <c r="A780" s="240" t="s">
        <v>455</v>
      </c>
      <c r="B780" s="281"/>
      <c r="C780" s="257">
        <v>0</v>
      </c>
      <c r="D780" s="291">
        <v>23.87</v>
      </c>
      <c r="E780" s="329"/>
      <c r="F780" s="256">
        <f>ROUND(D780*$C780*$D$671,0)</f>
        <v>0</v>
      </c>
      <c r="G780" s="291">
        <f>$G$677</f>
        <v>26.02</v>
      </c>
      <c r="H780" s="329"/>
      <c r="I780" s="256">
        <f t="shared" si="101"/>
        <v>0</v>
      </c>
      <c r="J780" s="256"/>
      <c r="K780" s="291">
        <f>$K$677</f>
        <v>26.63</v>
      </c>
      <c r="L780" s="256"/>
      <c r="M780" s="256">
        <f>ROUND(K780*C780,0)</f>
        <v>0</v>
      </c>
      <c r="N780" s="256"/>
      <c r="O780" s="256"/>
      <c r="P780" s="256"/>
      <c r="Q780" s="256"/>
    </row>
    <row r="781" spans="1:17" hidden="1">
      <c r="A781" s="240" t="s">
        <v>456</v>
      </c>
      <c r="B781" s="281"/>
      <c r="C781" s="257"/>
      <c r="D781" s="291"/>
      <c r="E781" s="329"/>
      <c r="F781" s="256"/>
      <c r="G781" s="291"/>
      <c r="H781" s="329"/>
      <c r="I781" s="256"/>
      <c r="J781" s="256"/>
      <c r="K781" s="291"/>
      <c r="L781" s="256"/>
      <c r="M781" s="256"/>
      <c r="N781" s="256"/>
      <c r="O781" s="256"/>
      <c r="P781" s="256"/>
      <c r="Q781" s="256"/>
    </row>
    <row r="782" spans="1:17" hidden="1">
      <c r="A782" s="240" t="s">
        <v>523</v>
      </c>
      <c r="B782" s="281"/>
      <c r="C782" s="257">
        <v>0</v>
      </c>
      <c r="D782" s="291">
        <v>23.79</v>
      </c>
      <c r="E782" s="329"/>
      <c r="F782" s="256">
        <f>ROUND(D782*$C782*$D$671,0)</f>
        <v>0</v>
      </c>
      <c r="G782" s="291">
        <f>$G$679</f>
        <v>26.02</v>
      </c>
      <c r="H782" s="329"/>
      <c r="I782" s="256">
        <f>ROUND(G782*$C782*$G$671,0)</f>
        <v>0</v>
      </c>
      <c r="J782" s="256"/>
      <c r="K782" s="291">
        <f>$K$679</f>
        <v>26.63</v>
      </c>
      <c r="L782" s="256"/>
      <c r="M782" s="256">
        <f>ROUND(K782*$C782*$K$671,0)</f>
        <v>0</v>
      </c>
      <c r="N782" s="256"/>
      <c r="O782" s="256"/>
      <c r="P782" s="256"/>
      <c r="Q782" s="256"/>
    </row>
    <row r="783" spans="1:17" hidden="1">
      <c r="A783" s="240" t="s">
        <v>524</v>
      </c>
      <c r="B783" s="281"/>
      <c r="C783" s="257">
        <v>0</v>
      </c>
      <c r="D783" s="291">
        <v>16.559999999999999</v>
      </c>
      <c r="E783" s="329"/>
      <c r="F783" s="256">
        <f>ROUND(D783*$C783*$D$671,0)</f>
        <v>0</v>
      </c>
      <c r="G783" s="291">
        <f>$G$680</f>
        <v>18.101388370764003</v>
      </c>
      <c r="H783" s="329"/>
      <c r="I783" s="256">
        <f t="shared" ref="I783:I786" si="102">ROUND(G783*$C783*$G$671,0)</f>
        <v>0</v>
      </c>
      <c r="J783" s="256"/>
      <c r="K783" s="291">
        <f>$K$680</f>
        <v>18.526286850528336</v>
      </c>
      <c r="L783" s="256"/>
      <c r="M783" s="256">
        <f t="shared" ref="M783:M786" si="103">ROUND(K783*$C783*$K$671,0)</f>
        <v>0</v>
      </c>
      <c r="N783" s="256"/>
      <c r="O783" s="256"/>
      <c r="P783" s="256"/>
      <c r="Q783" s="256"/>
    </row>
    <row r="784" spans="1:17" hidden="1">
      <c r="A784" s="240" t="s">
        <v>525</v>
      </c>
      <c r="B784" s="281"/>
      <c r="C784" s="257">
        <v>0</v>
      </c>
      <c r="D784" s="291">
        <v>12.96</v>
      </c>
      <c r="E784" s="329"/>
      <c r="F784" s="256">
        <f>ROUND(D784*$C784*$D$671,0)</f>
        <v>0</v>
      </c>
      <c r="G784" s="291">
        <f>$G$681</f>
        <v>14.155824964645021</v>
      </c>
      <c r="H784" s="329"/>
      <c r="I784" s="256">
        <f t="shared" si="102"/>
        <v>0</v>
      </c>
      <c r="J784" s="256"/>
      <c r="K784" s="291">
        <f>$K$681</f>
        <v>14.48810823397713</v>
      </c>
      <c r="L784" s="256"/>
      <c r="M784" s="256">
        <f t="shared" si="103"/>
        <v>0</v>
      </c>
      <c r="N784" s="256"/>
      <c r="O784" s="256"/>
      <c r="P784" s="256"/>
      <c r="Q784" s="256"/>
    </row>
    <row r="785" spans="1:17" hidden="1">
      <c r="A785" s="240" t="s">
        <v>538</v>
      </c>
      <c r="B785" s="281"/>
      <c r="C785" s="257">
        <v>0</v>
      </c>
      <c r="D785" s="328">
        <v>71.61</v>
      </c>
      <c r="E785" s="329"/>
      <c r="F785" s="256">
        <f>ROUND(D785*$C785*$D$671,0)</f>
        <v>0</v>
      </c>
      <c r="G785" s="291">
        <f>$G$682</f>
        <v>78.06</v>
      </c>
      <c r="H785" s="329"/>
      <c r="I785" s="256">
        <f t="shared" si="102"/>
        <v>0</v>
      </c>
      <c r="J785" s="256"/>
      <c r="K785" s="291">
        <f>$K$682</f>
        <v>79.89</v>
      </c>
      <c r="L785" s="256"/>
      <c r="M785" s="256">
        <f t="shared" si="103"/>
        <v>0</v>
      </c>
      <c r="N785" s="256"/>
      <c r="O785" s="256"/>
      <c r="P785" s="256"/>
      <c r="Q785" s="256"/>
    </row>
    <row r="786" spans="1:17" hidden="1">
      <c r="A786" s="240" t="s">
        <v>539</v>
      </c>
      <c r="B786" s="281"/>
      <c r="C786" s="257">
        <v>0</v>
      </c>
      <c r="D786" s="328">
        <v>142.74</v>
      </c>
      <c r="E786" s="329"/>
      <c r="F786" s="256">
        <f>ROUND(D786*$C786*$D$671,0)</f>
        <v>0</v>
      </c>
      <c r="G786" s="291">
        <f>$G$683</f>
        <v>156.12</v>
      </c>
      <c r="H786" s="329"/>
      <c r="I786" s="256">
        <f t="shared" si="102"/>
        <v>0</v>
      </c>
      <c r="J786" s="256"/>
      <c r="K786" s="291">
        <f>$K$683</f>
        <v>159.78</v>
      </c>
      <c r="L786" s="256"/>
      <c r="M786" s="256">
        <f t="shared" si="103"/>
        <v>0</v>
      </c>
      <c r="N786" s="256"/>
      <c r="O786" s="256"/>
      <c r="P786" s="256"/>
      <c r="Q786" s="256"/>
    </row>
    <row r="787" spans="1:17" hidden="1">
      <c r="A787" s="240" t="s">
        <v>533</v>
      </c>
      <c r="B787" s="281"/>
      <c r="C787" s="257"/>
      <c r="D787" s="260"/>
      <c r="E787" s="329"/>
      <c r="F787" s="256"/>
      <c r="G787" s="260"/>
      <c r="H787" s="329"/>
      <c r="I787" s="256"/>
      <c r="J787" s="256"/>
      <c r="K787" s="260"/>
      <c r="L787" s="256"/>
      <c r="M787" s="256"/>
      <c r="N787" s="256"/>
      <c r="O787" s="256"/>
      <c r="P787" s="256"/>
      <c r="Q787" s="256"/>
    </row>
    <row r="788" spans="1:17" hidden="1">
      <c r="A788" s="240" t="s">
        <v>529</v>
      </c>
      <c r="B788" s="281"/>
      <c r="C788" s="257">
        <v>0</v>
      </c>
      <c r="D788" s="328">
        <v>-23.87</v>
      </c>
      <c r="E788" s="329"/>
      <c r="F788" s="256">
        <f>ROUND(D788*$C788*$D$671,0)</f>
        <v>0</v>
      </c>
      <c r="G788" s="291">
        <f>$G$685</f>
        <v>-26.02</v>
      </c>
      <c r="H788" s="329"/>
      <c r="I788" s="256">
        <f t="shared" ref="I788:I789" si="104">ROUND(G788*$C788*$G$671,0)</f>
        <v>0</v>
      </c>
      <c r="J788" s="256"/>
      <c r="K788" s="291">
        <f>$K$685</f>
        <v>-26.63</v>
      </c>
      <c r="L788" s="256"/>
      <c r="M788" s="256">
        <f>ROUND(K788*$C788*$K$671,0)</f>
        <v>0</v>
      </c>
      <c r="N788" s="256"/>
      <c r="O788" s="256"/>
      <c r="P788" s="256"/>
      <c r="Q788" s="256"/>
    </row>
    <row r="789" spans="1:17" hidden="1">
      <c r="A789" s="240" t="s">
        <v>534</v>
      </c>
      <c r="B789" s="281"/>
      <c r="C789" s="257">
        <v>0</v>
      </c>
      <c r="D789" s="328">
        <v>-23.79</v>
      </c>
      <c r="E789" s="329"/>
      <c r="F789" s="256">
        <f>ROUND(D789*$C789*$D$671,0)</f>
        <v>0</v>
      </c>
      <c r="G789" s="291">
        <f>$G$686</f>
        <v>-26.02</v>
      </c>
      <c r="H789" s="329"/>
      <c r="I789" s="256">
        <f t="shared" si="104"/>
        <v>0</v>
      </c>
      <c r="J789" s="256"/>
      <c r="K789" s="291">
        <f>$K$686</f>
        <v>-26.63</v>
      </c>
      <c r="L789" s="256"/>
      <c r="M789" s="256">
        <f>ROUND(K789*$C789*$K$671,0)</f>
        <v>0</v>
      </c>
      <c r="N789" s="256"/>
      <c r="O789" s="256"/>
      <c r="P789" s="256"/>
      <c r="Q789" s="256"/>
    </row>
    <row r="790" spans="1:17" hidden="1">
      <c r="A790" s="240" t="s">
        <v>495</v>
      </c>
      <c r="B790" s="281"/>
      <c r="C790" s="257"/>
      <c r="D790" s="291"/>
      <c r="E790" s="256"/>
      <c r="F790" s="256"/>
      <c r="G790" s="291"/>
      <c r="H790" s="256"/>
      <c r="I790" s="256"/>
      <c r="J790" s="256"/>
      <c r="K790" s="291"/>
      <c r="L790" s="256"/>
      <c r="M790" s="256"/>
      <c r="N790" s="256"/>
      <c r="O790" s="256"/>
      <c r="P790" s="256"/>
      <c r="Q790" s="256"/>
    </row>
    <row r="791" spans="1:17" hidden="1">
      <c r="A791" s="240" t="s">
        <v>535</v>
      </c>
      <c r="B791" s="281"/>
      <c r="C791" s="257">
        <v>0</v>
      </c>
      <c r="D791" s="394">
        <v>6.4390000000000001</v>
      </c>
      <c r="E791" s="256" t="s">
        <v>429</v>
      </c>
      <c r="F791" s="256">
        <f>ROUND(D791/100*$C791*$D$671,0)</f>
        <v>0</v>
      </c>
      <c r="G791" s="394">
        <f>$G$688</f>
        <v>7.0339999999999998</v>
      </c>
      <c r="H791" s="256" t="s">
        <v>429</v>
      </c>
      <c r="I791" s="256">
        <f>ROUND(G791/100*C791*$G$671,0)</f>
        <v>0</v>
      </c>
      <c r="J791" s="256"/>
      <c r="K791" s="394">
        <f>$K$688</f>
        <v>7.2030000000000003</v>
      </c>
      <c r="L791" s="256"/>
      <c r="M791" s="256">
        <f>ROUND(K791/100*C791*$K$671,0)</f>
        <v>0</v>
      </c>
      <c r="N791" s="256"/>
      <c r="O791" s="256"/>
      <c r="P791" s="256"/>
      <c r="Q791" s="256"/>
    </row>
    <row r="792" spans="1:17" hidden="1">
      <c r="A792" s="240" t="s">
        <v>464</v>
      </c>
      <c r="B792" s="281"/>
      <c r="C792" s="257">
        <v>0</v>
      </c>
      <c r="D792" s="384">
        <v>56</v>
      </c>
      <c r="E792" s="256" t="s">
        <v>429</v>
      </c>
      <c r="F792" s="256">
        <f>ROUND(D792/100*$C792*$D$671,0)</f>
        <v>0</v>
      </c>
      <c r="G792" s="384">
        <f>$G$689</f>
        <v>57</v>
      </c>
      <c r="H792" s="240" t="s">
        <v>429</v>
      </c>
      <c r="I792" s="256">
        <f>ROUND(G792/100*C792*$G$671,0)</f>
        <v>0</v>
      </c>
      <c r="J792" s="256"/>
      <c r="K792" s="384">
        <f>$K$689</f>
        <v>58</v>
      </c>
      <c r="L792" s="256"/>
      <c r="M792" s="256">
        <f>ROUND(K792/100*C792*$K$671,0)</f>
        <v>0</v>
      </c>
      <c r="N792" s="256"/>
      <c r="O792" s="256"/>
      <c r="P792" s="256"/>
      <c r="Q792" s="256"/>
    </row>
    <row r="793" spans="1:17" hidden="1">
      <c r="A793" s="240" t="s">
        <v>513</v>
      </c>
      <c r="B793" s="281"/>
      <c r="C793" s="257">
        <v>0</v>
      </c>
      <c r="D793" s="290">
        <v>60</v>
      </c>
      <c r="E793" s="370" t="s">
        <v>65</v>
      </c>
      <c r="F793" s="256">
        <f>ROUND(D793*$C793,0)</f>
        <v>0</v>
      </c>
      <c r="G793" s="260">
        <f>$G$690</f>
        <v>60</v>
      </c>
      <c r="H793" s="281"/>
      <c r="I793" s="256">
        <f>ROUND(G793*$C793,0)</f>
        <v>0</v>
      </c>
      <c r="J793" s="256"/>
      <c r="K793" s="260">
        <f>$K$690</f>
        <v>60</v>
      </c>
      <c r="L793" s="256"/>
      <c r="M793" s="256">
        <f>ROUND(K793*$C793,0)</f>
        <v>0</v>
      </c>
      <c r="N793" s="256"/>
      <c r="O793" s="256"/>
      <c r="P793" s="256"/>
      <c r="Q793" s="256"/>
    </row>
    <row r="794" spans="1:17" hidden="1">
      <c r="A794" s="240" t="s">
        <v>514</v>
      </c>
      <c r="B794" s="281"/>
      <c r="C794" s="257">
        <v>0</v>
      </c>
      <c r="D794" s="344">
        <v>-30</v>
      </c>
      <c r="E794" s="256" t="s">
        <v>429</v>
      </c>
      <c r="F794" s="256">
        <f>ROUND(D794*$C794/100,0)</f>
        <v>0</v>
      </c>
      <c r="G794" s="392">
        <f>$G$691</f>
        <v>-30</v>
      </c>
      <c r="H794" s="256" t="s">
        <v>429</v>
      </c>
      <c r="I794" s="256">
        <f>ROUND(G794*$C794/100,0)</f>
        <v>0</v>
      </c>
      <c r="J794" s="256"/>
      <c r="K794" s="392">
        <f>$K$691</f>
        <v>-30</v>
      </c>
      <c r="L794" s="256"/>
      <c r="M794" s="256">
        <f>ROUND(K794*$C794/100,0)</f>
        <v>0</v>
      </c>
      <c r="N794" s="256"/>
      <c r="O794" s="256"/>
      <c r="P794" s="256"/>
      <c r="Q794" s="256"/>
    </row>
    <row r="795" spans="1:17" hidden="1">
      <c r="A795" s="281" t="s">
        <v>443</v>
      </c>
      <c r="B795" s="281"/>
      <c r="C795" s="257">
        <f>SUM(C772:C772)</f>
        <v>48181287</v>
      </c>
      <c r="D795" s="335"/>
      <c r="E795" s="259"/>
      <c r="F795" s="259">
        <f>SUM(F752:F794)</f>
        <v>3774611</v>
      </c>
      <c r="G795" s="335"/>
      <c r="I795" s="259">
        <f>SUM(I752:I794)</f>
        <v>4121159</v>
      </c>
      <c r="J795" s="259"/>
      <c r="K795" s="259"/>
      <c r="L795" s="259"/>
      <c r="M795" s="259">
        <f>SUM(M752:M794)</f>
        <v>4219243</v>
      </c>
      <c r="N795" s="259"/>
      <c r="O795" s="259"/>
      <c r="P795" s="259"/>
      <c r="Q795" s="259"/>
    </row>
    <row r="796" spans="1:17" hidden="1">
      <c r="A796" s="281" t="s">
        <v>413</v>
      </c>
      <c r="B796" s="281"/>
      <c r="C796" s="359">
        <v>665268.792704936</v>
      </c>
      <c r="F796" s="319">
        <f>I796</f>
        <v>50732.788498398135</v>
      </c>
      <c r="I796" s="319">
        <v>50732.788498398135</v>
      </c>
      <c r="J796" s="259"/>
      <c r="K796" s="259"/>
      <c r="L796" s="259"/>
      <c r="M796" s="319">
        <v>50732.788498398135</v>
      </c>
      <c r="N796" s="259"/>
      <c r="O796" s="259"/>
      <c r="P796" s="259"/>
      <c r="Q796" s="259"/>
    </row>
    <row r="797" spans="1:17" ht="16.5" hidden="1" thickBot="1">
      <c r="A797" s="281" t="s">
        <v>444</v>
      </c>
      <c r="B797" s="281"/>
      <c r="C797" s="371">
        <f>SUM(C795:C796)</f>
        <v>48846555.792704932</v>
      </c>
      <c r="D797" s="357"/>
      <c r="E797" s="348"/>
      <c r="F797" s="349">
        <f>F795+F796</f>
        <v>3825343.7884983979</v>
      </c>
      <c r="G797" s="357"/>
      <c r="H797" s="350"/>
      <c r="I797" s="349">
        <f>I795+I796</f>
        <v>4171891.7884983979</v>
      </c>
      <c r="J797" s="349"/>
      <c r="K797" s="349"/>
      <c r="L797" s="349"/>
      <c r="M797" s="349">
        <f>M795+M796</f>
        <v>4269975.7884983979</v>
      </c>
      <c r="N797" s="349"/>
      <c r="O797" s="349"/>
      <c r="P797" s="349"/>
      <c r="Q797" s="349"/>
    </row>
    <row r="798" spans="1:17" hidden="1">
      <c r="A798" s="281"/>
      <c r="B798" s="281"/>
      <c r="C798" s="282"/>
      <c r="D798" s="341"/>
      <c r="E798" s="351"/>
      <c r="F798" s="256"/>
      <c r="G798" s="341"/>
      <c r="H798" s="281"/>
      <c r="I798" s="256"/>
      <c r="J798" s="256"/>
      <c r="K798" s="256"/>
      <c r="L798" s="256"/>
      <c r="M798" s="256"/>
      <c r="N798" s="256"/>
      <c r="O798" s="256"/>
      <c r="P798" s="256"/>
      <c r="Q798" s="256"/>
    </row>
    <row r="799" spans="1:17">
      <c r="A799" s="281"/>
      <c r="B799" s="281"/>
      <c r="C799" s="282"/>
      <c r="D799" s="341"/>
      <c r="E799" s="351"/>
      <c r="F799" s="256"/>
      <c r="G799" s="341"/>
      <c r="H799" s="281"/>
      <c r="I799" s="256"/>
      <c r="J799" s="256"/>
      <c r="K799" s="256"/>
      <c r="L799" s="256"/>
      <c r="M799" s="256"/>
      <c r="N799" s="256"/>
      <c r="O799" s="256"/>
      <c r="P799" s="256"/>
      <c r="Q799" s="256"/>
    </row>
    <row r="800" spans="1:17">
      <c r="A800" s="281"/>
      <c r="B800" s="388"/>
      <c r="C800" s="281"/>
      <c r="D800" s="281"/>
      <c r="E800" s="282"/>
      <c r="F800" s="259"/>
      <c r="G800" s="281"/>
      <c r="H800" s="281"/>
      <c r="I800" s="259" t="s">
        <v>65</v>
      </c>
      <c r="J800" s="259"/>
      <c r="K800" s="259"/>
      <c r="L800" s="259"/>
      <c r="M800" s="259"/>
      <c r="N800" s="259"/>
      <c r="O800" s="259"/>
      <c r="P800" s="259"/>
      <c r="Q800" s="259"/>
    </row>
  </sheetData>
  <mergeCells count="4">
    <mergeCell ref="A1:P1"/>
    <mergeCell ref="A2:P2"/>
    <mergeCell ref="A3:P3"/>
    <mergeCell ref="A4:P4"/>
  </mergeCells>
  <printOptions horizontalCentered="1"/>
  <pageMargins left="0" right="0" top="0.25" bottom="0.05" header="0.5" footer="0.25"/>
  <pageSetup scale="54" fitToHeight="10" orientation="landscape" r:id="rId1"/>
  <headerFooter alignWithMargins="0"/>
  <rowBreaks count="5" manualBreakCount="5">
    <brk id="67" max="16" man="1"/>
    <brk id="117" max="16" man="1"/>
    <brk id="198" max="16" man="1"/>
    <brk id="532" max="16" man="1"/>
    <brk id="642" max="1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945E1-8E7E-47E2-8935-BD6F5CD85CAC}">
  <sheetPr transitionEvaluation="1" transitionEntry="1"/>
  <dimension ref="A1:AY1291"/>
  <sheetViews>
    <sheetView view="pageBreakPreview" zoomScale="80" zoomScaleNormal="75" zoomScaleSheetLayoutView="80" workbookViewId="0">
      <pane ySplit="10" topLeftCell="A11" activePane="bottomLeft" state="frozen"/>
      <selection activeCell="P173" sqref="P173"/>
      <selection pane="bottomLeft" activeCell="A11" sqref="A11"/>
    </sheetView>
  </sheetViews>
  <sheetFormatPr defaultColWidth="11.7109375" defaultRowHeight="15.75"/>
  <cols>
    <col min="1" max="1" width="24.7109375" style="398" customWidth="1"/>
    <col min="2" max="2" width="6.7109375" style="398" customWidth="1"/>
    <col min="3" max="3" width="17" style="398" customWidth="1"/>
    <col min="4" max="4" width="10.85546875" style="398" bestFit="1" customWidth="1"/>
    <col min="5" max="5" width="3" style="398" customWidth="1"/>
    <col min="6" max="6" width="16.42578125" style="398" customWidth="1"/>
    <col min="7" max="7" width="10.85546875" style="398" bestFit="1" customWidth="1"/>
    <col min="8" max="8" width="2.42578125" style="398" bestFit="1" customWidth="1"/>
    <col min="9" max="9" width="16.42578125" style="398" bestFit="1" customWidth="1"/>
    <col min="10" max="10" width="1.85546875" style="398" customWidth="1"/>
    <col min="11" max="11" width="13.7109375" style="398" hidden="1" customWidth="1"/>
    <col min="12" max="12" width="2.42578125" style="398" hidden="1" customWidth="1"/>
    <col min="13" max="13" width="17.28515625" style="398" hidden="1" customWidth="1"/>
    <col min="14" max="14" width="3.28515625" style="398" hidden="1" customWidth="1"/>
    <col min="15" max="15" width="13.7109375" style="398" hidden="1" customWidth="1"/>
    <col min="16" max="16" width="2.42578125" style="398" hidden="1" customWidth="1"/>
    <col min="17" max="17" width="15.42578125" style="398" hidden="1" customWidth="1"/>
    <col min="18" max="18" width="3.28515625" style="398" hidden="1" customWidth="1"/>
    <col min="19" max="19" width="11" style="398" hidden="1" customWidth="1"/>
    <col min="20" max="20" width="2.42578125" style="398" hidden="1" customWidth="1"/>
    <col min="21" max="21" width="16.140625" style="398" hidden="1" customWidth="1"/>
    <col min="22" max="22" width="29" style="398" bestFit="1" customWidth="1"/>
    <col min="23" max="23" width="19.140625" style="399" bestFit="1" customWidth="1"/>
    <col min="24" max="24" width="19.5703125" style="399" bestFit="1" customWidth="1"/>
    <col min="25" max="25" width="9.28515625" style="399" bestFit="1" customWidth="1"/>
    <col min="26" max="26" width="14.85546875" style="398" customWidth="1"/>
    <col min="27" max="27" width="19.42578125" style="398" customWidth="1"/>
    <col min="28" max="28" width="14.85546875" style="398" customWidth="1"/>
    <col min="29" max="29" width="16.140625" style="398" bestFit="1" customWidth="1"/>
    <col min="30" max="30" width="16.85546875" style="398" customWidth="1"/>
    <col min="31" max="31" width="15.140625" style="398" bestFit="1" customWidth="1"/>
    <col min="32" max="32" width="14.85546875" style="398" bestFit="1" customWidth="1"/>
    <col min="33" max="33" width="14" style="398" bestFit="1" customWidth="1"/>
    <col min="34" max="34" width="6.28515625" style="398" bestFit="1" customWidth="1"/>
    <col min="35" max="35" width="20.5703125" style="398" customWidth="1"/>
    <col min="36" max="36" width="11.7109375" style="398" customWidth="1"/>
    <col min="37" max="37" width="13.85546875" style="398" customWidth="1"/>
    <col min="38" max="16384" width="11.7109375" style="398"/>
  </cols>
  <sheetData>
    <row r="1" spans="1:44" ht="18">
      <c r="A1" s="768" t="s">
        <v>388</v>
      </c>
      <c r="B1" s="768"/>
      <c r="C1" s="768"/>
      <c r="D1" s="768"/>
      <c r="E1" s="768"/>
      <c r="F1" s="768"/>
      <c r="G1" s="768"/>
      <c r="H1" s="768"/>
      <c r="I1" s="768"/>
      <c r="J1" s="397"/>
      <c r="K1" s="397"/>
      <c r="L1" s="397"/>
      <c r="M1" s="397"/>
      <c r="N1" s="397"/>
      <c r="O1" s="397"/>
      <c r="P1" s="397"/>
      <c r="Q1" s="397"/>
      <c r="R1" s="397"/>
      <c r="S1" s="397"/>
      <c r="T1" s="397"/>
      <c r="U1" s="397"/>
    </row>
    <row r="2" spans="1:44" ht="18">
      <c r="A2" s="768" t="s">
        <v>389</v>
      </c>
      <c r="B2" s="768"/>
      <c r="C2" s="768"/>
      <c r="D2" s="768"/>
      <c r="E2" s="768"/>
      <c r="F2" s="768"/>
      <c r="G2" s="768"/>
      <c r="H2" s="768"/>
      <c r="I2" s="768"/>
      <c r="J2" s="397"/>
      <c r="K2" s="397"/>
      <c r="L2" s="397"/>
      <c r="M2" s="397"/>
      <c r="N2" s="397"/>
      <c r="O2" s="397"/>
      <c r="P2" s="397"/>
      <c r="Q2" s="397"/>
      <c r="R2" s="397"/>
      <c r="S2" s="397"/>
      <c r="T2" s="397"/>
      <c r="U2" s="397"/>
    </row>
    <row r="3" spans="1:44">
      <c r="A3" s="769" t="s">
        <v>390</v>
      </c>
      <c r="B3" s="769"/>
      <c r="C3" s="769"/>
      <c r="D3" s="769"/>
      <c r="E3" s="769"/>
      <c r="F3" s="769"/>
      <c r="G3" s="769"/>
      <c r="H3" s="769"/>
      <c r="I3" s="769"/>
      <c r="J3" s="400"/>
      <c r="K3" s="400"/>
      <c r="L3" s="400"/>
      <c r="M3" s="400"/>
      <c r="N3" s="400"/>
      <c r="O3" s="400"/>
      <c r="P3" s="400"/>
      <c r="Q3" s="400"/>
      <c r="R3" s="400"/>
      <c r="S3" s="400"/>
      <c r="T3" s="400"/>
      <c r="U3" s="400"/>
    </row>
    <row r="4" spans="1:44">
      <c r="A4" s="770" t="s">
        <v>391</v>
      </c>
      <c r="B4" s="770"/>
      <c r="C4" s="770"/>
      <c r="D4" s="770"/>
      <c r="E4" s="770"/>
      <c r="F4" s="770"/>
      <c r="G4" s="770"/>
      <c r="H4" s="770"/>
      <c r="I4" s="770"/>
      <c r="J4" s="401"/>
      <c r="K4" s="401"/>
      <c r="L4" s="401"/>
      <c r="M4" s="401"/>
      <c r="N4" s="401"/>
      <c r="O4" s="401"/>
      <c r="P4" s="401"/>
      <c r="Q4" s="401"/>
      <c r="R4" s="401"/>
      <c r="S4" s="401"/>
      <c r="T4" s="401"/>
      <c r="U4" s="401"/>
    </row>
    <row r="5" spans="1:44">
      <c r="A5" s="402"/>
      <c r="B5" s="403"/>
      <c r="C5" s="403"/>
      <c r="D5" s="404"/>
      <c r="E5" s="404"/>
      <c r="F5" s="403"/>
      <c r="G5" s="404"/>
      <c r="H5" s="403"/>
      <c r="I5" s="403"/>
      <c r="J5" s="403"/>
      <c r="K5" s="404"/>
      <c r="L5" s="403"/>
      <c r="M5" s="403"/>
      <c r="N5" s="403"/>
      <c r="O5" s="404"/>
      <c r="P5" s="403"/>
      <c r="Q5" s="403"/>
      <c r="R5" s="403"/>
      <c r="S5" s="404"/>
      <c r="T5" s="403"/>
      <c r="U5" s="403"/>
    </row>
    <row r="6" spans="1:44" hidden="1">
      <c r="A6" s="402"/>
      <c r="B6" s="403"/>
      <c r="C6" s="403"/>
      <c r="D6" s="404"/>
      <c r="E6" s="404"/>
      <c r="F6" s="403"/>
      <c r="G6" s="404"/>
      <c r="H6" s="403"/>
      <c r="I6" s="403"/>
      <c r="J6" s="403"/>
      <c r="K6" s="404"/>
      <c r="L6" s="403"/>
      <c r="M6" s="403"/>
      <c r="N6" s="403"/>
      <c r="O6" s="404"/>
      <c r="P6" s="403"/>
      <c r="Q6" s="403"/>
      <c r="R6" s="403"/>
      <c r="S6" s="404"/>
      <c r="T6" s="403"/>
      <c r="U6" s="403"/>
      <c r="Z6" s="399"/>
    </row>
    <row r="7" spans="1:44" hidden="1">
      <c r="A7" s="403"/>
      <c r="B7" s="403"/>
      <c r="C7" s="403"/>
      <c r="D7" s="404"/>
      <c r="E7" s="404"/>
      <c r="F7" s="403"/>
      <c r="G7" s="404"/>
      <c r="H7" s="403"/>
      <c r="I7" s="403"/>
      <c r="J7" s="403"/>
      <c r="K7" s="404"/>
      <c r="L7" s="403"/>
      <c r="M7" s="403"/>
      <c r="N7" s="403"/>
      <c r="O7" s="404"/>
      <c r="P7" s="403"/>
      <c r="Q7" s="403"/>
      <c r="R7" s="403"/>
      <c r="S7" s="404"/>
      <c r="T7" s="403"/>
      <c r="U7" s="403"/>
    </row>
    <row r="8" spans="1:44">
      <c r="A8" s="405"/>
      <c r="B8" s="405"/>
      <c r="C8" s="406"/>
      <c r="D8" s="407"/>
      <c r="E8" s="407"/>
      <c r="F8" s="408"/>
      <c r="G8" s="407" t="s">
        <v>65</v>
      </c>
      <c r="H8" s="409"/>
      <c r="I8" s="409"/>
      <c r="J8" s="409"/>
      <c r="K8" s="407"/>
      <c r="L8" s="409"/>
      <c r="M8" s="409"/>
      <c r="N8" s="409"/>
      <c r="O8" s="407"/>
      <c r="P8" s="409"/>
      <c r="Q8" s="409"/>
      <c r="R8" s="409"/>
      <c r="S8" s="407"/>
      <c r="T8" s="409"/>
      <c r="U8" s="409"/>
    </row>
    <row r="9" spans="1:44">
      <c r="A9" s="405"/>
      <c r="B9" s="405"/>
      <c r="C9" s="406" t="s">
        <v>394</v>
      </c>
      <c r="D9" s="771" t="s">
        <v>542</v>
      </c>
      <c r="E9" s="772"/>
      <c r="F9" s="773"/>
      <c r="G9" s="771" t="s">
        <v>543</v>
      </c>
      <c r="H9" s="772"/>
      <c r="I9" s="773"/>
      <c r="J9" s="409"/>
      <c r="K9" s="409" t="s">
        <v>544</v>
      </c>
      <c r="L9" s="406"/>
      <c r="M9" s="409" t="s">
        <v>545</v>
      </c>
      <c r="N9" s="409"/>
      <c r="O9" s="409" t="s">
        <v>546</v>
      </c>
      <c r="P9" s="406"/>
      <c r="Q9" s="409" t="s">
        <v>546</v>
      </c>
      <c r="R9" s="409"/>
      <c r="S9" s="409" t="s">
        <v>547</v>
      </c>
      <c r="T9" s="406"/>
      <c r="U9" s="409" t="s">
        <v>547</v>
      </c>
    </row>
    <row r="10" spans="1:44">
      <c r="A10" s="405"/>
      <c r="B10" s="405"/>
      <c r="C10" s="410" t="s">
        <v>225</v>
      </c>
      <c r="D10" s="411" t="s">
        <v>399</v>
      </c>
      <c r="E10" s="409"/>
      <c r="F10" s="409" t="s">
        <v>396</v>
      </c>
      <c r="G10" s="411" t="s">
        <v>399</v>
      </c>
      <c r="H10" s="411"/>
      <c r="I10" s="411" t="s">
        <v>396</v>
      </c>
      <c r="J10" s="411"/>
      <c r="K10" s="411" t="s">
        <v>399</v>
      </c>
      <c r="L10" s="411"/>
      <c r="M10" s="411" t="s">
        <v>396</v>
      </c>
      <c r="N10" s="411"/>
      <c r="O10" s="411" t="s">
        <v>399</v>
      </c>
      <c r="P10" s="411"/>
      <c r="Q10" s="411" t="s">
        <v>396</v>
      </c>
      <c r="R10" s="411"/>
      <c r="S10" s="411" t="s">
        <v>399</v>
      </c>
      <c r="T10" s="411"/>
      <c r="U10" s="411" t="s">
        <v>396</v>
      </c>
    </row>
    <row r="11" spans="1:44">
      <c r="A11" s="412" t="s">
        <v>400</v>
      </c>
      <c r="F11" s="413"/>
    </row>
    <row r="12" spans="1:44">
      <c r="A12" s="398" t="s">
        <v>401</v>
      </c>
      <c r="F12" s="413"/>
    </row>
    <row r="13" spans="1:44">
      <c r="F13" s="413"/>
    </row>
    <row r="14" spans="1:44">
      <c r="A14" s="398" t="s">
        <v>402</v>
      </c>
      <c r="F14" s="413"/>
    </row>
    <row r="15" spans="1:44">
      <c r="A15" s="398" t="s">
        <v>403</v>
      </c>
      <c r="C15" s="414">
        <f>C36+C54+C72</f>
        <v>26489.869513898491</v>
      </c>
      <c r="D15" s="258">
        <v>10.98</v>
      </c>
      <c r="F15" s="415">
        <f>F36+F54+F72</f>
        <v>290858.76726260543</v>
      </c>
      <c r="G15" s="258">
        <v>11.24</v>
      </c>
      <c r="I15" s="415">
        <f>I36+I54+I72</f>
        <v>297746.13333621901</v>
      </c>
      <c r="J15" s="415"/>
      <c r="K15" s="258" t="e">
        <v>#DIV/0!</v>
      </c>
      <c r="M15" s="415" t="e">
        <v>#DIV/0!</v>
      </c>
      <c r="N15" s="415"/>
      <c r="O15" s="258" t="e">
        <v>#DIV/0!</v>
      </c>
      <c r="Q15" s="415" t="e">
        <v>#DIV/0!</v>
      </c>
      <c r="R15" s="415"/>
      <c r="S15" s="258" t="e">
        <v>#DIV/0!</v>
      </c>
      <c r="U15" s="415" t="e">
        <v>#DIV/0!</v>
      </c>
      <c r="W15" s="416" t="s">
        <v>65</v>
      </c>
      <c r="X15" s="417"/>
      <c r="Y15" s="417"/>
      <c r="Z15" s="417"/>
      <c r="AA15" s="417"/>
      <c r="AB15" s="418"/>
      <c r="AC15" s="418"/>
      <c r="AD15" s="418"/>
      <c r="AE15" s="418"/>
      <c r="AR15" s="413"/>
    </row>
    <row r="16" spans="1:44">
      <c r="A16" s="398" t="s">
        <v>404</v>
      </c>
      <c r="C16" s="414">
        <f>C37+C55+C73</f>
        <v>4203.5649449873126</v>
      </c>
      <c r="D16" s="258">
        <v>20.88</v>
      </c>
      <c r="F16" s="415">
        <f>F37+F55+F73</f>
        <v>87770.436051335098</v>
      </c>
      <c r="G16" s="258">
        <v>21.369999999999997</v>
      </c>
      <c r="I16" s="415">
        <f>I37+I55+I73</f>
        <v>89830.182874378865</v>
      </c>
      <c r="J16" s="415"/>
      <c r="K16" s="258" t="e">
        <v>#DIV/0!</v>
      </c>
      <c r="M16" s="415" t="e">
        <v>#DIV/0!</v>
      </c>
      <c r="N16" s="415"/>
      <c r="O16" s="258" t="e">
        <v>#DIV/0!</v>
      </c>
      <c r="Q16" s="415" t="e">
        <v>#DIV/0!</v>
      </c>
      <c r="R16" s="415"/>
      <c r="S16" s="258" t="e">
        <v>#DIV/0!</v>
      </c>
      <c r="U16" s="415" t="e">
        <v>#DIV/0!</v>
      </c>
      <c r="W16" s="416"/>
      <c r="X16" s="417"/>
      <c r="Y16" s="417"/>
      <c r="Z16" s="417"/>
      <c r="AA16" s="417"/>
      <c r="AB16" s="418"/>
      <c r="AC16" s="418"/>
      <c r="AD16" s="418"/>
      <c r="AE16" s="418"/>
      <c r="AR16" s="413"/>
    </row>
    <row r="17" spans="1:44">
      <c r="A17" s="398" t="s">
        <v>405</v>
      </c>
      <c r="C17" s="414">
        <f>C38+C56+C74</f>
        <v>526.20017951728096</v>
      </c>
      <c r="D17" s="258">
        <v>43.21</v>
      </c>
      <c r="F17" s="415">
        <f>F38+F56+F74</f>
        <v>22737.109756941711</v>
      </c>
      <c r="G17" s="258">
        <v>44.25</v>
      </c>
      <c r="I17" s="415">
        <f>I38+I56+I74</f>
        <v>23284.357943639683</v>
      </c>
      <c r="J17" s="415"/>
      <c r="K17" s="258" t="e">
        <v>#DIV/0!</v>
      </c>
      <c r="M17" s="415" t="e">
        <v>#DIV/0!</v>
      </c>
      <c r="N17" s="415"/>
      <c r="O17" s="258" t="e">
        <v>#DIV/0!</v>
      </c>
      <c r="Q17" s="415" t="e">
        <v>#DIV/0!</v>
      </c>
      <c r="R17" s="415"/>
      <c r="S17" s="258" t="e">
        <v>#DIV/0!</v>
      </c>
      <c r="U17" s="415" t="e">
        <v>#DIV/0!</v>
      </c>
      <c r="W17" s="416"/>
      <c r="X17" s="417"/>
      <c r="Y17" s="417"/>
      <c r="Z17" s="417"/>
      <c r="AA17" s="417"/>
      <c r="AB17" s="418"/>
      <c r="AC17" s="418"/>
      <c r="AD17" s="418"/>
      <c r="AE17" s="418"/>
      <c r="AR17" s="413"/>
    </row>
    <row r="18" spans="1:44">
      <c r="A18" s="398" t="s">
        <v>406</v>
      </c>
      <c r="C18" s="414"/>
      <c r="D18" s="261"/>
      <c r="F18" s="415"/>
      <c r="G18" s="261"/>
      <c r="I18" s="415"/>
      <c r="J18" s="415"/>
      <c r="K18" s="261"/>
      <c r="M18" s="415"/>
      <c r="N18" s="415"/>
      <c r="O18" s="261"/>
      <c r="Q18" s="415"/>
      <c r="R18" s="415"/>
      <c r="S18" s="261"/>
      <c r="U18" s="415"/>
      <c r="W18" s="398"/>
      <c r="X18" s="417"/>
      <c r="Y18" s="417"/>
      <c r="Z18" s="417"/>
      <c r="AA18" s="417"/>
      <c r="AB18" s="419"/>
      <c r="AC18" s="419"/>
      <c r="AD18" s="419"/>
      <c r="AE18" s="419"/>
      <c r="AR18" s="413"/>
    </row>
    <row r="19" spans="1:44">
      <c r="A19" s="398" t="s">
        <v>407</v>
      </c>
      <c r="C19" s="414">
        <f>C40+C58+C76</f>
        <v>2018.638768592042</v>
      </c>
      <c r="D19" s="258">
        <v>12.48</v>
      </c>
      <c r="F19" s="415">
        <f>F40+F58+F76</f>
        <v>25192.611832028684</v>
      </c>
      <c r="G19" s="258">
        <v>12.77</v>
      </c>
      <c r="I19" s="415">
        <f>I40+I58+I76</f>
        <v>25778.017074920379</v>
      </c>
      <c r="J19" s="415"/>
      <c r="K19" s="258" t="e">
        <v>#DIV/0!</v>
      </c>
      <c r="M19" s="415" t="e">
        <v>#DIV/0!</v>
      </c>
      <c r="N19" s="415"/>
      <c r="O19" s="258" t="e">
        <v>#DIV/0!</v>
      </c>
      <c r="Q19" s="415" t="e">
        <v>#DIV/0!</v>
      </c>
      <c r="R19" s="415"/>
      <c r="S19" s="258" t="e">
        <v>#DIV/0!</v>
      </c>
      <c r="U19" s="415" t="e">
        <v>#DIV/0!</v>
      </c>
      <c r="W19" s="416"/>
      <c r="X19" s="417"/>
      <c r="Y19" s="417"/>
      <c r="Z19" s="417"/>
      <c r="AA19" s="417"/>
      <c r="AB19" s="418"/>
      <c r="AC19" s="418"/>
      <c r="AD19" s="418"/>
      <c r="AE19" s="418"/>
      <c r="AR19" s="413"/>
    </row>
    <row r="20" spans="1:44">
      <c r="A20" s="398" t="s">
        <v>408</v>
      </c>
      <c r="C20" s="414">
        <f>C41+C59+C77</f>
        <v>1655.2402129628979</v>
      </c>
      <c r="D20" s="258">
        <v>18.329999999999998</v>
      </c>
      <c r="F20" s="415">
        <f>F41+F59+F77</f>
        <v>30340.553103609916</v>
      </c>
      <c r="G20" s="258">
        <v>18.759999999999998</v>
      </c>
      <c r="I20" s="415">
        <f>I41+I59+I77</f>
        <v>31052.306395183961</v>
      </c>
      <c r="J20" s="415"/>
      <c r="K20" s="258" t="e">
        <v>#DIV/0!</v>
      </c>
      <c r="M20" s="415" t="e">
        <v>#DIV/0!</v>
      </c>
      <c r="N20" s="415"/>
      <c r="O20" s="258" t="e">
        <v>#DIV/0!</v>
      </c>
      <c r="Q20" s="415" t="e">
        <v>#DIV/0!</v>
      </c>
      <c r="R20" s="415"/>
      <c r="S20" s="258" t="e">
        <v>#DIV/0!</v>
      </c>
      <c r="U20" s="415" t="e">
        <v>#DIV/0!</v>
      </c>
      <c r="W20" s="420"/>
      <c r="X20" s="417"/>
      <c r="Y20" s="417"/>
      <c r="Z20" s="417"/>
      <c r="AA20" s="417"/>
      <c r="AB20" s="418"/>
      <c r="AC20" s="418"/>
      <c r="AD20" s="418"/>
      <c r="AE20" s="418"/>
      <c r="AR20" s="413"/>
    </row>
    <row r="21" spans="1:44">
      <c r="A21" s="398" t="s">
        <v>409</v>
      </c>
      <c r="C21" s="414">
        <f>C42+C60+C78</f>
        <v>517.99922764535575</v>
      </c>
      <c r="D21" s="258">
        <v>29.57</v>
      </c>
      <c r="F21" s="415">
        <f>F42+F60+F78</f>
        <v>15317.237161473167</v>
      </c>
      <c r="G21" s="258">
        <v>30.28</v>
      </c>
      <c r="I21" s="415">
        <f>I42+I60+I78</f>
        <v>15685.016613101374</v>
      </c>
      <c r="J21" s="415"/>
      <c r="K21" s="258" t="e">
        <v>#DIV/0!</v>
      </c>
      <c r="M21" s="415" t="e">
        <v>#DIV/0!</v>
      </c>
      <c r="N21" s="415"/>
      <c r="O21" s="258" t="e">
        <v>#DIV/0!</v>
      </c>
      <c r="Q21" s="415" t="e">
        <v>#DIV/0!</v>
      </c>
      <c r="R21" s="415"/>
      <c r="S21" s="258" t="e">
        <v>#DIV/0!</v>
      </c>
      <c r="U21" s="415" t="e">
        <v>#DIV/0!</v>
      </c>
      <c r="W21" s="420"/>
      <c r="X21" s="417"/>
      <c r="Y21" s="417"/>
      <c r="Z21" s="417"/>
      <c r="AA21" s="417"/>
      <c r="AB21" s="418"/>
      <c r="AC21" s="418"/>
      <c r="AD21" s="418"/>
      <c r="AE21" s="418"/>
      <c r="AR21" s="413"/>
    </row>
    <row r="22" spans="1:44">
      <c r="A22" s="398" t="s">
        <v>410</v>
      </c>
      <c r="C22" s="414">
        <f>C43+C61+C79</f>
        <v>561.33497359685657</v>
      </c>
      <c r="D22" s="258">
        <v>1</v>
      </c>
      <c r="F22" s="415">
        <f>F43+F61+F79</f>
        <v>561.33497359685657</v>
      </c>
      <c r="G22" s="258">
        <v>1</v>
      </c>
      <c r="I22" s="415">
        <f>I43+I61+I79</f>
        <v>561.33497359685657</v>
      </c>
      <c r="J22" s="415"/>
      <c r="K22" s="258">
        <v>1</v>
      </c>
      <c r="M22" s="415">
        <v>561.33497359685657</v>
      </c>
      <c r="N22" s="415"/>
      <c r="O22" s="258" t="s">
        <v>65</v>
      </c>
      <c r="Q22" s="415">
        <v>0</v>
      </c>
      <c r="R22" s="415"/>
      <c r="S22" s="258" t="s">
        <v>65</v>
      </c>
      <c r="U22" s="415">
        <v>0</v>
      </c>
      <c r="W22" s="420"/>
      <c r="X22" s="398"/>
      <c r="Y22" s="398"/>
      <c r="Z22" s="417"/>
      <c r="AA22" s="417"/>
      <c r="AR22" s="413"/>
    </row>
    <row r="23" spans="1:44" s="264" customFormat="1" hidden="1">
      <c r="A23" s="264" t="s">
        <v>411</v>
      </c>
      <c r="C23" s="265">
        <f t="shared" ref="C23:C26" si="0">C44+C62+C80</f>
        <v>3257550</v>
      </c>
      <c r="D23" s="258">
        <v>0</v>
      </c>
      <c r="F23" s="266"/>
      <c r="G23" s="421">
        <v>0</v>
      </c>
      <c r="H23" s="422" t="s">
        <v>429</v>
      </c>
      <c r="I23" s="266">
        <f>I44+I62+I80</f>
        <v>0</v>
      </c>
      <c r="J23" s="266"/>
      <c r="K23" s="421" t="s">
        <v>65</v>
      </c>
      <c r="L23" s="422" t="s">
        <v>65</v>
      </c>
      <c r="M23" s="415">
        <v>0</v>
      </c>
      <c r="N23" s="266"/>
      <c r="O23" s="421" t="s">
        <v>65</v>
      </c>
      <c r="P23" s="422" t="s">
        <v>65</v>
      </c>
      <c r="Q23" s="415">
        <v>0</v>
      </c>
      <c r="R23" s="266"/>
      <c r="S23" s="421">
        <f>G23</f>
        <v>0</v>
      </c>
      <c r="T23" s="422" t="s">
        <v>429</v>
      </c>
      <c r="U23" s="415">
        <v>0</v>
      </c>
      <c r="V23" s="267"/>
      <c r="W23" s="420"/>
      <c r="Z23" s="423"/>
      <c r="AA23" s="423"/>
      <c r="AR23" s="267"/>
    </row>
    <row r="24" spans="1:44">
      <c r="A24" s="398" t="s">
        <v>412</v>
      </c>
      <c r="C24" s="414">
        <f t="shared" si="0"/>
        <v>29531</v>
      </c>
      <c r="D24" s="258"/>
      <c r="F24" s="415"/>
      <c r="G24" s="258"/>
      <c r="I24" s="415"/>
      <c r="J24" s="415"/>
      <c r="K24" s="258"/>
      <c r="M24" s="415"/>
      <c r="N24" s="415"/>
      <c r="O24" s="258"/>
      <c r="Q24" s="415"/>
      <c r="R24" s="415"/>
      <c r="S24" s="258"/>
      <c r="U24" s="415"/>
      <c r="W24" s="413"/>
      <c r="X24" s="398"/>
      <c r="Y24" s="398"/>
      <c r="AR24" s="413"/>
    </row>
    <row r="25" spans="1:44">
      <c r="A25" s="398" t="s">
        <v>33</v>
      </c>
      <c r="C25" s="414">
        <f t="shared" si="0"/>
        <v>3257550</v>
      </c>
      <c r="D25" s="263"/>
      <c r="F25" s="415">
        <f>F46+F64+F82</f>
        <v>472778.05014159094</v>
      </c>
      <c r="G25" s="263"/>
      <c r="I25" s="415">
        <f>I46+I64+I82</f>
        <v>483937.34921104013</v>
      </c>
      <c r="J25" s="414"/>
      <c r="K25" s="263"/>
      <c r="M25" s="414" t="e">
        <f>SUM(M15:M23)</f>
        <v>#DIV/0!</v>
      </c>
      <c r="N25" s="414"/>
      <c r="O25" s="263"/>
      <c r="Q25" s="414" t="e">
        <f>SUM(Q15:Q23)</f>
        <v>#DIV/0!</v>
      </c>
      <c r="R25" s="414"/>
      <c r="S25" s="263"/>
      <c r="U25" s="414" t="e">
        <f>SUM(U15:U23)</f>
        <v>#DIV/0!</v>
      </c>
      <c r="W25" s="424"/>
      <c r="X25" s="398"/>
      <c r="Y25" s="398"/>
      <c r="AR25" s="413"/>
    </row>
    <row r="26" spans="1:44">
      <c r="A26" s="398" t="s">
        <v>413</v>
      </c>
      <c r="C26" s="414">
        <f t="shared" si="0"/>
        <v>28196.413423238097</v>
      </c>
      <c r="D26" s="263"/>
      <c r="F26" s="413">
        <f>F47+F65+F83</f>
        <v>4619.063368053824</v>
      </c>
      <c r="G26" s="263"/>
      <c r="I26" s="413">
        <f>F26</f>
        <v>4619.063368053824</v>
      </c>
      <c r="J26" s="413"/>
      <c r="K26" s="263"/>
      <c r="M26" s="425" t="e">
        <f>$I$26*V31/($V$31+$W$31+$X$31)</f>
        <v>#DIV/0!</v>
      </c>
      <c r="N26" s="415"/>
      <c r="Q26" s="425" t="e">
        <f>$I$26*W31/($V$31+$W$31+$X$31)</f>
        <v>#DIV/0!</v>
      </c>
      <c r="R26" s="415"/>
      <c r="U26" s="425" t="e">
        <f>$I$26*X31/($V$31+$W$31+$X$31)</f>
        <v>#DIV/0!</v>
      </c>
      <c r="X26" s="426"/>
      <c r="Y26" s="426"/>
      <c r="AR26" s="413"/>
    </row>
    <row r="27" spans="1:44" ht="16.5" thickBot="1">
      <c r="A27" s="398" t="s">
        <v>6</v>
      </c>
      <c r="C27" s="427">
        <f>C25+C26</f>
        <v>3285746.4134232383</v>
      </c>
      <c r="D27" s="428"/>
      <c r="E27" s="429"/>
      <c r="F27" s="429">
        <f>F25+F26</f>
        <v>477397.11350964475</v>
      </c>
      <c r="G27" s="428"/>
      <c r="H27" s="429"/>
      <c r="I27" s="429">
        <f>I25+I26</f>
        <v>488556.41257909394</v>
      </c>
      <c r="J27" s="428"/>
      <c r="K27" s="428"/>
      <c r="L27" s="429"/>
      <c r="M27" s="429" t="e">
        <f>M25+M26</f>
        <v>#DIV/0!</v>
      </c>
      <c r="N27" s="428"/>
      <c r="O27" s="428"/>
      <c r="P27" s="429"/>
      <c r="Q27" s="429" t="e">
        <f>Q25+Q26</f>
        <v>#DIV/0!</v>
      </c>
      <c r="R27" s="428"/>
      <c r="S27" s="428"/>
      <c r="T27" s="429"/>
      <c r="U27" s="429" t="e">
        <f>U25+U26</f>
        <v>#DIV/0!</v>
      </c>
      <c r="W27" s="414"/>
      <c r="X27" s="430"/>
      <c r="Y27" s="431"/>
      <c r="Z27" s="432"/>
      <c r="AA27" s="433"/>
      <c r="AR27" s="413"/>
    </row>
    <row r="28" spans="1:44" ht="16.5" thickTop="1">
      <c r="A28" s="434" t="s">
        <v>414</v>
      </c>
      <c r="C28" s="414"/>
      <c r="D28" s="415"/>
      <c r="E28" s="415"/>
      <c r="F28" s="415"/>
      <c r="G28" s="415"/>
      <c r="H28" s="415"/>
      <c r="I28" s="415"/>
      <c r="J28" s="415"/>
      <c r="K28" s="415"/>
      <c r="L28" s="415"/>
      <c r="M28" s="415"/>
      <c r="N28" s="415"/>
      <c r="O28" s="415"/>
      <c r="P28" s="415"/>
      <c r="Q28" s="415"/>
      <c r="R28" s="415"/>
      <c r="S28" s="415"/>
      <c r="T28" s="415"/>
      <c r="U28" s="415"/>
      <c r="W28" s="413"/>
      <c r="X28" s="430"/>
      <c r="Y28" s="431"/>
      <c r="Z28" s="432"/>
      <c r="AA28" s="433"/>
      <c r="AR28" s="413"/>
    </row>
    <row r="29" spans="1:44" ht="18" customHeight="1">
      <c r="C29" s="414"/>
      <c r="D29" s="398" t="s">
        <v>65</v>
      </c>
      <c r="E29" s="414"/>
      <c r="F29" s="413"/>
      <c r="G29" s="435" t="s">
        <v>65</v>
      </c>
      <c r="H29" s="414"/>
      <c r="I29" s="415" t="s">
        <v>65</v>
      </c>
      <c r="J29" s="415"/>
      <c r="K29" s="435" t="s">
        <v>65</v>
      </c>
      <c r="L29" s="414"/>
      <c r="M29" s="415" t="s">
        <v>65</v>
      </c>
      <c r="N29" s="415"/>
      <c r="O29" s="435" t="s">
        <v>65</v>
      </c>
      <c r="P29" s="414"/>
      <c r="Q29" s="415" t="s">
        <v>65</v>
      </c>
      <c r="R29" s="415"/>
      <c r="S29" s="435" t="s">
        <v>65</v>
      </c>
      <c r="T29" s="414"/>
      <c r="U29" s="415" t="s">
        <v>65</v>
      </c>
      <c r="W29" s="413"/>
      <c r="X29" s="398"/>
      <c r="Y29" s="432"/>
      <c r="Z29" s="432"/>
      <c r="AA29" s="433"/>
      <c r="AR29" s="413"/>
    </row>
    <row r="30" spans="1:44" hidden="1">
      <c r="C30" s="414"/>
      <c r="E30" s="414"/>
      <c r="F30" s="413"/>
      <c r="G30" s="435"/>
      <c r="H30" s="414"/>
      <c r="I30" s="415"/>
      <c r="J30" s="415"/>
      <c r="K30" s="435"/>
      <c r="L30" s="414"/>
      <c r="M30" s="415"/>
      <c r="N30" s="415"/>
      <c r="O30" s="435"/>
      <c r="P30" s="414"/>
      <c r="Q30" s="415"/>
      <c r="R30" s="415"/>
      <c r="S30" s="435"/>
      <c r="T30" s="414"/>
      <c r="U30" s="415">
        <f>U29-I27</f>
        <v>-488556.41257909394</v>
      </c>
      <c r="V30" s="436"/>
      <c r="W30" s="436"/>
      <c r="X30" s="436"/>
      <c r="Y30" s="432"/>
      <c r="Z30" s="432"/>
      <c r="AA30" s="433"/>
      <c r="AR30" s="413"/>
    </row>
    <row r="31" spans="1:44" hidden="1">
      <c r="C31" s="414"/>
      <c r="E31" s="414"/>
      <c r="F31" s="413"/>
      <c r="G31" s="435"/>
      <c r="H31" s="414"/>
      <c r="I31" s="415"/>
      <c r="J31" s="415"/>
      <c r="K31" s="435"/>
      <c r="L31" s="414"/>
      <c r="M31" s="415"/>
      <c r="N31" s="415"/>
      <c r="O31" s="435"/>
      <c r="P31" s="414"/>
      <c r="Q31" s="415"/>
      <c r="R31" s="415"/>
      <c r="S31" s="435"/>
      <c r="T31" s="414"/>
      <c r="U31" s="415"/>
      <c r="V31" s="413"/>
      <c r="W31" s="413"/>
      <c r="X31" s="413"/>
      <c r="Y31" s="432"/>
      <c r="Z31" s="432"/>
      <c r="AA31" s="433"/>
      <c r="AR31" s="413"/>
    </row>
    <row r="32" spans="1:44" hidden="1">
      <c r="A32" s="412" t="s">
        <v>400</v>
      </c>
      <c r="F32" s="413"/>
      <c r="W32" s="437"/>
      <c r="X32" s="398"/>
      <c r="Y32" s="398"/>
      <c r="AR32" s="413"/>
    </row>
    <row r="33" spans="1:44" hidden="1">
      <c r="A33" s="398" t="s">
        <v>415</v>
      </c>
      <c r="F33" s="413"/>
      <c r="V33" s="272"/>
      <c r="W33" s="272"/>
      <c r="X33" s="272"/>
      <c r="Y33" s="272"/>
      <c r="Z33" s="272"/>
      <c r="AA33" s="272"/>
      <c r="AB33" s="272"/>
      <c r="AC33" s="272"/>
      <c r="AD33" s="272"/>
      <c r="AE33" s="272"/>
      <c r="AF33" s="272"/>
      <c r="AG33" s="272"/>
      <c r="AH33" s="272"/>
      <c r="AI33" s="272"/>
      <c r="AJ33" s="272"/>
      <c r="AK33" s="272"/>
      <c r="AR33" s="413"/>
    </row>
    <row r="34" spans="1:44" hidden="1">
      <c r="F34" s="413"/>
      <c r="V34" s="272"/>
      <c r="W34" s="272"/>
      <c r="X34" s="272"/>
      <c r="Y34" s="272"/>
      <c r="Z34" s="272"/>
      <c r="AA34" s="272"/>
      <c r="AB34" s="272"/>
      <c r="AC34" s="272"/>
      <c r="AD34" s="272"/>
      <c r="AE34" s="272"/>
      <c r="AF34" s="272"/>
      <c r="AG34" s="272"/>
      <c r="AH34" s="272"/>
      <c r="AI34" s="272"/>
      <c r="AJ34" s="272"/>
      <c r="AK34" s="272"/>
      <c r="AR34" s="413"/>
    </row>
    <row r="35" spans="1:44" hidden="1">
      <c r="A35" s="398" t="s">
        <v>402</v>
      </c>
      <c r="F35" s="413"/>
      <c r="V35" s="272"/>
      <c r="W35" s="272"/>
      <c r="Z35" s="438"/>
      <c r="AA35" s="438"/>
      <c r="AB35" s="273"/>
      <c r="AC35" s="273"/>
      <c r="AD35" s="273"/>
      <c r="AE35" s="273"/>
      <c r="AF35" s="274"/>
      <c r="AG35" s="275"/>
      <c r="AH35" s="272"/>
      <c r="AI35" s="272"/>
      <c r="AJ35" s="272"/>
      <c r="AK35" s="272"/>
      <c r="AR35" s="413"/>
    </row>
    <row r="36" spans="1:44" hidden="1">
      <c r="A36" s="398" t="s">
        <v>403</v>
      </c>
      <c r="C36" s="414">
        <v>12319.411199591441</v>
      </c>
      <c r="D36" s="258">
        <v>10.98</v>
      </c>
      <c r="F36" s="415">
        <f>D36*C36</f>
        <v>135267.13497151402</v>
      </c>
      <c r="G36" s="258">
        <f>$G$15</f>
        <v>11.24</v>
      </c>
      <c r="I36" s="415">
        <f>(G36*$C36)</f>
        <v>138470.18188340779</v>
      </c>
      <c r="J36" s="415"/>
      <c r="K36" s="258" t="e">
        <f>K15</f>
        <v>#DIV/0!</v>
      </c>
      <c r="M36" s="415" t="e">
        <f>K36*C36</f>
        <v>#DIV/0!</v>
      </c>
      <c r="N36" s="415"/>
      <c r="O36" s="258" t="e">
        <f>O15</f>
        <v>#DIV/0!</v>
      </c>
      <c r="Q36" s="415" t="e">
        <f>O36*C36</f>
        <v>#DIV/0!</v>
      </c>
      <c r="R36" s="415"/>
      <c r="S36" s="258" t="e">
        <f>S15</f>
        <v>#DIV/0!</v>
      </c>
      <c r="U36" s="415" t="e">
        <f>S36*C36</f>
        <v>#DIV/0!</v>
      </c>
      <c r="W36" s="274"/>
      <c r="Z36" s="272"/>
      <c r="AA36" s="272"/>
      <c r="AB36" s="276"/>
      <c r="AC36" s="276"/>
      <c r="AD36" s="276"/>
      <c r="AE36" s="276"/>
      <c r="AF36" s="277"/>
      <c r="AG36" s="272"/>
      <c r="AH36" s="274"/>
      <c r="AI36" s="274"/>
      <c r="AJ36" s="278"/>
      <c r="AK36" s="274"/>
      <c r="AR36" s="413"/>
    </row>
    <row r="37" spans="1:44" hidden="1">
      <c r="A37" s="398" t="s">
        <v>404</v>
      </c>
      <c r="C37" s="414">
        <v>269.40125116474059</v>
      </c>
      <c r="D37" s="258">
        <v>20.88</v>
      </c>
      <c r="F37" s="415">
        <f>D37*C37</f>
        <v>5625.098124319783</v>
      </c>
      <c r="G37" s="258">
        <f>$G$16</f>
        <v>21.369999999999997</v>
      </c>
      <c r="I37" s="415">
        <f>(G37*$C37)</f>
        <v>5757.1047373905058</v>
      </c>
      <c r="J37" s="415"/>
      <c r="K37" s="258" t="e">
        <f>K16</f>
        <v>#DIV/0!</v>
      </c>
      <c r="M37" s="415" t="e">
        <f>K37*C37</f>
        <v>#DIV/0!</v>
      </c>
      <c r="N37" s="415"/>
      <c r="O37" s="258" t="e">
        <f>O16</f>
        <v>#DIV/0!</v>
      </c>
      <c r="Q37" s="415" t="e">
        <f>O37*C37</f>
        <v>#DIV/0!</v>
      </c>
      <c r="R37" s="415"/>
      <c r="S37" s="258" t="e">
        <f>S16</f>
        <v>#DIV/0!</v>
      </c>
      <c r="U37" s="415" t="e">
        <f>S37*C37</f>
        <v>#DIV/0!</v>
      </c>
      <c r="W37" s="274"/>
      <c r="AB37" s="279"/>
      <c r="AC37" s="279"/>
      <c r="AD37" s="279"/>
      <c r="AE37" s="279"/>
      <c r="AF37" s="272"/>
      <c r="AG37" s="272"/>
      <c r="AH37" s="274"/>
      <c r="AI37" s="274"/>
      <c r="AJ37" s="278"/>
      <c r="AK37" s="274"/>
      <c r="AR37" s="413"/>
    </row>
    <row r="38" spans="1:44" hidden="1">
      <c r="A38" s="398" t="s">
        <v>405</v>
      </c>
      <c r="C38" s="414">
        <v>0</v>
      </c>
      <c r="D38" s="258">
        <v>43.21</v>
      </c>
      <c r="F38" s="415">
        <f>D38*C38</f>
        <v>0</v>
      </c>
      <c r="G38" s="258">
        <f>$G$17</f>
        <v>44.25</v>
      </c>
      <c r="I38" s="415">
        <f>(G38*$C38)</f>
        <v>0</v>
      </c>
      <c r="J38" s="415"/>
      <c r="K38" s="258" t="e">
        <f>K17</f>
        <v>#DIV/0!</v>
      </c>
      <c r="M38" s="415" t="e">
        <f>K38*C38</f>
        <v>#DIV/0!</v>
      </c>
      <c r="N38" s="415"/>
      <c r="O38" s="258" t="e">
        <f>O17</f>
        <v>#DIV/0!</v>
      </c>
      <c r="Q38" s="415" t="e">
        <f>O38*C38</f>
        <v>#DIV/0!</v>
      </c>
      <c r="R38" s="415"/>
      <c r="S38" s="258" t="e">
        <f>S17</f>
        <v>#DIV/0!</v>
      </c>
      <c r="U38" s="415" t="e">
        <f>S38*C38</f>
        <v>#DIV/0!</v>
      </c>
      <c r="W38" s="274"/>
      <c r="AB38" s="279"/>
      <c r="AC38" s="279"/>
      <c r="AD38" s="279"/>
      <c r="AE38" s="279"/>
      <c r="AF38" s="272"/>
      <c r="AG38" s="272"/>
      <c r="AH38" s="274"/>
      <c r="AI38" s="274"/>
      <c r="AJ38" s="278"/>
      <c r="AK38" s="274"/>
      <c r="AR38" s="413"/>
    </row>
    <row r="39" spans="1:44" hidden="1">
      <c r="A39" s="398" t="s">
        <v>406</v>
      </c>
      <c r="C39" s="414"/>
      <c r="D39" s="258"/>
      <c r="F39" s="415"/>
      <c r="G39" s="258"/>
      <c r="I39" s="415"/>
      <c r="J39" s="415"/>
      <c r="K39" s="258"/>
      <c r="M39" s="415"/>
      <c r="N39" s="415"/>
      <c r="O39" s="258"/>
      <c r="Q39" s="415"/>
      <c r="R39" s="415"/>
      <c r="S39" s="258"/>
      <c r="U39" s="415"/>
      <c r="W39" s="274"/>
      <c r="AB39" s="279"/>
      <c r="AC39" s="279"/>
      <c r="AD39" s="279"/>
      <c r="AE39" s="279"/>
      <c r="AF39" s="272"/>
      <c r="AG39" s="272"/>
      <c r="AH39" s="274"/>
      <c r="AI39" s="274"/>
      <c r="AJ39" s="278"/>
      <c r="AK39" s="274"/>
      <c r="AR39" s="413"/>
    </row>
    <row r="40" spans="1:44" hidden="1">
      <c r="A40" s="398" t="s">
        <v>407</v>
      </c>
      <c r="C40" s="414">
        <v>815.26657972914199</v>
      </c>
      <c r="D40" s="258">
        <v>12.48</v>
      </c>
      <c r="F40" s="415">
        <f>D40*C40</f>
        <v>10174.526915019693</v>
      </c>
      <c r="G40" s="258">
        <f>$G$19</f>
        <v>12.77</v>
      </c>
      <c r="I40" s="415">
        <f>(G40*$C40)</f>
        <v>10410.954223141143</v>
      </c>
      <c r="J40" s="415"/>
      <c r="K40" s="258" t="e">
        <f>K19</f>
        <v>#DIV/0!</v>
      </c>
      <c r="M40" s="415" t="e">
        <f>K40*C40</f>
        <v>#DIV/0!</v>
      </c>
      <c r="N40" s="415"/>
      <c r="O40" s="258" t="e">
        <f>O19</f>
        <v>#DIV/0!</v>
      </c>
      <c r="Q40" s="415" t="e">
        <f>O40*C40</f>
        <v>#DIV/0!</v>
      </c>
      <c r="R40" s="415"/>
      <c r="S40" s="258" t="e">
        <f>S19</f>
        <v>#DIV/0!</v>
      </c>
      <c r="U40" s="415" t="e">
        <f>S40*C40</f>
        <v>#DIV/0!</v>
      </c>
      <c r="W40" s="274"/>
      <c r="AB40" s="279"/>
      <c r="AC40" s="279"/>
      <c r="AD40" s="279"/>
      <c r="AE40" s="279"/>
      <c r="AF40" s="272"/>
      <c r="AG40" s="272"/>
      <c r="AH40" s="274"/>
      <c r="AI40" s="274"/>
      <c r="AJ40" s="278"/>
      <c r="AK40" s="274"/>
      <c r="AR40" s="413"/>
    </row>
    <row r="41" spans="1:44" hidden="1">
      <c r="A41" s="398" t="s">
        <v>408</v>
      </c>
      <c r="C41" s="414">
        <v>197.43500610479001</v>
      </c>
      <c r="D41" s="258">
        <v>18.329999999999998</v>
      </c>
      <c r="F41" s="415">
        <f>D41*C41</f>
        <v>3618.9836619008006</v>
      </c>
      <c r="G41" s="258">
        <f>$G$20</f>
        <v>18.759999999999998</v>
      </c>
      <c r="I41" s="415">
        <f>(G41*$C41)</f>
        <v>3703.8807145258602</v>
      </c>
      <c r="J41" s="415"/>
      <c r="K41" s="258" t="e">
        <f>K20</f>
        <v>#DIV/0!</v>
      </c>
      <c r="M41" s="415" t="e">
        <f>K41*C41</f>
        <v>#DIV/0!</v>
      </c>
      <c r="N41" s="415"/>
      <c r="O41" s="258" t="e">
        <f>O20</f>
        <v>#DIV/0!</v>
      </c>
      <c r="Q41" s="415" t="e">
        <f>O41*C41</f>
        <v>#DIV/0!</v>
      </c>
      <c r="R41" s="415"/>
      <c r="S41" s="258" t="e">
        <f>S20</f>
        <v>#DIV/0!</v>
      </c>
      <c r="U41" s="415" t="e">
        <f>S41*C41</f>
        <v>#DIV/0!</v>
      </c>
      <c r="W41" s="274"/>
      <c r="AB41" s="279"/>
      <c r="AC41" s="279"/>
      <c r="AD41" s="279"/>
      <c r="AE41" s="279"/>
      <c r="AF41" s="272"/>
      <c r="AG41" s="272"/>
      <c r="AH41" s="274"/>
      <c r="AI41" s="274"/>
      <c r="AJ41" s="278"/>
      <c r="AK41" s="274"/>
      <c r="AR41" s="413"/>
    </row>
    <row r="42" spans="1:44" hidden="1">
      <c r="A42" s="398" t="s">
        <v>409</v>
      </c>
      <c r="C42" s="414">
        <v>12.0001539348952</v>
      </c>
      <c r="D42" s="258">
        <v>29.57</v>
      </c>
      <c r="F42" s="415">
        <f>D42*C42</f>
        <v>354.84455185485109</v>
      </c>
      <c r="G42" s="258">
        <f>$G$21</f>
        <v>30.28</v>
      </c>
      <c r="I42" s="415">
        <f>(G42*$C42)</f>
        <v>363.36466114862668</v>
      </c>
      <c r="J42" s="415"/>
      <c r="K42" s="258" t="e">
        <f>K21</f>
        <v>#DIV/0!</v>
      </c>
      <c r="M42" s="415" t="e">
        <f>K42*C42</f>
        <v>#DIV/0!</v>
      </c>
      <c r="N42" s="415"/>
      <c r="O42" s="258" t="e">
        <f>O21</f>
        <v>#DIV/0!</v>
      </c>
      <c r="Q42" s="415" t="e">
        <f>O42*C42</f>
        <v>#DIV/0!</v>
      </c>
      <c r="R42" s="415"/>
      <c r="S42" s="258" t="e">
        <f>S21</f>
        <v>#DIV/0!</v>
      </c>
      <c r="U42" s="415" t="e">
        <f>S42*C42</f>
        <v>#DIV/0!</v>
      </c>
      <c r="W42" s="274"/>
      <c r="AB42" s="279"/>
      <c r="AC42" s="279"/>
      <c r="AD42" s="279"/>
      <c r="AE42" s="279"/>
      <c r="AF42" s="272"/>
      <c r="AG42" s="272"/>
      <c r="AH42" s="274"/>
      <c r="AI42" s="274"/>
      <c r="AJ42" s="278"/>
      <c r="AK42" s="274"/>
      <c r="AR42" s="413"/>
    </row>
    <row r="43" spans="1:44" hidden="1">
      <c r="A43" s="398" t="s">
        <v>410</v>
      </c>
      <c r="C43" s="414">
        <v>105.16961673026219</v>
      </c>
      <c r="D43" s="258">
        <v>1</v>
      </c>
      <c r="F43" s="415">
        <f>D43*C43</f>
        <v>105.16961673026219</v>
      </c>
      <c r="G43" s="263">
        <f>$G$22</f>
        <v>1</v>
      </c>
      <c r="I43" s="415">
        <f>(G43*$C43)</f>
        <v>105.16961673026219</v>
      </c>
      <c r="J43" s="415"/>
      <c r="K43" s="258">
        <f>K22</f>
        <v>1</v>
      </c>
      <c r="M43" s="415">
        <f>K43*C43</f>
        <v>105.16961673026219</v>
      </c>
      <c r="N43" s="415"/>
      <c r="O43" s="258" t="str">
        <f>O22</f>
        <v xml:space="preserve"> </v>
      </c>
      <c r="Q43" s="415">
        <f>O43*C43</f>
        <v>0</v>
      </c>
      <c r="R43" s="415"/>
      <c r="S43" s="258" t="str">
        <f>S22</f>
        <v xml:space="preserve"> </v>
      </c>
      <c r="U43" s="415">
        <f>S43*C43</f>
        <v>0</v>
      </c>
      <c r="V43" s="272"/>
      <c r="W43" s="274"/>
      <c r="AB43" s="272"/>
      <c r="AC43" s="272"/>
      <c r="AD43" s="272"/>
      <c r="AE43" s="272"/>
      <c r="AF43" s="272"/>
      <c r="AG43" s="272"/>
      <c r="AH43" s="274"/>
      <c r="AI43" s="274"/>
      <c r="AJ43" s="274"/>
      <c r="AK43" s="274"/>
      <c r="AR43" s="413"/>
    </row>
    <row r="44" spans="1:44" s="264" customFormat="1" hidden="1">
      <c r="A44" s="264" t="s">
        <v>416</v>
      </c>
      <c r="C44" s="265">
        <f>C46</f>
        <v>1033526</v>
      </c>
      <c r="D44" s="258">
        <v>0</v>
      </c>
      <c r="F44" s="266"/>
      <c r="G44" s="421">
        <f>G23</f>
        <v>0</v>
      </c>
      <c r="H44" s="422" t="s">
        <v>429</v>
      </c>
      <c r="I44" s="266">
        <f>G44*C44/100</f>
        <v>0</v>
      </c>
      <c r="J44" s="266"/>
      <c r="K44" s="421" t="str">
        <f>K23</f>
        <v xml:space="preserve"> </v>
      </c>
      <c r="L44" s="422" t="s">
        <v>429</v>
      </c>
      <c r="M44" s="266">
        <f>K44*C44</f>
        <v>0</v>
      </c>
      <c r="N44" s="266"/>
      <c r="O44" s="421" t="str">
        <f>O23</f>
        <v xml:space="preserve"> </v>
      </c>
      <c r="P44" s="422" t="s">
        <v>429</v>
      </c>
      <c r="Q44" s="415">
        <f>O44*C44</f>
        <v>0</v>
      </c>
      <c r="R44" s="266"/>
      <c r="S44" s="421">
        <f>S23</f>
        <v>0</v>
      </c>
      <c r="T44" s="422" t="s">
        <v>429</v>
      </c>
      <c r="U44" s="266">
        <f>S44*C44/100</f>
        <v>0</v>
      </c>
      <c r="W44" s="420"/>
      <c r="Z44" s="423"/>
      <c r="AA44" s="423"/>
      <c r="AR44" s="267"/>
    </row>
    <row r="45" spans="1:44" hidden="1">
      <c r="A45" s="398" t="s">
        <v>412</v>
      </c>
      <c r="C45" s="414">
        <v>13372</v>
      </c>
      <c r="D45" s="258"/>
      <c r="F45" s="415"/>
      <c r="G45" s="258"/>
      <c r="I45" s="415"/>
      <c r="J45" s="415"/>
      <c r="K45" s="258"/>
      <c r="M45" s="415"/>
      <c r="N45" s="415"/>
      <c r="O45" s="258"/>
      <c r="Q45" s="415"/>
      <c r="R45" s="415"/>
      <c r="S45" s="258"/>
      <c r="U45" s="415"/>
      <c r="V45" s="272"/>
      <c r="W45" s="272"/>
      <c r="X45" s="272"/>
      <c r="Y45" s="272"/>
      <c r="Z45" s="272"/>
      <c r="AA45" s="272"/>
      <c r="AB45" s="272"/>
      <c r="AC45" s="272"/>
      <c r="AD45" s="272"/>
      <c r="AE45" s="272"/>
      <c r="AF45" s="272"/>
      <c r="AG45" s="272"/>
      <c r="AH45" s="280"/>
      <c r="AI45" s="272"/>
      <c r="AJ45" s="272"/>
      <c r="AK45" s="272"/>
      <c r="AR45" s="413"/>
    </row>
    <row r="46" spans="1:44" hidden="1">
      <c r="A46" s="398" t="s">
        <v>33</v>
      </c>
      <c r="C46" s="414">
        <v>1033526</v>
      </c>
      <c r="D46" s="263"/>
      <c r="F46" s="413">
        <f>SUM(F36:F43)</f>
        <v>155145.75784133942</v>
      </c>
      <c r="G46" s="263"/>
      <c r="I46" s="413">
        <f>SUM(I36:I44)</f>
        <v>158810.65583634417</v>
      </c>
      <c r="J46" s="413"/>
      <c r="K46" s="263"/>
      <c r="M46" s="413" t="e">
        <f>SUM(M36:M44)</f>
        <v>#DIV/0!</v>
      </c>
      <c r="N46" s="413"/>
      <c r="O46" s="263"/>
      <c r="Q46" s="413" t="e">
        <f>SUM(Q36:Q44)</f>
        <v>#DIV/0!</v>
      </c>
      <c r="R46" s="413"/>
      <c r="S46" s="263"/>
      <c r="U46" s="413" t="e">
        <f>SUM(U36:U44)</f>
        <v>#DIV/0!</v>
      </c>
      <c r="V46" s="272"/>
      <c r="W46" s="279"/>
      <c r="X46" s="272"/>
      <c r="Y46" s="272"/>
      <c r="AG46" s="272"/>
      <c r="AH46" s="272"/>
      <c r="AI46" s="272"/>
      <c r="AJ46" s="272"/>
      <c r="AK46" s="272"/>
      <c r="AR46" s="413"/>
    </row>
    <row r="47" spans="1:44" hidden="1">
      <c r="A47" s="398" t="s">
        <v>413</v>
      </c>
      <c r="C47" s="414">
        <v>13388.012256127642</v>
      </c>
      <c r="D47" s="263"/>
      <c r="F47" s="413">
        <v>2236.7857072807878</v>
      </c>
      <c r="G47" s="263"/>
      <c r="I47" s="413">
        <f>F47</f>
        <v>2236.7857072807878</v>
      </c>
      <c r="J47" s="413"/>
      <c r="K47" s="263"/>
      <c r="M47" s="413" t="e">
        <f>M26/I26*I47</f>
        <v>#DIV/0!</v>
      </c>
      <c r="N47" s="413"/>
      <c r="O47" s="263"/>
      <c r="Q47" s="413" t="e">
        <f>Q26/I26*I47</f>
        <v>#DIV/0!</v>
      </c>
      <c r="R47" s="413"/>
      <c r="S47" s="263"/>
      <c r="U47" s="413" t="e">
        <f>U26/I26*I47</f>
        <v>#DIV/0!</v>
      </c>
      <c r="V47" s="439"/>
      <c r="W47" s="279"/>
      <c r="X47" s="272"/>
      <c r="Y47" s="272"/>
      <c r="Z47" s="272"/>
      <c r="AA47" s="272"/>
      <c r="AB47" s="276"/>
      <c r="AC47" s="276"/>
      <c r="AD47" s="276"/>
      <c r="AE47" s="276"/>
      <c r="AF47" s="274"/>
      <c r="AG47" s="272"/>
      <c r="AH47" s="272"/>
      <c r="AI47" s="272"/>
      <c r="AJ47" s="272"/>
      <c r="AK47" s="272"/>
      <c r="AR47" s="413"/>
    </row>
    <row r="48" spans="1:44" ht="16.5" hidden="1" thickBot="1">
      <c r="A48" s="398" t="s">
        <v>6</v>
      </c>
      <c r="C48" s="427">
        <f>C46+C47</f>
        <v>1046914.0122561277</v>
      </c>
      <c r="D48" s="428"/>
      <c r="E48" s="429"/>
      <c r="F48" s="429">
        <f>F46+F47</f>
        <v>157382.54354862022</v>
      </c>
      <c r="G48" s="428"/>
      <c r="H48" s="429"/>
      <c r="I48" s="429">
        <f>I46+I47</f>
        <v>161047.44154362497</v>
      </c>
      <c r="J48" s="415"/>
      <c r="K48" s="428"/>
      <c r="L48" s="429"/>
      <c r="M48" s="429" t="e">
        <f>M46+M47</f>
        <v>#DIV/0!</v>
      </c>
      <c r="N48" s="428"/>
      <c r="O48" s="428"/>
      <c r="P48" s="429"/>
      <c r="Q48" s="429" t="e">
        <f>Q46+Q47</f>
        <v>#DIV/0!</v>
      </c>
      <c r="R48" s="428"/>
      <c r="S48" s="428"/>
      <c r="T48" s="429"/>
      <c r="U48" s="429" t="e">
        <f>U46+U47</f>
        <v>#DIV/0!</v>
      </c>
      <c r="V48" s="440"/>
      <c r="W48" s="441"/>
      <c r="X48" s="272"/>
      <c r="Y48" s="272"/>
      <c r="Z48" s="272"/>
      <c r="AA48" s="272"/>
      <c r="AB48" s="272"/>
      <c r="AC48" s="272"/>
      <c r="AD48" s="272"/>
      <c r="AE48" s="272"/>
      <c r="AF48" s="272"/>
      <c r="AG48" s="272"/>
      <c r="AH48" s="272"/>
      <c r="AI48" s="272"/>
      <c r="AJ48" s="272"/>
      <c r="AK48" s="272"/>
      <c r="AR48" s="413"/>
    </row>
    <row r="49" spans="1:44" hidden="1">
      <c r="C49" s="414"/>
      <c r="D49" s="398" t="s">
        <v>65</v>
      </c>
      <c r="E49" s="414"/>
      <c r="F49" s="413"/>
      <c r="G49" s="435" t="s">
        <v>65</v>
      </c>
      <c r="H49" s="414"/>
      <c r="I49" s="415" t="s">
        <v>65</v>
      </c>
      <c r="J49" s="415"/>
      <c r="K49" s="435" t="s">
        <v>65</v>
      </c>
      <c r="L49" s="414"/>
      <c r="M49" s="415" t="s">
        <v>65</v>
      </c>
      <c r="N49" s="415"/>
      <c r="O49" s="435" t="s">
        <v>65</v>
      </c>
      <c r="P49" s="414"/>
      <c r="Q49" s="415" t="s">
        <v>65</v>
      </c>
      <c r="R49" s="415"/>
      <c r="S49" s="435" t="s">
        <v>65</v>
      </c>
      <c r="T49" s="414"/>
      <c r="U49" s="415" t="s">
        <v>65</v>
      </c>
      <c r="AG49" s="272"/>
      <c r="AH49" s="272"/>
      <c r="AI49" s="272"/>
      <c r="AJ49" s="272"/>
      <c r="AK49" s="272"/>
      <c r="AR49" s="413"/>
    </row>
    <row r="50" spans="1:44" hidden="1">
      <c r="A50" s="412" t="s">
        <v>400</v>
      </c>
      <c r="F50" s="413"/>
      <c r="AG50" s="272"/>
      <c r="AH50" s="272"/>
      <c r="AI50" s="272"/>
      <c r="AJ50" s="272"/>
      <c r="AK50" s="272"/>
      <c r="AR50" s="413"/>
    </row>
    <row r="51" spans="1:44" hidden="1">
      <c r="A51" s="398" t="s">
        <v>417</v>
      </c>
      <c r="F51" s="413"/>
      <c r="V51" s="272"/>
      <c r="W51" s="272"/>
      <c r="X51" s="272"/>
      <c r="Y51" s="272"/>
      <c r="Z51" s="272"/>
      <c r="AA51" s="272"/>
      <c r="AB51" s="272"/>
      <c r="AC51" s="272"/>
      <c r="AD51" s="272"/>
      <c r="AE51" s="272"/>
      <c r="AF51" s="272"/>
      <c r="AG51" s="272"/>
      <c r="AH51" s="272"/>
      <c r="AI51" s="272"/>
      <c r="AJ51" s="272"/>
      <c r="AK51" s="272"/>
      <c r="AR51" s="413"/>
    </row>
    <row r="52" spans="1:44" hidden="1">
      <c r="F52" s="413"/>
      <c r="V52" s="272"/>
      <c r="W52" s="272"/>
      <c r="X52" s="272"/>
      <c r="Y52" s="272"/>
      <c r="Z52" s="272"/>
      <c r="AA52" s="272"/>
      <c r="AB52" s="272"/>
      <c r="AC52" s="272"/>
      <c r="AD52" s="272"/>
      <c r="AE52" s="272"/>
      <c r="AF52" s="272"/>
      <c r="AG52" s="272"/>
      <c r="AH52" s="272"/>
      <c r="AI52" s="272"/>
      <c r="AJ52" s="272"/>
      <c r="AK52" s="272"/>
      <c r="AR52" s="413"/>
    </row>
    <row r="53" spans="1:44" hidden="1">
      <c r="A53" s="398" t="s">
        <v>402</v>
      </c>
      <c r="F53" s="413"/>
      <c r="V53" s="272"/>
      <c r="W53" s="272"/>
      <c r="Z53" s="438"/>
      <c r="AA53" s="438"/>
      <c r="AB53" s="273"/>
      <c r="AC53" s="273"/>
      <c r="AD53" s="273"/>
      <c r="AE53" s="273"/>
      <c r="AF53" s="274"/>
      <c r="AG53" s="275"/>
      <c r="AH53" s="272"/>
      <c r="AI53" s="272"/>
      <c r="AJ53" s="272"/>
      <c r="AK53" s="272"/>
      <c r="AR53" s="413"/>
    </row>
    <row r="54" spans="1:44" hidden="1">
      <c r="A54" s="398" t="s">
        <v>403</v>
      </c>
      <c r="C54" s="414">
        <v>13565.461216694168</v>
      </c>
      <c r="D54" s="258">
        <v>10.98</v>
      </c>
      <c r="F54" s="415">
        <f>D54*C54</f>
        <v>148948.76415930197</v>
      </c>
      <c r="G54" s="258">
        <f>$G$15</f>
        <v>11.24</v>
      </c>
      <c r="I54" s="415">
        <f t="shared" ref="I54:I56" si="1">(G54*$C54)</f>
        <v>152475.78407564244</v>
      </c>
      <c r="J54" s="415"/>
      <c r="K54" s="258" t="e">
        <f>K15</f>
        <v>#DIV/0!</v>
      </c>
      <c r="M54" s="415" t="e">
        <f t="shared" ref="M54:M56" si="2">(K54*$C54)</f>
        <v>#DIV/0!</v>
      </c>
      <c r="N54" s="415"/>
      <c r="O54" s="258" t="e">
        <f>O15</f>
        <v>#DIV/0!</v>
      </c>
      <c r="Q54" s="415" t="e">
        <f t="shared" ref="Q54:Q56" si="3">(O54*$C54)</f>
        <v>#DIV/0!</v>
      </c>
      <c r="R54" s="415"/>
      <c r="S54" s="258" t="e">
        <f>S15</f>
        <v>#DIV/0!</v>
      </c>
      <c r="U54" s="415" t="e">
        <f t="shared" ref="U54:U56" si="4">(S54*$C54)</f>
        <v>#DIV/0!</v>
      </c>
      <c r="W54" s="274"/>
      <c r="Z54" s="272"/>
      <c r="AA54" s="272"/>
      <c r="AB54" s="276"/>
      <c r="AC54" s="276"/>
      <c r="AD54" s="276"/>
      <c r="AE54" s="276"/>
      <c r="AF54" s="277"/>
      <c r="AG54" s="272"/>
      <c r="AH54" s="274"/>
      <c r="AI54" s="274"/>
      <c r="AJ54" s="278"/>
      <c r="AK54" s="274"/>
      <c r="AR54" s="413"/>
    </row>
    <row r="55" spans="1:44" hidden="1">
      <c r="A55" s="398" t="s">
        <v>404</v>
      </c>
      <c r="C55" s="414">
        <v>3532.598813033077</v>
      </c>
      <c r="D55" s="258">
        <v>20.88</v>
      </c>
      <c r="F55" s="415">
        <f>D55*C55</f>
        <v>73760.663216130648</v>
      </c>
      <c r="G55" s="258">
        <f>$G$16</f>
        <v>21.369999999999997</v>
      </c>
      <c r="I55" s="415">
        <f t="shared" si="1"/>
        <v>75491.63663451685</v>
      </c>
      <c r="J55" s="415"/>
      <c r="K55" s="258" t="e">
        <f>K16</f>
        <v>#DIV/0!</v>
      </c>
      <c r="M55" s="415" t="e">
        <f t="shared" si="2"/>
        <v>#DIV/0!</v>
      </c>
      <c r="N55" s="415"/>
      <c r="O55" s="258" t="e">
        <f>O16</f>
        <v>#DIV/0!</v>
      </c>
      <c r="Q55" s="415" t="e">
        <f t="shared" si="3"/>
        <v>#DIV/0!</v>
      </c>
      <c r="R55" s="415"/>
      <c r="S55" s="258" t="e">
        <f>S16</f>
        <v>#DIV/0!</v>
      </c>
      <c r="U55" s="415" t="e">
        <f t="shared" si="4"/>
        <v>#DIV/0!</v>
      </c>
      <c r="W55" s="274"/>
      <c r="AB55" s="279"/>
      <c r="AC55" s="279"/>
      <c r="AD55" s="279"/>
      <c r="AE55" s="279"/>
      <c r="AF55" s="272"/>
      <c r="AG55" s="272"/>
      <c r="AH55" s="274"/>
      <c r="AI55" s="274"/>
      <c r="AJ55" s="278"/>
      <c r="AK55" s="274"/>
      <c r="AR55" s="413"/>
    </row>
    <row r="56" spans="1:44" hidden="1">
      <c r="A56" s="398" t="s">
        <v>405</v>
      </c>
      <c r="C56" s="414">
        <v>489.16675699261128</v>
      </c>
      <c r="D56" s="258">
        <v>43.21</v>
      </c>
      <c r="F56" s="415">
        <f>D56*C56</f>
        <v>21136.895569650733</v>
      </c>
      <c r="G56" s="258">
        <f>$G$17</f>
        <v>44.25</v>
      </c>
      <c r="I56" s="415">
        <f t="shared" si="1"/>
        <v>21645.628996923049</v>
      </c>
      <c r="J56" s="415"/>
      <c r="K56" s="258" t="e">
        <f>K17</f>
        <v>#DIV/0!</v>
      </c>
      <c r="M56" s="415" t="e">
        <f t="shared" si="2"/>
        <v>#DIV/0!</v>
      </c>
      <c r="N56" s="415"/>
      <c r="O56" s="258" t="e">
        <f>O17</f>
        <v>#DIV/0!</v>
      </c>
      <c r="Q56" s="415" t="e">
        <f t="shared" si="3"/>
        <v>#DIV/0!</v>
      </c>
      <c r="R56" s="415"/>
      <c r="S56" s="258" t="e">
        <f>S17</f>
        <v>#DIV/0!</v>
      </c>
      <c r="U56" s="415" t="e">
        <f t="shared" si="4"/>
        <v>#DIV/0!</v>
      </c>
      <c r="W56" s="274"/>
      <c r="AB56" s="279"/>
      <c r="AC56" s="279"/>
      <c r="AD56" s="279"/>
      <c r="AE56" s="279"/>
      <c r="AF56" s="272"/>
      <c r="AG56" s="272"/>
      <c r="AH56" s="274"/>
      <c r="AI56" s="274"/>
      <c r="AJ56" s="278"/>
      <c r="AK56" s="274"/>
      <c r="AR56" s="413"/>
    </row>
    <row r="57" spans="1:44" hidden="1">
      <c r="A57" s="398" t="s">
        <v>406</v>
      </c>
      <c r="C57" s="414"/>
      <c r="D57" s="258"/>
      <c r="F57" s="415"/>
      <c r="G57" s="258"/>
      <c r="I57" s="415"/>
      <c r="J57" s="415"/>
      <c r="K57" s="258"/>
      <c r="M57" s="415"/>
      <c r="N57" s="415"/>
      <c r="O57" s="258"/>
      <c r="Q57" s="415"/>
      <c r="R57" s="415"/>
      <c r="S57" s="258"/>
      <c r="U57" s="415"/>
      <c r="W57" s="274"/>
      <c r="AB57" s="279"/>
      <c r="AC57" s="279"/>
      <c r="AD57" s="279"/>
      <c r="AE57" s="279"/>
      <c r="AF57" s="272"/>
      <c r="AG57" s="272"/>
      <c r="AH57" s="274"/>
      <c r="AI57" s="274"/>
      <c r="AJ57" s="278"/>
      <c r="AK57" s="274"/>
      <c r="AR57" s="413"/>
    </row>
    <row r="58" spans="1:44" hidden="1">
      <c r="A58" s="398" t="s">
        <v>407</v>
      </c>
      <c r="C58" s="414">
        <v>1191.3721888629</v>
      </c>
      <c r="D58" s="258">
        <v>12.48</v>
      </c>
      <c r="F58" s="415">
        <f>D58*C58</f>
        <v>14868.324917008993</v>
      </c>
      <c r="G58" s="258">
        <f>$G$19</f>
        <v>12.77</v>
      </c>
      <c r="I58" s="415">
        <f t="shared" ref="I58:I61" si="5">(G58*$C58)</f>
        <v>15213.822851779232</v>
      </c>
      <c r="J58" s="415"/>
      <c r="K58" s="258" t="e">
        <f>K19</f>
        <v>#DIV/0!</v>
      </c>
      <c r="M58" s="415" t="e">
        <f t="shared" ref="M58:M61" si="6">(K58*$C58)</f>
        <v>#DIV/0!</v>
      </c>
      <c r="N58" s="415"/>
      <c r="O58" s="258" t="e">
        <f>O19</f>
        <v>#DIV/0!</v>
      </c>
      <c r="Q58" s="415" t="e">
        <f t="shared" ref="Q58:Q61" si="7">(O58*$C58)</f>
        <v>#DIV/0!</v>
      </c>
      <c r="R58" s="415"/>
      <c r="S58" s="258" t="e">
        <f>S19</f>
        <v>#DIV/0!</v>
      </c>
      <c r="U58" s="415" t="e">
        <f t="shared" ref="U58:U61" si="8">(S58*$C58)</f>
        <v>#DIV/0!</v>
      </c>
      <c r="W58" s="274"/>
      <c r="AB58" s="279"/>
      <c r="AC58" s="279"/>
      <c r="AD58" s="279"/>
      <c r="AE58" s="279"/>
      <c r="AF58" s="272"/>
      <c r="AG58" s="272"/>
      <c r="AH58" s="274"/>
      <c r="AI58" s="274"/>
      <c r="AJ58" s="278"/>
      <c r="AK58" s="274"/>
      <c r="AR58" s="413"/>
    </row>
    <row r="59" spans="1:44" hidden="1">
      <c r="A59" s="398" t="s">
        <v>408</v>
      </c>
      <c r="C59" s="414">
        <v>1361.8043880047101</v>
      </c>
      <c r="D59" s="258">
        <v>18.329999999999998</v>
      </c>
      <c r="F59" s="415">
        <f>D59*C59</f>
        <v>24961.874432126333</v>
      </c>
      <c r="G59" s="258">
        <f>$G$20</f>
        <v>18.759999999999998</v>
      </c>
      <c r="I59" s="415">
        <f t="shared" si="5"/>
        <v>25547.450318968356</v>
      </c>
      <c r="J59" s="415"/>
      <c r="K59" s="258" t="e">
        <f>K20</f>
        <v>#DIV/0!</v>
      </c>
      <c r="M59" s="415" t="e">
        <f t="shared" si="6"/>
        <v>#DIV/0!</v>
      </c>
      <c r="N59" s="415"/>
      <c r="O59" s="258" t="e">
        <f>O20</f>
        <v>#DIV/0!</v>
      </c>
      <c r="Q59" s="415" t="e">
        <f t="shared" si="7"/>
        <v>#DIV/0!</v>
      </c>
      <c r="R59" s="415"/>
      <c r="S59" s="258" t="e">
        <f>S20</f>
        <v>#DIV/0!</v>
      </c>
      <c r="U59" s="415" t="e">
        <f t="shared" si="8"/>
        <v>#DIV/0!</v>
      </c>
      <c r="W59" s="274"/>
      <c r="AB59" s="279"/>
      <c r="AC59" s="279"/>
      <c r="AD59" s="279"/>
      <c r="AE59" s="279"/>
      <c r="AF59" s="272"/>
      <c r="AG59" s="272"/>
      <c r="AH59" s="274"/>
      <c r="AI59" s="274"/>
      <c r="AJ59" s="278"/>
      <c r="AK59" s="274"/>
      <c r="AR59" s="413"/>
    </row>
    <row r="60" spans="1:44" hidden="1">
      <c r="A60" s="398" t="s">
        <v>409</v>
      </c>
      <c r="C60" s="414">
        <v>503.93238412641102</v>
      </c>
      <c r="D60" s="258">
        <v>29.57</v>
      </c>
      <c r="F60" s="415">
        <f>D60*C60</f>
        <v>14901.280598617974</v>
      </c>
      <c r="G60" s="258">
        <f>$G$21</f>
        <v>30.28</v>
      </c>
      <c r="I60" s="415">
        <f t="shared" si="5"/>
        <v>15259.072591347727</v>
      </c>
      <c r="J60" s="415"/>
      <c r="K60" s="258" t="e">
        <f>K21</f>
        <v>#DIV/0!</v>
      </c>
      <c r="M60" s="415" t="e">
        <f t="shared" si="6"/>
        <v>#DIV/0!</v>
      </c>
      <c r="N60" s="415"/>
      <c r="O60" s="258" t="e">
        <f>O21</f>
        <v>#DIV/0!</v>
      </c>
      <c r="Q60" s="415" t="e">
        <f t="shared" si="7"/>
        <v>#DIV/0!</v>
      </c>
      <c r="R60" s="415"/>
      <c r="S60" s="258" t="e">
        <f>S21</f>
        <v>#DIV/0!</v>
      </c>
      <c r="U60" s="415" t="e">
        <f t="shared" si="8"/>
        <v>#DIV/0!</v>
      </c>
      <c r="W60" s="274"/>
      <c r="AB60" s="279"/>
      <c r="AC60" s="279"/>
      <c r="AD60" s="279"/>
      <c r="AE60" s="279"/>
      <c r="AF60" s="272"/>
      <c r="AG60" s="272"/>
      <c r="AH60" s="274"/>
      <c r="AI60" s="274"/>
      <c r="AJ60" s="278"/>
      <c r="AK60" s="274"/>
      <c r="AR60" s="413"/>
    </row>
    <row r="61" spans="1:44" hidden="1">
      <c r="A61" s="398" t="s">
        <v>410</v>
      </c>
      <c r="C61" s="414">
        <v>324.1657048160514</v>
      </c>
      <c r="D61" s="258">
        <v>1</v>
      </c>
      <c r="F61" s="415">
        <f>D61*C61</f>
        <v>324.1657048160514</v>
      </c>
      <c r="G61" s="263">
        <f>$G$22</f>
        <v>1</v>
      </c>
      <c r="I61" s="415">
        <f t="shared" si="5"/>
        <v>324.1657048160514</v>
      </c>
      <c r="J61" s="415"/>
      <c r="K61" s="258">
        <f>K22</f>
        <v>1</v>
      </c>
      <c r="M61" s="415">
        <f t="shared" si="6"/>
        <v>324.1657048160514</v>
      </c>
      <c r="N61" s="415"/>
      <c r="O61" s="258" t="str">
        <f>O22</f>
        <v xml:space="preserve"> </v>
      </c>
      <c r="Q61" s="415">
        <f t="shared" si="7"/>
        <v>0</v>
      </c>
      <c r="R61" s="415"/>
      <c r="S61" s="258" t="str">
        <f>S22</f>
        <v xml:space="preserve"> </v>
      </c>
      <c r="U61" s="415">
        <f t="shared" si="8"/>
        <v>0</v>
      </c>
      <c r="V61" s="272"/>
      <c r="W61" s="274"/>
      <c r="AB61" s="272"/>
      <c r="AC61" s="272"/>
      <c r="AD61" s="272"/>
      <c r="AE61" s="272"/>
      <c r="AF61" s="272"/>
      <c r="AG61" s="272"/>
      <c r="AH61" s="274"/>
      <c r="AI61" s="274"/>
      <c r="AJ61" s="274"/>
      <c r="AK61" s="274"/>
      <c r="AR61" s="413"/>
    </row>
    <row r="62" spans="1:44" s="264" customFormat="1" hidden="1">
      <c r="A62" s="264" t="s">
        <v>416</v>
      </c>
      <c r="C62" s="265">
        <f>C64</f>
        <v>2083856</v>
      </c>
      <c r="D62" s="258">
        <v>0</v>
      </c>
      <c r="F62" s="266"/>
      <c r="G62" s="421">
        <f>G23</f>
        <v>0</v>
      </c>
      <c r="H62" s="422" t="s">
        <v>429</v>
      </c>
      <c r="I62" s="266">
        <f>G62*C62/100</f>
        <v>0</v>
      </c>
      <c r="J62" s="266"/>
      <c r="K62" s="421" t="str">
        <f>K23</f>
        <v xml:space="preserve"> </v>
      </c>
      <c r="L62" s="422" t="s">
        <v>429</v>
      </c>
      <c r="M62" s="266" t="e">
        <f>K62*#REF!/100</f>
        <v>#REF!</v>
      </c>
      <c r="N62" s="266"/>
      <c r="O62" s="421" t="str">
        <f>O23</f>
        <v xml:space="preserve"> </v>
      </c>
      <c r="P62" s="422" t="s">
        <v>429</v>
      </c>
      <c r="Q62" s="266">
        <f>O62*G62/100</f>
        <v>0</v>
      </c>
      <c r="R62" s="266"/>
      <c r="S62" s="421">
        <f>S23</f>
        <v>0</v>
      </c>
      <c r="T62" s="422" t="s">
        <v>429</v>
      </c>
      <c r="U62" s="266">
        <f>S62*C62/100</f>
        <v>0</v>
      </c>
      <c r="W62" s="420"/>
      <c r="Z62" s="423"/>
      <c r="AA62" s="423"/>
      <c r="AR62" s="267"/>
    </row>
    <row r="63" spans="1:44" hidden="1">
      <c r="A63" s="398" t="s">
        <v>412</v>
      </c>
      <c r="C63" s="414">
        <v>15518</v>
      </c>
      <c r="D63" s="258"/>
      <c r="F63" s="415"/>
      <c r="G63" s="258"/>
      <c r="I63" s="415"/>
      <c r="J63" s="415"/>
      <c r="K63" s="258"/>
      <c r="M63" s="415"/>
      <c r="N63" s="415"/>
      <c r="O63" s="258"/>
      <c r="Q63" s="415"/>
      <c r="R63" s="415"/>
      <c r="S63" s="258"/>
      <c r="U63" s="415"/>
      <c r="V63" s="272"/>
      <c r="W63" s="272"/>
      <c r="X63" s="272"/>
      <c r="Y63" s="272"/>
      <c r="Z63" s="272"/>
      <c r="AA63" s="272"/>
      <c r="AB63" s="272"/>
      <c r="AC63" s="272"/>
      <c r="AD63" s="272"/>
      <c r="AE63" s="272"/>
      <c r="AF63" s="272"/>
      <c r="AG63" s="272"/>
      <c r="AH63" s="280"/>
      <c r="AI63" s="272"/>
      <c r="AJ63" s="272"/>
      <c r="AK63" s="272"/>
      <c r="AR63" s="413"/>
    </row>
    <row r="64" spans="1:44" hidden="1">
      <c r="A64" s="398" t="s">
        <v>33</v>
      </c>
      <c r="C64" s="414">
        <v>2083856</v>
      </c>
      <c r="D64" s="263"/>
      <c r="F64" s="413">
        <f>SUM(F54:F61)</f>
        <v>298901.96859765274</v>
      </c>
      <c r="G64" s="263"/>
      <c r="I64" s="413">
        <f>SUM(I54:I62)</f>
        <v>305957.56117399369</v>
      </c>
      <c r="J64" s="413"/>
      <c r="K64" s="263"/>
      <c r="M64" s="413" t="e">
        <f>SUM(M54:M62)</f>
        <v>#DIV/0!</v>
      </c>
      <c r="N64" s="413"/>
      <c r="O64" s="263"/>
      <c r="Q64" s="413" t="e">
        <f>SUM(Q54:Q62)</f>
        <v>#DIV/0!</v>
      </c>
      <c r="R64" s="413"/>
      <c r="S64" s="263"/>
      <c r="U64" s="413" t="e">
        <f>SUM(U54:U62)</f>
        <v>#DIV/0!</v>
      </c>
      <c r="V64" s="272"/>
      <c r="W64" s="279"/>
      <c r="X64" s="272"/>
      <c r="Y64" s="272"/>
      <c r="AG64" s="272"/>
      <c r="AH64" s="272"/>
      <c r="AI64" s="272"/>
      <c r="AJ64" s="272"/>
      <c r="AK64" s="272"/>
      <c r="AR64" s="413"/>
    </row>
    <row r="65" spans="1:44" hidden="1">
      <c r="A65" s="398" t="s">
        <v>413</v>
      </c>
      <c r="C65" s="414">
        <v>14372.590194620605</v>
      </c>
      <c r="D65" s="263"/>
      <c r="F65" s="413">
        <v>2323.2050877783413</v>
      </c>
      <c r="G65" s="263"/>
      <c r="I65" s="413">
        <f>F65</f>
        <v>2323.2050877783413</v>
      </c>
      <c r="J65" s="413"/>
      <c r="K65" s="263"/>
      <c r="M65" s="413" t="e">
        <f>M26/I26*I65</f>
        <v>#DIV/0!</v>
      </c>
      <c r="N65" s="413"/>
      <c r="O65" s="263"/>
      <c r="Q65" s="413" t="e">
        <f>Q26/I26*I65</f>
        <v>#DIV/0!</v>
      </c>
      <c r="R65" s="413"/>
      <c r="S65" s="263"/>
      <c r="U65" s="413" t="e">
        <f>U26/I26*I65</f>
        <v>#DIV/0!</v>
      </c>
      <c r="V65" s="439"/>
      <c r="W65" s="279"/>
      <c r="X65" s="272"/>
      <c r="Y65" s="272"/>
      <c r="Z65" s="272"/>
      <c r="AA65" s="272"/>
      <c r="AB65" s="276"/>
      <c r="AC65" s="276"/>
      <c r="AD65" s="276"/>
      <c r="AE65" s="276"/>
      <c r="AF65" s="274"/>
      <c r="AG65" s="272"/>
      <c r="AH65" s="272"/>
      <c r="AI65" s="272"/>
      <c r="AJ65" s="272"/>
      <c r="AK65" s="272"/>
      <c r="AR65" s="413"/>
    </row>
    <row r="66" spans="1:44" ht="16.5" hidden="1" thickBot="1">
      <c r="A66" s="398" t="s">
        <v>6</v>
      </c>
      <c r="C66" s="427">
        <f>C64+C65</f>
        <v>2098228.5901946207</v>
      </c>
      <c r="D66" s="428"/>
      <c r="E66" s="429"/>
      <c r="F66" s="429">
        <f>F64+F65</f>
        <v>301225.17368543107</v>
      </c>
      <c r="G66" s="428"/>
      <c r="H66" s="429"/>
      <c r="I66" s="429">
        <f>I64+I65</f>
        <v>308280.76626177202</v>
      </c>
      <c r="J66" s="415"/>
      <c r="K66" s="428"/>
      <c r="L66" s="429"/>
      <c r="M66" s="429" t="e">
        <f>M64+M65</f>
        <v>#DIV/0!</v>
      </c>
      <c r="N66" s="428"/>
      <c r="O66" s="428"/>
      <c r="P66" s="429"/>
      <c r="Q66" s="429" t="e">
        <f>Q64+Q65</f>
        <v>#DIV/0!</v>
      </c>
      <c r="R66" s="428"/>
      <c r="S66" s="428"/>
      <c r="T66" s="429"/>
      <c r="U66" s="429" t="e">
        <f>U64+U65</f>
        <v>#DIV/0!</v>
      </c>
      <c r="V66" s="440"/>
      <c r="W66" s="441"/>
      <c r="X66" s="272"/>
      <c r="Y66" s="272"/>
      <c r="Z66" s="272"/>
      <c r="AA66" s="272"/>
      <c r="AB66" s="272"/>
      <c r="AC66" s="272"/>
      <c r="AD66" s="272"/>
      <c r="AE66" s="272"/>
      <c r="AF66" s="272"/>
      <c r="AG66" s="272"/>
      <c r="AH66" s="272"/>
      <c r="AI66" s="272"/>
      <c r="AJ66" s="272"/>
      <c r="AK66" s="272"/>
      <c r="AR66" s="413"/>
    </row>
    <row r="67" spans="1:44" hidden="1">
      <c r="C67" s="414"/>
      <c r="D67" s="398" t="s">
        <v>65</v>
      </c>
      <c r="E67" s="414"/>
      <c r="F67" s="413"/>
      <c r="G67" s="435" t="s">
        <v>65</v>
      </c>
      <c r="H67" s="414"/>
      <c r="I67" s="415" t="s">
        <v>65</v>
      </c>
      <c r="J67" s="415"/>
      <c r="K67" s="435" t="s">
        <v>65</v>
      </c>
      <c r="L67" s="414"/>
      <c r="M67" s="415" t="s">
        <v>65</v>
      </c>
      <c r="N67" s="415"/>
      <c r="O67" s="435" t="s">
        <v>65</v>
      </c>
      <c r="P67" s="414"/>
      <c r="Q67" s="415" t="s">
        <v>65</v>
      </c>
      <c r="R67" s="415"/>
      <c r="S67" s="435" t="s">
        <v>65</v>
      </c>
      <c r="T67" s="414"/>
      <c r="U67" s="415" t="s">
        <v>65</v>
      </c>
      <c r="AR67" s="413"/>
    </row>
    <row r="68" spans="1:44" hidden="1">
      <c r="A68" s="412" t="s">
        <v>400</v>
      </c>
      <c r="F68" s="413"/>
      <c r="AR68" s="413"/>
    </row>
    <row r="69" spans="1:44" hidden="1">
      <c r="A69" s="398" t="s">
        <v>418</v>
      </c>
      <c r="F69" s="413"/>
      <c r="V69" s="272"/>
      <c r="W69" s="272"/>
      <c r="X69" s="272"/>
      <c r="Y69" s="272"/>
      <c r="Z69" s="272"/>
      <c r="AA69" s="272"/>
      <c r="AB69" s="272"/>
      <c r="AC69" s="272"/>
      <c r="AD69" s="272"/>
      <c r="AE69" s="272"/>
      <c r="AF69" s="272"/>
      <c r="AG69" s="272"/>
      <c r="AH69" s="272"/>
      <c r="AI69" s="272"/>
      <c r="AJ69" s="272"/>
      <c r="AK69" s="272"/>
      <c r="AR69" s="413"/>
    </row>
    <row r="70" spans="1:44" hidden="1">
      <c r="F70" s="413"/>
      <c r="V70" s="272"/>
      <c r="W70" s="272"/>
      <c r="X70" s="272"/>
      <c r="Y70" s="272"/>
      <c r="Z70" s="272"/>
      <c r="AA70" s="272"/>
      <c r="AB70" s="272"/>
      <c r="AC70" s="272"/>
      <c r="AD70" s="272"/>
      <c r="AE70" s="272"/>
      <c r="AF70" s="272"/>
      <c r="AG70" s="272"/>
      <c r="AH70" s="272"/>
      <c r="AI70" s="272"/>
      <c r="AJ70" s="272"/>
      <c r="AK70" s="272"/>
      <c r="AR70" s="413"/>
    </row>
    <row r="71" spans="1:44" hidden="1">
      <c r="A71" s="398" t="s">
        <v>402</v>
      </c>
      <c r="F71" s="413"/>
      <c r="V71" s="272"/>
      <c r="W71" s="272"/>
      <c r="Z71" s="438"/>
      <c r="AA71" s="438"/>
      <c r="AB71" s="273"/>
      <c r="AC71" s="273"/>
      <c r="AD71" s="273"/>
      <c r="AE71" s="273"/>
      <c r="AF71" s="274"/>
      <c r="AG71" s="275"/>
      <c r="AH71" s="272"/>
      <c r="AI71" s="272"/>
      <c r="AJ71" s="272"/>
      <c r="AK71" s="272"/>
      <c r="AR71" s="413"/>
    </row>
    <row r="72" spans="1:44" hidden="1">
      <c r="A72" s="398" t="s">
        <v>403</v>
      </c>
      <c r="C72" s="414">
        <v>604.99709761288204</v>
      </c>
      <c r="D72" s="258">
        <v>10.98</v>
      </c>
      <c r="F72" s="415">
        <f>D72*C72</f>
        <v>6642.8681317894452</v>
      </c>
      <c r="G72" s="258">
        <f>$G$15</f>
        <v>11.24</v>
      </c>
      <c r="I72" s="415">
        <f t="shared" ref="I72:I74" si="9">(G72*$C72)</f>
        <v>6800.1673771687947</v>
      </c>
      <c r="J72" s="415"/>
      <c r="K72" s="258" t="e">
        <f>K15</f>
        <v>#DIV/0!</v>
      </c>
      <c r="M72" s="415" t="e">
        <f t="shared" ref="M72:M74" si="10">(K72*$C72)</f>
        <v>#DIV/0!</v>
      </c>
      <c r="N72" s="415"/>
      <c r="O72" s="258" t="e">
        <f>O15</f>
        <v>#DIV/0!</v>
      </c>
      <c r="Q72" s="415" t="e">
        <f t="shared" ref="Q72:Q74" si="11">(O72*$C72)</f>
        <v>#DIV/0!</v>
      </c>
      <c r="R72" s="415"/>
      <c r="S72" s="258" t="e">
        <f>S15</f>
        <v>#DIV/0!</v>
      </c>
      <c r="U72" s="415" t="e">
        <f t="shared" ref="U72:U74" si="12">(S72*$C72)</f>
        <v>#DIV/0!</v>
      </c>
      <c r="W72" s="274"/>
      <c r="Z72" s="272"/>
      <c r="AA72" s="272"/>
      <c r="AB72" s="276"/>
      <c r="AC72" s="276"/>
      <c r="AD72" s="276"/>
      <c r="AE72" s="276"/>
      <c r="AF72" s="277"/>
      <c r="AG72" s="272"/>
      <c r="AH72" s="274"/>
      <c r="AI72" s="274"/>
      <c r="AJ72" s="278"/>
      <c r="AK72" s="274"/>
      <c r="AR72" s="413"/>
    </row>
    <row r="73" spans="1:44" hidden="1">
      <c r="A73" s="398" t="s">
        <v>404</v>
      </c>
      <c r="C73" s="414">
        <v>401.56488078949502</v>
      </c>
      <c r="D73" s="258">
        <v>20.88</v>
      </c>
      <c r="F73" s="415">
        <f>D73*C73</f>
        <v>8384.6747108846557</v>
      </c>
      <c r="G73" s="258">
        <f>$G$16</f>
        <v>21.369999999999997</v>
      </c>
      <c r="I73" s="415">
        <f t="shared" si="9"/>
        <v>8581.4415024715072</v>
      </c>
      <c r="J73" s="415"/>
      <c r="K73" s="258" t="e">
        <f>K16</f>
        <v>#DIV/0!</v>
      </c>
      <c r="M73" s="415" t="e">
        <f t="shared" si="10"/>
        <v>#DIV/0!</v>
      </c>
      <c r="N73" s="415"/>
      <c r="O73" s="258" t="e">
        <f>O16</f>
        <v>#DIV/0!</v>
      </c>
      <c r="Q73" s="415" t="e">
        <f t="shared" si="11"/>
        <v>#DIV/0!</v>
      </c>
      <c r="R73" s="415"/>
      <c r="S73" s="258" t="e">
        <f>S16</f>
        <v>#DIV/0!</v>
      </c>
      <c r="U73" s="415" t="e">
        <f t="shared" si="12"/>
        <v>#DIV/0!</v>
      </c>
      <c r="W73" s="274"/>
      <c r="AB73" s="279"/>
      <c r="AC73" s="279"/>
      <c r="AD73" s="279"/>
      <c r="AE73" s="279"/>
      <c r="AF73" s="272"/>
      <c r="AG73" s="272"/>
      <c r="AH73" s="274"/>
      <c r="AI73" s="274"/>
      <c r="AJ73" s="278"/>
      <c r="AK73" s="274"/>
      <c r="AR73" s="413"/>
    </row>
    <row r="74" spans="1:44" hidden="1">
      <c r="A74" s="398" t="s">
        <v>405</v>
      </c>
      <c r="C74" s="414">
        <v>37.033422524669703</v>
      </c>
      <c r="D74" s="258">
        <v>43.21</v>
      </c>
      <c r="F74" s="415">
        <f>D74*C74</f>
        <v>1600.2141872909779</v>
      </c>
      <c r="G74" s="258">
        <f>$G$17</f>
        <v>44.25</v>
      </c>
      <c r="I74" s="415">
        <f t="shared" si="9"/>
        <v>1638.7289467166343</v>
      </c>
      <c r="J74" s="415"/>
      <c r="K74" s="258" t="e">
        <f>K17</f>
        <v>#DIV/0!</v>
      </c>
      <c r="M74" s="415" t="e">
        <f t="shared" si="10"/>
        <v>#DIV/0!</v>
      </c>
      <c r="N74" s="415"/>
      <c r="O74" s="258" t="e">
        <f>O17</f>
        <v>#DIV/0!</v>
      </c>
      <c r="Q74" s="415" t="e">
        <f t="shared" si="11"/>
        <v>#DIV/0!</v>
      </c>
      <c r="R74" s="415"/>
      <c r="S74" s="258" t="e">
        <f>S17</f>
        <v>#DIV/0!</v>
      </c>
      <c r="U74" s="415" t="e">
        <f t="shared" si="12"/>
        <v>#DIV/0!</v>
      </c>
      <c r="W74" s="274"/>
      <c r="AB74" s="279"/>
      <c r="AC74" s="279"/>
      <c r="AD74" s="279"/>
      <c r="AE74" s="279"/>
      <c r="AF74" s="272"/>
      <c r="AG74" s="272"/>
      <c r="AH74" s="274"/>
      <c r="AI74" s="274"/>
      <c r="AJ74" s="278"/>
      <c r="AK74" s="274"/>
      <c r="AR74" s="413"/>
    </row>
    <row r="75" spans="1:44" hidden="1">
      <c r="A75" s="398" t="s">
        <v>406</v>
      </c>
      <c r="C75" s="414"/>
      <c r="D75" s="258"/>
      <c r="F75" s="415"/>
      <c r="G75" s="258"/>
      <c r="I75" s="415"/>
      <c r="J75" s="415"/>
      <c r="K75" s="258"/>
      <c r="M75" s="415"/>
      <c r="N75" s="415"/>
      <c r="O75" s="258"/>
      <c r="Q75" s="415"/>
      <c r="R75" s="415"/>
      <c r="S75" s="258"/>
      <c r="U75" s="415"/>
      <c r="W75" s="274"/>
      <c r="AB75" s="279"/>
      <c r="AC75" s="279"/>
      <c r="AD75" s="279"/>
      <c r="AE75" s="279"/>
      <c r="AF75" s="272"/>
      <c r="AG75" s="272"/>
      <c r="AH75" s="274"/>
      <c r="AI75" s="274"/>
      <c r="AJ75" s="278"/>
      <c r="AK75" s="274"/>
      <c r="AR75" s="413"/>
    </row>
    <row r="76" spans="1:44" hidden="1">
      <c r="A76" s="398" t="s">
        <v>407</v>
      </c>
      <c r="C76" s="414">
        <v>12</v>
      </c>
      <c r="D76" s="258">
        <v>12.48</v>
      </c>
      <c r="F76" s="415">
        <f>D76*C76</f>
        <v>149.76</v>
      </c>
      <c r="G76" s="258">
        <f>$G$19</f>
        <v>12.77</v>
      </c>
      <c r="I76" s="415">
        <f t="shared" ref="I76:I79" si="13">(G76*$C76)</f>
        <v>153.24</v>
      </c>
      <c r="J76" s="415"/>
      <c r="K76" s="258" t="e">
        <f>K19</f>
        <v>#DIV/0!</v>
      </c>
      <c r="M76" s="415" t="e">
        <f t="shared" ref="M76:M79" si="14">(K76*$C76)</f>
        <v>#DIV/0!</v>
      </c>
      <c r="N76" s="415"/>
      <c r="O76" s="258" t="e">
        <f>O19</f>
        <v>#DIV/0!</v>
      </c>
      <c r="Q76" s="415" t="e">
        <f t="shared" ref="Q76:Q79" si="15">(O76*$C76)</f>
        <v>#DIV/0!</v>
      </c>
      <c r="R76" s="415"/>
      <c r="S76" s="258" t="e">
        <f>S19</f>
        <v>#DIV/0!</v>
      </c>
      <c r="U76" s="415" t="e">
        <f t="shared" ref="U76:U79" si="16">(S76*$C76)</f>
        <v>#DIV/0!</v>
      </c>
      <c r="W76" s="274"/>
      <c r="AB76" s="279"/>
      <c r="AC76" s="279"/>
      <c r="AD76" s="279"/>
      <c r="AE76" s="279"/>
      <c r="AF76" s="272"/>
      <c r="AG76" s="272"/>
      <c r="AH76" s="274"/>
      <c r="AI76" s="274"/>
      <c r="AJ76" s="278"/>
      <c r="AK76" s="274"/>
      <c r="AR76" s="413"/>
    </row>
    <row r="77" spans="1:44" hidden="1">
      <c r="A77" s="398" t="s">
        <v>408</v>
      </c>
      <c r="C77" s="414">
        <v>96.000818853397803</v>
      </c>
      <c r="D77" s="258">
        <v>18.329999999999998</v>
      </c>
      <c r="F77" s="415">
        <f>D77*C77</f>
        <v>1759.6950095827815</v>
      </c>
      <c r="G77" s="258">
        <f>$G$20</f>
        <v>18.759999999999998</v>
      </c>
      <c r="I77" s="415">
        <f t="shared" si="13"/>
        <v>1800.9753616897426</v>
      </c>
      <c r="J77" s="415"/>
      <c r="K77" s="258" t="e">
        <f>K20</f>
        <v>#DIV/0!</v>
      </c>
      <c r="M77" s="415" t="e">
        <f t="shared" si="14"/>
        <v>#DIV/0!</v>
      </c>
      <c r="N77" s="415"/>
      <c r="O77" s="258" t="e">
        <f>O20</f>
        <v>#DIV/0!</v>
      </c>
      <c r="Q77" s="415" t="e">
        <f t="shared" si="15"/>
        <v>#DIV/0!</v>
      </c>
      <c r="R77" s="415"/>
      <c r="S77" s="258" t="e">
        <f>S20</f>
        <v>#DIV/0!</v>
      </c>
      <c r="U77" s="415" t="e">
        <f t="shared" si="16"/>
        <v>#DIV/0!</v>
      </c>
      <c r="W77" s="274"/>
      <c r="AB77" s="279"/>
      <c r="AC77" s="279"/>
      <c r="AD77" s="279"/>
      <c r="AE77" s="279"/>
      <c r="AF77" s="272"/>
      <c r="AG77" s="272"/>
      <c r="AH77" s="274"/>
      <c r="AI77" s="274"/>
      <c r="AJ77" s="278"/>
      <c r="AK77" s="274"/>
      <c r="AR77" s="413"/>
    </row>
    <row r="78" spans="1:44" hidden="1">
      <c r="A78" s="398" t="s">
        <v>409</v>
      </c>
      <c r="C78" s="414">
        <v>2.0666895840495001</v>
      </c>
      <c r="D78" s="258">
        <v>29.57</v>
      </c>
      <c r="F78" s="415">
        <f>D78*C78</f>
        <v>61.11201100034372</v>
      </c>
      <c r="G78" s="258">
        <f>$G$21</f>
        <v>30.28</v>
      </c>
      <c r="I78" s="415">
        <f t="shared" si="13"/>
        <v>62.579360605018863</v>
      </c>
      <c r="J78" s="415"/>
      <c r="K78" s="258" t="e">
        <f>K21</f>
        <v>#DIV/0!</v>
      </c>
      <c r="M78" s="415" t="e">
        <f t="shared" si="14"/>
        <v>#DIV/0!</v>
      </c>
      <c r="N78" s="415"/>
      <c r="O78" s="258" t="e">
        <f>O21</f>
        <v>#DIV/0!</v>
      </c>
      <c r="Q78" s="415" t="e">
        <f t="shared" si="15"/>
        <v>#DIV/0!</v>
      </c>
      <c r="R78" s="415"/>
      <c r="S78" s="258" t="e">
        <f>S21</f>
        <v>#DIV/0!</v>
      </c>
      <c r="U78" s="415" t="e">
        <f t="shared" si="16"/>
        <v>#DIV/0!</v>
      </c>
      <c r="W78" s="274"/>
      <c r="AB78" s="279"/>
      <c r="AC78" s="279"/>
      <c r="AD78" s="279"/>
      <c r="AE78" s="279"/>
      <c r="AF78" s="272"/>
      <c r="AG78" s="272"/>
      <c r="AH78" s="274"/>
      <c r="AI78" s="274"/>
      <c r="AJ78" s="278"/>
      <c r="AK78" s="274"/>
      <c r="AR78" s="413"/>
    </row>
    <row r="79" spans="1:44" hidden="1">
      <c r="A79" s="398" t="s">
        <v>410</v>
      </c>
      <c r="C79" s="414">
        <v>131.99965205054301</v>
      </c>
      <c r="D79" s="258">
        <v>1</v>
      </c>
      <c r="F79" s="415">
        <f>D79*C79</f>
        <v>131.99965205054301</v>
      </c>
      <c r="G79" s="263">
        <f>$G$22</f>
        <v>1</v>
      </c>
      <c r="I79" s="415">
        <f t="shared" si="13"/>
        <v>131.99965205054301</v>
      </c>
      <c r="J79" s="415"/>
      <c r="K79" s="258">
        <f>K22</f>
        <v>1</v>
      </c>
      <c r="M79" s="415">
        <f t="shared" si="14"/>
        <v>131.99965205054301</v>
      </c>
      <c r="N79" s="415"/>
      <c r="O79" s="258" t="str">
        <f>O22</f>
        <v xml:space="preserve"> </v>
      </c>
      <c r="Q79" s="415">
        <f t="shared" si="15"/>
        <v>0</v>
      </c>
      <c r="R79" s="415"/>
      <c r="S79" s="258" t="str">
        <f>S22</f>
        <v xml:space="preserve"> </v>
      </c>
      <c r="U79" s="415">
        <f t="shared" si="16"/>
        <v>0</v>
      </c>
      <c r="V79" s="272"/>
      <c r="W79" s="274"/>
      <c r="AB79" s="272"/>
      <c r="AC79" s="272"/>
      <c r="AD79" s="272"/>
      <c r="AE79" s="272"/>
      <c r="AF79" s="272"/>
      <c r="AG79" s="272"/>
      <c r="AH79" s="274"/>
      <c r="AI79" s="274"/>
      <c r="AJ79" s="274"/>
      <c r="AK79" s="274"/>
      <c r="AR79" s="413"/>
    </row>
    <row r="80" spans="1:44" s="264" customFormat="1" hidden="1">
      <c r="A80" s="264" t="s">
        <v>416</v>
      </c>
      <c r="C80" s="265">
        <f>C82</f>
        <v>140168</v>
      </c>
      <c r="D80" s="258">
        <v>0</v>
      </c>
      <c r="F80" s="266"/>
      <c r="G80" s="421">
        <f>G23</f>
        <v>0</v>
      </c>
      <c r="H80" s="422" t="s">
        <v>429</v>
      </c>
      <c r="I80" s="266">
        <f>G80*C80/100</f>
        <v>0</v>
      </c>
      <c r="J80" s="266"/>
      <c r="K80" s="421" t="str">
        <f>K23</f>
        <v xml:space="preserve"> </v>
      </c>
      <c r="L80" s="422" t="s">
        <v>429</v>
      </c>
      <c r="M80" s="266" t="e">
        <f>K80*#REF!/100</f>
        <v>#REF!</v>
      </c>
      <c r="N80" s="266"/>
      <c r="O80" s="421" t="str">
        <f>O23</f>
        <v xml:space="preserve"> </v>
      </c>
      <c r="P80" s="422" t="s">
        <v>429</v>
      </c>
      <c r="Q80" s="266">
        <f>O80*G80/100</f>
        <v>0</v>
      </c>
      <c r="R80" s="266"/>
      <c r="S80" s="421">
        <f>S23</f>
        <v>0</v>
      </c>
      <c r="T80" s="422" t="s">
        <v>429</v>
      </c>
      <c r="U80" s="266">
        <f>S80*C80/100</f>
        <v>0</v>
      </c>
      <c r="W80" s="420"/>
      <c r="Z80" s="423"/>
      <c r="AA80" s="423"/>
      <c r="AR80" s="267"/>
    </row>
    <row r="81" spans="1:44" hidden="1">
      <c r="A81" s="398" t="s">
        <v>412</v>
      </c>
      <c r="C81" s="414">
        <v>641</v>
      </c>
      <c r="D81" s="258"/>
      <c r="F81" s="415"/>
      <c r="G81" s="258"/>
      <c r="I81" s="415"/>
      <c r="J81" s="415"/>
      <c r="K81" s="258"/>
      <c r="M81" s="415"/>
      <c r="N81" s="415"/>
      <c r="O81" s="258"/>
      <c r="Q81" s="415"/>
      <c r="R81" s="415"/>
      <c r="S81" s="258"/>
      <c r="U81" s="415"/>
      <c r="V81" s="272"/>
      <c r="W81" s="272"/>
      <c r="X81" s="272"/>
      <c r="Y81" s="272"/>
      <c r="Z81" s="272"/>
      <c r="AA81" s="272"/>
      <c r="AB81" s="272"/>
      <c r="AC81" s="272"/>
      <c r="AD81" s="272"/>
      <c r="AE81" s="272"/>
      <c r="AF81" s="272"/>
      <c r="AG81" s="272"/>
      <c r="AH81" s="280"/>
      <c r="AI81" s="272"/>
      <c r="AJ81" s="272"/>
      <c r="AK81" s="272"/>
      <c r="AR81" s="413"/>
    </row>
    <row r="82" spans="1:44" hidden="1">
      <c r="A82" s="398" t="s">
        <v>33</v>
      </c>
      <c r="C82" s="414">
        <v>140168</v>
      </c>
      <c r="D82" s="263"/>
      <c r="F82" s="413">
        <f>SUM(F72:F79)</f>
        <v>18730.323702598747</v>
      </c>
      <c r="G82" s="263"/>
      <c r="I82" s="413">
        <f>SUM(I72:I80)</f>
        <v>19169.132200702243</v>
      </c>
      <c r="J82" s="413"/>
      <c r="K82" s="263"/>
      <c r="M82" s="413" t="e">
        <f>SUM(M72:M80)</f>
        <v>#DIV/0!</v>
      </c>
      <c r="N82" s="413"/>
      <c r="O82" s="263"/>
      <c r="Q82" s="413" t="e">
        <f>SUM(Q72:Q80)</f>
        <v>#DIV/0!</v>
      </c>
      <c r="R82" s="413"/>
      <c r="S82" s="263"/>
      <c r="U82" s="413" t="e">
        <f>SUM(U72:U80)</f>
        <v>#DIV/0!</v>
      </c>
      <c r="V82" s="272"/>
      <c r="W82" s="279"/>
      <c r="X82" s="272"/>
      <c r="Y82" s="272"/>
      <c r="AG82" s="272"/>
      <c r="AH82" s="272"/>
      <c r="AI82" s="272"/>
      <c r="AJ82" s="272"/>
      <c r="AK82" s="272"/>
      <c r="AR82" s="413"/>
    </row>
    <row r="83" spans="1:44" hidden="1">
      <c r="A83" s="398" t="s">
        <v>413</v>
      </c>
      <c r="C83" s="414">
        <v>435.81097248984889</v>
      </c>
      <c r="D83" s="263"/>
      <c r="F83" s="413">
        <v>59.072572994694113</v>
      </c>
      <c r="G83" s="263"/>
      <c r="I83" s="413">
        <f>F83</f>
        <v>59.072572994694113</v>
      </c>
      <c r="J83" s="413"/>
      <c r="K83" s="263"/>
      <c r="M83" s="413" t="e">
        <f>M26/I26*I83</f>
        <v>#DIV/0!</v>
      </c>
      <c r="N83" s="413"/>
      <c r="O83" s="263"/>
      <c r="Q83" s="413" t="e">
        <f>Q26/I26*I83</f>
        <v>#DIV/0!</v>
      </c>
      <c r="R83" s="413"/>
      <c r="S83" s="263"/>
      <c r="U83" s="413" t="e">
        <f>U26/I26*I83</f>
        <v>#DIV/0!</v>
      </c>
      <c r="V83" s="439"/>
      <c r="W83" s="279"/>
      <c r="X83" s="272"/>
      <c r="Y83" s="272"/>
      <c r="Z83" s="272"/>
      <c r="AA83" s="272"/>
      <c r="AB83" s="276"/>
      <c r="AC83" s="276"/>
      <c r="AD83" s="276"/>
      <c r="AE83" s="276"/>
      <c r="AF83" s="274"/>
      <c r="AG83" s="272"/>
      <c r="AH83" s="272"/>
      <c r="AI83" s="272"/>
      <c r="AJ83" s="272"/>
      <c r="AK83" s="272"/>
      <c r="AR83" s="413"/>
    </row>
    <row r="84" spans="1:44" ht="16.5" hidden="1" thickBot="1">
      <c r="A84" s="398" t="s">
        <v>6</v>
      </c>
      <c r="C84" s="427">
        <f>C82+C83</f>
        <v>140603.81097248985</v>
      </c>
      <c r="D84" s="428"/>
      <c r="E84" s="429"/>
      <c r="F84" s="429">
        <f>F82+F83</f>
        <v>18789.396275593441</v>
      </c>
      <c r="G84" s="428"/>
      <c r="H84" s="429"/>
      <c r="I84" s="429">
        <f>I82+I83</f>
        <v>19228.204773696936</v>
      </c>
      <c r="J84" s="415"/>
      <c r="K84" s="428"/>
      <c r="L84" s="429"/>
      <c r="M84" s="429" t="e">
        <f>M82+M83</f>
        <v>#DIV/0!</v>
      </c>
      <c r="N84" s="428"/>
      <c r="O84" s="428"/>
      <c r="P84" s="429"/>
      <c r="Q84" s="429" t="e">
        <f>Q82+Q83</f>
        <v>#DIV/0!</v>
      </c>
      <c r="R84" s="428"/>
      <c r="S84" s="428"/>
      <c r="T84" s="429"/>
      <c r="U84" s="429" t="e">
        <f>U82+U83</f>
        <v>#DIV/0!</v>
      </c>
      <c r="V84" s="440"/>
      <c r="W84" s="441"/>
      <c r="X84" s="272"/>
      <c r="Y84" s="272"/>
      <c r="Z84" s="272"/>
      <c r="AA84" s="272"/>
      <c r="AB84" s="272"/>
      <c r="AC84" s="272"/>
      <c r="AD84" s="272"/>
      <c r="AE84" s="272"/>
      <c r="AF84" s="272"/>
      <c r="AG84" s="272"/>
      <c r="AH84" s="272"/>
      <c r="AI84" s="272"/>
      <c r="AJ84" s="272"/>
      <c r="AK84" s="272"/>
      <c r="AR84" s="413"/>
    </row>
    <row r="85" spans="1:44" hidden="1">
      <c r="C85" s="414"/>
      <c r="D85" s="398" t="s">
        <v>65</v>
      </c>
      <c r="E85" s="414"/>
      <c r="F85" s="413"/>
      <c r="G85" s="435" t="s">
        <v>65</v>
      </c>
      <c r="H85" s="414"/>
      <c r="I85" s="415" t="s">
        <v>65</v>
      </c>
      <c r="J85" s="415"/>
      <c r="K85" s="435" t="s">
        <v>65</v>
      </c>
      <c r="L85" s="414"/>
      <c r="M85" s="415" t="s">
        <v>65</v>
      </c>
      <c r="N85" s="415"/>
      <c r="O85" s="435" t="s">
        <v>65</v>
      </c>
      <c r="P85" s="414"/>
      <c r="Q85" s="415" t="s">
        <v>65</v>
      </c>
      <c r="R85" s="415"/>
      <c r="S85" s="435" t="s">
        <v>65</v>
      </c>
      <c r="T85" s="414"/>
      <c r="U85" s="415" t="s">
        <v>65</v>
      </c>
      <c r="AR85" s="413"/>
    </row>
    <row r="86" spans="1:44" hidden="1">
      <c r="A86" s="412" t="s">
        <v>419</v>
      </c>
      <c r="B86" s="435"/>
      <c r="C86" s="435"/>
      <c r="D86" s="442"/>
      <c r="E86" s="435"/>
      <c r="F86" s="435"/>
      <c r="G86" s="442"/>
      <c r="H86" s="435"/>
      <c r="I86" s="435"/>
      <c r="J86" s="435"/>
      <c r="K86" s="442"/>
      <c r="L86" s="435"/>
      <c r="M86" s="435"/>
      <c r="N86" s="435"/>
      <c r="O86" s="442"/>
      <c r="P86" s="435"/>
      <c r="Q86" s="435"/>
      <c r="R86" s="435"/>
      <c r="S86" s="442"/>
      <c r="T86" s="435"/>
      <c r="U86" s="435"/>
      <c r="AR86" s="413"/>
    </row>
    <row r="87" spans="1:44" hidden="1">
      <c r="A87" s="435" t="s">
        <v>423</v>
      </c>
      <c r="B87" s="435"/>
      <c r="C87" s="435"/>
      <c r="D87" s="442"/>
      <c r="E87" s="435"/>
      <c r="F87" s="435"/>
      <c r="G87" s="442"/>
      <c r="H87" s="435"/>
      <c r="I87" s="435"/>
      <c r="J87" s="435"/>
      <c r="K87" s="442"/>
      <c r="L87" s="435"/>
      <c r="M87" s="435"/>
      <c r="N87" s="435"/>
      <c r="O87" s="442"/>
      <c r="P87" s="435"/>
      <c r="Q87" s="435"/>
      <c r="R87" s="435"/>
      <c r="S87" s="442"/>
      <c r="T87" s="435"/>
      <c r="U87" s="435"/>
      <c r="V87" s="443"/>
      <c r="AR87" s="413"/>
    </row>
    <row r="88" spans="1:44" hidden="1">
      <c r="A88" s="444"/>
      <c r="B88" s="435"/>
      <c r="C88" s="435"/>
      <c r="D88" s="442"/>
      <c r="E88" s="435"/>
      <c r="F88" s="435"/>
      <c r="G88" s="442"/>
      <c r="H88" s="435"/>
      <c r="I88" s="435"/>
      <c r="J88" s="435"/>
      <c r="K88" s="442"/>
      <c r="L88" s="435"/>
      <c r="M88" s="435"/>
      <c r="N88" s="435"/>
      <c r="O88" s="442"/>
      <c r="P88" s="435"/>
      <c r="Q88" s="435"/>
      <c r="R88" s="435"/>
      <c r="S88" s="442"/>
      <c r="T88" s="435"/>
      <c r="U88" s="435"/>
      <c r="X88" s="426"/>
      <c r="Y88" s="426"/>
      <c r="AR88" s="413"/>
    </row>
    <row r="89" spans="1:44" hidden="1">
      <c r="A89" s="435" t="s">
        <v>426</v>
      </c>
      <c r="B89" s="435"/>
      <c r="C89" s="442">
        <f>C108+C123+C138+C153</f>
        <v>1263103.7974192717</v>
      </c>
      <c r="D89" s="445">
        <v>7.75</v>
      </c>
      <c r="E89" s="435"/>
      <c r="F89" s="415">
        <f>F108+F123+F138+F153</f>
        <v>9789055</v>
      </c>
      <c r="G89" s="445">
        <v>7.75</v>
      </c>
      <c r="H89" s="435"/>
      <c r="I89" s="415">
        <f>I108+I123+I138+I153</f>
        <v>9789055</v>
      </c>
      <c r="J89" s="415"/>
      <c r="K89" s="445">
        <v>7.75</v>
      </c>
      <c r="L89" s="435"/>
      <c r="M89" s="415">
        <f>M108+M123+M138+M153</f>
        <v>9789054.4299993571</v>
      </c>
      <c r="N89" s="415"/>
      <c r="O89" s="445" t="s">
        <v>65</v>
      </c>
      <c r="P89" s="435"/>
      <c r="Q89" s="415">
        <f>O89*C89</f>
        <v>0</v>
      </c>
      <c r="R89" s="415"/>
      <c r="S89" s="445" t="s">
        <v>65</v>
      </c>
      <c r="T89" s="435"/>
      <c r="U89" s="415">
        <f>S89*C89</f>
        <v>0</v>
      </c>
      <c r="X89" s="432"/>
      <c r="Y89" s="446"/>
      <c r="AR89" s="413"/>
    </row>
    <row r="90" spans="1:44" hidden="1">
      <c r="A90" s="435" t="s">
        <v>428</v>
      </c>
      <c r="B90" s="435"/>
      <c r="C90" s="442">
        <f>C109+C124+C139+C154</f>
        <v>706991944.07558155</v>
      </c>
      <c r="D90" s="447">
        <v>6.548</v>
      </c>
      <c r="E90" s="435" t="s">
        <v>429</v>
      </c>
      <c r="F90" s="415">
        <f>F109+F124+F139+F154</f>
        <v>46293832</v>
      </c>
      <c r="G90" s="447">
        <v>6.7170000000000005</v>
      </c>
      <c r="H90" s="435" t="s">
        <v>429</v>
      </c>
      <c r="I90" s="415">
        <f>I109+I124+I139+I154</f>
        <v>47488648</v>
      </c>
      <c r="J90" s="415"/>
      <c r="K90" s="447" t="e">
        <v>#DIV/0!</v>
      </c>
      <c r="L90" s="435" t="s">
        <v>429</v>
      </c>
      <c r="M90" s="415" t="e">
        <f>K90*C90/100</f>
        <v>#DIV/0!</v>
      </c>
      <c r="N90" s="435" t="s">
        <v>65</v>
      </c>
      <c r="O90" s="447" t="e">
        <v>#DIV/0!</v>
      </c>
      <c r="P90" s="435" t="s">
        <v>429</v>
      </c>
      <c r="Q90" s="415" t="e">
        <f>O90*C90/100</f>
        <v>#DIV/0!</v>
      </c>
      <c r="R90" s="415"/>
      <c r="S90" s="447" t="e">
        <v>#DIV/0!</v>
      </c>
      <c r="T90" s="435" t="s">
        <v>429</v>
      </c>
      <c r="U90" s="415" t="e">
        <f>(X104-U89-U92-U93-U94-U95-U96-U100)*I90/(I90+I91)</f>
        <v>#DIV/0!</v>
      </c>
      <c r="X90" s="432"/>
      <c r="Y90" s="448"/>
      <c r="Z90" s="448"/>
      <c r="AB90" s="299"/>
      <c r="AD90" s="413"/>
      <c r="AE90" s="413"/>
      <c r="AF90" s="299"/>
      <c r="AR90" s="413"/>
    </row>
    <row r="91" spans="1:44" hidden="1">
      <c r="A91" s="435" t="s">
        <v>431</v>
      </c>
      <c r="B91" s="435"/>
      <c r="C91" s="442">
        <f>C110+C125+C140+C155</f>
        <v>843225109.61000884</v>
      </c>
      <c r="D91" s="447">
        <v>10.35</v>
      </c>
      <c r="E91" s="435" t="s">
        <v>429</v>
      </c>
      <c r="F91" s="415">
        <f>F110+F125+F140+F155</f>
        <v>87273799</v>
      </c>
      <c r="G91" s="447">
        <v>10.613</v>
      </c>
      <c r="H91" s="435" t="s">
        <v>429</v>
      </c>
      <c r="I91" s="415">
        <f>I110+I125+I140+I155</f>
        <v>89491481</v>
      </c>
      <c r="J91" s="415"/>
      <c r="K91" s="447" t="e">
        <v>#DIV/0!</v>
      </c>
      <c r="L91" s="435" t="s">
        <v>429</v>
      </c>
      <c r="M91" s="415" t="e">
        <f>K91*C91/100</f>
        <v>#DIV/0!</v>
      </c>
      <c r="N91" s="435" t="s">
        <v>65</v>
      </c>
      <c r="O91" s="447" t="e">
        <v>#DIV/0!</v>
      </c>
      <c r="P91" s="435" t="s">
        <v>429</v>
      </c>
      <c r="Q91" s="415" t="e">
        <f>O91*C91/100</f>
        <v>#DIV/0!</v>
      </c>
      <c r="R91" s="415"/>
      <c r="S91" s="447" t="e">
        <v>#DIV/0!</v>
      </c>
      <c r="T91" s="435" t="s">
        <v>429</v>
      </c>
      <c r="U91" s="415" t="e">
        <f>S91*C91/100</f>
        <v>#DIV/0!</v>
      </c>
      <c r="V91" s="449"/>
      <c r="X91" s="432"/>
      <c r="Y91" s="448"/>
      <c r="Z91" s="448"/>
      <c r="AB91" s="299"/>
      <c r="AD91" s="301"/>
      <c r="AE91" s="301"/>
      <c r="AF91" s="299"/>
      <c r="AR91" s="413"/>
    </row>
    <row r="92" spans="1:44" hidden="1">
      <c r="A92" s="435" t="s">
        <v>433</v>
      </c>
      <c r="B92" s="435"/>
      <c r="C92" s="442">
        <f>C111+C126+C141+C156</f>
        <v>5306</v>
      </c>
      <c r="D92" s="445">
        <v>1.74</v>
      </c>
      <c r="E92" s="435"/>
      <c r="F92" s="415">
        <f>F111+F126+F141+F156</f>
        <v>9232</v>
      </c>
      <c r="G92" s="445">
        <v>1.78</v>
      </c>
      <c r="H92" s="435"/>
      <c r="I92" s="415">
        <f>I111+I126+I141+I156</f>
        <v>9444</v>
      </c>
      <c r="J92" s="415"/>
      <c r="K92" s="445" t="s">
        <v>65</v>
      </c>
      <c r="L92" s="435"/>
      <c r="M92" s="415">
        <f>K92*C92</f>
        <v>0</v>
      </c>
      <c r="N92" s="415"/>
      <c r="O92" s="445" t="s">
        <v>65</v>
      </c>
      <c r="P92" s="435"/>
      <c r="Q92" s="415">
        <f>O92*C92</f>
        <v>0</v>
      </c>
      <c r="R92" s="415"/>
      <c r="S92" s="447">
        <v>1.74</v>
      </c>
      <c r="T92" s="435"/>
      <c r="U92" s="415">
        <f>S92*C92</f>
        <v>9232.44</v>
      </c>
      <c r="X92" s="432"/>
      <c r="AD92" s="413"/>
      <c r="AE92" s="413"/>
      <c r="AF92" s="299"/>
      <c r="AR92" s="413"/>
    </row>
    <row r="93" spans="1:44" hidden="1">
      <c r="A93" s="435" t="s">
        <v>435</v>
      </c>
      <c r="B93" s="435"/>
      <c r="C93" s="442">
        <f>C112+C127+C142+C157</f>
        <v>703</v>
      </c>
      <c r="D93" s="445">
        <v>3.4</v>
      </c>
      <c r="E93" s="435"/>
      <c r="F93" s="415">
        <f>F112+F127+F142+F157</f>
        <v>2390</v>
      </c>
      <c r="G93" s="445">
        <v>3.5</v>
      </c>
      <c r="H93" s="435"/>
      <c r="I93" s="415">
        <f>I112+I127+I142+I157</f>
        <v>2461</v>
      </c>
      <c r="J93" s="415"/>
      <c r="K93" s="445" t="s">
        <v>65</v>
      </c>
      <c r="L93" s="435"/>
      <c r="M93" s="415">
        <f>K93*C93</f>
        <v>0</v>
      </c>
      <c r="N93" s="415"/>
      <c r="O93" s="445" t="s">
        <v>65</v>
      </c>
      <c r="P93" s="435"/>
      <c r="Q93" s="415">
        <f>O93*C93</f>
        <v>0</v>
      </c>
      <c r="R93" s="415"/>
      <c r="S93" s="445">
        <v>3.4</v>
      </c>
      <c r="T93" s="435"/>
      <c r="U93" s="415">
        <f>S93*C93</f>
        <v>2390.1999999999998</v>
      </c>
      <c r="X93" s="432"/>
      <c r="AR93" s="413"/>
    </row>
    <row r="94" spans="1:44" hidden="1">
      <c r="A94" s="435" t="s">
        <v>437</v>
      </c>
      <c r="B94" s="435"/>
      <c r="C94" s="442">
        <f>C115+C128+C143+C158</f>
        <v>70.5</v>
      </c>
      <c r="D94" s="450">
        <v>-1.74</v>
      </c>
      <c r="E94" s="435"/>
      <c r="F94" s="415">
        <f>F115+F128+F143+F158</f>
        <v>-123</v>
      </c>
      <c r="G94" s="450">
        <f>-G92</f>
        <v>-1.78</v>
      </c>
      <c r="H94" s="435"/>
      <c r="I94" s="415">
        <f>I115+I128+I143+I158</f>
        <v>-126</v>
      </c>
      <c r="J94" s="415"/>
      <c r="K94" s="450" t="s">
        <v>65</v>
      </c>
      <c r="L94" s="435"/>
      <c r="M94" s="415">
        <f>K94*C94</f>
        <v>0</v>
      </c>
      <c r="N94" s="415"/>
      <c r="O94" s="450" t="s">
        <v>65</v>
      </c>
      <c r="P94" s="435"/>
      <c r="Q94" s="415">
        <f>O94*C94</f>
        <v>0</v>
      </c>
      <c r="R94" s="415"/>
      <c r="S94" s="450">
        <v>-1.74</v>
      </c>
      <c r="T94" s="435"/>
      <c r="U94" s="415">
        <f>S94*C94</f>
        <v>-122.67</v>
      </c>
      <c r="X94" s="432"/>
      <c r="AR94" s="413"/>
    </row>
    <row r="95" spans="1:44" s="264" customFormat="1" hidden="1">
      <c r="A95" s="264" t="s">
        <v>439</v>
      </c>
      <c r="C95" s="306">
        <f>C90</f>
        <v>706991944.07558155</v>
      </c>
      <c r="D95" s="263">
        <v>0</v>
      </c>
      <c r="F95" s="266"/>
      <c r="G95" s="421">
        <v>0</v>
      </c>
      <c r="H95" s="422" t="s">
        <v>429</v>
      </c>
      <c r="I95" s="266">
        <f>I113+I129+I144+I159</f>
        <v>0</v>
      </c>
      <c r="J95" s="266"/>
      <c r="K95" s="421" t="s">
        <v>65</v>
      </c>
      <c r="L95" s="422" t="s">
        <v>65</v>
      </c>
      <c r="M95" s="415">
        <f>K95*C95/100</f>
        <v>0</v>
      </c>
      <c r="N95" s="266"/>
      <c r="O95" s="421" t="s">
        <v>65</v>
      </c>
      <c r="P95" s="422" t="s">
        <v>65</v>
      </c>
      <c r="Q95" s="415">
        <f>O95*C95/100</f>
        <v>0</v>
      </c>
      <c r="R95" s="266"/>
      <c r="S95" s="447">
        <v>0</v>
      </c>
      <c r="T95" s="422" t="s">
        <v>429</v>
      </c>
      <c r="U95" s="415">
        <f>S95*C95/100</f>
        <v>0</v>
      </c>
      <c r="V95" s="267"/>
      <c r="W95" s="420"/>
      <c r="Z95" s="423"/>
      <c r="AA95" s="423"/>
      <c r="AR95" s="267"/>
    </row>
    <row r="96" spans="1:44" s="264" customFormat="1" hidden="1">
      <c r="A96" s="264" t="s">
        <v>440</v>
      </c>
      <c r="C96" s="306">
        <f>C91</f>
        <v>843225109.61000884</v>
      </c>
      <c r="D96" s="263">
        <v>0</v>
      </c>
      <c r="F96" s="266"/>
      <c r="G96" s="421">
        <v>0</v>
      </c>
      <c r="H96" s="422" t="s">
        <v>429</v>
      </c>
      <c r="I96" s="266">
        <f>I114+I130+I145+I160</f>
        <v>0</v>
      </c>
      <c r="J96" s="266"/>
      <c r="K96" s="421" t="s">
        <v>65</v>
      </c>
      <c r="L96" s="422" t="s">
        <v>65</v>
      </c>
      <c r="M96" s="415">
        <f>K96*C96/100</f>
        <v>0</v>
      </c>
      <c r="N96" s="266"/>
      <c r="O96" s="421" t="s">
        <v>65</v>
      </c>
      <c r="P96" s="422" t="s">
        <v>65</v>
      </c>
      <c r="Q96" s="415">
        <f>O96*C96/100</f>
        <v>0</v>
      </c>
      <c r="R96" s="266"/>
      <c r="S96" s="447">
        <v>0</v>
      </c>
      <c r="T96" s="422" t="s">
        <v>429</v>
      </c>
      <c r="U96" s="415">
        <f>S96*C96/100</f>
        <v>0</v>
      </c>
      <c r="V96" s="267"/>
      <c r="W96" s="420"/>
      <c r="Z96" s="448"/>
      <c r="AA96" s="423"/>
      <c r="AR96" s="267"/>
    </row>
    <row r="97" spans="1:44" s="264" customFormat="1" hidden="1">
      <c r="A97" s="308" t="s">
        <v>441</v>
      </c>
      <c r="B97" s="308"/>
      <c r="C97" s="309"/>
      <c r="D97" s="312">
        <v>6.548</v>
      </c>
      <c r="E97" s="313" t="s">
        <v>429</v>
      </c>
      <c r="F97" s="311"/>
      <c r="G97" s="312">
        <f>G90+G95</f>
        <v>6.7170000000000005</v>
      </c>
      <c r="H97" s="313" t="s">
        <v>429</v>
      </c>
      <c r="I97" s="311"/>
      <c r="J97" s="311"/>
      <c r="K97" s="312" t="e">
        <f>K90+K95</f>
        <v>#DIV/0!</v>
      </c>
      <c r="L97" s="313" t="s">
        <v>429</v>
      </c>
      <c r="M97" s="311"/>
      <c r="N97" s="311"/>
      <c r="O97" s="312" t="e">
        <f>O90+O95</f>
        <v>#DIV/0!</v>
      </c>
      <c r="P97" s="313" t="s">
        <v>429</v>
      </c>
      <c r="Q97" s="311"/>
      <c r="R97" s="311"/>
      <c r="S97" s="312" t="e">
        <f>S90+S95</f>
        <v>#DIV/0!</v>
      </c>
      <c r="T97" s="313" t="s">
        <v>429</v>
      </c>
      <c r="U97" s="311"/>
      <c r="V97" s="267"/>
      <c r="W97" s="420"/>
      <c r="Z97" s="423"/>
      <c r="AA97" s="423"/>
      <c r="AR97" s="267"/>
    </row>
    <row r="98" spans="1:44" s="264" customFormat="1" hidden="1">
      <c r="A98" s="308" t="s">
        <v>442</v>
      </c>
      <c r="B98" s="308"/>
      <c r="C98" s="309"/>
      <c r="D98" s="312">
        <v>10.35</v>
      </c>
      <c r="E98" s="313" t="s">
        <v>429</v>
      </c>
      <c r="F98" s="311"/>
      <c r="G98" s="312">
        <f>G91+G96</f>
        <v>10.613</v>
      </c>
      <c r="H98" s="313" t="s">
        <v>429</v>
      </c>
      <c r="I98" s="311"/>
      <c r="J98" s="311"/>
      <c r="K98" s="312" t="e">
        <f>K91+K96</f>
        <v>#DIV/0!</v>
      </c>
      <c r="L98" s="313" t="s">
        <v>429</v>
      </c>
      <c r="M98" s="311"/>
      <c r="N98" s="311"/>
      <c r="O98" s="312" t="e">
        <f>O91+O96</f>
        <v>#DIV/0!</v>
      </c>
      <c r="P98" s="313" t="s">
        <v>429</v>
      </c>
      <c r="Q98" s="311"/>
      <c r="R98" s="311"/>
      <c r="S98" s="312" t="e">
        <f>S91+S96</f>
        <v>#DIV/0!</v>
      </c>
      <c r="T98" s="313" t="s">
        <v>429</v>
      </c>
      <c r="U98" s="311"/>
      <c r="V98" s="267"/>
      <c r="W98" s="420"/>
      <c r="Z98" s="448"/>
      <c r="AA98" s="423"/>
      <c r="AR98" s="267"/>
    </row>
    <row r="99" spans="1:44" hidden="1">
      <c r="A99" s="435" t="s">
        <v>443</v>
      </c>
      <c r="B99" s="451"/>
      <c r="C99" s="442">
        <f>C116+C131+C146+C161</f>
        <v>1550217053.6855903</v>
      </c>
      <c r="D99" s="452"/>
      <c r="E99" s="415"/>
      <c r="F99" s="415">
        <f>F116+F131+F146+F161</f>
        <v>143368185</v>
      </c>
      <c r="G99" s="415"/>
      <c r="H99" s="415"/>
      <c r="I99" s="415">
        <f t="shared" ref="I99" si="17">I116+I131+I146+I161</f>
        <v>146780963</v>
      </c>
      <c r="J99" s="415"/>
      <c r="K99" s="415"/>
      <c r="L99" s="415"/>
      <c r="M99" s="415" t="e">
        <f>SUM(M89:M98)</f>
        <v>#DIV/0!</v>
      </c>
      <c r="N99" s="415"/>
      <c r="O99" s="415"/>
      <c r="P99" s="415"/>
      <c r="Q99" s="415" t="e">
        <f>SUM(Q89:Q98)</f>
        <v>#DIV/0!</v>
      </c>
      <c r="R99" s="415"/>
      <c r="S99" s="415"/>
      <c r="T99" s="415"/>
      <c r="U99" s="415" t="e">
        <f>SUM(U89:U98)</f>
        <v>#DIV/0!</v>
      </c>
      <c r="W99" s="432"/>
      <c r="AR99" s="413"/>
    </row>
    <row r="100" spans="1:44" hidden="1">
      <c r="A100" s="435" t="s">
        <v>413</v>
      </c>
      <c r="B100" s="317"/>
      <c r="C100" s="453">
        <f>C117+C132+C147+C162</f>
        <v>19569583.803586423</v>
      </c>
      <c r="F100" s="425">
        <f>F117+F132+F147+F162</f>
        <v>1987055.0327333291</v>
      </c>
      <c r="I100" s="425">
        <f>F100</f>
        <v>1987055.0327333291</v>
      </c>
      <c r="J100" s="415"/>
      <c r="M100" s="425" t="e">
        <f>$I$100*V104/($V$104+$W$104+$X$104)</f>
        <v>#DIV/0!</v>
      </c>
      <c r="N100" s="415"/>
      <c r="Q100" s="425" t="e">
        <f>$I$100*W104/($V$104+$W$104+$X$104)</f>
        <v>#DIV/0!</v>
      </c>
      <c r="R100" s="415"/>
      <c r="U100" s="425" t="e">
        <f>$I$100*X104/($V$104+$W$104+$X$104)</f>
        <v>#DIV/0!</v>
      </c>
      <c r="AR100" s="413"/>
    </row>
    <row r="101" spans="1:44" ht="16.5" hidden="1" thickBot="1">
      <c r="A101" s="435" t="s">
        <v>444</v>
      </c>
      <c r="B101" s="435"/>
      <c r="C101" s="454">
        <f>C99+C100</f>
        <v>1569786637.4891768</v>
      </c>
      <c r="D101" s="428"/>
      <c r="E101" s="428"/>
      <c r="F101" s="428">
        <f>F99+F100</f>
        <v>145355240.03273332</v>
      </c>
      <c r="G101" s="428"/>
      <c r="H101" s="428"/>
      <c r="I101" s="428">
        <f>I99+I100</f>
        <v>148768018.03273332</v>
      </c>
      <c r="J101" s="428"/>
      <c r="K101" s="428"/>
      <c r="L101" s="428"/>
      <c r="M101" s="428" t="e">
        <f>M99+M100</f>
        <v>#DIV/0!</v>
      </c>
      <c r="N101" s="428"/>
      <c r="O101" s="428"/>
      <c r="P101" s="428"/>
      <c r="Q101" s="428" t="e">
        <f>Q99+Q100</f>
        <v>#DIV/0!</v>
      </c>
      <c r="R101" s="428"/>
      <c r="S101" s="428"/>
      <c r="T101" s="428"/>
      <c r="U101" s="428" t="e">
        <f>U99+U100</f>
        <v>#DIV/0!</v>
      </c>
      <c r="W101" s="414"/>
      <c r="X101" s="430"/>
      <c r="Y101" s="431"/>
      <c r="AA101" s="398" t="s">
        <v>65</v>
      </c>
      <c r="AR101" s="413"/>
    </row>
    <row r="102" spans="1:44" hidden="1">
      <c r="A102" s="435"/>
      <c r="B102" s="435"/>
      <c r="C102" s="414"/>
      <c r="D102" s="415"/>
      <c r="E102" s="415"/>
      <c r="F102" s="415"/>
      <c r="G102" s="415"/>
      <c r="H102" s="415"/>
      <c r="I102" s="415"/>
      <c r="J102" s="415"/>
      <c r="K102" s="415"/>
      <c r="L102" s="415"/>
      <c r="M102" s="415"/>
      <c r="N102" s="415"/>
      <c r="O102" s="415"/>
      <c r="P102" s="415"/>
      <c r="Q102" s="415"/>
      <c r="R102" s="415"/>
      <c r="S102" s="415"/>
      <c r="T102" s="415"/>
      <c r="U102" s="415" t="s">
        <v>65</v>
      </c>
      <c r="W102" s="413"/>
      <c r="X102" s="398"/>
      <c r="Y102" s="431"/>
      <c r="AR102" s="413"/>
    </row>
    <row r="103" spans="1:44" ht="15.75" hidden="1" customHeight="1">
      <c r="A103" s="435"/>
      <c r="B103" s="435"/>
      <c r="C103" s="414"/>
      <c r="D103" s="415"/>
      <c r="E103" s="415"/>
      <c r="F103" s="415"/>
      <c r="G103" s="415"/>
      <c r="H103" s="415"/>
      <c r="I103" s="415"/>
      <c r="J103" s="415"/>
      <c r="K103" s="415"/>
      <c r="L103" s="415"/>
      <c r="M103" s="415"/>
      <c r="N103" s="415"/>
      <c r="O103" s="415"/>
      <c r="P103" s="415"/>
      <c r="Q103" s="415"/>
      <c r="R103" s="415"/>
      <c r="S103" s="415"/>
      <c r="T103" s="415"/>
      <c r="U103" s="415">
        <f>U102-I101</f>
        <v>-148768018.03273332</v>
      </c>
      <c r="V103" s="436"/>
      <c r="W103" s="436"/>
      <c r="X103" s="430"/>
      <c r="Y103" s="431"/>
      <c r="AR103" s="413"/>
    </row>
    <row r="104" spans="1:44" ht="15.75" hidden="1" customHeight="1">
      <c r="A104" s="435"/>
      <c r="B104" s="455"/>
      <c r="C104" s="442"/>
      <c r="D104" s="435" t="s">
        <v>65</v>
      </c>
      <c r="E104" s="435"/>
      <c r="G104" s="435" t="s">
        <v>65</v>
      </c>
      <c r="H104" s="435"/>
      <c r="I104" s="415"/>
      <c r="J104" s="415"/>
      <c r="K104" s="435" t="s">
        <v>65</v>
      </c>
      <c r="L104" s="435"/>
      <c r="V104" s="267"/>
      <c r="W104" s="267"/>
      <c r="X104" s="267"/>
      <c r="Y104" s="456"/>
      <c r="AR104" s="413"/>
    </row>
    <row r="105" spans="1:44" hidden="1">
      <c r="A105" s="412" t="s">
        <v>445</v>
      </c>
      <c r="B105" s="435"/>
      <c r="C105" s="435" t="s">
        <v>65</v>
      </c>
      <c r="D105" s="442"/>
      <c r="E105" s="435"/>
      <c r="F105" s="435"/>
      <c r="G105" s="442"/>
      <c r="H105" s="435"/>
      <c r="I105" s="457" t="s">
        <v>65</v>
      </c>
      <c r="J105" s="435"/>
      <c r="K105" s="442"/>
      <c r="L105" s="435"/>
      <c r="M105" s="435"/>
      <c r="N105" s="435"/>
      <c r="O105" s="442"/>
      <c r="P105" s="435"/>
      <c r="Q105" s="435"/>
      <c r="R105" s="435"/>
      <c r="S105" s="442"/>
      <c r="T105" s="435"/>
      <c r="U105" s="435"/>
      <c r="V105" s="415"/>
      <c r="W105" s="415"/>
      <c r="X105" s="415"/>
      <c r="Y105" s="435"/>
      <c r="AA105" s="415"/>
      <c r="AB105" s="435" t="s">
        <v>65</v>
      </c>
      <c r="AC105" s="435"/>
      <c r="AR105" s="413"/>
    </row>
    <row r="106" spans="1:44" hidden="1">
      <c r="A106" s="435" t="s">
        <v>377</v>
      </c>
      <c r="B106" s="435"/>
      <c r="C106" s="435" t="s">
        <v>65</v>
      </c>
      <c r="D106" s="442"/>
      <c r="E106" s="435"/>
      <c r="F106" s="435"/>
      <c r="G106" s="442"/>
      <c r="H106" s="435"/>
      <c r="I106" s="435"/>
      <c r="J106" s="435"/>
      <c r="K106" s="442"/>
      <c r="L106" s="435"/>
      <c r="M106" s="435" t="s">
        <v>65</v>
      </c>
      <c r="N106" s="435"/>
      <c r="O106" s="442"/>
      <c r="P106" s="435"/>
      <c r="Q106" s="435"/>
      <c r="R106" s="435"/>
      <c r="S106" s="442"/>
      <c r="T106" s="435"/>
      <c r="U106" s="435"/>
      <c r="AR106" s="413"/>
    </row>
    <row r="107" spans="1:44" hidden="1">
      <c r="A107" s="458" t="s">
        <v>446</v>
      </c>
      <c r="B107" s="435"/>
      <c r="C107" s="435"/>
      <c r="D107" s="442"/>
      <c r="E107" s="435"/>
      <c r="F107" s="435"/>
      <c r="G107" s="442"/>
      <c r="H107" s="435"/>
      <c r="I107" s="435"/>
      <c r="J107" s="435"/>
      <c r="K107" s="442"/>
      <c r="L107" s="435"/>
      <c r="M107" s="435"/>
      <c r="N107" s="435"/>
      <c r="O107" s="442"/>
      <c r="P107" s="435"/>
      <c r="Q107" s="435"/>
      <c r="R107" s="435"/>
      <c r="S107" s="442"/>
      <c r="T107" s="435"/>
      <c r="U107" s="435"/>
      <c r="AR107" s="413"/>
    </row>
    <row r="108" spans="1:44" hidden="1">
      <c r="A108" s="435" t="s">
        <v>426</v>
      </c>
      <c r="B108" s="435"/>
      <c r="C108" s="442">
        <v>1190382.0735483039</v>
      </c>
      <c r="D108" s="445">
        <v>7.75</v>
      </c>
      <c r="E108" s="435"/>
      <c r="F108" s="415">
        <f>ROUND(D108*C108,0)</f>
        <v>9225461</v>
      </c>
      <c r="G108" s="445">
        <f>$G$89</f>
        <v>7.75</v>
      </c>
      <c r="H108" s="435"/>
      <c r="I108" s="415">
        <f>ROUND(G108*$C108,0)</f>
        <v>9225461</v>
      </c>
      <c r="J108" s="415"/>
      <c r="K108" s="445">
        <f>K89</f>
        <v>7.75</v>
      </c>
      <c r="L108" s="435"/>
      <c r="M108" s="415">
        <v>9225461.0699993558</v>
      </c>
      <c r="N108" s="415"/>
      <c r="O108" s="445" t="str">
        <f>$O$89</f>
        <v xml:space="preserve"> </v>
      </c>
      <c r="P108" s="435"/>
      <c r="Q108" s="415">
        <v>0</v>
      </c>
      <c r="R108" s="415"/>
      <c r="S108" s="445" t="str">
        <f>$S$89</f>
        <v xml:space="preserve"> </v>
      </c>
      <c r="T108" s="435"/>
      <c r="U108" s="415">
        <v>0</v>
      </c>
      <c r="AR108" s="413"/>
    </row>
    <row r="109" spans="1:44" hidden="1">
      <c r="A109" s="435" t="s">
        <v>428</v>
      </c>
      <c r="B109" s="435"/>
      <c r="C109" s="442">
        <v>664551696.22316003</v>
      </c>
      <c r="D109" s="447">
        <v>6.548</v>
      </c>
      <c r="E109" s="435" t="s">
        <v>429</v>
      </c>
      <c r="F109" s="415">
        <f>ROUND(C109*D109/100,0)</f>
        <v>43514845</v>
      </c>
      <c r="G109" s="447">
        <f>$G$90</f>
        <v>6.7170000000000005</v>
      </c>
      <c r="H109" s="435" t="s">
        <v>429</v>
      </c>
      <c r="I109" s="415">
        <f>ROUND(G109*$C109/100,0)</f>
        <v>44637937</v>
      </c>
      <c r="J109" s="415"/>
      <c r="K109" s="447" t="e">
        <f>K90</f>
        <v>#DIV/0!</v>
      </c>
      <c r="L109" s="435" t="s">
        <v>429</v>
      </c>
      <c r="M109" s="415" t="e">
        <v>#DIV/0!</v>
      </c>
      <c r="N109" s="415"/>
      <c r="O109" s="447" t="e">
        <f>O90</f>
        <v>#DIV/0!</v>
      </c>
      <c r="P109" s="435" t="s">
        <v>429</v>
      </c>
      <c r="Q109" s="415" t="e">
        <v>#DIV/0!</v>
      </c>
      <c r="R109" s="415"/>
      <c r="S109" s="447" t="e">
        <f>S90</f>
        <v>#DIV/0!</v>
      </c>
      <c r="T109" s="435" t="s">
        <v>429</v>
      </c>
      <c r="U109" s="415" t="e">
        <v>#DIV/0!</v>
      </c>
      <c r="AR109" s="413"/>
    </row>
    <row r="110" spans="1:44" hidden="1">
      <c r="A110" s="435" t="s">
        <v>431</v>
      </c>
      <c r="B110" s="442"/>
      <c r="C110" s="442">
        <v>794267679.4665302</v>
      </c>
      <c r="D110" s="447">
        <v>10.35</v>
      </c>
      <c r="E110" s="435" t="s">
        <v>429</v>
      </c>
      <c r="F110" s="415">
        <f>ROUND(C110*D110/100,0)</f>
        <v>82206705</v>
      </c>
      <c r="G110" s="447">
        <f>$G$91</f>
        <v>10.613</v>
      </c>
      <c r="H110" s="435" t="s">
        <v>429</v>
      </c>
      <c r="I110" s="415">
        <f>ROUND(G110*$C110/100,0)</f>
        <v>84295629</v>
      </c>
      <c r="J110" s="415"/>
      <c r="K110" s="447" t="e">
        <f>K91</f>
        <v>#DIV/0!</v>
      </c>
      <c r="L110" s="435" t="s">
        <v>429</v>
      </c>
      <c r="M110" s="415" t="e">
        <v>#DIV/0!</v>
      </c>
      <c r="N110" s="415"/>
      <c r="O110" s="447" t="e">
        <f>O91</f>
        <v>#DIV/0!</v>
      </c>
      <c r="P110" s="435" t="s">
        <v>429</v>
      </c>
      <c r="Q110" s="415" t="e">
        <v>#DIV/0!</v>
      </c>
      <c r="R110" s="415"/>
      <c r="S110" s="447" t="e">
        <f>S91</f>
        <v>#DIV/0!</v>
      </c>
      <c r="T110" s="435" t="s">
        <v>429</v>
      </c>
      <c r="U110" s="415" t="e">
        <v>#DIV/0!</v>
      </c>
      <c r="AR110" s="413"/>
    </row>
    <row r="111" spans="1:44" hidden="1">
      <c r="A111" s="435" t="s">
        <v>433</v>
      </c>
      <c r="B111" s="435"/>
      <c r="C111" s="442">
        <v>0</v>
      </c>
      <c r="D111" s="445">
        <v>1.74</v>
      </c>
      <c r="E111" s="435"/>
      <c r="F111" s="415">
        <v>0</v>
      </c>
      <c r="G111" s="445">
        <f>$G$92</f>
        <v>1.78</v>
      </c>
      <c r="H111" s="435"/>
      <c r="I111" s="415">
        <f>ROUND(G111*$C111,0)</f>
        <v>0</v>
      </c>
      <c r="J111" s="415"/>
      <c r="K111" s="445" t="str">
        <f>K92</f>
        <v xml:space="preserve"> </v>
      </c>
      <c r="L111" s="435"/>
      <c r="M111" s="415">
        <v>0</v>
      </c>
      <c r="N111" s="415"/>
      <c r="O111" s="445" t="str">
        <f>O92</f>
        <v xml:space="preserve"> </v>
      </c>
      <c r="P111" s="435"/>
      <c r="Q111" s="415">
        <v>0</v>
      </c>
      <c r="R111" s="415"/>
      <c r="S111" s="445">
        <f>S92</f>
        <v>1.74</v>
      </c>
      <c r="T111" s="435"/>
      <c r="U111" s="415">
        <v>0</v>
      </c>
      <c r="AR111" s="413"/>
    </row>
    <row r="112" spans="1:44" hidden="1">
      <c r="A112" s="435" t="s">
        <v>435</v>
      </c>
      <c r="B112" s="435"/>
      <c r="C112" s="442">
        <v>0</v>
      </c>
      <c r="D112" s="445">
        <v>3.4</v>
      </c>
      <c r="E112" s="435"/>
      <c r="F112" s="415">
        <v>0</v>
      </c>
      <c r="G112" s="445">
        <f>$G$93</f>
        <v>3.5</v>
      </c>
      <c r="H112" s="435"/>
      <c r="I112" s="415">
        <f>ROUND(G112*$C112,0)</f>
        <v>0</v>
      </c>
      <c r="J112" s="415"/>
      <c r="K112" s="445" t="str">
        <f>K93</f>
        <v xml:space="preserve"> </v>
      </c>
      <c r="L112" s="435"/>
      <c r="M112" s="415">
        <v>0</v>
      </c>
      <c r="N112" s="415"/>
      <c r="O112" s="445" t="str">
        <f t="shared" ref="O112:O115" si="18">O93</f>
        <v xml:space="preserve"> </v>
      </c>
      <c r="P112" s="435"/>
      <c r="Q112" s="415">
        <v>0</v>
      </c>
      <c r="R112" s="415"/>
      <c r="S112" s="445">
        <f>S93</f>
        <v>3.4</v>
      </c>
      <c r="T112" s="435"/>
      <c r="U112" s="415">
        <v>0</v>
      </c>
      <c r="AR112" s="413"/>
    </row>
    <row r="113" spans="1:44" s="264" customFormat="1" hidden="1">
      <c r="A113" s="264" t="s">
        <v>439</v>
      </c>
      <c r="C113" s="265">
        <f>C109</f>
        <v>664551696.22316003</v>
      </c>
      <c r="D113" s="263">
        <v>0</v>
      </c>
      <c r="F113" s="266"/>
      <c r="G113" s="421">
        <f>G95</f>
        <v>0</v>
      </c>
      <c r="H113" s="422" t="s">
        <v>429</v>
      </c>
      <c r="I113" s="266">
        <f>G113*C113/100</f>
        <v>0</v>
      </c>
      <c r="J113" s="266"/>
      <c r="K113" s="421" t="str">
        <f>K95</f>
        <v xml:space="preserve"> </v>
      </c>
      <c r="L113" s="422" t="s">
        <v>65</v>
      </c>
      <c r="M113" s="415">
        <v>0</v>
      </c>
      <c r="N113" s="266"/>
      <c r="O113" s="445" t="str">
        <f t="shared" si="18"/>
        <v xml:space="preserve"> </v>
      </c>
      <c r="P113" s="422" t="s">
        <v>65</v>
      </c>
      <c r="Q113" s="415">
        <v>0</v>
      </c>
      <c r="R113" s="266"/>
      <c r="S113" s="421">
        <f>G113</f>
        <v>0</v>
      </c>
      <c r="T113" s="422" t="s">
        <v>429</v>
      </c>
      <c r="U113" s="415">
        <v>0</v>
      </c>
      <c r="W113" s="420"/>
      <c r="Z113" s="423"/>
      <c r="AA113" s="423"/>
      <c r="AR113" s="267"/>
    </row>
    <row r="114" spans="1:44" s="264" customFormat="1" hidden="1">
      <c r="A114" s="264" t="s">
        <v>440</v>
      </c>
      <c r="C114" s="265">
        <f>C110</f>
        <v>794267679.4665302</v>
      </c>
      <c r="D114" s="263">
        <v>0</v>
      </c>
      <c r="F114" s="266"/>
      <c r="G114" s="421">
        <f>G96</f>
        <v>0</v>
      </c>
      <c r="H114" s="422" t="s">
        <v>429</v>
      </c>
      <c r="I114" s="266">
        <f>G114*C114/100</f>
        <v>0</v>
      </c>
      <c r="J114" s="266"/>
      <c r="K114" s="421" t="str">
        <f>K96</f>
        <v xml:space="preserve"> </v>
      </c>
      <c r="L114" s="422" t="s">
        <v>65</v>
      </c>
      <c r="M114" s="415">
        <v>0</v>
      </c>
      <c r="N114" s="266"/>
      <c r="O114" s="445" t="str">
        <f t="shared" si="18"/>
        <v xml:space="preserve"> </v>
      </c>
      <c r="P114" s="422" t="s">
        <v>65</v>
      </c>
      <c r="Q114" s="415">
        <v>0</v>
      </c>
      <c r="R114" s="266"/>
      <c r="S114" s="421">
        <f>G114</f>
        <v>0</v>
      </c>
      <c r="T114" s="422" t="s">
        <v>429</v>
      </c>
      <c r="U114" s="415">
        <v>0</v>
      </c>
      <c r="W114" s="420"/>
      <c r="Z114" s="423"/>
      <c r="AA114" s="423"/>
      <c r="AR114" s="267"/>
    </row>
    <row r="115" spans="1:44" hidden="1">
      <c r="A115" s="435" t="s">
        <v>437</v>
      </c>
      <c r="B115" s="435"/>
      <c r="C115" s="442">
        <v>0</v>
      </c>
      <c r="D115" s="450">
        <v>-1.74</v>
      </c>
      <c r="E115" s="435"/>
      <c r="F115" s="415">
        <v>0</v>
      </c>
      <c r="G115" s="450">
        <f>-G111</f>
        <v>-1.78</v>
      </c>
      <c r="H115" s="435"/>
      <c r="I115" s="415">
        <f>ROUND(G115*$C115,0)</f>
        <v>0</v>
      </c>
      <c r="J115" s="415"/>
      <c r="K115" s="450" t="str">
        <f>K94</f>
        <v xml:space="preserve"> </v>
      </c>
      <c r="L115" s="435"/>
      <c r="M115" s="415">
        <v>0</v>
      </c>
      <c r="N115" s="415"/>
      <c r="O115" s="445" t="str">
        <f t="shared" si="18"/>
        <v xml:space="preserve"> </v>
      </c>
      <c r="P115" s="435"/>
      <c r="Q115" s="415">
        <v>0</v>
      </c>
      <c r="R115" s="415"/>
      <c r="S115" s="450">
        <f>-S111</f>
        <v>-1.74</v>
      </c>
      <c r="T115" s="435"/>
      <c r="U115" s="415">
        <v>0</v>
      </c>
      <c r="AR115" s="413"/>
    </row>
    <row r="116" spans="1:44" hidden="1">
      <c r="A116" s="435" t="s">
        <v>443</v>
      </c>
      <c r="B116" s="451"/>
      <c r="C116" s="442">
        <f>SUM(C109:C110)</f>
        <v>1458819375.6896901</v>
      </c>
      <c r="D116" s="452"/>
      <c r="E116" s="415"/>
      <c r="F116" s="415">
        <f>SUM(F108:F115)</f>
        <v>134947011</v>
      </c>
      <c r="G116" s="415"/>
      <c r="H116" s="415"/>
      <c r="I116" s="415">
        <f>SUM(I108:I115)</f>
        <v>138159027</v>
      </c>
      <c r="J116" s="415"/>
      <c r="K116" s="415"/>
      <c r="L116" s="415"/>
      <c r="M116" s="415" t="e">
        <f>SUM(M108:M115)</f>
        <v>#DIV/0!</v>
      </c>
      <c r="N116" s="415"/>
      <c r="O116" s="415"/>
      <c r="P116" s="415"/>
      <c r="Q116" s="415" t="e">
        <f>SUM(Q108:Q115)</f>
        <v>#DIV/0!</v>
      </c>
      <c r="R116" s="415"/>
      <c r="S116" s="415"/>
      <c r="T116" s="415"/>
      <c r="U116" s="415" t="e">
        <f>SUM(U108:U115)</f>
        <v>#DIV/0!</v>
      </c>
      <c r="W116" s="415"/>
      <c r="AR116" s="413"/>
    </row>
    <row r="117" spans="1:44" hidden="1">
      <c r="A117" s="435" t="s">
        <v>413</v>
      </c>
      <c r="B117" s="317"/>
      <c r="C117" s="459">
        <v>18426169.205008153</v>
      </c>
      <c r="F117" s="425">
        <v>1871290.0371091876</v>
      </c>
      <c r="I117" s="425">
        <f>F117</f>
        <v>1871290.0371091876</v>
      </c>
      <c r="J117" s="415"/>
      <c r="M117" s="425" t="e">
        <f>I117/$I$100*$M$100</f>
        <v>#DIV/0!</v>
      </c>
      <c r="N117" s="415"/>
      <c r="Q117" s="425" t="e">
        <f>I117/$I$100*$Q$100</f>
        <v>#DIV/0!</v>
      </c>
      <c r="R117" s="415"/>
      <c r="U117" s="425" t="e">
        <f>I117/$I$100*$U$100</f>
        <v>#DIV/0!</v>
      </c>
      <c r="V117" s="439"/>
      <c r="W117" s="279"/>
      <c r="AR117" s="413"/>
    </row>
    <row r="118" spans="1:44" ht="16.5" hidden="1" thickBot="1">
      <c r="A118" s="435" t="s">
        <v>444</v>
      </c>
      <c r="B118" s="435"/>
      <c r="C118" s="454">
        <f>C116+C117</f>
        <v>1477245544.8946984</v>
      </c>
      <c r="D118" s="428"/>
      <c r="E118" s="428"/>
      <c r="F118" s="428">
        <f>SUM(F116:F117)</f>
        <v>136818301.0371092</v>
      </c>
      <c r="G118" s="428"/>
      <c r="H118" s="428"/>
      <c r="I118" s="428">
        <f>I116+I117</f>
        <v>140030317.0371092</v>
      </c>
      <c r="J118" s="415"/>
      <c r="K118" s="428"/>
      <c r="L118" s="428"/>
      <c r="M118" s="428" t="e">
        <f>M116+M117</f>
        <v>#DIV/0!</v>
      </c>
      <c r="N118" s="428"/>
      <c r="O118" s="428"/>
      <c r="P118" s="428"/>
      <c r="Q118" s="428" t="e">
        <f>Q116+Q117</f>
        <v>#DIV/0!</v>
      </c>
      <c r="R118" s="428"/>
      <c r="S118" s="428"/>
      <c r="T118" s="428"/>
      <c r="U118" s="428" t="e">
        <f>U116+$U$117</f>
        <v>#DIV/0!</v>
      </c>
      <c r="V118" s="440"/>
      <c r="W118" s="441"/>
      <c r="AR118" s="413"/>
    </row>
    <row r="119" spans="1:44" hidden="1">
      <c r="A119" s="435"/>
      <c r="B119" s="455"/>
      <c r="C119" s="442"/>
      <c r="D119" s="435" t="s">
        <v>65</v>
      </c>
      <c r="E119" s="435"/>
      <c r="F119" s="413" t="s">
        <v>65</v>
      </c>
      <c r="G119" s="435" t="s">
        <v>65</v>
      </c>
      <c r="H119" s="435"/>
      <c r="I119" s="415" t="s">
        <v>65</v>
      </c>
      <c r="J119" s="415"/>
      <c r="K119" s="435" t="s">
        <v>65</v>
      </c>
      <c r="L119" s="435"/>
      <c r="M119" s="415" t="s">
        <v>65</v>
      </c>
      <c r="N119" s="415"/>
      <c r="O119" s="435" t="s">
        <v>65</v>
      </c>
      <c r="P119" s="435"/>
      <c r="Q119" s="415" t="s">
        <v>65</v>
      </c>
      <c r="R119" s="415"/>
      <c r="S119" s="435" t="s">
        <v>65</v>
      </c>
      <c r="T119" s="435"/>
      <c r="U119" s="415" t="s">
        <v>65</v>
      </c>
      <c r="AR119" s="413"/>
    </row>
    <row r="120" spans="1:44" hidden="1">
      <c r="A120" s="412" t="s">
        <v>447</v>
      </c>
      <c r="B120" s="435"/>
      <c r="C120" s="435" t="s">
        <v>65</v>
      </c>
      <c r="D120" s="442"/>
      <c r="E120" s="435"/>
      <c r="F120" s="435"/>
      <c r="G120" s="442"/>
      <c r="H120" s="435"/>
      <c r="I120" s="435"/>
      <c r="J120" s="435"/>
      <c r="K120" s="442"/>
      <c r="L120" s="435"/>
      <c r="M120" s="435"/>
      <c r="N120" s="435"/>
      <c r="O120" s="442"/>
      <c r="P120" s="435"/>
      <c r="Q120" s="435"/>
      <c r="R120" s="435"/>
      <c r="S120" s="442"/>
      <c r="T120" s="435"/>
      <c r="U120" s="435"/>
      <c r="AR120" s="413"/>
    </row>
    <row r="121" spans="1:44" hidden="1">
      <c r="A121" s="435" t="s">
        <v>377</v>
      </c>
      <c r="B121" s="435"/>
      <c r="C121" s="435"/>
      <c r="D121" s="442"/>
      <c r="E121" s="435"/>
      <c r="F121" s="435"/>
      <c r="G121" s="442"/>
      <c r="H121" s="435"/>
      <c r="I121" s="435"/>
      <c r="J121" s="435"/>
      <c r="K121" s="442"/>
      <c r="L121" s="435"/>
      <c r="M121" s="435"/>
      <c r="N121" s="435"/>
      <c r="O121" s="442"/>
      <c r="P121" s="435"/>
      <c r="Q121" s="435"/>
      <c r="R121" s="435"/>
      <c r="S121" s="442"/>
      <c r="T121" s="435"/>
      <c r="U121" s="435"/>
      <c r="AR121" s="413"/>
    </row>
    <row r="122" spans="1:44" hidden="1">
      <c r="A122" s="444"/>
      <c r="B122" s="435"/>
      <c r="C122" s="435"/>
      <c r="D122" s="442"/>
      <c r="E122" s="435"/>
      <c r="F122" s="435"/>
      <c r="G122" s="442"/>
      <c r="H122" s="435"/>
      <c r="I122" s="435"/>
      <c r="J122" s="435"/>
      <c r="K122" s="442"/>
      <c r="L122" s="435"/>
      <c r="M122" s="435"/>
      <c r="N122" s="435"/>
      <c r="O122" s="442"/>
      <c r="P122" s="435"/>
      <c r="Q122" s="435"/>
      <c r="R122" s="435"/>
      <c r="S122" s="442"/>
      <c r="T122" s="435"/>
      <c r="U122" s="435"/>
      <c r="AR122" s="413"/>
    </row>
    <row r="123" spans="1:44" hidden="1">
      <c r="A123" s="435" t="s">
        <v>426</v>
      </c>
      <c r="B123" s="435"/>
      <c r="C123" s="442">
        <v>71521.491612903294</v>
      </c>
      <c r="D123" s="445">
        <v>7.75</v>
      </c>
      <c r="E123" s="435"/>
      <c r="F123" s="415">
        <f>ROUND(D123*C123,0)</f>
        <v>554292</v>
      </c>
      <c r="G123" s="445">
        <f>D123</f>
        <v>7.75</v>
      </c>
      <c r="H123" s="435"/>
      <c r="I123" s="415">
        <f>ROUND(G123*$C123,0)</f>
        <v>554292</v>
      </c>
      <c r="J123" s="415"/>
      <c r="K123" s="445">
        <f>G123</f>
        <v>7.75</v>
      </c>
      <c r="L123" s="435"/>
      <c r="M123" s="415">
        <v>554291.56000000052</v>
      </c>
      <c r="N123" s="415"/>
      <c r="O123" s="445" t="str">
        <f>$O$89</f>
        <v xml:space="preserve"> </v>
      </c>
      <c r="P123" s="435"/>
      <c r="Q123" s="415">
        <v>0</v>
      </c>
      <c r="R123" s="415"/>
      <c r="S123" s="445" t="str">
        <f>$S$89</f>
        <v xml:space="preserve"> </v>
      </c>
      <c r="T123" s="435"/>
      <c r="U123" s="415">
        <v>0</v>
      </c>
      <c r="AR123" s="413"/>
    </row>
    <row r="124" spans="1:44" hidden="1">
      <c r="A124" s="435" t="s">
        <v>428</v>
      </c>
      <c r="B124" s="435"/>
      <c r="C124" s="442">
        <v>41755519.776553854</v>
      </c>
      <c r="D124" s="447">
        <v>6.548</v>
      </c>
      <c r="E124" s="435" t="s">
        <v>429</v>
      </c>
      <c r="F124" s="415">
        <f>ROUND(C124*D124/100,0)</f>
        <v>2734151</v>
      </c>
      <c r="G124" s="447">
        <f>$G$90</f>
        <v>6.7170000000000005</v>
      </c>
      <c r="H124" s="435" t="s">
        <v>429</v>
      </c>
      <c r="I124" s="415">
        <f>ROUND(G124*$C124/100,0)</f>
        <v>2804718</v>
      </c>
      <c r="J124" s="415"/>
      <c r="K124" s="447" t="e">
        <f>K90</f>
        <v>#DIV/0!</v>
      </c>
      <c r="L124" s="435" t="s">
        <v>429</v>
      </c>
      <c r="M124" s="415" t="e">
        <v>#DIV/0!</v>
      </c>
      <c r="N124" s="415"/>
      <c r="O124" s="447" t="e">
        <f>O90</f>
        <v>#DIV/0!</v>
      </c>
      <c r="P124" s="435" t="s">
        <v>429</v>
      </c>
      <c r="Q124" s="415" t="e">
        <v>#DIV/0!</v>
      </c>
      <c r="R124" s="415"/>
      <c r="S124" s="447" t="e">
        <f>S90</f>
        <v>#DIV/0!</v>
      </c>
      <c r="T124" s="435" t="s">
        <v>429</v>
      </c>
      <c r="U124" s="415" t="e">
        <v>#DIV/0!</v>
      </c>
      <c r="AR124" s="413"/>
    </row>
    <row r="125" spans="1:44" hidden="1">
      <c r="A125" s="435" t="s">
        <v>431</v>
      </c>
      <c r="B125" s="435"/>
      <c r="C125" s="442">
        <v>47018320.003545634</v>
      </c>
      <c r="D125" s="447">
        <v>10.35</v>
      </c>
      <c r="E125" s="435" t="s">
        <v>429</v>
      </c>
      <c r="F125" s="415">
        <f>ROUND(C125*D125/100,0)</f>
        <v>4866396</v>
      </c>
      <c r="G125" s="447">
        <f>$G$91</f>
        <v>10.613</v>
      </c>
      <c r="H125" s="435" t="s">
        <v>429</v>
      </c>
      <c r="I125" s="415">
        <f>ROUND(G125*$C125/100,0)</f>
        <v>4990054</v>
      </c>
      <c r="J125" s="415"/>
      <c r="K125" s="447" t="e">
        <f>K91</f>
        <v>#DIV/0!</v>
      </c>
      <c r="L125" s="435" t="s">
        <v>429</v>
      </c>
      <c r="M125" s="415" t="e">
        <v>#DIV/0!</v>
      </c>
      <c r="N125" s="415"/>
      <c r="O125" s="447" t="e">
        <f>O91</f>
        <v>#DIV/0!</v>
      </c>
      <c r="P125" s="435" t="s">
        <v>429</v>
      </c>
      <c r="Q125" s="415" t="e">
        <v>#DIV/0!</v>
      </c>
      <c r="R125" s="415"/>
      <c r="S125" s="447" t="e">
        <f>S91</f>
        <v>#DIV/0!</v>
      </c>
      <c r="T125" s="435" t="s">
        <v>429</v>
      </c>
      <c r="U125" s="415" t="e">
        <v>#DIV/0!</v>
      </c>
      <c r="AR125" s="413"/>
    </row>
    <row r="126" spans="1:44" hidden="1">
      <c r="A126" s="435" t="s">
        <v>433</v>
      </c>
      <c r="B126" s="435"/>
      <c r="C126" s="442">
        <v>0</v>
      </c>
      <c r="D126" s="445">
        <v>1.74</v>
      </c>
      <c r="E126" s="435"/>
      <c r="F126" s="415">
        <v>0</v>
      </c>
      <c r="G126" s="445">
        <f>$G$92</f>
        <v>1.78</v>
      </c>
      <c r="H126" s="435"/>
      <c r="I126" s="415">
        <f>ROUND(G126*$C126,0)</f>
        <v>0</v>
      </c>
      <c r="J126" s="415"/>
      <c r="K126" s="445">
        <v>0</v>
      </c>
      <c r="L126" s="435"/>
      <c r="M126" s="415">
        <v>0</v>
      </c>
      <c r="N126" s="415"/>
      <c r="O126" s="445">
        <v>0</v>
      </c>
      <c r="P126" s="435"/>
      <c r="Q126" s="415">
        <v>0</v>
      </c>
      <c r="R126" s="415"/>
      <c r="S126" s="445">
        <f>S92</f>
        <v>1.74</v>
      </c>
      <c r="T126" s="435"/>
      <c r="U126" s="415">
        <v>0</v>
      </c>
      <c r="AR126" s="413"/>
    </row>
    <row r="127" spans="1:44" hidden="1">
      <c r="A127" s="435" t="s">
        <v>435</v>
      </c>
      <c r="B127" s="435"/>
      <c r="C127" s="442">
        <v>0</v>
      </c>
      <c r="D127" s="445">
        <v>3.4</v>
      </c>
      <c r="E127" s="435"/>
      <c r="F127" s="415">
        <v>0</v>
      </c>
      <c r="G127" s="445">
        <f>$G$93</f>
        <v>3.5</v>
      </c>
      <c r="H127" s="435"/>
      <c r="I127" s="415">
        <f>ROUND(G127*$C127,0)</f>
        <v>0</v>
      </c>
      <c r="J127" s="415"/>
      <c r="K127" s="445">
        <v>0</v>
      </c>
      <c r="L127" s="435"/>
      <c r="M127" s="415">
        <v>0</v>
      </c>
      <c r="N127" s="415"/>
      <c r="O127" s="445">
        <v>0</v>
      </c>
      <c r="P127" s="435"/>
      <c r="Q127" s="415">
        <v>0</v>
      </c>
      <c r="R127" s="415"/>
      <c r="S127" s="445">
        <f>S93</f>
        <v>3.4</v>
      </c>
      <c r="T127" s="435"/>
      <c r="U127" s="415">
        <v>0</v>
      </c>
      <c r="AR127" s="413"/>
    </row>
    <row r="128" spans="1:44" hidden="1">
      <c r="A128" s="435" t="s">
        <v>437</v>
      </c>
      <c r="B128" s="435"/>
      <c r="C128" s="442">
        <v>0</v>
      </c>
      <c r="D128" s="450">
        <v>-1.74</v>
      </c>
      <c r="E128" s="435"/>
      <c r="F128" s="415">
        <v>0</v>
      </c>
      <c r="G128" s="450">
        <f>-G126</f>
        <v>-1.78</v>
      </c>
      <c r="H128" s="435"/>
      <c r="I128" s="415">
        <f>ROUND(G128*$C128,0)</f>
        <v>0</v>
      </c>
      <c r="J128" s="415"/>
      <c r="K128" s="450">
        <f>-K126</f>
        <v>0</v>
      </c>
      <c r="L128" s="435"/>
      <c r="M128" s="415">
        <v>0</v>
      </c>
      <c r="N128" s="415"/>
      <c r="O128" s="450">
        <f>-O126</f>
        <v>0</v>
      </c>
      <c r="P128" s="435"/>
      <c r="Q128" s="415">
        <v>0</v>
      </c>
      <c r="R128" s="415"/>
      <c r="S128" s="450">
        <f>-S126</f>
        <v>-1.74</v>
      </c>
      <c r="T128" s="435"/>
      <c r="U128" s="415">
        <v>0</v>
      </c>
      <c r="AR128" s="413"/>
    </row>
    <row r="129" spans="1:44" s="264" customFormat="1" hidden="1">
      <c r="A129" s="264" t="s">
        <v>439</v>
      </c>
      <c r="C129" s="265">
        <f>C124</f>
        <v>41755519.776553854</v>
      </c>
      <c r="D129" s="263">
        <v>0</v>
      </c>
      <c r="F129" s="266"/>
      <c r="G129" s="421">
        <f>G113</f>
        <v>0</v>
      </c>
      <c r="H129" s="422" t="s">
        <v>429</v>
      </c>
      <c r="I129" s="266">
        <f>G129*C129/100</f>
        <v>0</v>
      </c>
      <c r="J129" s="266"/>
      <c r="K129" s="421" t="str">
        <f>K113</f>
        <v xml:space="preserve"> </v>
      </c>
      <c r="L129" s="422" t="s">
        <v>429</v>
      </c>
      <c r="M129" s="415">
        <v>0</v>
      </c>
      <c r="N129" s="266"/>
      <c r="O129" s="421" t="str">
        <f>O113</f>
        <v xml:space="preserve"> </v>
      </c>
      <c r="P129" s="422" t="s">
        <v>429</v>
      </c>
      <c r="Q129" s="415">
        <v>0</v>
      </c>
      <c r="R129" s="266"/>
      <c r="S129" s="421">
        <f>S113</f>
        <v>0</v>
      </c>
      <c r="T129" s="422" t="s">
        <v>429</v>
      </c>
      <c r="U129" s="415">
        <v>0</v>
      </c>
      <c r="W129" s="420"/>
      <c r="Z129" s="423"/>
      <c r="AA129" s="423"/>
      <c r="AR129" s="267"/>
    </row>
    <row r="130" spans="1:44" s="264" customFormat="1" hidden="1">
      <c r="A130" s="264" t="s">
        <v>440</v>
      </c>
      <c r="C130" s="265">
        <f>C125</f>
        <v>47018320.003545634</v>
      </c>
      <c r="D130" s="263">
        <v>0</v>
      </c>
      <c r="F130" s="266"/>
      <c r="G130" s="421">
        <f>G114</f>
        <v>0</v>
      </c>
      <c r="H130" s="422" t="s">
        <v>429</v>
      </c>
      <c r="I130" s="266">
        <f>G130*C130/100</f>
        <v>0</v>
      </c>
      <c r="J130" s="266"/>
      <c r="K130" s="421" t="str">
        <f>K114</f>
        <v xml:space="preserve"> </v>
      </c>
      <c r="L130" s="422" t="s">
        <v>429</v>
      </c>
      <c r="M130" s="415">
        <v>0</v>
      </c>
      <c r="N130" s="266"/>
      <c r="O130" s="421" t="str">
        <f>O114</f>
        <v xml:space="preserve"> </v>
      </c>
      <c r="P130" s="422" t="s">
        <v>429</v>
      </c>
      <c r="Q130" s="415">
        <v>0</v>
      </c>
      <c r="R130" s="266"/>
      <c r="S130" s="421">
        <f>S114</f>
        <v>0</v>
      </c>
      <c r="T130" s="422" t="s">
        <v>429</v>
      </c>
      <c r="U130" s="415">
        <v>0</v>
      </c>
      <c r="W130" s="420"/>
      <c r="Z130" s="423"/>
      <c r="AA130" s="423"/>
      <c r="AR130" s="267"/>
    </row>
    <row r="131" spans="1:44" hidden="1">
      <c r="A131" s="435" t="s">
        <v>443</v>
      </c>
      <c r="B131" s="435"/>
      <c r="C131" s="442">
        <f>SUM(C124:C125)</f>
        <v>88773839.780099481</v>
      </c>
      <c r="D131" s="452"/>
      <c r="E131" s="415"/>
      <c r="F131" s="415">
        <f>SUM(F123:F128)</f>
        <v>8154839</v>
      </c>
      <c r="G131" s="415"/>
      <c r="H131" s="415"/>
      <c r="I131" s="415">
        <f>SUM(I123:I130)</f>
        <v>8349064</v>
      </c>
      <c r="J131" s="415"/>
      <c r="K131" s="415"/>
      <c r="L131" s="415"/>
      <c r="M131" s="415" t="e">
        <f>SUM(M123:M130)</f>
        <v>#DIV/0!</v>
      </c>
      <c r="N131" s="415"/>
      <c r="O131" s="415"/>
      <c r="P131" s="415"/>
      <c r="Q131" s="415" t="e">
        <f>SUM(Q123:Q130)</f>
        <v>#DIV/0!</v>
      </c>
      <c r="R131" s="415"/>
      <c r="S131" s="415"/>
      <c r="T131" s="415"/>
      <c r="U131" s="415" t="e">
        <f>SUM(U123:U130)</f>
        <v>#DIV/0!</v>
      </c>
      <c r="AR131" s="413"/>
    </row>
    <row r="132" spans="1:44" hidden="1">
      <c r="A132" s="435" t="s">
        <v>413</v>
      </c>
      <c r="B132" s="435"/>
      <c r="C132" s="459">
        <v>1109915.5774999433</v>
      </c>
      <c r="F132" s="425">
        <v>112036.90433211296</v>
      </c>
      <c r="I132" s="425">
        <f>F132</f>
        <v>112036.90433211296</v>
      </c>
      <c r="J132" s="415"/>
      <c r="M132" s="425" t="e">
        <f>I132/$I$100*$M$100</f>
        <v>#DIV/0!</v>
      </c>
      <c r="N132" s="415"/>
      <c r="Q132" s="425" t="e">
        <f>I132/$I$100*$Q$100</f>
        <v>#DIV/0!</v>
      </c>
      <c r="R132" s="415"/>
      <c r="U132" s="425" t="e">
        <f>I132/$I$100*$U$100</f>
        <v>#DIV/0!</v>
      </c>
      <c r="V132" s="439"/>
      <c r="W132" s="279"/>
      <c r="AR132" s="413"/>
    </row>
    <row r="133" spans="1:44" ht="16.5" hidden="1" thickBot="1">
      <c r="A133" s="435" t="s">
        <v>444</v>
      </c>
      <c r="B133" s="435"/>
      <c r="C133" s="454">
        <f>C131+C132</f>
        <v>89883755.357599422</v>
      </c>
      <c r="D133" s="428"/>
      <c r="E133" s="428"/>
      <c r="F133" s="428">
        <f>SUM(F131:F132)</f>
        <v>8266875.9043321125</v>
      </c>
      <c r="G133" s="428"/>
      <c r="H133" s="428"/>
      <c r="I133" s="428">
        <f>I131+I132</f>
        <v>8461100.9043321125</v>
      </c>
      <c r="J133" s="415"/>
      <c r="K133" s="428"/>
      <c r="L133" s="428"/>
      <c r="M133" s="428" t="e">
        <f>M131+M132</f>
        <v>#DIV/0!</v>
      </c>
      <c r="N133" s="428"/>
      <c r="O133" s="428"/>
      <c r="P133" s="428"/>
      <c r="Q133" s="428" t="e">
        <f>Q131+Q132</f>
        <v>#DIV/0!</v>
      </c>
      <c r="R133" s="428"/>
      <c r="S133" s="428"/>
      <c r="T133" s="428"/>
      <c r="U133" s="428" t="e">
        <f>U131+U132</f>
        <v>#DIV/0!</v>
      </c>
      <c r="V133" s="440"/>
      <c r="W133" s="441"/>
      <c r="AR133" s="413"/>
    </row>
    <row r="134" spans="1:44" hidden="1">
      <c r="A134" s="435"/>
      <c r="B134" s="455"/>
      <c r="C134" s="442"/>
      <c r="D134" s="435" t="s">
        <v>65</v>
      </c>
      <c r="E134" s="435"/>
      <c r="G134" s="435" t="s">
        <v>65</v>
      </c>
      <c r="H134" s="435"/>
      <c r="I134" s="415" t="s">
        <v>65</v>
      </c>
      <c r="J134" s="415"/>
      <c r="K134" s="435" t="s">
        <v>65</v>
      </c>
      <c r="L134" s="435"/>
      <c r="M134" s="415" t="s">
        <v>65</v>
      </c>
      <c r="N134" s="415"/>
      <c r="O134" s="435" t="s">
        <v>65</v>
      </c>
      <c r="P134" s="435"/>
      <c r="Q134" s="415" t="s">
        <v>65</v>
      </c>
      <c r="R134" s="415"/>
      <c r="S134" s="435" t="s">
        <v>65</v>
      </c>
      <c r="T134" s="435"/>
      <c r="U134" s="415" t="s">
        <v>65</v>
      </c>
      <c r="AR134" s="413"/>
    </row>
    <row r="135" spans="1:44" hidden="1">
      <c r="A135" s="412" t="s">
        <v>448</v>
      </c>
      <c r="B135" s="435"/>
      <c r="C135" s="435"/>
      <c r="D135" s="442"/>
      <c r="E135" s="435"/>
      <c r="F135" s="435"/>
      <c r="G135" s="442"/>
      <c r="H135" s="435"/>
      <c r="I135" s="435"/>
      <c r="J135" s="435"/>
      <c r="K135" s="442"/>
      <c r="L135" s="435"/>
      <c r="M135" s="435"/>
      <c r="N135" s="435"/>
      <c r="O135" s="442"/>
      <c r="P135" s="435"/>
      <c r="Q135" s="435"/>
      <c r="R135" s="435"/>
      <c r="S135" s="442"/>
      <c r="T135" s="435"/>
      <c r="U135" s="435"/>
      <c r="AR135" s="413"/>
    </row>
    <row r="136" spans="1:44" hidden="1">
      <c r="A136" s="435" t="s">
        <v>377</v>
      </c>
      <c r="B136" s="435"/>
      <c r="C136" s="435"/>
      <c r="D136" s="442"/>
      <c r="E136" s="435"/>
      <c r="F136" s="435"/>
      <c r="G136" s="442"/>
      <c r="H136" s="435"/>
      <c r="I136" s="435"/>
      <c r="J136" s="435"/>
      <c r="K136" s="442"/>
      <c r="L136" s="435"/>
      <c r="M136" s="435"/>
      <c r="N136" s="435"/>
      <c r="O136" s="442"/>
      <c r="P136" s="435"/>
      <c r="Q136" s="435"/>
      <c r="R136" s="435"/>
      <c r="S136" s="442"/>
      <c r="T136" s="435"/>
      <c r="U136" s="435"/>
      <c r="AR136" s="413"/>
    </row>
    <row r="137" spans="1:44" hidden="1">
      <c r="A137" s="444"/>
      <c r="B137" s="435"/>
      <c r="C137" s="435"/>
      <c r="D137" s="442"/>
      <c r="E137" s="435"/>
      <c r="F137" s="435"/>
      <c r="G137" s="442"/>
      <c r="H137" s="435"/>
      <c r="I137" s="435"/>
      <c r="J137" s="435"/>
      <c r="K137" s="442"/>
      <c r="L137" s="435"/>
      <c r="M137" s="435"/>
      <c r="N137" s="435"/>
      <c r="O137" s="442"/>
      <c r="P137" s="435"/>
      <c r="Q137" s="435"/>
      <c r="R137" s="435"/>
      <c r="S137" s="442"/>
      <c r="T137" s="435"/>
      <c r="U137" s="435"/>
      <c r="AR137" s="413"/>
    </row>
    <row r="138" spans="1:44" hidden="1">
      <c r="A138" s="435" t="s">
        <v>426</v>
      </c>
      <c r="B138" s="435"/>
      <c r="C138" s="442">
        <v>995.23225806451603</v>
      </c>
      <c r="D138" s="445">
        <v>7.75</v>
      </c>
      <c r="E138" s="435"/>
      <c r="F138" s="415">
        <f>ROUND(D138*C138,0)</f>
        <v>7713</v>
      </c>
      <c r="G138" s="445">
        <f>$G$89</f>
        <v>7.75</v>
      </c>
      <c r="H138" s="435"/>
      <c r="I138" s="415">
        <f>ROUND(G138*$C138,0)</f>
        <v>7713</v>
      </c>
      <c r="J138" s="415"/>
      <c r="K138" s="445">
        <f>$K$89</f>
        <v>7.75</v>
      </c>
      <c r="L138" s="435"/>
      <c r="M138" s="415">
        <f>K138*$C138</f>
        <v>7713.0499999999993</v>
      </c>
      <c r="N138" s="415"/>
      <c r="O138" s="445" t="str">
        <f>$O$89</f>
        <v xml:space="preserve"> </v>
      </c>
      <c r="P138" s="435"/>
      <c r="Q138" s="415">
        <f>ROUND(O138*$C138,0)</f>
        <v>0</v>
      </c>
      <c r="R138" s="415"/>
      <c r="S138" s="445" t="str">
        <f>$S$89</f>
        <v xml:space="preserve"> </v>
      </c>
      <c r="T138" s="435"/>
      <c r="U138" s="415">
        <f>ROUND(S138*$C138,0)</f>
        <v>0</v>
      </c>
      <c r="AR138" s="413"/>
    </row>
    <row r="139" spans="1:44" hidden="1">
      <c r="A139" s="435" t="s">
        <v>428</v>
      </c>
      <c r="B139" s="435"/>
      <c r="C139" s="442">
        <v>563242.07586769864</v>
      </c>
      <c r="D139" s="447">
        <v>6.548</v>
      </c>
      <c r="E139" s="435" t="s">
        <v>429</v>
      </c>
      <c r="F139" s="415">
        <f>ROUND(C139*D139/100,0)</f>
        <v>36881</v>
      </c>
      <c r="G139" s="447">
        <f>$G$90</f>
        <v>6.7170000000000005</v>
      </c>
      <c r="H139" s="435" t="s">
        <v>429</v>
      </c>
      <c r="I139" s="415">
        <f>ROUND(G139*$C139/100,0)</f>
        <v>37833</v>
      </c>
      <c r="J139" s="415"/>
      <c r="K139" s="447" t="e">
        <f>K90</f>
        <v>#DIV/0!</v>
      </c>
      <c r="L139" s="435" t="s">
        <v>429</v>
      </c>
      <c r="M139" s="415" t="e">
        <f>K139*$C139/100</f>
        <v>#DIV/0!</v>
      </c>
      <c r="N139" s="415"/>
      <c r="O139" s="447" t="e">
        <f>O90</f>
        <v>#DIV/0!</v>
      </c>
      <c r="P139" s="435" t="s">
        <v>429</v>
      </c>
      <c r="Q139" s="415" t="e">
        <f>ROUND(O139*$C139/100,0)</f>
        <v>#DIV/0!</v>
      </c>
      <c r="R139" s="415"/>
      <c r="S139" s="447" t="e">
        <f>S90</f>
        <v>#DIV/0!</v>
      </c>
      <c r="T139" s="435" t="s">
        <v>429</v>
      </c>
      <c r="U139" s="415" t="e">
        <f>ROUND(S139*$C139/100,0)</f>
        <v>#DIV/0!</v>
      </c>
      <c r="AR139" s="413"/>
    </row>
    <row r="140" spans="1:44" hidden="1">
      <c r="A140" s="435" t="s">
        <v>431</v>
      </c>
      <c r="B140" s="435"/>
      <c r="C140" s="442">
        <v>1663533.139932974</v>
      </c>
      <c r="D140" s="447">
        <v>10.35</v>
      </c>
      <c r="E140" s="435" t="s">
        <v>429</v>
      </c>
      <c r="F140" s="415">
        <f>ROUND(C140*D140/100,0)</f>
        <v>172176</v>
      </c>
      <c r="G140" s="447">
        <f>$G$91</f>
        <v>10.613</v>
      </c>
      <c r="H140" s="435" t="s">
        <v>429</v>
      </c>
      <c r="I140" s="415">
        <f>ROUND(G140*$C140/100,0)</f>
        <v>176551</v>
      </c>
      <c r="J140" s="415"/>
      <c r="K140" s="447" t="e">
        <f>K110</f>
        <v>#DIV/0!</v>
      </c>
      <c r="L140" s="435" t="s">
        <v>429</v>
      </c>
      <c r="M140" s="415" t="e">
        <f>K140*$C140/100</f>
        <v>#DIV/0!</v>
      </c>
      <c r="N140" s="415"/>
      <c r="O140" s="447" t="e">
        <f>O110</f>
        <v>#DIV/0!</v>
      </c>
      <c r="P140" s="435" t="s">
        <v>429</v>
      </c>
      <c r="Q140" s="415" t="e">
        <f>ROUND(O140*$C140/100,0)</f>
        <v>#DIV/0!</v>
      </c>
      <c r="R140" s="415"/>
      <c r="S140" s="447" t="e">
        <f>S110</f>
        <v>#DIV/0!</v>
      </c>
      <c r="T140" s="435" t="s">
        <v>429</v>
      </c>
      <c r="U140" s="415" t="e">
        <f>ROUND(S140*$C140/100,0)</f>
        <v>#DIV/0!</v>
      </c>
      <c r="AR140" s="413"/>
    </row>
    <row r="141" spans="1:44" hidden="1">
      <c r="A141" s="435" t="s">
        <v>433</v>
      </c>
      <c r="B141" s="435"/>
      <c r="C141" s="442">
        <v>4598.5</v>
      </c>
      <c r="D141" s="445">
        <v>1.74</v>
      </c>
      <c r="E141" s="435"/>
      <c r="F141" s="415">
        <f>ROUND(D141*C141,0)</f>
        <v>8001</v>
      </c>
      <c r="G141" s="445">
        <f>$G$92</f>
        <v>1.78</v>
      </c>
      <c r="H141" s="435"/>
      <c r="I141" s="415">
        <f>ROUND(G141*$C141,0)</f>
        <v>8185</v>
      </c>
      <c r="J141" s="415"/>
      <c r="K141" s="445">
        <v>0</v>
      </c>
      <c r="L141" s="435"/>
      <c r="M141" s="415">
        <f>ROUND(K141*$C141,0)</f>
        <v>0</v>
      </c>
      <c r="N141" s="415"/>
      <c r="O141" s="445">
        <v>0</v>
      </c>
      <c r="P141" s="435"/>
      <c r="Q141" s="415">
        <f>ROUND(O141*$C141,0)</f>
        <v>0</v>
      </c>
      <c r="R141" s="415"/>
      <c r="S141" s="445">
        <f>S92</f>
        <v>1.74</v>
      </c>
      <c r="T141" s="435"/>
      <c r="U141" s="415">
        <f>ROUND(S141*$C141,0)</f>
        <v>8001</v>
      </c>
      <c r="AR141" s="413"/>
    </row>
    <row r="142" spans="1:44" hidden="1">
      <c r="A142" s="435" t="s">
        <v>435</v>
      </c>
      <c r="B142" s="435"/>
      <c r="C142" s="442">
        <v>605</v>
      </c>
      <c r="D142" s="445">
        <v>3.4</v>
      </c>
      <c r="E142" s="435"/>
      <c r="F142" s="415">
        <f>ROUND(D142*C142,0)</f>
        <v>2057</v>
      </c>
      <c r="G142" s="445">
        <f>$G$93</f>
        <v>3.5</v>
      </c>
      <c r="H142" s="435"/>
      <c r="I142" s="415">
        <f>ROUND(G142*$C142,0)</f>
        <v>2118</v>
      </c>
      <c r="J142" s="415"/>
      <c r="K142" s="445">
        <v>0</v>
      </c>
      <c r="L142" s="435"/>
      <c r="M142" s="415">
        <f>ROUND(K142*$C142,0)</f>
        <v>0</v>
      </c>
      <c r="N142" s="415"/>
      <c r="O142" s="445">
        <v>0</v>
      </c>
      <c r="P142" s="435"/>
      <c r="Q142" s="415">
        <f>ROUND(O142*$C142,0)</f>
        <v>0</v>
      </c>
      <c r="R142" s="415"/>
      <c r="S142" s="445">
        <f>S93</f>
        <v>3.4</v>
      </c>
      <c r="T142" s="435"/>
      <c r="U142" s="415">
        <f>ROUND(S142*$C142,0)</f>
        <v>2057</v>
      </c>
      <c r="AR142" s="413"/>
    </row>
    <row r="143" spans="1:44" hidden="1">
      <c r="A143" s="435" t="s">
        <v>437</v>
      </c>
      <c r="B143" s="435"/>
      <c r="C143" s="442">
        <v>55.5</v>
      </c>
      <c r="D143" s="450">
        <v>-1.74</v>
      </c>
      <c r="E143" s="435"/>
      <c r="F143" s="415">
        <f>ROUND(D143*C143,0)</f>
        <v>-97</v>
      </c>
      <c r="G143" s="450">
        <f>-G141</f>
        <v>-1.78</v>
      </c>
      <c r="H143" s="435"/>
      <c r="I143" s="415">
        <f>ROUND(G143*$C143,0)</f>
        <v>-99</v>
      </c>
      <c r="J143" s="415"/>
      <c r="K143" s="450">
        <f>-K141</f>
        <v>0</v>
      </c>
      <c r="L143" s="435"/>
      <c r="M143" s="415">
        <f>ROUND(K143*$C143,0)</f>
        <v>0</v>
      </c>
      <c r="N143" s="415"/>
      <c r="O143" s="450">
        <f>-O141</f>
        <v>0</v>
      </c>
      <c r="P143" s="435"/>
      <c r="Q143" s="415">
        <f>ROUND(O143*$C143,0)</f>
        <v>0</v>
      </c>
      <c r="R143" s="415"/>
      <c r="S143" s="450">
        <f>-S141</f>
        <v>-1.74</v>
      </c>
      <c r="T143" s="435"/>
      <c r="U143" s="415">
        <f>ROUND(S143*$C143,0)</f>
        <v>-97</v>
      </c>
      <c r="AR143" s="413"/>
    </row>
    <row r="144" spans="1:44" s="264" customFormat="1" hidden="1">
      <c r="A144" s="264" t="s">
        <v>439</v>
      </c>
      <c r="C144" s="265">
        <f>C139</f>
        <v>563242.07586769864</v>
      </c>
      <c r="D144" s="263">
        <v>0</v>
      </c>
      <c r="F144" s="266"/>
      <c r="G144" s="421">
        <f>G129</f>
        <v>0</v>
      </c>
      <c r="H144" s="422" t="s">
        <v>429</v>
      </c>
      <c r="I144" s="266">
        <f>G144*C144/100</f>
        <v>0</v>
      </c>
      <c r="J144" s="266"/>
      <c r="K144" s="421" t="str">
        <f>K129</f>
        <v xml:space="preserve"> </v>
      </c>
      <c r="L144" s="422" t="s">
        <v>429</v>
      </c>
      <c r="M144" s="266">
        <f>K144*C144/100</f>
        <v>0</v>
      </c>
      <c r="N144" s="266"/>
      <c r="O144" s="421" t="str">
        <f>O129</f>
        <v xml:space="preserve"> </v>
      </c>
      <c r="P144" s="422" t="s">
        <v>429</v>
      </c>
      <c r="Q144" s="266">
        <f>O144*C144/100</f>
        <v>0</v>
      </c>
      <c r="R144" s="266"/>
      <c r="S144" s="421">
        <f>S129</f>
        <v>0</v>
      </c>
      <c r="T144" s="422" t="s">
        <v>429</v>
      </c>
      <c r="U144" s="266">
        <f>S144*C144/100</f>
        <v>0</v>
      </c>
      <c r="W144" s="420"/>
      <c r="Z144" s="423"/>
      <c r="AA144" s="423"/>
      <c r="AR144" s="267"/>
    </row>
    <row r="145" spans="1:44" s="264" customFormat="1" hidden="1">
      <c r="A145" s="264" t="s">
        <v>440</v>
      </c>
      <c r="C145" s="265">
        <f>C140</f>
        <v>1663533.139932974</v>
      </c>
      <c r="D145" s="263">
        <v>0</v>
      </c>
      <c r="F145" s="266"/>
      <c r="G145" s="421">
        <f>G130</f>
        <v>0</v>
      </c>
      <c r="H145" s="422" t="s">
        <v>429</v>
      </c>
      <c r="I145" s="266">
        <f>G145*C145/100</f>
        <v>0</v>
      </c>
      <c r="J145" s="266"/>
      <c r="K145" s="421" t="str">
        <f>K130</f>
        <v xml:space="preserve"> </v>
      </c>
      <c r="L145" s="422" t="s">
        <v>429</v>
      </c>
      <c r="M145" s="266">
        <f>K145*C145/100</f>
        <v>0</v>
      </c>
      <c r="N145" s="266"/>
      <c r="O145" s="421" t="str">
        <f>O130</f>
        <v xml:space="preserve"> </v>
      </c>
      <c r="P145" s="422" t="s">
        <v>429</v>
      </c>
      <c r="Q145" s="266">
        <f>O145*C145/100</f>
        <v>0</v>
      </c>
      <c r="R145" s="266"/>
      <c r="S145" s="421">
        <f>S130</f>
        <v>0</v>
      </c>
      <c r="T145" s="422" t="s">
        <v>429</v>
      </c>
      <c r="U145" s="266">
        <f>S145*C145/100</f>
        <v>0</v>
      </c>
      <c r="W145" s="420"/>
      <c r="Z145" s="423"/>
      <c r="AA145" s="423"/>
      <c r="AR145" s="267"/>
    </row>
    <row r="146" spans="1:44" hidden="1">
      <c r="A146" s="435" t="s">
        <v>443</v>
      </c>
      <c r="B146" s="451"/>
      <c r="C146" s="442">
        <f>SUM(C139:C140)</f>
        <v>2226775.2158006728</v>
      </c>
      <c r="D146" s="452"/>
      <c r="E146" s="415"/>
      <c r="F146" s="415">
        <f>SUM(F138:F143)</f>
        <v>226731</v>
      </c>
      <c r="G146" s="415"/>
      <c r="H146" s="415"/>
      <c r="I146" s="415">
        <f>SUM(I138:I145)</f>
        <v>232301</v>
      </c>
      <c r="J146" s="415"/>
      <c r="K146" s="415"/>
      <c r="L146" s="415"/>
      <c r="M146" s="415" t="e">
        <f>SUM(M138:M145)</f>
        <v>#DIV/0!</v>
      </c>
      <c r="N146" s="415"/>
      <c r="O146" s="415"/>
      <c r="P146" s="415"/>
      <c r="Q146" s="415" t="e">
        <f>SUM(Q138:Q145)</f>
        <v>#DIV/0!</v>
      </c>
      <c r="R146" s="415"/>
      <c r="S146" s="415"/>
      <c r="T146" s="415"/>
      <c r="U146" s="415" t="e">
        <f>SUM(U138:U145)</f>
        <v>#DIV/0!</v>
      </c>
      <c r="AR146" s="413"/>
    </row>
    <row r="147" spans="1:44" hidden="1">
      <c r="A147" s="435" t="s">
        <v>413</v>
      </c>
      <c r="B147" s="324"/>
      <c r="C147" s="459">
        <v>28355.575910563297</v>
      </c>
      <c r="F147" s="425">
        <v>3166.5031041856219</v>
      </c>
      <c r="I147" s="425">
        <f>F147</f>
        <v>3166.5031041856219</v>
      </c>
      <c r="J147" s="415"/>
      <c r="M147" s="425" t="e">
        <f>I147/$I$100*$M$100</f>
        <v>#DIV/0!</v>
      </c>
      <c r="N147" s="415"/>
      <c r="Q147" s="425" t="e">
        <f>I147/$I$100*$Q$100</f>
        <v>#DIV/0!</v>
      </c>
      <c r="R147" s="415"/>
      <c r="U147" s="425" t="e">
        <f>I147/$I$100*$U$100</f>
        <v>#DIV/0!</v>
      </c>
      <c r="V147" s="439"/>
      <c r="W147" s="279"/>
      <c r="AR147" s="413"/>
    </row>
    <row r="148" spans="1:44" ht="16.5" hidden="1" thickBot="1">
      <c r="A148" s="435" t="s">
        <v>444</v>
      </c>
      <c r="B148" s="435"/>
      <c r="C148" s="454">
        <f>C146+C147</f>
        <v>2255130.7917112359</v>
      </c>
      <c r="D148" s="428"/>
      <c r="E148" s="428"/>
      <c r="F148" s="428">
        <f>F146+F147</f>
        <v>229897.50310418563</v>
      </c>
      <c r="G148" s="428"/>
      <c r="H148" s="428"/>
      <c r="I148" s="428">
        <f>I146+I147</f>
        <v>235467.50310418563</v>
      </c>
      <c r="J148" s="415"/>
      <c r="K148" s="428"/>
      <c r="L148" s="428"/>
      <c r="M148" s="428" t="e">
        <f>M146+M147</f>
        <v>#DIV/0!</v>
      </c>
      <c r="N148" s="428"/>
      <c r="O148" s="428"/>
      <c r="P148" s="428"/>
      <c r="Q148" s="428" t="e">
        <f>Q146+Q147</f>
        <v>#DIV/0!</v>
      </c>
      <c r="R148" s="428"/>
      <c r="S148" s="428"/>
      <c r="T148" s="428"/>
      <c r="U148" s="428" t="e">
        <f>U146+U147</f>
        <v>#DIV/0!</v>
      </c>
      <c r="V148" s="440"/>
      <c r="W148" s="441"/>
      <c r="AR148" s="413"/>
    </row>
    <row r="149" spans="1:44" hidden="1">
      <c r="A149" s="435"/>
      <c r="B149" s="455"/>
      <c r="C149" s="442"/>
      <c r="D149" s="435" t="s">
        <v>65</v>
      </c>
      <c r="E149" s="435"/>
      <c r="G149" s="435" t="s">
        <v>65</v>
      </c>
      <c r="H149" s="435"/>
      <c r="I149" s="415" t="s">
        <v>65</v>
      </c>
      <c r="J149" s="415"/>
      <c r="K149" s="435" t="s">
        <v>65</v>
      </c>
      <c r="L149" s="435"/>
      <c r="M149" s="415" t="s">
        <v>65</v>
      </c>
      <c r="N149" s="415"/>
      <c r="O149" s="435" t="s">
        <v>65</v>
      </c>
      <c r="P149" s="435"/>
      <c r="Q149" s="415" t="s">
        <v>65</v>
      </c>
      <c r="R149" s="415"/>
      <c r="S149" s="435" t="s">
        <v>65</v>
      </c>
      <c r="T149" s="435"/>
      <c r="U149" s="415" t="s">
        <v>65</v>
      </c>
      <c r="AR149" s="413"/>
    </row>
    <row r="150" spans="1:44" hidden="1">
      <c r="A150" s="412" t="s">
        <v>449</v>
      </c>
      <c r="B150" s="435"/>
      <c r="C150" s="435"/>
      <c r="D150" s="442"/>
      <c r="E150" s="435"/>
      <c r="F150" s="435"/>
      <c r="G150" s="442"/>
      <c r="H150" s="435"/>
      <c r="I150" s="435"/>
      <c r="J150" s="435"/>
      <c r="K150" s="442"/>
      <c r="L150" s="435"/>
      <c r="M150" s="435"/>
      <c r="N150" s="435"/>
      <c r="O150" s="442"/>
      <c r="P150" s="435"/>
      <c r="Q150" s="435"/>
      <c r="R150" s="435"/>
      <c r="S150" s="442"/>
      <c r="T150" s="435"/>
      <c r="U150" s="435"/>
      <c r="AR150" s="413"/>
    </row>
    <row r="151" spans="1:44" hidden="1">
      <c r="A151" s="435" t="s">
        <v>377</v>
      </c>
      <c r="B151" s="435"/>
      <c r="C151" s="435"/>
      <c r="D151" s="442"/>
      <c r="E151" s="435"/>
      <c r="F151" s="435"/>
      <c r="G151" s="442"/>
      <c r="H151" s="435"/>
      <c r="I151" s="435"/>
      <c r="J151" s="435"/>
      <c r="K151" s="442"/>
      <c r="L151" s="435"/>
      <c r="M151" s="435"/>
      <c r="N151" s="435"/>
      <c r="O151" s="442"/>
      <c r="P151" s="435"/>
      <c r="Q151" s="435"/>
      <c r="R151" s="435"/>
      <c r="S151" s="442"/>
      <c r="T151" s="435"/>
      <c r="U151" s="435"/>
      <c r="AR151" s="413"/>
    </row>
    <row r="152" spans="1:44" hidden="1">
      <c r="A152" s="444"/>
      <c r="B152" s="435"/>
      <c r="C152" s="435"/>
      <c r="D152" s="442"/>
      <c r="E152" s="435"/>
      <c r="F152" s="435"/>
      <c r="G152" s="442"/>
      <c r="H152" s="435"/>
      <c r="I152" s="435"/>
      <c r="J152" s="435"/>
      <c r="K152" s="442"/>
      <c r="L152" s="435"/>
      <c r="M152" s="435"/>
      <c r="N152" s="435"/>
      <c r="O152" s="442"/>
      <c r="P152" s="435"/>
      <c r="Q152" s="435"/>
      <c r="R152" s="435"/>
      <c r="S152" s="442"/>
      <c r="T152" s="435"/>
      <c r="U152" s="435"/>
      <c r="AR152" s="413"/>
    </row>
    <row r="153" spans="1:44" hidden="1">
      <c r="A153" s="435" t="s">
        <v>426</v>
      </c>
      <c r="B153" s="435"/>
      <c r="C153" s="442">
        <v>205</v>
      </c>
      <c r="D153" s="445">
        <v>7.75</v>
      </c>
      <c r="E153" s="435"/>
      <c r="F153" s="415">
        <f>ROUND(D153*C153,0)</f>
        <v>1589</v>
      </c>
      <c r="G153" s="445">
        <f>$G$89</f>
        <v>7.75</v>
      </c>
      <c r="H153" s="435"/>
      <c r="I153" s="415">
        <f>ROUND(G153*$C153,0)</f>
        <v>1589</v>
      </c>
      <c r="J153" s="415"/>
      <c r="K153" s="445">
        <f>$K$89</f>
        <v>7.75</v>
      </c>
      <c r="L153" s="435"/>
      <c r="M153" s="415">
        <f>K153*$C153</f>
        <v>1588.75</v>
      </c>
      <c r="N153" s="415"/>
      <c r="O153" s="445" t="str">
        <f>$O$89</f>
        <v xml:space="preserve"> </v>
      </c>
      <c r="P153" s="435"/>
      <c r="Q153" s="415">
        <f>ROUND(O153*$C153,0)</f>
        <v>0</v>
      </c>
      <c r="R153" s="415"/>
      <c r="S153" s="445" t="str">
        <f>$S$89</f>
        <v xml:space="preserve"> </v>
      </c>
      <c r="T153" s="435"/>
      <c r="U153" s="415">
        <f>ROUND(S153*$C153,0)</f>
        <v>0</v>
      </c>
      <c r="AR153" s="413"/>
    </row>
    <row r="154" spans="1:44" hidden="1">
      <c r="A154" s="435" t="s">
        <v>428</v>
      </c>
      <c r="B154" s="435"/>
      <c r="C154" s="442">
        <v>121486</v>
      </c>
      <c r="D154" s="447">
        <v>6.548</v>
      </c>
      <c r="E154" s="435" t="s">
        <v>429</v>
      </c>
      <c r="F154" s="415">
        <f>ROUND(C154*D154/100,0)</f>
        <v>7955</v>
      </c>
      <c r="G154" s="447">
        <f>$G$90</f>
        <v>6.7170000000000005</v>
      </c>
      <c r="H154" s="435" t="s">
        <v>429</v>
      </c>
      <c r="I154" s="415">
        <f>ROUND(G154*$C154/100,0)</f>
        <v>8160</v>
      </c>
      <c r="J154" s="415"/>
      <c r="K154" s="447" t="e">
        <f>K90</f>
        <v>#DIV/0!</v>
      </c>
      <c r="L154" s="435" t="s">
        <v>429</v>
      </c>
      <c r="M154" s="415" t="e">
        <f>K154*$C154/100</f>
        <v>#DIV/0!</v>
      </c>
      <c r="N154" s="415"/>
      <c r="O154" s="447" t="e">
        <f>O90</f>
        <v>#DIV/0!</v>
      </c>
      <c r="P154" s="435" t="s">
        <v>429</v>
      </c>
      <c r="Q154" s="415" t="e">
        <f>ROUND(O154*$C154/100,0)</f>
        <v>#DIV/0!</v>
      </c>
      <c r="R154" s="415"/>
      <c r="S154" s="447" t="e">
        <f>S90</f>
        <v>#DIV/0!</v>
      </c>
      <c r="T154" s="435" t="s">
        <v>429</v>
      </c>
      <c r="U154" s="415" t="e">
        <f>ROUND(S154*$C154/100,0)</f>
        <v>#DIV/0!</v>
      </c>
      <c r="AR154" s="413"/>
    </row>
    <row r="155" spans="1:44" hidden="1">
      <c r="A155" s="435" t="s">
        <v>431</v>
      </c>
      <c r="B155" s="435"/>
      <c r="C155" s="442">
        <v>275577</v>
      </c>
      <c r="D155" s="447">
        <v>10.35</v>
      </c>
      <c r="E155" s="435" t="s">
        <v>429</v>
      </c>
      <c r="F155" s="415">
        <f>ROUND(C155*D155/100,0)</f>
        <v>28522</v>
      </c>
      <c r="G155" s="447">
        <f>$G$91</f>
        <v>10.613</v>
      </c>
      <c r="H155" s="435" t="s">
        <v>429</v>
      </c>
      <c r="I155" s="415">
        <f>ROUND(G155*$C155/100,0)</f>
        <v>29247</v>
      </c>
      <c r="J155" s="415"/>
      <c r="K155" s="447" t="e">
        <f>K91</f>
        <v>#DIV/0!</v>
      </c>
      <c r="L155" s="435" t="s">
        <v>429</v>
      </c>
      <c r="M155" s="415" t="e">
        <f>K155*$C155/100</f>
        <v>#DIV/0!</v>
      </c>
      <c r="N155" s="415"/>
      <c r="O155" s="447" t="e">
        <f>O91</f>
        <v>#DIV/0!</v>
      </c>
      <c r="P155" s="435" t="s">
        <v>429</v>
      </c>
      <c r="Q155" s="415" t="e">
        <f>ROUND(O155*$C155/100,0)</f>
        <v>#DIV/0!</v>
      </c>
      <c r="R155" s="415"/>
      <c r="S155" s="447" t="e">
        <f>S91</f>
        <v>#DIV/0!</v>
      </c>
      <c r="T155" s="435" t="s">
        <v>429</v>
      </c>
      <c r="U155" s="415" t="e">
        <f>ROUND(S155*$C155/100,0)</f>
        <v>#DIV/0!</v>
      </c>
      <c r="AR155" s="413"/>
    </row>
    <row r="156" spans="1:44" hidden="1">
      <c r="A156" s="435" t="s">
        <v>433</v>
      </c>
      <c r="B156" s="435"/>
      <c r="C156" s="442">
        <v>707.5</v>
      </c>
      <c r="D156" s="445">
        <v>1.74</v>
      </c>
      <c r="E156" s="435"/>
      <c r="F156" s="415">
        <f>ROUND(D156*C156,0)</f>
        <v>1231</v>
      </c>
      <c r="G156" s="445">
        <f>$G$92</f>
        <v>1.78</v>
      </c>
      <c r="H156" s="435"/>
      <c r="I156" s="415">
        <f>ROUND(G156*$C156,0)</f>
        <v>1259</v>
      </c>
      <c r="J156" s="415"/>
      <c r="K156" s="445">
        <v>0</v>
      </c>
      <c r="L156" s="435"/>
      <c r="M156" s="415">
        <f>ROUND(K156*$C156,0)</f>
        <v>0</v>
      </c>
      <c r="N156" s="415"/>
      <c r="O156" s="445">
        <v>0</v>
      </c>
      <c r="P156" s="435"/>
      <c r="Q156" s="415">
        <f>ROUND(O156*$C156,0)</f>
        <v>0</v>
      </c>
      <c r="R156" s="415"/>
      <c r="S156" s="445">
        <f>S92</f>
        <v>1.74</v>
      </c>
      <c r="T156" s="435"/>
      <c r="U156" s="415">
        <f>ROUND(S156*$C156,0)</f>
        <v>1231</v>
      </c>
      <c r="AR156" s="413"/>
    </row>
    <row r="157" spans="1:44" hidden="1">
      <c r="A157" s="435" t="s">
        <v>435</v>
      </c>
      <c r="B157" s="435"/>
      <c r="C157" s="442">
        <v>98</v>
      </c>
      <c r="D157" s="445">
        <v>3.4</v>
      </c>
      <c r="E157" s="435"/>
      <c r="F157" s="415">
        <f>ROUND(D157*C157,0)</f>
        <v>333</v>
      </c>
      <c r="G157" s="445">
        <f>$G$93</f>
        <v>3.5</v>
      </c>
      <c r="H157" s="435"/>
      <c r="I157" s="415">
        <f>ROUND(G157*$C157,0)</f>
        <v>343</v>
      </c>
      <c r="J157" s="415"/>
      <c r="K157" s="445">
        <v>0</v>
      </c>
      <c r="L157" s="435"/>
      <c r="M157" s="415">
        <f>ROUND(K157*$C157,0)</f>
        <v>0</v>
      </c>
      <c r="N157" s="415"/>
      <c r="O157" s="445">
        <v>0</v>
      </c>
      <c r="P157" s="435"/>
      <c r="Q157" s="415">
        <f>ROUND(O157*$C157,0)</f>
        <v>0</v>
      </c>
      <c r="R157" s="415"/>
      <c r="S157" s="445">
        <f>S93</f>
        <v>3.4</v>
      </c>
      <c r="T157" s="435"/>
      <c r="U157" s="415">
        <f>ROUND(S157*$C157,0)</f>
        <v>333</v>
      </c>
      <c r="AR157" s="413"/>
    </row>
    <row r="158" spans="1:44" hidden="1">
      <c r="A158" s="435" t="s">
        <v>437</v>
      </c>
      <c r="B158" s="435"/>
      <c r="C158" s="442">
        <v>15</v>
      </c>
      <c r="D158" s="450">
        <v>-1.74</v>
      </c>
      <c r="E158" s="435"/>
      <c r="F158" s="415">
        <f>ROUND(D158*C158,0)</f>
        <v>-26</v>
      </c>
      <c r="G158" s="450">
        <f>-G156</f>
        <v>-1.78</v>
      </c>
      <c r="H158" s="435"/>
      <c r="I158" s="415">
        <f>ROUND(G158*$C158,0)</f>
        <v>-27</v>
      </c>
      <c r="J158" s="415"/>
      <c r="K158" s="450">
        <f>-K156</f>
        <v>0</v>
      </c>
      <c r="L158" s="435"/>
      <c r="M158" s="415">
        <f>ROUND(K158*$C158,0)</f>
        <v>0</v>
      </c>
      <c r="N158" s="415"/>
      <c r="O158" s="450">
        <f>-O156</f>
        <v>0</v>
      </c>
      <c r="P158" s="435"/>
      <c r="Q158" s="415">
        <f>ROUND(O158*$C158,0)</f>
        <v>0</v>
      </c>
      <c r="R158" s="415"/>
      <c r="S158" s="450">
        <f>-S156</f>
        <v>-1.74</v>
      </c>
      <c r="T158" s="435"/>
      <c r="U158" s="415">
        <f>ROUND(S158*$C158,0)</f>
        <v>-26</v>
      </c>
      <c r="AR158" s="413"/>
    </row>
    <row r="159" spans="1:44" s="264" customFormat="1" hidden="1">
      <c r="A159" s="264" t="s">
        <v>439</v>
      </c>
      <c r="C159" s="265">
        <f>C154</f>
        <v>121486</v>
      </c>
      <c r="D159" s="263">
        <v>0</v>
      </c>
      <c r="F159" s="266"/>
      <c r="G159" s="421">
        <f>G144</f>
        <v>0</v>
      </c>
      <c r="H159" s="422" t="s">
        <v>429</v>
      </c>
      <c r="I159" s="266">
        <f>G159*C159/100</f>
        <v>0</v>
      </c>
      <c r="J159" s="266"/>
      <c r="K159" s="421" t="str">
        <f>K144</f>
        <v xml:space="preserve"> </v>
      </c>
      <c r="L159" s="422" t="s">
        <v>429</v>
      </c>
      <c r="M159" s="266">
        <f>K159*C159/100</f>
        <v>0</v>
      </c>
      <c r="N159" s="266"/>
      <c r="O159" s="421" t="str">
        <f>O144</f>
        <v xml:space="preserve"> </v>
      </c>
      <c r="P159" s="422" t="s">
        <v>429</v>
      </c>
      <c r="Q159" s="266">
        <f>O159*C159/100</f>
        <v>0</v>
      </c>
      <c r="R159" s="266"/>
      <c r="S159" s="421">
        <f>S144</f>
        <v>0</v>
      </c>
      <c r="T159" s="422" t="s">
        <v>429</v>
      </c>
      <c r="U159" s="266">
        <f>S159*C159/100</f>
        <v>0</v>
      </c>
      <c r="W159" s="420"/>
      <c r="Z159" s="423"/>
      <c r="AA159" s="423"/>
      <c r="AR159" s="267"/>
    </row>
    <row r="160" spans="1:44" s="264" customFormat="1" hidden="1">
      <c r="A160" s="264" t="s">
        <v>440</v>
      </c>
      <c r="C160" s="265">
        <f>C155</f>
        <v>275577</v>
      </c>
      <c r="D160" s="263">
        <v>0</v>
      </c>
      <c r="F160" s="266"/>
      <c r="G160" s="421">
        <f>G145</f>
        <v>0</v>
      </c>
      <c r="H160" s="422" t="s">
        <v>429</v>
      </c>
      <c r="I160" s="266">
        <f>G160*C160/100</f>
        <v>0</v>
      </c>
      <c r="J160" s="266"/>
      <c r="K160" s="421" t="str">
        <f>K145</f>
        <v xml:space="preserve"> </v>
      </c>
      <c r="L160" s="422" t="s">
        <v>429</v>
      </c>
      <c r="M160" s="266">
        <f>K160*C160/100</f>
        <v>0</v>
      </c>
      <c r="N160" s="266"/>
      <c r="O160" s="421" t="str">
        <f>O145</f>
        <v xml:space="preserve"> </v>
      </c>
      <c r="P160" s="422" t="s">
        <v>429</v>
      </c>
      <c r="Q160" s="266">
        <f>O160*C160/100</f>
        <v>0</v>
      </c>
      <c r="R160" s="266"/>
      <c r="S160" s="421">
        <f>S145</f>
        <v>0</v>
      </c>
      <c r="T160" s="422" t="s">
        <v>429</v>
      </c>
      <c r="U160" s="266">
        <f>S160*C160/100</f>
        <v>0</v>
      </c>
      <c r="W160" s="420"/>
      <c r="Z160" s="423"/>
      <c r="AA160" s="423"/>
      <c r="AR160" s="267"/>
    </row>
    <row r="161" spans="1:51" hidden="1">
      <c r="A161" s="435" t="s">
        <v>443</v>
      </c>
      <c r="B161" s="435"/>
      <c r="C161" s="442">
        <f>SUM(C154:C155)</f>
        <v>397063</v>
      </c>
      <c r="D161" s="452"/>
      <c r="E161" s="415"/>
      <c r="F161" s="415">
        <f>SUM(F153:F158)</f>
        <v>39604</v>
      </c>
      <c r="G161" s="415"/>
      <c r="H161" s="415"/>
      <c r="I161" s="415">
        <f>SUM(I153:I160)</f>
        <v>40571</v>
      </c>
      <c r="J161" s="415"/>
      <c r="K161" s="415"/>
      <c r="L161" s="415"/>
      <c r="M161" s="415" t="e">
        <f>SUM(M153:M160)</f>
        <v>#DIV/0!</v>
      </c>
      <c r="N161" s="415"/>
      <c r="O161" s="415"/>
      <c r="P161" s="415"/>
      <c r="Q161" s="415" t="e">
        <f>SUM(Q153:Q160)</f>
        <v>#DIV/0!</v>
      </c>
      <c r="R161" s="415"/>
      <c r="S161" s="415"/>
      <c r="T161" s="415"/>
      <c r="U161" s="415" t="e">
        <f>SUM(U153:U160)</f>
        <v>#DIV/0!</v>
      </c>
      <c r="AR161" s="413"/>
    </row>
    <row r="162" spans="1:51" hidden="1">
      <c r="A162" s="435" t="s">
        <v>413</v>
      </c>
      <c r="B162" s="435"/>
      <c r="C162" s="459">
        <v>5143.445167760472</v>
      </c>
      <c r="F162" s="425">
        <v>561.58818784280481</v>
      </c>
      <c r="I162" s="425">
        <f>F162</f>
        <v>561.58818784280481</v>
      </c>
      <c r="J162" s="415"/>
      <c r="M162" s="425" t="e">
        <f>I162/$I$100*$M$100</f>
        <v>#DIV/0!</v>
      </c>
      <c r="N162" s="415"/>
      <c r="Q162" s="425" t="e">
        <f>I162/$I$100*$Q$100</f>
        <v>#DIV/0!</v>
      </c>
      <c r="R162" s="415"/>
      <c r="U162" s="425" t="e">
        <f>I162/$I$100*$U$100</f>
        <v>#DIV/0!</v>
      </c>
      <c r="V162" s="439"/>
      <c r="W162" s="279"/>
      <c r="AR162" s="413"/>
    </row>
    <row r="163" spans="1:51" ht="16.5" hidden="1" thickBot="1">
      <c r="A163" s="435" t="s">
        <v>444</v>
      </c>
      <c r="B163" s="435"/>
      <c r="C163" s="454">
        <f>C161+C162</f>
        <v>402206.44516776048</v>
      </c>
      <c r="D163" s="428"/>
      <c r="E163" s="428"/>
      <c r="F163" s="428">
        <f>F161+F162</f>
        <v>40165.588187842804</v>
      </c>
      <c r="G163" s="428"/>
      <c r="H163" s="428"/>
      <c r="I163" s="428">
        <f>I161+I162</f>
        <v>41132.588187842804</v>
      </c>
      <c r="J163" s="415"/>
      <c r="K163" s="428"/>
      <c r="L163" s="428"/>
      <c r="M163" s="428" t="e">
        <f>M161+M162</f>
        <v>#DIV/0!</v>
      </c>
      <c r="N163" s="428"/>
      <c r="O163" s="428"/>
      <c r="P163" s="428"/>
      <c r="Q163" s="428" t="e">
        <f>Q161+Q162</f>
        <v>#DIV/0!</v>
      </c>
      <c r="R163" s="428"/>
      <c r="S163" s="428"/>
      <c r="T163" s="428"/>
      <c r="U163" s="428" t="e">
        <f>U161+U162</f>
        <v>#DIV/0!</v>
      </c>
      <c r="V163" s="440"/>
      <c r="W163" s="441"/>
      <c r="AR163" s="413"/>
    </row>
    <row r="164" spans="1:51" hidden="1">
      <c r="A164" s="435"/>
      <c r="B164" s="455"/>
      <c r="C164" s="442"/>
      <c r="D164" s="435" t="s">
        <v>65</v>
      </c>
      <c r="E164" s="435"/>
      <c r="G164" s="435" t="s">
        <v>65</v>
      </c>
      <c r="H164" s="435"/>
      <c r="I164" s="415" t="s">
        <v>65</v>
      </c>
      <c r="J164" s="415"/>
      <c r="K164" s="435" t="s">
        <v>65</v>
      </c>
      <c r="L164" s="435"/>
      <c r="M164" s="415" t="s">
        <v>65</v>
      </c>
      <c r="N164" s="415"/>
      <c r="O164" s="435" t="s">
        <v>65</v>
      </c>
      <c r="P164" s="435"/>
      <c r="Q164" s="415" t="s">
        <v>65</v>
      </c>
      <c r="R164" s="415"/>
      <c r="S164" s="435" t="s">
        <v>65</v>
      </c>
      <c r="T164" s="435"/>
      <c r="U164" s="415" t="s">
        <v>65</v>
      </c>
      <c r="AR164" s="413"/>
    </row>
    <row r="165" spans="1:51" hidden="1">
      <c r="A165" s="412" t="s">
        <v>450</v>
      </c>
      <c r="B165" s="435"/>
      <c r="C165" s="435" t="s">
        <v>65</v>
      </c>
      <c r="D165" s="415"/>
      <c r="E165" s="435"/>
      <c r="F165" s="435"/>
      <c r="G165" s="415"/>
      <c r="H165" s="435"/>
      <c r="I165" s="435"/>
      <c r="J165" s="435"/>
      <c r="K165" s="415"/>
      <c r="L165" s="435"/>
      <c r="M165" s="435"/>
      <c r="N165" s="435"/>
      <c r="O165" s="415"/>
      <c r="P165" s="435"/>
      <c r="Q165" s="435"/>
      <c r="R165" s="435"/>
      <c r="S165" s="415"/>
      <c r="T165" s="435"/>
      <c r="U165" s="435"/>
      <c r="AR165" s="413"/>
    </row>
    <row r="166" spans="1:51" hidden="1">
      <c r="A166" s="435" t="s">
        <v>453</v>
      </c>
      <c r="B166" s="435"/>
      <c r="C166" s="435"/>
      <c r="D166" s="415"/>
      <c r="E166" s="435"/>
      <c r="F166" s="435"/>
      <c r="G166" s="415"/>
      <c r="H166" s="435"/>
      <c r="I166" s="435"/>
      <c r="J166" s="435"/>
      <c r="K166" s="415"/>
      <c r="L166" s="435"/>
      <c r="M166" s="435"/>
      <c r="N166" s="435"/>
      <c r="O166" s="415"/>
      <c r="P166" s="435"/>
      <c r="Q166" s="435"/>
      <c r="R166" s="435"/>
      <c r="S166" s="415"/>
      <c r="T166" s="435"/>
      <c r="U166" s="435"/>
      <c r="AR166" s="413"/>
    </row>
    <row r="167" spans="1:51" hidden="1">
      <c r="A167" s="435"/>
      <c r="B167" s="435"/>
      <c r="C167" s="435"/>
      <c r="D167" s="415"/>
      <c r="E167" s="435"/>
      <c r="F167" s="435"/>
      <c r="G167" s="415"/>
      <c r="H167" s="435"/>
      <c r="I167" s="435"/>
      <c r="J167" s="435"/>
      <c r="K167" s="415"/>
      <c r="L167" s="435"/>
      <c r="M167" s="435"/>
      <c r="N167" s="435"/>
      <c r="O167" s="415"/>
      <c r="P167" s="435"/>
      <c r="Q167" s="435"/>
      <c r="R167" s="435"/>
      <c r="S167" s="415"/>
      <c r="T167" s="435"/>
      <c r="U167" s="435"/>
      <c r="AR167" s="413"/>
    </row>
    <row r="168" spans="1:51" hidden="1">
      <c r="A168" s="435" t="s">
        <v>454</v>
      </c>
      <c r="B168" s="435"/>
      <c r="C168" s="435"/>
      <c r="D168" s="415"/>
      <c r="E168" s="435"/>
      <c r="F168" s="435"/>
      <c r="G168" s="415"/>
      <c r="H168" s="435"/>
      <c r="I168" s="435"/>
      <c r="J168" s="435"/>
      <c r="K168" s="415"/>
      <c r="L168" s="435"/>
      <c r="M168" s="435"/>
      <c r="N168" s="435"/>
      <c r="O168" s="415"/>
      <c r="P168" s="435"/>
      <c r="Q168" s="435"/>
      <c r="R168" s="435"/>
      <c r="S168" s="415"/>
      <c r="T168" s="435"/>
      <c r="U168" s="435"/>
      <c r="X168" s="426"/>
      <c r="Y168" s="426"/>
      <c r="AR168" s="413"/>
    </row>
    <row r="169" spans="1:51" hidden="1">
      <c r="A169" s="435" t="s">
        <v>455</v>
      </c>
      <c r="B169" s="435"/>
      <c r="C169" s="442">
        <f>C492</f>
        <v>2</v>
      </c>
      <c r="D169" s="445">
        <v>117.12</v>
      </c>
      <c r="E169" s="435"/>
      <c r="F169" s="415">
        <f t="shared" ref="F169:F171" si="19">F457</f>
        <v>234</v>
      </c>
      <c r="G169" s="445">
        <v>119.88</v>
      </c>
      <c r="H169" s="435"/>
      <c r="I169" s="415">
        <f>I457</f>
        <v>240</v>
      </c>
      <c r="J169" s="415"/>
      <c r="K169" s="445">
        <v>117.12</v>
      </c>
      <c r="L169" s="435"/>
      <c r="M169" s="415">
        <v>234</v>
      </c>
      <c r="N169" s="415"/>
      <c r="O169" s="445" t="s">
        <v>65</v>
      </c>
      <c r="P169" s="435"/>
      <c r="Q169" s="415">
        <f>O169*C169</f>
        <v>0</v>
      </c>
      <c r="R169" s="415"/>
      <c r="S169" s="445" t="s">
        <v>65</v>
      </c>
      <c r="T169" s="435"/>
      <c r="U169" s="415">
        <f>S169*C169</f>
        <v>0</v>
      </c>
      <c r="X169" s="432"/>
      <c r="Y169" s="432"/>
      <c r="AB169" s="443"/>
      <c r="AD169" s="443"/>
      <c r="AF169" s="443"/>
      <c r="AG169" s="443"/>
      <c r="AY169" s="413"/>
    </row>
    <row r="170" spans="1:51" hidden="1">
      <c r="A170" s="435" t="s">
        <v>456</v>
      </c>
      <c r="B170" s="435"/>
      <c r="C170" s="442">
        <f>C458</f>
        <v>82.084931506849301</v>
      </c>
      <c r="D170" s="445">
        <v>174.48</v>
      </c>
      <c r="E170" s="435"/>
      <c r="F170" s="415">
        <f t="shared" si="19"/>
        <v>14322</v>
      </c>
      <c r="G170" s="445">
        <v>178.68</v>
      </c>
      <c r="H170" s="435"/>
      <c r="I170" s="415">
        <f>I458</f>
        <v>14667</v>
      </c>
      <c r="J170" s="415"/>
      <c r="K170" s="445">
        <v>174.48</v>
      </c>
      <c r="L170" s="435"/>
      <c r="M170" s="415">
        <v>14322</v>
      </c>
      <c r="N170" s="415"/>
      <c r="O170" s="445" t="s">
        <v>65</v>
      </c>
      <c r="P170" s="435"/>
      <c r="Q170" s="415">
        <f>O170*C170</f>
        <v>0</v>
      </c>
      <c r="R170" s="415"/>
      <c r="S170" s="445" t="s">
        <v>65</v>
      </c>
      <c r="T170" s="435"/>
      <c r="U170" s="415">
        <f>S170*C170</f>
        <v>0</v>
      </c>
      <c r="V170" s="413"/>
      <c r="X170" s="432"/>
      <c r="Y170" s="432"/>
      <c r="AA170" s="413"/>
      <c r="AB170" s="327"/>
      <c r="AC170" s="413"/>
      <c r="AD170" s="327"/>
      <c r="AE170" s="413"/>
      <c r="AF170" s="413"/>
      <c r="AG170" s="327"/>
      <c r="AH170" s="299"/>
      <c r="AI170" s="413"/>
      <c r="AJ170" s="413"/>
      <c r="AY170" s="413"/>
    </row>
    <row r="171" spans="1:51" hidden="1">
      <c r="A171" s="435" t="s">
        <v>457</v>
      </c>
      <c r="B171" s="435"/>
      <c r="C171" s="442">
        <f>C459</f>
        <v>2770.9452054794501</v>
      </c>
      <c r="D171" s="445">
        <v>12.24</v>
      </c>
      <c r="E171" s="435"/>
      <c r="F171" s="415">
        <f t="shared" si="19"/>
        <v>33916</v>
      </c>
      <c r="G171" s="445">
        <v>12.48</v>
      </c>
      <c r="H171" s="435"/>
      <c r="I171" s="415">
        <f>I459</f>
        <v>34581</v>
      </c>
      <c r="J171" s="415"/>
      <c r="K171" s="445">
        <v>12.24</v>
      </c>
      <c r="L171" s="435"/>
      <c r="M171" s="415">
        <v>33916</v>
      </c>
      <c r="N171" s="415"/>
      <c r="O171" s="445" t="s">
        <v>65</v>
      </c>
      <c r="P171" s="435"/>
      <c r="Q171" s="415">
        <f>O171*C171</f>
        <v>0</v>
      </c>
      <c r="R171" s="415"/>
      <c r="S171" s="445" t="s">
        <v>65</v>
      </c>
      <c r="T171" s="435"/>
      <c r="U171" s="415">
        <f>S171*C171</f>
        <v>0</v>
      </c>
      <c r="X171" s="432"/>
      <c r="Y171" s="432"/>
      <c r="AA171" s="413"/>
      <c r="AB171" s="327"/>
      <c r="AC171" s="413"/>
      <c r="AD171" s="327"/>
      <c r="AE171" s="413"/>
      <c r="AF171" s="413"/>
      <c r="AG171" s="327"/>
      <c r="AH171" s="299"/>
      <c r="AI171" s="413"/>
      <c r="AJ171" s="413"/>
      <c r="AY171" s="413"/>
    </row>
    <row r="172" spans="1:51" hidden="1">
      <c r="A172" s="435" t="s">
        <v>458</v>
      </c>
      <c r="B172" s="435"/>
      <c r="C172" s="414"/>
      <c r="D172" s="415"/>
      <c r="E172" s="435"/>
      <c r="F172" s="435"/>
      <c r="G172" s="415"/>
      <c r="H172" s="435"/>
      <c r="I172" s="435"/>
      <c r="J172" s="435"/>
      <c r="K172" s="415"/>
      <c r="L172" s="435"/>
      <c r="M172" s="435"/>
      <c r="N172" s="435"/>
      <c r="O172" s="415"/>
      <c r="P172" s="435"/>
      <c r="Q172" s="435"/>
      <c r="R172" s="435"/>
      <c r="S172" s="415"/>
      <c r="T172" s="435"/>
      <c r="U172" s="435"/>
      <c r="X172" s="436"/>
      <c r="Y172" s="436"/>
      <c r="AA172" s="413"/>
      <c r="AB172" s="327"/>
      <c r="AC172" s="413"/>
      <c r="AD172" s="327"/>
      <c r="AE172" s="413"/>
      <c r="AF172" s="413"/>
      <c r="AG172" s="327"/>
      <c r="AH172" s="299"/>
      <c r="AI172" s="413"/>
      <c r="AJ172" s="413"/>
      <c r="AY172" s="413"/>
    </row>
    <row r="173" spans="1:51" hidden="1">
      <c r="A173" s="435" t="s">
        <v>455</v>
      </c>
      <c r="B173" s="435"/>
      <c r="C173" s="414">
        <f>C214+C351</f>
        <v>166474.82968162166</v>
      </c>
      <c r="D173" s="445">
        <v>9.76</v>
      </c>
      <c r="F173" s="413">
        <f>F214+F351</f>
        <v>1624794</v>
      </c>
      <c r="G173" s="445">
        <v>9.99</v>
      </c>
      <c r="I173" s="413">
        <f>I214+I351</f>
        <v>1663084</v>
      </c>
      <c r="J173" s="413"/>
      <c r="K173" s="445">
        <v>9.76</v>
      </c>
      <c r="M173" s="415">
        <v>1624795</v>
      </c>
      <c r="N173" s="413"/>
      <c r="O173" s="445" t="s">
        <v>65</v>
      </c>
      <c r="Q173" s="415">
        <f>O173*C173</f>
        <v>0</v>
      </c>
      <c r="R173" s="413"/>
      <c r="S173" s="445" t="s">
        <v>65</v>
      </c>
      <c r="U173" s="415">
        <f>S173*C173</f>
        <v>0</v>
      </c>
      <c r="X173" s="432"/>
      <c r="Y173" s="432"/>
      <c r="AA173" s="413"/>
      <c r="AB173" s="327"/>
      <c r="AC173" s="413"/>
      <c r="AD173" s="327"/>
      <c r="AE173" s="413"/>
      <c r="AF173" s="413"/>
      <c r="AG173" s="327"/>
      <c r="AH173" s="299"/>
      <c r="AI173" s="413"/>
      <c r="AJ173" s="413"/>
      <c r="AY173" s="413"/>
    </row>
    <row r="174" spans="1:51" hidden="1">
      <c r="A174" s="435" t="s">
        <v>456</v>
      </c>
      <c r="B174" s="435"/>
      <c r="C174" s="414">
        <f>C215+C352</f>
        <v>64148.300000000723</v>
      </c>
      <c r="D174" s="445">
        <v>14.54</v>
      </c>
      <c r="E174" s="460"/>
      <c r="F174" s="413">
        <f>F215+F352</f>
        <v>932716</v>
      </c>
      <c r="G174" s="445">
        <v>14.89</v>
      </c>
      <c r="H174" s="460"/>
      <c r="I174" s="413">
        <f>I215+I352</f>
        <v>955168</v>
      </c>
      <c r="J174" s="413"/>
      <c r="K174" s="445">
        <v>14.54</v>
      </c>
      <c r="L174" s="460"/>
      <c r="M174" s="415">
        <v>932716</v>
      </c>
      <c r="N174" s="413"/>
      <c r="O174" s="445" t="s">
        <v>65</v>
      </c>
      <c r="P174" s="460"/>
      <c r="Q174" s="415">
        <f>O174*C174</f>
        <v>0</v>
      </c>
      <c r="R174" s="413"/>
      <c r="S174" s="445" t="s">
        <v>65</v>
      </c>
      <c r="T174" s="460"/>
      <c r="U174" s="415">
        <f>S174*C174</f>
        <v>0</v>
      </c>
      <c r="X174" s="432"/>
      <c r="Y174" s="432"/>
      <c r="Z174" s="399"/>
      <c r="AA174" s="413"/>
      <c r="AB174" s="327"/>
      <c r="AC174" s="413"/>
      <c r="AD174" s="461"/>
      <c r="AE174" s="413"/>
      <c r="AF174" s="413"/>
      <c r="AG174" s="461"/>
      <c r="AR174" s="413"/>
    </row>
    <row r="175" spans="1:51" hidden="1">
      <c r="A175" s="435" t="s">
        <v>457</v>
      </c>
      <c r="B175" s="435"/>
      <c r="C175" s="414">
        <f>C216+C353</f>
        <v>1035367</v>
      </c>
      <c r="D175" s="445">
        <v>1.02</v>
      </c>
      <c r="E175" s="460"/>
      <c r="F175" s="413">
        <f>F216+F353</f>
        <v>1056074</v>
      </c>
      <c r="G175" s="445">
        <v>1.04</v>
      </c>
      <c r="H175" s="460"/>
      <c r="I175" s="413">
        <f>I216+I353</f>
        <v>1076781</v>
      </c>
      <c r="J175" s="413"/>
      <c r="K175" s="445">
        <v>1.02</v>
      </c>
      <c r="L175" s="460"/>
      <c r="M175" s="415">
        <v>1056074</v>
      </c>
      <c r="N175" s="413"/>
      <c r="O175" s="445" t="s">
        <v>65</v>
      </c>
      <c r="P175" s="460"/>
      <c r="Q175" s="415">
        <f>O175*C175</f>
        <v>0</v>
      </c>
      <c r="R175" s="413"/>
      <c r="S175" s="445" t="s">
        <v>65</v>
      </c>
      <c r="T175" s="460"/>
      <c r="U175" s="415">
        <f>S175*C175</f>
        <v>0</v>
      </c>
      <c r="X175" s="432"/>
      <c r="Y175" s="432"/>
      <c r="Z175" s="399"/>
      <c r="AC175" s="462"/>
      <c r="AD175" s="462"/>
      <c r="AE175" s="462"/>
      <c r="AF175" s="462"/>
      <c r="AG175" s="462"/>
      <c r="AR175" s="413"/>
    </row>
    <row r="176" spans="1:51" hidden="1">
      <c r="A176" s="435" t="s">
        <v>459</v>
      </c>
      <c r="B176" s="435"/>
      <c r="C176" s="414">
        <f>SUM(C173:C174)</f>
        <v>230623.12968162238</v>
      </c>
      <c r="D176" s="445"/>
      <c r="F176" s="413"/>
      <c r="G176" s="445"/>
      <c r="I176" s="413"/>
      <c r="J176" s="413"/>
      <c r="K176" s="445"/>
      <c r="M176" s="413"/>
      <c r="N176" s="413"/>
      <c r="O176" s="445"/>
      <c r="Q176" s="413"/>
      <c r="R176" s="413"/>
      <c r="S176" s="445"/>
      <c r="U176" s="413"/>
      <c r="X176" s="436"/>
      <c r="Y176" s="436"/>
      <c r="Z176" s="399"/>
      <c r="AR176" s="413"/>
    </row>
    <row r="177" spans="1:44" hidden="1">
      <c r="A177" s="435" t="s">
        <v>412</v>
      </c>
      <c r="B177" s="435"/>
      <c r="C177" s="414">
        <f t="shared" ref="C177:C182" si="20">C217+C355+C461</f>
        <v>228552.50150792321</v>
      </c>
      <c r="D177" s="445"/>
      <c r="F177" s="413"/>
      <c r="G177" s="445"/>
      <c r="I177" s="413"/>
      <c r="J177" s="413"/>
      <c r="K177" s="445"/>
      <c r="M177" s="413"/>
      <c r="N177" s="413"/>
      <c r="O177" s="445"/>
      <c r="Q177" s="413"/>
      <c r="R177" s="413"/>
      <c r="S177" s="445"/>
      <c r="U177" s="413"/>
      <c r="X177" s="436"/>
      <c r="Y177" s="436"/>
      <c r="Z177" s="399"/>
      <c r="AR177" s="413"/>
    </row>
    <row r="178" spans="1:44" hidden="1">
      <c r="A178" s="435" t="s">
        <v>460</v>
      </c>
      <c r="B178" s="435"/>
      <c r="C178" s="414">
        <f t="shared" si="20"/>
        <v>844065.53671882139</v>
      </c>
      <c r="D178" s="445">
        <v>3.7</v>
      </c>
      <c r="F178" s="413">
        <f>F218+F356+F462</f>
        <v>3123042</v>
      </c>
      <c r="G178" s="445">
        <v>3.8</v>
      </c>
      <c r="I178" s="413">
        <f t="shared" ref="I178:I185" si="21">I218+I356+I462</f>
        <v>3207448</v>
      </c>
      <c r="J178" s="413"/>
      <c r="K178" s="445" t="e">
        <v>#REF!</v>
      </c>
      <c r="L178" s="435" t="s">
        <v>65</v>
      </c>
      <c r="M178" s="415" t="e">
        <v>#REF!</v>
      </c>
      <c r="N178" s="435" t="s">
        <v>65</v>
      </c>
      <c r="O178" s="445" t="e">
        <v>#DIV/0!</v>
      </c>
      <c r="P178" s="435" t="s">
        <v>65</v>
      </c>
      <c r="Q178" s="415" t="e">
        <v>#DIV/0!</v>
      </c>
      <c r="R178" s="415"/>
      <c r="S178" s="445" t="e">
        <v>#DIV/0!</v>
      </c>
      <c r="T178" s="435" t="s">
        <v>65</v>
      </c>
      <c r="U178" s="415" t="e">
        <v>#DIV/0!</v>
      </c>
      <c r="X178" s="432"/>
      <c r="Y178" s="432"/>
      <c r="Z178" s="399"/>
      <c r="AR178" s="413"/>
    </row>
    <row r="179" spans="1:44" hidden="1">
      <c r="A179" s="435" t="s">
        <v>461</v>
      </c>
      <c r="B179" s="435"/>
      <c r="C179" s="414">
        <f t="shared" si="20"/>
        <v>130952667.91217485</v>
      </c>
      <c r="D179" s="447">
        <v>10.628</v>
      </c>
      <c r="E179" s="398" t="s">
        <v>429</v>
      </c>
      <c r="F179" s="413">
        <f>F219+F357+F463</f>
        <v>13917649</v>
      </c>
      <c r="G179" s="447">
        <v>10.878</v>
      </c>
      <c r="H179" s="398" t="s">
        <v>429</v>
      </c>
      <c r="I179" s="413">
        <f t="shared" si="21"/>
        <v>14245033</v>
      </c>
      <c r="J179" s="413"/>
      <c r="K179" s="447" t="e">
        <v>#REF!</v>
      </c>
      <c r="L179" s="422" t="s">
        <v>429</v>
      </c>
      <c r="M179" s="415" t="e">
        <v>#REF!</v>
      </c>
      <c r="N179" s="413"/>
      <c r="O179" s="447" t="e">
        <v>#DIV/0!</v>
      </c>
      <c r="P179" s="398" t="s">
        <v>429</v>
      </c>
      <c r="Q179" s="415" t="e">
        <v>#DIV/0!</v>
      </c>
      <c r="R179" s="413"/>
      <c r="S179" s="447" t="e">
        <v>#DIV/0!</v>
      </c>
      <c r="T179" s="398" t="s">
        <v>429</v>
      </c>
      <c r="U179" s="415" t="e">
        <v>#DIV/0!</v>
      </c>
      <c r="X179" s="432"/>
      <c r="Y179" s="432"/>
      <c r="Z179" s="399"/>
      <c r="AA179" s="334"/>
      <c r="AB179" s="334"/>
      <c r="AC179" s="334"/>
      <c r="AD179" s="334"/>
      <c r="AE179" s="334"/>
      <c r="AF179" s="334"/>
      <c r="AR179" s="413"/>
    </row>
    <row r="180" spans="1:44" hidden="1">
      <c r="A180" s="435" t="s">
        <v>462</v>
      </c>
      <c r="B180" s="435"/>
      <c r="C180" s="414">
        <f t="shared" si="20"/>
        <v>281502228.69846565</v>
      </c>
      <c r="D180" s="447">
        <v>7.3410000000000002</v>
      </c>
      <c r="E180" s="398" t="s">
        <v>429</v>
      </c>
      <c r="F180" s="413">
        <f>F220+F358+F464</f>
        <v>20665077</v>
      </c>
      <c r="G180" s="447">
        <v>7.5140000000000002</v>
      </c>
      <c r="H180" s="398" t="s">
        <v>429</v>
      </c>
      <c r="I180" s="413">
        <f t="shared" si="21"/>
        <v>21152078</v>
      </c>
      <c r="J180" s="413"/>
      <c r="K180" s="447" t="e">
        <v>#REF!</v>
      </c>
      <c r="L180" s="422" t="s">
        <v>429</v>
      </c>
      <c r="M180" s="415" t="e">
        <v>#REF!</v>
      </c>
      <c r="N180" s="413"/>
      <c r="O180" s="447" t="e">
        <v>#DIV/0!</v>
      </c>
      <c r="P180" s="398" t="s">
        <v>429</v>
      </c>
      <c r="Q180" s="415" t="e">
        <v>#DIV/0!</v>
      </c>
      <c r="R180" s="413"/>
      <c r="S180" s="447" t="e">
        <v>#DIV/0!</v>
      </c>
      <c r="T180" s="398" t="s">
        <v>429</v>
      </c>
      <c r="U180" s="415" t="e">
        <v>#DIV/0!</v>
      </c>
      <c r="V180" s="463"/>
      <c r="X180" s="432"/>
      <c r="Y180" s="432"/>
      <c r="Z180" s="399"/>
      <c r="AR180" s="413"/>
    </row>
    <row r="181" spans="1:44" hidden="1">
      <c r="A181" s="435" t="s">
        <v>463</v>
      </c>
      <c r="B181" s="435"/>
      <c r="C181" s="414">
        <f t="shared" si="20"/>
        <v>119991272.36558694</v>
      </c>
      <c r="D181" s="447">
        <v>6.3240000000000007</v>
      </c>
      <c r="E181" s="398" t="s">
        <v>429</v>
      </c>
      <c r="F181" s="413">
        <f>F221+F359+F465</f>
        <v>7588248</v>
      </c>
      <c r="G181" s="447">
        <v>6.4720000000000004</v>
      </c>
      <c r="H181" s="398" t="s">
        <v>429</v>
      </c>
      <c r="I181" s="413">
        <f t="shared" si="21"/>
        <v>7765836</v>
      </c>
      <c r="J181" s="413"/>
      <c r="K181" s="447" t="e">
        <v>#REF!</v>
      </c>
      <c r="L181" s="422" t="s">
        <v>429</v>
      </c>
      <c r="M181" s="415" t="e">
        <v>#REF!</v>
      </c>
      <c r="N181" s="413"/>
      <c r="O181" s="447" t="e">
        <v>#DIV/0!</v>
      </c>
      <c r="P181" s="398" t="s">
        <v>429</v>
      </c>
      <c r="Q181" s="415" t="e">
        <v>#DIV/0!</v>
      </c>
      <c r="R181" s="413"/>
      <c r="S181" s="447" t="e">
        <v>#DIV/0!</v>
      </c>
      <c r="T181" s="398" t="s">
        <v>429</v>
      </c>
      <c r="U181" s="415" t="e">
        <v>#DIV/0!</v>
      </c>
      <c r="V181" s="449"/>
      <c r="X181" s="432"/>
      <c r="Y181" s="432"/>
      <c r="Z181" s="399"/>
      <c r="AA181" s="413"/>
      <c r="AB181" s="413"/>
      <c r="AR181" s="413"/>
    </row>
    <row r="182" spans="1:44" hidden="1">
      <c r="A182" s="435" t="s">
        <v>464</v>
      </c>
      <c r="B182" s="435"/>
      <c r="C182" s="414">
        <f t="shared" si="20"/>
        <v>122445.59285714269</v>
      </c>
      <c r="D182" s="464">
        <v>57</v>
      </c>
      <c r="E182" s="398" t="s">
        <v>429</v>
      </c>
      <c r="F182" s="413">
        <f>F222+F360+F466</f>
        <v>69794</v>
      </c>
      <c r="G182" s="464">
        <v>58</v>
      </c>
      <c r="H182" s="398" t="s">
        <v>429</v>
      </c>
      <c r="I182" s="413">
        <f t="shared" si="21"/>
        <v>71019</v>
      </c>
      <c r="J182" s="413"/>
      <c r="K182" s="464" t="s">
        <v>65</v>
      </c>
      <c r="M182" s="267">
        <f>K182*C182</f>
        <v>0</v>
      </c>
      <c r="N182" s="413"/>
      <c r="O182" s="464" t="e">
        <v>#DIV/0!</v>
      </c>
      <c r="P182" s="398" t="s">
        <v>429</v>
      </c>
      <c r="Q182" s="415" t="e">
        <v>#DIV/0!</v>
      </c>
      <c r="R182" s="413"/>
      <c r="S182" s="464" t="e">
        <v>#DIV/0!</v>
      </c>
      <c r="T182" s="398" t="s">
        <v>429</v>
      </c>
      <c r="U182" s="415" t="e">
        <v>#DIV/0!</v>
      </c>
      <c r="X182" s="432"/>
      <c r="Y182" s="432"/>
      <c r="Z182" s="399"/>
      <c r="AR182" s="413"/>
    </row>
    <row r="183" spans="1:44" s="264" customFormat="1" hidden="1">
      <c r="A183" s="264" t="s">
        <v>465</v>
      </c>
      <c r="C183" s="265">
        <f>C179</f>
        <v>130952667.91217485</v>
      </c>
      <c r="D183" s="263">
        <v>0</v>
      </c>
      <c r="F183" s="266"/>
      <c r="G183" s="447">
        <v>0</v>
      </c>
      <c r="H183" s="264" t="s">
        <v>429</v>
      </c>
      <c r="I183" s="267">
        <f t="shared" si="21"/>
        <v>0</v>
      </c>
      <c r="J183" s="267"/>
      <c r="K183" s="447" t="s">
        <v>65</v>
      </c>
      <c r="M183" s="267">
        <f>K183*C183</f>
        <v>0</v>
      </c>
      <c r="N183" s="267"/>
      <c r="O183" s="447" t="s">
        <v>65</v>
      </c>
      <c r="P183" s="264" t="s">
        <v>65</v>
      </c>
      <c r="Q183" s="267">
        <f>O183*C183</f>
        <v>0</v>
      </c>
      <c r="R183" s="267"/>
      <c r="S183" s="447">
        <v>0</v>
      </c>
      <c r="T183" s="264" t="s">
        <v>429</v>
      </c>
      <c r="U183" s="415">
        <v>0</v>
      </c>
      <c r="V183" s="267"/>
      <c r="W183" s="420"/>
      <c r="Z183" s="423"/>
      <c r="AA183" s="423"/>
      <c r="AR183" s="267"/>
    </row>
    <row r="184" spans="1:44" s="264" customFormat="1" hidden="1">
      <c r="A184" s="264" t="s">
        <v>466</v>
      </c>
      <c r="C184" s="265">
        <f t="shared" ref="C184:C185" si="22">C180</f>
        <v>281502228.69846565</v>
      </c>
      <c r="D184" s="263">
        <v>0</v>
      </c>
      <c r="F184" s="266"/>
      <c r="G184" s="447">
        <v>0</v>
      </c>
      <c r="H184" s="264" t="s">
        <v>429</v>
      </c>
      <c r="I184" s="267">
        <f t="shared" si="21"/>
        <v>0</v>
      </c>
      <c r="J184" s="267"/>
      <c r="K184" s="447" t="s">
        <v>65</v>
      </c>
      <c r="M184" s="267">
        <f>K184*C184</f>
        <v>0</v>
      </c>
      <c r="N184" s="267"/>
      <c r="O184" s="447" t="s">
        <v>65</v>
      </c>
      <c r="P184" s="264" t="s">
        <v>65</v>
      </c>
      <c r="Q184" s="267">
        <f>O184*C184</f>
        <v>0</v>
      </c>
      <c r="R184" s="267"/>
      <c r="S184" s="447">
        <v>0</v>
      </c>
      <c r="T184" s="264" t="s">
        <v>429</v>
      </c>
      <c r="U184" s="415">
        <v>0</v>
      </c>
      <c r="W184" s="420"/>
      <c r="Z184" s="423"/>
      <c r="AA184" s="423"/>
      <c r="AR184" s="267"/>
    </row>
    <row r="185" spans="1:44" s="264" customFormat="1" hidden="1">
      <c r="A185" s="264" t="s">
        <v>467</v>
      </c>
      <c r="C185" s="265">
        <f t="shared" si="22"/>
        <v>119991272.36558694</v>
      </c>
      <c r="D185" s="263">
        <v>0</v>
      </c>
      <c r="F185" s="266"/>
      <c r="G185" s="447">
        <v>0</v>
      </c>
      <c r="H185" s="264" t="s">
        <v>429</v>
      </c>
      <c r="I185" s="267">
        <f t="shared" si="21"/>
        <v>8774</v>
      </c>
      <c r="J185" s="267"/>
      <c r="K185" s="447" t="s">
        <v>65</v>
      </c>
      <c r="M185" s="267">
        <f>K185*C185</f>
        <v>0</v>
      </c>
      <c r="N185" s="267"/>
      <c r="O185" s="447" t="s">
        <v>65</v>
      </c>
      <c r="P185" s="264" t="s">
        <v>65</v>
      </c>
      <c r="Q185" s="267">
        <f>O185*C185</f>
        <v>0</v>
      </c>
      <c r="R185" s="267"/>
      <c r="S185" s="447">
        <v>0</v>
      </c>
      <c r="T185" s="264" t="s">
        <v>429</v>
      </c>
      <c r="U185" s="415">
        <v>8572</v>
      </c>
      <c r="W185" s="420"/>
      <c r="Z185" s="423"/>
      <c r="AA185" s="423"/>
      <c r="AR185" s="267"/>
    </row>
    <row r="186" spans="1:44" s="264" customFormat="1" hidden="1">
      <c r="A186" s="308" t="s">
        <v>468</v>
      </c>
      <c r="B186" s="308"/>
      <c r="C186" s="338"/>
      <c r="D186" s="312">
        <v>10.628</v>
      </c>
      <c r="E186" s="308" t="s">
        <v>429</v>
      </c>
      <c r="F186" s="311"/>
      <c r="G186" s="312">
        <f>G179+G183</f>
        <v>10.878</v>
      </c>
      <c r="H186" s="308" t="s">
        <v>429</v>
      </c>
      <c r="I186" s="465"/>
      <c r="J186" s="465"/>
      <c r="K186" s="312" t="e">
        <f>K179+K183</f>
        <v>#REF!</v>
      </c>
      <c r="L186" s="308" t="s">
        <v>429</v>
      </c>
      <c r="M186" s="465"/>
      <c r="N186" s="465"/>
      <c r="O186" s="312" t="e">
        <f>O179+O183</f>
        <v>#DIV/0!</v>
      </c>
      <c r="P186" s="308" t="s">
        <v>429</v>
      </c>
      <c r="Q186" s="465"/>
      <c r="R186" s="465"/>
      <c r="S186" s="312" t="e">
        <f>S179+S183</f>
        <v>#DIV/0!</v>
      </c>
      <c r="T186" s="308" t="s">
        <v>429</v>
      </c>
      <c r="U186" s="465"/>
      <c r="W186" s="420"/>
      <c r="Z186" s="423"/>
      <c r="AA186" s="423"/>
      <c r="AR186" s="267"/>
    </row>
    <row r="187" spans="1:44" s="264" customFormat="1" hidden="1">
      <c r="A187" s="308" t="s">
        <v>469</v>
      </c>
      <c r="B187" s="308"/>
      <c r="C187" s="338"/>
      <c r="D187" s="312">
        <v>7.3410000000000002</v>
      </c>
      <c r="E187" s="308" t="s">
        <v>429</v>
      </c>
      <c r="F187" s="311"/>
      <c r="G187" s="312">
        <f t="shared" ref="G187:G188" si="23">G180+G184</f>
        <v>7.5140000000000002</v>
      </c>
      <c r="H187" s="308" t="s">
        <v>429</v>
      </c>
      <c r="I187" s="465"/>
      <c r="J187" s="465"/>
      <c r="K187" s="312" t="e">
        <f t="shared" ref="K187:K188" si="24">K180+K184</f>
        <v>#REF!</v>
      </c>
      <c r="L187" s="308" t="s">
        <v>429</v>
      </c>
      <c r="M187" s="465"/>
      <c r="N187" s="465"/>
      <c r="O187" s="312" t="e">
        <f t="shared" ref="O187:O188" si="25">O180+O184</f>
        <v>#DIV/0!</v>
      </c>
      <c r="P187" s="308" t="s">
        <v>429</v>
      </c>
      <c r="Q187" s="465"/>
      <c r="R187" s="465"/>
      <c r="S187" s="312" t="e">
        <f t="shared" ref="S187:S188" si="26">S180+S184</f>
        <v>#DIV/0!</v>
      </c>
      <c r="T187" s="308" t="s">
        <v>429</v>
      </c>
      <c r="U187" s="465"/>
      <c r="W187" s="420"/>
      <c r="Z187" s="423"/>
      <c r="AA187" s="423"/>
      <c r="AR187" s="267"/>
    </row>
    <row r="188" spans="1:44" s="264" customFormat="1" hidden="1">
      <c r="A188" s="308" t="s">
        <v>470</v>
      </c>
      <c r="B188" s="308"/>
      <c r="C188" s="338"/>
      <c r="D188" s="312">
        <v>6.3240000000000007</v>
      </c>
      <c r="E188" s="308" t="s">
        <v>429</v>
      </c>
      <c r="F188" s="311"/>
      <c r="G188" s="312">
        <f t="shared" si="23"/>
        <v>6.4720000000000004</v>
      </c>
      <c r="H188" s="308" t="s">
        <v>429</v>
      </c>
      <c r="I188" s="465"/>
      <c r="J188" s="465"/>
      <c r="K188" s="312" t="e">
        <f t="shared" si="24"/>
        <v>#REF!</v>
      </c>
      <c r="L188" s="308" t="s">
        <v>429</v>
      </c>
      <c r="M188" s="465"/>
      <c r="N188" s="465"/>
      <c r="O188" s="312" t="e">
        <f t="shared" si="25"/>
        <v>#DIV/0!</v>
      </c>
      <c r="P188" s="308" t="s">
        <v>429</v>
      </c>
      <c r="Q188" s="465"/>
      <c r="R188" s="465"/>
      <c r="S188" s="312" t="e">
        <f t="shared" si="26"/>
        <v>#DIV/0!</v>
      </c>
      <c r="T188" s="308" t="s">
        <v>429</v>
      </c>
      <c r="U188" s="465"/>
      <c r="W188" s="420"/>
      <c r="Z188" s="423"/>
      <c r="AA188" s="423"/>
      <c r="AR188" s="267"/>
    </row>
    <row r="189" spans="1:44" hidden="1">
      <c r="A189" s="466" t="s">
        <v>471</v>
      </c>
      <c r="B189" s="435"/>
      <c r="C189" s="414"/>
      <c r="D189" s="467">
        <v>-0.01</v>
      </c>
      <c r="F189" s="413"/>
      <c r="G189" s="467">
        <v>-0.01</v>
      </c>
      <c r="I189" s="413"/>
      <c r="J189" s="413"/>
      <c r="K189" s="467">
        <v>-0.01</v>
      </c>
      <c r="M189" s="413"/>
      <c r="N189" s="413"/>
      <c r="O189" s="467">
        <v>-0.01</v>
      </c>
      <c r="Q189" s="413"/>
      <c r="R189" s="413"/>
      <c r="S189" s="467">
        <v>-0.01</v>
      </c>
      <c r="U189" s="413"/>
      <c r="W189" s="468"/>
      <c r="AR189" s="413"/>
    </row>
    <row r="190" spans="1:44" hidden="1">
      <c r="A190" s="435" t="s">
        <v>455</v>
      </c>
      <c r="B190" s="435"/>
      <c r="C190" s="414">
        <f t="shared" ref="C190:C199" si="27">C227+C365+C471</f>
        <v>74.633333333333297</v>
      </c>
      <c r="D190" s="463">
        <v>9.76</v>
      </c>
      <c r="E190" s="413"/>
      <c r="F190" s="413">
        <f t="shared" ref="F190:F199" si="28">F227+F365+F471</f>
        <v>-7</v>
      </c>
      <c r="G190" s="463">
        <f>G173</f>
        <v>9.99</v>
      </c>
      <c r="H190" s="413"/>
      <c r="I190" s="413">
        <f t="shared" ref="I190:I203" si="29">I227+I365+I471</f>
        <v>-7</v>
      </c>
      <c r="J190" s="413"/>
      <c r="K190" s="463">
        <f>K173</f>
        <v>9.76</v>
      </c>
      <c r="L190" s="413"/>
      <c r="M190" s="415">
        <v>-7.2842133333333301</v>
      </c>
      <c r="N190" s="413"/>
      <c r="O190" s="463" t="str">
        <f>O173</f>
        <v xml:space="preserve"> </v>
      </c>
      <c r="P190" s="413"/>
      <c r="Q190" s="415">
        <v>0</v>
      </c>
      <c r="R190" s="413"/>
      <c r="S190" s="463" t="str">
        <f>S173</f>
        <v xml:space="preserve"> </v>
      </c>
      <c r="T190" s="413"/>
      <c r="U190" s="415">
        <v>0</v>
      </c>
      <c r="AR190" s="413"/>
    </row>
    <row r="191" spans="1:44" hidden="1">
      <c r="A191" s="435" t="s">
        <v>456</v>
      </c>
      <c r="B191" s="435"/>
      <c r="C191" s="414">
        <f t="shared" si="27"/>
        <v>88.799999999999983</v>
      </c>
      <c r="D191" s="463">
        <v>14.54</v>
      </c>
      <c r="E191" s="413"/>
      <c r="F191" s="413">
        <f t="shared" si="28"/>
        <v>-12</v>
      </c>
      <c r="G191" s="463">
        <f>G174</f>
        <v>14.89</v>
      </c>
      <c r="H191" s="413"/>
      <c r="I191" s="413">
        <f t="shared" si="29"/>
        <v>-13</v>
      </c>
      <c r="J191" s="413"/>
      <c r="K191" s="463">
        <f>K174</f>
        <v>14.54</v>
      </c>
      <c r="L191" s="413"/>
      <c r="M191" s="415">
        <v>-11.602919999999997</v>
      </c>
      <c r="N191" s="413"/>
      <c r="O191" s="463" t="str">
        <f>O174</f>
        <v xml:space="preserve"> </v>
      </c>
      <c r="P191" s="413"/>
      <c r="Q191" s="415">
        <v>0</v>
      </c>
      <c r="R191" s="413"/>
      <c r="S191" s="463" t="str">
        <f>S174</f>
        <v xml:space="preserve"> </v>
      </c>
      <c r="T191" s="413"/>
      <c r="U191" s="415">
        <v>0</v>
      </c>
      <c r="AR191" s="413"/>
    </row>
    <row r="192" spans="1:44" hidden="1">
      <c r="A192" s="435" t="s">
        <v>472</v>
      </c>
      <c r="B192" s="435"/>
      <c r="C192" s="414">
        <f t="shared" si="27"/>
        <v>2161</v>
      </c>
      <c r="D192" s="463">
        <v>1.02</v>
      </c>
      <c r="E192" s="413"/>
      <c r="F192" s="413">
        <f t="shared" si="28"/>
        <v>-23</v>
      </c>
      <c r="G192" s="463">
        <f>G175</f>
        <v>1.04</v>
      </c>
      <c r="H192" s="413"/>
      <c r="I192" s="413">
        <f t="shared" si="29"/>
        <v>-23</v>
      </c>
      <c r="J192" s="413"/>
      <c r="K192" s="463">
        <f>K175</f>
        <v>1.02</v>
      </c>
      <c r="L192" s="413"/>
      <c r="M192" s="415">
        <v>-22.042200000000005</v>
      </c>
      <c r="N192" s="413"/>
      <c r="O192" s="463" t="str">
        <f>O175</f>
        <v xml:space="preserve"> </v>
      </c>
      <c r="P192" s="413"/>
      <c r="Q192" s="415">
        <v>0</v>
      </c>
      <c r="R192" s="413"/>
      <c r="S192" s="463" t="str">
        <f>S175</f>
        <v xml:space="preserve"> </v>
      </c>
      <c r="T192" s="413"/>
      <c r="U192" s="415">
        <v>0</v>
      </c>
      <c r="AR192" s="413"/>
    </row>
    <row r="193" spans="1:44" hidden="1">
      <c r="A193" s="435" t="s">
        <v>473</v>
      </c>
      <c r="B193" s="435"/>
      <c r="C193" s="414">
        <f t="shared" si="27"/>
        <v>1487</v>
      </c>
      <c r="D193" s="463">
        <v>3.7</v>
      </c>
      <c r="F193" s="413">
        <f t="shared" si="28"/>
        <v>-55</v>
      </c>
      <c r="G193" s="463">
        <f>G178</f>
        <v>3.8</v>
      </c>
      <c r="I193" s="413">
        <f t="shared" si="29"/>
        <v>-56</v>
      </c>
      <c r="J193" s="413"/>
      <c r="K193" s="463" t="e">
        <f>K178</f>
        <v>#REF!</v>
      </c>
      <c r="M193" s="415" t="e">
        <v>#REF!</v>
      </c>
      <c r="N193" s="413"/>
      <c r="O193" s="463" t="e">
        <f>O178</f>
        <v>#DIV/0!</v>
      </c>
      <c r="Q193" s="415" t="e">
        <v>#DIV/0!</v>
      </c>
      <c r="R193" s="413"/>
      <c r="S193" s="463" t="e">
        <f>S178</f>
        <v>#DIV/0!</v>
      </c>
      <c r="U193" s="415" t="e">
        <v>#DIV/0!</v>
      </c>
      <c r="AR193" s="413"/>
    </row>
    <row r="194" spans="1:44" hidden="1">
      <c r="A194" s="435" t="s">
        <v>474</v>
      </c>
      <c r="B194" s="435"/>
      <c r="C194" s="414">
        <f t="shared" si="27"/>
        <v>116452.33333333327</v>
      </c>
      <c r="D194" s="469">
        <v>10.628</v>
      </c>
      <c r="E194" s="398" t="s">
        <v>429</v>
      </c>
      <c r="F194" s="413">
        <f t="shared" si="28"/>
        <v>-123</v>
      </c>
      <c r="G194" s="469">
        <f>G179</f>
        <v>10.878</v>
      </c>
      <c r="H194" s="398" t="s">
        <v>429</v>
      </c>
      <c r="I194" s="413">
        <f t="shared" si="29"/>
        <v>-127</v>
      </c>
      <c r="J194" s="413"/>
      <c r="K194" s="469" t="e">
        <f>K179</f>
        <v>#REF!</v>
      </c>
      <c r="M194" s="415" t="e">
        <v>#REF!</v>
      </c>
      <c r="N194" s="413"/>
      <c r="O194" s="469" t="e">
        <f>O179</f>
        <v>#DIV/0!</v>
      </c>
      <c r="P194" s="398" t="s">
        <v>429</v>
      </c>
      <c r="Q194" s="415" t="e">
        <v>#DIV/0!</v>
      </c>
      <c r="R194" s="413"/>
      <c r="S194" s="469" t="e">
        <f>S179</f>
        <v>#DIV/0!</v>
      </c>
      <c r="T194" s="398" t="s">
        <v>429</v>
      </c>
      <c r="U194" s="415" t="e">
        <v>#DIV/0!</v>
      </c>
      <c r="AR194" s="413"/>
    </row>
    <row r="195" spans="1:44" hidden="1">
      <c r="A195" s="435" t="s">
        <v>462</v>
      </c>
      <c r="B195" s="435"/>
      <c r="C195" s="414">
        <f t="shared" si="27"/>
        <v>524872.66666666698</v>
      </c>
      <c r="D195" s="469">
        <v>7.3410000000000002</v>
      </c>
      <c r="E195" s="398" t="s">
        <v>429</v>
      </c>
      <c r="F195" s="413">
        <f t="shared" si="28"/>
        <v>-385</v>
      </c>
      <c r="G195" s="469">
        <f>G180</f>
        <v>7.5140000000000002</v>
      </c>
      <c r="H195" s="398" t="s">
        <v>429</v>
      </c>
      <c r="I195" s="413">
        <f t="shared" si="29"/>
        <v>-394</v>
      </c>
      <c r="J195" s="413"/>
      <c r="K195" s="469" t="e">
        <f>K180</f>
        <v>#REF!</v>
      </c>
      <c r="M195" s="415" t="e">
        <v>#REF!</v>
      </c>
      <c r="N195" s="413"/>
      <c r="O195" s="469" t="e">
        <f>O180</f>
        <v>#DIV/0!</v>
      </c>
      <c r="P195" s="398" t="s">
        <v>429</v>
      </c>
      <c r="Q195" s="415" t="e">
        <v>#DIV/0!</v>
      </c>
      <c r="R195" s="413"/>
      <c r="S195" s="469" t="e">
        <f>S180</f>
        <v>#DIV/0!</v>
      </c>
      <c r="T195" s="398" t="s">
        <v>429</v>
      </c>
      <c r="U195" s="415" t="e">
        <v>#DIV/0!</v>
      </c>
      <c r="AR195" s="413"/>
    </row>
    <row r="196" spans="1:44" hidden="1">
      <c r="A196" s="435" t="s">
        <v>463</v>
      </c>
      <c r="B196" s="435"/>
      <c r="C196" s="414">
        <f t="shared" si="27"/>
        <v>933865</v>
      </c>
      <c r="D196" s="469">
        <v>6.3240000000000007</v>
      </c>
      <c r="E196" s="398" t="s">
        <v>429</v>
      </c>
      <c r="F196" s="413">
        <f t="shared" si="28"/>
        <v>-591</v>
      </c>
      <c r="G196" s="469">
        <f>G181</f>
        <v>6.4720000000000004</v>
      </c>
      <c r="H196" s="398" t="s">
        <v>429</v>
      </c>
      <c r="I196" s="413">
        <f t="shared" si="29"/>
        <v>-604</v>
      </c>
      <c r="J196" s="413"/>
      <c r="K196" s="469" t="e">
        <f>K181</f>
        <v>#REF!</v>
      </c>
      <c r="M196" s="415" t="e">
        <v>#REF!</v>
      </c>
      <c r="N196" s="413"/>
      <c r="O196" s="469" t="e">
        <f>O181</f>
        <v>#DIV/0!</v>
      </c>
      <c r="P196" s="398" t="s">
        <v>429</v>
      </c>
      <c r="Q196" s="415" t="e">
        <v>#DIV/0!</v>
      </c>
      <c r="R196" s="413"/>
      <c r="S196" s="469" t="e">
        <f>S181</f>
        <v>#DIV/0!</v>
      </c>
      <c r="T196" s="398" t="s">
        <v>429</v>
      </c>
      <c r="U196" s="415" t="e">
        <v>#DIV/0!</v>
      </c>
      <c r="AR196" s="413"/>
    </row>
    <row r="197" spans="1:44" hidden="1">
      <c r="A197" s="435" t="s">
        <v>464</v>
      </c>
      <c r="B197" s="435"/>
      <c r="C197" s="414">
        <f t="shared" si="27"/>
        <v>1389.3333333333335</v>
      </c>
      <c r="D197" s="470">
        <v>57</v>
      </c>
      <c r="E197" s="398" t="s">
        <v>429</v>
      </c>
      <c r="F197" s="413">
        <f t="shared" si="28"/>
        <v>-8</v>
      </c>
      <c r="G197" s="470">
        <f>G182</f>
        <v>58</v>
      </c>
      <c r="H197" s="398" t="s">
        <v>429</v>
      </c>
      <c r="I197" s="413">
        <f t="shared" si="29"/>
        <v>-8</v>
      </c>
      <c r="J197" s="413"/>
      <c r="K197" s="470" t="str">
        <f>K182</f>
        <v xml:space="preserve"> </v>
      </c>
      <c r="M197" s="415">
        <v>0</v>
      </c>
      <c r="N197" s="413"/>
      <c r="O197" s="470" t="e">
        <f>O182</f>
        <v>#DIV/0!</v>
      </c>
      <c r="P197" s="398" t="s">
        <v>429</v>
      </c>
      <c r="Q197" s="415" t="e">
        <v>#DIV/0!</v>
      </c>
      <c r="R197" s="413"/>
      <c r="S197" s="470" t="e">
        <f>S182</f>
        <v>#DIV/0!</v>
      </c>
      <c r="T197" s="398" t="s">
        <v>429</v>
      </c>
      <c r="U197" s="415" t="e">
        <v>#DIV/0!</v>
      </c>
      <c r="AR197" s="413"/>
    </row>
    <row r="198" spans="1:44" hidden="1">
      <c r="A198" s="435" t="s">
        <v>475</v>
      </c>
      <c r="B198" s="435"/>
      <c r="C198" s="414">
        <f t="shared" si="27"/>
        <v>130.39999999999998</v>
      </c>
      <c r="D198" s="418">
        <v>60</v>
      </c>
      <c r="F198" s="413">
        <f t="shared" si="28"/>
        <v>7824</v>
      </c>
      <c r="G198" s="418">
        <v>60</v>
      </c>
      <c r="I198" s="413">
        <f t="shared" si="29"/>
        <v>7824</v>
      </c>
      <c r="J198" s="413"/>
      <c r="K198" s="418" t="s">
        <v>65</v>
      </c>
      <c r="M198" s="415">
        <v>0</v>
      </c>
      <c r="N198" s="413"/>
      <c r="O198" s="445" t="e">
        <f>ROUND(Q198/$C$198,2)</f>
        <v>#DIV/0!</v>
      </c>
      <c r="Q198" s="415" t="e">
        <v>#DIV/0!</v>
      </c>
      <c r="R198" s="413"/>
      <c r="S198" s="445" t="e">
        <f>ROUND(U198/$C$198,2)</f>
        <v>#DIV/0!</v>
      </c>
      <c r="U198" s="415" t="e">
        <v>#DIV/0!</v>
      </c>
      <c r="AR198" s="413"/>
    </row>
    <row r="199" spans="1:44" hidden="1">
      <c r="A199" s="435" t="s">
        <v>476</v>
      </c>
      <c r="B199" s="435"/>
      <c r="C199" s="414">
        <f t="shared" si="27"/>
        <v>709.3</v>
      </c>
      <c r="D199" s="471">
        <v>-30</v>
      </c>
      <c r="E199" s="398" t="s">
        <v>429</v>
      </c>
      <c r="F199" s="413">
        <f t="shared" si="28"/>
        <v>-213</v>
      </c>
      <c r="G199" s="471">
        <v>-30</v>
      </c>
      <c r="H199" s="398" t="s">
        <v>429</v>
      </c>
      <c r="I199" s="413">
        <f t="shared" si="29"/>
        <v>-213</v>
      </c>
      <c r="J199" s="413"/>
      <c r="K199" s="471">
        <v>-30</v>
      </c>
      <c r="L199" s="398" t="s">
        <v>429</v>
      </c>
      <c r="M199" s="415">
        <v>-213</v>
      </c>
      <c r="N199" s="413"/>
      <c r="O199" s="471" t="s">
        <v>65</v>
      </c>
      <c r="P199" s="398" t="s">
        <v>65</v>
      </c>
      <c r="Q199" s="415">
        <v>0</v>
      </c>
      <c r="R199" s="413"/>
      <c r="S199" s="471" t="s">
        <v>65</v>
      </c>
      <c r="T199" s="398" t="s">
        <v>65</v>
      </c>
      <c r="U199" s="415">
        <v>0</v>
      </c>
      <c r="Z199" s="472"/>
      <c r="AA199" s="473"/>
      <c r="AR199" s="413"/>
    </row>
    <row r="200" spans="1:44" s="264" customFormat="1" hidden="1">
      <c r="A200" s="264" t="s">
        <v>465</v>
      </c>
      <c r="C200" s="265">
        <f>C194</f>
        <v>116452.33333333327</v>
      </c>
      <c r="D200" s="263">
        <v>0</v>
      </c>
      <c r="F200" s="266"/>
      <c r="G200" s="421">
        <f>G183</f>
        <v>0</v>
      </c>
      <c r="H200" s="264" t="s">
        <v>429</v>
      </c>
      <c r="I200" s="413">
        <f t="shared" si="29"/>
        <v>0</v>
      </c>
      <c r="J200" s="413"/>
      <c r="K200" s="421" t="str">
        <f>K183</f>
        <v xml:space="preserve"> </v>
      </c>
      <c r="M200" s="415" t="e">
        <v>#REF!</v>
      </c>
      <c r="N200" s="413"/>
      <c r="O200" s="421" t="str">
        <f>O183</f>
        <v xml:space="preserve"> </v>
      </c>
      <c r="P200" s="264" t="s">
        <v>65</v>
      </c>
      <c r="Q200" s="415" t="e">
        <v>#DIV/0!</v>
      </c>
      <c r="R200" s="413"/>
      <c r="S200" s="421">
        <f>S183</f>
        <v>0</v>
      </c>
      <c r="T200" s="264" t="s">
        <v>429</v>
      </c>
      <c r="U200" s="415">
        <v>0</v>
      </c>
      <c r="W200" s="420"/>
      <c r="Z200" s="423"/>
      <c r="AA200" s="423"/>
      <c r="AR200" s="267"/>
    </row>
    <row r="201" spans="1:44" s="264" customFormat="1" hidden="1">
      <c r="A201" s="264" t="s">
        <v>466</v>
      </c>
      <c r="C201" s="265">
        <f t="shared" ref="C201:C202" si="30">C195</f>
        <v>524872.66666666698</v>
      </c>
      <c r="D201" s="263">
        <v>0</v>
      </c>
      <c r="F201" s="266"/>
      <c r="G201" s="421">
        <f>G184</f>
        <v>0</v>
      </c>
      <c r="H201" s="264" t="s">
        <v>429</v>
      </c>
      <c r="I201" s="413">
        <f t="shared" si="29"/>
        <v>0</v>
      </c>
      <c r="J201" s="413"/>
      <c r="K201" s="421" t="str">
        <f>K184</f>
        <v xml:space="preserve"> </v>
      </c>
      <c r="M201" s="415" t="e">
        <v>#REF!</v>
      </c>
      <c r="N201" s="413"/>
      <c r="O201" s="421" t="str">
        <f>O184</f>
        <v xml:space="preserve"> </v>
      </c>
      <c r="P201" s="264" t="s">
        <v>65</v>
      </c>
      <c r="Q201" s="415" t="e">
        <v>#DIV/0!</v>
      </c>
      <c r="R201" s="413"/>
      <c r="S201" s="421">
        <f>S184</f>
        <v>0</v>
      </c>
      <c r="T201" s="264" t="s">
        <v>429</v>
      </c>
      <c r="U201" s="415">
        <v>0</v>
      </c>
      <c r="W201" s="420"/>
      <c r="Z201" s="423"/>
      <c r="AA201" s="423"/>
      <c r="AR201" s="267"/>
    </row>
    <row r="202" spans="1:44" s="264" customFormat="1" hidden="1">
      <c r="A202" s="264" t="s">
        <v>467</v>
      </c>
      <c r="C202" s="265">
        <f t="shared" si="30"/>
        <v>933865</v>
      </c>
      <c r="D202" s="263">
        <v>0</v>
      </c>
      <c r="F202" s="266"/>
      <c r="G202" s="421">
        <f>G185</f>
        <v>0</v>
      </c>
      <c r="H202" s="264" t="s">
        <v>429</v>
      </c>
      <c r="I202" s="413">
        <f t="shared" si="29"/>
        <v>0</v>
      </c>
      <c r="J202" s="413"/>
      <c r="K202" s="421" t="str">
        <f>K185</f>
        <v xml:space="preserve"> </v>
      </c>
      <c r="M202" s="415">
        <v>0</v>
      </c>
      <c r="N202" s="413"/>
      <c r="O202" s="421" t="str">
        <f>O185</f>
        <v xml:space="preserve"> </v>
      </c>
      <c r="P202" s="264" t="s">
        <v>65</v>
      </c>
      <c r="Q202" s="415" t="e">
        <v>#DIV/0!</v>
      </c>
      <c r="R202" s="413"/>
      <c r="S202" s="421">
        <f>S185</f>
        <v>0</v>
      </c>
      <c r="T202" s="264" t="s">
        <v>429</v>
      </c>
      <c r="U202" s="415">
        <v>0</v>
      </c>
      <c r="W202" s="420"/>
      <c r="Z202" s="423"/>
      <c r="AA202" s="423"/>
      <c r="AR202" s="267"/>
    </row>
    <row r="203" spans="1:44" hidden="1">
      <c r="A203" s="435" t="s">
        <v>443</v>
      </c>
      <c r="B203" s="414"/>
      <c r="C203" s="414">
        <f>C240+C378+C484</f>
        <v>532446168.97622746</v>
      </c>
      <c r="D203" s="464"/>
      <c r="F203" s="413">
        <f>F240+F378+F484</f>
        <v>49032274</v>
      </c>
      <c r="G203" s="464"/>
      <c r="I203" s="413">
        <f t="shared" si="29"/>
        <v>50192314</v>
      </c>
      <c r="J203" s="413"/>
      <c r="K203" s="464"/>
      <c r="M203" s="413" t="e">
        <f>SUM(M169:M202)</f>
        <v>#REF!</v>
      </c>
      <c r="N203" s="413"/>
      <c r="O203" s="464"/>
      <c r="Q203" s="413" t="e">
        <f>SUM(Q169:Q202)</f>
        <v>#DIV/0!</v>
      </c>
      <c r="R203" s="413"/>
      <c r="S203" s="464"/>
      <c r="U203" s="413" t="e">
        <f>SUM(U169:U202)</f>
        <v>#DIV/0!</v>
      </c>
      <c r="AR203" s="413"/>
    </row>
    <row r="204" spans="1:44" hidden="1">
      <c r="A204" s="435" t="s">
        <v>413</v>
      </c>
      <c r="B204" s="324"/>
      <c r="C204" s="474">
        <f>C241+C379+C485</f>
        <v>3820431.375987567</v>
      </c>
      <c r="F204" s="475">
        <f>F241+F379+F485</f>
        <v>398180.89115916123</v>
      </c>
      <c r="I204" s="425">
        <f>F204</f>
        <v>398180.89115916123</v>
      </c>
      <c r="J204" s="415"/>
      <c r="M204" s="425" t="e">
        <f>$I$204*V208/($V$208+$W$208+$X$208)</f>
        <v>#DIV/0!</v>
      </c>
      <c r="N204" s="415"/>
      <c r="Q204" s="425" t="e">
        <f>$I$204*W208/($V$208+$W$208+$X$208)</f>
        <v>#DIV/0!</v>
      </c>
      <c r="R204" s="415"/>
      <c r="U204" s="425" t="e">
        <f>$I$204*X208/($V$208+$W$208+$X$208)</f>
        <v>#DIV/0!</v>
      </c>
      <c r="X204" s="448"/>
      <c r="Y204" s="448"/>
      <c r="AR204" s="413"/>
    </row>
    <row r="205" spans="1:44" ht="16.5" hidden="1" thickBot="1">
      <c r="A205" s="435" t="s">
        <v>444</v>
      </c>
      <c r="B205" s="435"/>
      <c r="C205" s="454">
        <f>SUM(C203:C204)</f>
        <v>536266600.35221505</v>
      </c>
      <c r="D205" s="476"/>
      <c r="E205" s="477"/>
      <c r="F205" s="478">
        <f>F203+F204</f>
        <v>49430454.891159162</v>
      </c>
      <c r="G205" s="479"/>
      <c r="H205" s="477"/>
      <c r="I205" s="478">
        <f>I203+I204</f>
        <v>50590494.891159162</v>
      </c>
      <c r="J205" s="478"/>
      <c r="K205" s="479"/>
      <c r="L205" s="477"/>
      <c r="M205" s="478" t="e">
        <f>M203+M204</f>
        <v>#REF!</v>
      </c>
      <c r="N205" s="478"/>
      <c r="O205" s="479"/>
      <c r="P205" s="477"/>
      <c r="Q205" s="478" t="e">
        <f>Q203+Q204</f>
        <v>#DIV/0!</v>
      </c>
      <c r="R205" s="478"/>
      <c r="S205" s="479"/>
      <c r="T205" s="477"/>
      <c r="U205" s="478" t="e">
        <f>U203+U204</f>
        <v>#DIV/0!</v>
      </c>
      <c r="W205" s="414"/>
      <c r="X205" s="432"/>
      <c r="Y205" s="448"/>
      <c r="Z205" s="432"/>
      <c r="AR205" s="413"/>
    </row>
    <row r="206" spans="1:44" hidden="1">
      <c r="A206" s="435"/>
      <c r="B206" s="435"/>
      <c r="C206" s="414"/>
      <c r="D206" s="462"/>
      <c r="E206" s="435"/>
      <c r="F206" s="413"/>
      <c r="G206" s="480"/>
      <c r="H206" s="435"/>
      <c r="I206" s="413"/>
      <c r="J206" s="413"/>
      <c r="K206" s="480"/>
      <c r="L206" s="435"/>
      <c r="M206" s="413"/>
      <c r="N206" s="413"/>
      <c r="O206" s="480"/>
      <c r="P206" s="435"/>
      <c r="Q206" s="413"/>
      <c r="R206" s="413"/>
      <c r="S206" s="480"/>
      <c r="T206" s="435"/>
      <c r="U206" s="413" t="s">
        <v>65</v>
      </c>
      <c r="W206" s="413"/>
      <c r="X206" s="432"/>
      <c r="Y206" s="448"/>
      <c r="Z206" s="432"/>
      <c r="AR206" s="413"/>
    </row>
    <row r="207" spans="1:44" hidden="1">
      <c r="A207" s="435"/>
      <c r="B207" s="435"/>
      <c r="C207" s="414"/>
      <c r="D207" s="462"/>
      <c r="E207" s="435"/>
      <c r="F207" s="413"/>
      <c r="G207" s="480"/>
      <c r="H207" s="435"/>
      <c r="I207" s="413"/>
      <c r="J207" s="413"/>
      <c r="K207" s="480"/>
      <c r="L207" s="435"/>
      <c r="M207" s="413"/>
      <c r="N207" s="413"/>
      <c r="O207" s="480"/>
      <c r="P207" s="435"/>
      <c r="Q207" s="413"/>
      <c r="R207" s="413"/>
      <c r="S207" s="480"/>
      <c r="T207" s="435"/>
      <c r="U207" s="413" t="s">
        <v>65</v>
      </c>
      <c r="V207" s="436"/>
      <c r="W207" s="436"/>
      <c r="X207" s="436"/>
      <c r="Y207" s="448"/>
      <c r="Z207" s="432"/>
      <c r="AR207" s="413"/>
    </row>
    <row r="208" spans="1:44" hidden="1">
      <c r="A208" s="435"/>
      <c r="B208" s="435"/>
      <c r="C208" s="442"/>
      <c r="D208" s="418"/>
      <c r="E208" s="435"/>
      <c r="F208" s="415" t="s">
        <v>65</v>
      </c>
      <c r="G208" s="418"/>
      <c r="H208" s="435"/>
      <c r="I208" s="415" t="s">
        <v>65</v>
      </c>
      <c r="J208" s="415"/>
      <c r="K208" s="418"/>
      <c r="L208" s="435"/>
      <c r="M208" s="415" t="s">
        <v>65</v>
      </c>
      <c r="N208" s="415"/>
      <c r="O208" s="418"/>
      <c r="P208" s="435"/>
      <c r="Q208" s="415" t="s">
        <v>65</v>
      </c>
      <c r="R208" s="415"/>
      <c r="S208" s="418"/>
      <c r="T208" s="435"/>
      <c r="U208" s="415" t="s">
        <v>65</v>
      </c>
      <c r="V208" s="267"/>
      <c r="W208" s="267"/>
      <c r="X208" s="267"/>
      <c r="Y208" s="437"/>
      <c r="AR208" s="413"/>
    </row>
    <row r="209" spans="1:44" hidden="1">
      <c r="A209" s="435"/>
      <c r="B209" s="435"/>
      <c r="C209" s="442"/>
      <c r="D209" s="418"/>
      <c r="E209" s="435"/>
      <c r="F209" s="415"/>
      <c r="G209" s="418"/>
      <c r="H209" s="435"/>
      <c r="K209" s="418"/>
      <c r="L209" s="435"/>
      <c r="O209" s="418"/>
      <c r="P209" s="435"/>
      <c r="S209" s="418"/>
      <c r="T209" s="435"/>
      <c r="AR209" s="413"/>
    </row>
    <row r="210" spans="1:44" hidden="1">
      <c r="A210" s="412" t="s">
        <v>450</v>
      </c>
      <c r="B210" s="435"/>
      <c r="C210" s="435"/>
      <c r="D210" s="415"/>
      <c r="E210" s="435"/>
      <c r="F210" s="435"/>
      <c r="G210" s="415"/>
      <c r="H210" s="435"/>
      <c r="I210" s="435"/>
      <c r="J210" s="435"/>
      <c r="K210" s="415"/>
      <c r="L210" s="435"/>
      <c r="M210" s="435"/>
      <c r="N210" s="435"/>
      <c r="O210" s="415"/>
      <c r="P210" s="435"/>
      <c r="Q210" s="435"/>
      <c r="R210" s="435"/>
      <c r="S210" s="415"/>
      <c r="T210" s="435"/>
      <c r="U210" s="435"/>
      <c r="W210" s="481"/>
      <c r="X210" s="432"/>
      <c r="Y210" s="432"/>
      <c r="AR210" s="413"/>
    </row>
    <row r="211" spans="1:44" hidden="1">
      <c r="A211" s="435" t="s">
        <v>477</v>
      </c>
      <c r="B211" s="435"/>
      <c r="C211" s="435"/>
      <c r="D211" s="415"/>
      <c r="E211" s="435"/>
      <c r="F211" s="435"/>
      <c r="G211" s="415"/>
      <c r="H211" s="435"/>
      <c r="I211" s="435"/>
      <c r="J211" s="435"/>
      <c r="K211" s="415"/>
      <c r="L211" s="435"/>
      <c r="M211" s="435"/>
      <c r="N211" s="435"/>
      <c r="O211" s="415"/>
      <c r="P211" s="435"/>
      <c r="Q211" s="435"/>
      <c r="R211" s="435"/>
      <c r="S211" s="415"/>
      <c r="T211" s="435"/>
      <c r="U211" s="435"/>
      <c r="V211" s="413"/>
      <c r="AR211" s="413"/>
    </row>
    <row r="212" spans="1:44" hidden="1">
      <c r="A212" s="435"/>
      <c r="B212" s="435"/>
      <c r="C212" s="435"/>
      <c r="D212" s="415"/>
      <c r="E212" s="435"/>
      <c r="F212" s="435"/>
      <c r="G212" s="415"/>
      <c r="H212" s="435"/>
      <c r="I212" s="435"/>
      <c r="J212" s="435"/>
      <c r="K212" s="415"/>
      <c r="L212" s="435"/>
      <c r="M212" s="435"/>
      <c r="N212" s="435"/>
      <c r="O212" s="415"/>
      <c r="P212" s="435"/>
      <c r="Q212" s="435"/>
      <c r="R212" s="435"/>
      <c r="S212" s="415"/>
      <c r="T212" s="435"/>
      <c r="U212" s="435"/>
      <c r="V212" s="413"/>
      <c r="AR212" s="413"/>
    </row>
    <row r="213" spans="1:44" hidden="1">
      <c r="A213" s="435" t="s">
        <v>458</v>
      </c>
      <c r="B213" s="435"/>
      <c r="C213" s="414"/>
      <c r="D213" s="415"/>
      <c r="E213" s="435"/>
      <c r="F213" s="435"/>
      <c r="G213" s="415"/>
      <c r="H213" s="435"/>
      <c r="I213" s="435"/>
      <c r="J213" s="435"/>
      <c r="K213" s="415"/>
      <c r="L213" s="435"/>
      <c r="M213" s="435"/>
      <c r="N213" s="435"/>
      <c r="O213" s="415"/>
      <c r="P213" s="435"/>
      <c r="Q213" s="435"/>
      <c r="R213" s="435"/>
      <c r="S213" s="415"/>
      <c r="T213" s="435"/>
      <c r="U213" s="435"/>
      <c r="AR213" s="413"/>
    </row>
    <row r="214" spans="1:44" hidden="1">
      <c r="A214" s="435" t="s">
        <v>455</v>
      </c>
      <c r="B214" s="435"/>
      <c r="C214" s="414">
        <f>C283+C317+C248</f>
        <v>161975.73333331931</v>
      </c>
      <c r="D214" s="445">
        <v>9.76</v>
      </c>
      <c r="F214" s="415">
        <f>F283+F317+F248</f>
        <v>1580883</v>
      </c>
      <c r="G214" s="445">
        <f>$G$173</f>
        <v>9.99</v>
      </c>
      <c r="I214" s="415">
        <f>I283+I317+I248</f>
        <v>1618138</v>
      </c>
      <c r="J214" s="415"/>
      <c r="K214" s="445">
        <f>$K$173</f>
        <v>9.76</v>
      </c>
      <c r="M214" s="415">
        <f>M283+M317+M248</f>
        <v>1580883</v>
      </c>
      <c r="N214" s="415"/>
      <c r="O214" s="445" t="str">
        <f>$O$173</f>
        <v xml:space="preserve"> </v>
      </c>
      <c r="Q214" s="415">
        <f>Q283+Q317+Q248</f>
        <v>0</v>
      </c>
      <c r="R214" s="415"/>
      <c r="S214" s="445" t="str">
        <f>$S$173</f>
        <v xml:space="preserve"> </v>
      </c>
      <c r="U214" s="415">
        <f>U283+U317+U248</f>
        <v>0</v>
      </c>
      <c r="AR214" s="413"/>
    </row>
    <row r="215" spans="1:44" hidden="1">
      <c r="A215" s="435" t="s">
        <v>456</v>
      </c>
      <c r="B215" s="435"/>
      <c r="C215" s="414">
        <f>C284+C318+C249</f>
        <v>64148.300000000723</v>
      </c>
      <c r="D215" s="445">
        <v>14.54</v>
      </c>
      <c r="E215" s="460"/>
      <c r="F215" s="415">
        <f>F284+F318+F249</f>
        <v>932716</v>
      </c>
      <c r="G215" s="445">
        <f>$G$174</f>
        <v>14.89</v>
      </c>
      <c r="H215" s="460"/>
      <c r="I215" s="415">
        <f>I284+I318+I249</f>
        <v>955168</v>
      </c>
      <c r="J215" s="415"/>
      <c r="K215" s="445">
        <f>$K$174</f>
        <v>14.54</v>
      </c>
      <c r="L215" s="460"/>
      <c r="M215" s="415">
        <f>M284+M318+M249</f>
        <v>932716</v>
      </c>
      <c r="N215" s="415"/>
      <c r="O215" s="445" t="str">
        <f>$O$174</f>
        <v xml:space="preserve"> </v>
      </c>
      <c r="P215" s="460"/>
      <c r="Q215" s="415">
        <f>Q284+Q318+Q249</f>
        <v>0</v>
      </c>
      <c r="R215" s="415"/>
      <c r="S215" s="445" t="str">
        <f>$S$174</f>
        <v xml:space="preserve"> </v>
      </c>
      <c r="T215" s="460"/>
      <c r="U215" s="415">
        <f>U284+U318+U249</f>
        <v>0</v>
      </c>
      <c r="AR215" s="413"/>
    </row>
    <row r="216" spans="1:44" hidden="1">
      <c r="A216" s="435" t="s">
        <v>457</v>
      </c>
      <c r="B216" s="435"/>
      <c r="C216" s="414">
        <f>C285+C319+C250</f>
        <v>1035367</v>
      </c>
      <c r="D216" s="445">
        <v>1.02</v>
      </c>
      <c r="E216" s="460"/>
      <c r="F216" s="415">
        <f>F285+F319+F250</f>
        <v>1056074</v>
      </c>
      <c r="G216" s="445">
        <f>$G$175</f>
        <v>1.04</v>
      </c>
      <c r="H216" s="460"/>
      <c r="I216" s="415">
        <f>I285+I319+I250</f>
        <v>1076781</v>
      </c>
      <c r="J216" s="415"/>
      <c r="K216" s="445">
        <f>$K$175</f>
        <v>1.02</v>
      </c>
      <c r="L216" s="460"/>
      <c r="M216" s="415">
        <f>M285+M319+M250</f>
        <v>1056074</v>
      </c>
      <c r="N216" s="415"/>
      <c r="O216" s="445" t="str">
        <f>$O$175</f>
        <v xml:space="preserve"> </v>
      </c>
      <c r="P216" s="460"/>
      <c r="Q216" s="415">
        <f>Q285+Q319+Q250</f>
        <v>0</v>
      </c>
      <c r="R216" s="415"/>
      <c r="S216" s="445" t="str">
        <f>$S$175</f>
        <v xml:space="preserve"> </v>
      </c>
      <c r="T216" s="460"/>
      <c r="U216" s="415">
        <f>U285+U319+U250</f>
        <v>0</v>
      </c>
      <c r="AR216" s="413"/>
    </row>
    <row r="217" spans="1:44" hidden="1">
      <c r="A217" s="435" t="s">
        <v>459</v>
      </c>
      <c r="B217" s="435"/>
      <c r="C217" s="414">
        <f>SUM(C214:C215)</f>
        <v>226124.03333332003</v>
      </c>
      <c r="D217" s="445"/>
      <c r="F217" s="415"/>
      <c r="G217" s="445"/>
      <c r="I217" s="415"/>
      <c r="J217" s="415"/>
      <c r="K217" s="445"/>
      <c r="M217" s="415"/>
      <c r="N217" s="415"/>
      <c r="O217" s="445"/>
      <c r="Q217" s="415"/>
      <c r="R217" s="415"/>
      <c r="S217" s="445"/>
      <c r="U217" s="415"/>
      <c r="AR217" s="413"/>
    </row>
    <row r="218" spans="1:44" hidden="1">
      <c r="A218" s="435" t="s">
        <v>460</v>
      </c>
      <c r="B218" s="435"/>
      <c r="C218" s="414">
        <f>C287+C321+C252</f>
        <v>835989</v>
      </c>
      <c r="D218" s="418">
        <v>3.7</v>
      </c>
      <c r="F218" s="415">
        <f>F287+F321+F252</f>
        <v>3093159</v>
      </c>
      <c r="G218" s="418">
        <f>$G$178</f>
        <v>3.8</v>
      </c>
      <c r="I218" s="415">
        <f>I287+I321+I252</f>
        <v>3176757</v>
      </c>
      <c r="J218" s="415"/>
      <c r="K218" s="418" t="e">
        <f>$K$178</f>
        <v>#REF!</v>
      </c>
      <c r="M218" s="415" t="e">
        <f>M287+M321+M252</f>
        <v>#REF!</v>
      </c>
      <c r="N218" s="415"/>
      <c r="O218" s="418" t="e">
        <f>$O$178</f>
        <v>#DIV/0!</v>
      </c>
      <c r="Q218" s="415" t="e">
        <f>Q287+Q321+Q252</f>
        <v>#DIV/0!</v>
      </c>
      <c r="R218" s="415"/>
      <c r="S218" s="418" t="e">
        <f>$S$178</f>
        <v>#DIV/0!</v>
      </c>
      <c r="U218" s="415" t="e">
        <f>U287+U321+U252</f>
        <v>#DIV/0!</v>
      </c>
      <c r="AR218" s="413"/>
    </row>
    <row r="219" spans="1:44" hidden="1">
      <c r="A219" s="435" t="s">
        <v>461</v>
      </c>
      <c r="B219" s="435"/>
      <c r="C219" s="414">
        <f>C288+C322+C253</f>
        <v>129554839.11787954</v>
      </c>
      <c r="D219" s="447">
        <v>10.628</v>
      </c>
      <c r="E219" s="398" t="s">
        <v>429</v>
      </c>
      <c r="F219" s="415">
        <f>F288+F322+F253</f>
        <v>13769088</v>
      </c>
      <c r="G219" s="447">
        <f>$G$179</f>
        <v>10.878</v>
      </c>
      <c r="H219" s="398" t="s">
        <v>429</v>
      </c>
      <c r="I219" s="415">
        <f>I288+I322+I253</f>
        <v>14092976</v>
      </c>
      <c r="J219" s="415"/>
      <c r="K219" s="447" t="e">
        <f>$K$179</f>
        <v>#REF!</v>
      </c>
      <c r="L219" s="398" t="s">
        <v>429</v>
      </c>
      <c r="M219" s="415" t="e">
        <f>M288+M322+M253</f>
        <v>#REF!</v>
      </c>
      <c r="N219" s="415"/>
      <c r="O219" s="447" t="e">
        <f>$O$179</f>
        <v>#DIV/0!</v>
      </c>
      <c r="P219" s="398" t="s">
        <v>429</v>
      </c>
      <c r="Q219" s="415" t="e">
        <f>Q288+Q322+Q253</f>
        <v>#DIV/0!</v>
      </c>
      <c r="R219" s="415"/>
      <c r="S219" s="447" t="e">
        <f>$S$179</f>
        <v>#DIV/0!</v>
      </c>
      <c r="T219" s="398" t="s">
        <v>429</v>
      </c>
      <c r="U219" s="415" t="e">
        <f>U288+U322+U253</f>
        <v>#DIV/0!</v>
      </c>
      <c r="AR219" s="413"/>
    </row>
    <row r="220" spans="1:44" hidden="1">
      <c r="A220" s="435" t="s">
        <v>462</v>
      </c>
      <c r="B220" s="435"/>
      <c r="C220" s="414">
        <f>C289+C323+C254</f>
        <v>281305509.69846565</v>
      </c>
      <c r="D220" s="447">
        <v>7.3410000000000002</v>
      </c>
      <c r="E220" s="398" t="s">
        <v>429</v>
      </c>
      <c r="F220" s="415">
        <f>F289+F323+F254</f>
        <v>20650637</v>
      </c>
      <c r="G220" s="447">
        <f>$G$180</f>
        <v>7.5140000000000002</v>
      </c>
      <c r="H220" s="398" t="s">
        <v>429</v>
      </c>
      <c r="I220" s="415">
        <f>I289+I323+I254</f>
        <v>21137296</v>
      </c>
      <c r="J220" s="415"/>
      <c r="K220" s="447" t="e">
        <f>$K$180</f>
        <v>#REF!</v>
      </c>
      <c r="L220" s="398" t="s">
        <v>429</v>
      </c>
      <c r="M220" s="415" t="e">
        <f>M289+M323+M254</f>
        <v>#REF!</v>
      </c>
      <c r="N220" s="415"/>
      <c r="O220" s="447" t="e">
        <f>$O$180</f>
        <v>#DIV/0!</v>
      </c>
      <c r="P220" s="398" t="s">
        <v>429</v>
      </c>
      <c r="Q220" s="415" t="e">
        <f>Q289+Q323+Q254</f>
        <v>#DIV/0!</v>
      </c>
      <c r="R220" s="415"/>
      <c r="S220" s="447" t="e">
        <f>$S$180</f>
        <v>#DIV/0!</v>
      </c>
      <c r="T220" s="398" t="s">
        <v>429</v>
      </c>
      <c r="U220" s="415" t="e">
        <f>U289+U323+U254</f>
        <v>#DIV/0!</v>
      </c>
      <c r="AR220" s="413"/>
    </row>
    <row r="221" spans="1:44" hidden="1">
      <c r="A221" s="435" t="s">
        <v>463</v>
      </c>
      <c r="B221" s="435"/>
      <c r="C221" s="414">
        <f>C290+C324+C255</f>
        <v>119991272.36558694</v>
      </c>
      <c r="D221" s="447">
        <v>6.3240000000000007</v>
      </c>
      <c r="E221" s="398" t="s">
        <v>429</v>
      </c>
      <c r="F221" s="415">
        <f>F290+F324+F255</f>
        <v>7588248</v>
      </c>
      <c r="G221" s="447">
        <f>$G$181</f>
        <v>6.4720000000000004</v>
      </c>
      <c r="H221" s="398" t="s">
        <v>429</v>
      </c>
      <c r="I221" s="415">
        <f>I290+I324+I255</f>
        <v>7765836</v>
      </c>
      <c r="J221" s="415"/>
      <c r="K221" s="447" t="e">
        <f>$K$181</f>
        <v>#REF!</v>
      </c>
      <c r="L221" s="398" t="s">
        <v>429</v>
      </c>
      <c r="M221" s="415" t="e">
        <f>M290+M324+M255</f>
        <v>#REF!</v>
      </c>
      <c r="N221" s="415"/>
      <c r="O221" s="447" t="e">
        <f>$O$181</f>
        <v>#DIV/0!</v>
      </c>
      <c r="P221" s="398" t="s">
        <v>429</v>
      </c>
      <c r="Q221" s="415" t="e">
        <f>Q290+Q324+Q255</f>
        <v>#DIV/0!</v>
      </c>
      <c r="R221" s="415"/>
      <c r="S221" s="447" t="e">
        <f>$S$181</f>
        <v>#DIV/0!</v>
      </c>
      <c r="T221" s="398" t="s">
        <v>429</v>
      </c>
      <c r="U221" s="415" t="e">
        <f>U290+U324+U255</f>
        <v>#DIV/0!</v>
      </c>
      <c r="AR221" s="413"/>
    </row>
    <row r="222" spans="1:44" hidden="1">
      <c r="A222" s="435" t="s">
        <v>464</v>
      </c>
      <c r="B222" s="435"/>
      <c r="C222" s="414">
        <f>C291+C325+C256</f>
        <v>120876.56666666651</v>
      </c>
      <c r="D222" s="464">
        <v>57</v>
      </c>
      <c r="E222" s="398" t="s">
        <v>429</v>
      </c>
      <c r="F222" s="415">
        <f>F291+F325+F256</f>
        <v>68900</v>
      </c>
      <c r="G222" s="464">
        <f>$G$182</f>
        <v>58</v>
      </c>
      <c r="H222" s="398" t="s">
        <v>429</v>
      </c>
      <c r="I222" s="415">
        <f>I291+I325+I256</f>
        <v>70109</v>
      </c>
      <c r="J222" s="415"/>
      <c r="K222" s="464" t="str">
        <f>$K$182</f>
        <v xml:space="preserve"> </v>
      </c>
      <c r="L222" s="398" t="s">
        <v>429</v>
      </c>
      <c r="M222" s="415">
        <f>M291+M325+M256</f>
        <v>0</v>
      </c>
      <c r="N222" s="415"/>
      <c r="O222" s="464" t="e">
        <f>$O$182</f>
        <v>#DIV/0!</v>
      </c>
      <c r="P222" s="398" t="s">
        <v>429</v>
      </c>
      <c r="Q222" s="415" t="e">
        <f>Q291+Q325+Q256</f>
        <v>#DIV/0!</v>
      </c>
      <c r="R222" s="415"/>
      <c r="S222" s="464" t="e">
        <f>$S$182</f>
        <v>#DIV/0!</v>
      </c>
      <c r="T222" s="398" t="s">
        <v>429</v>
      </c>
      <c r="U222" s="415" t="e">
        <f>U291+U325+U256</f>
        <v>#DIV/0!</v>
      </c>
      <c r="AR222" s="413"/>
    </row>
    <row r="223" spans="1:44" s="264" customFormat="1" hidden="1">
      <c r="A223" s="264" t="s">
        <v>465</v>
      </c>
      <c r="C223" s="265">
        <f>C219</f>
        <v>129554839.11787954</v>
      </c>
      <c r="D223" s="263">
        <v>0</v>
      </c>
      <c r="F223" s="266"/>
      <c r="G223" s="421">
        <f>G183</f>
        <v>0</v>
      </c>
      <c r="H223" s="264" t="s">
        <v>429</v>
      </c>
      <c r="I223" s="266">
        <f>I257+I292+I326</f>
        <v>0</v>
      </c>
      <c r="J223" s="266"/>
      <c r="K223" s="421" t="str">
        <f>K183</f>
        <v xml:space="preserve"> </v>
      </c>
      <c r="L223" s="264" t="s">
        <v>429</v>
      </c>
      <c r="M223" s="266">
        <f>M257+M292+M326</f>
        <v>0</v>
      </c>
      <c r="N223" s="266"/>
      <c r="O223" s="421" t="str">
        <f>O183</f>
        <v xml:space="preserve"> </v>
      </c>
      <c r="P223" s="264" t="s">
        <v>429</v>
      </c>
      <c r="Q223" s="266">
        <f>Q257+Q292+Q326</f>
        <v>0</v>
      </c>
      <c r="R223" s="266"/>
      <c r="S223" s="421">
        <f>S183</f>
        <v>0</v>
      </c>
      <c r="T223" s="264" t="s">
        <v>429</v>
      </c>
      <c r="U223" s="266">
        <f>U257+U292+U326</f>
        <v>0</v>
      </c>
      <c r="W223" s="420"/>
      <c r="Z223" s="423"/>
      <c r="AA223" s="423"/>
      <c r="AR223" s="267"/>
    </row>
    <row r="224" spans="1:44" s="264" customFormat="1" hidden="1">
      <c r="A224" s="264" t="s">
        <v>466</v>
      </c>
      <c r="C224" s="265">
        <f t="shared" ref="C224:C225" si="31">C220</f>
        <v>281305509.69846565</v>
      </c>
      <c r="D224" s="263">
        <v>0</v>
      </c>
      <c r="F224" s="266"/>
      <c r="G224" s="421">
        <f>G184</f>
        <v>0</v>
      </c>
      <c r="H224" s="264" t="s">
        <v>429</v>
      </c>
      <c r="I224" s="266">
        <f t="shared" ref="I224:I225" si="32">I258+I293+I327</f>
        <v>0</v>
      </c>
      <c r="J224" s="266"/>
      <c r="K224" s="421" t="str">
        <f>K184</f>
        <v xml:space="preserve"> </v>
      </c>
      <c r="L224" s="264" t="s">
        <v>429</v>
      </c>
      <c r="M224" s="266">
        <f t="shared" ref="M224:M225" si="33">M258+M293+M327</f>
        <v>0</v>
      </c>
      <c r="N224" s="266"/>
      <c r="O224" s="421" t="str">
        <f>O184</f>
        <v xml:space="preserve"> </v>
      </c>
      <c r="P224" s="264" t="s">
        <v>429</v>
      </c>
      <c r="Q224" s="266">
        <f t="shared" ref="Q224:Q225" si="34">Q258+Q293+Q327</f>
        <v>0</v>
      </c>
      <c r="R224" s="266"/>
      <c r="S224" s="421">
        <f>S184</f>
        <v>0</v>
      </c>
      <c r="T224" s="264" t="s">
        <v>429</v>
      </c>
      <c r="U224" s="266">
        <f t="shared" ref="U224:U225" si="35">U258+U293+U327</f>
        <v>0</v>
      </c>
      <c r="W224" s="420"/>
      <c r="Z224" s="423"/>
      <c r="AA224" s="423"/>
      <c r="AR224" s="267"/>
    </row>
    <row r="225" spans="1:44" s="264" customFormat="1" hidden="1">
      <c r="A225" s="264" t="s">
        <v>467</v>
      </c>
      <c r="C225" s="265">
        <f t="shared" si="31"/>
        <v>119991272.36558694</v>
      </c>
      <c r="D225" s="263">
        <v>0</v>
      </c>
      <c r="F225" s="266"/>
      <c r="G225" s="421">
        <f>G185</f>
        <v>0</v>
      </c>
      <c r="H225" s="264" t="s">
        <v>429</v>
      </c>
      <c r="I225" s="266">
        <f t="shared" si="32"/>
        <v>0</v>
      </c>
      <c r="J225" s="266"/>
      <c r="K225" s="421" t="str">
        <f>K185</f>
        <v xml:space="preserve"> </v>
      </c>
      <c r="L225" s="264" t="s">
        <v>429</v>
      </c>
      <c r="M225" s="266">
        <f t="shared" si="33"/>
        <v>0</v>
      </c>
      <c r="N225" s="266"/>
      <c r="O225" s="421" t="str">
        <f>O185</f>
        <v xml:space="preserve"> </v>
      </c>
      <c r="P225" s="264" t="s">
        <v>429</v>
      </c>
      <c r="Q225" s="266">
        <f t="shared" si="34"/>
        <v>0</v>
      </c>
      <c r="R225" s="266"/>
      <c r="S225" s="421">
        <f>S185</f>
        <v>0</v>
      </c>
      <c r="T225" s="264" t="s">
        <v>429</v>
      </c>
      <c r="U225" s="266">
        <f t="shared" si="35"/>
        <v>0</v>
      </c>
      <c r="W225" s="420"/>
      <c r="Z225" s="423"/>
      <c r="AA225" s="423"/>
      <c r="AR225" s="267"/>
    </row>
    <row r="226" spans="1:44" hidden="1">
      <c r="A226" s="466" t="s">
        <v>471</v>
      </c>
      <c r="B226" s="435"/>
      <c r="C226" s="414"/>
      <c r="D226" s="467">
        <v>-0.01</v>
      </c>
      <c r="F226" s="415"/>
      <c r="G226" s="467">
        <v>-0.01</v>
      </c>
      <c r="I226" s="415"/>
      <c r="J226" s="415"/>
      <c r="K226" s="467">
        <v>-0.01</v>
      </c>
      <c r="M226" s="415"/>
      <c r="N226" s="415"/>
      <c r="O226" s="467">
        <v>-0.01</v>
      </c>
      <c r="Q226" s="415"/>
      <c r="R226" s="415"/>
      <c r="S226" s="467">
        <v>-0.01</v>
      </c>
      <c r="U226" s="415"/>
      <c r="AR226" s="413"/>
    </row>
    <row r="227" spans="1:44" hidden="1">
      <c r="A227" s="435" t="s">
        <v>455</v>
      </c>
      <c r="B227" s="435"/>
      <c r="C227" s="414">
        <f t="shared" ref="C227:C236" si="36">C296+C330+C261</f>
        <v>74.633333333333297</v>
      </c>
      <c r="D227" s="463">
        <v>9.76</v>
      </c>
      <c r="E227" s="413"/>
      <c r="F227" s="415">
        <f t="shared" ref="F227:F236" si="37">F296+F330+F261</f>
        <v>-7</v>
      </c>
      <c r="G227" s="463">
        <f>G214</f>
        <v>9.99</v>
      </c>
      <c r="H227" s="413"/>
      <c r="I227" s="415">
        <f t="shared" ref="I227:I236" si="38">I296+I330+I261</f>
        <v>-7</v>
      </c>
      <c r="J227" s="415"/>
      <c r="K227" s="463">
        <f>K214</f>
        <v>9.76</v>
      </c>
      <c r="L227" s="413"/>
      <c r="M227" s="415">
        <f t="shared" ref="M227:M236" si="39">M296+M330+M261</f>
        <v>-7</v>
      </c>
      <c r="N227" s="415"/>
      <c r="O227" s="463" t="str">
        <f>O214</f>
        <v xml:space="preserve"> </v>
      </c>
      <c r="P227" s="413"/>
      <c r="Q227" s="415">
        <f t="shared" ref="Q227:Q236" si="40">Q296+Q330+Q261</f>
        <v>0</v>
      </c>
      <c r="R227" s="415"/>
      <c r="S227" s="463" t="str">
        <f>S214</f>
        <v xml:space="preserve"> </v>
      </c>
      <c r="T227" s="413"/>
      <c r="U227" s="415">
        <f t="shared" ref="U227:U236" si="41">U296+U330+U261</f>
        <v>0</v>
      </c>
      <c r="AR227" s="413"/>
    </row>
    <row r="228" spans="1:44" hidden="1">
      <c r="A228" s="435" t="s">
        <v>456</v>
      </c>
      <c r="B228" s="435"/>
      <c r="C228" s="414">
        <f t="shared" si="36"/>
        <v>88.799999999999983</v>
      </c>
      <c r="D228" s="463">
        <v>14.54</v>
      </c>
      <c r="E228" s="413"/>
      <c r="F228" s="415">
        <f t="shared" si="37"/>
        <v>-12</v>
      </c>
      <c r="G228" s="463">
        <f>G215</f>
        <v>14.89</v>
      </c>
      <c r="H228" s="413"/>
      <c r="I228" s="415">
        <f t="shared" si="38"/>
        <v>-13</v>
      </c>
      <c r="J228" s="415"/>
      <c r="K228" s="463">
        <f>K215</f>
        <v>14.54</v>
      </c>
      <c r="L228" s="413"/>
      <c r="M228" s="415">
        <f t="shared" si="39"/>
        <v>-12</v>
      </c>
      <c r="N228" s="415"/>
      <c r="O228" s="463" t="str">
        <f>O215</f>
        <v xml:space="preserve"> </v>
      </c>
      <c r="P228" s="413"/>
      <c r="Q228" s="415">
        <f t="shared" si="40"/>
        <v>0</v>
      </c>
      <c r="R228" s="415"/>
      <c r="S228" s="463" t="str">
        <f>S215</f>
        <v xml:space="preserve"> </v>
      </c>
      <c r="T228" s="413"/>
      <c r="U228" s="415">
        <f t="shared" si="41"/>
        <v>0</v>
      </c>
      <c r="AR228" s="413"/>
    </row>
    <row r="229" spans="1:44" hidden="1">
      <c r="A229" s="435" t="s">
        <v>472</v>
      </c>
      <c r="B229" s="435"/>
      <c r="C229" s="414">
        <f t="shared" si="36"/>
        <v>2161</v>
      </c>
      <c r="D229" s="463">
        <v>1.02</v>
      </c>
      <c r="E229" s="413"/>
      <c r="F229" s="415">
        <f t="shared" si="37"/>
        <v>-23</v>
      </c>
      <c r="G229" s="463">
        <f>G216</f>
        <v>1.04</v>
      </c>
      <c r="H229" s="413"/>
      <c r="I229" s="415">
        <f t="shared" si="38"/>
        <v>-23</v>
      </c>
      <c r="J229" s="415"/>
      <c r="K229" s="463">
        <f>K216</f>
        <v>1.02</v>
      </c>
      <c r="L229" s="413"/>
      <c r="M229" s="415">
        <f t="shared" si="39"/>
        <v>-23</v>
      </c>
      <c r="N229" s="415"/>
      <c r="O229" s="463" t="str">
        <f>O216</f>
        <v xml:space="preserve"> </v>
      </c>
      <c r="P229" s="413"/>
      <c r="Q229" s="415">
        <f t="shared" si="40"/>
        <v>0</v>
      </c>
      <c r="R229" s="415"/>
      <c r="S229" s="463" t="str">
        <f>S216</f>
        <v xml:space="preserve"> </v>
      </c>
      <c r="T229" s="413"/>
      <c r="U229" s="415">
        <f t="shared" si="41"/>
        <v>0</v>
      </c>
      <c r="AR229" s="413"/>
    </row>
    <row r="230" spans="1:44" hidden="1">
      <c r="A230" s="435" t="s">
        <v>473</v>
      </c>
      <c r="B230" s="435"/>
      <c r="C230" s="414">
        <f t="shared" si="36"/>
        <v>1487</v>
      </c>
      <c r="D230" s="463">
        <v>3.7</v>
      </c>
      <c r="F230" s="415">
        <f t="shared" si="37"/>
        <v>-55</v>
      </c>
      <c r="G230" s="463">
        <f>G218</f>
        <v>3.8</v>
      </c>
      <c r="I230" s="415">
        <f t="shared" si="38"/>
        <v>-56</v>
      </c>
      <c r="J230" s="415"/>
      <c r="K230" s="463" t="e">
        <f>K218</f>
        <v>#REF!</v>
      </c>
      <c r="M230" s="415" t="e">
        <f t="shared" si="39"/>
        <v>#REF!</v>
      </c>
      <c r="N230" s="415"/>
      <c r="O230" s="463" t="e">
        <f>O218</f>
        <v>#DIV/0!</v>
      </c>
      <c r="Q230" s="415" t="e">
        <f t="shared" si="40"/>
        <v>#DIV/0!</v>
      </c>
      <c r="R230" s="415"/>
      <c r="S230" s="463" t="e">
        <f>S218</f>
        <v>#DIV/0!</v>
      </c>
      <c r="U230" s="415" t="e">
        <f t="shared" si="41"/>
        <v>#DIV/0!</v>
      </c>
      <c r="AR230" s="413"/>
    </row>
    <row r="231" spans="1:44" hidden="1">
      <c r="A231" s="435" t="s">
        <v>474</v>
      </c>
      <c r="B231" s="435"/>
      <c r="C231" s="414">
        <f t="shared" si="36"/>
        <v>116452.33333333327</v>
      </c>
      <c r="D231" s="469">
        <v>10.628</v>
      </c>
      <c r="E231" s="398" t="s">
        <v>429</v>
      </c>
      <c r="F231" s="415">
        <f t="shared" si="37"/>
        <v>-123</v>
      </c>
      <c r="G231" s="469">
        <f>G219</f>
        <v>10.878</v>
      </c>
      <c r="H231" s="398" t="s">
        <v>429</v>
      </c>
      <c r="I231" s="415">
        <f t="shared" si="38"/>
        <v>-127</v>
      </c>
      <c r="J231" s="415"/>
      <c r="K231" s="469" t="e">
        <f>K219</f>
        <v>#REF!</v>
      </c>
      <c r="L231" s="398" t="s">
        <v>429</v>
      </c>
      <c r="M231" s="415" t="e">
        <f t="shared" si="39"/>
        <v>#REF!</v>
      </c>
      <c r="N231" s="415"/>
      <c r="O231" s="469" t="e">
        <f>O219</f>
        <v>#DIV/0!</v>
      </c>
      <c r="P231" s="398" t="s">
        <v>429</v>
      </c>
      <c r="Q231" s="415" t="e">
        <f t="shared" si="40"/>
        <v>#DIV/0!</v>
      </c>
      <c r="R231" s="415"/>
      <c r="S231" s="469" t="e">
        <f>S219</f>
        <v>#DIV/0!</v>
      </c>
      <c r="T231" s="398" t="s">
        <v>429</v>
      </c>
      <c r="U231" s="415" t="e">
        <f t="shared" si="41"/>
        <v>#DIV/0!</v>
      </c>
      <c r="AR231" s="413"/>
    </row>
    <row r="232" spans="1:44" hidden="1">
      <c r="A232" s="435" t="s">
        <v>462</v>
      </c>
      <c r="B232" s="435"/>
      <c r="C232" s="414">
        <f t="shared" si="36"/>
        <v>524872.66666666698</v>
      </c>
      <c r="D232" s="469">
        <v>7.3410000000000002</v>
      </c>
      <c r="E232" s="398" t="s">
        <v>429</v>
      </c>
      <c r="F232" s="415">
        <f t="shared" si="37"/>
        <v>-385</v>
      </c>
      <c r="G232" s="469">
        <f>G220</f>
        <v>7.5140000000000002</v>
      </c>
      <c r="H232" s="398" t="s">
        <v>429</v>
      </c>
      <c r="I232" s="415">
        <f t="shared" si="38"/>
        <v>-394</v>
      </c>
      <c r="J232" s="415"/>
      <c r="K232" s="469" t="e">
        <f>K220</f>
        <v>#REF!</v>
      </c>
      <c r="L232" s="398" t="s">
        <v>429</v>
      </c>
      <c r="M232" s="415" t="e">
        <f t="shared" si="39"/>
        <v>#REF!</v>
      </c>
      <c r="N232" s="415"/>
      <c r="O232" s="469" t="e">
        <f>O220</f>
        <v>#DIV/0!</v>
      </c>
      <c r="P232" s="398" t="s">
        <v>429</v>
      </c>
      <c r="Q232" s="415" t="e">
        <f t="shared" si="40"/>
        <v>#DIV/0!</v>
      </c>
      <c r="R232" s="415"/>
      <c r="S232" s="469" t="e">
        <f>S220</f>
        <v>#DIV/0!</v>
      </c>
      <c r="T232" s="398" t="s">
        <v>429</v>
      </c>
      <c r="U232" s="415" t="e">
        <f t="shared" si="41"/>
        <v>#DIV/0!</v>
      </c>
      <c r="AR232" s="413"/>
    </row>
    <row r="233" spans="1:44" hidden="1">
      <c r="A233" s="435" t="s">
        <v>463</v>
      </c>
      <c r="B233" s="435"/>
      <c r="C233" s="414">
        <f t="shared" si="36"/>
        <v>933865</v>
      </c>
      <c r="D233" s="469">
        <v>6.3240000000000007</v>
      </c>
      <c r="E233" s="398" t="s">
        <v>429</v>
      </c>
      <c r="F233" s="415">
        <f t="shared" si="37"/>
        <v>-591</v>
      </c>
      <c r="G233" s="469">
        <f>G221</f>
        <v>6.4720000000000004</v>
      </c>
      <c r="H233" s="398" t="s">
        <v>429</v>
      </c>
      <c r="I233" s="415">
        <f t="shared" si="38"/>
        <v>-604</v>
      </c>
      <c r="J233" s="415"/>
      <c r="K233" s="469" t="e">
        <f>K221</f>
        <v>#REF!</v>
      </c>
      <c r="L233" s="398" t="s">
        <v>429</v>
      </c>
      <c r="M233" s="415" t="e">
        <f t="shared" si="39"/>
        <v>#REF!</v>
      </c>
      <c r="N233" s="415"/>
      <c r="O233" s="469" t="e">
        <f>O221</f>
        <v>#DIV/0!</v>
      </c>
      <c r="P233" s="398" t="s">
        <v>429</v>
      </c>
      <c r="Q233" s="415" t="e">
        <f t="shared" si="40"/>
        <v>#DIV/0!</v>
      </c>
      <c r="R233" s="415"/>
      <c r="S233" s="469" t="e">
        <f>S221</f>
        <v>#DIV/0!</v>
      </c>
      <c r="T233" s="398" t="s">
        <v>429</v>
      </c>
      <c r="U233" s="415" t="e">
        <f t="shared" si="41"/>
        <v>#DIV/0!</v>
      </c>
      <c r="AR233" s="413"/>
    </row>
    <row r="234" spans="1:44" hidden="1">
      <c r="A234" s="435" t="s">
        <v>464</v>
      </c>
      <c r="B234" s="435"/>
      <c r="C234" s="414">
        <f t="shared" si="36"/>
        <v>1389.3333333333335</v>
      </c>
      <c r="D234" s="470">
        <v>57</v>
      </c>
      <c r="E234" s="398" t="s">
        <v>429</v>
      </c>
      <c r="F234" s="415">
        <f t="shared" si="37"/>
        <v>-8</v>
      </c>
      <c r="G234" s="470">
        <f>G222</f>
        <v>58</v>
      </c>
      <c r="H234" s="398" t="s">
        <v>429</v>
      </c>
      <c r="I234" s="415">
        <f t="shared" si="38"/>
        <v>-8</v>
      </c>
      <c r="J234" s="415"/>
      <c r="K234" s="470" t="str">
        <f>K222</f>
        <v xml:space="preserve"> </v>
      </c>
      <c r="L234" s="398" t="s">
        <v>429</v>
      </c>
      <c r="M234" s="415">
        <f t="shared" si="39"/>
        <v>0</v>
      </c>
      <c r="N234" s="415"/>
      <c r="O234" s="470" t="e">
        <f>O222</f>
        <v>#DIV/0!</v>
      </c>
      <c r="P234" s="398" t="s">
        <v>429</v>
      </c>
      <c r="Q234" s="415" t="e">
        <f t="shared" si="40"/>
        <v>#DIV/0!</v>
      </c>
      <c r="R234" s="415"/>
      <c r="S234" s="470" t="e">
        <f>S222</f>
        <v>#DIV/0!</v>
      </c>
      <c r="T234" s="398" t="s">
        <v>429</v>
      </c>
      <c r="U234" s="415" t="e">
        <f t="shared" si="41"/>
        <v>#DIV/0!</v>
      </c>
      <c r="AR234" s="413"/>
    </row>
    <row r="235" spans="1:44" hidden="1">
      <c r="A235" s="435" t="s">
        <v>475</v>
      </c>
      <c r="B235" s="435"/>
      <c r="C235" s="414">
        <f t="shared" si="36"/>
        <v>130.39999999999998</v>
      </c>
      <c r="D235" s="418">
        <v>60</v>
      </c>
      <c r="F235" s="415">
        <f t="shared" si="37"/>
        <v>7824</v>
      </c>
      <c r="G235" s="418">
        <f>$G$198</f>
        <v>60</v>
      </c>
      <c r="I235" s="415">
        <f t="shared" si="38"/>
        <v>7824</v>
      </c>
      <c r="J235" s="415"/>
      <c r="K235" s="418">
        <f>$G$198</f>
        <v>60</v>
      </c>
      <c r="M235" s="415">
        <f t="shared" si="39"/>
        <v>0</v>
      </c>
      <c r="N235" s="415"/>
      <c r="O235" s="418" t="e">
        <f>$O$198</f>
        <v>#DIV/0!</v>
      </c>
      <c r="Q235" s="415" t="e">
        <f t="shared" si="40"/>
        <v>#DIV/0!</v>
      </c>
      <c r="R235" s="415"/>
      <c r="S235" s="418" t="e">
        <f>$S$198</f>
        <v>#DIV/0!</v>
      </c>
      <c r="U235" s="415" t="e">
        <f t="shared" si="41"/>
        <v>#DIV/0!</v>
      </c>
      <c r="AR235" s="413"/>
    </row>
    <row r="236" spans="1:44" hidden="1">
      <c r="A236" s="435" t="s">
        <v>476</v>
      </c>
      <c r="B236" s="435"/>
      <c r="C236" s="414">
        <f t="shared" si="36"/>
        <v>709.3</v>
      </c>
      <c r="D236" s="471">
        <v>-30</v>
      </c>
      <c r="E236" s="398" t="s">
        <v>429</v>
      </c>
      <c r="F236" s="415">
        <f t="shared" si="37"/>
        <v>-213</v>
      </c>
      <c r="G236" s="471">
        <f>$G$199</f>
        <v>-30</v>
      </c>
      <c r="H236" s="398" t="s">
        <v>429</v>
      </c>
      <c r="I236" s="415">
        <f t="shared" si="38"/>
        <v>-213</v>
      </c>
      <c r="J236" s="415"/>
      <c r="K236" s="471">
        <f>$K$199</f>
        <v>-30</v>
      </c>
      <c r="L236" s="398" t="s">
        <v>429</v>
      </c>
      <c r="M236" s="415">
        <f t="shared" si="39"/>
        <v>-213</v>
      </c>
      <c r="N236" s="415"/>
      <c r="O236" s="471" t="str">
        <f>$O$199</f>
        <v xml:space="preserve"> </v>
      </c>
      <c r="P236" s="398" t="s">
        <v>429</v>
      </c>
      <c r="Q236" s="415">
        <f t="shared" si="40"/>
        <v>0</v>
      </c>
      <c r="R236" s="415"/>
      <c r="S236" s="471" t="str">
        <f>$S$199</f>
        <v xml:space="preserve"> </v>
      </c>
      <c r="T236" s="398" t="s">
        <v>429</v>
      </c>
      <c r="U236" s="415">
        <f t="shared" si="41"/>
        <v>0</v>
      </c>
      <c r="AR236" s="413"/>
    </row>
    <row r="237" spans="1:44" s="264" customFormat="1" hidden="1">
      <c r="A237" s="264" t="s">
        <v>465</v>
      </c>
      <c r="C237" s="265">
        <f>C231</f>
        <v>116452.33333333327</v>
      </c>
      <c r="D237" s="263">
        <v>0</v>
      </c>
      <c r="F237" s="266"/>
      <c r="G237" s="421">
        <f>G183</f>
        <v>0</v>
      </c>
      <c r="H237" s="264" t="s">
        <v>429</v>
      </c>
      <c r="I237" s="266">
        <f t="shared" ref="I237:I239" si="42">I271+I306+I340</f>
        <v>0</v>
      </c>
      <c r="J237" s="266"/>
      <c r="K237" s="421" t="str">
        <f>K183</f>
        <v xml:space="preserve"> </v>
      </c>
      <c r="L237" s="264" t="s">
        <v>429</v>
      </c>
      <c r="M237" s="266">
        <f t="shared" ref="M237:M239" si="43">M271+M306+M340</f>
        <v>0</v>
      </c>
      <c r="N237" s="266"/>
      <c r="O237" s="421" t="str">
        <f>O183</f>
        <v xml:space="preserve"> </v>
      </c>
      <c r="P237" s="264" t="s">
        <v>429</v>
      </c>
      <c r="Q237" s="266">
        <f t="shared" ref="Q237:Q239" si="44">Q271+Q306+Q340</f>
        <v>0</v>
      </c>
      <c r="R237" s="266"/>
      <c r="S237" s="421">
        <f>S183</f>
        <v>0</v>
      </c>
      <c r="T237" s="264" t="s">
        <v>429</v>
      </c>
      <c r="U237" s="266">
        <f t="shared" ref="U237:U239" si="45">U271+U306+U340</f>
        <v>0</v>
      </c>
      <c r="W237" s="420"/>
      <c r="Z237" s="423"/>
      <c r="AA237" s="423"/>
      <c r="AR237" s="267"/>
    </row>
    <row r="238" spans="1:44" s="264" customFormat="1" hidden="1">
      <c r="A238" s="264" t="s">
        <v>466</v>
      </c>
      <c r="C238" s="265">
        <f t="shared" ref="C238:C239" si="46">C232</f>
        <v>524872.66666666698</v>
      </c>
      <c r="D238" s="263">
        <v>0</v>
      </c>
      <c r="F238" s="266"/>
      <c r="G238" s="421">
        <f>G184</f>
        <v>0</v>
      </c>
      <c r="H238" s="264" t="s">
        <v>429</v>
      </c>
      <c r="I238" s="266">
        <f t="shared" si="42"/>
        <v>0</v>
      </c>
      <c r="J238" s="266"/>
      <c r="K238" s="421" t="str">
        <f>K184</f>
        <v xml:space="preserve"> </v>
      </c>
      <c r="L238" s="264" t="s">
        <v>429</v>
      </c>
      <c r="M238" s="266">
        <f t="shared" si="43"/>
        <v>0</v>
      </c>
      <c r="N238" s="266"/>
      <c r="O238" s="421" t="str">
        <f>O184</f>
        <v xml:space="preserve"> </v>
      </c>
      <c r="P238" s="264" t="s">
        <v>429</v>
      </c>
      <c r="Q238" s="266">
        <f t="shared" si="44"/>
        <v>0</v>
      </c>
      <c r="R238" s="266"/>
      <c r="S238" s="421">
        <f>S184</f>
        <v>0</v>
      </c>
      <c r="T238" s="264" t="s">
        <v>429</v>
      </c>
      <c r="U238" s="266">
        <f t="shared" si="45"/>
        <v>0</v>
      </c>
      <c r="W238" s="420"/>
      <c r="Z238" s="423"/>
      <c r="AA238" s="423"/>
      <c r="AR238" s="267"/>
    </row>
    <row r="239" spans="1:44" s="264" customFormat="1" hidden="1">
      <c r="A239" s="264" t="s">
        <v>467</v>
      </c>
      <c r="C239" s="265">
        <f t="shared" si="46"/>
        <v>933865</v>
      </c>
      <c r="D239" s="263">
        <v>0</v>
      </c>
      <c r="F239" s="266"/>
      <c r="G239" s="421">
        <f>G185</f>
        <v>0</v>
      </c>
      <c r="H239" s="264" t="s">
        <v>429</v>
      </c>
      <c r="I239" s="266">
        <f t="shared" si="42"/>
        <v>0</v>
      </c>
      <c r="J239" s="266"/>
      <c r="K239" s="421" t="str">
        <f>K185</f>
        <v xml:space="preserve"> </v>
      </c>
      <c r="L239" s="264" t="s">
        <v>429</v>
      </c>
      <c r="M239" s="266">
        <f t="shared" si="43"/>
        <v>0</v>
      </c>
      <c r="N239" s="266"/>
      <c r="O239" s="421" t="str">
        <f>O185</f>
        <v xml:space="preserve"> </v>
      </c>
      <c r="P239" s="264" t="s">
        <v>429</v>
      </c>
      <c r="Q239" s="266">
        <f t="shared" si="44"/>
        <v>0</v>
      </c>
      <c r="R239" s="266"/>
      <c r="S239" s="421">
        <f>S185</f>
        <v>0</v>
      </c>
      <c r="T239" s="264" t="s">
        <v>429</v>
      </c>
      <c r="U239" s="266">
        <f t="shared" si="45"/>
        <v>0</v>
      </c>
      <c r="W239" s="420"/>
      <c r="Z239" s="423"/>
      <c r="AA239" s="423"/>
      <c r="AR239" s="267"/>
    </row>
    <row r="240" spans="1:44" hidden="1">
      <c r="A240" s="435" t="s">
        <v>443</v>
      </c>
      <c r="B240" s="414"/>
      <c r="C240" s="414">
        <f t="shared" ref="C240" si="47">C309+C343+C274</f>
        <v>530851621.18193215</v>
      </c>
      <c r="D240" s="464"/>
      <c r="F240" s="415">
        <f t="shared" ref="F240" si="48">F309+F343+F274</f>
        <v>48746112</v>
      </c>
      <c r="G240" s="464"/>
      <c r="I240" s="415">
        <f t="shared" ref="I240" si="49">I309+I343+I274</f>
        <v>49899440</v>
      </c>
      <c r="J240" s="415"/>
      <c r="K240" s="464"/>
      <c r="M240" s="415" t="e">
        <f t="shared" ref="M240" si="50">M309+M343+M274</f>
        <v>#REF!</v>
      </c>
      <c r="N240" s="415"/>
      <c r="O240" s="464"/>
      <c r="Q240" s="415" t="e">
        <f t="shared" ref="Q240" si="51">Q309+Q343+Q274</f>
        <v>#DIV/0!</v>
      </c>
      <c r="R240" s="415"/>
      <c r="S240" s="464"/>
      <c r="U240" s="415" t="e">
        <f t="shared" ref="U240" si="52">U309+U343+U274</f>
        <v>#DIV/0!</v>
      </c>
      <c r="AR240" s="413"/>
    </row>
    <row r="241" spans="1:44" hidden="1">
      <c r="A241" s="435" t="s">
        <v>413</v>
      </c>
      <c r="B241" s="356"/>
      <c r="C241" s="474">
        <f>C275+C310+C344</f>
        <v>3809581.6993984496</v>
      </c>
      <c r="F241" s="475">
        <f>F275+F310+F344</f>
        <v>396041.247892012</v>
      </c>
      <c r="I241" s="475">
        <f>F241</f>
        <v>396041.247892012</v>
      </c>
      <c r="J241" s="413"/>
      <c r="M241" s="475" t="e">
        <f>M204/I204*I241</f>
        <v>#DIV/0!</v>
      </c>
      <c r="N241" s="413"/>
      <c r="Q241" s="475" t="e">
        <f>Q204/I204*I241</f>
        <v>#DIV/0!</v>
      </c>
      <c r="R241" s="413"/>
      <c r="U241" s="475" t="e">
        <f>U204/I204*I241</f>
        <v>#DIV/0!</v>
      </c>
      <c r="V241" s="439"/>
      <c r="W241" s="279"/>
      <c r="AR241" s="413"/>
    </row>
    <row r="242" spans="1:44" ht="16.5" hidden="1" thickBot="1">
      <c r="A242" s="435" t="s">
        <v>444</v>
      </c>
      <c r="B242" s="435"/>
      <c r="C242" s="454">
        <f>SUM(C240:C241)</f>
        <v>534661202.88133061</v>
      </c>
      <c r="D242" s="482"/>
      <c r="E242" s="477"/>
      <c r="F242" s="478">
        <f>F240+F241</f>
        <v>49142153.247892015</v>
      </c>
      <c r="G242" s="482"/>
      <c r="H242" s="477"/>
      <c r="I242" s="478">
        <f>I240+I241</f>
        <v>50295481.247892015</v>
      </c>
      <c r="J242" s="413"/>
      <c r="K242" s="482"/>
      <c r="L242" s="477"/>
      <c r="M242" s="478" t="e">
        <f>M240+M241</f>
        <v>#REF!</v>
      </c>
      <c r="N242" s="478"/>
      <c r="O242" s="482"/>
      <c r="P242" s="477"/>
      <c r="Q242" s="478" t="e">
        <f>Q240+Q241</f>
        <v>#DIV/0!</v>
      </c>
      <c r="R242" s="478"/>
      <c r="S242" s="482"/>
      <c r="T242" s="477"/>
      <c r="U242" s="478" t="e">
        <f>U240+U241</f>
        <v>#DIV/0!</v>
      </c>
      <c r="V242" s="440"/>
      <c r="W242" s="441"/>
      <c r="AR242" s="413"/>
    </row>
    <row r="243" spans="1:44" hidden="1">
      <c r="A243" s="435"/>
      <c r="B243" s="435"/>
      <c r="C243" s="442"/>
      <c r="D243" s="418"/>
      <c r="E243" s="435"/>
      <c r="F243" s="415"/>
      <c r="G243" s="418"/>
      <c r="H243" s="435"/>
      <c r="I243" s="415" t="s">
        <v>65</v>
      </c>
      <c r="J243" s="415"/>
      <c r="K243" s="418"/>
      <c r="L243" s="435"/>
      <c r="M243" s="415" t="s">
        <v>65</v>
      </c>
      <c r="N243" s="415"/>
      <c r="O243" s="418"/>
      <c r="P243" s="435"/>
      <c r="Q243" s="415" t="s">
        <v>65</v>
      </c>
      <c r="R243" s="415"/>
      <c r="S243" s="418"/>
      <c r="T243" s="435"/>
      <c r="U243" s="415" t="s">
        <v>65</v>
      </c>
      <c r="AR243" s="413"/>
    </row>
    <row r="244" spans="1:44" hidden="1">
      <c r="A244" s="412" t="s">
        <v>450</v>
      </c>
      <c r="B244" s="435"/>
      <c r="C244" s="435"/>
      <c r="D244" s="415"/>
      <c r="E244" s="435"/>
      <c r="F244" s="483" t="s">
        <v>65</v>
      </c>
      <c r="G244" s="415"/>
      <c r="H244" s="435"/>
      <c r="I244" s="435"/>
      <c r="J244" s="435"/>
      <c r="K244" s="415"/>
      <c r="L244" s="435"/>
      <c r="M244" s="435"/>
      <c r="N244" s="435"/>
      <c r="O244" s="415"/>
      <c r="P244" s="435"/>
      <c r="Q244" s="435"/>
      <c r="R244" s="435"/>
      <c r="S244" s="415"/>
      <c r="T244" s="435"/>
      <c r="U244" s="435"/>
      <c r="AR244" s="413"/>
    </row>
    <row r="245" spans="1:44" hidden="1">
      <c r="A245" s="435" t="s">
        <v>478</v>
      </c>
      <c r="B245" s="435"/>
      <c r="C245" s="435"/>
      <c r="D245" s="415"/>
      <c r="E245" s="435"/>
      <c r="F245" s="435"/>
      <c r="G245" s="415"/>
      <c r="H245" s="435"/>
      <c r="I245" s="435"/>
      <c r="J245" s="435"/>
      <c r="K245" s="415"/>
      <c r="L245" s="435"/>
      <c r="M245" s="435"/>
      <c r="N245" s="435"/>
      <c r="O245" s="415"/>
      <c r="P245" s="435"/>
      <c r="Q245" s="435"/>
      <c r="R245" s="435"/>
      <c r="S245" s="415"/>
      <c r="T245" s="435"/>
      <c r="U245" s="435"/>
      <c r="AR245" s="413"/>
    </row>
    <row r="246" spans="1:44" hidden="1">
      <c r="A246" s="458" t="s">
        <v>65</v>
      </c>
      <c r="B246" s="435"/>
      <c r="C246" s="442"/>
      <c r="D246" s="415"/>
      <c r="E246" s="435"/>
      <c r="F246" s="435"/>
      <c r="G246" s="415"/>
      <c r="H246" s="435"/>
      <c r="I246" s="435"/>
      <c r="J246" s="435"/>
      <c r="K246" s="415"/>
      <c r="L246" s="435"/>
      <c r="M246" s="435"/>
      <c r="N246" s="435"/>
      <c r="O246" s="415"/>
      <c r="P246" s="435"/>
      <c r="Q246" s="435"/>
      <c r="R246" s="435"/>
      <c r="S246" s="415"/>
      <c r="T246" s="435"/>
      <c r="U246" s="435"/>
      <c r="AR246" s="413"/>
    </row>
    <row r="247" spans="1:44" hidden="1">
      <c r="A247" s="435" t="s">
        <v>458</v>
      </c>
      <c r="B247" s="435"/>
      <c r="C247" s="414"/>
      <c r="D247" s="415"/>
      <c r="E247" s="435"/>
      <c r="F247" s="435"/>
      <c r="G247" s="415"/>
      <c r="H247" s="435"/>
      <c r="I247" s="435"/>
      <c r="J247" s="435"/>
      <c r="K247" s="415"/>
      <c r="L247" s="435"/>
      <c r="M247" s="435"/>
      <c r="N247" s="435"/>
      <c r="O247" s="415"/>
      <c r="P247" s="435"/>
      <c r="Q247" s="435"/>
      <c r="R247" s="435"/>
      <c r="S247" s="415"/>
      <c r="T247" s="435"/>
      <c r="U247" s="435"/>
      <c r="AR247" s="413"/>
    </row>
    <row r="248" spans="1:44" hidden="1">
      <c r="A248" s="435" t="s">
        <v>455</v>
      </c>
      <c r="B248" s="435"/>
      <c r="C248" s="414">
        <v>38513.06666666727</v>
      </c>
      <c r="D248" s="445">
        <v>9.76</v>
      </c>
      <c r="F248" s="415">
        <f>ROUND(D248*$C248,0)</f>
        <v>375888</v>
      </c>
      <c r="G248" s="445">
        <f>$G$173</f>
        <v>9.99</v>
      </c>
      <c r="I248" s="415">
        <f>ROUND(G248*$C248,0)</f>
        <v>384746</v>
      </c>
      <c r="J248" s="415"/>
      <c r="K248" s="445">
        <f>$K$173</f>
        <v>9.76</v>
      </c>
      <c r="M248" s="415">
        <f>ROUND(K248*$C248,0)</f>
        <v>375888</v>
      </c>
      <c r="N248" s="415"/>
      <c r="O248" s="445" t="str">
        <f>$O$173</f>
        <v xml:space="preserve"> </v>
      </c>
      <c r="Q248" s="415">
        <f>ROUND(O248*$C248,0)</f>
        <v>0</v>
      </c>
      <c r="R248" s="415"/>
      <c r="S248" s="445" t="str">
        <f>$S$173</f>
        <v xml:space="preserve"> </v>
      </c>
      <c r="U248" s="415">
        <f>ROUND(S248*$C248,0)</f>
        <v>0</v>
      </c>
      <c r="AR248" s="413"/>
    </row>
    <row r="249" spans="1:44" hidden="1">
      <c r="A249" s="435" t="s">
        <v>456</v>
      </c>
      <c r="B249" s="435"/>
      <c r="C249" s="414">
        <v>2939.36666666667</v>
      </c>
      <c r="D249" s="445">
        <v>14.54</v>
      </c>
      <c r="E249" s="460"/>
      <c r="F249" s="415">
        <f t="shared" ref="F249:F250" si="53">ROUND(D249*$C249,0)</f>
        <v>42738</v>
      </c>
      <c r="G249" s="445">
        <f>$G$174</f>
        <v>14.89</v>
      </c>
      <c r="H249" s="460"/>
      <c r="I249" s="415">
        <f>ROUND(G249*$C249,0)</f>
        <v>43767</v>
      </c>
      <c r="J249" s="415"/>
      <c r="K249" s="445">
        <f>$K$174</f>
        <v>14.54</v>
      </c>
      <c r="L249" s="460"/>
      <c r="M249" s="415">
        <f>ROUND(K249*$C249,0)</f>
        <v>42738</v>
      </c>
      <c r="N249" s="415"/>
      <c r="O249" s="445" t="str">
        <f>$O$174</f>
        <v xml:space="preserve"> </v>
      </c>
      <c r="P249" s="460"/>
      <c r="Q249" s="415">
        <f>ROUND(O249*$C249,0)</f>
        <v>0</v>
      </c>
      <c r="R249" s="415"/>
      <c r="S249" s="445" t="str">
        <f>$S$174</f>
        <v xml:space="preserve"> </v>
      </c>
      <c r="T249" s="460"/>
      <c r="U249" s="415">
        <f>ROUND(S249*$C249,0)</f>
        <v>0</v>
      </c>
      <c r="AR249" s="413"/>
    </row>
    <row r="250" spans="1:44" hidden="1">
      <c r="A250" s="435" t="s">
        <v>457</v>
      </c>
      <c r="B250" s="435"/>
      <c r="C250" s="414">
        <v>21457</v>
      </c>
      <c r="D250" s="445">
        <v>1.02</v>
      </c>
      <c r="E250" s="460"/>
      <c r="F250" s="415">
        <f t="shared" si="53"/>
        <v>21886</v>
      </c>
      <c r="G250" s="445">
        <f>$G$175</f>
        <v>1.04</v>
      </c>
      <c r="H250" s="460"/>
      <c r="I250" s="415">
        <f>ROUND(G250*$C250,0)</f>
        <v>22315</v>
      </c>
      <c r="J250" s="415"/>
      <c r="K250" s="445">
        <f>$K$175</f>
        <v>1.02</v>
      </c>
      <c r="L250" s="460"/>
      <c r="M250" s="415">
        <f>ROUND(K250*$C250,0)</f>
        <v>21886</v>
      </c>
      <c r="N250" s="415"/>
      <c r="O250" s="445" t="str">
        <f>$O$175</f>
        <v xml:space="preserve"> </v>
      </c>
      <c r="P250" s="460"/>
      <c r="Q250" s="415">
        <f>ROUND(O250*$C250,0)</f>
        <v>0</v>
      </c>
      <c r="R250" s="415"/>
      <c r="S250" s="445" t="str">
        <f>$S$175</f>
        <v xml:space="preserve"> </v>
      </c>
      <c r="T250" s="460"/>
      <c r="U250" s="415">
        <f>ROUND(S250*$C250,0)</f>
        <v>0</v>
      </c>
      <c r="AR250" s="413"/>
    </row>
    <row r="251" spans="1:44" hidden="1">
      <c r="A251" s="435" t="s">
        <v>459</v>
      </c>
      <c r="B251" s="435"/>
      <c r="C251" s="414">
        <v>41452.433333333938</v>
      </c>
      <c r="D251" s="445"/>
      <c r="F251" s="415"/>
      <c r="G251" s="445"/>
      <c r="I251" s="415"/>
      <c r="J251" s="415"/>
      <c r="K251" s="445"/>
      <c r="M251" s="415"/>
      <c r="N251" s="415"/>
      <c r="O251" s="445"/>
      <c r="Q251" s="415"/>
      <c r="R251" s="415"/>
      <c r="S251" s="445"/>
      <c r="U251" s="415"/>
      <c r="AR251" s="413"/>
    </row>
    <row r="252" spans="1:44" hidden="1">
      <c r="A252" s="435" t="s">
        <v>460</v>
      </c>
      <c r="B252" s="435"/>
      <c r="C252" s="414">
        <v>15663</v>
      </c>
      <c r="D252" s="418">
        <v>3.7</v>
      </c>
      <c r="F252" s="415">
        <f>ROUND(D252*C252,0)</f>
        <v>57953</v>
      </c>
      <c r="G252" s="418">
        <f>$G$178</f>
        <v>3.8</v>
      </c>
      <c r="I252" s="415">
        <f>ROUND(G252*$C252,0)</f>
        <v>59519</v>
      </c>
      <c r="J252" s="415"/>
      <c r="K252" s="418" t="e">
        <f>$K$178</f>
        <v>#REF!</v>
      </c>
      <c r="M252" s="415" t="e">
        <f>ROUND(K252*$C252,0)</f>
        <v>#REF!</v>
      </c>
      <c r="N252" s="415"/>
      <c r="O252" s="418" t="e">
        <f>$O$178</f>
        <v>#DIV/0!</v>
      </c>
      <c r="Q252" s="415" t="e">
        <f>ROUND(O252*$C252,0)</f>
        <v>#DIV/0!</v>
      </c>
      <c r="R252" s="415"/>
      <c r="S252" s="418" t="e">
        <f>$S$178</f>
        <v>#DIV/0!</v>
      </c>
      <c r="U252" s="415" t="e">
        <f>ROUND(S252*$C252,0)</f>
        <v>#DIV/0!</v>
      </c>
      <c r="AR252" s="413"/>
    </row>
    <row r="253" spans="1:44" hidden="1">
      <c r="A253" s="435" t="s">
        <v>461</v>
      </c>
      <c r="B253" s="414"/>
      <c r="C253" s="414">
        <v>12838882.284157982</v>
      </c>
      <c r="D253" s="447">
        <v>10.628</v>
      </c>
      <c r="E253" s="398" t="s">
        <v>429</v>
      </c>
      <c r="F253" s="415">
        <f>ROUND(D253*C253/100,0)</f>
        <v>1364516</v>
      </c>
      <c r="G253" s="447">
        <f>$G$179</f>
        <v>10.878</v>
      </c>
      <c r="H253" s="398" t="s">
        <v>429</v>
      </c>
      <c r="I253" s="415">
        <f>ROUND(G253*$C253/100,0)</f>
        <v>1396614</v>
      </c>
      <c r="J253" s="415"/>
      <c r="K253" s="447" t="e">
        <f>$K$179</f>
        <v>#REF!</v>
      </c>
      <c r="L253" s="398" t="s">
        <v>429</v>
      </c>
      <c r="M253" s="415" t="e">
        <f>ROUND(K253*$C253/100,0)</f>
        <v>#REF!</v>
      </c>
      <c r="N253" s="415"/>
      <c r="O253" s="447" t="e">
        <f>$O$179</f>
        <v>#DIV/0!</v>
      </c>
      <c r="P253" s="398" t="s">
        <v>429</v>
      </c>
      <c r="Q253" s="415" t="e">
        <f>ROUND(O253*$C253/100,0)</f>
        <v>#DIV/0!</v>
      </c>
      <c r="R253" s="415"/>
      <c r="S253" s="447" t="e">
        <f>$S$179</f>
        <v>#DIV/0!</v>
      </c>
      <c r="T253" s="398" t="s">
        <v>429</v>
      </c>
      <c r="U253" s="415" t="e">
        <f>ROUND(S253*$C253/100,0)</f>
        <v>#DIV/0!</v>
      </c>
      <c r="V253" s="420"/>
      <c r="AR253" s="413"/>
    </row>
    <row r="254" spans="1:44" hidden="1">
      <c r="A254" s="435" t="s">
        <v>462</v>
      </c>
      <c r="B254" s="414"/>
      <c r="C254" s="414">
        <v>6928716.389879657</v>
      </c>
      <c r="D254" s="447">
        <v>7.3410000000000002</v>
      </c>
      <c r="E254" s="398" t="s">
        <v>429</v>
      </c>
      <c r="F254" s="415">
        <f>ROUND(D254*C254/100,0)</f>
        <v>508637</v>
      </c>
      <c r="G254" s="447">
        <f>$G$180</f>
        <v>7.5140000000000002</v>
      </c>
      <c r="H254" s="398" t="s">
        <v>429</v>
      </c>
      <c r="I254" s="415">
        <f>ROUND(G254*$C254/100,0)</f>
        <v>520624</v>
      </c>
      <c r="J254" s="415"/>
      <c r="K254" s="447" t="e">
        <f>$K$180</f>
        <v>#REF!</v>
      </c>
      <c r="L254" s="398" t="s">
        <v>429</v>
      </c>
      <c r="M254" s="415" t="e">
        <f>ROUND(K254*$C254/100,0)</f>
        <v>#REF!</v>
      </c>
      <c r="N254" s="415"/>
      <c r="O254" s="447" t="e">
        <f>$O$180</f>
        <v>#DIV/0!</v>
      </c>
      <c r="P254" s="398" t="s">
        <v>429</v>
      </c>
      <c r="Q254" s="415" t="e">
        <f>ROUND(O254*$C254/100,0)</f>
        <v>#DIV/0!</v>
      </c>
      <c r="R254" s="415"/>
      <c r="S254" s="447" t="e">
        <f>$S$180</f>
        <v>#DIV/0!</v>
      </c>
      <c r="T254" s="398" t="s">
        <v>429</v>
      </c>
      <c r="U254" s="415" t="e">
        <f>ROUND(S254*$C254/100,0)</f>
        <v>#DIV/0!</v>
      </c>
      <c r="V254" s="420"/>
      <c r="AR254" s="413"/>
    </row>
    <row r="255" spans="1:44" hidden="1">
      <c r="A255" s="435" t="s">
        <v>463</v>
      </c>
      <c r="B255" s="414"/>
      <c r="C255" s="414">
        <v>1198686.3021607364</v>
      </c>
      <c r="D255" s="447">
        <v>6.3240000000000007</v>
      </c>
      <c r="E255" s="398" t="s">
        <v>429</v>
      </c>
      <c r="F255" s="415">
        <f>ROUND(D255*C255/100,0)</f>
        <v>75805</v>
      </c>
      <c r="G255" s="447">
        <f>$G$181</f>
        <v>6.4720000000000004</v>
      </c>
      <c r="H255" s="398" t="s">
        <v>429</v>
      </c>
      <c r="I255" s="415">
        <f>ROUND(G255*$C255/100,0)</f>
        <v>77579</v>
      </c>
      <c r="J255" s="415"/>
      <c r="K255" s="447" t="e">
        <f>$K$181</f>
        <v>#REF!</v>
      </c>
      <c r="L255" s="398" t="s">
        <v>429</v>
      </c>
      <c r="M255" s="415" t="e">
        <f>ROUND(K255*$C255/100,0)</f>
        <v>#REF!</v>
      </c>
      <c r="N255" s="415"/>
      <c r="O255" s="447" t="e">
        <f>$O$181</f>
        <v>#DIV/0!</v>
      </c>
      <c r="P255" s="398" t="s">
        <v>429</v>
      </c>
      <c r="Q255" s="415" t="e">
        <f>ROUND(O255*$C255/100,0)</f>
        <v>#DIV/0!</v>
      </c>
      <c r="R255" s="415"/>
      <c r="S255" s="447" t="e">
        <f>$S$181</f>
        <v>#DIV/0!</v>
      </c>
      <c r="T255" s="398" t="s">
        <v>429</v>
      </c>
      <c r="U255" s="415" t="e">
        <f>ROUND(S255*$C255/100,0)</f>
        <v>#DIV/0!</v>
      </c>
      <c r="V255" s="420"/>
      <c r="AR255" s="413"/>
    </row>
    <row r="256" spans="1:44" hidden="1">
      <c r="A256" s="435" t="s">
        <v>464</v>
      </c>
      <c r="B256" s="442"/>
      <c r="C256" s="414">
        <v>84.1666666666667</v>
      </c>
      <c r="D256" s="464">
        <v>57</v>
      </c>
      <c r="E256" s="398" t="s">
        <v>429</v>
      </c>
      <c r="F256" s="415">
        <f>ROUND(D256*C256/100,0)</f>
        <v>48</v>
      </c>
      <c r="G256" s="464">
        <f>$G$182</f>
        <v>58</v>
      </c>
      <c r="H256" s="398" t="s">
        <v>429</v>
      </c>
      <c r="I256" s="415">
        <f>ROUND(G256*$C256/100,0)</f>
        <v>49</v>
      </c>
      <c r="J256" s="415"/>
      <c r="K256" s="464" t="str">
        <f>$K$182</f>
        <v xml:space="preserve"> </v>
      </c>
      <c r="L256" s="398" t="s">
        <v>429</v>
      </c>
      <c r="M256" s="415">
        <f>ROUND(K256*$C256/100,0)</f>
        <v>0</v>
      </c>
      <c r="N256" s="415"/>
      <c r="O256" s="464" t="e">
        <f>$O$182</f>
        <v>#DIV/0!</v>
      </c>
      <c r="P256" s="398" t="s">
        <v>429</v>
      </c>
      <c r="Q256" s="415" t="e">
        <f>ROUND(O256*$C256/100,0)</f>
        <v>#DIV/0!</v>
      </c>
      <c r="R256" s="415"/>
      <c r="S256" s="464" t="e">
        <f>$S$182</f>
        <v>#DIV/0!</v>
      </c>
      <c r="T256" s="398" t="s">
        <v>429</v>
      </c>
      <c r="U256" s="415" t="e">
        <f>ROUND(S256*$C256/100,0)</f>
        <v>#DIV/0!</v>
      </c>
      <c r="AR256" s="413"/>
    </row>
    <row r="257" spans="1:44" s="264" customFormat="1" hidden="1">
      <c r="A257" s="264" t="s">
        <v>465</v>
      </c>
      <c r="C257" s="265">
        <f>C253</f>
        <v>12838882.284157982</v>
      </c>
      <c r="D257" s="263">
        <v>0</v>
      </c>
      <c r="F257" s="266"/>
      <c r="G257" s="421">
        <f>G183</f>
        <v>0</v>
      </c>
      <c r="H257" s="264" t="s">
        <v>429</v>
      </c>
      <c r="I257" s="266">
        <f t="shared" ref="I257:I259" si="54">ROUND(G257*$C257/100,0)</f>
        <v>0</v>
      </c>
      <c r="J257" s="266"/>
      <c r="K257" s="421" t="str">
        <f>K183</f>
        <v xml:space="preserve"> </v>
      </c>
      <c r="L257" s="264" t="s">
        <v>429</v>
      </c>
      <c r="M257" s="266">
        <f t="shared" ref="M257:M259" si="55">ROUND(K257*$C257/100,0)</f>
        <v>0</v>
      </c>
      <c r="N257" s="266"/>
      <c r="O257" s="421" t="str">
        <f>O183</f>
        <v xml:space="preserve"> </v>
      </c>
      <c r="P257" s="264" t="s">
        <v>429</v>
      </c>
      <c r="Q257" s="266">
        <f t="shared" ref="Q257:Q259" si="56">ROUND(O257*$C257/100,0)</f>
        <v>0</v>
      </c>
      <c r="R257" s="266"/>
      <c r="S257" s="421">
        <f>S183</f>
        <v>0</v>
      </c>
      <c r="T257" s="264" t="s">
        <v>429</v>
      </c>
      <c r="U257" s="266">
        <f t="shared" ref="U257:U259" si="57">ROUND(S257*$C257/100,0)</f>
        <v>0</v>
      </c>
      <c r="W257" s="420"/>
      <c r="Z257" s="423"/>
      <c r="AA257" s="423"/>
      <c r="AR257" s="267"/>
    </row>
    <row r="258" spans="1:44" s="264" customFormat="1" hidden="1">
      <c r="A258" s="264" t="s">
        <v>466</v>
      </c>
      <c r="C258" s="265">
        <f>C254</f>
        <v>6928716.389879657</v>
      </c>
      <c r="D258" s="263">
        <v>0</v>
      </c>
      <c r="F258" s="266"/>
      <c r="G258" s="421">
        <f>G184</f>
        <v>0</v>
      </c>
      <c r="H258" s="264" t="s">
        <v>429</v>
      </c>
      <c r="I258" s="266">
        <f t="shared" si="54"/>
        <v>0</v>
      </c>
      <c r="J258" s="266"/>
      <c r="K258" s="421" t="str">
        <f>K184</f>
        <v xml:space="preserve"> </v>
      </c>
      <c r="L258" s="264" t="s">
        <v>429</v>
      </c>
      <c r="M258" s="266">
        <f t="shared" si="55"/>
        <v>0</v>
      </c>
      <c r="N258" s="266"/>
      <c r="O258" s="421" t="str">
        <f>O184</f>
        <v xml:space="preserve"> </v>
      </c>
      <c r="P258" s="264" t="s">
        <v>429</v>
      </c>
      <c r="Q258" s="266">
        <f t="shared" si="56"/>
        <v>0</v>
      </c>
      <c r="R258" s="266"/>
      <c r="S258" s="421">
        <f>S184</f>
        <v>0</v>
      </c>
      <c r="T258" s="264" t="s">
        <v>429</v>
      </c>
      <c r="U258" s="266">
        <f t="shared" si="57"/>
        <v>0</v>
      </c>
      <c r="W258" s="420"/>
      <c r="Z258" s="423"/>
      <c r="AA258" s="423"/>
      <c r="AR258" s="267"/>
    </row>
    <row r="259" spans="1:44" s="264" customFormat="1" hidden="1">
      <c r="A259" s="264" t="s">
        <v>467</v>
      </c>
      <c r="C259" s="265">
        <f>C255</f>
        <v>1198686.3021607364</v>
      </c>
      <c r="D259" s="263">
        <v>0</v>
      </c>
      <c r="F259" s="266"/>
      <c r="G259" s="421">
        <f>G185</f>
        <v>0</v>
      </c>
      <c r="H259" s="264" t="s">
        <v>429</v>
      </c>
      <c r="I259" s="266">
        <f t="shared" si="54"/>
        <v>0</v>
      </c>
      <c r="J259" s="266"/>
      <c r="K259" s="421" t="str">
        <f>K185</f>
        <v xml:space="preserve"> </v>
      </c>
      <c r="L259" s="264" t="s">
        <v>429</v>
      </c>
      <c r="M259" s="266">
        <f t="shared" si="55"/>
        <v>0</v>
      </c>
      <c r="N259" s="266"/>
      <c r="O259" s="421" t="str">
        <f>O185</f>
        <v xml:space="preserve"> </v>
      </c>
      <c r="P259" s="264" t="s">
        <v>429</v>
      </c>
      <c r="Q259" s="266">
        <f t="shared" si="56"/>
        <v>0</v>
      </c>
      <c r="R259" s="266"/>
      <c r="S259" s="421">
        <f>S185</f>
        <v>0</v>
      </c>
      <c r="T259" s="264" t="s">
        <v>429</v>
      </c>
      <c r="U259" s="266">
        <f t="shared" si="57"/>
        <v>0</v>
      </c>
      <c r="W259" s="420"/>
      <c r="Z259" s="423"/>
      <c r="AA259" s="423"/>
      <c r="AR259" s="267"/>
    </row>
    <row r="260" spans="1:44" hidden="1">
      <c r="A260" s="466" t="s">
        <v>471</v>
      </c>
      <c r="B260" s="442"/>
      <c r="C260" s="414"/>
      <c r="D260" s="467">
        <v>-0.01</v>
      </c>
      <c r="F260" s="415"/>
      <c r="G260" s="467">
        <v>-0.01</v>
      </c>
      <c r="I260" s="415"/>
      <c r="J260" s="415"/>
      <c r="K260" s="467">
        <v>-0.01</v>
      </c>
      <c r="M260" s="415"/>
      <c r="N260" s="415"/>
      <c r="O260" s="467">
        <v>-0.01</v>
      </c>
      <c r="Q260" s="415"/>
      <c r="R260" s="415"/>
      <c r="S260" s="467">
        <v>-0.01</v>
      </c>
      <c r="U260" s="415"/>
      <c r="AR260" s="413"/>
    </row>
    <row r="261" spans="1:44" hidden="1">
      <c r="A261" s="435" t="s">
        <v>455</v>
      </c>
      <c r="B261" s="435"/>
      <c r="C261" s="414">
        <v>0</v>
      </c>
      <c r="D261" s="463">
        <v>9.76</v>
      </c>
      <c r="E261" s="413"/>
      <c r="F261" s="415">
        <f>-ROUND(D261*$C261/100,0)</f>
        <v>0</v>
      </c>
      <c r="G261" s="463">
        <f>G248</f>
        <v>9.99</v>
      </c>
      <c r="H261" s="413"/>
      <c r="I261" s="415">
        <f>-ROUND(G261*$C261/100,0)</f>
        <v>0</v>
      </c>
      <c r="J261" s="415"/>
      <c r="K261" s="463">
        <f>K248</f>
        <v>9.76</v>
      </c>
      <c r="L261" s="413"/>
      <c r="M261" s="415">
        <f>-ROUND(K261*$C261/100,0)</f>
        <v>0</v>
      </c>
      <c r="N261" s="415"/>
      <c r="O261" s="463" t="str">
        <f>O248</f>
        <v xml:space="preserve"> </v>
      </c>
      <c r="P261" s="413"/>
      <c r="Q261" s="415">
        <f>-ROUND(O261*$C261/100,0)</f>
        <v>0</v>
      </c>
      <c r="R261" s="415"/>
      <c r="S261" s="463" t="str">
        <f>S248</f>
        <v xml:space="preserve"> </v>
      </c>
      <c r="T261" s="413"/>
      <c r="U261" s="415">
        <f>-ROUND(S261*$C261/100,0)</f>
        <v>0</v>
      </c>
      <c r="AR261" s="413"/>
    </row>
    <row r="262" spans="1:44" hidden="1">
      <c r="A262" s="435" t="s">
        <v>456</v>
      </c>
      <c r="B262" s="435"/>
      <c r="C262" s="414">
        <v>9</v>
      </c>
      <c r="D262" s="463">
        <v>14.54</v>
      </c>
      <c r="E262" s="413"/>
      <c r="F262" s="415">
        <f t="shared" ref="F262:F264" si="58">-ROUND(D262*$C262/100,0)</f>
        <v>-1</v>
      </c>
      <c r="G262" s="463">
        <f>G249</f>
        <v>14.89</v>
      </c>
      <c r="H262" s="413"/>
      <c r="I262" s="415">
        <f>-ROUND(G262*$C262/100,0)</f>
        <v>-1</v>
      </c>
      <c r="J262" s="415"/>
      <c r="K262" s="463">
        <f>K249</f>
        <v>14.54</v>
      </c>
      <c r="L262" s="413"/>
      <c r="M262" s="415">
        <f>-ROUND(K262*$C262/100,0)</f>
        <v>-1</v>
      </c>
      <c r="N262" s="415"/>
      <c r="O262" s="463" t="str">
        <f>O249</f>
        <v xml:space="preserve"> </v>
      </c>
      <c r="P262" s="413"/>
      <c r="Q262" s="415">
        <f>-ROUND(O262*$C262/100,0)</f>
        <v>0</v>
      </c>
      <c r="R262" s="415"/>
      <c r="S262" s="463" t="str">
        <f>S249</f>
        <v xml:space="preserve"> </v>
      </c>
      <c r="T262" s="413"/>
      <c r="U262" s="415">
        <f>-ROUND(S262*$C262/100,0)</f>
        <v>0</v>
      </c>
      <c r="AR262" s="413"/>
    </row>
    <row r="263" spans="1:44" hidden="1">
      <c r="A263" s="435" t="s">
        <v>472</v>
      </c>
      <c r="B263" s="435"/>
      <c r="C263" s="414">
        <v>0</v>
      </c>
      <c r="D263" s="463">
        <v>1.02</v>
      </c>
      <c r="E263" s="413"/>
      <c r="F263" s="415">
        <f t="shared" si="58"/>
        <v>0</v>
      </c>
      <c r="G263" s="463">
        <f>G250</f>
        <v>1.04</v>
      </c>
      <c r="H263" s="413"/>
      <c r="I263" s="415">
        <f>-ROUND(G263*$C263/100,0)</f>
        <v>0</v>
      </c>
      <c r="J263" s="415"/>
      <c r="K263" s="463">
        <f>K250</f>
        <v>1.02</v>
      </c>
      <c r="L263" s="413"/>
      <c r="M263" s="415">
        <f>-ROUND(K263*$C263/100,0)</f>
        <v>0</v>
      </c>
      <c r="N263" s="415"/>
      <c r="O263" s="463" t="str">
        <f>O250</f>
        <v xml:space="preserve"> </v>
      </c>
      <c r="P263" s="413"/>
      <c r="Q263" s="415">
        <f>-ROUND(O263*$C263/100,0)</f>
        <v>0</v>
      </c>
      <c r="R263" s="415"/>
      <c r="S263" s="463" t="str">
        <f>S250</f>
        <v xml:space="preserve"> </v>
      </c>
      <c r="T263" s="413"/>
      <c r="U263" s="415">
        <f>-ROUND(S263*$C263/100,0)</f>
        <v>0</v>
      </c>
      <c r="AR263" s="413"/>
    </row>
    <row r="264" spans="1:44" hidden="1">
      <c r="A264" s="435" t="s">
        <v>479</v>
      </c>
      <c r="B264" s="435"/>
      <c r="C264" s="414">
        <f>0</f>
        <v>0</v>
      </c>
      <c r="D264" s="463">
        <v>3.7</v>
      </c>
      <c r="F264" s="415">
        <f t="shared" si="58"/>
        <v>0</v>
      </c>
      <c r="G264" s="463">
        <f>G252</f>
        <v>3.8</v>
      </c>
      <c r="I264" s="415">
        <f>-ROUND(G264*$C264/100,0)</f>
        <v>0</v>
      </c>
      <c r="J264" s="415"/>
      <c r="K264" s="463" t="e">
        <f>K252</f>
        <v>#REF!</v>
      </c>
      <c r="M264" s="415" t="e">
        <f>-ROUND(K264*$C264/100,0)</f>
        <v>#REF!</v>
      </c>
      <c r="N264" s="415"/>
      <c r="O264" s="463" t="e">
        <f>O252</f>
        <v>#DIV/0!</v>
      </c>
      <c r="Q264" s="415" t="e">
        <f>-ROUND(O264*$C264/100,0)</f>
        <v>#DIV/0!</v>
      </c>
      <c r="R264" s="415"/>
      <c r="S264" s="463" t="e">
        <f>S252</f>
        <v>#DIV/0!</v>
      </c>
      <c r="U264" s="415" t="e">
        <f>-ROUND(S264*$C264/100,0)</f>
        <v>#DIV/0!</v>
      </c>
      <c r="AR264" s="413"/>
    </row>
    <row r="265" spans="1:44" hidden="1">
      <c r="A265" s="435" t="s">
        <v>474</v>
      </c>
      <c r="B265" s="435"/>
      <c r="C265" s="414">
        <v>0</v>
      </c>
      <c r="D265" s="469">
        <v>10.628</v>
      </c>
      <c r="E265" s="398" t="s">
        <v>429</v>
      </c>
      <c r="F265" s="415">
        <f>ROUND(D265*$C265/100*D260,0)</f>
        <v>0</v>
      </c>
      <c r="G265" s="469">
        <f>G253</f>
        <v>10.878</v>
      </c>
      <c r="H265" s="398" t="s">
        <v>429</v>
      </c>
      <c r="I265" s="415">
        <f>ROUND(G265*$C265/100*G260,0)</f>
        <v>0</v>
      </c>
      <c r="J265" s="415"/>
      <c r="K265" s="469" t="e">
        <f>K253</f>
        <v>#REF!</v>
      </c>
      <c r="L265" s="398" t="s">
        <v>429</v>
      </c>
      <c r="M265" s="415" t="e">
        <f>ROUND(K265*$C265/100*K260,0)</f>
        <v>#REF!</v>
      </c>
      <c r="N265" s="415"/>
      <c r="O265" s="469" t="e">
        <f>O253</f>
        <v>#DIV/0!</v>
      </c>
      <c r="P265" s="398" t="s">
        <v>429</v>
      </c>
      <c r="Q265" s="415" t="e">
        <f>ROUND(O265*$C265/100*O260,0)</f>
        <v>#DIV/0!</v>
      </c>
      <c r="R265" s="415"/>
      <c r="S265" s="469" t="e">
        <f>S253</f>
        <v>#DIV/0!</v>
      </c>
      <c r="T265" s="398" t="s">
        <v>429</v>
      </c>
      <c r="U265" s="415" t="e">
        <f>ROUND(S265*$C265/100*S260,0)</f>
        <v>#DIV/0!</v>
      </c>
      <c r="AR265" s="413"/>
    </row>
    <row r="266" spans="1:44" hidden="1">
      <c r="A266" s="435" t="s">
        <v>462</v>
      </c>
      <c r="B266" s="435"/>
      <c r="C266" s="414">
        <v>0</v>
      </c>
      <c r="D266" s="469">
        <v>7.3410000000000002</v>
      </c>
      <c r="E266" s="398" t="s">
        <v>429</v>
      </c>
      <c r="F266" s="415">
        <f>ROUND(D266*$C266/100*D260,0)</f>
        <v>0</v>
      </c>
      <c r="G266" s="469">
        <f>G254</f>
        <v>7.5140000000000002</v>
      </c>
      <c r="H266" s="398" t="s">
        <v>429</v>
      </c>
      <c r="I266" s="415">
        <f>ROUND(G266*$C266/100*G260,0)</f>
        <v>0</v>
      </c>
      <c r="J266" s="415"/>
      <c r="K266" s="469" t="e">
        <f>K254</f>
        <v>#REF!</v>
      </c>
      <c r="L266" s="398" t="s">
        <v>429</v>
      </c>
      <c r="M266" s="415" t="e">
        <f>ROUND(K266*$C266/100*K260,0)</f>
        <v>#REF!</v>
      </c>
      <c r="N266" s="415"/>
      <c r="O266" s="469" t="e">
        <f>O254</f>
        <v>#DIV/0!</v>
      </c>
      <c r="P266" s="398" t="s">
        <v>429</v>
      </c>
      <c r="Q266" s="415" t="e">
        <f>ROUND(O266*$C266/100*O260,0)</f>
        <v>#DIV/0!</v>
      </c>
      <c r="R266" s="415"/>
      <c r="S266" s="469" t="e">
        <f>S254</f>
        <v>#DIV/0!</v>
      </c>
      <c r="T266" s="398" t="s">
        <v>429</v>
      </c>
      <c r="U266" s="415" t="e">
        <f>ROUND(S266*$C266/100*S260,0)</f>
        <v>#DIV/0!</v>
      </c>
      <c r="AR266" s="413"/>
    </row>
    <row r="267" spans="1:44" hidden="1">
      <c r="A267" s="435" t="s">
        <v>463</v>
      </c>
      <c r="B267" s="435"/>
      <c r="C267" s="414">
        <v>0</v>
      </c>
      <c r="D267" s="469">
        <v>6.3240000000000007</v>
      </c>
      <c r="E267" s="398" t="s">
        <v>429</v>
      </c>
      <c r="F267" s="415">
        <f>ROUND(D267*$C267/100*D260,0)</f>
        <v>0</v>
      </c>
      <c r="G267" s="469">
        <f>G255</f>
        <v>6.4720000000000004</v>
      </c>
      <c r="H267" s="398" t="s">
        <v>429</v>
      </c>
      <c r="I267" s="415">
        <f>ROUND(G267*$C267/100*G260,0)</f>
        <v>0</v>
      </c>
      <c r="J267" s="415"/>
      <c r="K267" s="469" t="e">
        <f>K255</f>
        <v>#REF!</v>
      </c>
      <c r="L267" s="398" t="s">
        <v>429</v>
      </c>
      <c r="M267" s="415" t="e">
        <f>ROUND(K267*$C267/100*K260,0)</f>
        <v>#REF!</v>
      </c>
      <c r="N267" s="415"/>
      <c r="O267" s="469" t="e">
        <f>O255</f>
        <v>#DIV/0!</v>
      </c>
      <c r="P267" s="398" t="s">
        <v>429</v>
      </c>
      <c r="Q267" s="415" t="e">
        <f>ROUND(O267*$C267/100*O260,0)</f>
        <v>#DIV/0!</v>
      </c>
      <c r="R267" s="415"/>
      <c r="S267" s="469" t="e">
        <f>S255</f>
        <v>#DIV/0!</v>
      </c>
      <c r="T267" s="398" t="s">
        <v>429</v>
      </c>
      <c r="U267" s="415" t="e">
        <f>ROUND(S267*$C267/100*S260,0)</f>
        <v>#DIV/0!</v>
      </c>
      <c r="AR267" s="413"/>
    </row>
    <row r="268" spans="1:44" hidden="1">
      <c r="A268" s="435" t="s">
        <v>464</v>
      </c>
      <c r="B268" s="435"/>
      <c r="C268" s="414">
        <v>0</v>
      </c>
      <c r="D268" s="470">
        <v>57</v>
      </c>
      <c r="E268" s="398" t="s">
        <v>429</v>
      </c>
      <c r="F268" s="415">
        <f>ROUND(D268*$C268/100*D260,0)</f>
        <v>0</v>
      </c>
      <c r="G268" s="470">
        <f>G256</f>
        <v>58</v>
      </c>
      <c r="H268" s="398" t="s">
        <v>429</v>
      </c>
      <c r="I268" s="415">
        <f>ROUND(G268*$C268/100*G260,0)</f>
        <v>0</v>
      </c>
      <c r="J268" s="415"/>
      <c r="K268" s="470" t="str">
        <f>K256</f>
        <v xml:space="preserve"> </v>
      </c>
      <c r="L268" s="398" t="s">
        <v>429</v>
      </c>
      <c r="M268" s="415">
        <f>ROUND(K268*$C268/100*K260,0)</f>
        <v>0</v>
      </c>
      <c r="N268" s="415"/>
      <c r="O268" s="470" t="e">
        <f>O256</f>
        <v>#DIV/0!</v>
      </c>
      <c r="P268" s="398" t="s">
        <v>429</v>
      </c>
      <c r="Q268" s="415" t="e">
        <f>ROUND(O268*$C268/100*O260,0)</f>
        <v>#DIV/0!</v>
      </c>
      <c r="R268" s="415"/>
      <c r="S268" s="470" t="e">
        <f>S256</f>
        <v>#DIV/0!</v>
      </c>
      <c r="T268" s="398" t="s">
        <v>429</v>
      </c>
      <c r="U268" s="415" t="e">
        <f>ROUND(S268*$C268/100*S260,0)</f>
        <v>#DIV/0!</v>
      </c>
      <c r="AR268" s="413"/>
    </row>
    <row r="269" spans="1:44" hidden="1">
      <c r="A269" s="435" t="s">
        <v>475</v>
      </c>
      <c r="B269" s="435"/>
      <c r="C269" s="414">
        <v>0</v>
      </c>
      <c r="D269" s="418">
        <v>60</v>
      </c>
      <c r="F269" s="415">
        <f>ROUND(D269*C269,0)</f>
        <v>0</v>
      </c>
      <c r="G269" s="418">
        <f>$G$198</f>
        <v>60</v>
      </c>
      <c r="I269" s="415">
        <f>ROUND(G269*$C269,0)</f>
        <v>0</v>
      </c>
      <c r="J269" s="415"/>
      <c r="K269" s="418" t="str">
        <f>$K$198</f>
        <v xml:space="preserve"> </v>
      </c>
      <c r="M269" s="415">
        <f>ROUND(K269*$C269,0)</f>
        <v>0</v>
      </c>
      <c r="N269" s="415"/>
      <c r="O269" s="418" t="e">
        <f>$O$198</f>
        <v>#DIV/0!</v>
      </c>
      <c r="Q269" s="415" t="e">
        <f>ROUND(O269*$C269,0)</f>
        <v>#DIV/0!</v>
      </c>
      <c r="R269" s="415"/>
      <c r="S269" s="418" t="e">
        <f>$S$198</f>
        <v>#DIV/0!</v>
      </c>
      <c r="U269" s="415" t="e">
        <f>ROUND(S269*$C269,0)</f>
        <v>#DIV/0!</v>
      </c>
      <c r="AR269" s="413"/>
    </row>
    <row r="270" spans="1:44" hidden="1">
      <c r="A270" s="435" t="s">
        <v>476</v>
      </c>
      <c r="B270" s="435"/>
      <c r="C270" s="414">
        <v>0</v>
      </c>
      <c r="D270" s="471">
        <v>-30</v>
      </c>
      <c r="E270" s="398" t="s">
        <v>429</v>
      </c>
      <c r="F270" s="415">
        <f>ROUND(D270*C270/100,0)</f>
        <v>0</v>
      </c>
      <c r="G270" s="471">
        <f>$G$199</f>
        <v>-30</v>
      </c>
      <c r="H270" s="398" t="s">
        <v>429</v>
      </c>
      <c r="I270" s="415">
        <f>ROUND(G270*$C270/100,0)</f>
        <v>0</v>
      </c>
      <c r="J270" s="415"/>
      <c r="K270" s="471">
        <f>$K$199</f>
        <v>-30</v>
      </c>
      <c r="L270" s="398" t="s">
        <v>429</v>
      </c>
      <c r="M270" s="415">
        <f>ROUND(K270*$C270/100,0)</f>
        <v>0</v>
      </c>
      <c r="N270" s="415"/>
      <c r="O270" s="471" t="str">
        <f>$O$199</f>
        <v xml:space="preserve"> </v>
      </c>
      <c r="P270" s="398" t="s">
        <v>429</v>
      </c>
      <c r="Q270" s="415">
        <f>ROUND(O270*$C270/100,0)</f>
        <v>0</v>
      </c>
      <c r="R270" s="415"/>
      <c r="S270" s="471" t="str">
        <f>$S$199</f>
        <v xml:space="preserve"> </v>
      </c>
      <c r="T270" s="398" t="s">
        <v>429</v>
      </c>
      <c r="U270" s="415">
        <f>ROUND(S270*$C270/100,0)</f>
        <v>0</v>
      </c>
      <c r="AR270" s="413"/>
    </row>
    <row r="271" spans="1:44" s="264" customFormat="1" hidden="1">
      <c r="A271" s="264" t="s">
        <v>465</v>
      </c>
      <c r="C271" s="265">
        <f>C253</f>
        <v>12838882.284157982</v>
      </c>
      <c r="D271" s="263">
        <v>0</v>
      </c>
      <c r="F271" s="266"/>
      <c r="G271" s="421">
        <f>G183</f>
        <v>0</v>
      </c>
      <c r="H271" s="264" t="s">
        <v>429</v>
      </c>
      <c r="I271" s="266">
        <f>ROUND(G271*$C271/100*G260,0)</f>
        <v>0</v>
      </c>
      <c r="J271" s="266"/>
      <c r="K271" s="421" t="str">
        <f>K183</f>
        <v xml:space="preserve"> </v>
      </c>
      <c r="L271" s="264" t="s">
        <v>429</v>
      </c>
      <c r="M271" s="266">
        <f>ROUND(K271*$C271/100*K260,0)</f>
        <v>0</v>
      </c>
      <c r="N271" s="266"/>
      <c r="O271" s="421" t="str">
        <f>O183</f>
        <v xml:space="preserve"> </v>
      </c>
      <c r="P271" s="264" t="s">
        <v>429</v>
      </c>
      <c r="Q271" s="266">
        <f>ROUND(O271*$C271/100*O260,0)</f>
        <v>0</v>
      </c>
      <c r="R271" s="266"/>
      <c r="S271" s="421">
        <f>S183</f>
        <v>0</v>
      </c>
      <c r="T271" s="264" t="s">
        <v>429</v>
      </c>
      <c r="U271" s="266">
        <f>ROUND(S271*$C271/100*S260,0)</f>
        <v>0</v>
      </c>
      <c r="W271" s="420"/>
      <c r="Z271" s="423"/>
      <c r="AA271" s="423"/>
      <c r="AR271" s="267"/>
    </row>
    <row r="272" spans="1:44" s="264" customFormat="1" hidden="1">
      <c r="A272" s="264" t="s">
        <v>466</v>
      </c>
      <c r="C272" s="265">
        <f>C254</f>
        <v>6928716.389879657</v>
      </c>
      <c r="D272" s="263">
        <v>0</v>
      </c>
      <c r="F272" s="266"/>
      <c r="G272" s="421">
        <f>G184</f>
        <v>0</v>
      </c>
      <c r="H272" s="264" t="s">
        <v>429</v>
      </c>
      <c r="I272" s="266">
        <f>ROUND(G272*$C272/100*G260,0)</f>
        <v>0</v>
      </c>
      <c r="J272" s="266"/>
      <c r="K272" s="421" t="str">
        <f>K184</f>
        <v xml:space="preserve"> </v>
      </c>
      <c r="L272" s="264" t="s">
        <v>429</v>
      </c>
      <c r="M272" s="266">
        <f>ROUND(K272*$C272/100*K260,0)</f>
        <v>0</v>
      </c>
      <c r="N272" s="266"/>
      <c r="O272" s="421" t="str">
        <f>O184</f>
        <v xml:space="preserve"> </v>
      </c>
      <c r="P272" s="264" t="s">
        <v>429</v>
      </c>
      <c r="Q272" s="266">
        <f>ROUND(O272*$C272/100*O260,0)</f>
        <v>0</v>
      </c>
      <c r="R272" s="266"/>
      <c r="S272" s="421">
        <f>S184</f>
        <v>0</v>
      </c>
      <c r="T272" s="264" t="s">
        <v>429</v>
      </c>
      <c r="U272" s="266">
        <f>ROUND(S272*$C272/100*S260,0)</f>
        <v>0</v>
      </c>
      <c r="W272" s="420"/>
      <c r="Z272" s="423"/>
      <c r="AA272" s="423"/>
      <c r="AR272" s="267"/>
    </row>
    <row r="273" spans="1:44" s="264" customFormat="1" hidden="1">
      <c r="A273" s="264" t="s">
        <v>467</v>
      </c>
      <c r="C273" s="265">
        <f>C255</f>
        <v>1198686.3021607364</v>
      </c>
      <c r="D273" s="263">
        <v>0</v>
      </c>
      <c r="F273" s="266"/>
      <c r="G273" s="421">
        <f>G185</f>
        <v>0</v>
      </c>
      <c r="H273" s="264" t="s">
        <v>429</v>
      </c>
      <c r="I273" s="266">
        <f>ROUND(G273*$C273/100*G260,0)</f>
        <v>0</v>
      </c>
      <c r="J273" s="266"/>
      <c r="K273" s="421" t="str">
        <f>K185</f>
        <v xml:space="preserve"> </v>
      </c>
      <c r="L273" s="264" t="s">
        <v>429</v>
      </c>
      <c r="M273" s="266">
        <f>ROUND(K273*$C273/100*K260,0)</f>
        <v>0</v>
      </c>
      <c r="N273" s="266"/>
      <c r="O273" s="421" t="str">
        <f>O185</f>
        <v xml:space="preserve"> </v>
      </c>
      <c r="P273" s="264" t="s">
        <v>429</v>
      </c>
      <c r="Q273" s="266">
        <f>ROUND(O273*$C273/100*O260,0)</f>
        <v>0</v>
      </c>
      <c r="R273" s="266"/>
      <c r="S273" s="421">
        <f>S185</f>
        <v>0</v>
      </c>
      <c r="T273" s="264" t="s">
        <v>429</v>
      </c>
      <c r="U273" s="266">
        <f>ROUND(S273*$C273/100*S260,0)</f>
        <v>0</v>
      </c>
      <c r="W273" s="420"/>
      <c r="Z273" s="423"/>
      <c r="AA273" s="423"/>
      <c r="AR273" s="267"/>
    </row>
    <row r="274" spans="1:44" hidden="1">
      <c r="A274" s="435" t="s">
        <v>443</v>
      </c>
      <c r="B274" s="317"/>
      <c r="C274" s="414">
        <f>SUM(C253:C255)</f>
        <v>20966284.976198375</v>
      </c>
      <c r="D274" s="464"/>
      <c r="F274" s="415">
        <f>SUM(F248:F270)</f>
        <v>2447470</v>
      </c>
      <c r="G274" s="464"/>
      <c r="I274" s="415">
        <f>SUM(I248:I273)</f>
        <v>2505212</v>
      </c>
      <c r="J274" s="415"/>
      <c r="K274" s="464"/>
      <c r="M274" s="415" t="e">
        <f>SUM(M248:M273)</f>
        <v>#REF!</v>
      </c>
      <c r="N274" s="415"/>
      <c r="O274" s="464"/>
      <c r="Q274" s="415" t="e">
        <f>SUM(Q248:Q273)</f>
        <v>#DIV/0!</v>
      </c>
      <c r="R274" s="415"/>
      <c r="S274" s="464"/>
      <c r="U274" s="415" t="e">
        <f>SUM(U248:U273)</f>
        <v>#DIV/0!</v>
      </c>
      <c r="V274" s="413"/>
      <c r="AR274" s="413"/>
    </row>
    <row r="275" spans="1:44" hidden="1">
      <c r="A275" s="435" t="s">
        <v>413</v>
      </c>
      <c r="B275" s="435"/>
      <c r="C275" s="484">
        <v>278028.18415744783</v>
      </c>
      <c r="F275" s="475">
        <v>35708.181559390563</v>
      </c>
      <c r="I275" s="475">
        <f>F275</f>
        <v>35708.181559390563</v>
      </c>
      <c r="J275" s="413"/>
      <c r="M275" s="475" t="e">
        <f>M204/I204*I275</f>
        <v>#DIV/0!</v>
      </c>
      <c r="N275" s="413"/>
      <c r="Q275" s="475" t="e">
        <f>Q204/I204*I275</f>
        <v>#DIV/0!</v>
      </c>
      <c r="R275" s="413"/>
      <c r="U275" s="475" t="e">
        <f>U204/I204*I275</f>
        <v>#DIV/0!</v>
      </c>
      <c r="V275" s="439"/>
      <c r="W275" s="279"/>
      <c r="AR275" s="413"/>
    </row>
    <row r="276" spans="1:44" ht="16.5" hidden="1" thickBot="1">
      <c r="A276" s="435" t="s">
        <v>444</v>
      </c>
      <c r="B276" s="435"/>
      <c r="C276" s="454">
        <f>SUM(C274:C275)</f>
        <v>21244313.160355821</v>
      </c>
      <c r="D276" s="482"/>
      <c r="E276" s="477"/>
      <c r="F276" s="478">
        <f>F274+F275</f>
        <v>2483178.1815593904</v>
      </c>
      <c r="G276" s="482"/>
      <c r="H276" s="477"/>
      <c r="I276" s="478">
        <f>I274+I275</f>
        <v>2540920.1815593904</v>
      </c>
      <c r="J276" s="413"/>
      <c r="K276" s="482"/>
      <c r="L276" s="477"/>
      <c r="M276" s="478" t="e">
        <f>M274+M275</f>
        <v>#REF!</v>
      </c>
      <c r="N276" s="478"/>
      <c r="O276" s="482"/>
      <c r="P276" s="477"/>
      <c r="Q276" s="478" t="e">
        <f>Q274+Q275</f>
        <v>#DIV/0!</v>
      </c>
      <c r="R276" s="478"/>
      <c r="S276" s="482"/>
      <c r="T276" s="477"/>
      <c r="U276" s="478" t="e">
        <f>U274+U275</f>
        <v>#DIV/0!</v>
      </c>
      <c r="V276" s="440"/>
      <c r="W276" s="441"/>
      <c r="AR276" s="413"/>
    </row>
    <row r="277" spans="1:44" hidden="1">
      <c r="A277" s="435"/>
      <c r="B277" s="435"/>
      <c r="C277" s="442"/>
      <c r="D277" s="418"/>
      <c r="E277" s="435"/>
      <c r="F277" s="415"/>
      <c r="G277" s="418"/>
      <c r="H277" s="435"/>
      <c r="I277" s="415" t="s">
        <v>65</v>
      </c>
      <c r="J277" s="415"/>
      <c r="K277" s="418"/>
      <c r="L277" s="435"/>
      <c r="M277" s="415" t="s">
        <v>65</v>
      </c>
      <c r="N277" s="415"/>
      <c r="O277" s="418"/>
      <c r="P277" s="435"/>
      <c r="Q277" s="415" t="s">
        <v>65</v>
      </c>
      <c r="R277" s="415"/>
      <c r="S277" s="418"/>
      <c r="T277" s="435"/>
      <c r="U277" s="415" t="s">
        <v>65</v>
      </c>
      <c r="AR277" s="413"/>
    </row>
    <row r="278" spans="1:44" hidden="1">
      <c r="A278" s="435"/>
      <c r="B278" s="435"/>
      <c r="C278" s="442"/>
      <c r="D278" s="418"/>
      <c r="E278" s="435"/>
      <c r="F278" s="415"/>
      <c r="G278" s="418"/>
      <c r="H278" s="435"/>
      <c r="I278" s="415" t="s">
        <v>65</v>
      </c>
      <c r="J278" s="415"/>
      <c r="K278" s="418"/>
      <c r="L278" s="435"/>
      <c r="M278" s="415" t="s">
        <v>65</v>
      </c>
      <c r="N278" s="415"/>
      <c r="O278" s="418"/>
      <c r="P278" s="435"/>
      <c r="Q278" s="415" t="s">
        <v>65</v>
      </c>
      <c r="R278" s="415"/>
      <c r="S278" s="418"/>
      <c r="T278" s="435"/>
      <c r="U278" s="415" t="s">
        <v>65</v>
      </c>
      <c r="AR278" s="413"/>
    </row>
    <row r="279" spans="1:44" hidden="1">
      <c r="A279" s="412" t="s">
        <v>450</v>
      </c>
      <c r="B279" s="435"/>
      <c r="C279" s="435"/>
      <c r="D279" s="415"/>
      <c r="E279" s="435"/>
      <c r="F279" s="435"/>
      <c r="G279" s="415"/>
      <c r="H279" s="435"/>
      <c r="I279" s="435"/>
      <c r="J279" s="435"/>
      <c r="K279" s="415"/>
      <c r="L279" s="435"/>
      <c r="M279" s="435"/>
      <c r="N279" s="435"/>
      <c r="O279" s="415"/>
      <c r="P279" s="435"/>
      <c r="Q279" s="435"/>
      <c r="R279" s="435"/>
      <c r="S279" s="415"/>
      <c r="T279" s="435"/>
      <c r="U279" s="435"/>
      <c r="AR279" s="413"/>
    </row>
    <row r="280" spans="1:44" hidden="1">
      <c r="A280" s="435" t="s">
        <v>480</v>
      </c>
      <c r="B280" s="435"/>
      <c r="C280" s="435"/>
      <c r="D280" s="415"/>
      <c r="E280" s="435"/>
      <c r="F280" s="435"/>
      <c r="G280" s="415"/>
      <c r="H280" s="435"/>
      <c r="I280" s="435"/>
      <c r="J280" s="435"/>
      <c r="K280" s="415"/>
      <c r="L280" s="435"/>
      <c r="M280" s="435"/>
      <c r="N280" s="435"/>
      <c r="O280" s="415"/>
      <c r="P280" s="435"/>
      <c r="Q280" s="435"/>
      <c r="R280" s="435"/>
      <c r="S280" s="415"/>
      <c r="T280" s="435"/>
      <c r="U280" s="435"/>
      <c r="AR280" s="413"/>
    </row>
    <row r="281" spans="1:44" hidden="1">
      <c r="A281" s="458" t="s">
        <v>481</v>
      </c>
      <c r="B281" s="435"/>
      <c r="C281" s="442"/>
      <c r="D281" s="415"/>
      <c r="E281" s="435"/>
      <c r="F281" s="435"/>
      <c r="G281" s="415"/>
      <c r="H281" s="435"/>
      <c r="I281" s="435"/>
      <c r="J281" s="435"/>
      <c r="K281" s="415"/>
      <c r="L281" s="435"/>
      <c r="M281" s="435"/>
      <c r="N281" s="435"/>
      <c r="O281" s="415"/>
      <c r="P281" s="435"/>
      <c r="Q281" s="435"/>
      <c r="R281" s="435"/>
      <c r="S281" s="415"/>
      <c r="T281" s="435"/>
      <c r="U281" s="435"/>
      <c r="AR281" s="413"/>
    </row>
    <row r="282" spans="1:44" hidden="1">
      <c r="A282" s="435" t="s">
        <v>458</v>
      </c>
      <c r="B282" s="435"/>
      <c r="C282" s="414"/>
      <c r="D282" s="415"/>
      <c r="E282" s="435"/>
      <c r="F282" s="435"/>
      <c r="G282" s="415"/>
      <c r="H282" s="435"/>
      <c r="I282" s="435"/>
      <c r="J282" s="435"/>
      <c r="K282" s="415"/>
      <c r="L282" s="435"/>
      <c r="M282" s="435"/>
      <c r="N282" s="435"/>
      <c r="O282" s="415"/>
      <c r="P282" s="435"/>
      <c r="Q282" s="435"/>
      <c r="R282" s="435"/>
      <c r="S282" s="415"/>
      <c r="T282" s="435"/>
      <c r="U282" s="435"/>
      <c r="AR282" s="413"/>
    </row>
    <row r="283" spans="1:44" hidden="1">
      <c r="A283" s="435" t="s">
        <v>455</v>
      </c>
      <c r="B283" s="435"/>
      <c r="C283" s="414">
        <v>121803.19999998537</v>
      </c>
      <c r="D283" s="445">
        <v>9.76</v>
      </c>
      <c r="F283" s="415">
        <f>ROUND(D283*$C283,0)</f>
        <v>1188799</v>
      </c>
      <c r="G283" s="445">
        <f>$G$173</f>
        <v>9.99</v>
      </c>
      <c r="I283" s="415">
        <f>ROUND(G283*$C283,0)</f>
        <v>1216814</v>
      </c>
      <c r="J283" s="415"/>
      <c r="K283" s="445">
        <f>$K$173</f>
        <v>9.76</v>
      </c>
      <c r="M283" s="415">
        <f>ROUND(K283*$C283,0)</f>
        <v>1188799</v>
      </c>
      <c r="N283" s="415"/>
      <c r="O283" s="445" t="str">
        <f>$O$173</f>
        <v xml:space="preserve"> </v>
      </c>
      <c r="Q283" s="415">
        <f>ROUND(O283*$C283,0)</f>
        <v>0</v>
      </c>
      <c r="R283" s="415"/>
      <c r="S283" s="445" t="str">
        <f>$S$173</f>
        <v xml:space="preserve"> </v>
      </c>
      <c r="U283" s="415">
        <f>ROUND(S283*$C283,0)</f>
        <v>0</v>
      </c>
      <c r="AR283" s="413"/>
    </row>
    <row r="284" spans="1:44" hidden="1">
      <c r="A284" s="435" t="s">
        <v>456</v>
      </c>
      <c r="B284" s="435"/>
      <c r="C284" s="414">
        <v>58310.700000000717</v>
      </c>
      <c r="D284" s="445">
        <v>14.54</v>
      </c>
      <c r="E284" s="460"/>
      <c r="F284" s="415">
        <f t="shared" ref="F284:F285" si="59">ROUND(D284*$C284,0)</f>
        <v>847838</v>
      </c>
      <c r="G284" s="445">
        <f>$G$174</f>
        <v>14.89</v>
      </c>
      <c r="H284" s="460"/>
      <c r="I284" s="415">
        <f>ROUND(G284*$C284,0)</f>
        <v>868246</v>
      </c>
      <c r="J284" s="415"/>
      <c r="K284" s="445">
        <f>$K$174</f>
        <v>14.54</v>
      </c>
      <c r="L284" s="460"/>
      <c r="M284" s="415">
        <f>ROUND(K284*$C284,0)</f>
        <v>847838</v>
      </c>
      <c r="N284" s="415"/>
      <c r="O284" s="445" t="str">
        <f>$O$174</f>
        <v xml:space="preserve"> </v>
      </c>
      <c r="P284" s="460"/>
      <c r="Q284" s="415">
        <f>ROUND(O284*$C284,0)</f>
        <v>0</v>
      </c>
      <c r="R284" s="415"/>
      <c r="S284" s="445" t="str">
        <f>$S$174</f>
        <v xml:space="preserve"> </v>
      </c>
      <c r="T284" s="460"/>
      <c r="U284" s="415">
        <f>ROUND(S284*$C284,0)</f>
        <v>0</v>
      </c>
      <c r="AR284" s="413"/>
    </row>
    <row r="285" spans="1:44" hidden="1">
      <c r="A285" s="435" t="s">
        <v>457</v>
      </c>
      <c r="B285" s="435"/>
      <c r="C285" s="414">
        <v>966505</v>
      </c>
      <c r="D285" s="445">
        <v>1.02</v>
      </c>
      <c r="E285" s="460"/>
      <c r="F285" s="415">
        <f t="shared" si="59"/>
        <v>985835</v>
      </c>
      <c r="G285" s="445">
        <f>$G$175</f>
        <v>1.04</v>
      </c>
      <c r="H285" s="460"/>
      <c r="I285" s="415">
        <f>ROUND(G285*$C285,0)</f>
        <v>1005165</v>
      </c>
      <c r="J285" s="415"/>
      <c r="K285" s="445">
        <f>$K$175</f>
        <v>1.02</v>
      </c>
      <c r="L285" s="460"/>
      <c r="M285" s="415">
        <f>ROUND(K285*$C285,0)</f>
        <v>985835</v>
      </c>
      <c r="N285" s="415"/>
      <c r="O285" s="445" t="str">
        <f>$O$175</f>
        <v xml:space="preserve"> </v>
      </c>
      <c r="P285" s="460"/>
      <c r="Q285" s="415">
        <f>ROUND(O285*$C285,0)</f>
        <v>0</v>
      </c>
      <c r="R285" s="415"/>
      <c r="S285" s="445" t="str">
        <f>$S$175</f>
        <v xml:space="preserve"> </v>
      </c>
      <c r="T285" s="460"/>
      <c r="U285" s="415">
        <f>ROUND(S285*$C285,0)</f>
        <v>0</v>
      </c>
      <c r="AR285" s="413"/>
    </row>
    <row r="286" spans="1:44" hidden="1">
      <c r="A286" s="435" t="s">
        <v>459</v>
      </c>
      <c r="B286" s="435"/>
      <c r="C286" s="414">
        <f>SUM(C283:C284)</f>
        <v>180113.89999998608</v>
      </c>
      <c r="D286" s="445"/>
      <c r="F286" s="415"/>
      <c r="G286" s="445"/>
      <c r="I286" s="415"/>
      <c r="J286" s="415"/>
      <c r="K286" s="445"/>
      <c r="M286" s="415"/>
      <c r="N286" s="415"/>
      <c r="O286" s="445"/>
      <c r="Q286" s="415"/>
      <c r="R286" s="415"/>
      <c r="S286" s="445"/>
      <c r="U286" s="415"/>
      <c r="AR286" s="413"/>
    </row>
    <row r="287" spans="1:44" hidden="1">
      <c r="A287" s="435" t="s">
        <v>460</v>
      </c>
      <c r="B287" s="435"/>
      <c r="C287" s="414">
        <v>782383</v>
      </c>
      <c r="D287" s="418">
        <v>3.7</v>
      </c>
      <c r="F287" s="415">
        <f>ROUND(D287*C287,0)</f>
        <v>2894817</v>
      </c>
      <c r="G287" s="418">
        <f>$G$178</f>
        <v>3.8</v>
      </c>
      <c r="I287" s="415">
        <f>ROUND(G287*$C287,0)</f>
        <v>2973055</v>
      </c>
      <c r="J287" s="415"/>
      <c r="K287" s="418" t="e">
        <f>$K$178</f>
        <v>#REF!</v>
      </c>
      <c r="M287" s="415" t="e">
        <f>ROUND(K287*$C287,0)</f>
        <v>#REF!</v>
      </c>
      <c r="N287" s="415"/>
      <c r="O287" s="418" t="e">
        <f>$O$178</f>
        <v>#DIV/0!</v>
      </c>
      <c r="Q287" s="415" t="e">
        <f>ROUND(O287*$C287,0)</f>
        <v>#DIV/0!</v>
      </c>
      <c r="R287" s="415"/>
      <c r="S287" s="418" t="e">
        <f>$S$178</f>
        <v>#DIV/0!</v>
      </c>
      <c r="U287" s="415" t="e">
        <f>ROUND(S287*$C287,0)</f>
        <v>#DIV/0!</v>
      </c>
      <c r="AR287" s="413"/>
    </row>
    <row r="288" spans="1:44" hidden="1">
      <c r="A288" s="435" t="s">
        <v>461</v>
      </c>
      <c r="B288" s="414"/>
      <c r="C288" s="414">
        <v>113594338.50038823</v>
      </c>
      <c r="D288" s="447">
        <v>10.628</v>
      </c>
      <c r="E288" s="398" t="s">
        <v>429</v>
      </c>
      <c r="F288" s="415">
        <f>ROUND(D288*C288/100,0)</f>
        <v>12072806</v>
      </c>
      <c r="G288" s="447">
        <f>$G$179</f>
        <v>10.878</v>
      </c>
      <c r="H288" s="398" t="s">
        <v>429</v>
      </c>
      <c r="I288" s="415">
        <f>ROUND(G288*$C288/100,0)</f>
        <v>12356792</v>
      </c>
      <c r="J288" s="415"/>
      <c r="K288" s="447" t="e">
        <f>$K$179</f>
        <v>#REF!</v>
      </c>
      <c r="L288" s="398" t="s">
        <v>429</v>
      </c>
      <c r="M288" s="415" t="e">
        <f>ROUND(K288*$C288/100,0)</f>
        <v>#REF!</v>
      </c>
      <c r="N288" s="415"/>
      <c r="O288" s="447" t="e">
        <f>$O$179</f>
        <v>#DIV/0!</v>
      </c>
      <c r="P288" s="398" t="s">
        <v>429</v>
      </c>
      <c r="Q288" s="415" t="e">
        <f>ROUND(O288*$C288/100,0)</f>
        <v>#DIV/0!</v>
      </c>
      <c r="R288" s="415"/>
      <c r="S288" s="447" t="e">
        <f>$S$179</f>
        <v>#DIV/0!</v>
      </c>
      <c r="T288" s="398" t="s">
        <v>429</v>
      </c>
      <c r="U288" s="415" t="e">
        <f>ROUND(S288*$C288/100,0)</f>
        <v>#DIV/0!</v>
      </c>
      <c r="V288" s="420"/>
      <c r="AR288" s="413"/>
    </row>
    <row r="289" spans="1:44" hidden="1">
      <c r="A289" s="435" t="s">
        <v>462</v>
      </c>
      <c r="B289" s="414"/>
      <c r="C289" s="414">
        <v>264972441.64191934</v>
      </c>
      <c r="D289" s="447">
        <v>7.3410000000000002</v>
      </c>
      <c r="E289" s="398" t="s">
        <v>429</v>
      </c>
      <c r="F289" s="415">
        <f>ROUND(D289*C289/100,0)</f>
        <v>19451627</v>
      </c>
      <c r="G289" s="447">
        <f>$G$180</f>
        <v>7.5140000000000002</v>
      </c>
      <c r="H289" s="398" t="s">
        <v>429</v>
      </c>
      <c r="I289" s="415">
        <f>ROUND(G289*$C289/100,0)</f>
        <v>19910029</v>
      </c>
      <c r="J289" s="415"/>
      <c r="K289" s="447" t="e">
        <f>$K$180</f>
        <v>#REF!</v>
      </c>
      <c r="L289" s="398" t="s">
        <v>429</v>
      </c>
      <c r="M289" s="415" t="e">
        <f>ROUND(K289*$C289/100,0)</f>
        <v>#REF!</v>
      </c>
      <c r="N289" s="415"/>
      <c r="O289" s="447" t="e">
        <f>$O$180</f>
        <v>#DIV/0!</v>
      </c>
      <c r="P289" s="398" t="s">
        <v>429</v>
      </c>
      <c r="Q289" s="415" t="e">
        <f>ROUND(O289*$C289/100,0)</f>
        <v>#DIV/0!</v>
      </c>
      <c r="R289" s="415"/>
      <c r="S289" s="447" t="e">
        <f>$S$180</f>
        <v>#DIV/0!</v>
      </c>
      <c r="T289" s="398" t="s">
        <v>429</v>
      </c>
      <c r="U289" s="415" t="e">
        <f>ROUND(S289*$C289/100,0)</f>
        <v>#DIV/0!</v>
      </c>
      <c r="V289" s="420"/>
      <c r="AR289" s="413"/>
    </row>
    <row r="290" spans="1:44" hidden="1">
      <c r="A290" s="435" t="s">
        <v>463</v>
      </c>
      <c r="B290" s="414"/>
      <c r="C290" s="414">
        <v>114038405.0634262</v>
      </c>
      <c r="D290" s="447">
        <v>6.3240000000000007</v>
      </c>
      <c r="E290" s="398" t="s">
        <v>429</v>
      </c>
      <c r="F290" s="415">
        <f>ROUND(D290*C290/100,0)</f>
        <v>7211789</v>
      </c>
      <c r="G290" s="447">
        <f>$G$181</f>
        <v>6.4720000000000004</v>
      </c>
      <c r="H290" s="398" t="s">
        <v>429</v>
      </c>
      <c r="I290" s="415">
        <f>ROUND(G290*$C290/100,0)</f>
        <v>7380566</v>
      </c>
      <c r="J290" s="415"/>
      <c r="K290" s="447" t="e">
        <f>$K$181</f>
        <v>#REF!</v>
      </c>
      <c r="L290" s="398" t="s">
        <v>429</v>
      </c>
      <c r="M290" s="415" t="e">
        <f>ROUND(K290*$C290/100,0)</f>
        <v>#REF!</v>
      </c>
      <c r="N290" s="415"/>
      <c r="O290" s="447" t="e">
        <f>$O$181</f>
        <v>#DIV/0!</v>
      </c>
      <c r="P290" s="398" t="s">
        <v>429</v>
      </c>
      <c r="Q290" s="415" t="e">
        <f>ROUND(O290*$C290/100,0)</f>
        <v>#DIV/0!</v>
      </c>
      <c r="R290" s="415"/>
      <c r="S290" s="447" t="e">
        <f>$S$181</f>
        <v>#DIV/0!</v>
      </c>
      <c r="T290" s="398" t="s">
        <v>429</v>
      </c>
      <c r="U290" s="415" t="e">
        <f>ROUND(S290*$C290/100,0)</f>
        <v>#DIV/0!</v>
      </c>
      <c r="V290" s="420"/>
      <c r="AR290" s="413"/>
    </row>
    <row r="291" spans="1:44" hidden="1">
      <c r="A291" s="435" t="s">
        <v>464</v>
      </c>
      <c r="B291" s="442"/>
      <c r="C291" s="414">
        <v>107329.06666666651</v>
      </c>
      <c r="D291" s="464">
        <v>57</v>
      </c>
      <c r="E291" s="398" t="s">
        <v>429</v>
      </c>
      <c r="F291" s="415">
        <f>ROUND(D291*C291/100,0)</f>
        <v>61178</v>
      </c>
      <c r="G291" s="464">
        <f>$G$182</f>
        <v>58</v>
      </c>
      <c r="H291" s="398" t="s">
        <v>429</v>
      </c>
      <c r="I291" s="415">
        <f>ROUND(G291*$C291/100,0)</f>
        <v>62251</v>
      </c>
      <c r="J291" s="415"/>
      <c r="K291" s="464" t="str">
        <f>$K$182</f>
        <v xml:space="preserve"> </v>
      </c>
      <c r="L291" s="398" t="s">
        <v>429</v>
      </c>
      <c r="M291" s="415">
        <f>ROUND(K291*$C291/100,0)</f>
        <v>0</v>
      </c>
      <c r="N291" s="415"/>
      <c r="O291" s="464" t="e">
        <f>$O$182</f>
        <v>#DIV/0!</v>
      </c>
      <c r="P291" s="398" t="s">
        <v>429</v>
      </c>
      <c r="Q291" s="415" t="e">
        <f>ROUND(O291*$C291/100,0)</f>
        <v>#DIV/0!</v>
      </c>
      <c r="R291" s="415"/>
      <c r="S291" s="464" t="e">
        <f>$S$182</f>
        <v>#DIV/0!</v>
      </c>
      <c r="T291" s="398" t="s">
        <v>429</v>
      </c>
      <c r="U291" s="415" t="e">
        <f>ROUND(S291*$C291/100,0)</f>
        <v>#DIV/0!</v>
      </c>
      <c r="AR291" s="413"/>
    </row>
    <row r="292" spans="1:44" s="264" customFormat="1" hidden="1">
      <c r="A292" s="264" t="s">
        <v>465</v>
      </c>
      <c r="C292" s="265">
        <f>C288</f>
        <v>113594338.50038823</v>
      </c>
      <c r="D292" s="263">
        <v>0</v>
      </c>
      <c r="F292" s="266"/>
      <c r="G292" s="421">
        <f>G183</f>
        <v>0</v>
      </c>
      <c r="H292" s="264" t="s">
        <v>429</v>
      </c>
      <c r="I292" s="266">
        <f t="shared" ref="I292:I294" si="60">ROUND(G292*$C292/100,0)</f>
        <v>0</v>
      </c>
      <c r="J292" s="266"/>
      <c r="K292" s="421" t="str">
        <f>K183</f>
        <v xml:space="preserve"> </v>
      </c>
      <c r="L292" s="264" t="s">
        <v>429</v>
      </c>
      <c r="M292" s="266">
        <f t="shared" ref="M292:M294" si="61">ROUND(K292*$C292/100,0)</f>
        <v>0</v>
      </c>
      <c r="N292" s="266"/>
      <c r="O292" s="421" t="str">
        <f>O183</f>
        <v xml:space="preserve"> </v>
      </c>
      <c r="P292" s="264" t="s">
        <v>429</v>
      </c>
      <c r="Q292" s="266">
        <f t="shared" ref="Q292:Q294" si="62">ROUND(O292*$C292/100,0)</f>
        <v>0</v>
      </c>
      <c r="R292" s="266"/>
      <c r="S292" s="421">
        <f>S183</f>
        <v>0</v>
      </c>
      <c r="T292" s="264" t="s">
        <v>429</v>
      </c>
      <c r="U292" s="266">
        <f t="shared" ref="U292:U294" si="63">ROUND(S292*$C292/100,0)</f>
        <v>0</v>
      </c>
      <c r="W292" s="420"/>
      <c r="Z292" s="423"/>
      <c r="AA292" s="423"/>
      <c r="AR292" s="267"/>
    </row>
    <row r="293" spans="1:44" s="264" customFormat="1" hidden="1">
      <c r="A293" s="264" t="s">
        <v>466</v>
      </c>
      <c r="C293" s="265">
        <f>C289</f>
        <v>264972441.64191934</v>
      </c>
      <c r="D293" s="263">
        <v>0</v>
      </c>
      <c r="F293" s="266"/>
      <c r="G293" s="421">
        <f>G184</f>
        <v>0</v>
      </c>
      <c r="H293" s="264" t="s">
        <v>429</v>
      </c>
      <c r="I293" s="266">
        <f t="shared" si="60"/>
        <v>0</v>
      </c>
      <c r="J293" s="266"/>
      <c r="K293" s="421" t="str">
        <f>K184</f>
        <v xml:space="preserve"> </v>
      </c>
      <c r="L293" s="264" t="s">
        <v>429</v>
      </c>
      <c r="M293" s="266">
        <f t="shared" si="61"/>
        <v>0</v>
      </c>
      <c r="N293" s="266"/>
      <c r="O293" s="421" t="str">
        <f>O184</f>
        <v xml:space="preserve"> </v>
      </c>
      <c r="P293" s="264" t="s">
        <v>429</v>
      </c>
      <c r="Q293" s="266">
        <f t="shared" si="62"/>
        <v>0</v>
      </c>
      <c r="R293" s="266"/>
      <c r="S293" s="421">
        <f>S184</f>
        <v>0</v>
      </c>
      <c r="T293" s="264" t="s">
        <v>429</v>
      </c>
      <c r="U293" s="266">
        <f t="shared" si="63"/>
        <v>0</v>
      </c>
      <c r="W293" s="420"/>
      <c r="Z293" s="423"/>
      <c r="AA293" s="423"/>
      <c r="AR293" s="267"/>
    </row>
    <row r="294" spans="1:44" s="264" customFormat="1" hidden="1">
      <c r="A294" s="264" t="s">
        <v>467</v>
      </c>
      <c r="C294" s="265">
        <f>C290</f>
        <v>114038405.0634262</v>
      </c>
      <c r="D294" s="263">
        <v>0</v>
      </c>
      <c r="F294" s="266"/>
      <c r="G294" s="421">
        <f>G185</f>
        <v>0</v>
      </c>
      <c r="H294" s="264" t="s">
        <v>429</v>
      </c>
      <c r="I294" s="266">
        <f t="shared" si="60"/>
        <v>0</v>
      </c>
      <c r="J294" s="266"/>
      <c r="K294" s="421" t="str">
        <f>K185</f>
        <v xml:space="preserve"> </v>
      </c>
      <c r="L294" s="264" t="s">
        <v>429</v>
      </c>
      <c r="M294" s="266">
        <f t="shared" si="61"/>
        <v>0</v>
      </c>
      <c r="N294" s="266"/>
      <c r="O294" s="421" t="str">
        <f>O185</f>
        <v xml:space="preserve"> </v>
      </c>
      <c r="P294" s="264" t="s">
        <v>429</v>
      </c>
      <c r="Q294" s="266">
        <f t="shared" si="62"/>
        <v>0</v>
      </c>
      <c r="R294" s="266"/>
      <c r="S294" s="421">
        <f>S185</f>
        <v>0</v>
      </c>
      <c r="T294" s="264" t="s">
        <v>429</v>
      </c>
      <c r="U294" s="266">
        <f t="shared" si="63"/>
        <v>0</v>
      </c>
      <c r="W294" s="420"/>
      <c r="Z294" s="423"/>
      <c r="AA294" s="423"/>
      <c r="AR294" s="267"/>
    </row>
    <row r="295" spans="1:44" hidden="1">
      <c r="A295" s="466" t="s">
        <v>471</v>
      </c>
      <c r="B295" s="442"/>
      <c r="C295" s="414"/>
      <c r="D295" s="467">
        <v>-0.01</v>
      </c>
      <c r="F295" s="415"/>
      <c r="G295" s="467">
        <v>-0.01</v>
      </c>
      <c r="I295" s="415"/>
      <c r="J295" s="415"/>
      <c r="K295" s="467">
        <v>-0.01</v>
      </c>
      <c r="M295" s="415"/>
      <c r="N295" s="415"/>
      <c r="O295" s="467">
        <v>-0.01</v>
      </c>
      <c r="Q295" s="415"/>
      <c r="R295" s="415"/>
      <c r="S295" s="467">
        <v>-0.01</v>
      </c>
      <c r="U295" s="415"/>
      <c r="AR295" s="413"/>
    </row>
    <row r="296" spans="1:44" hidden="1">
      <c r="A296" s="435" t="s">
        <v>455</v>
      </c>
      <c r="B296" s="435"/>
      <c r="C296" s="414">
        <v>74.633333333333297</v>
      </c>
      <c r="D296" s="463">
        <v>9.76</v>
      </c>
      <c r="E296" s="413"/>
      <c r="F296" s="415">
        <f>-ROUND(D296*$C296/100,0)</f>
        <v>-7</v>
      </c>
      <c r="G296" s="463">
        <f>G283</f>
        <v>9.99</v>
      </c>
      <c r="H296" s="413"/>
      <c r="I296" s="415">
        <f>-ROUND(G296*$C296/100,0)</f>
        <v>-7</v>
      </c>
      <c r="J296" s="415"/>
      <c r="K296" s="463">
        <f>K283</f>
        <v>9.76</v>
      </c>
      <c r="L296" s="413"/>
      <c r="M296" s="415">
        <f>-ROUND(K296*$C296/100,0)</f>
        <v>-7</v>
      </c>
      <c r="N296" s="415"/>
      <c r="O296" s="463" t="str">
        <f>O283</f>
        <v xml:space="preserve"> </v>
      </c>
      <c r="P296" s="413"/>
      <c r="Q296" s="415">
        <f>-ROUND(O296*$C296/100,0)</f>
        <v>0</v>
      </c>
      <c r="R296" s="415"/>
      <c r="S296" s="463" t="str">
        <f>S283</f>
        <v xml:space="preserve"> </v>
      </c>
      <c r="T296" s="413"/>
      <c r="U296" s="415">
        <f>-ROUND(S296*$C296/100,0)</f>
        <v>0</v>
      </c>
      <c r="AR296" s="413"/>
    </row>
    <row r="297" spans="1:44" hidden="1">
      <c r="A297" s="435" t="s">
        <v>456</v>
      </c>
      <c r="B297" s="435"/>
      <c r="C297" s="414">
        <v>71.933333333333309</v>
      </c>
      <c r="D297" s="463">
        <v>14.54</v>
      </c>
      <c r="E297" s="413"/>
      <c r="F297" s="415">
        <f t="shared" ref="F297:F299" si="64">-ROUND(D297*$C297/100,0)</f>
        <v>-10</v>
      </c>
      <c r="G297" s="463">
        <f>G284</f>
        <v>14.89</v>
      </c>
      <c r="H297" s="413"/>
      <c r="I297" s="415">
        <f>-ROUND(G297*$C297/100,0)</f>
        <v>-11</v>
      </c>
      <c r="J297" s="415"/>
      <c r="K297" s="463">
        <f>K284</f>
        <v>14.54</v>
      </c>
      <c r="L297" s="413"/>
      <c r="M297" s="415">
        <f>-ROUND(K297*$C297/100,0)</f>
        <v>-10</v>
      </c>
      <c r="N297" s="415"/>
      <c r="O297" s="463" t="str">
        <f>O284</f>
        <v xml:space="preserve"> </v>
      </c>
      <c r="P297" s="413"/>
      <c r="Q297" s="415">
        <f>-ROUND(O297*$C297/100,0)</f>
        <v>0</v>
      </c>
      <c r="R297" s="415"/>
      <c r="S297" s="463" t="str">
        <f>S284</f>
        <v xml:space="preserve"> </v>
      </c>
      <c r="T297" s="413"/>
      <c r="U297" s="415">
        <f>-ROUND(S297*$C297/100,0)</f>
        <v>0</v>
      </c>
      <c r="AR297" s="413"/>
    </row>
    <row r="298" spans="1:44" hidden="1">
      <c r="A298" s="435" t="s">
        <v>472</v>
      </c>
      <c r="B298" s="435"/>
      <c r="C298" s="414">
        <v>1618</v>
      </c>
      <c r="D298" s="463">
        <v>1.02</v>
      </c>
      <c r="E298" s="413"/>
      <c r="F298" s="415">
        <f t="shared" si="64"/>
        <v>-17</v>
      </c>
      <c r="G298" s="463">
        <f>G285</f>
        <v>1.04</v>
      </c>
      <c r="H298" s="413"/>
      <c r="I298" s="415">
        <f>-ROUND(G298*$C298/100,0)</f>
        <v>-17</v>
      </c>
      <c r="J298" s="415"/>
      <c r="K298" s="463">
        <f>K285</f>
        <v>1.02</v>
      </c>
      <c r="L298" s="413"/>
      <c r="M298" s="415">
        <f>-ROUND(K298*$C298/100,0)</f>
        <v>-17</v>
      </c>
      <c r="N298" s="415"/>
      <c r="O298" s="463" t="str">
        <f>O285</f>
        <v xml:space="preserve"> </v>
      </c>
      <c r="P298" s="413"/>
      <c r="Q298" s="415">
        <f>-ROUND(O298*$C298/100,0)</f>
        <v>0</v>
      </c>
      <c r="R298" s="415"/>
      <c r="S298" s="463" t="str">
        <f>S285</f>
        <v xml:space="preserve"> </v>
      </c>
      <c r="T298" s="413"/>
      <c r="U298" s="415">
        <f>-ROUND(S298*$C298/100,0)</f>
        <v>0</v>
      </c>
      <c r="AR298" s="413"/>
    </row>
    <row r="299" spans="1:44" hidden="1">
      <c r="A299" s="435" t="s">
        <v>479</v>
      </c>
      <c r="B299" s="435"/>
      <c r="C299" s="414">
        <v>765</v>
      </c>
      <c r="D299" s="463">
        <v>3.7</v>
      </c>
      <c r="F299" s="415">
        <f t="shared" si="64"/>
        <v>-28</v>
      </c>
      <c r="G299" s="463">
        <f>G287</f>
        <v>3.8</v>
      </c>
      <c r="I299" s="415">
        <f>-ROUND(G299*$C299/100,0)</f>
        <v>-29</v>
      </c>
      <c r="J299" s="415"/>
      <c r="K299" s="463" t="e">
        <f>K287</f>
        <v>#REF!</v>
      </c>
      <c r="M299" s="415" t="e">
        <f>-ROUND(K299*$C299/100,0)</f>
        <v>#REF!</v>
      </c>
      <c r="N299" s="415"/>
      <c r="O299" s="463" t="e">
        <f>O287</f>
        <v>#DIV/0!</v>
      </c>
      <c r="Q299" s="415" t="e">
        <f>-ROUND(O299*$C299/100,0)</f>
        <v>#DIV/0!</v>
      </c>
      <c r="R299" s="415"/>
      <c r="S299" s="463" t="e">
        <f>S287</f>
        <v>#DIV/0!</v>
      </c>
      <c r="U299" s="415" t="e">
        <f>-ROUND(S299*$C299/100,0)</f>
        <v>#DIV/0!</v>
      </c>
      <c r="AR299" s="413"/>
    </row>
    <row r="300" spans="1:44" hidden="1">
      <c r="A300" s="435" t="s">
        <v>474</v>
      </c>
      <c r="B300" s="435"/>
      <c r="C300" s="414">
        <v>108585.6666666666</v>
      </c>
      <c r="D300" s="469">
        <v>10.628</v>
      </c>
      <c r="E300" s="398" t="s">
        <v>429</v>
      </c>
      <c r="F300" s="415">
        <f>ROUND(D300*$C300/100*D295,0)</f>
        <v>-115</v>
      </c>
      <c r="G300" s="469">
        <f>G288</f>
        <v>10.878</v>
      </c>
      <c r="H300" s="398" t="s">
        <v>429</v>
      </c>
      <c r="I300" s="415">
        <f>ROUND(G300*$C300/100*G295,0)</f>
        <v>-118</v>
      </c>
      <c r="J300" s="415"/>
      <c r="K300" s="469" t="e">
        <f>K288</f>
        <v>#REF!</v>
      </c>
      <c r="L300" s="398" t="s">
        <v>429</v>
      </c>
      <c r="M300" s="415" t="e">
        <f>ROUND(K300*$C300/100*K295,0)</f>
        <v>#REF!</v>
      </c>
      <c r="N300" s="415"/>
      <c r="O300" s="469" t="e">
        <f>O288</f>
        <v>#DIV/0!</v>
      </c>
      <c r="P300" s="398" t="s">
        <v>429</v>
      </c>
      <c r="Q300" s="415" t="e">
        <f>ROUND(O300*$C300/100*O295,0)</f>
        <v>#DIV/0!</v>
      </c>
      <c r="R300" s="415"/>
      <c r="S300" s="469" t="e">
        <f>S288</f>
        <v>#DIV/0!</v>
      </c>
      <c r="T300" s="398" t="s">
        <v>429</v>
      </c>
      <c r="U300" s="415" t="e">
        <f>ROUND(S300*$C300/100*S295,0)</f>
        <v>#DIV/0!</v>
      </c>
      <c r="AR300" s="413"/>
    </row>
    <row r="301" spans="1:44" hidden="1">
      <c r="A301" s="435" t="s">
        <v>462</v>
      </c>
      <c r="B301" s="435"/>
      <c r="C301" s="414">
        <v>461939.33333333366</v>
      </c>
      <c r="D301" s="469">
        <v>7.3410000000000002</v>
      </c>
      <c r="E301" s="398" t="s">
        <v>429</v>
      </c>
      <c r="F301" s="415">
        <f>ROUND(D301*$C301/100*D295,0)</f>
        <v>-339</v>
      </c>
      <c r="G301" s="469">
        <f>G289</f>
        <v>7.5140000000000002</v>
      </c>
      <c r="H301" s="398" t="s">
        <v>429</v>
      </c>
      <c r="I301" s="415">
        <f>ROUND(G301*$C301/100*G295,0)</f>
        <v>-347</v>
      </c>
      <c r="J301" s="415"/>
      <c r="K301" s="469" t="e">
        <f>K289</f>
        <v>#REF!</v>
      </c>
      <c r="L301" s="398" t="s">
        <v>429</v>
      </c>
      <c r="M301" s="415" t="e">
        <f>ROUND(K301*$C301/100*K295,0)</f>
        <v>#REF!</v>
      </c>
      <c r="N301" s="415"/>
      <c r="O301" s="469" t="e">
        <f>O289</f>
        <v>#DIV/0!</v>
      </c>
      <c r="P301" s="398" t="s">
        <v>429</v>
      </c>
      <c r="Q301" s="415" t="e">
        <f>ROUND(O301*$C301/100*O295,0)</f>
        <v>#DIV/0!</v>
      </c>
      <c r="R301" s="415"/>
      <c r="S301" s="469" t="e">
        <f>S289</f>
        <v>#DIV/0!</v>
      </c>
      <c r="T301" s="398" t="s">
        <v>429</v>
      </c>
      <c r="U301" s="415" t="e">
        <f>ROUND(S301*$C301/100*S295,0)</f>
        <v>#DIV/0!</v>
      </c>
      <c r="AR301" s="413"/>
    </row>
    <row r="302" spans="1:44" hidden="1">
      <c r="A302" s="435" t="s">
        <v>463</v>
      </c>
      <c r="B302" s="435"/>
      <c r="C302" s="414">
        <v>701665</v>
      </c>
      <c r="D302" s="469">
        <v>6.3240000000000007</v>
      </c>
      <c r="E302" s="398" t="s">
        <v>429</v>
      </c>
      <c r="F302" s="415">
        <f>ROUND(D302*$C302/100*D295,0)</f>
        <v>-444</v>
      </c>
      <c r="G302" s="469">
        <f>G290</f>
        <v>6.4720000000000004</v>
      </c>
      <c r="H302" s="398" t="s">
        <v>429</v>
      </c>
      <c r="I302" s="415">
        <f>ROUND(G302*$C302/100*G295,0)</f>
        <v>-454</v>
      </c>
      <c r="J302" s="415"/>
      <c r="K302" s="469" t="e">
        <f>K290</f>
        <v>#REF!</v>
      </c>
      <c r="L302" s="398" t="s">
        <v>429</v>
      </c>
      <c r="M302" s="415" t="e">
        <f>ROUND(K302*$C302/100*K295,0)</f>
        <v>#REF!</v>
      </c>
      <c r="N302" s="415"/>
      <c r="O302" s="469" t="e">
        <f>O290</f>
        <v>#DIV/0!</v>
      </c>
      <c r="P302" s="398" t="s">
        <v>429</v>
      </c>
      <c r="Q302" s="415" t="e">
        <f>ROUND(O302*$C302/100*O295,0)</f>
        <v>#DIV/0!</v>
      </c>
      <c r="R302" s="415"/>
      <c r="S302" s="469" t="e">
        <f>S290</f>
        <v>#DIV/0!</v>
      </c>
      <c r="T302" s="398" t="s">
        <v>429</v>
      </c>
      <c r="U302" s="415" t="e">
        <f>ROUND(S302*$C302/100*S295,0)</f>
        <v>#DIV/0!</v>
      </c>
      <c r="AR302" s="413"/>
    </row>
    <row r="303" spans="1:44" hidden="1">
      <c r="A303" s="435" t="s">
        <v>464</v>
      </c>
      <c r="B303" s="435"/>
      <c r="C303" s="414">
        <v>913.93333333333339</v>
      </c>
      <c r="D303" s="470">
        <v>57</v>
      </c>
      <c r="E303" s="398" t="s">
        <v>429</v>
      </c>
      <c r="F303" s="415">
        <f>ROUND(D303*$C303/100*D295,0)</f>
        <v>-5</v>
      </c>
      <c r="G303" s="470">
        <f>G291</f>
        <v>58</v>
      </c>
      <c r="H303" s="398" t="s">
        <v>429</v>
      </c>
      <c r="I303" s="415">
        <f>ROUND(G303*$C303/100*G295,0)</f>
        <v>-5</v>
      </c>
      <c r="J303" s="415"/>
      <c r="K303" s="470" t="str">
        <f>K291</f>
        <v xml:space="preserve"> </v>
      </c>
      <c r="L303" s="398" t="s">
        <v>429</v>
      </c>
      <c r="M303" s="415">
        <f>ROUND(K303*$C303/100*K295,0)</f>
        <v>0</v>
      </c>
      <c r="N303" s="415"/>
      <c r="O303" s="470" t="e">
        <f>O291</f>
        <v>#DIV/0!</v>
      </c>
      <c r="P303" s="398" t="s">
        <v>429</v>
      </c>
      <c r="Q303" s="415" t="e">
        <f>ROUND(O303*$C303/100*O295,0)</f>
        <v>#DIV/0!</v>
      </c>
      <c r="R303" s="415"/>
      <c r="S303" s="470" t="e">
        <f>S291</f>
        <v>#DIV/0!</v>
      </c>
      <c r="T303" s="398" t="s">
        <v>429</v>
      </c>
      <c r="U303" s="415" t="e">
        <f>ROUND(S303*$C303/100*S295,0)</f>
        <v>#DIV/0!</v>
      </c>
      <c r="AR303" s="413"/>
    </row>
    <row r="304" spans="1:44" hidden="1">
      <c r="A304" s="435" t="s">
        <v>475</v>
      </c>
      <c r="B304" s="435"/>
      <c r="C304" s="414">
        <v>122.5333333333333</v>
      </c>
      <c r="D304" s="418">
        <v>60</v>
      </c>
      <c r="F304" s="415">
        <f>ROUND(D304*C304,0)</f>
        <v>7352</v>
      </c>
      <c r="G304" s="418">
        <f>$G$198</f>
        <v>60</v>
      </c>
      <c r="I304" s="415">
        <f>ROUND(G304*$C304,0)</f>
        <v>7352</v>
      </c>
      <c r="J304" s="415"/>
      <c r="K304" s="418" t="str">
        <f>$K$198</f>
        <v xml:space="preserve"> </v>
      </c>
      <c r="M304" s="415">
        <f>ROUND(K304*$C304,0)</f>
        <v>0</v>
      </c>
      <c r="N304" s="415"/>
      <c r="O304" s="418" t="e">
        <f>$O$198</f>
        <v>#DIV/0!</v>
      </c>
      <c r="Q304" s="415" t="e">
        <f>ROUND(O304*$C304,0)</f>
        <v>#DIV/0!</v>
      </c>
      <c r="R304" s="415"/>
      <c r="S304" s="418" t="e">
        <f>$S$198</f>
        <v>#DIV/0!</v>
      </c>
      <c r="U304" s="415" t="e">
        <f>ROUND(S304*$C304,0)</f>
        <v>#DIV/0!</v>
      </c>
      <c r="AR304" s="413"/>
    </row>
    <row r="305" spans="1:44" hidden="1">
      <c r="A305" s="435" t="s">
        <v>476</v>
      </c>
      <c r="B305" s="435"/>
      <c r="C305" s="414">
        <v>166.29999999999998</v>
      </c>
      <c r="D305" s="471">
        <v>-30</v>
      </c>
      <c r="E305" s="398" t="s">
        <v>429</v>
      </c>
      <c r="F305" s="415">
        <f>ROUND(D305*C305/100,0)</f>
        <v>-50</v>
      </c>
      <c r="G305" s="471">
        <f>$G$199</f>
        <v>-30</v>
      </c>
      <c r="H305" s="398" t="s">
        <v>429</v>
      </c>
      <c r="I305" s="415">
        <f>ROUND(G305*$C305/100,0)</f>
        <v>-50</v>
      </c>
      <c r="J305" s="415"/>
      <c r="K305" s="471">
        <f>$K$199</f>
        <v>-30</v>
      </c>
      <c r="L305" s="398" t="s">
        <v>429</v>
      </c>
      <c r="M305" s="415">
        <f>ROUND(K305*$C305/100,0)</f>
        <v>-50</v>
      </c>
      <c r="N305" s="415"/>
      <c r="O305" s="471" t="str">
        <f>$O$199</f>
        <v xml:space="preserve"> </v>
      </c>
      <c r="P305" s="398" t="s">
        <v>429</v>
      </c>
      <c r="Q305" s="415">
        <f>ROUND(O305*$C305/100,0)</f>
        <v>0</v>
      </c>
      <c r="R305" s="415"/>
      <c r="S305" s="471" t="str">
        <f>$S$199</f>
        <v xml:space="preserve"> </v>
      </c>
      <c r="T305" s="398" t="s">
        <v>429</v>
      </c>
      <c r="U305" s="415">
        <f>ROUND(S305*$C305/100,0)</f>
        <v>0</v>
      </c>
      <c r="AR305" s="413"/>
    </row>
    <row r="306" spans="1:44" s="264" customFormat="1" hidden="1">
      <c r="A306" s="264" t="s">
        <v>465</v>
      </c>
      <c r="C306" s="265">
        <f>C300</f>
        <v>108585.6666666666</v>
      </c>
      <c r="D306" s="263">
        <v>0</v>
      </c>
      <c r="F306" s="266"/>
      <c r="G306" s="421">
        <f>G183</f>
        <v>0</v>
      </c>
      <c r="H306" s="264" t="s">
        <v>429</v>
      </c>
      <c r="I306" s="266">
        <f>ROUND(G306*$C306/100*G295,0)</f>
        <v>0</v>
      </c>
      <c r="J306" s="266"/>
      <c r="K306" s="421" t="str">
        <f>K183</f>
        <v xml:space="preserve"> </v>
      </c>
      <c r="L306" s="264" t="s">
        <v>429</v>
      </c>
      <c r="M306" s="266">
        <f>ROUND(K306*$C306/100*K295,0)</f>
        <v>0</v>
      </c>
      <c r="N306" s="266"/>
      <c r="O306" s="421" t="str">
        <f>O183</f>
        <v xml:space="preserve"> </v>
      </c>
      <c r="P306" s="264" t="s">
        <v>429</v>
      </c>
      <c r="Q306" s="266">
        <f>ROUND(O306*$C306/100*O295,0)</f>
        <v>0</v>
      </c>
      <c r="R306" s="266"/>
      <c r="S306" s="421">
        <f>S183</f>
        <v>0</v>
      </c>
      <c r="T306" s="264" t="s">
        <v>429</v>
      </c>
      <c r="U306" s="266">
        <f>ROUND(S306*$C306/100*S295,0)</f>
        <v>0</v>
      </c>
      <c r="W306" s="420"/>
      <c r="Z306" s="423"/>
      <c r="AA306" s="423"/>
      <c r="AR306" s="267"/>
    </row>
    <row r="307" spans="1:44" s="264" customFormat="1" hidden="1">
      <c r="A307" s="264" t="s">
        <v>466</v>
      </c>
      <c r="C307" s="265">
        <f>C301</f>
        <v>461939.33333333366</v>
      </c>
      <c r="D307" s="263">
        <v>0</v>
      </c>
      <c r="F307" s="266"/>
      <c r="G307" s="421">
        <f>G184</f>
        <v>0</v>
      </c>
      <c r="H307" s="264" t="s">
        <v>429</v>
      </c>
      <c r="I307" s="266">
        <f>ROUND(G307*$C307/100*G295,0)</f>
        <v>0</v>
      </c>
      <c r="J307" s="266"/>
      <c r="K307" s="421" t="str">
        <f>K184</f>
        <v xml:space="preserve"> </v>
      </c>
      <c r="L307" s="264" t="s">
        <v>429</v>
      </c>
      <c r="M307" s="266">
        <f>ROUND(K307*$C307/100*K295,0)</f>
        <v>0</v>
      </c>
      <c r="N307" s="266"/>
      <c r="O307" s="421" t="str">
        <f>O184</f>
        <v xml:space="preserve"> </v>
      </c>
      <c r="P307" s="264" t="s">
        <v>429</v>
      </c>
      <c r="Q307" s="266">
        <f>ROUND(O307*$C307/100*O295,0)</f>
        <v>0</v>
      </c>
      <c r="R307" s="266"/>
      <c r="S307" s="421">
        <f>S184</f>
        <v>0</v>
      </c>
      <c r="T307" s="264" t="s">
        <v>429</v>
      </c>
      <c r="U307" s="266">
        <f>ROUND(S307*$C307/100*S295,0)</f>
        <v>0</v>
      </c>
      <c r="W307" s="420"/>
      <c r="Z307" s="423"/>
      <c r="AA307" s="423"/>
      <c r="AR307" s="267"/>
    </row>
    <row r="308" spans="1:44" s="264" customFormat="1" hidden="1">
      <c r="A308" s="264" t="s">
        <v>467</v>
      </c>
      <c r="C308" s="265">
        <f>C302</f>
        <v>701665</v>
      </c>
      <c r="D308" s="263">
        <v>0</v>
      </c>
      <c r="F308" s="266"/>
      <c r="G308" s="421">
        <f>G185</f>
        <v>0</v>
      </c>
      <c r="H308" s="264" t="s">
        <v>429</v>
      </c>
      <c r="I308" s="266">
        <f>ROUND(G308*$C308/100*G295,0)</f>
        <v>0</v>
      </c>
      <c r="J308" s="266"/>
      <c r="K308" s="421" t="str">
        <f>K185</f>
        <v xml:space="preserve"> </v>
      </c>
      <c r="L308" s="264" t="s">
        <v>429</v>
      </c>
      <c r="M308" s="266">
        <f>ROUND(K308*$C308/100*K297*K295,0)</f>
        <v>0</v>
      </c>
      <c r="N308" s="266"/>
      <c r="O308" s="421" t="str">
        <f>O185</f>
        <v xml:space="preserve"> </v>
      </c>
      <c r="P308" s="264" t="s">
        <v>429</v>
      </c>
      <c r="Q308" s="266">
        <f>ROUND(O308*$C308/100*O297*O295,0)</f>
        <v>0</v>
      </c>
      <c r="R308" s="266"/>
      <c r="S308" s="421">
        <f>S185</f>
        <v>0</v>
      </c>
      <c r="T308" s="264" t="s">
        <v>429</v>
      </c>
      <c r="U308" s="266">
        <f>ROUND(S308*$C308/100*S295,0)</f>
        <v>0</v>
      </c>
      <c r="W308" s="420"/>
      <c r="Z308" s="423"/>
      <c r="AA308" s="423"/>
      <c r="AR308" s="267"/>
    </row>
    <row r="309" spans="1:44" hidden="1">
      <c r="A309" s="435" t="s">
        <v>443</v>
      </c>
      <c r="B309" s="317"/>
      <c r="C309" s="414">
        <f>SUM(C288:C290)</f>
        <v>492605185.20573378</v>
      </c>
      <c r="D309" s="464"/>
      <c r="F309" s="415">
        <f>SUM(F283:F305)</f>
        <v>44721026</v>
      </c>
      <c r="G309" s="464"/>
      <c r="I309" s="415">
        <f>SUM(I283:I308)</f>
        <v>45779232</v>
      </c>
      <c r="J309" s="415"/>
      <c r="K309" s="464"/>
      <c r="M309" s="415" t="e">
        <f>SUM(M283:M308)</f>
        <v>#REF!</v>
      </c>
      <c r="N309" s="415"/>
      <c r="O309" s="464"/>
      <c r="Q309" s="415" t="e">
        <f>SUM(Q283:Q308)</f>
        <v>#DIV/0!</v>
      </c>
      <c r="R309" s="415"/>
      <c r="S309" s="464"/>
      <c r="U309" s="415" t="e">
        <f>SUM(U283:U308)</f>
        <v>#DIV/0!</v>
      </c>
      <c r="V309" s="413"/>
      <c r="AR309" s="413"/>
    </row>
    <row r="310" spans="1:44" hidden="1">
      <c r="A310" s="435" t="s">
        <v>413</v>
      </c>
      <c r="B310" s="435"/>
      <c r="C310" s="484">
        <v>3477825.992467748</v>
      </c>
      <c r="F310" s="475">
        <v>355356.90214655403</v>
      </c>
      <c r="I310" s="475">
        <f>F310</f>
        <v>355356.90214655403</v>
      </c>
      <c r="J310" s="413"/>
      <c r="M310" s="475" t="e">
        <f>M204/I204*I310</f>
        <v>#DIV/0!</v>
      </c>
      <c r="N310" s="413"/>
      <c r="Q310" s="475" t="e">
        <f>Q204/I204*I310</f>
        <v>#DIV/0!</v>
      </c>
      <c r="R310" s="413"/>
      <c r="U310" s="475" t="e">
        <f>U204/I204*I310</f>
        <v>#DIV/0!</v>
      </c>
      <c r="V310" s="439"/>
      <c r="W310" s="279"/>
      <c r="AR310" s="413"/>
    </row>
    <row r="311" spans="1:44" ht="16.5" hidden="1" thickBot="1">
      <c r="A311" s="435" t="s">
        <v>444</v>
      </c>
      <c r="B311" s="435"/>
      <c r="C311" s="454">
        <f>SUM(C309:C310)</f>
        <v>496083011.19820154</v>
      </c>
      <c r="D311" s="482"/>
      <c r="E311" s="477"/>
      <c r="F311" s="478">
        <f>F309+F310</f>
        <v>45076382.902146555</v>
      </c>
      <c r="G311" s="482"/>
      <c r="H311" s="477"/>
      <c r="I311" s="478">
        <f>I309+I310</f>
        <v>46134588.902146555</v>
      </c>
      <c r="J311" s="413"/>
      <c r="K311" s="482"/>
      <c r="L311" s="477"/>
      <c r="M311" s="478" t="e">
        <f>M309+M310</f>
        <v>#REF!</v>
      </c>
      <c r="N311" s="478"/>
      <c r="O311" s="482"/>
      <c r="P311" s="477"/>
      <c r="Q311" s="478" t="e">
        <f>Q309+Q310</f>
        <v>#DIV/0!</v>
      </c>
      <c r="R311" s="478"/>
      <c r="S311" s="482"/>
      <c r="T311" s="477"/>
      <c r="U311" s="478" t="e">
        <f>U309+U310</f>
        <v>#DIV/0!</v>
      </c>
      <c r="V311" s="440"/>
      <c r="W311" s="441"/>
      <c r="AR311" s="413"/>
    </row>
    <row r="312" spans="1:44" hidden="1">
      <c r="A312" s="435"/>
      <c r="B312" s="435"/>
      <c r="C312" s="442"/>
      <c r="D312" s="418"/>
      <c r="E312" s="435"/>
      <c r="F312" s="415"/>
      <c r="G312" s="418"/>
      <c r="H312" s="435"/>
      <c r="I312" s="415" t="s">
        <v>65</v>
      </c>
      <c r="J312" s="415"/>
      <c r="K312" s="418"/>
      <c r="L312" s="435"/>
      <c r="M312" s="415" t="s">
        <v>65</v>
      </c>
      <c r="N312" s="415"/>
      <c r="O312" s="418"/>
      <c r="P312" s="435"/>
      <c r="Q312" s="415" t="s">
        <v>65</v>
      </c>
      <c r="R312" s="415"/>
      <c r="S312" s="418"/>
      <c r="T312" s="435"/>
      <c r="U312" s="415" t="s">
        <v>65</v>
      </c>
      <c r="AR312" s="413"/>
    </row>
    <row r="313" spans="1:44" hidden="1">
      <c r="A313" s="412" t="s">
        <v>450</v>
      </c>
      <c r="B313" s="435"/>
      <c r="C313" s="435"/>
      <c r="D313" s="415"/>
      <c r="E313" s="435"/>
      <c r="F313" s="435"/>
      <c r="G313" s="415"/>
      <c r="H313" s="435"/>
      <c r="I313" s="435"/>
      <c r="J313" s="435"/>
      <c r="K313" s="415"/>
      <c r="L313" s="435"/>
      <c r="M313" s="435"/>
      <c r="N313" s="435"/>
      <c r="O313" s="415"/>
      <c r="P313" s="435"/>
      <c r="Q313" s="435"/>
      <c r="R313" s="435"/>
      <c r="S313" s="415"/>
      <c r="T313" s="435"/>
      <c r="U313" s="435"/>
      <c r="AR313" s="413"/>
    </row>
    <row r="314" spans="1:44" hidden="1">
      <c r="A314" s="435" t="s">
        <v>482</v>
      </c>
      <c r="B314" s="435"/>
      <c r="C314" s="442"/>
      <c r="D314" s="415"/>
      <c r="E314" s="435"/>
      <c r="F314" s="435"/>
      <c r="G314" s="415"/>
      <c r="H314" s="435"/>
      <c r="I314" s="435"/>
      <c r="J314" s="435"/>
      <c r="K314" s="415"/>
      <c r="L314" s="435"/>
      <c r="M314" s="435"/>
      <c r="N314" s="435"/>
      <c r="O314" s="415"/>
      <c r="P314" s="435"/>
      <c r="Q314" s="435"/>
      <c r="R314" s="435"/>
      <c r="S314" s="415"/>
      <c r="T314" s="435"/>
      <c r="U314" s="435"/>
      <c r="AR314" s="413"/>
    </row>
    <row r="315" spans="1:44" hidden="1">
      <c r="A315" s="435"/>
      <c r="B315" s="435"/>
      <c r="C315" s="435"/>
      <c r="D315" s="415"/>
      <c r="E315" s="435"/>
      <c r="F315" s="435"/>
      <c r="G315" s="415"/>
      <c r="H315" s="435"/>
      <c r="I315" s="435"/>
      <c r="J315" s="435"/>
      <c r="K315" s="415"/>
      <c r="L315" s="435"/>
      <c r="M315" s="435"/>
      <c r="N315" s="435"/>
      <c r="O315" s="415"/>
      <c r="P315" s="435"/>
      <c r="Q315" s="435"/>
      <c r="R315" s="435"/>
      <c r="S315" s="415"/>
      <c r="T315" s="435"/>
      <c r="U315" s="435"/>
      <c r="AR315" s="413"/>
    </row>
    <row r="316" spans="1:44" hidden="1">
      <c r="A316" s="435" t="s">
        <v>458</v>
      </c>
      <c r="B316" s="435"/>
      <c r="C316" s="414"/>
      <c r="D316" s="415"/>
      <c r="E316" s="435"/>
      <c r="F316" s="435"/>
      <c r="G316" s="415"/>
      <c r="H316" s="435"/>
      <c r="I316" s="435"/>
      <c r="J316" s="435"/>
      <c r="K316" s="415"/>
      <c r="L316" s="435"/>
      <c r="M316" s="435"/>
      <c r="N316" s="435"/>
      <c r="O316" s="415"/>
      <c r="P316" s="435"/>
      <c r="Q316" s="435"/>
      <c r="R316" s="435"/>
      <c r="S316" s="415"/>
      <c r="T316" s="435"/>
      <c r="U316" s="435"/>
      <c r="AR316" s="413"/>
    </row>
    <row r="317" spans="1:44" hidden="1">
      <c r="A317" s="435" t="s">
        <v>455</v>
      </c>
      <c r="B317" s="435"/>
      <c r="C317" s="414">
        <v>1659.4666666666701</v>
      </c>
      <c r="D317" s="445">
        <v>9.76</v>
      </c>
      <c r="F317" s="415">
        <f>ROUND(D317*$C317,0)</f>
        <v>16196</v>
      </c>
      <c r="G317" s="445">
        <f>$G$173</f>
        <v>9.99</v>
      </c>
      <c r="I317" s="415">
        <f>ROUND(G317*$C317,0)</f>
        <v>16578</v>
      </c>
      <c r="J317" s="415"/>
      <c r="K317" s="445">
        <f>$K$173</f>
        <v>9.76</v>
      </c>
      <c r="M317" s="415">
        <f>ROUND(K317*$C317,0)</f>
        <v>16196</v>
      </c>
      <c r="N317" s="415"/>
      <c r="O317" s="445" t="str">
        <f>$O$173</f>
        <v xml:space="preserve"> </v>
      </c>
      <c r="Q317" s="415">
        <f>ROUND(O317*$C317,0)</f>
        <v>0</v>
      </c>
      <c r="R317" s="415"/>
      <c r="S317" s="445" t="str">
        <f>$S$173</f>
        <v xml:space="preserve"> </v>
      </c>
      <c r="U317" s="415">
        <f>ROUND(S317*$C317,0)</f>
        <v>0</v>
      </c>
      <c r="AR317" s="413"/>
    </row>
    <row r="318" spans="1:44" hidden="1">
      <c r="A318" s="435" t="s">
        <v>456</v>
      </c>
      <c r="B318" s="435"/>
      <c r="C318" s="414">
        <v>2898.2333333333399</v>
      </c>
      <c r="D318" s="445">
        <v>14.54</v>
      </c>
      <c r="E318" s="460"/>
      <c r="F318" s="415">
        <f t="shared" ref="F318:F319" si="65">ROUND(D318*$C318,0)</f>
        <v>42140</v>
      </c>
      <c r="G318" s="445">
        <f>$G$174</f>
        <v>14.89</v>
      </c>
      <c r="H318" s="460"/>
      <c r="I318" s="415">
        <f>ROUND(G318*$C318,0)</f>
        <v>43155</v>
      </c>
      <c r="J318" s="415"/>
      <c r="K318" s="445">
        <f>$K$174</f>
        <v>14.54</v>
      </c>
      <c r="L318" s="460"/>
      <c r="M318" s="415">
        <f>ROUND(K318*$C318,0)</f>
        <v>42140</v>
      </c>
      <c r="N318" s="415"/>
      <c r="O318" s="445" t="str">
        <f>$O$174</f>
        <v xml:space="preserve"> </v>
      </c>
      <c r="P318" s="460"/>
      <c r="Q318" s="415">
        <f>ROUND(O318*$C318,0)</f>
        <v>0</v>
      </c>
      <c r="R318" s="415"/>
      <c r="S318" s="445" t="str">
        <f>$S$174</f>
        <v xml:space="preserve"> </v>
      </c>
      <c r="T318" s="460"/>
      <c r="U318" s="415">
        <f>ROUND(S318*$C318,0)</f>
        <v>0</v>
      </c>
      <c r="AR318" s="413"/>
    </row>
    <row r="319" spans="1:44" hidden="1">
      <c r="A319" s="435" t="s">
        <v>457</v>
      </c>
      <c r="B319" s="435"/>
      <c r="C319" s="414">
        <v>47405</v>
      </c>
      <c r="D319" s="445">
        <v>1.02</v>
      </c>
      <c r="E319" s="460"/>
      <c r="F319" s="415">
        <f t="shared" si="65"/>
        <v>48353</v>
      </c>
      <c r="G319" s="445">
        <f>$G$175</f>
        <v>1.04</v>
      </c>
      <c r="H319" s="460"/>
      <c r="I319" s="415">
        <f>ROUND(G319*$C319,0)</f>
        <v>49301</v>
      </c>
      <c r="J319" s="415"/>
      <c r="K319" s="445">
        <f>$K$175</f>
        <v>1.02</v>
      </c>
      <c r="L319" s="460"/>
      <c r="M319" s="415">
        <f>ROUND(K319*$C319,0)</f>
        <v>48353</v>
      </c>
      <c r="N319" s="415"/>
      <c r="O319" s="445" t="str">
        <f>$O$175</f>
        <v xml:space="preserve"> </v>
      </c>
      <c r="P319" s="460"/>
      <c r="Q319" s="415">
        <f>ROUND(O319*$C319,0)</f>
        <v>0</v>
      </c>
      <c r="R319" s="415"/>
      <c r="S319" s="445" t="str">
        <f>$S$175</f>
        <v xml:space="preserve"> </v>
      </c>
      <c r="T319" s="460"/>
      <c r="U319" s="415">
        <f>ROUND(S319*$C319,0)</f>
        <v>0</v>
      </c>
      <c r="AR319" s="413"/>
    </row>
    <row r="320" spans="1:44" hidden="1">
      <c r="A320" s="435" t="s">
        <v>459</v>
      </c>
      <c r="B320" s="435"/>
      <c r="C320" s="414">
        <f>SUM(C317:C318)</f>
        <v>4557.7000000000098</v>
      </c>
      <c r="D320" s="445"/>
      <c r="F320" s="415"/>
      <c r="G320" s="445"/>
      <c r="I320" s="415"/>
      <c r="J320" s="415"/>
      <c r="K320" s="445"/>
      <c r="M320" s="415"/>
      <c r="N320" s="415"/>
      <c r="O320" s="445"/>
      <c r="Q320" s="415"/>
      <c r="R320" s="415"/>
      <c r="S320" s="445"/>
      <c r="U320" s="415"/>
      <c r="AR320" s="413"/>
    </row>
    <row r="321" spans="1:44" hidden="1">
      <c r="A321" s="435" t="s">
        <v>460</v>
      </c>
      <c r="B321" s="435"/>
      <c r="C321" s="414">
        <v>37943</v>
      </c>
      <c r="D321" s="418">
        <v>3.7</v>
      </c>
      <c r="F321" s="415">
        <f>ROUND(D321*C321,0)</f>
        <v>140389</v>
      </c>
      <c r="G321" s="418">
        <f>$G$178</f>
        <v>3.8</v>
      </c>
      <c r="I321" s="415">
        <f>ROUND(G321*$C321,0)</f>
        <v>144183</v>
      </c>
      <c r="J321" s="415"/>
      <c r="K321" s="418" t="e">
        <f>$K$178</f>
        <v>#REF!</v>
      </c>
      <c r="M321" s="415" t="e">
        <f>ROUND(K321*$C321,0)</f>
        <v>#REF!</v>
      </c>
      <c r="N321" s="415"/>
      <c r="O321" s="418" t="e">
        <f>$O$178</f>
        <v>#DIV/0!</v>
      </c>
      <c r="Q321" s="415" t="e">
        <f>ROUND(O321*$C321,0)</f>
        <v>#DIV/0!</v>
      </c>
      <c r="R321" s="415"/>
      <c r="S321" s="418" t="e">
        <f>$S$178</f>
        <v>#DIV/0!</v>
      </c>
      <c r="U321" s="415" t="e">
        <f>ROUND(S321*$C321,0)</f>
        <v>#DIV/0!</v>
      </c>
      <c r="AR321" s="413"/>
    </row>
    <row r="322" spans="1:44" hidden="1">
      <c r="A322" s="435" t="s">
        <v>461</v>
      </c>
      <c r="B322" s="435"/>
      <c r="C322" s="414">
        <v>3121618.3333333335</v>
      </c>
      <c r="D322" s="447">
        <v>10.628</v>
      </c>
      <c r="E322" s="398" t="s">
        <v>429</v>
      </c>
      <c r="F322" s="415">
        <f>ROUND(D322*C322/100,0)</f>
        <v>331766</v>
      </c>
      <c r="G322" s="447">
        <f>$G$179</f>
        <v>10.878</v>
      </c>
      <c r="H322" s="398" t="s">
        <v>429</v>
      </c>
      <c r="I322" s="415">
        <f>ROUND(G322*$C322/100,0)</f>
        <v>339570</v>
      </c>
      <c r="J322" s="415"/>
      <c r="K322" s="447" t="e">
        <f>$K$179</f>
        <v>#REF!</v>
      </c>
      <c r="L322" s="398" t="s">
        <v>429</v>
      </c>
      <c r="M322" s="415" t="e">
        <f>ROUND(K322*$C322/100,0)</f>
        <v>#REF!</v>
      </c>
      <c r="N322" s="415"/>
      <c r="O322" s="447" t="e">
        <f>$O$179</f>
        <v>#DIV/0!</v>
      </c>
      <c r="P322" s="398" t="s">
        <v>429</v>
      </c>
      <c r="Q322" s="415" t="e">
        <f>ROUND(O322*$C322/100,0)</f>
        <v>#DIV/0!</v>
      </c>
      <c r="R322" s="415"/>
      <c r="S322" s="447" t="e">
        <f>$S$179</f>
        <v>#DIV/0!</v>
      </c>
      <c r="T322" s="398" t="s">
        <v>429</v>
      </c>
      <c r="U322" s="415" t="e">
        <f>ROUND(S322*$C322/100,0)</f>
        <v>#DIV/0!</v>
      </c>
      <c r="AR322" s="413"/>
    </row>
    <row r="323" spans="1:44" hidden="1">
      <c r="A323" s="435" t="s">
        <v>462</v>
      </c>
      <c r="B323" s="435"/>
      <c r="C323" s="414">
        <v>9404351.6666666642</v>
      </c>
      <c r="D323" s="447">
        <v>7.3410000000000002</v>
      </c>
      <c r="E323" s="398" t="s">
        <v>429</v>
      </c>
      <c r="F323" s="415">
        <f>ROUND(D323*C323/100,0)</f>
        <v>690373</v>
      </c>
      <c r="G323" s="447">
        <f>$G$180</f>
        <v>7.5140000000000002</v>
      </c>
      <c r="H323" s="398" t="s">
        <v>429</v>
      </c>
      <c r="I323" s="415">
        <f>ROUND(G323*$C323/100,0)</f>
        <v>706643</v>
      </c>
      <c r="J323" s="415"/>
      <c r="K323" s="447" t="e">
        <f>$K$180</f>
        <v>#REF!</v>
      </c>
      <c r="L323" s="398" t="s">
        <v>429</v>
      </c>
      <c r="M323" s="415" t="e">
        <f>ROUND(K323*$C323/100,0)</f>
        <v>#REF!</v>
      </c>
      <c r="N323" s="415"/>
      <c r="O323" s="447" t="e">
        <f>$O$180</f>
        <v>#DIV/0!</v>
      </c>
      <c r="P323" s="398" t="s">
        <v>429</v>
      </c>
      <c r="Q323" s="415" t="e">
        <f>ROUND(O323*$C323/100,0)</f>
        <v>#DIV/0!</v>
      </c>
      <c r="R323" s="415"/>
      <c r="S323" s="447" t="e">
        <f>$S$180</f>
        <v>#DIV/0!</v>
      </c>
      <c r="T323" s="398" t="s">
        <v>429</v>
      </c>
      <c r="U323" s="415" t="e">
        <f>ROUND(S323*$C323/100,0)</f>
        <v>#DIV/0!</v>
      </c>
      <c r="AR323" s="413"/>
    </row>
    <row r="324" spans="1:44" hidden="1">
      <c r="A324" s="435" t="s">
        <v>463</v>
      </c>
      <c r="B324" s="435"/>
      <c r="C324" s="414">
        <v>4754181.0000000019</v>
      </c>
      <c r="D324" s="447">
        <v>6.3240000000000007</v>
      </c>
      <c r="E324" s="398" t="s">
        <v>429</v>
      </c>
      <c r="F324" s="415">
        <f>ROUND(D324*C324/100,0)</f>
        <v>300654</v>
      </c>
      <c r="G324" s="447">
        <f>$G$181</f>
        <v>6.4720000000000004</v>
      </c>
      <c r="H324" s="398" t="s">
        <v>429</v>
      </c>
      <c r="I324" s="415">
        <f>ROUND(G324*$C324/100,0)</f>
        <v>307691</v>
      </c>
      <c r="J324" s="415"/>
      <c r="K324" s="447" t="e">
        <f>$K$181</f>
        <v>#REF!</v>
      </c>
      <c r="L324" s="398" t="s">
        <v>429</v>
      </c>
      <c r="M324" s="415" t="e">
        <f>ROUND(K324*$C324/100,0)</f>
        <v>#REF!</v>
      </c>
      <c r="N324" s="415"/>
      <c r="O324" s="447" t="e">
        <f>$O$181</f>
        <v>#DIV/0!</v>
      </c>
      <c r="P324" s="398" t="s">
        <v>429</v>
      </c>
      <c r="Q324" s="415" t="e">
        <f>ROUND(O324*$C324/100,0)</f>
        <v>#DIV/0!</v>
      </c>
      <c r="R324" s="415"/>
      <c r="S324" s="447" t="e">
        <f>$S$181</f>
        <v>#DIV/0!</v>
      </c>
      <c r="T324" s="398" t="s">
        <v>429</v>
      </c>
      <c r="U324" s="415" t="e">
        <f>ROUND(S324*$C324/100,0)</f>
        <v>#DIV/0!</v>
      </c>
      <c r="AR324" s="413"/>
    </row>
    <row r="325" spans="1:44" hidden="1">
      <c r="A325" s="435" t="s">
        <v>464</v>
      </c>
      <c r="B325" s="435"/>
      <c r="C325" s="414">
        <v>13463.333333333332</v>
      </c>
      <c r="D325" s="464">
        <v>57</v>
      </c>
      <c r="E325" s="398" t="s">
        <v>429</v>
      </c>
      <c r="F325" s="415">
        <f>ROUND(D325*C325/100,0)</f>
        <v>7674</v>
      </c>
      <c r="G325" s="464">
        <f>$G$182</f>
        <v>58</v>
      </c>
      <c r="H325" s="398" t="s">
        <v>429</v>
      </c>
      <c r="I325" s="415">
        <f>ROUND(G325*$C325/100,0)</f>
        <v>7809</v>
      </c>
      <c r="J325" s="415"/>
      <c r="K325" s="464" t="str">
        <f>$K$182</f>
        <v xml:space="preserve"> </v>
      </c>
      <c r="L325" s="398" t="s">
        <v>429</v>
      </c>
      <c r="M325" s="415">
        <f>ROUND(K325*$C325/100,0)</f>
        <v>0</v>
      </c>
      <c r="N325" s="415"/>
      <c r="O325" s="464" t="e">
        <f>$O$182</f>
        <v>#DIV/0!</v>
      </c>
      <c r="P325" s="398" t="s">
        <v>429</v>
      </c>
      <c r="Q325" s="415" t="e">
        <f>ROUND(O325*$C325/100,0)</f>
        <v>#DIV/0!</v>
      </c>
      <c r="R325" s="415"/>
      <c r="S325" s="464" t="e">
        <f>$S$182</f>
        <v>#DIV/0!</v>
      </c>
      <c r="T325" s="398" t="s">
        <v>429</v>
      </c>
      <c r="U325" s="415" t="e">
        <f>ROUND(S325*$C325/100,0)</f>
        <v>#DIV/0!</v>
      </c>
      <c r="AR325" s="413"/>
    </row>
    <row r="326" spans="1:44" s="264" customFormat="1" hidden="1">
      <c r="A326" s="264" t="s">
        <v>465</v>
      </c>
      <c r="C326" s="265">
        <f>C322</f>
        <v>3121618.3333333335</v>
      </c>
      <c r="D326" s="263">
        <v>0</v>
      </c>
      <c r="F326" s="266"/>
      <c r="G326" s="421">
        <f>G183</f>
        <v>0</v>
      </c>
      <c r="H326" s="264" t="s">
        <v>429</v>
      </c>
      <c r="I326" s="266">
        <f t="shared" ref="I326:I328" si="66">ROUND(G326*$C326/100,0)</f>
        <v>0</v>
      </c>
      <c r="J326" s="266"/>
      <c r="K326" s="421" t="str">
        <f>K183</f>
        <v xml:space="preserve"> </v>
      </c>
      <c r="L326" s="264" t="s">
        <v>429</v>
      </c>
      <c r="M326" s="266">
        <f t="shared" ref="M326:M328" si="67">ROUND(K326*$C326/100,0)</f>
        <v>0</v>
      </c>
      <c r="N326" s="266"/>
      <c r="O326" s="421" t="str">
        <f>O183</f>
        <v xml:space="preserve"> </v>
      </c>
      <c r="P326" s="264" t="s">
        <v>429</v>
      </c>
      <c r="Q326" s="266">
        <f t="shared" ref="Q326:Q328" si="68">ROUND(O326*$C326/100,0)</f>
        <v>0</v>
      </c>
      <c r="R326" s="266"/>
      <c r="S326" s="421">
        <f>S183</f>
        <v>0</v>
      </c>
      <c r="T326" s="264" t="s">
        <v>429</v>
      </c>
      <c r="U326" s="266">
        <f t="shared" ref="U326:U328" si="69">ROUND(S326*$C326/100,0)</f>
        <v>0</v>
      </c>
      <c r="W326" s="420"/>
      <c r="Z326" s="423"/>
      <c r="AA326" s="423"/>
      <c r="AR326" s="267"/>
    </row>
    <row r="327" spans="1:44" s="264" customFormat="1" hidden="1">
      <c r="A327" s="264" t="s">
        <v>466</v>
      </c>
      <c r="C327" s="265">
        <f>C323</f>
        <v>9404351.6666666642</v>
      </c>
      <c r="D327" s="263">
        <v>0</v>
      </c>
      <c r="F327" s="266"/>
      <c r="G327" s="421">
        <f>G184</f>
        <v>0</v>
      </c>
      <c r="H327" s="264" t="s">
        <v>429</v>
      </c>
      <c r="I327" s="266">
        <f t="shared" si="66"/>
        <v>0</v>
      </c>
      <c r="J327" s="266"/>
      <c r="K327" s="421" t="str">
        <f>K184</f>
        <v xml:space="preserve"> </v>
      </c>
      <c r="L327" s="264" t="s">
        <v>429</v>
      </c>
      <c r="M327" s="266">
        <f t="shared" si="67"/>
        <v>0</v>
      </c>
      <c r="N327" s="266"/>
      <c r="O327" s="421" t="str">
        <f>O184</f>
        <v xml:space="preserve"> </v>
      </c>
      <c r="P327" s="264" t="s">
        <v>429</v>
      </c>
      <c r="Q327" s="266">
        <f t="shared" si="68"/>
        <v>0</v>
      </c>
      <c r="R327" s="266"/>
      <c r="S327" s="421">
        <f>S184</f>
        <v>0</v>
      </c>
      <c r="T327" s="264" t="s">
        <v>429</v>
      </c>
      <c r="U327" s="266">
        <f t="shared" si="69"/>
        <v>0</v>
      </c>
      <c r="W327" s="420"/>
      <c r="Z327" s="423"/>
      <c r="AA327" s="423"/>
      <c r="AR327" s="267"/>
    </row>
    <row r="328" spans="1:44" s="264" customFormat="1" hidden="1">
      <c r="A328" s="264" t="s">
        <v>467</v>
      </c>
      <c r="C328" s="265">
        <f>C324</f>
        <v>4754181.0000000019</v>
      </c>
      <c r="D328" s="263">
        <v>0</v>
      </c>
      <c r="F328" s="266"/>
      <c r="G328" s="421">
        <f>G185</f>
        <v>0</v>
      </c>
      <c r="H328" s="264" t="s">
        <v>429</v>
      </c>
      <c r="I328" s="266">
        <f t="shared" si="66"/>
        <v>0</v>
      </c>
      <c r="J328" s="266"/>
      <c r="K328" s="421" t="str">
        <f>K185</f>
        <v xml:space="preserve"> </v>
      </c>
      <c r="L328" s="264" t="s">
        <v>429</v>
      </c>
      <c r="M328" s="266">
        <f t="shared" si="67"/>
        <v>0</v>
      </c>
      <c r="N328" s="266"/>
      <c r="O328" s="421" t="str">
        <f>O185</f>
        <v xml:space="preserve"> </v>
      </c>
      <c r="P328" s="264" t="s">
        <v>429</v>
      </c>
      <c r="Q328" s="266">
        <f t="shared" si="68"/>
        <v>0</v>
      </c>
      <c r="R328" s="266"/>
      <c r="S328" s="421">
        <f>S185</f>
        <v>0</v>
      </c>
      <c r="T328" s="264" t="s">
        <v>429</v>
      </c>
      <c r="U328" s="266">
        <f t="shared" si="69"/>
        <v>0</v>
      </c>
      <c r="W328" s="420"/>
      <c r="Z328" s="423"/>
      <c r="AA328" s="423"/>
      <c r="AR328" s="267"/>
    </row>
    <row r="329" spans="1:44" hidden="1">
      <c r="A329" s="466" t="s">
        <v>471</v>
      </c>
      <c r="B329" s="435"/>
      <c r="C329" s="414"/>
      <c r="D329" s="467">
        <v>-0.01</v>
      </c>
      <c r="F329" s="415"/>
      <c r="G329" s="467">
        <v>-0.01</v>
      </c>
      <c r="I329" s="415"/>
      <c r="J329" s="415"/>
      <c r="K329" s="467">
        <v>-0.01</v>
      </c>
      <c r="M329" s="415"/>
      <c r="N329" s="415"/>
      <c r="O329" s="467">
        <v>-0.01</v>
      </c>
      <c r="Q329" s="415"/>
      <c r="R329" s="415"/>
      <c r="S329" s="467">
        <v>-0.01</v>
      </c>
      <c r="U329" s="415"/>
      <c r="AR329" s="413"/>
    </row>
    <row r="330" spans="1:44" hidden="1">
      <c r="A330" s="435" t="s">
        <v>455</v>
      </c>
      <c r="B330" s="435"/>
      <c r="C330" s="414">
        <v>0</v>
      </c>
      <c r="D330" s="463">
        <v>9.76</v>
      </c>
      <c r="E330" s="413"/>
      <c r="F330" s="415">
        <f>-ROUND(D330*$C330/100,0)</f>
        <v>0</v>
      </c>
      <c r="G330" s="463">
        <f>G317</f>
        <v>9.99</v>
      </c>
      <c r="H330" s="413"/>
      <c r="I330" s="415">
        <f>-ROUND(G330*$C330/100,0)</f>
        <v>0</v>
      </c>
      <c r="J330" s="415"/>
      <c r="K330" s="463">
        <f>K317</f>
        <v>9.76</v>
      </c>
      <c r="L330" s="413"/>
      <c r="M330" s="415">
        <f>-ROUND(K330*$C330/100,0)</f>
        <v>0</v>
      </c>
      <c r="N330" s="415"/>
      <c r="O330" s="463" t="str">
        <f>O317</f>
        <v xml:space="preserve"> </v>
      </c>
      <c r="P330" s="413"/>
      <c r="Q330" s="415">
        <f>-ROUND(O330*$C330/100,0)</f>
        <v>0</v>
      </c>
      <c r="R330" s="415"/>
      <c r="S330" s="463" t="str">
        <f>S317</f>
        <v xml:space="preserve"> </v>
      </c>
      <c r="T330" s="413"/>
      <c r="U330" s="415">
        <f>-ROUND(S330*$C330/100,0)</f>
        <v>0</v>
      </c>
      <c r="AR330" s="413"/>
    </row>
    <row r="331" spans="1:44" hidden="1">
      <c r="A331" s="435" t="s">
        <v>456</v>
      </c>
      <c r="B331" s="435"/>
      <c r="C331" s="414">
        <v>7.8666666666666698</v>
      </c>
      <c r="D331" s="463">
        <v>14.54</v>
      </c>
      <c r="E331" s="413"/>
      <c r="F331" s="415">
        <f t="shared" ref="F331:F333" si="70">-ROUND(D331*$C331/100,0)</f>
        <v>-1</v>
      </c>
      <c r="G331" s="463">
        <f>G318</f>
        <v>14.89</v>
      </c>
      <c r="H331" s="413"/>
      <c r="I331" s="415">
        <f>-ROUND(G331*$C331/100,0)</f>
        <v>-1</v>
      </c>
      <c r="J331" s="415"/>
      <c r="K331" s="463">
        <f>K318</f>
        <v>14.54</v>
      </c>
      <c r="L331" s="413"/>
      <c r="M331" s="415">
        <f>-ROUND(K331*$C331/100,0)</f>
        <v>-1</v>
      </c>
      <c r="N331" s="415"/>
      <c r="O331" s="463" t="str">
        <f>O318</f>
        <v xml:space="preserve"> </v>
      </c>
      <c r="P331" s="413"/>
      <c r="Q331" s="415">
        <f>-ROUND(O331*$C331/100,0)</f>
        <v>0</v>
      </c>
      <c r="R331" s="415"/>
      <c r="S331" s="463" t="str">
        <f>S318</f>
        <v xml:space="preserve"> </v>
      </c>
      <c r="T331" s="413"/>
      <c r="U331" s="415">
        <f>-ROUND(S331*$C331/100,0)</f>
        <v>0</v>
      </c>
      <c r="AR331" s="413"/>
    </row>
    <row r="332" spans="1:44" hidden="1">
      <c r="A332" s="435" t="s">
        <v>472</v>
      </c>
      <c r="B332" s="435"/>
      <c r="C332" s="414">
        <v>543</v>
      </c>
      <c r="D332" s="463">
        <v>1.02</v>
      </c>
      <c r="E332" s="413"/>
      <c r="F332" s="415">
        <f t="shared" si="70"/>
        <v>-6</v>
      </c>
      <c r="G332" s="463">
        <f>G319</f>
        <v>1.04</v>
      </c>
      <c r="H332" s="413"/>
      <c r="I332" s="415">
        <f>-ROUND(G332*$C332/100,0)</f>
        <v>-6</v>
      </c>
      <c r="J332" s="415"/>
      <c r="K332" s="463">
        <f>K319</f>
        <v>1.02</v>
      </c>
      <c r="L332" s="413"/>
      <c r="M332" s="415">
        <f>-ROUND(K332*$C332/100,0)</f>
        <v>-6</v>
      </c>
      <c r="N332" s="415"/>
      <c r="O332" s="463" t="str">
        <f>O319</f>
        <v xml:space="preserve"> </v>
      </c>
      <c r="P332" s="413"/>
      <c r="Q332" s="415">
        <f>-ROUND(O332*$C332/100,0)</f>
        <v>0</v>
      </c>
      <c r="R332" s="415"/>
      <c r="S332" s="463" t="str">
        <f>S319</f>
        <v xml:space="preserve"> </v>
      </c>
      <c r="T332" s="413"/>
      <c r="U332" s="415">
        <f>-ROUND(S332*$C332/100,0)</f>
        <v>0</v>
      </c>
      <c r="AR332" s="413"/>
    </row>
    <row r="333" spans="1:44" hidden="1">
      <c r="A333" s="435" t="s">
        <v>473</v>
      </c>
      <c r="B333" s="435"/>
      <c r="C333" s="414">
        <v>722</v>
      </c>
      <c r="D333" s="463">
        <v>3.7</v>
      </c>
      <c r="F333" s="415">
        <f t="shared" si="70"/>
        <v>-27</v>
      </c>
      <c r="G333" s="463">
        <f>G321</f>
        <v>3.8</v>
      </c>
      <c r="I333" s="415">
        <f>-ROUND(G333*$C333/100,0)</f>
        <v>-27</v>
      </c>
      <c r="J333" s="415"/>
      <c r="K333" s="463" t="e">
        <f>K321</f>
        <v>#REF!</v>
      </c>
      <c r="M333" s="415" t="e">
        <f>-ROUND(K333*$C333/100,0)</f>
        <v>#REF!</v>
      </c>
      <c r="N333" s="415"/>
      <c r="O333" s="463" t="e">
        <f>O321</f>
        <v>#DIV/0!</v>
      </c>
      <c r="Q333" s="415" t="e">
        <f>-ROUND(O333*$C333/100,0)</f>
        <v>#DIV/0!</v>
      </c>
      <c r="R333" s="415"/>
      <c r="S333" s="463" t="e">
        <f>S321</f>
        <v>#DIV/0!</v>
      </c>
      <c r="U333" s="415" t="e">
        <f>-ROUND(S333*$C333/100,0)</f>
        <v>#DIV/0!</v>
      </c>
      <c r="AR333" s="413"/>
    </row>
    <row r="334" spans="1:44" hidden="1">
      <c r="A334" s="435" t="s">
        <v>474</v>
      </c>
      <c r="B334" s="435"/>
      <c r="C334" s="414">
        <v>7866.6666666666697</v>
      </c>
      <c r="D334" s="469">
        <v>10.628</v>
      </c>
      <c r="E334" s="398" t="s">
        <v>429</v>
      </c>
      <c r="F334" s="415">
        <f>ROUND(D334*$C334/100*D329,0)</f>
        <v>-8</v>
      </c>
      <c r="G334" s="469">
        <f>G322</f>
        <v>10.878</v>
      </c>
      <c r="H334" s="398" t="s">
        <v>429</v>
      </c>
      <c r="I334" s="415">
        <f>ROUND(G334*$C334/100*G329,0)</f>
        <v>-9</v>
      </c>
      <c r="J334" s="415"/>
      <c r="K334" s="469" t="e">
        <f>K322</f>
        <v>#REF!</v>
      </c>
      <c r="L334" s="398" t="s">
        <v>429</v>
      </c>
      <c r="M334" s="415" t="e">
        <f>ROUND(K334*$C334/100*K329,0)</f>
        <v>#REF!</v>
      </c>
      <c r="N334" s="415"/>
      <c r="O334" s="469" t="e">
        <f>O322</f>
        <v>#DIV/0!</v>
      </c>
      <c r="P334" s="398" t="s">
        <v>429</v>
      </c>
      <c r="Q334" s="415" t="e">
        <f>ROUND(O334*$C334/100*O329,0)</f>
        <v>#DIV/0!</v>
      </c>
      <c r="R334" s="415"/>
      <c r="S334" s="469" t="e">
        <f>S322</f>
        <v>#DIV/0!</v>
      </c>
      <c r="T334" s="398" t="s">
        <v>429</v>
      </c>
      <c r="U334" s="415" t="e">
        <f>ROUND(S334*$C334/100*S329,0)</f>
        <v>#DIV/0!</v>
      </c>
      <c r="AR334" s="413"/>
    </row>
    <row r="335" spans="1:44" hidden="1">
      <c r="A335" s="435" t="s">
        <v>462</v>
      </c>
      <c r="B335" s="435"/>
      <c r="C335" s="414">
        <v>62933.333333333299</v>
      </c>
      <c r="D335" s="469">
        <v>7.3410000000000002</v>
      </c>
      <c r="E335" s="398" t="s">
        <v>429</v>
      </c>
      <c r="F335" s="415">
        <f>ROUND(D335*$C335/100*D329,0)</f>
        <v>-46</v>
      </c>
      <c r="G335" s="469">
        <f>G323</f>
        <v>7.5140000000000002</v>
      </c>
      <c r="H335" s="398" t="s">
        <v>429</v>
      </c>
      <c r="I335" s="415">
        <f>ROUND(G335*$C335/100*G329,0)</f>
        <v>-47</v>
      </c>
      <c r="J335" s="415"/>
      <c r="K335" s="469" t="e">
        <f>K323</f>
        <v>#REF!</v>
      </c>
      <c r="L335" s="398" t="s">
        <v>429</v>
      </c>
      <c r="M335" s="415" t="e">
        <f>ROUND(K335*$C335/100*K329,0)</f>
        <v>#REF!</v>
      </c>
      <c r="N335" s="415"/>
      <c r="O335" s="469" t="e">
        <f>O323</f>
        <v>#DIV/0!</v>
      </c>
      <c r="P335" s="398" t="s">
        <v>429</v>
      </c>
      <c r="Q335" s="415" t="e">
        <f>ROUND(O335*$C335/100*O329,0)</f>
        <v>#DIV/0!</v>
      </c>
      <c r="R335" s="415"/>
      <c r="S335" s="469" t="e">
        <f>S323</f>
        <v>#DIV/0!</v>
      </c>
      <c r="T335" s="398" t="s">
        <v>429</v>
      </c>
      <c r="U335" s="415" t="e">
        <f>ROUND(S335*$C335/100*S329,0)</f>
        <v>#DIV/0!</v>
      </c>
      <c r="AR335" s="413"/>
    </row>
    <row r="336" spans="1:44" hidden="1">
      <c r="A336" s="435" t="s">
        <v>463</v>
      </c>
      <c r="B336" s="435"/>
      <c r="C336" s="414">
        <v>232200.00000000003</v>
      </c>
      <c r="D336" s="469">
        <v>6.3240000000000007</v>
      </c>
      <c r="E336" s="398" t="s">
        <v>429</v>
      </c>
      <c r="F336" s="415">
        <f>ROUND(D336*$C336/100*D329,0)</f>
        <v>-147</v>
      </c>
      <c r="G336" s="469">
        <f>G324</f>
        <v>6.4720000000000004</v>
      </c>
      <c r="H336" s="398" t="s">
        <v>429</v>
      </c>
      <c r="I336" s="415">
        <f>ROUND(G336*$C336/100*G329,0)</f>
        <v>-150</v>
      </c>
      <c r="J336" s="415"/>
      <c r="K336" s="469" t="e">
        <f>K324</f>
        <v>#REF!</v>
      </c>
      <c r="L336" s="398" t="s">
        <v>429</v>
      </c>
      <c r="M336" s="415" t="e">
        <f>ROUND(K336*$C336/100*K329,0)</f>
        <v>#REF!</v>
      </c>
      <c r="N336" s="415"/>
      <c r="O336" s="469" t="e">
        <f>O324</f>
        <v>#DIV/0!</v>
      </c>
      <c r="P336" s="398" t="s">
        <v>429</v>
      </c>
      <c r="Q336" s="415" t="e">
        <f>ROUND(O336*$C336/100*O329,0)</f>
        <v>#DIV/0!</v>
      </c>
      <c r="R336" s="415"/>
      <c r="S336" s="469" t="e">
        <f>S324</f>
        <v>#DIV/0!</v>
      </c>
      <c r="T336" s="398" t="s">
        <v>429</v>
      </c>
      <c r="U336" s="415" t="e">
        <f>ROUND(S336*$C336/100*S329,0)</f>
        <v>#DIV/0!</v>
      </c>
      <c r="AR336" s="413"/>
    </row>
    <row r="337" spans="1:44" hidden="1">
      <c r="A337" s="435" t="s">
        <v>464</v>
      </c>
      <c r="B337" s="435"/>
      <c r="C337" s="414">
        <v>475.4</v>
      </c>
      <c r="D337" s="470">
        <v>57</v>
      </c>
      <c r="E337" s="398" t="s">
        <v>429</v>
      </c>
      <c r="F337" s="415">
        <f>ROUND(D337*$C337/100*D329,0)</f>
        <v>-3</v>
      </c>
      <c r="G337" s="470">
        <f>G325</f>
        <v>58</v>
      </c>
      <c r="H337" s="398" t="s">
        <v>429</v>
      </c>
      <c r="I337" s="415">
        <f>ROUND(G337*$C337/100*G329,0)</f>
        <v>-3</v>
      </c>
      <c r="J337" s="415"/>
      <c r="K337" s="470" t="str">
        <f>K325</f>
        <v xml:space="preserve"> </v>
      </c>
      <c r="L337" s="398" t="s">
        <v>429</v>
      </c>
      <c r="M337" s="415">
        <f>ROUND(K337*$C337/100*K329,0)</f>
        <v>0</v>
      </c>
      <c r="N337" s="415"/>
      <c r="O337" s="470" t="e">
        <f>O325</f>
        <v>#DIV/0!</v>
      </c>
      <c r="P337" s="398" t="s">
        <v>429</v>
      </c>
      <c r="Q337" s="415" t="e">
        <f>ROUND(O337*$C337/100*O329,0)</f>
        <v>#DIV/0!</v>
      </c>
      <c r="R337" s="415"/>
      <c r="S337" s="470" t="e">
        <f>S325</f>
        <v>#DIV/0!</v>
      </c>
      <c r="T337" s="398" t="s">
        <v>429</v>
      </c>
      <c r="U337" s="415" t="e">
        <f>ROUND(S337*$C337/100*S329,0)</f>
        <v>#DIV/0!</v>
      </c>
      <c r="AR337" s="413"/>
    </row>
    <row r="338" spans="1:44" hidden="1">
      <c r="A338" s="435" t="s">
        <v>475</v>
      </c>
      <c r="B338" s="435"/>
      <c r="C338" s="414">
        <v>7.8666666666666698</v>
      </c>
      <c r="D338" s="418">
        <v>60</v>
      </c>
      <c r="F338" s="415">
        <f>ROUND(D338*C338,0)</f>
        <v>472</v>
      </c>
      <c r="G338" s="418">
        <f>$G$198</f>
        <v>60</v>
      </c>
      <c r="I338" s="415">
        <f>ROUND(G338*$C338,0)</f>
        <v>472</v>
      </c>
      <c r="J338" s="415"/>
      <c r="K338" s="418" t="str">
        <f>$K$198</f>
        <v xml:space="preserve"> </v>
      </c>
      <c r="M338" s="415">
        <f>ROUND(K338*$C338,0)</f>
        <v>0</v>
      </c>
      <c r="N338" s="415"/>
      <c r="O338" s="418" t="e">
        <f>$O$198</f>
        <v>#DIV/0!</v>
      </c>
      <c r="Q338" s="415" t="e">
        <f>ROUND(O338*$C338,0)</f>
        <v>#DIV/0!</v>
      </c>
      <c r="R338" s="415"/>
      <c r="S338" s="418" t="e">
        <f>$S$198</f>
        <v>#DIV/0!</v>
      </c>
      <c r="U338" s="415" t="e">
        <f>ROUND(S338*$C338,0)</f>
        <v>#DIV/0!</v>
      </c>
      <c r="AR338" s="413"/>
    </row>
    <row r="339" spans="1:44" hidden="1">
      <c r="A339" s="435" t="s">
        <v>476</v>
      </c>
      <c r="B339" s="435"/>
      <c r="C339" s="414">
        <v>543</v>
      </c>
      <c r="D339" s="471">
        <v>-30</v>
      </c>
      <c r="E339" s="398" t="s">
        <v>429</v>
      </c>
      <c r="F339" s="415">
        <f>ROUND(D339*C339/100,0)</f>
        <v>-163</v>
      </c>
      <c r="G339" s="471">
        <f>$G$199</f>
        <v>-30</v>
      </c>
      <c r="H339" s="398" t="s">
        <v>429</v>
      </c>
      <c r="I339" s="415">
        <f>ROUND(G339*$C339/100,0)</f>
        <v>-163</v>
      </c>
      <c r="J339" s="415"/>
      <c r="K339" s="471">
        <f>$K$199</f>
        <v>-30</v>
      </c>
      <c r="L339" s="398" t="s">
        <v>429</v>
      </c>
      <c r="M339" s="415">
        <f>ROUND(K339*$C339/100,0)</f>
        <v>-163</v>
      </c>
      <c r="N339" s="415"/>
      <c r="O339" s="471" t="str">
        <f>$O$199</f>
        <v xml:space="preserve"> </v>
      </c>
      <c r="P339" s="398" t="s">
        <v>429</v>
      </c>
      <c r="Q339" s="415">
        <f>ROUND(O339*$C339/100,0)</f>
        <v>0</v>
      </c>
      <c r="R339" s="415"/>
      <c r="S339" s="471" t="str">
        <f>$S$199</f>
        <v xml:space="preserve"> </v>
      </c>
      <c r="T339" s="398" t="s">
        <v>429</v>
      </c>
      <c r="U339" s="415">
        <f>ROUND(S339*$C339/100,0)</f>
        <v>0</v>
      </c>
      <c r="AR339" s="413"/>
    </row>
    <row r="340" spans="1:44" s="264" customFormat="1" hidden="1">
      <c r="A340" s="264" t="s">
        <v>465</v>
      </c>
      <c r="C340" s="265">
        <f>C334</f>
        <v>7866.6666666666697</v>
      </c>
      <c r="D340" s="263">
        <v>0</v>
      </c>
      <c r="F340" s="266"/>
      <c r="G340" s="421">
        <f>G183</f>
        <v>0</v>
      </c>
      <c r="H340" s="264" t="s">
        <v>429</v>
      </c>
      <c r="I340" s="266">
        <f>ROUND(G340*$C340/100*G329,0)</f>
        <v>0</v>
      </c>
      <c r="J340" s="266"/>
      <c r="K340" s="421" t="str">
        <f>K183</f>
        <v xml:space="preserve"> </v>
      </c>
      <c r="L340" s="264" t="s">
        <v>429</v>
      </c>
      <c r="M340" s="266">
        <f>ROUND(K340*$C340/100*K329,0)</f>
        <v>0</v>
      </c>
      <c r="N340" s="266"/>
      <c r="O340" s="421" t="str">
        <f>O183</f>
        <v xml:space="preserve"> </v>
      </c>
      <c r="P340" s="264" t="s">
        <v>429</v>
      </c>
      <c r="Q340" s="266">
        <f>ROUND(O340*$C340/100*O329,0)</f>
        <v>0</v>
      </c>
      <c r="R340" s="266"/>
      <c r="S340" s="421">
        <f>S183</f>
        <v>0</v>
      </c>
      <c r="T340" s="264" t="s">
        <v>429</v>
      </c>
      <c r="U340" s="266">
        <f>ROUND(S340*$C340/100*S329,0)</f>
        <v>0</v>
      </c>
      <c r="W340" s="420"/>
      <c r="Z340" s="423"/>
      <c r="AA340" s="423"/>
      <c r="AR340" s="267"/>
    </row>
    <row r="341" spans="1:44" s="264" customFormat="1" hidden="1">
      <c r="A341" s="264" t="s">
        <v>466</v>
      </c>
      <c r="C341" s="265">
        <f>C335</f>
        <v>62933.333333333299</v>
      </c>
      <c r="D341" s="263">
        <v>0</v>
      </c>
      <c r="F341" s="266"/>
      <c r="G341" s="421">
        <f>G184</f>
        <v>0</v>
      </c>
      <c r="H341" s="264" t="s">
        <v>429</v>
      </c>
      <c r="I341" s="266">
        <f>ROUND(G341*$C341/100*G329,0)</f>
        <v>0</v>
      </c>
      <c r="J341" s="266"/>
      <c r="K341" s="421" t="str">
        <f>K184</f>
        <v xml:space="preserve"> </v>
      </c>
      <c r="L341" s="264" t="s">
        <v>429</v>
      </c>
      <c r="M341" s="266">
        <f>ROUND(K341*$C341/100*K329,0)</f>
        <v>0</v>
      </c>
      <c r="N341" s="266"/>
      <c r="O341" s="421" t="str">
        <f>O184</f>
        <v xml:space="preserve"> </v>
      </c>
      <c r="P341" s="264" t="s">
        <v>429</v>
      </c>
      <c r="Q341" s="266">
        <f>ROUND(O341*$C341/100*O329,0)</f>
        <v>0</v>
      </c>
      <c r="R341" s="266"/>
      <c r="S341" s="421">
        <f>S184</f>
        <v>0</v>
      </c>
      <c r="T341" s="264" t="s">
        <v>429</v>
      </c>
      <c r="U341" s="266">
        <f>ROUND(S341*$C341/100*S329,0)</f>
        <v>0</v>
      </c>
      <c r="W341" s="420"/>
      <c r="Z341" s="423"/>
      <c r="AA341" s="423"/>
      <c r="AR341" s="267"/>
    </row>
    <row r="342" spans="1:44" s="264" customFormat="1" hidden="1">
      <c r="A342" s="264" t="s">
        <v>467</v>
      </c>
      <c r="C342" s="265">
        <f>C336</f>
        <v>232200.00000000003</v>
      </c>
      <c r="D342" s="263">
        <v>0</v>
      </c>
      <c r="F342" s="266"/>
      <c r="G342" s="421">
        <f>G185</f>
        <v>0</v>
      </c>
      <c r="H342" s="264" t="s">
        <v>429</v>
      </c>
      <c r="I342" s="266">
        <f>ROUND(G342*$C342/100*G329,0)</f>
        <v>0</v>
      </c>
      <c r="J342" s="266"/>
      <c r="K342" s="421" t="str">
        <f>K185</f>
        <v xml:space="preserve"> </v>
      </c>
      <c r="L342" s="264" t="s">
        <v>429</v>
      </c>
      <c r="M342" s="266">
        <f>ROUND(K342*$C342/100*K329,0)</f>
        <v>0</v>
      </c>
      <c r="N342" s="266"/>
      <c r="O342" s="421" t="str">
        <f>O185</f>
        <v xml:space="preserve"> </v>
      </c>
      <c r="P342" s="264" t="s">
        <v>429</v>
      </c>
      <c r="Q342" s="266">
        <f>ROUND(O342*$C342/100*O329,0)</f>
        <v>0</v>
      </c>
      <c r="R342" s="266"/>
      <c r="S342" s="421">
        <f>S185</f>
        <v>0</v>
      </c>
      <c r="T342" s="264" t="s">
        <v>429</v>
      </c>
      <c r="U342" s="266">
        <f>ROUND(S342*$C342/100*S329,0)</f>
        <v>0</v>
      </c>
      <c r="W342" s="420"/>
      <c r="Z342" s="423"/>
      <c r="AA342" s="423"/>
      <c r="AR342" s="267"/>
    </row>
    <row r="343" spans="1:44" hidden="1">
      <c r="A343" s="435" t="s">
        <v>443</v>
      </c>
      <c r="B343" s="435"/>
      <c r="C343" s="414">
        <f>SUM(C322:C324)</f>
        <v>17280151</v>
      </c>
      <c r="D343" s="464"/>
      <c r="F343" s="415">
        <f>SUM(F317:F339)</f>
        <v>1577616</v>
      </c>
      <c r="G343" s="464"/>
      <c r="I343" s="415">
        <f>SUM(I317:I342)</f>
        <v>1614996</v>
      </c>
      <c r="J343" s="415"/>
      <c r="K343" s="464"/>
      <c r="M343" s="415" t="e">
        <f>SUM(M317:M342)</f>
        <v>#REF!</v>
      </c>
      <c r="N343" s="415"/>
      <c r="O343" s="464"/>
      <c r="Q343" s="415" t="e">
        <f>SUM(Q317:Q342)</f>
        <v>#DIV/0!</v>
      </c>
      <c r="R343" s="415"/>
      <c r="S343" s="464"/>
      <c r="U343" s="415" t="e">
        <f>SUM(U317:U342)</f>
        <v>#DIV/0!</v>
      </c>
      <c r="AR343" s="413"/>
    </row>
    <row r="344" spans="1:44" hidden="1">
      <c r="A344" s="435" t="s">
        <v>413</v>
      </c>
      <c r="B344" s="435"/>
      <c r="C344" s="484">
        <v>53727.522773253761</v>
      </c>
      <c r="F344" s="475">
        <v>4976.1641860674354</v>
      </c>
      <c r="I344" s="475">
        <f>F344</f>
        <v>4976.1641860674354</v>
      </c>
      <c r="J344" s="413"/>
      <c r="M344" s="475" t="e">
        <f>M204/I204*I344</f>
        <v>#DIV/0!</v>
      </c>
      <c r="N344" s="413"/>
      <c r="Q344" s="475" t="e">
        <f>Q204/I204*I344</f>
        <v>#DIV/0!</v>
      </c>
      <c r="R344" s="413"/>
      <c r="U344" s="475" t="e">
        <f>U204/I204*I344</f>
        <v>#DIV/0!</v>
      </c>
      <c r="V344" s="439"/>
      <c r="W344" s="279"/>
      <c r="AR344" s="413"/>
    </row>
    <row r="345" spans="1:44" ht="16.5" hidden="1" thickBot="1">
      <c r="A345" s="435" t="s">
        <v>444</v>
      </c>
      <c r="B345" s="435"/>
      <c r="C345" s="454">
        <f>SUM(C343:C344)</f>
        <v>17333878.522773255</v>
      </c>
      <c r="D345" s="482"/>
      <c r="E345" s="477"/>
      <c r="F345" s="478">
        <f>F343+F344</f>
        <v>1582592.1641860674</v>
      </c>
      <c r="G345" s="482"/>
      <c r="H345" s="477"/>
      <c r="I345" s="478">
        <f>I343+I344</f>
        <v>1619972.1641860674</v>
      </c>
      <c r="J345" s="413"/>
      <c r="K345" s="482"/>
      <c r="L345" s="477"/>
      <c r="M345" s="478" t="e">
        <f>M343+M344</f>
        <v>#REF!</v>
      </c>
      <c r="N345" s="478"/>
      <c r="O345" s="482"/>
      <c r="P345" s="477"/>
      <c r="Q345" s="478" t="e">
        <f>Q343+Q344</f>
        <v>#DIV/0!</v>
      </c>
      <c r="R345" s="478"/>
      <c r="S345" s="482"/>
      <c r="T345" s="477"/>
      <c r="U345" s="478" t="e">
        <f>U343+U344</f>
        <v>#DIV/0!</v>
      </c>
      <c r="V345" s="440"/>
      <c r="W345" s="441"/>
      <c r="AR345" s="413"/>
    </row>
    <row r="346" spans="1:44" hidden="1">
      <c r="A346" s="435"/>
      <c r="B346" s="435"/>
      <c r="C346" s="414"/>
      <c r="D346" s="485"/>
      <c r="E346" s="435"/>
      <c r="F346" s="413"/>
      <c r="G346" s="485"/>
      <c r="H346" s="435"/>
      <c r="I346" s="413"/>
      <c r="J346" s="413"/>
      <c r="K346" s="485"/>
      <c r="L346" s="435"/>
      <c r="M346" s="413"/>
      <c r="N346" s="413"/>
      <c r="O346" s="485"/>
      <c r="P346" s="435"/>
      <c r="Q346" s="413"/>
      <c r="R346" s="413"/>
      <c r="S346" s="485"/>
      <c r="T346" s="435"/>
      <c r="U346" s="413"/>
      <c r="AR346" s="413"/>
    </row>
    <row r="347" spans="1:44" hidden="1">
      <c r="A347" s="412" t="s">
        <v>483</v>
      </c>
      <c r="B347" s="435"/>
      <c r="C347" s="435"/>
      <c r="D347" s="415"/>
      <c r="E347" s="435"/>
      <c r="F347" s="435"/>
      <c r="G347" s="415"/>
      <c r="H347" s="435"/>
      <c r="I347" s="435"/>
      <c r="J347" s="435"/>
      <c r="K347" s="415"/>
      <c r="L347" s="435"/>
      <c r="M347" s="435"/>
      <c r="N347" s="435"/>
      <c r="O347" s="415"/>
      <c r="P347" s="435"/>
      <c r="Q347" s="435"/>
      <c r="R347" s="435"/>
      <c r="S347" s="415"/>
      <c r="T347" s="435"/>
      <c r="U347" s="435"/>
      <c r="AR347" s="413"/>
    </row>
    <row r="348" spans="1:44" hidden="1">
      <c r="A348" s="435" t="s">
        <v>477</v>
      </c>
      <c r="B348" s="435"/>
      <c r="C348" s="435"/>
      <c r="D348" s="415"/>
      <c r="E348" s="435"/>
      <c r="F348" s="435"/>
      <c r="G348" s="415"/>
      <c r="H348" s="435"/>
      <c r="I348" s="435"/>
      <c r="J348" s="435"/>
      <c r="K348" s="415"/>
      <c r="L348" s="435"/>
      <c r="M348" s="435"/>
      <c r="N348" s="435"/>
      <c r="O348" s="415"/>
      <c r="P348" s="435"/>
      <c r="Q348" s="435"/>
      <c r="R348" s="435"/>
      <c r="S348" s="415"/>
      <c r="T348" s="435"/>
      <c r="U348" s="435"/>
      <c r="AR348" s="413"/>
    </row>
    <row r="349" spans="1:44" hidden="1">
      <c r="A349" s="435"/>
      <c r="B349" s="435"/>
      <c r="C349" s="435"/>
      <c r="D349" s="415"/>
      <c r="E349" s="435"/>
      <c r="F349" s="435"/>
      <c r="G349" s="415"/>
      <c r="H349" s="435"/>
      <c r="I349" s="435"/>
      <c r="J349" s="435"/>
      <c r="K349" s="415"/>
      <c r="L349" s="435"/>
      <c r="M349" s="435"/>
      <c r="N349" s="435"/>
      <c r="O349" s="415"/>
      <c r="P349" s="435"/>
      <c r="Q349" s="435"/>
      <c r="R349" s="435"/>
      <c r="S349" s="415"/>
      <c r="T349" s="435"/>
      <c r="U349" s="435"/>
      <c r="AR349" s="413"/>
    </row>
    <row r="350" spans="1:44" hidden="1">
      <c r="A350" s="435" t="s">
        <v>458</v>
      </c>
      <c r="B350" s="435"/>
      <c r="C350" s="414"/>
      <c r="D350" s="415"/>
      <c r="E350" s="435"/>
      <c r="F350" s="435"/>
      <c r="G350" s="415"/>
      <c r="H350" s="435"/>
      <c r="I350" s="435"/>
      <c r="J350" s="435"/>
      <c r="K350" s="415"/>
      <c r="L350" s="435"/>
      <c r="M350" s="435"/>
      <c r="N350" s="435"/>
      <c r="O350" s="415"/>
      <c r="P350" s="435"/>
      <c r="Q350" s="435"/>
      <c r="R350" s="435"/>
      <c r="S350" s="415"/>
      <c r="T350" s="435"/>
      <c r="U350" s="435"/>
      <c r="AR350" s="413"/>
    </row>
    <row r="351" spans="1:44" hidden="1">
      <c r="A351" s="435" t="s">
        <v>484</v>
      </c>
      <c r="B351" s="435"/>
      <c r="C351" s="414">
        <f>C386+C421</f>
        <v>4499.0963483023515</v>
      </c>
      <c r="D351" s="445">
        <v>9.76</v>
      </c>
      <c r="F351" s="415">
        <f>ROUND(D351*$C351,0)</f>
        <v>43911</v>
      </c>
      <c r="G351" s="445">
        <f>$G$173</f>
        <v>9.99</v>
      </c>
      <c r="I351" s="415">
        <f>I386+I421</f>
        <v>44946</v>
      </c>
      <c r="J351" s="415"/>
      <c r="K351" s="445">
        <f>$K$173</f>
        <v>9.76</v>
      </c>
      <c r="M351" s="415">
        <f>M386+M421</f>
        <v>43912</v>
      </c>
      <c r="N351" s="415"/>
      <c r="O351" s="445" t="str">
        <f>$O$173</f>
        <v xml:space="preserve"> </v>
      </c>
      <c r="Q351" s="415">
        <f>Q386+Q421</f>
        <v>0</v>
      </c>
      <c r="R351" s="415"/>
      <c r="S351" s="445" t="str">
        <f>$S$173</f>
        <v xml:space="preserve"> </v>
      </c>
      <c r="U351" s="415">
        <f>U386+U421</f>
        <v>0</v>
      </c>
      <c r="AR351" s="413"/>
    </row>
    <row r="352" spans="1:44" hidden="1">
      <c r="A352" s="435" t="s">
        <v>456</v>
      </c>
      <c r="B352" s="435"/>
      <c r="C352" s="414">
        <f>C387+C422</f>
        <v>0</v>
      </c>
      <c r="D352" s="445">
        <v>14.54</v>
      </c>
      <c r="E352" s="460"/>
      <c r="F352" s="415">
        <f t="shared" ref="F352:F353" si="71">ROUND(D352*$C352,0)</f>
        <v>0</v>
      </c>
      <c r="G352" s="445">
        <f>$G$174</f>
        <v>14.89</v>
      </c>
      <c r="H352" s="460"/>
      <c r="I352" s="415">
        <f>I387+I422</f>
        <v>0</v>
      </c>
      <c r="J352" s="415"/>
      <c r="K352" s="445">
        <f>$K$174</f>
        <v>14.54</v>
      </c>
      <c r="L352" s="460"/>
      <c r="M352" s="415">
        <f>M387+M422</f>
        <v>0</v>
      </c>
      <c r="N352" s="415"/>
      <c r="O352" s="445" t="str">
        <f>$O$174</f>
        <v xml:space="preserve"> </v>
      </c>
      <c r="P352" s="460"/>
      <c r="Q352" s="415">
        <f>Q387+Q422</f>
        <v>0</v>
      </c>
      <c r="R352" s="415"/>
      <c r="S352" s="445" t="str">
        <f>$S$174</f>
        <v xml:space="preserve"> </v>
      </c>
      <c r="T352" s="460"/>
      <c r="U352" s="415">
        <f>U387+U422</f>
        <v>0</v>
      </c>
      <c r="AR352" s="413"/>
    </row>
    <row r="353" spans="1:44" hidden="1">
      <c r="A353" s="435" t="s">
        <v>457</v>
      </c>
      <c r="B353" s="435"/>
      <c r="C353" s="414">
        <f>C388+C423</f>
        <v>0</v>
      </c>
      <c r="D353" s="445">
        <v>1.02</v>
      </c>
      <c r="E353" s="460"/>
      <c r="F353" s="415">
        <f t="shared" si="71"/>
        <v>0</v>
      </c>
      <c r="G353" s="445">
        <f>$G$175</f>
        <v>1.04</v>
      </c>
      <c r="H353" s="460"/>
      <c r="I353" s="415">
        <f>I388+I423</f>
        <v>0</v>
      </c>
      <c r="J353" s="415"/>
      <c r="K353" s="445">
        <f>$K$175</f>
        <v>1.02</v>
      </c>
      <c r="L353" s="460"/>
      <c r="M353" s="415">
        <f>M388+M423</f>
        <v>0</v>
      </c>
      <c r="N353" s="415"/>
      <c r="O353" s="445" t="str">
        <f>$O$175</f>
        <v xml:space="preserve"> </v>
      </c>
      <c r="P353" s="460"/>
      <c r="Q353" s="415">
        <f>Q388+Q423</f>
        <v>0</v>
      </c>
      <c r="R353" s="415"/>
      <c r="S353" s="445" t="str">
        <f>$S$175</f>
        <v xml:space="preserve"> </v>
      </c>
      <c r="T353" s="460"/>
      <c r="U353" s="415">
        <f>U388+U423</f>
        <v>0</v>
      </c>
      <c r="AR353" s="413"/>
    </row>
    <row r="354" spans="1:44" hidden="1">
      <c r="A354" s="435" t="s">
        <v>459</v>
      </c>
      <c r="B354" s="435"/>
      <c r="C354" s="414">
        <f>SUM(C351:C352)</f>
        <v>4499.0963483023515</v>
      </c>
      <c r="D354" s="445"/>
      <c r="F354" s="415"/>
      <c r="G354" s="445"/>
      <c r="I354" s="415"/>
      <c r="J354" s="415"/>
      <c r="K354" s="445"/>
      <c r="M354" s="415"/>
      <c r="N354" s="415"/>
      <c r="O354" s="445"/>
      <c r="Q354" s="415"/>
      <c r="R354" s="415"/>
      <c r="S354" s="445"/>
      <c r="U354" s="415"/>
      <c r="AR354" s="413"/>
    </row>
    <row r="355" spans="1:44" hidden="1">
      <c r="A355" s="435" t="s">
        <v>412</v>
      </c>
      <c r="B355" s="435"/>
      <c r="C355" s="414">
        <f t="shared" ref="C355:C360" si="72">C390+C425</f>
        <v>1449.1000000000033</v>
      </c>
      <c r="D355" s="445"/>
      <c r="F355" s="415"/>
      <c r="G355" s="445"/>
      <c r="I355" s="415"/>
      <c r="J355" s="415"/>
      <c r="K355" s="445"/>
      <c r="M355" s="415"/>
      <c r="N355" s="415"/>
      <c r="O355" s="445"/>
      <c r="Q355" s="415"/>
      <c r="R355" s="415"/>
      <c r="S355" s="445"/>
      <c r="U355" s="415"/>
      <c r="AR355" s="413"/>
    </row>
    <row r="356" spans="1:44" hidden="1">
      <c r="A356" s="435" t="s">
        <v>460</v>
      </c>
      <c r="B356" s="435"/>
      <c r="C356" s="414">
        <f t="shared" si="72"/>
        <v>0</v>
      </c>
      <c r="D356" s="418">
        <v>3.7</v>
      </c>
      <c r="F356" s="415">
        <f>ROUND(D356*C356,0)</f>
        <v>0</v>
      </c>
      <c r="G356" s="418">
        <f>$G$178</f>
        <v>3.8</v>
      </c>
      <c r="I356" s="415">
        <f>I391+I426</f>
        <v>0</v>
      </c>
      <c r="J356" s="415"/>
      <c r="K356" s="418" t="e">
        <f>$K$178</f>
        <v>#REF!</v>
      </c>
      <c r="M356" s="415" t="e">
        <f>M391+M426</f>
        <v>#REF!</v>
      </c>
      <c r="N356" s="415"/>
      <c r="O356" s="418" t="e">
        <f>$O$178</f>
        <v>#DIV/0!</v>
      </c>
      <c r="Q356" s="415" t="e">
        <f>Q391+Q426</f>
        <v>#DIV/0!</v>
      </c>
      <c r="R356" s="415"/>
      <c r="S356" s="418" t="e">
        <f>$S$178</f>
        <v>#DIV/0!</v>
      </c>
      <c r="U356" s="415" t="e">
        <f>U391+U426</f>
        <v>#DIV/0!</v>
      </c>
      <c r="AR356" s="413"/>
    </row>
    <row r="357" spans="1:44" hidden="1">
      <c r="A357" s="435" t="s">
        <v>461</v>
      </c>
      <c r="B357" s="435"/>
      <c r="C357" s="414">
        <f t="shared" si="72"/>
        <v>1238906.7942953119</v>
      </c>
      <c r="D357" s="447">
        <v>10.628</v>
      </c>
      <c r="E357" s="398" t="s">
        <v>429</v>
      </c>
      <c r="F357" s="415">
        <f>ROUND(D357*C357/100,0)</f>
        <v>131671</v>
      </c>
      <c r="G357" s="447">
        <f>$G$179</f>
        <v>10.878</v>
      </c>
      <c r="H357" s="398" t="s">
        <v>429</v>
      </c>
      <c r="I357" s="415">
        <f>I392+I427</f>
        <v>134769</v>
      </c>
      <c r="J357" s="415"/>
      <c r="K357" s="447" t="e">
        <f>$K$179</f>
        <v>#REF!</v>
      </c>
      <c r="L357" s="398" t="s">
        <v>429</v>
      </c>
      <c r="M357" s="415" t="e">
        <f>M392+M427</f>
        <v>#REF!</v>
      </c>
      <c r="N357" s="415"/>
      <c r="O357" s="447" t="e">
        <f>$O$179</f>
        <v>#DIV/0!</v>
      </c>
      <c r="P357" s="398" t="s">
        <v>429</v>
      </c>
      <c r="Q357" s="415" t="e">
        <f>Q392+Q427</f>
        <v>#DIV/0!</v>
      </c>
      <c r="R357" s="415"/>
      <c r="S357" s="447" t="e">
        <f>$S$179</f>
        <v>#DIV/0!</v>
      </c>
      <c r="T357" s="398" t="s">
        <v>429</v>
      </c>
      <c r="U357" s="415" t="e">
        <f>U392+U427</f>
        <v>#DIV/0!</v>
      </c>
      <c r="AR357" s="413"/>
    </row>
    <row r="358" spans="1:44" hidden="1">
      <c r="A358" s="435" t="s">
        <v>462</v>
      </c>
      <c r="B358" s="435"/>
      <c r="C358" s="414">
        <f t="shared" si="72"/>
        <v>64875</v>
      </c>
      <c r="D358" s="447">
        <v>7.3410000000000002</v>
      </c>
      <c r="E358" s="398" t="s">
        <v>429</v>
      </c>
      <c r="F358" s="415">
        <f>ROUND(D358*C358/100,0)</f>
        <v>4762</v>
      </c>
      <c r="G358" s="447">
        <f>$G$180</f>
        <v>7.5140000000000002</v>
      </c>
      <c r="H358" s="398" t="s">
        <v>429</v>
      </c>
      <c r="I358" s="415">
        <f>I393+I428</f>
        <v>4875</v>
      </c>
      <c r="J358" s="415"/>
      <c r="K358" s="447" t="e">
        <f>$K$180</f>
        <v>#REF!</v>
      </c>
      <c r="L358" s="398" t="s">
        <v>429</v>
      </c>
      <c r="M358" s="415" t="e">
        <f>M393+M428</f>
        <v>#REF!</v>
      </c>
      <c r="N358" s="415"/>
      <c r="O358" s="447" t="e">
        <f>$O$180</f>
        <v>#DIV/0!</v>
      </c>
      <c r="P358" s="398" t="s">
        <v>429</v>
      </c>
      <c r="Q358" s="415" t="e">
        <f>Q393+Q428</f>
        <v>#DIV/0!</v>
      </c>
      <c r="R358" s="415"/>
      <c r="S358" s="447" t="e">
        <f>$S$180</f>
        <v>#DIV/0!</v>
      </c>
      <c r="T358" s="398" t="s">
        <v>429</v>
      </c>
      <c r="U358" s="415" t="e">
        <f>U393+U428</f>
        <v>#DIV/0!</v>
      </c>
      <c r="AR358" s="413"/>
    </row>
    <row r="359" spans="1:44" hidden="1">
      <c r="A359" s="435" t="s">
        <v>463</v>
      </c>
      <c r="B359" s="435"/>
      <c r="C359" s="414">
        <f t="shared" si="72"/>
        <v>0</v>
      </c>
      <c r="D359" s="447">
        <v>6.3240000000000007</v>
      </c>
      <c r="E359" s="398" t="s">
        <v>429</v>
      </c>
      <c r="F359" s="415">
        <f>ROUND(D359*C359/100,0)</f>
        <v>0</v>
      </c>
      <c r="G359" s="447">
        <f>$G$181</f>
        <v>6.4720000000000004</v>
      </c>
      <c r="H359" s="398" t="s">
        <v>429</v>
      </c>
      <c r="I359" s="415">
        <f t="shared" ref="I359:I362" si="73">I394+I429</f>
        <v>0</v>
      </c>
      <c r="J359" s="415"/>
      <c r="K359" s="447" t="e">
        <f>$K$181</f>
        <v>#REF!</v>
      </c>
      <c r="L359" s="398" t="s">
        <v>429</v>
      </c>
      <c r="M359" s="415" t="e">
        <f t="shared" ref="M359:M363" si="74">M394+M429</f>
        <v>#REF!</v>
      </c>
      <c r="N359" s="415"/>
      <c r="O359" s="447" t="e">
        <f>$O$181</f>
        <v>#DIV/0!</v>
      </c>
      <c r="P359" s="398" t="s">
        <v>429</v>
      </c>
      <c r="Q359" s="415" t="e">
        <f t="shared" ref="Q359:Q363" si="75">Q394+Q429</f>
        <v>#DIV/0!</v>
      </c>
      <c r="R359" s="415"/>
      <c r="S359" s="447" t="e">
        <f>$S$181</f>
        <v>#DIV/0!</v>
      </c>
      <c r="T359" s="398" t="s">
        <v>429</v>
      </c>
      <c r="U359" s="415" t="e">
        <f t="shared" ref="U359:U362" si="76">U394+U429</f>
        <v>#DIV/0!</v>
      </c>
      <c r="AR359" s="413"/>
    </row>
    <row r="360" spans="1:44" hidden="1">
      <c r="A360" s="435" t="s">
        <v>464</v>
      </c>
      <c r="B360" s="435"/>
      <c r="C360" s="414">
        <f t="shared" si="72"/>
        <v>0</v>
      </c>
      <c r="D360" s="464">
        <v>57</v>
      </c>
      <c r="E360" s="398" t="s">
        <v>429</v>
      </c>
      <c r="F360" s="415">
        <f>ROUND(D360*C360/100,0)</f>
        <v>0</v>
      </c>
      <c r="G360" s="464">
        <f>$G$182</f>
        <v>58</v>
      </c>
      <c r="H360" s="398" t="s">
        <v>429</v>
      </c>
      <c r="I360" s="415">
        <f t="shared" si="73"/>
        <v>0</v>
      </c>
      <c r="J360" s="415"/>
      <c r="K360" s="464" t="str">
        <f>$K$182</f>
        <v xml:space="preserve"> </v>
      </c>
      <c r="L360" s="398" t="s">
        <v>429</v>
      </c>
      <c r="M360" s="415">
        <f t="shared" si="74"/>
        <v>0</v>
      </c>
      <c r="N360" s="415"/>
      <c r="O360" s="464" t="e">
        <f>$O$182</f>
        <v>#DIV/0!</v>
      </c>
      <c r="P360" s="398" t="s">
        <v>429</v>
      </c>
      <c r="Q360" s="415" t="e">
        <f t="shared" si="75"/>
        <v>#DIV/0!</v>
      </c>
      <c r="R360" s="415"/>
      <c r="S360" s="464" t="e">
        <f>$S$182</f>
        <v>#DIV/0!</v>
      </c>
      <c r="T360" s="398" t="s">
        <v>429</v>
      </c>
      <c r="U360" s="415" t="e">
        <f t="shared" si="76"/>
        <v>#DIV/0!</v>
      </c>
      <c r="AR360" s="413"/>
    </row>
    <row r="361" spans="1:44" s="264" customFormat="1" hidden="1">
      <c r="A361" s="264" t="s">
        <v>465</v>
      </c>
      <c r="C361" s="265">
        <f>C402+C443</f>
        <v>0</v>
      </c>
      <c r="D361" s="263">
        <v>0</v>
      </c>
      <c r="F361" s="266"/>
      <c r="G361" s="421">
        <f>G183</f>
        <v>0</v>
      </c>
      <c r="H361" s="264" t="s">
        <v>429</v>
      </c>
      <c r="I361" s="415">
        <f t="shared" si="73"/>
        <v>0</v>
      </c>
      <c r="J361" s="415"/>
      <c r="K361" s="421" t="str">
        <f>K183</f>
        <v xml:space="preserve"> </v>
      </c>
      <c r="L361" s="264" t="s">
        <v>429</v>
      </c>
      <c r="M361" s="415">
        <f t="shared" si="74"/>
        <v>0</v>
      </c>
      <c r="N361" s="415"/>
      <c r="O361" s="421" t="str">
        <f>O183</f>
        <v xml:space="preserve"> </v>
      </c>
      <c r="P361" s="264" t="s">
        <v>429</v>
      </c>
      <c r="Q361" s="415">
        <f t="shared" si="75"/>
        <v>0</v>
      </c>
      <c r="R361" s="415"/>
      <c r="S361" s="421">
        <f>S183</f>
        <v>0</v>
      </c>
      <c r="T361" s="264" t="s">
        <v>429</v>
      </c>
      <c r="U361" s="415">
        <f t="shared" si="76"/>
        <v>0</v>
      </c>
      <c r="W361" s="420"/>
      <c r="Z361" s="423"/>
      <c r="AA361" s="423"/>
      <c r="AR361" s="267"/>
    </row>
    <row r="362" spans="1:44" s="264" customFormat="1" hidden="1">
      <c r="A362" s="264" t="s">
        <v>466</v>
      </c>
      <c r="C362" s="265">
        <f>C403+C444</f>
        <v>0</v>
      </c>
      <c r="D362" s="263">
        <v>0</v>
      </c>
      <c r="F362" s="266"/>
      <c r="G362" s="421">
        <f>G184</f>
        <v>0</v>
      </c>
      <c r="H362" s="264" t="s">
        <v>429</v>
      </c>
      <c r="I362" s="415">
        <f t="shared" si="73"/>
        <v>0</v>
      </c>
      <c r="J362" s="415"/>
      <c r="K362" s="421" t="str">
        <f>K184</f>
        <v xml:space="preserve"> </v>
      </c>
      <c r="L362" s="264" t="s">
        <v>429</v>
      </c>
      <c r="M362" s="415">
        <f t="shared" si="74"/>
        <v>0</v>
      </c>
      <c r="N362" s="415"/>
      <c r="O362" s="421" t="str">
        <f>O184</f>
        <v xml:space="preserve"> </v>
      </c>
      <c r="P362" s="264" t="s">
        <v>429</v>
      </c>
      <c r="Q362" s="415">
        <f t="shared" si="75"/>
        <v>0</v>
      </c>
      <c r="R362" s="415"/>
      <c r="S362" s="421">
        <f>S184</f>
        <v>0</v>
      </c>
      <c r="T362" s="264" t="s">
        <v>429</v>
      </c>
      <c r="U362" s="415">
        <f t="shared" si="76"/>
        <v>0</v>
      </c>
      <c r="W362" s="420"/>
      <c r="Z362" s="423"/>
      <c r="AA362" s="423"/>
      <c r="AR362" s="267"/>
    </row>
    <row r="363" spans="1:44" s="264" customFormat="1" hidden="1">
      <c r="A363" s="264" t="s">
        <v>467</v>
      </c>
      <c r="C363" s="265">
        <f>C404+C448</f>
        <v>33312</v>
      </c>
      <c r="D363" s="263">
        <v>0</v>
      </c>
      <c r="F363" s="266"/>
      <c r="G363" s="421">
        <f>G185</f>
        <v>0</v>
      </c>
      <c r="H363" s="264" t="s">
        <v>429</v>
      </c>
      <c r="I363" s="266">
        <f>I404+I448</f>
        <v>8774</v>
      </c>
      <c r="J363" s="266"/>
      <c r="K363" s="421" t="str">
        <f>K185</f>
        <v xml:space="preserve"> </v>
      </c>
      <c r="L363" s="264" t="s">
        <v>429</v>
      </c>
      <c r="M363" s="415">
        <f t="shared" si="74"/>
        <v>0</v>
      </c>
      <c r="N363" s="266"/>
      <c r="O363" s="421" t="str">
        <f>O185</f>
        <v xml:space="preserve"> </v>
      </c>
      <c r="P363" s="264" t="s">
        <v>429</v>
      </c>
      <c r="Q363" s="415">
        <f t="shared" si="75"/>
        <v>0</v>
      </c>
      <c r="R363" s="266"/>
      <c r="S363" s="421">
        <f>S185</f>
        <v>0</v>
      </c>
      <c r="T363" s="264" t="s">
        <v>429</v>
      </c>
      <c r="U363" s="266" t="e">
        <f>U404+U448</f>
        <v>#DIV/0!</v>
      </c>
      <c r="W363" s="420"/>
      <c r="Z363" s="423"/>
      <c r="AA363" s="423"/>
      <c r="AR363" s="267"/>
    </row>
    <row r="364" spans="1:44" hidden="1">
      <c r="A364" s="466" t="s">
        <v>471</v>
      </c>
      <c r="B364" s="435"/>
      <c r="C364" s="414"/>
      <c r="D364" s="467">
        <v>-0.01</v>
      </c>
      <c r="F364" s="415"/>
      <c r="G364" s="467">
        <v>-0.01</v>
      </c>
      <c r="I364" s="415"/>
      <c r="J364" s="415"/>
      <c r="K364" s="467">
        <v>-0.01</v>
      </c>
      <c r="M364" s="415"/>
      <c r="N364" s="415"/>
      <c r="O364" s="467">
        <v>-0.01</v>
      </c>
      <c r="Q364" s="415"/>
      <c r="R364" s="415"/>
      <c r="S364" s="467">
        <v>-0.01</v>
      </c>
      <c r="U364" s="415"/>
      <c r="AR364" s="413"/>
    </row>
    <row r="365" spans="1:44" hidden="1">
      <c r="A365" s="435" t="s">
        <v>455</v>
      </c>
      <c r="B365" s="435"/>
      <c r="C365" s="414">
        <v>0</v>
      </c>
      <c r="D365" s="463">
        <v>9.76</v>
      </c>
      <c r="E365" s="413"/>
      <c r="F365" s="415">
        <f>-ROUND(D365*$C365/100,0)</f>
        <v>0</v>
      </c>
      <c r="G365" s="463">
        <f>G351</f>
        <v>9.99</v>
      </c>
      <c r="H365" s="413"/>
      <c r="I365" s="415">
        <f t="shared" ref="I365:I378" si="77">I400+I435</f>
        <v>0</v>
      </c>
      <c r="J365" s="415"/>
      <c r="K365" s="463">
        <f>K351</f>
        <v>9.76</v>
      </c>
      <c r="L365" s="413"/>
      <c r="M365" s="415">
        <f t="shared" ref="M365:M378" si="78">M400+M435</f>
        <v>0</v>
      </c>
      <c r="N365" s="415"/>
      <c r="O365" s="463" t="str">
        <f>O351</f>
        <v xml:space="preserve"> </v>
      </c>
      <c r="P365" s="413"/>
      <c r="Q365" s="415">
        <f t="shared" ref="Q365:Q378" si="79">Q400+Q435</f>
        <v>0</v>
      </c>
      <c r="R365" s="415"/>
      <c r="S365" s="463" t="str">
        <f>S351</f>
        <v xml:space="preserve"> </v>
      </c>
      <c r="T365" s="413"/>
      <c r="U365" s="415">
        <f t="shared" ref="U365:U378" si="80">U400+U435</f>
        <v>0</v>
      </c>
      <c r="AR365" s="413"/>
    </row>
    <row r="366" spans="1:44" hidden="1">
      <c r="A366" s="435" t="s">
        <v>456</v>
      </c>
      <c r="B366" s="435"/>
      <c r="C366" s="414">
        <v>0</v>
      </c>
      <c r="D366" s="463">
        <v>14.54</v>
      </c>
      <c r="E366" s="413"/>
      <c r="F366" s="415">
        <f t="shared" ref="F366:F368" si="81">-ROUND(D366*$C366/100,0)</f>
        <v>0</v>
      </c>
      <c r="G366" s="463">
        <f>G352</f>
        <v>14.89</v>
      </c>
      <c r="H366" s="413"/>
      <c r="I366" s="415">
        <f t="shared" si="77"/>
        <v>0</v>
      </c>
      <c r="J366" s="415"/>
      <c r="K366" s="463">
        <f>K352</f>
        <v>14.54</v>
      </c>
      <c r="L366" s="413"/>
      <c r="M366" s="415">
        <f t="shared" si="78"/>
        <v>0</v>
      </c>
      <c r="N366" s="415"/>
      <c r="O366" s="463" t="str">
        <f>O352</f>
        <v xml:space="preserve"> </v>
      </c>
      <c r="P366" s="413"/>
      <c r="Q366" s="415">
        <f t="shared" si="79"/>
        <v>0</v>
      </c>
      <c r="R366" s="415"/>
      <c r="S366" s="463" t="str">
        <f>S352</f>
        <v xml:space="preserve"> </v>
      </c>
      <c r="T366" s="413"/>
      <c r="U366" s="415">
        <f t="shared" si="80"/>
        <v>0</v>
      </c>
      <c r="AR366" s="413"/>
    </row>
    <row r="367" spans="1:44" hidden="1">
      <c r="A367" s="435" t="s">
        <v>472</v>
      </c>
      <c r="B367" s="435"/>
      <c r="C367" s="414">
        <v>0</v>
      </c>
      <c r="D367" s="463">
        <v>1.02</v>
      </c>
      <c r="E367" s="413"/>
      <c r="F367" s="415">
        <f t="shared" si="81"/>
        <v>0</v>
      </c>
      <c r="G367" s="463">
        <f>G353</f>
        <v>1.04</v>
      </c>
      <c r="H367" s="413"/>
      <c r="I367" s="415">
        <f t="shared" si="77"/>
        <v>0</v>
      </c>
      <c r="J367" s="415"/>
      <c r="K367" s="463">
        <f>K353</f>
        <v>1.02</v>
      </c>
      <c r="L367" s="413"/>
      <c r="M367" s="415">
        <f t="shared" si="78"/>
        <v>0</v>
      </c>
      <c r="N367" s="415"/>
      <c r="O367" s="463" t="str">
        <f>O353</f>
        <v xml:space="preserve"> </v>
      </c>
      <c r="P367" s="413"/>
      <c r="Q367" s="415">
        <f t="shared" si="79"/>
        <v>0</v>
      </c>
      <c r="R367" s="415"/>
      <c r="S367" s="463" t="str">
        <f>S353</f>
        <v xml:space="preserve"> </v>
      </c>
      <c r="T367" s="413"/>
      <c r="U367" s="415">
        <f t="shared" si="80"/>
        <v>0</v>
      </c>
      <c r="AR367" s="413"/>
    </row>
    <row r="368" spans="1:44" hidden="1">
      <c r="A368" s="435" t="s">
        <v>473</v>
      </c>
      <c r="B368" s="435"/>
      <c r="C368" s="414">
        <v>0</v>
      </c>
      <c r="D368" s="463">
        <v>3.7</v>
      </c>
      <c r="F368" s="415">
        <f t="shared" si="81"/>
        <v>0</v>
      </c>
      <c r="G368" s="463">
        <f>G356</f>
        <v>3.8</v>
      </c>
      <c r="I368" s="415">
        <f t="shared" si="77"/>
        <v>0</v>
      </c>
      <c r="J368" s="415"/>
      <c r="K368" s="463" t="e">
        <f>K356</f>
        <v>#REF!</v>
      </c>
      <c r="M368" s="415" t="e">
        <f t="shared" si="78"/>
        <v>#REF!</v>
      </c>
      <c r="N368" s="415"/>
      <c r="O368" s="463" t="e">
        <f>O356</f>
        <v>#DIV/0!</v>
      </c>
      <c r="Q368" s="415" t="e">
        <f t="shared" si="79"/>
        <v>#DIV/0!</v>
      </c>
      <c r="R368" s="415"/>
      <c r="S368" s="463" t="e">
        <f>S356</f>
        <v>#DIV/0!</v>
      </c>
      <c r="U368" s="415" t="e">
        <f t="shared" si="80"/>
        <v>#DIV/0!</v>
      </c>
      <c r="AR368" s="413"/>
    </row>
    <row r="369" spans="1:44" hidden="1">
      <c r="A369" s="435" t="s">
        <v>474</v>
      </c>
      <c r="B369" s="435"/>
      <c r="C369" s="414">
        <v>0</v>
      </c>
      <c r="D369" s="469">
        <v>10.628</v>
      </c>
      <c r="E369" s="398" t="s">
        <v>429</v>
      </c>
      <c r="F369" s="415">
        <f>ROUND(D369*$C369/100*D364,0)</f>
        <v>0</v>
      </c>
      <c r="G369" s="469">
        <f>G357</f>
        <v>10.878</v>
      </c>
      <c r="H369" s="398" t="s">
        <v>429</v>
      </c>
      <c r="I369" s="415">
        <f t="shared" si="77"/>
        <v>0</v>
      </c>
      <c r="J369" s="415"/>
      <c r="K369" s="469" t="e">
        <f>K357</f>
        <v>#REF!</v>
      </c>
      <c r="L369" s="398" t="s">
        <v>429</v>
      </c>
      <c r="M369" s="415" t="e">
        <f t="shared" si="78"/>
        <v>#REF!</v>
      </c>
      <c r="N369" s="415"/>
      <c r="O369" s="469" t="e">
        <f>O357</f>
        <v>#DIV/0!</v>
      </c>
      <c r="P369" s="398" t="s">
        <v>429</v>
      </c>
      <c r="Q369" s="415" t="e">
        <f t="shared" si="79"/>
        <v>#DIV/0!</v>
      </c>
      <c r="R369" s="415"/>
      <c r="S369" s="469" t="e">
        <f>S357</f>
        <v>#DIV/0!</v>
      </c>
      <c r="T369" s="398" t="s">
        <v>429</v>
      </c>
      <c r="U369" s="415" t="e">
        <f t="shared" si="80"/>
        <v>#DIV/0!</v>
      </c>
      <c r="AR369" s="413"/>
    </row>
    <row r="370" spans="1:44" hidden="1">
      <c r="A370" s="435" t="s">
        <v>462</v>
      </c>
      <c r="B370" s="435"/>
      <c r="C370" s="414">
        <v>0</v>
      </c>
      <c r="D370" s="469">
        <v>7.3410000000000002</v>
      </c>
      <c r="E370" s="398" t="s">
        <v>429</v>
      </c>
      <c r="F370" s="415">
        <f>ROUND(D370*$C370/100*D364,0)</f>
        <v>0</v>
      </c>
      <c r="G370" s="469">
        <f>G358</f>
        <v>7.5140000000000002</v>
      </c>
      <c r="H370" s="398" t="s">
        <v>429</v>
      </c>
      <c r="I370" s="415">
        <f t="shared" si="77"/>
        <v>0</v>
      </c>
      <c r="J370" s="415"/>
      <c r="K370" s="469" t="e">
        <f>K358</f>
        <v>#REF!</v>
      </c>
      <c r="L370" s="398" t="s">
        <v>429</v>
      </c>
      <c r="M370" s="415" t="e">
        <f t="shared" si="78"/>
        <v>#REF!</v>
      </c>
      <c r="N370" s="415"/>
      <c r="O370" s="469" t="e">
        <f>O358</f>
        <v>#DIV/0!</v>
      </c>
      <c r="P370" s="398" t="s">
        <v>429</v>
      </c>
      <c r="Q370" s="415" t="e">
        <f t="shared" si="79"/>
        <v>#DIV/0!</v>
      </c>
      <c r="R370" s="415"/>
      <c r="S370" s="469" t="e">
        <f>S358</f>
        <v>#DIV/0!</v>
      </c>
      <c r="T370" s="398" t="s">
        <v>429</v>
      </c>
      <c r="U370" s="415" t="e">
        <f t="shared" si="80"/>
        <v>#DIV/0!</v>
      </c>
      <c r="AR370" s="413"/>
    </row>
    <row r="371" spans="1:44" hidden="1">
      <c r="A371" s="435" t="s">
        <v>463</v>
      </c>
      <c r="B371" s="435"/>
      <c r="C371" s="414">
        <v>0</v>
      </c>
      <c r="D371" s="469">
        <v>6.3240000000000007</v>
      </c>
      <c r="E371" s="398" t="s">
        <v>429</v>
      </c>
      <c r="F371" s="415">
        <f>ROUND(D371*$C371/100*D364,0)</f>
        <v>0</v>
      </c>
      <c r="G371" s="469">
        <f>G359</f>
        <v>6.4720000000000004</v>
      </c>
      <c r="H371" s="398" t="s">
        <v>429</v>
      </c>
      <c r="I371" s="415">
        <f t="shared" si="77"/>
        <v>0</v>
      </c>
      <c r="J371" s="415"/>
      <c r="K371" s="469" t="e">
        <f>K359</f>
        <v>#REF!</v>
      </c>
      <c r="L371" s="398" t="s">
        <v>429</v>
      </c>
      <c r="M371" s="415" t="e">
        <f t="shared" si="78"/>
        <v>#REF!</v>
      </c>
      <c r="N371" s="415"/>
      <c r="O371" s="469" t="e">
        <f>O359</f>
        <v>#DIV/0!</v>
      </c>
      <c r="P371" s="398" t="s">
        <v>429</v>
      </c>
      <c r="Q371" s="415" t="e">
        <f t="shared" si="79"/>
        <v>#DIV/0!</v>
      </c>
      <c r="R371" s="415"/>
      <c r="S371" s="469" t="e">
        <f>S359</f>
        <v>#DIV/0!</v>
      </c>
      <c r="T371" s="398" t="s">
        <v>429</v>
      </c>
      <c r="U371" s="415" t="e">
        <f t="shared" si="80"/>
        <v>#DIV/0!</v>
      </c>
      <c r="AR371" s="413"/>
    </row>
    <row r="372" spans="1:44" hidden="1">
      <c r="A372" s="435" t="s">
        <v>464</v>
      </c>
      <c r="B372" s="435"/>
      <c r="C372" s="414">
        <v>0</v>
      </c>
      <c r="D372" s="470">
        <v>57</v>
      </c>
      <c r="E372" s="398" t="s">
        <v>429</v>
      </c>
      <c r="F372" s="415">
        <f>ROUND(D372*$C372/100*D364,0)</f>
        <v>0</v>
      </c>
      <c r="G372" s="470">
        <f>G360</f>
        <v>58</v>
      </c>
      <c r="H372" s="398" t="s">
        <v>429</v>
      </c>
      <c r="I372" s="415">
        <f t="shared" si="77"/>
        <v>0</v>
      </c>
      <c r="J372" s="415"/>
      <c r="K372" s="470" t="str">
        <f>K360</f>
        <v xml:space="preserve"> </v>
      </c>
      <c r="L372" s="398" t="s">
        <v>429</v>
      </c>
      <c r="M372" s="415">
        <f t="shared" si="78"/>
        <v>0</v>
      </c>
      <c r="N372" s="415"/>
      <c r="O372" s="470" t="e">
        <f>O360</f>
        <v>#DIV/0!</v>
      </c>
      <c r="P372" s="398" t="s">
        <v>429</v>
      </c>
      <c r="Q372" s="415" t="e">
        <f t="shared" si="79"/>
        <v>#DIV/0!</v>
      </c>
      <c r="R372" s="415"/>
      <c r="S372" s="470" t="e">
        <f>S360</f>
        <v>#DIV/0!</v>
      </c>
      <c r="T372" s="398" t="s">
        <v>429</v>
      </c>
      <c r="U372" s="415" t="e">
        <f t="shared" si="80"/>
        <v>#DIV/0!</v>
      </c>
      <c r="AR372" s="413"/>
    </row>
    <row r="373" spans="1:44" hidden="1">
      <c r="A373" s="435" t="s">
        <v>475</v>
      </c>
      <c r="B373" s="435"/>
      <c r="C373" s="414">
        <v>0</v>
      </c>
      <c r="D373" s="418">
        <v>60</v>
      </c>
      <c r="F373" s="415">
        <f>ROUND(D373*C373,0)</f>
        <v>0</v>
      </c>
      <c r="G373" s="418">
        <f>$G$198</f>
        <v>60</v>
      </c>
      <c r="I373" s="415">
        <f t="shared" si="77"/>
        <v>0</v>
      </c>
      <c r="J373" s="415"/>
      <c r="K373" s="418" t="str">
        <f>$K$198</f>
        <v xml:space="preserve"> </v>
      </c>
      <c r="M373" s="415">
        <f t="shared" si="78"/>
        <v>0</v>
      </c>
      <c r="N373" s="415"/>
      <c r="O373" s="418" t="e">
        <f>$O$198</f>
        <v>#DIV/0!</v>
      </c>
      <c r="Q373" s="415" t="e">
        <f t="shared" si="79"/>
        <v>#DIV/0!</v>
      </c>
      <c r="R373" s="415"/>
      <c r="S373" s="418" t="e">
        <f>$S$198</f>
        <v>#DIV/0!</v>
      </c>
      <c r="U373" s="415" t="e">
        <f t="shared" si="80"/>
        <v>#DIV/0!</v>
      </c>
      <c r="AR373" s="413"/>
    </row>
    <row r="374" spans="1:44" hidden="1">
      <c r="A374" s="435" t="s">
        <v>476</v>
      </c>
      <c r="B374" s="435"/>
      <c r="C374" s="414">
        <v>0</v>
      </c>
      <c r="D374" s="471">
        <v>-30</v>
      </c>
      <c r="E374" s="398" t="s">
        <v>429</v>
      </c>
      <c r="F374" s="415">
        <f>ROUND(D374*C374/100,0)</f>
        <v>0</v>
      </c>
      <c r="G374" s="471">
        <f>$G$199</f>
        <v>-30</v>
      </c>
      <c r="H374" s="398" t="s">
        <v>429</v>
      </c>
      <c r="I374" s="415">
        <f t="shared" si="77"/>
        <v>0</v>
      </c>
      <c r="J374" s="415"/>
      <c r="K374" s="471">
        <f>$K$199</f>
        <v>-30</v>
      </c>
      <c r="L374" s="398" t="s">
        <v>429</v>
      </c>
      <c r="M374" s="415">
        <f t="shared" si="78"/>
        <v>0</v>
      </c>
      <c r="N374" s="415"/>
      <c r="O374" s="471" t="str">
        <f>$O$199</f>
        <v xml:space="preserve"> </v>
      </c>
      <c r="P374" s="398" t="s">
        <v>429</v>
      </c>
      <c r="Q374" s="415">
        <f t="shared" si="79"/>
        <v>0</v>
      </c>
      <c r="R374" s="415"/>
      <c r="S374" s="471" t="str">
        <f>$S$199</f>
        <v xml:space="preserve"> </v>
      </c>
      <c r="T374" s="398" t="s">
        <v>429</v>
      </c>
      <c r="U374" s="415">
        <f t="shared" si="80"/>
        <v>0</v>
      </c>
      <c r="AR374" s="413"/>
    </row>
    <row r="375" spans="1:44" s="264" customFormat="1" hidden="1">
      <c r="A375" s="264" t="s">
        <v>465</v>
      </c>
      <c r="C375" s="265">
        <v>0</v>
      </c>
      <c r="D375" s="263">
        <v>0</v>
      </c>
      <c r="F375" s="266"/>
      <c r="G375" s="421">
        <f>G183</f>
        <v>0</v>
      </c>
      <c r="H375" s="264" t="s">
        <v>429</v>
      </c>
      <c r="I375" s="415">
        <f t="shared" si="77"/>
        <v>0</v>
      </c>
      <c r="J375" s="415"/>
      <c r="K375" s="421" t="str">
        <f>K183</f>
        <v xml:space="preserve"> </v>
      </c>
      <c r="L375" s="264" t="s">
        <v>429</v>
      </c>
      <c r="M375" s="415">
        <f t="shared" si="78"/>
        <v>0</v>
      </c>
      <c r="N375" s="415"/>
      <c r="O375" s="421" t="str">
        <f>O183</f>
        <v xml:space="preserve"> </v>
      </c>
      <c r="P375" s="264" t="s">
        <v>429</v>
      </c>
      <c r="Q375" s="415">
        <f t="shared" si="79"/>
        <v>0</v>
      </c>
      <c r="R375" s="415"/>
      <c r="S375" s="421">
        <f>S183</f>
        <v>0</v>
      </c>
      <c r="T375" s="264" t="s">
        <v>429</v>
      </c>
      <c r="U375" s="415">
        <f t="shared" si="80"/>
        <v>0</v>
      </c>
      <c r="W375" s="420"/>
      <c r="Z375" s="423"/>
      <c r="AA375" s="423"/>
      <c r="AR375" s="267"/>
    </row>
    <row r="376" spans="1:44" s="264" customFormat="1" hidden="1">
      <c r="A376" s="264" t="s">
        <v>466</v>
      </c>
      <c r="C376" s="265">
        <v>0</v>
      </c>
      <c r="D376" s="263">
        <v>0</v>
      </c>
      <c r="F376" s="266"/>
      <c r="G376" s="421">
        <f>G184</f>
        <v>0</v>
      </c>
      <c r="H376" s="264" t="s">
        <v>429</v>
      </c>
      <c r="I376" s="415">
        <f t="shared" si="77"/>
        <v>0</v>
      </c>
      <c r="J376" s="415"/>
      <c r="K376" s="421" t="str">
        <f>K184</f>
        <v xml:space="preserve"> </v>
      </c>
      <c r="L376" s="264" t="s">
        <v>429</v>
      </c>
      <c r="M376" s="415">
        <f t="shared" si="78"/>
        <v>0</v>
      </c>
      <c r="N376" s="415"/>
      <c r="O376" s="421" t="str">
        <f>O184</f>
        <v xml:space="preserve"> </v>
      </c>
      <c r="P376" s="264" t="s">
        <v>429</v>
      </c>
      <c r="Q376" s="415">
        <f t="shared" si="79"/>
        <v>0</v>
      </c>
      <c r="R376" s="415"/>
      <c r="S376" s="421">
        <f>S184</f>
        <v>0</v>
      </c>
      <c r="T376" s="264" t="s">
        <v>429</v>
      </c>
      <c r="U376" s="415">
        <f t="shared" si="80"/>
        <v>0</v>
      </c>
      <c r="W376" s="420"/>
      <c r="Z376" s="423"/>
      <c r="AA376" s="423"/>
      <c r="AR376" s="267"/>
    </row>
    <row r="377" spans="1:44" s="264" customFormat="1" hidden="1">
      <c r="A377" s="264" t="s">
        <v>467</v>
      </c>
      <c r="C377" s="265">
        <v>0</v>
      </c>
      <c r="D377" s="263">
        <v>0</v>
      </c>
      <c r="F377" s="266"/>
      <c r="G377" s="421">
        <f>G185</f>
        <v>0</v>
      </c>
      <c r="H377" s="264" t="s">
        <v>429</v>
      </c>
      <c r="I377" s="415">
        <f t="shared" si="77"/>
        <v>0</v>
      </c>
      <c r="J377" s="415"/>
      <c r="K377" s="421" t="str">
        <f>K185</f>
        <v xml:space="preserve"> </v>
      </c>
      <c r="L377" s="264" t="s">
        <v>429</v>
      </c>
      <c r="M377" s="415">
        <f t="shared" si="78"/>
        <v>0</v>
      </c>
      <c r="N377" s="415"/>
      <c r="O377" s="421" t="str">
        <f>O185</f>
        <v xml:space="preserve"> </v>
      </c>
      <c r="P377" s="264" t="s">
        <v>429</v>
      </c>
      <c r="Q377" s="415">
        <f t="shared" si="79"/>
        <v>0</v>
      </c>
      <c r="R377" s="415"/>
      <c r="S377" s="421">
        <f>S185</f>
        <v>0</v>
      </c>
      <c r="T377" s="264" t="s">
        <v>429</v>
      </c>
      <c r="U377" s="415">
        <f t="shared" si="80"/>
        <v>0</v>
      </c>
      <c r="W377" s="420"/>
      <c r="Z377" s="423"/>
      <c r="AA377" s="423"/>
      <c r="AR377" s="267"/>
    </row>
    <row r="378" spans="1:44" hidden="1">
      <c r="A378" s="435" t="s">
        <v>443</v>
      </c>
      <c r="B378" s="435"/>
      <c r="C378" s="414">
        <f>C413+C448</f>
        <v>1303781.7942953119</v>
      </c>
      <c r="D378" s="464"/>
      <c r="F378" s="415">
        <f>F413+F448</f>
        <v>180345</v>
      </c>
      <c r="G378" s="464"/>
      <c r="I378" s="415">
        <f t="shared" si="77"/>
        <v>184590</v>
      </c>
      <c r="J378" s="415"/>
      <c r="K378" s="464"/>
      <c r="M378" s="415" t="e">
        <f t="shared" si="78"/>
        <v>#REF!</v>
      </c>
      <c r="N378" s="415"/>
      <c r="O378" s="464"/>
      <c r="Q378" s="415" t="e">
        <f t="shared" si="79"/>
        <v>#DIV/0!</v>
      </c>
      <c r="R378" s="415"/>
      <c r="S378" s="464"/>
      <c r="U378" s="415" t="e">
        <f t="shared" si="80"/>
        <v>#DIV/0!</v>
      </c>
      <c r="AR378" s="413"/>
    </row>
    <row r="379" spans="1:44" hidden="1">
      <c r="A379" s="435" t="s">
        <v>413</v>
      </c>
      <c r="B379" s="435"/>
      <c r="C379" s="474">
        <f>C414+C449</f>
        <v>8866.1474847682257</v>
      </c>
      <c r="F379" s="475">
        <f>F414+F449</f>
        <v>1349.4416224178776</v>
      </c>
      <c r="I379" s="475">
        <f>F379</f>
        <v>1349.4416224178776</v>
      </c>
      <c r="J379" s="413"/>
      <c r="M379" s="475" t="e">
        <f>M204/I204*I379</f>
        <v>#DIV/0!</v>
      </c>
      <c r="N379" s="413"/>
      <c r="Q379" s="475" t="e">
        <f>Q204/I204*I379</f>
        <v>#DIV/0!</v>
      </c>
      <c r="R379" s="413"/>
      <c r="U379" s="475" t="e">
        <f>U204/I204*I379</f>
        <v>#DIV/0!</v>
      </c>
      <c r="V379" s="439"/>
      <c r="W379" s="279"/>
      <c r="AR379" s="413"/>
    </row>
    <row r="380" spans="1:44" ht="16.5" hidden="1" thickBot="1">
      <c r="A380" s="435" t="s">
        <v>444</v>
      </c>
      <c r="B380" s="435"/>
      <c r="C380" s="454">
        <f>SUM(C378:C379)</f>
        <v>1312647.9417800801</v>
      </c>
      <c r="D380" s="482"/>
      <c r="E380" s="477"/>
      <c r="F380" s="478">
        <f>F378+F379</f>
        <v>181694.44162241789</v>
      </c>
      <c r="G380" s="482"/>
      <c r="H380" s="477"/>
      <c r="I380" s="478">
        <f>I378+I379</f>
        <v>185939.44162241789</v>
      </c>
      <c r="J380" s="413"/>
      <c r="K380" s="482"/>
      <c r="L380" s="477"/>
      <c r="M380" s="478" t="e">
        <f>M378+M379</f>
        <v>#REF!</v>
      </c>
      <c r="N380" s="478"/>
      <c r="O380" s="482"/>
      <c r="P380" s="477"/>
      <c r="Q380" s="478" t="e">
        <f>Q378+Q379</f>
        <v>#DIV/0!</v>
      </c>
      <c r="R380" s="478"/>
      <c r="S380" s="482"/>
      <c r="T380" s="477"/>
      <c r="U380" s="478" t="e">
        <f>U378+U379</f>
        <v>#DIV/0!</v>
      </c>
      <c r="V380" s="440"/>
      <c r="W380" s="441"/>
      <c r="AR380" s="413"/>
    </row>
    <row r="381" spans="1:44" hidden="1">
      <c r="A381" s="435"/>
      <c r="B381" s="435"/>
      <c r="C381" s="442"/>
      <c r="D381" s="418"/>
      <c r="E381" s="435"/>
      <c r="F381" s="415"/>
      <c r="G381" s="418"/>
      <c r="H381" s="435"/>
      <c r="I381" s="415" t="s">
        <v>65</v>
      </c>
      <c r="J381" s="415"/>
      <c r="K381" s="418"/>
      <c r="L381" s="435"/>
      <c r="M381" s="415" t="s">
        <v>65</v>
      </c>
      <c r="N381" s="415"/>
      <c r="O381" s="418"/>
      <c r="P381" s="435"/>
      <c r="Q381" s="415" t="s">
        <v>65</v>
      </c>
      <c r="R381" s="415"/>
      <c r="S381" s="418"/>
      <c r="T381" s="435"/>
      <c r="U381" s="415" t="s">
        <v>65</v>
      </c>
      <c r="AR381" s="413"/>
    </row>
    <row r="382" spans="1:44" hidden="1">
      <c r="A382" s="412" t="s">
        <v>483</v>
      </c>
      <c r="B382" s="435"/>
      <c r="C382" s="435"/>
      <c r="D382" s="415"/>
      <c r="E382" s="435"/>
      <c r="F382" s="435"/>
      <c r="G382" s="415"/>
      <c r="H382" s="435"/>
      <c r="I382" s="435"/>
      <c r="J382" s="435"/>
      <c r="K382" s="415"/>
      <c r="L382" s="435"/>
      <c r="M382" s="435"/>
      <c r="N382" s="435"/>
      <c r="O382" s="415"/>
      <c r="P382" s="435"/>
      <c r="Q382" s="435"/>
      <c r="R382" s="435"/>
      <c r="S382" s="415"/>
      <c r="T382" s="435"/>
      <c r="U382" s="435"/>
      <c r="AR382" s="413"/>
    </row>
    <row r="383" spans="1:44" hidden="1">
      <c r="A383" s="435" t="s">
        <v>480</v>
      </c>
      <c r="B383" s="435"/>
      <c r="C383" s="435"/>
      <c r="D383" s="415"/>
      <c r="E383" s="435"/>
      <c r="F383" s="435"/>
      <c r="G383" s="415"/>
      <c r="H383" s="435"/>
      <c r="I383" s="435"/>
      <c r="J383" s="435"/>
      <c r="K383" s="415"/>
      <c r="L383" s="435"/>
      <c r="M383" s="435"/>
      <c r="N383" s="435"/>
      <c r="O383" s="415"/>
      <c r="P383" s="435"/>
      <c r="Q383" s="435"/>
      <c r="R383" s="435"/>
      <c r="S383" s="415"/>
      <c r="T383" s="435"/>
      <c r="U383" s="435"/>
      <c r="AR383" s="413"/>
    </row>
    <row r="384" spans="1:44" hidden="1">
      <c r="A384" s="435"/>
      <c r="B384" s="435"/>
      <c r="C384" s="435"/>
      <c r="D384" s="415"/>
      <c r="E384" s="435"/>
      <c r="F384" s="435"/>
      <c r="G384" s="415"/>
      <c r="H384" s="435"/>
      <c r="I384" s="435"/>
      <c r="J384" s="435"/>
      <c r="K384" s="415"/>
      <c r="L384" s="435"/>
      <c r="M384" s="435"/>
      <c r="N384" s="435"/>
      <c r="O384" s="415"/>
      <c r="P384" s="435"/>
      <c r="Q384" s="435"/>
      <c r="R384" s="435"/>
      <c r="S384" s="415"/>
      <c r="T384" s="435"/>
      <c r="U384" s="435"/>
      <c r="AR384" s="413"/>
    </row>
    <row r="385" spans="1:44" hidden="1">
      <c r="A385" s="435" t="s">
        <v>458</v>
      </c>
      <c r="B385" s="435"/>
      <c r="C385" s="414"/>
      <c r="D385" s="415"/>
      <c r="E385" s="435"/>
      <c r="F385" s="435"/>
      <c r="G385" s="415"/>
      <c r="H385" s="435"/>
      <c r="I385" s="435"/>
      <c r="J385" s="435"/>
      <c r="K385" s="415"/>
      <c r="L385" s="435"/>
      <c r="M385" s="435"/>
      <c r="N385" s="435"/>
      <c r="O385" s="415"/>
      <c r="P385" s="435"/>
      <c r="Q385" s="435"/>
      <c r="R385" s="435"/>
      <c r="S385" s="415"/>
      <c r="T385" s="435"/>
      <c r="U385" s="435"/>
      <c r="AR385" s="413"/>
    </row>
    <row r="386" spans="1:44" hidden="1">
      <c r="A386" s="435" t="s">
        <v>484</v>
      </c>
      <c r="B386" s="435"/>
      <c r="C386" s="414">
        <v>3983.5574873188079</v>
      </c>
      <c r="D386" s="445">
        <v>9.76</v>
      </c>
      <c r="F386" s="415">
        <f>ROUND(D386*$C386,0)</f>
        <v>38880</v>
      </c>
      <c r="G386" s="445">
        <f>$G$173</f>
        <v>9.99</v>
      </c>
      <c r="I386" s="415">
        <f>ROUND(G386*$C386,0)</f>
        <v>39796</v>
      </c>
      <c r="J386" s="415"/>
      <c r="K386" s="445">
        <f>$K$173</f>
        <v>9.76</v>
      </c>
      <c r="M386" s="415">
        <f>ROUND(K386*$C386,0)</f>
        <v>38880</v>
      </c>
      <c r="N386" s="415"/>
      <c r="O386" s="445" t="str">
        <f>$O$173</f>
        <v xml:space="preserve"> </v>
      </c>
      <c r="Q386" s="415">
        <f>ROUND(O386*$C386,0)</f>
        <v>0</v>
      </c>
      <c r="R386" s="415"/>
      <c r="S386" s="445" t="str">
        <f>$S$173</f>
        <v xml:space="preserve"> </v>
      </c>
      <c r="U386" s="415">
        <f>ROUND(S386*$C386,0)</f>
        <v>0</v>
      </c>
      <c r="AR386" s="413"/>
    </row>
    <row r="387" spans="1:44" hidden="1">
      <c r="A387" s="435" t="s">
        <v>456</v>
      </c>
      <c r="B387" s="435"/>
      <c r="C387" s="414">
        <v>0</v>
      </c>
      <c r="D387" s="445">
        <v>14.54</v>
      </c>
      <c r="E387" s="460"/>
      <c r="F387" s="415">
        <f t="shared" ref="F387:F388" si="82">ROUND(D387*$C387,0)</f>
        <v>0</v>
      </c>
      <c r="G387" s="445">
        <f>$G$174</f>
        <v>14.89</v>
      </c>
      <c r="H387" s="460"/>
      <c r="I387" s="415">
        <f>ROUND(G387*$C387,0)</f>
        <v>0</v>
      </c>
      <c r="J387" s="415"/>
      <c r="K387" s="445">
        <f>$K$174</f>
        <v>14.54</v>
      </c>
      <c r="L387" s="460"/>
      <c r="M387" s="415">
        <f>ROUND(K387*$C387,0)</f>
        <v>0</v>
      </c>
      <c r="N387" s="415"/>
      <c r="O387" s="445" t="str">
        <f>$O$174</f>
        <v xml:space="preserve"> </v>
      </c>
      <c r="P387" s="460"/>
      <c r="Q387" s="415">
        <f>ROUND(O387*$C387,0)</f>
        <v>0</v>
      </c>
      <c r="R387" s="415"/>
      <c r="S387" s="445" t="str">
        <f>$S$174</f>
        <v xml:space="preserve"> </v>
      </c>
      <c r="T387" s="460"/>
      <c r="U387" s="415">
        <f>ROUND(S387*$C387,0)</f>
        <v>0</v>
      </c>
      <c r="AR387" s="413"/>
    </row>
    <row r="388" spans="1:44" hidden="1">
      <c r="A388" s="435" t="s">
        <v>457</v>
      </c>
      <c r="B388" s="435"/>
      <c r="C388" s="414">
        <v>0</v>
      </c>
      <c r="D388" s="445">
        <v>1.02</v>
      </c>
      <c r="E388" s="460"/>
      <c r="F388" s="415">
        <f t="shared" si="82"/>
        <v>0</v>
      </c>
      <c r="G388" s="445">
        <f>$G$175</f>
        <v>1.04</v>
      </c>
      <c r="H388" s="460"/>
      <c r="I388" s="415">
        <f>ROUND(G388*$C388,0)</f>
        <v>0</v>
      </c>
      <c r="J388" s="415"/>
      <c r="K388" s="445">
        <f>$K$175</f>
        <v>1.02</v>
      </c>
      <c r="L388" s="460"/>
      <c r="M388" s="415">
        <f>ROUND(K388*$C388,0)</f>
        <v>0</v>
      </c>
      <c r="N388" s="415"/>
      <c r="O388" s="445" t="str">
        <f>$O$175</f>
        <v xml:space="preserve"> </v>
      </c>
      <c r="P388" s="460"/>
      <c r="Q388" s="415">
        <f>ROUND(O388*$C388,0)</f>
        <v>0</v>
      </c>
      <c r="R388" s="415"/>
      <c r="S388" s="445" t="str">
        <f>$S$175</f>
        <v xml:space="preserve"> </v>
      </c>
      <c r="T388" s="460"/>
      <c r="U388" s="415">
        <f>ROUND(S388*$C388,0)</f>
        <v>0</v>
      </c>
      <c r="AR388" s="413"/>
    </row>
    <row r="389" spans="1:44" hidden="1">
      <c r="A389" s="435" t="s">
        <v>459</v>
      </c>
      <c r="B389" s="435"/>
      <c r="C389" s="414">
        <f>SUM(C386:C387)</f>
        <v>3983.5574873188079</v>
      </c>
      <c r="D389" s="445"/>
      <c r="F389" s="415"/>
      <c r="G389" s="445"/>
      <c r="I389" s="415"/>
      <c r="J389" s="415"/>
      <c r="K389" s="445"/>
      <c r="M389" s="415"/>
      <c r="N389" s="415"/>
      <c r="O389" s="445"/>
      <c r="Q389" s="415"/>
      <c r="R389" s="415"/>
      <c r="S389" s="445"/>
      <c r="U389" s="415"/>
      <c r="AR389" s="413"/>
    </row>
    <row r="390" spans="1:44" hidden="1">
      <c r="A390" s="435" t="s">
        <v>412</v>
      </c>
      <c r="B390" s="435"/>
      <c r="C390" s="414">
        <v>1401.1000000000033</v>
      </c>
      <c r="D390" s="445"/>
      <c r="F390" s="415"/>
      <c r="G390" s="445"/>
      <c r="I390" s="415"/>
      <c r="J390" s="415"/>
      <c r="K390" s="445"/>
      <c r="M390" s="415"/>
      <c r="N390" s="415"/>
      <c r="O390" s="445"/>
      <c r="Q390" s="415"/>
      <c r="R390" s="415"/>
      <c r="S390" s="445"/>
      <c r="U390" s="415"/>
      <c r="AR390" s="413"/>
    </row>
    <row r="391" spans="1:44" hidden="1">
      <c r="A391" s="435" t="s">
        <v>460</v>
      </c>
      <c r="B391" s="435"/>
      <c r="C391" s="414">
        <v>0</v>
      </c>
      <c r="D391" s="418">
        <v>3.7</v>
      </c>
      <c r="F391" s="415">
        <f>ROUND(D391*C391,0)</f>
        <v>0</v>
      </c>
      <c r="G391" s="418">
        <f>$G$178</f>
        <v>3.8</v>
      </c>
      <c r="I391" s="415">
        <f>ROUND(G391*$C391,0)</f>
        <v>0</v>
      </c>
      <c r="J391" s="415"/>
      <c r="K391" s="418" t="e">
        <f>$K$178</f>
        <v>#REF!</v>
      </c>
      <c r="M391" s="415" t="e">
        <f>ROUND(K391*$C391,0)</f>
        <v>#REF!</v>
      </c>
      <c r="N391" s="415"/>
      <c r="O391" s="418" t="e">
        <f>$O$178</f>
        <v>#DIV/0!</v>
      </c>
      <c r="Q391" s="415" t="e">
        <f>ROUND(O391*$C391,0)</f>
        <v>#DIV/0!</v>
      </c>
      <c r="R391" s="415"/>
      <c r="S391" s="418" t="e">
        <f>$S$178</f>
        <v>#DIV/0!</v>
      </c>
      <c r="U391" s="415" t="e">
        <f>ROUND(S391*$C391,0)</f>
        <v>#DIV/0!</v>
      </c>
      <c r="AR391" s="413"/>
    </row>
    <row r="392" spans="1:44" hidden="1">
      <c r="A392" s="435" t="s">
        <v>461</v>
      </c>
      <c r="B392" s="435"/>
      <c r="C392" s="414">
        <v>1205594.7942953119</v>
      </c>
      <c r="D392" s="447">
        <v>10.628</v>
      </c>
      <c r="E392" s="398" t="s">
        <v>429</v>
      </c>
      <c r="F392" s="415">
        <f>ROUND(D392*C392/100,0)</f>
        <v>128131</v>
      </c>
      <c r="G392" s="447">
        <f>$G$179</f>
        <v>10.878</v>
      </c>
      <c r="H392" s="398" t="s">
        <v>429</v>
      </c>
      <c r="I392" s="415">
        <f>ROUND(G392*$C392/100,0)</f>
        <v>131145</v>
      </c>
      <c r="J392" s="415"/>
      <c r="K392" s="447" t="e">
        <f>$K$179</f>
        <v>#REF!</v>
      </c>
      <c r="L392" s="398" t="s">
        <v>429</v>
      </c>
      <c r="M392" s="415" t="e">
        <f>ROUND(K392*$C392/100,0)</f>
        <v>#REF!</v>
      </c>
      <c r="N392" s="415"/>
      <c r="O392" s="447" t="e">
        <f>$O$179</f>
        <v>#DIV/0!</v>
      </c>
      <c r="P392" s="398" t="s">
        <v>429</v>
      </c>
      <c r="Q392" s="415" t="e">
        <f>ROUND(O392*$C392/100,0)</f>
        <v>#DIV/0!</v>
      </c>
      <c r="R392" s="415"/>
      <c r="S392" s="447" t="e">
        <f>$S$179</f>
        <v>#DIV/0!</v>
      </c>
      <c r="T392" s="398" t="s">
        <v>429</v>
      </c>
      <c r="U392" s="415" t="e">
        <f>ROUND(S392*$C392/100,0)</f>
        <v>#DIV/0!</v>
      </c>
      <c r="AR392" s="413"/>
    </row>
    <row r="393" spans="1:44" hidden="1">
      <c r="A393" s="435" t="s">
        <v>462</v>
      </c>
      <c r="B393" s="442"/>
      <c r="C393" s="414">
        <v>64875</v>
      </c>
      <c r="D393" s="447">
        <v>7.3410000000000002</v>
      </c>
      <c r="E393" s="398" t="s">
        <v>429</v>
      </c>
      <c r="F393" s="415">
        <f>ROUND(D393*C393/100,0)</f>
        <v>4762</v>
      </c>
      <c r="G393" s="447">
        <f>$G$180</f>
        <v>7.5140000000000002</v>
      </c>
      <c r="H393" s="398" t="s">
        <v>429</v>
      </c>
      <c r="I393" s="415">
        <f>ROUND(G393*$C393/100,0)</f>
        <v>4875</v>
      </c>
      <c r="J393" s="415"/>
      <c r="K393" s="447" t="e">
        <f>$K$180</f>
        <v>#REF!</v>
      </c>
      <c r="L393" s="398" t="s">
        <v>429</v>
      </c>
      <c r="M393" s="415" t="e">
        <f>ROUND(K393*$C393/100,0)</f>
        <v>#REF!</v>
      </c>
      <c r="N393" s="415"/>
      <c r="O393" s="447" t="e">
        <f>$O$180</f>
        <v>#DIV/0!</v>
      </c>
      <c r="P393" s="398" t="s">
        <v>429</v>
      </c>
      <c r="Q393" s="415" t="e">
        <f>ROUND(O393*$C393/100,0)</f>
        <v>#DIV/0!</v>
      </c>
      <c r="R393" s="415"/>
      <c r="S393" s="447" t="e">
        <f>$S$180</f>
        <v>#DIV/0!</v>
      </c>
      <c r="T393" s="398" t="s">
        <v>429</v>
      </c>
      <c r="U393" s="415" t="e">
        <f>ROUND(S393*$C393/100,0)</f>
        <v>#DIV/0!</v>
      </c>
      <c r="AR393" s="413"/>
    </row>
    <row r="394" spans="1:44" hidden="1">
      <c r="A394" s="435" t="s">
        <v>463</v>
      </c>
      <c r="B394" s="435"/>
      <c r="C394" s="414">
        <v>0</v>
      </c>
      <c r="D394" s="447">
        <v>6.3240000000000007</v>
      </c>
      <c r="E394" s="398" t="s">
        <v>429</v>
      </c>
      <c r="F394" s="415">
        <f>ROUND(D394*C394/100,0)</f>
        <v>0</v>
      </c>
      <c r="G394" s="447">
        <f>$G$181</f>
        <v>6.4720000000000004</v>
      </c>
      <c r="H394" s="398" t="s">
        <v>429</v>
      </c>
      <c r="I394" s="415">
        <f>ROUND(G394*$C394/100,0)</f>
        <v>0</v>
      </c>
      <c r="J394" s="415"/>
      <c r="K394" s="447" t="e">
        <f>$K$181</f>
        <v>#REF!</v>
      </c>
      <c r="L394" s="398" t="s">
        <v>429</v>
      </c>
      <c r="M394" s="415" t="e">
        <f>ROUND(K394*$C394/100,0)</f>
        <v>#REF!</v>
      </c>
      <c r="N394" s="415"/>
      <c r="O394" s="447" t="e">
        <f>$O$181</f>
        <v>#DIV/0!</v>
      </c>
      <c r="P394" s="398" t="s">
        <v>429</v>
      </c>
      <c r="Q394" s="415" t="e">
        <f>ROUND(O394*$C394/100,0)</f>
        <v>#DIV/0!</v>
      </c>
      <c r="R394" s="415"/>
      <c r="S394" s="447" t="e">
        <f>$S$181</f>
        <v>#DIV/0!</v>
      </c>
      <c r="T394" s="398" t="s">
        <v>429</v>
      </c>
      <c r="U394" s="415" t="e">
        <f>ROUND(S394*$C394/100,0)</f>
        <v>#DIV/0!</v>
      </c>
      <c r="AR394" s="413"/>
    </row>
    <row r="395" spans="1:44" hidden="1">
      <c r="A395" s="435" t="s">
        <v>464</v>
      </c>
      <c r="B395" s="435"/>
      <c r="C395" s="414">
        <v>0</v>
      </c>
      <c r="D395" s="464">
        <v>57</v>
      </c>
      <c r="E395" s="398" t="s">
        <v>429</v>
      </c>
      <c r="F395" s="415">
        <f>ROUND(D395*C395/100,0)</f>
        <v>0</v>
      </c>
      <c r="G395" s="464">
        <f>$G$182</f>
        <v>58</v>
      </c>
      <c r="H395" s="398" t="s">
        <v>429</v>
      </c>
      <c r="I395" s="415">
        <f>ROUND(G395*$C395/100,0)</f>
        <v>0</v>
      </c>
      <c r="J395" s="415"/>
      <c r="K395" s="464" t="str">
        <f>$K$182</f>
        <v xml:space="preserve"> </v>
      </c>
      <c r="L395" s="398" t="s">
        <v>429</v>
      </c>
      <c r="M395" s="415">
        <f>ROUND(K395*$C395/100,0)</f>
        <v>0</v>
      </c>
      <c r="N395" s="415"/>
      <c r="O395" s="464" t="e">
        <f>$O$182</f>
        <v>#DIV/0!</v>
      </c>
      <c r="P395" s="398" t="s">
        <v>429</v>
      </c>
      <c r="Q395" s="415" t="e">
        <f>ROUND(O395*$C395/100,0)</f>
        <v>#DIV/0!</v>
      </c>
      <c r="R395" s="415"/>
      <c r="S395" s="464" t="e">
        <f>$S$182</f>
        <v>#DIV/0!</v>
      </c>
      <c r="T395" s="398" t="s">
        <v>429</v>
      </c>
      <c r="U395" s="415" t="e">
        <f>ROUND(S395*$C395/100,0)</f>
        <v>#DIV/0!</v>
      </c>
      <c r="AR395" s="413"/>
    </row>
    <row r="396" spans="1:44" s="264" customFormat="1" hidden="1">
      <c r="A396" s="264" t="s">
        <v>465</v>
      </c>
      <c r="C396" s="265">
        <f>C392</f>
        <v>1205594.7942953119</v>
      </c>
      <c r="D396" s="263">
        <v>0</v>
      </c>
      <c r="F396" s="266"/>
      <c r="G396" s="421">
        <f>G183</f>
        <v>0</v>
      </c>
      <c r="H396" s="264" t="s">
        <v>429</v>
      </c>
      <c r="I396" s="266">
        <f t="shared" ref="I396:I398" si="83">ROUND(G396*$C396/100,0)</f>
        <v>0</v>
      </c>
      <c r="J396" s="266"/>
      <c r="K396" s="421" t="str">
        <f>K183</f>
        <v xml:space="preserve"> </v>
      </c>
      <c r="L396" s="264" t="s">
        <v>429</v>
      </c>
      <c r="M396" s="266">
        <f t="shared" ref="M396:M398" si="84">ROUND(K396*$C396/100,0)</f>
        <v>0</v>
      </c>
      <c r="N396" s="266"/>
      <c r="O396" s="421" t="str">
        <f>O183</f>
        <v xml:space="preserve"> </v>
      </c>
      <c r="P396" s="264" t="s">
        <v>429</v>
      </c>
      <c r="Q396" s="266">
        <f t="shared" ref="Q396:Q398" si="85">ROUND(O396*$C396/100,0)</f>
        <v>0</v>
      </c>
      <c r="R396" s="266"/>
      <c r="S396" s="421">
        <f>S183</f>
        <v>0</v>
      </c>
      <c r="T396" s="264" t="s">
        <v>429</v>
      </c>
      <c r="U396" s="266">
        <f t="shared" ref="U396:U398" si="86">ROUND(S396*$C396/100,0)</f>
        <v>0</v>
      </c>
      <c r="W396" s="420"/>
      <c r="Z396" s="423"/>
      <c r="AA396" s="423"/>
      <c r="AR396" s="267"/>
    </row>
    <row r="397" spans="1:44" s="264" customFormat="1" hidden="1">
      <c r="A397" s="264" t="s">
        <v>466</v>
      </c>
      <c r="C397" s="265">
        <f>C393</f>
        <v>64875</v>
      </c>
      <c r="D397" s="263">
        <v>0</v>
      </c>
      <c r="F397" s="266"/>
      <c r="G397" s="421">
        <f>G184</f>
        <v>0</v>
      </c>
      <c r="H397" s="264" t="s">
        <v>429</v>
      </c>
      <c r="I397" s="266">
        <f t="shared" si="83"/>
        <v>0</v>
      </c>
      <c r="J397" s="266"/>
      <c r="K397" s="421" t="str">
        <f>K184</f>
        <v xml:space="preserve"> </v>
      </c>
      <c r="L397" s="264" t="s">
        <v>429</v>
      </c>
      <c r="M397" s="266">
        <f t="shared" si="84"/>
        <v>0</v>
      </c>
      <c r="N397" s="266"/>
      <c r="O397" s="421" t="str">
        <f>O184</f>
        <v xml:space="preserve"> </v>
      </c>
      <c r="P397" s="264" t="s">
        <v>429</v>
      </c>
      <c r="Q397" s="266">
        <f t="shared" si="85"/>
        <v>0</v>
      </c>
      <c r="R397" s="266"/>
      <c r="S397" s="421">
        <f>S184</f>
        <v>0</v>
      </c>
      <c r="T397" s="264" t="s">
        <v>429</v>
      </c>
      <c r="U397" s="266">
        <f t="shared" si="86"/>
        <v>0</v>
      </c>
      <c r="W397" s="420"/>
      <c r="Z397" s="423"/>
      <c r="AA397" s="423"/>
      <c r="AR397" s="267"/>
    </row>
    <row r="398" spans="1:44" s="264" customFormat="1" hidden="1">
      <c r="A398" s="264" t="s">
        <v>467</v>
      </c>
      <c r="C398" s="265">
        <f>C394</f>
        <v>0</v>
      </c>
      <c r="D398" s="263">
        <v>0</v>
      </c>
      <c r="F398" s="266"/>
      <c r="G398" s="421">
        <f>G185</f>
        <v>0</v>
      </c>
      <c r="H398" s="264" t="s">
        <v>429</v>
      </c>
      <c r="I398" s="266">
        <f t="shared" si="83"/>
        <v>0</v>
      </c>
      <c r="J398" s="266"/>
      <c r="K398" s="421" t="str">
        <f>K185</f>
        <v xml:space="preserve"> </v>
      </c>
      <c r="L398" s="264" t="s">
        <v>429</v>
      </c>
      <c r="M398" s="266">
        <f t="shared" si="84"/>
        <v>0</v>
      </c>
      <c r="N398" s="266"/>
      <c r="O398" s="421" t="str">
        <f>O185</f>
        <v xml:space="preserve"> </v>
      </c>
      <c r="P398" s="264" t="s">
        <v>429</v>
      </c>
      <c r="Q398" s="266">
        <f t="shared" si="85"/>
        <v>0</v>
      </c>
      <c r="R398" s="266"/>
      <c r="S398" s="421">
        <f>S185</f>
        <v>0</v>
      </c>
      <c r="T398" s="264" t="s">
        <v>429</v>
      </c>
      <c r="U398" s="266">
        <f t="shared" si="86"/>
        <v>0</v>
      </c>
      <c r="W398" s="420"/>
      <c r="Z398" s="423"/>
      <c r="AA398" s="423"/>
      <c r="AR398" s="267"/>
    </row>
    <row r="399" spans="1:44" hidden="1">
      <c r="A399" s="466" t="s">
        <v>471</v>
      </c>
      <c r="B399" s="435"/>
      <c r="C399" s="414"/>
      <c r="D399" s="467">
        <v>-0.01</v>
      </c>
      <c r="F399" s="415"/>
      <c r="G399" s="467">
        <v>-0.01</v>
      </c>
      <c r="I399" s="415"/>
      <c r="J399" s="415"/>
      <c r="K399" s="467">
        <v>-0.01</v>
      </c>
      <c r="M399" s="415"/>
      <c r="N399" s="415"/>
      <c r="O399" s="467">
        <v>-0.01</v>
      </c>
      <c r="Q399" s="415"/>
      <c r="R399" s="415"/>
      <c r="S399" s="467">
        <v>-0.01</v>
      </c>
      <c r="U399" s="415"/>
      <c r="AR399" s="413"/>
    </row>
    <row r="400" spans="1:44" hidden="1">
      <c r="A400" s="435" t="s">
        <v>455</v>
      </c>
      <c r="B400" s="435"/>
      <c r="C400" s="414">
        <v>0</v>
      </c>
      <c r="D400" s="463">
        <v>9.76</v>
      </c>
      <c r="E400" s="413"/>
      <c r="F400" s="415">
        <f>-ROUND(D400*$C400/100,0)</f>
        <v>0</v>
      </c>
      <c r="G400" s="463">
        <f>G386</f>
        <v>9.99</v>
      </c>
      <c r="H400" s="413"/>
      <c r="I400" s="415">
        <f>-ROUND(G400*$C400/100,0)</f>
        <v>0</v>
      </c>
      <c r="J400" s="415"/>
      <c r="K400" s="463">
        <f>K386</f>
        <v>9.76</v>
      </c>
      <c r="L400" s="413"/>
      <c r="M400" s="415">
        <f>-ROUND(K400*$C400/100,0)</f>
        <v>0</v>
      </c>
      <c r="N400" s="415"/>
      <c r="O400" s="463" t="str">
        <f>O386</f>
        <v xml:space="preserve"> </v>
      </c>
      <c r="P400" s="413"/>
      <c r="Q400" s="415">
        <f>-ROUND(O400*$C400/100,0)</f>
        <v>0</v>
      </c>
      <c r="R400" s="415"/>
      <c r="S400" s="463" t="str">
        <f>S386</f>
        <v xml:space="preserve"> </v>
      </c>
      <c r="T400" s="413"/>
      <c r="U400" s="415">
        <f>-ROUND(S400*$C400/100,0)</f>
        <v>0</v>
      </c>
      <c r="AR400" s="413"/>
    </row>
    <row r="401" spans="1:44" hidden="1">
      <c r="A401" s="435" t="s">
        <v>456</v>
      </c>
      <c r="B401" s="435"/>
      <c r="C401" s="414">
        <v>0</v>
      </c>
      <c r="D401" s="463">
        <v>14.54</v>
      </c>
      <c r="E401" s="413"/>
      <c r="F401" s="415">
        <f t="shared" ref="F401:F403" si="87">-ROUND(D401*$C401/100,0)</f>
        <v>0</v>
      </c>
      <c r="G401" s="463">
        <f>G387</f>
        <v>14.89</v>
      </c>
      <c r="H401" s="413"/>
      <c r="I401" s="415">
        <f>-ROUND(G401*$C401/100,0)</f>
        <v>0</v>
      </c>
      <c r="J401" s="415"/>
      <c r="K401" s="463">
        <f>K387</f>
        <v>14.54</v>
      </c>
      <c r="L401" s="413"/>
      <c r="M401" s="415">
        <f>-ROUND(K401*$C401/100,0)</f>
        <v>0</v>
      </c>
      <c r="N401" s="415"/>
      <c r="O401" s="463" t="str">
        <f>O387</f>
        <v xml:space="preserve"> </v>
      </c>
      <c r="P401" s="413"/>
      <c r="Q401" s="415">
        <f>-ROUND(O401*$C401/100,0)</f>
        <v>0</v>
      </c>
      <c r="R401" s="415"/>
      <c r="S401" s="463" t="str">
        <f>S387</f>
        <v xml:space="preserve"> </v>
      </c>
      <c r="T401" s="413"/>
      <c r="U401" s="415">
        <f>-ROUND(S401*$C401/100,0)</f>
        <v>0</v>
      </c>
      <c r="AR401" s="413"/>
    </row>
    <row r="402" spans="1:44" hidden="1">
      <c r="A402" s="435" t="s">
        <v>472</v>
      </c>
      <c r="B402" s="435"/>
      <c r="C402" s="414">
        <v>0</v>
      </c>
      <c r="D402" s="463">
        <v>1.02</v>
      </c>
      <c r="E402" s="413"/>
      <c r="F402" s="415">
        <f t="shared" si="87"/>
        <v>0</v>
      </c>
      <c r="G402" s="463">
        <f>G388</f>
        <v>1.04</v>
      </c>
      <c r="H402" s="413"/>
      <c r="I402" s="415">
        <f>-ROUND(G402*$C402/100,0)</f>
        <v>0</v>
      </c>
      <c r="J402" s="415"/>
      <c r="K402" s="463">
        <f>K388</f>
        <v>1.02</v>
      </c>
      <c r="L402" s="413"/>
      <c r="M402" s="415">
        <f>-ROUND(K402*$C402/100,0)</f>
        <v>0</v>
      </c>
      <c r="N402" s="415"/>
      <c r="O402" s="463" t="str">
        <f>O388</f>
        <v xml:space="preserve"> </v>
      </c>
      <c r="P402" s="413"/>
      <c r="Q402" s="415">
        <f>-ROUND(O402*$C402/100,0)</f>
        <v>0</v>
      </c>
      <c r="R402" s="415"/>
      <c r="S402" s="463" t="str">
        <f>S388</f>
        <v xml:space="preserve"> </v>
      </c>
      <c r="T402" s="413"/>
      <c r="U402" s="415">
        <f>-ROUND(S402*$C402/100,0)</f>
        <v>0</v>
      </c>
      <c r="AR402" s="413"/>
    </row>
    <row r="403" spans="1:44" hidden="1">
      <c r="A403" s="435" t="s">
        <v>473</v>
      </c>
      <c r="B403" s="435"/>
      <c r="C403" s="414">
        <v>0</v>
      </c>
      <c r="D403" s="463">
        <v>3.7</v>
      </c>
      <c r="F403" s="415">
        <f t="shared" si="87"/>
        <v>0</v>
      </c>
      <c r="G403" s="463">
        <f>G391</f>
        <v>3.8</v>
      </c>
      <c r="I403" s="415">
        <f>-ROUND(G403*$C403/100,0)</f>
        <v>0</v>
      </c>
      <c r="J403" s="415"/>
      <c r="K403" s="463" t="e">
        <f>K391</f>
        <v>#REF!</v>
      </c>
      <c r="M403" s="415" t="e">
        <f>-ROUND(K403*$C403/100,0)</f>
        <v>#REF!</v>
      </c>
      <c r="N403" s="415"/>
      <c r="O403" s="463" t="e">
        <f>O391</f>
        <v>#DIV/0!</v>
      </c>
      <c r="Q403" s="415" t="e">
        <f>-ROUND(O403*$C403/100,0)</f>
        <v>#DIV/0!</v>
      </c>
      <c r="R403" s="415"/>
      <c r="S403" s="463" t="e">
        <f>S391</f>
        <v>#DIV/0!</v>
      </c>
      <c r="U403" s="415" t="e">
        <f>-ROUND(S403*$C403/100,0)</f>
        <v>#DIV/0!</v>
      </c>
      <c r="AR403" s="413"/>
    </row>
    <row r="404" spans="1:44" hidden="1">
      <c r="A404" s="435" t="s">
        <v>474</v>
      </c>
      <c r="B404" s="435"/>
      <c r="C404" s="414">
        <v>0</v>
      </c>
      <c r="D404" s="469">
        <v>10.628</v>
      </c>
      <c r="E404" s="398" t="s">
        <v>429</v>
      </c>
      <c r="F404" s="415">
        <f>ROUND(D404*$C404/100*D399,0)</f>
        <v>0</v>
      </c>
      <c r="G404" s="469">
        <f>G392</f>
        <v>10.878</v>
      </c>
      <c r="H404" s="398" t="s">
        <v>429</v>
      </c>
      <c r="I404" s="415">
        <f>ROUND(G404*$C404/100*G399,0)</f>
        <v>0</v>
      </c>
      <c r="J404" s="415"/>
      <c r="K404" s="469" t="e">
        <f>K392</f>
        <v>#REF!</v>
      </c>
      <c r="L404" s="398" t="s">
        <v>429</v>
      </c>
      <c r="M404" s="415" t="e">
        <f>ROUND(K404*$C404/100*K399,0)</f>
        <v>#REF!</v>
      </c>
      <c r="N404" s="415"/>
      <c r="O404" s="469" t="e">
        <f>O392</f>
        <v>#DIV/0!</v>
      </c>
      <c r="P404" s="398" t="s">
        <v>429</v>
      </c>
      <c r="Q404" s="415" t="e">
        <f>ROUND(O404*$C404/100*O399,0)</f>
        <v>#DIV/0!</v>
      </c>
      <c r="R404" s="415"/>
      <c r="S404" s="469" t="e">
        <f>S392</f>
        <v>#DIV/0!</v>
      </c>
      <c r="T404" s="398" t="s">
        <v>429</v>
      </c>
      <c r="U404" s="415" t="e">
        <f>ROUND(S404*$C404/100*S399,0)</f>
        <v>#DIV/0!</v>
      </c>
      <c r="AR404" s="413"/>
    </row>
    <row r="405" spans="1:44" hidden="1">
      <c r="A405" s="435" t="s">
        <v>462</v>
      </c>
      <c r="B405" s="435"/>
      <c r="C405" s="414">
        <v>0</v>
      </c>
      <c r="D405" s="469">
        <v>7.3410000000000002</v>
      </c>
      <c r="E405" s="398" t="s">
        <v>429</v>
      </c>
      <c r="F405" s="415">
        <f>ROUND(D405*$C405/100*D399,0)</f>
        <v>0</v>
      </c>
      <c r="G405" s="469">
        <f>G393</f>
        <v>7.5140000000000002</v>
      </c>
      <c r="H405" s="398" t="s">
        <v>429</v>
      </c>
      <c r="I405" s="415">
        <f>ROUND(G405*$C405/100*G399,0)</f>
        <v>0</v>
      </c>
      <c r="J405" s="415"/>
      <c r="K405" s="469" t="e">
        <f>K393</f>
        <v>#REF!</v>
      </c>
      <c r="L405" s="398" t="s">
        <v>429</v>
      </c>
      <c r="M405" s="415" t="e">
        <f>ROUND(K405*$C405/100*K399,0)</f>
        <v>#REF!</v>
      </c>
      <c r="N405" s="415"/>
      <c r="O405" s="469" t="e">
        <f>O393</f>
        <v>#DIV/0!</v>
      </c>
      <c r="P405" s="398" t="s">
        <v>429</v>
      </c>
      <c r="Q405" s="415" t="e">
        <f>ROUND(O405*$C405/100*O399,0)</f>
        <v>#DIV/0!</v>
      </c>
      <c r="R405" s="415"/>
      <c r="S405" s="469" t="e">
        <f>S393</f>
        <v>#DIV/0!</v>
      </c>
      <c r="T405" s="398" t="s">
        <v>429</v>
      </c>
      <c r="U405" s="415" t="e">
        <f>ROUND(S405*$C405/100*S399,0)</f>
        <v>#DIV/0!</v>
      </c>
      <c r="AR405" s="413"/>
    </row>
    <row r="406" spans="1:44" hidden="1">
      <c r="A406" s="435" t="s">
        <v>463</v>
      </c>
      <c r="B406" s="435"/>
      <c r="C406" s="414">
        <v>0</v>
      </c>
      <c r="D406" s="469">
        <v>6.3240000000000007</v>
      </c>
      <c r="E406" s="398" t="s">
        <v>429</v>
      </c>
      <c r="F406" s="415">
        <f>ROUND(D406*$C406/100*D399,0)</f>
        <v>0</v>
      </c>
      <c r="G406" s="469">
        <f>G394</f>
        <v>6.4720000000000004</v>
      </c>
      <c r="H406" s="398" t="s">
        <v>429</v>
      </c>
      <c r="I406" s="415">
        <f>ROUND(G406*$C406/100*G399,0)</f>
        <v>0</v>
      </c>
      <c r="J406" s="415"/>
      <c r="K406" s="469" t="e">
        <f>K394</f>
        <v>#REF!</v>
      </c>
      <c r="L406" s="398" t="s">
        <v>429</v>
      </c>
      <c r="M406" s="415" t="e">
        <f>ROUND(K406*$C406/100*K399,0)</f>
        <v>#REF!</v>
      </c>
      <c r="N406" s="415"/>
      <c r="O406" s="469" t="e">
        <f>O394</f>
        <v>#DIV/0!</v>
      </c>
      <c r="P406" s="398" t="s">
        <v>429</v>
      </c>
      <c r="Q406" s="415" t="e">
        <f>ROUND(O406*$C406/100*O399,0)</f>
        <v>#DIV/0!</v>
      </c>
      <c r="R406" s="415"/>
      <c r="S406" s="469" t="e">
        <f>S394</f>
        <v>#DIV/0!</v>
      </c>
      <c r="T406" s="398" t="s">
        <v>429</v>
      </c>
      <c r="U406" s="415" t="e">
        <f>ROUND(S406*$C406/100*S399,0)</f>
        <v>#DIV/0!</v>
      </c>
      <c r="AR406" s="413"/>
    </row>
    <row r="407" spans="1:44" hidden="1">
      <c r="A407" s="435" t="s">
        <v>464</v>
      </c>
      <c r="B407" s="435"/>
      <c r="C407" s="414">
        <v>0</v>
      </c>
      <c r="D407" s="470">
        <v>57</v>
      </c>
      <c r="E407" s="398" t="s">
        <v>429</v>
      </c>
      <c r="F407" s="415">
        <f>ROUND(D407*$C407/100*D399,0)</f>
        <v>0</v>
      </c>
      <c r="G407" s="470">
        <f>G395</f>
        <v>58</v>
      </c>
      <c r="H407" s="398" t="s">
        <v>429</v>
      </c>
      <c r="I407" s="415">
        <f>ROUND(G407*$C407/100*G399,0)</f>
        <v>0</v>
      </c>
      <c r="J407" s="415"/>
      <c r="K407" s="470" t="str">
        <f>K395</f>
        <v xml:space="preserve"> </v>
      </c>
      <c r="L407" s="398" t="s">
        <v>429</v>
      </c>
      <c r="M407" s="415">
        <f>ROUND(K407*$C407/100*K399,0)</f>
        <v>0</v>
      </c>
      <c r="N407" s="415"/>
      <c r="O407" s="470" t="e">
        <f>O395</f>
        <v>#DIV/0!</v>
      </c>
      <c r="P407" s="398" t="s">
        <v>429</v>
      </c>
      <c r="Q407" s="415" t="e">
        <f>ROUND(O407*$C407/100*O399,0)</f>
        <v>#DIV/0!</v>
      </c>
      <c r="R407" s="415"/>
      <c r="S407" s="470" t="e">
        <f>S395</f>
        <v>#DIV/0!</v>
      </c>
      <c r="T407" s="398" t="s">
        <v>429</v>
      </c>
      <c r="U407" s="415" t="e">
        <f>ROUND(S407*$C407/100*S399,0)</f>
        <v>#DIV/0!</v>
      </c>
      <c r="AR407" s="413"/>
    </row>
    <row r="408" spans="1:44" hidden="1">
      <c r="A408" s="435" t="s">
        <v>475</v>
      </c>
      <c r="B408" s="435"/>
      <c r="C408" s="414">
        <v>0</v>
      </c>
      <c r="D408" s="418">
        <v>60</v>
      </c>
      <c r="F408" s="415">
        <f>ROUND(D408*C408,0)</f>
        <v>0</v>
      </c>
      <c r="G408" s="418">
        <f>$G$198</f>
        <v>60</v>
      </c>
      <c r="I408" s="415">
        <f>ROUND(G408*$C408,0)</f>
        <v>0</v>
      </c>
      <c r="J408" s="415"/>
      <c r="K408" s="418" t="str">
        <f>$K$198</f>
        <v xml:space="preserve"> </v>
      </c>
      <c r="M408" s="415">
        <f>ROUND(K408*$C408,0)</f>
        <v>0</v>
      </c>
      <c r="N408" s="415"/>
      <c r="O408" s="418" t="e">
        <f>$O$198</f>
        <v>#DIV/0!</v>
      </c>
      <c r="Q408" s="415" t="e">
        <f>ROUND(O408*$C408,0)</f>
        <v>#DIV/0!</v>
      </c>
      <c r="R408" s="415"/>
      <c r="S408" s="418" t="e">
        <f>$S$198</f>
        <v>#DIV/0!</v>
      </c>
      <c r="U408" s="415" t="e">
        <f>ROUND(S408*$C408,0)</f>
        <v>#DIV/0!</v>
      </c>
      <c r="AR408" s="413"/>
    </row>
    <row r="409" spans="1:44" hidden="1">
      <c r="A409" s="435" t="s">
        <v>476</v>
      </c>
      <c r="B409" s="435"/>
      <c r="C409" s="414">
        <v>0</v>
      </c>
      <c r="D409" s="471">
        <v>-30</v>
      </c>
      <c r="E409" s="398" t="s">
        <v>429</v>
      </c>
      <c r="F409" s="415">
        <f>ROUND(D409*C409/100,0)</f>
        <v>0</v>
      </c>
      <c r="G409" s="471">
        <f>$G$199</f>
        <v>-30</v>
      </c>
      <c r="H409" s="398" t="s">
        <v>429</v>
      </c>
      <c r="I409" s="415">
        <f>ROUND(G409*$C409/100,0)</f>
        <v>0</v>
      </c>
      <c r="J409" s="415"/>
      <c r="K409" s="471">
        <f>$K$199</f>
        <v>-30</v>
      </c>
      <c r="L409" s="398" t="s">
        <v>429</v>
      </c>
      <c r="M409" s="415">
        <f>ROUND(K409*$C409/100,0)</f>
        <v>0</v>
      </c>
      <c r="N409" s="415"/>
      <c r="O409" s="471" t="str">
        <f>$O$199</f>
        <v xml:space="preserve"> </v>
      </c>
      <c r="P409" s="398" t="s">
        <v>429</v>
      </c>
      <c r="Q409" s="415">
        <f>ROUND(O409*$C409/100,0)</f>
        <v>0</v>
      </c>
      <c r="R409" s="415"/>
      <c r="S409" s="471" t="str">
        <f>$S$199</f>
        <v xml:space="preserve"> </v>
      </c>
      <c r="T409" s="398" t="s">
        <v>429</v>
      </c>
      <c r="U409" s="415">
        <f>ROUND(S409*$C409/100,0)</f>
        <v>0</v>
      </c>
      <c r="AR409" s="413"/>
    </row>
    <row r="410" spans="1:44" s="264" customFormat="1" hidden="1">
      <c r="A410" s="264" t="s">
        <v>465</v>
      </c>
      <c r="C410" s="265">
        <f>C404</f>
        <v>0</v>
      </c>
      <c r="D410" s="263">
        <v>0</v>
      </c>
      <c r="F410" s="266"/>
      <c r="G410" s="421">
        <f>G183</f>
        <v>0</v>
      </c>
      <c r="H410" s="264" t="s">
        <v>429</v>
      </c>
      <c r="I410" s="415">
        <f>ROUND(G410*$C410/100*G399,0)</f>
        <v>0</v>
      </c>
      <c r="J410" s="415"/>
      <c r="K410" s="421" t="str">
        <f>K183</f>
        <v xml:space="preserve"> </v>
      </c>
      <c r="L410" s="264" t="s">
        <v>429</v>
      </c>
      <c r="M410" s="415">
        <f>ROUND(K410*$C410/100*K399,0)</f>
        <v>0</v>
      </c>
      <c r="N410" s="415"/>
      <c r="O410" s="421" t="str">
        <f>O183</f>
        <v xml:space="preserve"> </v>
      </c>
      <c r="P410" s="264" t="s">
        <v>429</v>
      </c>
      <c r="Q410" s="415">
        <f>ROUND(O410*$C410/100*O399,0)</f>
        <v>0</v>
      </c>
      <c r="R410" s="415"/>
      <c r="S410" s="421">
        <f>S183</f>
        <v>0</v>
      </c>
      <c r="T410" s="264" t="s">
        <v>429</v>
      </c>
      <c r="U410" s="415">
        <f>ROUND(S410*$C410/100*S399,0)</f>
        <v>0</v>
      </c>
      <c r="W410" s="420"/>
      <c r="Z410" s="423"/>
      <c r="AA410" s="423"/>
      <c r="AR410" s="267"/>
    </row>
    <row r="411" spans="1:44" s="264" customFormat="1" hidden="1">
      <c r="A411" s="264" t="s">
        <v>466</v>
      </c>
      <c r="C411" s="265">
        <f>C405</f>
        <v>0</v>
      </c>
      <c r="D411" s="263">
        <v>0</v>
      </c>
      <c r="F411" s="266"/>
      <c r="G411" s="421">
        <f>G184</f>
        <v>0</v>
      </c>
      <c r="H411" s="264" t="s">
        <v>429</v>
      </c>
      <c r="I411" s="415">
        <f>ROUND(G411*$C411/100*G399,0)</f>
        <v>0</v>
      </c>
      <c r="J411" s="415"/>
      <c r="K411" s="421" t="str">
        <f>K184</f>
        <v xml:space="preserve"> </v>
      </c>
      <c r="L411" s="264" t="s">
        <v>429</v>
      </c>
      <c r="M411" s="415">
        <f>ROUND(K411*$C411/100*K399,0)</f>
        <v>0</v>
      </c>
      <c r="N411" s="415"/>
      <c r="O411" s="421" t="str">
        <f>O184</f>
        <v xml:space="preserve"> </v>
      </c>
      <c r="P411" s="264" t="s">
        <v>429</v>
      </c>
      <c r="Q411" s="415">
        <f>ROUND(O411*$C411/100*O399,0)</f>
        <v>0</v>
      </c>
      <c r="R411" s="415"/>
      <c r="S411" s="421">
        <f>S184</f>
        <v>0</v>
      </c>
      <c r="T411" s="264" t="s">
        <v>429</v>
      </c>
      <c r="U411" s="415">
        <f>ROUND(S411*$C411/100*S399,0)</f>
        <v>0</v>
      </c>
      <c r="W411" s="420"/>
      <c r="Z411" s="423"/>
      <c r="AA411" s="423"/>
      <c r="AR411" s="267"/>
    </row>
    <row r="412" spans="1:44" s="264" customFormat="1" hidden="1">
      <c r="A412" s="264" t="s">
        <v>467</v>
      </c>
      <c r="C412" s="265">
        <f>C406</f>
        <v>0</v>
      </c>
      <c r="D412" s="263">
        <v>0</v>
      </c>
      <c r="F412" s="266"/>
      <c r="G412" s="421">
        <f>G185</f>
        <v>0</v>
      </c>
      <c r="H412" s="264" t="s">
        <v>429</v>
      </c>
      <c r="I412" s="415">
        <f>ROUND(G412*$C412/100*G399,0)</f>
        <v>0</v>
      </c>
      <c r="J412" s="415"/>
      <c r="K412" s="421" t="str">
        <f>K185</f>
        <v xml:space="preserve"> </v>
      </c>
      <c r="L412" s="264" t="s">
        <v>429</v>
      </c>
      <c r="M412" s="415">
        <f>ROUND(K412*$C412/100*K399,0)</f>
        <v>0</v>
      </c>
      <c r="N412" s="415"/>
      <c r="O412" s="421" t="str">
        <f>O185</f>
        <v xml:space="preserve"> </v>
      </c>
      <c r="P412" s="264" t="s">
        <v>429</v>
      </c>
      <c r="Q412" s="415">
        <f>ROUND(O412*$C412/100*O399,0)</f>
        <v>0</v>
      </c>
      <c r="R412" s="415"/>
      <c r="S412" s="421">
        <f>S185</f>
        <v>0</v>
      </c>
      <c r="T412" s="264" t="s">
        <v>429</v>
      </c>
      <c r="U412" s="415">
        <f>ROUND(S412*$C412/100*S399,0)</f>
        <v>0</v>
      </c>
      <c r="W412" s="420"/>
      <c r="Z412" s="423"/>
      <c r="AA412" s="423"/>
      <c r="AR412" s="267"/>
    </row>
    <row r="413" spans="1:44" hidden="1">
      <c r="A413" s="435" t="s">
        <v>443</v>
      </c>
      <c r="B413" s="435"/>
      <c r="C413" s="414">
        <f>SUM(C392:C394)</f>
        <v>1270469.7942953119</v>
      </c>
      <c r="D413" s="464"/>
      <c r="F413" s="415">
        <f>SUM(F386:F409)</f>
        <v>171773</v>
      </c>
      <c r="G413" s="464"/>
      <c r="I413" s="415">
        <f>SUM(I386:I412)</f>
        <v>175816</v>
      </c>
      <c r="J413" s="415"/>
      <c r="K413" s="464"/>
      <c r="M413" s="415" t="e">
        <f>SUM(M386:M412)</f>
        <v>#REF!</v>
      </c>
      <c r="N413" s="415"/>
      <c r="O413" s="464"/>
      <c r="Q413" s="415" t="e">
        <f>SUM(Q386:Q412)</f>
        <v>#DIV/0!</v>
      </c>
      <c r="R413" s="415"/>
      <c r="S413" s="464"/>
      <c r="U413" s="415" t="e">
        <f>SUM(U386:U412)</f>
        <v>#DIV/0!</v>
      </c>
      <c r="AR413" s="413"/>
    </row>
    <row r="414" spans="1:44" hidden="1">
      <c r="A414" s="435" t="s">
        <v>413</v>
      </c>
      <c r="B414" s="435"/>
      <c r="C414" s="484">
        <v>8762.5736653830463</v>
      </c>
      <c r="F414" s="475">
        <v>1323.3384329358348</v>
      </c>
      <c r="I414" s="475">
        <f>F414</f>
        <v>1323.3384329358348</v>
      </c>
      <c r="J414" s="413"/>
      <c r="M414" s="475" t="e">
        <f>M204/I204*I414</f>
        <v>#DIV/0!</v>
      </c>
      <c r="N414" s="413"/>
      <c r="Q414" s="475" t="e">
        <f>Q204/I204*I414</f>
        <v>#DIV/0!</v>
      </c>
      <c r="R414" s="413"/>
      <c r="U414" s="475" t="e">
        <f>U204/I204*I414</f>
        <v>#DIV/0!</v>
      </c>
      <c r="V414" s="439"/>
      <c r="W414" s="279"/>
      <c r="AR414" s="413"/>
    </row>
    <row r="415" spans="1:44" ht="16.5" hidden="1" thickBot="1">
      <c r="A415" s="435" t="s">
        <v>444</v>
      </c>
      <c r="B415" s="435"/>
      <c r="C415" s="454">
        <f>SUM(C413:C414)</f>
        <v>1279232.3679606949</v>
      </c>
      <c r="D415" s="482"/>
      <c r="E415" s="477"/>
      <c r="F415" s="478">
        <f>F413+F414</f>
        <v>173096.33843293582</v>
      </c>
      <c r="G415" s="482"/>
      <c r="H415" s="477"/>
      <c r="I415" s="478">
        <f>I413+I414</f>
        <v>177139.33843293582</v>
      </c>
      <c r="J415" s="413"/>
      <c r="K415" s="482"/>
      <c r="L415" s="477"/>
      <c r="M415" s="478" t="e">
        <f>M413+M414</f>
        <v>#REF!</v>
      </c>
      <c r="N415" s="478"/>
      <c r="O415" s="482"/>
      <c r="P415" s="477"/>
      <c r="Q415" s="478" t="e">
        <f>Q413+Q414</f>
        <v>#DIV/0!</v>
      </c>
      <c r="R415" s="478"/>
      <c r="S415" s="482"/>
      <c r="T415" s="477"/>
      <c r="U415" s="478" t="e">
        <f>U413+U414</f>
        <v>#DIV/0!</v>
      </c>
      <c r="V415" s="440"/>
      <c r="W415" s="441"/>
      <c r="AR415" s="413"/>
    </row>
    <row r="416" spans="1:44" hidden="1">
      <c r="A416" s="435"/>
      <c r="B416" s="435"/>
      <c r="C416" s="442"/>
      <c r="D416" s="418"/>
      <c r="E416" s="435"/>
      <c r="F416" s="415"/>
      <c r="G416" s="418"/>
      <c r="H416" s="435"/>
      <c r="I416" s="415" t="s">
        <v>65</v>
      </c>
      <c r="J416" s="415"/>
      <c r="K416" s="418"/>
      <c r="L416" s="435"/>
      <c r="M416" s="415" t="s">
        <v>65</v>
      </c>
      <c r="N416" s="415"/>
      <c r="O416" s="418"/>
      <c r="P416" s="435"/>
      <c r="Q416" s="415" t="s">
        <v>65</v>
      </c>
      <c r="R416" s="415"/>
      <c r="S416" s="418"/>
      <c r="T416" s="435"/>
      <c r="U416" s="415" t="s">
        <v>65</v>
      </c>
      <c r="AR416" s="413"/>
    </row>
    <row r="417" spans="1:44" hidden="1">
      <c r="A417" s="412" t="s">
        <v>483</v>
      </c>
      <c r="B417" s="435"/>
      <c r="C417" s="435"/>
      <c r="D417" s="415"/>
      <c r="E417" s="435"/>
      <c r="F417" s="435"/>
      <c r="G417" s="415"/>
      <c r="H417" s="435"/>
      <c r="I417" s="435"/>
      <c r="J417" s="435"/>
      <c r="K417" s="415"/>
      <c r="L417" s="435"/>
      <c r="M417" s="435"/>
      <c r="N417" s="435"/>
      <c r="O417" s="415"/>
      <c r="P417" s="435"/>
      <c r="Q417" s="435"/>
      <c r="R417" s="435"/>
      <c r="S417" s="415"/>
      <c r="T417" s="435"/>
      <c r="U417" s="435"/>
      <c r="AR417" s="413"/>
    </row>
    <row r="418" spans="1:44" hidden="1">
      <c r="A418" s="435" t="s">
        <v>482</v>
      </c>
      <c r="B418" s="435"/>
      <c r="C418" s="435"/>
      <c r="D418" s="415"/>
      <c r="E418" s="435"/>
      <c r="F418" s="435"/>
      <c r="G418" s="415"/>
      <c r="H418" s="435"/>
      <c r="I418" s="435"/>
      <c r="J418" s="435"/>
      <c r="K418" s="415"/>
      <c r="L418" s="435"/>
      <c r="M418" s="435"/>
      <c r="N418" s="435"/>
      <c r="O418" s="415"/>
      <c r="P418" s="435"/>
      <c r="Q418" s="435"/>
      <c r="R418" s="435"/>
      <c r="S418" s="415"/>
      <c r="T418" s="435"/>
      <c r="U418" s="435"/>
      <c r="AR418" s="413"/>
    </row>
    <row r="419" spans="1:44" hidden="1">
      <c r="A419" s="435"/>
      <c r="B419" s="435"/>
      <c r="C419" s="435"/>
      <c r="D419" s="415"/>
      <c r="E419" s="435"/>
      <c r="F419" s="435"/>
      <c r="G419" s="415"/>
      <c r="H419" s="435"/>
      <c r="I419" s="435"/>
      <c r="J419" s="435"/>
      <c r="K419" s="415"/>
      <c r="L419" s="435"/>
      <c r="M419" s="435"/>
      <c r="N419" s="435"/>
      <c r="O419" s="415"/>
      <c r="P419" s="435"/>
      <c r="Q419" s="435"/>
      <c r="R419" s="435"/>
      <c r="S419" s="415"/>
      <c r="T419" s="435"/>
      <c r="U419" s="435"/>
      <c r="AR419" s="413"/>
    </row>
    <row r="420" spans="1:44" hidden="1">
      <c r="A420" s="435" t="s">
        <v>458</v>
      </c>
      <c r="B420" s="435"/>
      <c r="C420" s="414"/>
      <c r="D420" s="415"/>
      <c r="E420" s="435"/>
      <c r="F420" s="435"/>
      <c r="G420" s="415"/>
      <c r="H420" s="435"/>
      <c r="I420" s="435"/>
      <c r="J420" s="435"/>
      <c r="K420" s="415"/>
      <c r="L420" s="435"/>
      <c r="M420" s="435"/>
      <c r="N420" s="435"/>
      <c r="O420" s="415"/>
      <c r="P420" s="435"/>
      <c r="Q420" s="435"/>
      <c r="R420" s="435"/>
      <c r="S420" s="415"/>
      <c r="T420" s="435"/>
      <c r="U420" s="435"/>
      <c r="AR420" s="413"/>
    </row>
    <row r="421" spans="1:44" hidden="1">
      <c r="A421" s="435" t="s">
        <v>484</v>
      </c>
      <c r="B421" s="435"/>
      <c r="C421" s="414">
        <v>515.53886098354405</v>
      </c>
      <c r="D421" s="445">
        <v>9.76</v>
      </c>
      <c r="F421" s="415">
        <f>ROUND(D421*$C421,0)</f>
        <v>5032</v>
      </c>
      <c r="G421" s="445">
        <f>$G$173</f>
        <v>9.99</v>
      </c>
      <c r="I421" s="415">
        <f>ROUND(G421*$C421,0)</f>
        <v>5150</v>
      </c>
      <c r="J421" s="415"/>
      <c r="K421" s="445">
        <f>$K$173</f>
        <v>9.76</v>
      </c>
      <c r="M421" s="415">
        <f>ROUND(K421*$C421,0)</f>
        <v>5032</v>
      </c>
      <c r="N421" s="415"/>
      <c r="O421" s="445" t="str">
        <f>$O$173</f>
        <v xml:space="preserve"> </v>
      </c>
      <c r="Q421" s="415">
        <f>ROUND(O421*$C421,0)</f>
        <v>0</v>
      </c>
      <c r="R421" s="415"/>
      <c r="S421" s="445" t="str">
        <f>$S$173</f>
        <v xml:space="preserve"> </v>
      </c>
      <c r="U421" s="415">
        <f>ROUND(S421*$C421,0)</f>
        <v>0</v>
      </c>
      <c r="AR421" s="413"/>
    </row>
    <row r="422" spans="1:44" hidden="1">
      <c r="A422" s="435" t="s">
        <v>456</v>
      </c>
      <c r="B422" s="435"/>
      <c r="C422" s="414">
        <v>0</v>
      </c>
      <c r="D422" s="445">
        <v>14.54</v>
      </c>
      <c r="E422" s="460"/>
      <c r="F422" s="415">
        <f t="shared" ref="F422:F423" si="88">ROUND(D422*$C422,0)</f>
        <v>0</v>
      </c>
      <c r="G422" s="445">
        <f>$G$174</f>
        <v>14.89</v>
      </c>
      <c r="H422" s="460"/>
      <c r="I422" s="415">
        <f>ROUND(G422*$C422,0)</f>
        <v>0</v>
      </c>
      <c r="J422" s="415"/>
      <c r="K422" s="445">
        <f>$K$174</f>
        <v>14.54</v>
      </c>
      <c r="L422" s="460"/>
      <c r="M422" s="415">
        <f>ROUND(K422*$C422,0)</f>
        <v>0</v>
      </c>
      <c r="N422" s="415"/>
      <c r="O422" s="445" t="str">
        <f>$O$174</f>
        <v xml:space="preserve"> </v>
      </c>
      <c r="P422" s="460"/>
      <c r="Q422" s="415">
        <f>ROUND(O422*$C422,0)</f>
        <v>0</v>
      </c>
      <c r="R422" s="415"/>
      <c r="S422" s="445" t="str">
        <f>$S$174</f>
        <v xml:space="preserve"> </v>
      </c>
      <c r="T422" s="460"/>
      <c r="U422" s="415">
        <f>ROUND(S422*$C422,0)</f>
        <v>0</v>
      </c>
      <c r="AR422" s="413"/>
    </row>
    <row r="423" spans="1:44" hidden="1">
      <c r="A423" s="435" t="s">
        <v>457</v>
      </c>
      <c r="B423" s="435"/>
      <c r="C423" s="414">
        <v>0</v>
      </c>
      <c r="D423" s="445">
        <v>1.02</v>
      </c>
      <c r="E423" s="460"/>
      <c r="F423" s="415">
        <f t="shared" si="88"/>
        <v>0</v>
      </c>
      <c r="G423" s="445">
        <f>$G$175</f>
        <v>1.04</v>
      </c>
      <c r="H423" s="460"/>
      <c r="I423" s="415">
        <f>ROUND(G423*$C423,0)</f>
        <v>0</v>
      </c>
      <c r="J423" s="415"/>
      <c r="K423" s="445">
        <f>$K$175</f>
        <v>1.02</v>
      </c>
      <c r="L423" s="460"/>
      <c r="M423" s="415">
        <f>ROUND(K423*$C423,0)</f>
        <v>0</v>
      </c>
      <c r="N423" s="415"/>
      <c r="O423" s="445" t="str">
        <f>$O$175</f>
        <v xml:space="preserve"> </v>
      </c>
      <c r="P423" s="460"/>
      <c r="Q423" s="415">
        <f>ROUND(O423*$C423,0)</f>
        <v>0</v>
      </c>
      <c r="R423" s="415"/>
      <c r="S423" s="445" t="str">
        <f>$S$175</f>
        <v xml:space="preserve"> </v>
      </c>
      <c r="T423" s="460"/>
      <c r="U423" s="415">
        <f>ROUND(S423*$C423,0)</f>
        <v>0</v>
      </c>
      <c r="AR423" s="413"/>
    </row>
    <row r="424" spans="1:44" hidden="1">
      <c r="A424" s="435" t="s">
        <v>459</v>
      </c>
      <c r="B424" s="435"/>
      <c r="C424" s="414">
        <f>SUM(C421:C422)</f>
        <v>515.53886098354405</v>
      </c>
      <c r="D424" s="445"/>
      <c r="F424" s="415"/>
      <c r="G424" s="445"/>
      <c r="I424" s="415"/>
      <c r="J424" s="415"/>
      <c r="K424" s="445"/>
      <c r="M424" s="415"/>
      <c r="N424" s="415"/>
      <c r="O424" s="445"/>
      <c r="Q424" s="415"/>
      <c r="R424" s="415"/>
      <c r="S424" s="445"/>
      <c r="U424" s="415"/>
      <c r="AR424" s="413"/>
    </row>
    <row r="425" spans="1:44" hidden="1">
      <c r="A425" s="435" t="s">
        <v>412</v>
      </c>
      <c r="B425" s="435"/>
      <c r="C425" s="414">
        <v>48</v>
      </c>
      <c r="D425" s="445"/>
      <c r="F425" s="415"/>
      <c r="G425" s="445"/>
      <c r="I425" s="415"/>
      <c r="J425" s="415"/>
      <c r="K425" s="445"/>
      <c r="M425" s="415"/>
      <c r="N425" s="415"/>
      <c r="O425" s="445"/>
      <c r="Q425" s="415"/>
      <c r="R425" s="415"/>
      <c r="S425" s="445"/>
      <c r="U425" s="415"/>
      <c r="AR425" s="413"/>
    </row>
    <row r="426" spans="1:44" hidden="1">
      <c r="A426" s="435" t="s">
        <v>460</v>
      </c>
      <c r="B426" s="435"/>
      <c r="C426" s="414">
        <v>0</v>
      </c>
      <c r="D426" s="418">
        <v>3.7</v>
      </c>
      <c r="F426" s="415">
        <f>ROUND(D426*C426,0)</f>
        <v>0</v>
      </c>
      <c r="G426" s="418">
        <f>$G$178</f>
        <v>3.8</v>
      </c>
      <c r="I426" s="415">
        <f>ROUND(G426*$C426,0)</f>
        <v>0</v>
      </c>
      <c r="J426" s="415"/>
      <c r="K426" s="418" t="e">
        <f>$K$178</f>
        <v>#REF!</v>
      </c>
      <c r="M426" s="415" t="e">
        <f>ROUND(K426*$C426,0)</f>
        <v>#REF!</v>
      </c>
      <c r="N426" s="415"/>
      <c r="O426" s="418" t="e">
        <f>$O$178</f>
        <v>#DIV/0!</v>
      </c>
      <c r="Q426" s="415" t="e">
        <f>ROUND(O426*$C426,0)</f>
        <v>#DIV/0!</v>
      </c>
      <c r="R426" s="415"/>
      <c r="S426" s="418" t="e">
        <f>$S$178</f>
        <v>#DIV/0!</v>
      </c>
      <c r="U426" s="415" t="e">
        <f>ROUND(S426*$C426,0)</f>
        <v>#DIV/0!</v>
      </c>
      <c r="AR426" s="413"/>
    </row>
    <row r="427" spans="1:44" hidden="1">
      <c r="A427" s="435" t="s">
        <v>461</v>
      </c>
      <c r="B427" s="435"/>
      <c r="C427" s="414">
        <v>33312</v>
      </c>
      <c r="D427" s="447">
        <v>10.628</v>
      </c>
      <c r="E427" s="398" t="s">
        <v>429</v>
      </c>
      <c r="F427" s="415">
        <f>ROUND(D427*C427/100,0)</f>
        <v>3540</v>
      </c>
      <c r="G427" s="447">
        <f>$G$179</f>
        <v>10.878</v>
      </c>
      <c r="H427" s="398" t="s">
        <v>429</v>
      </c>
      <c r="I427" s="415">
        <f>ROUND(G427*$C427/100,0)</f>
        <v>3624</v>
      </c>
      <c r="J427" s="415"/>
      <c r="K427" s="447" t="e">
        <f>$K$179</f>
        <v>#REF!</v>
      </c>
      <c r="L427" s="398" t="s">
        <v>429</v>
      </c>
      <c r="M427" s="415" t="e">
        <f>ROUND(K427*$C427/100,0)</f>
        <v>#REF!</v>
      </c>
      <c r="N427" s="415"/>
      <c r="O427" s="447" t="e">
        <f>$O$179</f>
        <v>#DIV/0!</v>
      </c>
      <c r="P427" s="398" t="s">
        <v>429</v>
      </c>
      <c r="Q427" s="415" t="e">
        <f>ROUND(O427*$C427/100,0)</f>
        <v>#DIV/0!</v>
      </c>
      <c r="R427" s="415"/>
      <c r="S427" s="447" t="e">
        <f>$S$179</f>
        <v>#DIV/0!</v>
      </c>
      <c r="T427" s="398" t="s">
        <v>429</v>
      </c>
      <c r="U427" s="415" t="e">
        <f>ROUND(S427*$C427/100,0)</f>
        <v>#DIV/0!</v>
      </c>
      <c r="AR427" s="413"/>
    </row>
    <row r="428" spans="1:44" hidden="1">
      <c r="A428" s="435" t="s">
        <v>462</v>
      </c>
      <c r="B428" s="435"/>
      <c r="C428" s="414">
        <v>0</v>
      </c>
      <c r="D428" s="447">
        <v>7.3410000000000002</v>
      </c>
      <c r="E428" s="398" t="s">
        <v>429</v>
      </c>
      <c r="F428" s="415">
        <f>ROUND(D428*C428/100,0)</f>
        <v>0</v>
      </c>
      <c r="G428" s="447">
        <f>$G$180</f>
        <v>7.5140000000000002</v>
      </c>
      <c r="H428" s="398" t="s">
        <v>429</v>
      </c>
      <c r="I428" s="415">
        <f>ROUND(G428*$C428/100,0)</f>
        <v>0</v>
      </c>
      <c r="J428" s="415"/>
      <c r="K428" s="447" t="e">
        <f>$K$180</f>
        <v>#REF!</v>
      </c>
      <c r="L428" s="398" t="s">
        <v>429</v>
      </c>
      <c r="M428" s="415" t="e">
        <f>ROUND(K428*$C428/100,0)</f>
        <v>#REF!</v>
      </c>
      <c r="N428" s="415"/>
      <c r="O428" s="447" t="e">
        <f>$O$180</f>
        <v>#DIV/0!</v>
      </c>
      <c r="P428" s="398" t="s">
        <v>429</v>
      </c>
      <c r="Q428" s="415" t="e">
        <f>ROUND(O428*$C428/100,0)</f>
        <v>#DIV/0!</v>
      </c>
      <c r="R428" s="415"/>
      <c r="S428" s="447" t="e">
        <f>$S$180</f>
        <v>#DIV/0!</v>
      </c>
      <c r="T428" s="398" t="s">
        <v>429</v>
      </c>
      <c r="U428" s="415" t="e">
        <f>ROUND(S428*$C428/100,0)</f>
        <v>#DIV/0!</v>
      </c>
      <c r="AR428" s="413"/>
    </row>
    <row r="429" spans="1:44" hidden="1">
      <c r="A429" s="435" t="s">
        <v>463</v>
      </c>
      <c r="B429" s="435"/>
      <c r="C429" s="414">
        <v>0</v>
      </c>
      <c r="D429" s="447">
        <v>6.3240000000000007</v>
      </c>
      <c r="E429" s="398" t="s">
        <v>429</v>
      </c>
      <c r="F429" s="415">
        <f>ROUND(D429*C429/100,0)</f>
        <v>0</v>
      </c>
      <c r="G429" s="447">
        <f>$G$181</f>
        <v>6.4720000000000004</v>
      </c>
      <c r="H429" s="398" t="s">
        <v>429</v>
      </c>
      <c r="I429" s="415">
        <f>ROUND(G429*$C429/100,0)</f>
        <v>0</v>
      </c>
      <c r="J429" s="415"/>
      <c r="K429" s="447" t="e">
        <f>$K$181</f>
        <v>#REF!</v>
      </c>
      <c r="L429" s="398" t="s">
        <v>429</v>
      </c>
      <c r="M429" s="415" t="e">
        <f>ROUND(K429*$C429/100,0)</f>
        <v>#REF!</v>
      </c>
      <c r="N429" s="415"/>
      <c r="O429" s="447" t="e">
        <f>$O$181</f>
        <v>#DIV/0!</v>
      </c>
      <c r="P429" s="398" t="s">
        <v>429</v>
      </c>
      <c r="Q429" s="415" t="e">
        <f>ROUND(O429*$C429/100,0)</f>
        <v>#DIV/0!</v>
      </c>
      <c r="R429" s="415"/>
      <c r="S429" s="447" t="e">
        <f>$S$181</f>
        <v>#DIV/0!</v>
      </c>
      <c r="T429" s="398" t="s">
        <v>429</v>
      </c>
      <c r="U429" s="415" t="e">
        <f>ROUND(S429*$C429/100,0)</f>
        <v>#DIV/0!</v>
      </c>
      <c r="AR429" s="413"/>
    </row>
    <row r="430" spans="1:44" hidden="1">
      <c r="A430" s="435" t="s">
        <v>464</v>
      </c>
      <c r="B430" s="435"/>
      <c r="C430" s="414">
        <v>0</v>
      </c>
      <c r="D430" s="464">
        <v>57</v>
      </c>
      <c r="E430" s="398" t="s">
        <v>429</v>
      </c>
      <c r="F430" s="415">
        <f>ROUND(D430*C430/100,0)</f>
        <v>0</v>
      </c>
      <c r="G430" s="464">
        <f>$G$182</f>
        <v>58</v>
      </c>
      <c r="H430" s="398" t="s">
        <v>429</v>
      </c>
      <c r="I430" s="415">
        <f>ROUND(G430*$C430/100,0)</f>
        <v>0</v>
      </c>
      <c r="J430" s="415"/>
      <c r="K430" s="464" t="str">
        <f>$K$182</f>
        <v xml:space="preserve"> </v>
      </c>
      <c r="L430" s="398" t="s">
        <v>429</v>
      </c>
      <c r="M430" s="415">
        <f>ROUND(K430*$C430/100,0)</f>
        <v>0</v>
      </c>
      <c r="N430" s="415"/>
      <c r="O430" s="464" t="e">
        <f>$O$182</f>
        <v>#DIV/0!</v>
      </c>
      <c r="P430" s="398" t="s">
        <v>429</v>
      </c>
      <c r="Q430" s="415" t="e">
        <f>ROUND(O430*$C430/100,0)</f>
        <v>#DIV/0!</v>
      </c>
      <c r="R430" s="415"/>
      <c r="S430" s="464" t="e">
        <f>$S$182</f>
        <v>#DIV/0!</v>
      </c>
      <c r="T430" s="398" t="s">
        <v>429</v>
      </c>
      <c r="U430" s="415" t="e">
        <f>ROUND(S430*$C430/100,0)</f>
        <v>#DIV/0!</v>
      </c>
      <c r="AR430" s="413"/>
    </row>
    <row r="431" spans="1:44" s="264" customFormat="1" hidden="1">
      <c r="A431" s="264" t="s">
        <v>465</v>
      </c>
      <c r="C431" s="265">
        <f>C427</f>
        <v>33312</v>
      </c>
      <c r="D431" s="263">
        <v>0</v>
      </c>
      <c r="F431" s="266"/>
      <c r="G431" s="421">
        <f>G183</f>
        <v>0</v>
      </c>
      <c r="H431" s="264" t="s">
        <v>429</v>
      </c>
      <c r="I431" s="266">
        <f t="shared" ref="I431:I433" si="89">ROUND(G431*$C431/100,0)</f>
        <v>0</v>
      </c>
      <c r="J431" s="266"/>
      <c r="K431" s="421" t="str">
        <f>K183</f>
        <v xml:space="preserve"> </v>
      </c>
      <c r="L431" s="264" t="s">
        <v>429</v>
      </c>
      <c r="M431" s="266">
        <f t="shared" ref="M431:M433" si="90">ROUND(K431*$C431/100,0)</f>
        <v>0</v>
      </c>
      <c r="N431" s="266"/>
      <c r="O431" s="421" t="str">
        <f>O183</f>
        <v xml:space="preserve"> </v>
      </c>
      <c r="P431" s="264" t="s">
        <v>429</v>
      </c>
      <c r="Q431" s="266">
        <f t="shared" ref="Q431:Q433" si="91">ROUND(O431*$C431/100,0)</f>
        <v>0</v>
      </c>
      <c r="R431" s="266"/>
      <c r="S431" s="421">
        <f>S183</f>
        <v>0</v>
      </c>
      <c r="T431" s="264" t="s">
        <v>429</v>
      </c>
      <c r="U431" s="266">
        <f t="shared" ref="U431:U433" si="92">ROUND(S431*$C431/100,0)</f>
        <v>0</v>
      </c>
      <c r="W431" s="420"/>
      <c r="Z431" s="423"/>
      <c r="AA431" s="423"/>
      <c r="AR431" s="267"/>
    </row>
    <row r="432" spans="1:44" s="264" customFormat="1" hidden="1">
      <c r="A432" s="264" t="s">
        <v>466</v>
      </c>
      <c r="C432" s="265">
        <f>C428</f>
        <v>0</v>
      </c>
      <c r="D432" s="263">
        <v>0</v>
      </c>
      <c r="F432" s="266"/>
      <c r="G432" s="421">
        <f>G184</f>
        <v>0</v>
      </c>
      <c r="H432" s="264" t="s">
        <v>429</v>
      </c>
      <c r="I432" s="266">
        <f t="shared" si="89"/>
        <v>0</v>
      </c>
      <c r="J432" s="266"/>
      <c r="K432" s="421" t="str">
        <f>K184</f>
        <v xml:space="preserve"> </v>
      </c>
      <c r="L432" s="264" t="s">
        <v>429</v>
      </c>
      <c r="M432" s="266">
        <f t="shared" si="90"/>
        <v>0</v>
      </c>
      <c r="N432" s="266"/>
      <c r="O432" s="421" t="str">
        <f>O184</f>
        <v xml:space="preserve"> </v>
      </c>
      <c r="P432" s="264" t="s">
        <v>429</v>
      </c>
      <c r="Q432" s="266">
        <f t="shared" si="91"/>
        <v>0</v>
      </c>
      <c r="R432" s="266"/>
      <c r="S432" s="421">
        <f>S184</f>
        <v>0</v>
      </c>
      <c r="T432" s="264" t="s">
        <v>429</v>
      </c>
      <c r="U432" s="266">
        <f t="shared" si="92"/>
        <v>0</v>
      </c>
      <c r="W432" s="420"/>
      <c r="Z432" s="423"/>
      <c r="AA432" s="423"/>
      <c r="AR432" s="267"/>
    </row>
    <row r="433" spans="1:44" s="264" customFormat="1" hidden="1">
      <c r="A433" s="264" t="s">
        <v>467</v>
      </c>
      <c r="C433" s="265">
        <f>C429</f>
        <v>0</v>
      </c>
      <c r="D433" s="263">
        <v>0</v>
      </c>
      <c r="F433" s="266"/>
      <c r="G433" s="421">
        <f>G185</f>
        <v>0</v>
      </c>
      <c r="H433" s="264" t="s">
        <v>429</v>
      </c>
      <c r="I433" s="266">
        <f t="shared" si="89"/>
        <v>0</v>
      </c>
      <c r="J433" s="266"/>
      <c r="K433" s="421" t="str">
        <f>K185</f>
        <v xml:space="preserve"> </v>
      </c>
      <c r="L433" s="264" t="s">
        <v>429</v>
      </c>
      <c r="M433" s="266">
        <f t="shared" si="90"/>
        <v>0</v>
      </c>
      <c r="N433" s="266"/>
      <c r="O433" s="421" t="str">
        <f>O185</f>
        <v xml:space="preserve"> </v>
      </c>
      <c r="P433" s="264" t="s">
        <v>429</v>
      </c>
      <c r="Q433" s="266">
        <f t="shared" si="91"/>
        <v>0</v>
      </c>
      <c r="R433" s="266"/>
      <c r="S433" s="421">
        <f>S185</f>
        <v>0</v>
      </c>
      <c r="T433" s="264" t="s">
        <v>429</v>
      </c>
      <c r="U433" s="266">
        <f t="shared" si="92"/>
        <v>0</v>
      </c>
      <c r="W433" s="420"/>
      <c r="Z433" s="423"/>
      <c r="AA433" s="423"/>
      <c r="AR433" s="267"/>
    </row>
    <row r="434" spans="1:44" hidden="1">
      <c r="A434" s="466" t="s">
        <v>471</v>
      </c>
      <c r="B434" s="435"/>
      <c r="C434" s="414"/>
      <c r="D434" s="467">
        <v>-0.01</v>
      </c>
      <c r="F434" s="415"/>
      <c r="G434" s="467">
        <v>-0.01</v>
      </c>
      <c r="I434" s="415"/>
      <c r="J434" s="415"/>
      <c r="K434" s="467">
        <v>-0.01</v>
      </c>
      <c r="M434" s="415"/>
      <c r="N434" s="415"/>
      <c r="O434" s="467">
        <v>-0.01</v>
      </c>
      <c r="Q434" s="415"/>
      <c r="R434" s="415"/>
      <c r="S434" s="467">
        <v>-0.01</v>
      </c>
      <c r="U434" s="415"/>
      <c r="AR434" s="413"/>
    </row>
    <row r="435" spans="1:44" hidden="1">
      <c r="A435" s="435" t="s">
        <v>455</v>
      </c>
      <c r="B435" s="435"/>
      <c r="C435" s="414">
        <v>0</v>
      </c>
      <c r="D435" s="463">
        <v>9.76</v>
      </c>
      <c r="E435" s="413"/>
      <c r="F435" s="415">
        <f>-ROUND(D435*$C435/100,0)</f>
        <v>0</v>
      </c>
      <c r="G435" s="463">
        <f>G421</f>
        <v>9.99</v>
      </c>
      <c r="H435" s="413"/>
      <c r="I435" s="415">
        <f>-ROUND(G435*$C435/100,0)</f>
        <v>0</v>
      </c>
      <c r="J435" s="415"/>
      <c r="K435" s="463">
        <f>K421</f>
        <v>9.76</v>
      </c>
      <c r="L435" s="413"/>
      <c r="M435" s="415">
        <f>-ROUND(K435*$C435/100,0)</f>
        <v>0</v>
      </c>
      <c r="N435" s="415"/>
      <c r="O435" s="463" t="str">
        <f>O421</f>
        <v xml:space="preserve"> </v>
      </c>
      <c r="P435" s="413"/>
      <c r="Q435" s="415">
        <f>-ROUND(O435*$C435/100,0)</f>
        <v>0</v>
      </c>
      <c r="R435" s="415"/>
      <c r="S435" s="463" t="str">
        <f>S421</f>
        <v xml:space="preserve"> </v>
      </c>
      <c r="T435" s="413"/>
      <c r="U435" s="415">
        <f>-ROUND(S435*$C435/100,0)</f>
        <v>0</v>
      </c>
      <c r="AR435" s="413"/>
    </row>
    <row r="436" spans="1:44" hidden="1">
      <c r="A436" s="435" t="s">
        <v>456</v>
      </c>
      <c r="B436" s="435"/>
      <c r="C436" s="414">
        <v>0</v>
      </c>
      <c r="D436" s="463">
        <v>14.54</v>
      </c>
      <c r="E436" s="413"/>
      <c r="F436" s="415">
        <f t="shared" ref="F436:F438" si="93">-ROUND(D436*$C436/100,0)</f>
        <v>0</v>
      </c>
      <c r="G436" s="463">
        <f>G422</f>
        <v>14.89</v>
      </c>
      <c r="H436" s="413"/>
      <c r="I436" s="415">
        <f>-ROUND(G436*$C436/100,0)</f>
        <v>0</v>
      </c>
      <c r="J436" s="415"/>
      <c r="K436" s="463">
        <f>K422</f>
        <v>14.54</v>
      </c>
      <c r="L436" s="413"/>
      <c r="M436" s="415">
        <f>-ROUND(K436*$C436/100,0)</f>
        <v>0</v>
      </c>
      <c r="N436" s="415"/>
      <c r="O436" s="463" t="str">
        <f>O422</f>
        <v xml:space="preserve"> </v>
      </c>
      <c r="P436" s="413"/>
      <c r="Q436" s="415">
        <f>-ROUND(O436*$C436/100,0)</f>
        <v>0</v>
      </c>
      <c r="R436" s="415"/>
      <c r="S436" s="463" t="str">
        <f>S422</f>
        <v xml:space="preserve"> </v>
      </c>
      <c r="T436" s="413"/>
      <c r="U436" s="415">
        <f>-ROUND(S436*$C436/100,0)</f>
        <v>0</v>
      </c>
      <c r="AR436" s="413"/>
    </row>
    <row r="437" spans="1:44" hidden="1">
      <c r="A437" s="435" t="s">
        <v>472</v>
      </c>
      <c r="B437" s="435"/>
      <c r="C437" s="414">
        <v>0</v>
      </c>
      <c r="D437" s="463">
        <v>1.02</v>
      </c>
      <c r="E437" s="413"/>
      <c r="F437" s="415">
        <f t="shared" si="93"/>
        <v>0</v>
      </c>
      <c r="G437" s="463">
        <f>G423</f>
        <v>1.04</v>
      </c>
      <c r="H437" s="413"/>
      <c r="I437" s="415">
        <f>-ROUND(G437*$C437/100,0)</f>
        <v>0</v>
      </c>
      <c r="J437" s="415"/>
      <c r="K437" s="463">
        <f>K423</f>
        <v>1.02</v>
      </c>
      <c r="L437" s="413"/>
      <c r="M437" s="415">
        <f>-ROUND(K437*$C437/100,0)</f>
        <v>0</v>
      </c>
      <c r="N437" s="415"/>
      <c r="O437" s="463" t="str">
        <f>O423</f>
        <v xml:space="preserve"> </v>
      </c>
      <c r="P437" s="413"/>
      <c r="Q437" s="415">
        <f>-ROUND(O437*$C437/100,0)</f>
        <v>0</v>
      </c>
      <c r="R437" s="415"/>
      <c r="S437" s="463" t="str">
        <f>S423</f>
        <v xml:space="preserve"> </v>
      </c>
      <c r="T437" s="413"/>
      <c r="U437" s="415">
        <f>-ROUND(S437*$C437/100,0)</f>
        <v>0</v>
      </c>
      <c r="AR437" s="413"/>
    </row>
    <row r="438" spans="1:44" hidden="1">
      <c r="A438" s="435" t="s">
        <v>473</v>
      </c>
      <c r="B438" s="435"/>
      <c r="C438" s="414">
        <v>0</v>
      </c>
      <c r="D438" s="463">
        <v>3.7</v>
      </c>
      <c r="F438" s="415">
        <f t="shared" si="93"/>
        <v>0</v>
      </c>
      <c r="G438" s="463">
        <f>G426</f>
        <v>3.8</v>
      </c>
      <c r="I438" s="415">
        <f>-ROUND(G438*$C438/100,0)</f>
        <v>0</v>
      </c>
      <c r="J438" s="415"/>
      <c r="K438" s="463" t="e">
        <f>K426</f>
        <v>#REF!</v>
      </c>
      <c r="M438" s="415" t="e">
        <f>-ROUND(K438*$C438/100,0)</f>
        <v>#REF!</v>
      </c>
      <c r="N438" s="415"/>
      <c r="O438" s="463" t="e">
        <f>O426</f>
        <v>#DIV/0!</v>
      </c>
      <c r="Q438" s="415" t="e">
        <f>-ROUND(O438*$C438/100,0)</f>
        <v>#DIV/0!</v>
      </c>
      <c r="R438" s="415"/>
      <c r="S438" s="463" t="e">
        <f>S426</f>
        <v>#DIV/0!</v>
      </c>
      <c r="U438" s="415" t="e">
        <f>-ROUND(S438*$C438/100,0)</f>
        <v>#DIV/0!</v>
      </c>
      <c r="AR438" s="413"/>
    </row>
    <row r="439" spans="1:44" hidden="1">
      <c r="A439" s="435" t="s">
        <v>474</v>
      </c>
      <c r="B439" s="435"/>
      <c r="C439" s="414">
        <v>0</v>
      </c>
      <c r="D439" s="469">
        <v>10.628</v>
      </c>
      <c r="E439" s="398" t="s">
        <v>429</v>
      </c>
      <c r="F439" s="415">
        <f>ROUND(D439*$C439/100*D434,0)</f>
        <v>0</v>
      </c>
      <c r="G439" s="469">
        <f>G427</f>
        <v>10.878</v>
      </c>
      <c r="H439" s="398" t="s">
        <v>429</v>
      </c>
      <c r="I439" s="415">
        <f>ROUND(G439*$C439/100*G434,0)</f>
        <v>0</v>
      </c>
      <c r="J439" s="415"/>
      <c r="K439" s="469" t="e">
        <f>K427</f>
        <v>#REF!</v>
      </c>
      <c r="L439" s="398" t="s">
        <v>429</v>
      </c>
      <c r="M439" s="415" t="e">
        <f>ROUND(K439*$C439/100*K434,0)</f>
        <v>#REF!</v>
      </c>
      <c r="N439" s="415"/>
      <c r="O439" s="469" t="e">
        <f>O427</f>
        <v>#DIV/0!</v>
      </c>
      <c r="P439" s="398" t="s">
        <v>429</v>
      </c>
      <c r="Q439" s="415" t="e">
        <f>ROUND(O439*$C439/100*O434,0)</f>
        <v>#DIV/0!</v>
      </c>
      <c r="R439" s="415"/>
      <c r="S439" s="469" t="e">
        <f>S427</f>
        <v>#DIV/0!</v>
      </c>
      <c r="T439" s="398" t="s">
        <v>429</v>
      </c>
      <c r="U439" s="415" t="e">
        <f>ROUND(S439*$C439/100*S434,0)</f>
        <v>#DIV/0!</v>
      </c>
      <c r="AR439" s="413"/>
    </row>
    <row r="440" spans="1:44" hidden="1">
      <c r="A440" s="435" t="s">
        <v>462</v>
      </c>
      <c r="B440" s="435"/>
      <c r="C440" s="414">
        <v>0</v>
      </c>
      <c r="D440" s="469">
        <v>7.3410000000000002</v>
      </c>
      <c r="E440" s="398" t="s">
        <v>429</v>
      </c>
      <c r="F440" s="415">
        <f>ROUND(D440*$C440/100*D434,0)</f>
        <v>0</v>
      </c>
      <c r="G440" s="469">
        <f>G428</f>
        <v>7.5140000000000002</v>
      </c>
      <c r="H440" s="398" t="s">
        <v>429</v>
      </c>
      <c r="I440" s="415">
        <f>ROUND(G440*$C440/100*G434,0)</f>
        <v>0</v>
      </c>
      <c r="J440" s="415"/>
      <c r="K440" s="469" t="e">
        <f>K428</f>
        <v>#REF!</v>
      </c>
      <c r="L440" s="398" t="s">
        <v>429</v>
      </c>
      <c r="M440" s="415" t="e">
        <f>ROUND(K440*$C440/100*K434,0)</f>
        <v>#REF!</v>
      </c>
      <c r="N440" s="415"/>
      <c r="O440" s="469" t="e">
        <f>O428</f>
        <v>#DIV/0!</v>
      </c>
      <c r="P440" s="398" t="s">
        <v>429</v>
      </c>
      <c r="Q440" s="415" t="e">
        <f>ROUND(O440*$C440/100*O434,0)</f>
        <v>#DIV/0!</v>
      </c>
      <c r="R440" s="415"/>
      <c r="S440" s="469" t="e">
        <f>S428</f>
        <v>#DIV/0!</v>
      </c>
      <c r="T440" s="398" t="s">
        <v>429</v>
      </c>
      <c r="U440" s="415" t="e">
        <f>ROUND(S440*$C440/100*S434,0)</f>
        <v>#DIV/0!</v>
      </c>
      <c r="AR440" s="413"/>
    </row>
    <row r="441" spans="1:44" hidden="1">
      <c r="A441" s="435" t="s">
        <v>463</v>
      </c>
      <c r="B441" s="435"/>
      <c r="C441" s="414">
        <v>0</v>
      </c>
      <c r="D441" s="469">
        <v>6.3240000000000007</v>
      </c>
      <c r="E441" s="398" t="s">
        <v>429</v>
      </c>
      <c r="F441" s="415">
        <f>ROUND(D441*$C441/100*D434,0)</f>
        <v>0</v>
      </c>
      <c r="G441" s="469">
        <f>G429</f>
        <v>6.4720000000000004</v>
      </c>
      <c r="H441" s="398" t="s">
        <v>429</v>
      </c>
      <c r="I441" s="415">
        <f>ROUND(G441*$C441/100*G434,0)</f>
        <v>0</v>
      </c>
      <c r="J441" s="415"/>
      <c r="K441" s="469" t="e">
        <f>K429</f>
        <v>#REF!</v>
      </c>
      <c r="L441" s="398" t="s">
        <v>429</v>
      </c>
      <c r="M441" s="415" t="e">
        <f>ROUND(K441*$C441/100*K434,0)</f>
        <v>#REF!</v>
      </c>
      <c r="N441" s="415"/>
      <c r="O441" s="469" t="e">
        <f>O429</f>
        <v>#DIV/0!</v>
      </c>
      <c r="P441" s="398" t="s">
        <v>429</v>
      </c>
      <c r="Q441" s="415" t="e">
        <f>ROUND(O441*$C441/100*O434,0)</f>
        <v>#DIV/0!</v>
      </c>
      <c r="R441" s="415"/>
      <c r="S441" s="469" t="e">
        <f>S429</f>
        <v>#DIV/0!</v>
      </c>
      <c r="T441" s="398" t="s">
        <v>429</v>
      </c>
      <c r="U441" s="415" t="e">
        <f>ROUND(S441*$C441/100*S434,0)</f>
        <v>#DIV/0!</v>
      </c>
      <c r="AR441" s="413"/>
    </row>
    <row r="442" spans="1:44" hidden="1">
      <c r="A442" s="435" t="s">
        <v>464</v>
      </c>
      <c r="B442" s="435"/>
      <c r="C442" s="414">
        <v>0</v>
      </c>
      <c r="D442" s="470">
        <v>57</v>
      </c>
      <c r="E442" s="398" t="s">
        <v>429</v>
      </c>
      <c r="F442" s="415">
        <f>ROUND(D442*$C442/100*D434,0)</f>
        <v>0</v>
      </c>
      <c r="G442" s="470">
        <f>G430</f>
        <v>58</v>
      </c>
      <c r="H442" s="398" t="s">
        <v>429</v>
      </c>
      <c r="I442" s="415">
        <f>ROUND(G442*$C442/100*G434,0)</f>
        <v>0</v>
      </c>
      <c r="J442" s="415"/>
      <c r="K442" s="470" t="str">
        <f>K430</f>
        <v xml:space="preserve"> </v>
      </c>
      <c r="L442" s="398" t="s">
        <v>429</v>
      </c>
      <c r="M442" s="415">
        <f>ROUND(K442*$C442/100*K434,0)</f>
        <v>0</v>
      </c>
      <c r="N442" s="415"/>
      <c r="O442" s="470" t="e">
        <f>O430</f>
        <v>#DIV/0!</v>
      </c>
      <c r="P442" s="398" t="s">
        <v>429</v>
      </c>
      <c r="Q442" s="415" t="e">
        <f>ROUND(O442*$C442/100*O434,0)</f>
        <v>#DIV/0!</v>
      </c>
      <c r="R442" s="415"/>
      <c r="S442" s="470" t="e">
        <f>S430</f>
        <v>#DIV/0!</v>
      </c>
      <c r="T442" s="398" t="s">
        <v>429</v>
      </c>
      <c r="U442" s="415" t="e">
        <f>ROUND(S442*$C442/100*S434,0)</f>
        <v>#DIV/0!</v>
      </c>
      <c r="AR442" s="413"/>
    </row>
    <row r="443" spans="1:44" hidden="1">
      <c r="A443" s="435" t="s">
        <v>475</v>
      </c>
      <c r="B443" s="435"/>
      <c r="C443" s="414">
        <v>0</v>
      </c>
      <c r="D443" s="418">
        <v>60</v>
      </c>
      <c r="F443" s="415">
        <f>ROUND(D443*C443,0)</f>
        <v>0</v>
      </c>
      <c r="G443" s="418">
        <f>$G$198</f>
        <v>60</v>
      </c>
      <c r="I443" s="415">
        <f>ROUND(G443*$C443,0)</f>
        <v>0</v>
      </c>
      <c r="J443" s="415"/>
      <c r="K443" s="418" t="str">
        <f>$K$198</f>
        <v xml:space="preserve"> </v>
      </c>
      <c r="M443" s="415">
        <f>ROUND(K443*$C443,0)</f>
        <v>0</v>
      </c>
      <c r="N443" s="415"/>
      <c r="O443" s="418" t="e">
        <f>$O$198</f>
        <v>#DIV/0!</v>
      </c>
      <c r="Q443" s="415" t="e">
        <f>ROUND(O443*$C443,0)</f>
        <v>#DIV/0!</v>
      </c>
      <c r="R443" s="415"/>
      <c r="S443" s="418" t="e">
        <f>$S$198</f>
        <v>#DIV/0!</v>
      </c>
      <c r="U443" s="415" t="e">
        <f>ROUND(S443*$C443,0)</f>
        <v>#DIV/0!</v>
      </c>
      <c r="AR443" s="413"/>
    </row>
    <row r="444" spans="1:44" hidden="1">
      <c r="A444" s="435" t="s">
        <v>476</v>
      </c>
      <c r="B444" s="435"/>
      <c r="C444" s="414">
        <v>0</v>
      </c>
      <c r="D444" s="471">
        <v>-30</v>
      </c>
      <c r="E444" s="398" t="s">
        <v>429</v>
      </c>
      <c r="F444" s="415">
        <f>ROUND(D444*C444/100,0)</f>
        <v>0</v>
      </c>
      <c r="G444" s="471">
        <f>$G$199</f>
        <v>-30</v>
      </c>
      <c r="H444" s="398" t="s">
        <v>429</v>
      </c>
      <c r="I444" s="415">
        <f>ROUND(G444*$C444/100,0)</f>
        <v>0</v>
      </c>
      <c r="J444" s="415"/>
      <c r="K444" s="471">
        <f>$K$199</f>
        <v>-30</v>
      </c>
      <c r="L444" s="398" t="s">
        <v>429</v>
      </c>
      <c r="M444" s="415">
        <f>ROUND(K444*$C444/100,0)</f>
        <v>0</v>
      </c>
      <c r="N444" s="415"/>
      <c r="O444" s="471" t="str">
        <f>$O$199</f>
        <v xml:space="preserve"> </v>
      </c>
      <c r="P444" s="398" t="s">
        <v>429</v>
      </c>
      <c r="Q444" s="415">
        <f>ROUND(O444*$C444/100,0)</f>
        <v>0</v>
      </c>
      <c r="R444" s="415"/>
      <c r="S444" s="471" t="str">
        <f>$S$199</f>
        <v xml:space="preserve"> </v>
      </c>
      <c r="T444" s="398" t="s">
        <v>429</v>
      </c>
      <c r="U444" s="415">
        <f>ROUND(S444*$C444/100,0)</f>
        <v>0</v>
      </c>
      <c r="AR444" s="413"/>
    </row>
    <row r="445" spans="1:44" s="264" customFormat="1" hidden="1">
      <c r="A445" s="264" t="s">
        <v>465</v>
      </c>
      <c r="C445" s="265">
        <f>C439</f>
        <v>0</v>
      </c>
      <c r="D445" s="263">
        <v>0</v>
      </c>
      <c r="F445" s="266"/>
      <c r="G445" s="421">
        <f>G183</f>
        <v>0</v>
      </c>
      <c r="H445" s="264" t="s">
        <v>429</v>
      </c>
      <c r="I445" s="415">
        <f>ROUND(G445*$C445/100*G434,0)</f>
        <v>0</v>
      </c>
      <c r="J445" s="415"/>
      <c r="K445" s="421" t="str">
        <f>K183</f>
        <v xml:space="preserve"> </v>
      </c>
      <c r="L445" s="264" t="s">
        <v>429</v>
      </c>
      <c r="M445" s="415">
        <f>ROUND(K445*$C445/100*K434,0)</f>
        <v>0</v>
      </c>
      <c r="N445" s="415"/>
      <c r="O445" s="421" t="str">
        <f>O183</f>
        <v xml:space="preserve"> </v>
      </c>
      <c r="P445" s="264" t="s">
        <v>429</v>
      </c>
      <c r="Q445" s="415">
        <f>ROUND(O445*$C445/100*O434,0)</f>
        <v>0</v>
      </c>
      <c r="R445" s="415"/>
      <c r="S445" s="421">
        <f>S183</f>
        <v>0</v>
      </c>
      <c r="T445" s="264" t="s">
        <v>429</v>
      </c>
      <c r="U445" s="415">
        <f>ROUND(S445*$C445/100*S434,0)</f>
        <v>0</v>
      </c>
      <c r="W445" s="420"/>
      <c r="Z445" s="423"/>
      <c r="AA445" s="423"/>
      <c r="AR445" s="267"/>
    </row>
    <row r="446" spans="1:44" s="264" customFormat="1" hidden="1">
      <c r="A446" s="264" t="s">
        <v>466</v>
      </c>
      <c r="C446" s="265">
        <f>C440</f>
        <v>0</v>
      </c>
      <c r="D446" s="263">
        <v>0</v>
      </c>
      <c r="F446" s="266"/>
      <c r="G446" s="421">
        <f>G184</f>
        <v>0</v>
      </c>
      <c r="H446" s="264" t="s">
        <v>429</v>
      </c>
      <c r="I446" s="415">
        <f>ROUND(G446*$C446/100*G434,0)</f>
        <v>0</v>
      </c>
      <c r="J446" s="415"/>
      <c r="K446" s="421" t="str">
        <f>K184</f>
        <v xml:space="preserve"> </v>
      </c>
      <c r="L446" s="264" t="s">
        <v>429</v>
      </c>
      <c r="M446" s="415">
        <f>ROUND(K446*$C446/100*K434,0)</f>
        <v>0</v>
      </c>
      <c r="N446" s="415"/>
      <c r="O446" s="421" t="str">
        <f>O184</f>
        <v xml:space="preserve"> </v>
      </c>
      <c r="P446" s="264" t="s">
        <v>429</v>
      </c>
      <c r="Q446" s="415">
        <f>ROUND(O446*$C446/100*O434,0)</f>
        <v>0</v>
      </c>
      <c r="R446" s="415"/>
      <c r="S446" s="421">
        <f>S184</f>
        <v>0</v>
      </c>
      <c r="T446" s="264" t="s">
        <v>429</v>
      </c>
      <c r="U446" s="415">
        <f>ROUND(S446*$C446/100*S434,0)</f>
        <v>0</v>
      </c>
      <c r="W446" s="420"/>
      <c r="Z446" s="423"/>
      <c r="AA446" s="423"/>
      <c r="AR446" s="267"/>
    </row>
    <row r="447" spans="1:44" s="264" customFormat="1" hidden="1">
      <c r="A447" s="264" t="s">
        <v>467</v>
      </c>
      <c r="C447" s="265">
        <f>C441</f>
        <v>0</v>
      </c>
      <c r="D447" s="263">
        <v>0</v>
      </c>
      <c r="F447" s="266"/>
      <c r="G447" s="421">
        <f>G185</f>
        <v>0</v>
      </c>
      <c r="H447" s="264" t="s">
        <v>429</v>
      </c>
      <c r="I447" s="415">
        <f>ROUND(G447*$C447/100*G434,0)</f>
        <v>0</v>
      </c>
      <c r="J447" s="415"/>
      <c r="K447" s="421" t="str">
        <f>K185</f>
        <v xml:space="preserve"> </v>
      </c>
      <c r="L447" s="264" t="s">
        <v>429</v>
      </c>
      <c r="M447" s="415">
        <f>ROUND(K447*$C447/100*K434,0)</f>
        <v>0</v>
      </c>
      <c r="N447" s="415"/>
      <c r="O447" s="421" t="str">
        <f>O185</f>
        <v xml:space="preserve"> </v>
      </c>
      <c r="P447" s="264" t="s">
        <v>429</v>
      </c>
      <c r="Q447" s="415">
        <f>ROUND(O447*$C447/100*O434,0)</f>
        <v>0</v>
      </c>
      <c r="R447" s="415"/>
      <c r="S447" s="421">
        <f>S185</f>
        <v>0</v>
      </c>
      <c r="T447" s="264" t="s">
        <v>429</v>
      </c>
      <c r="U447" s="415">
        <f>ROUND(S447*$C447/100*S434,0)</f>
        <v>0</v>
      </c>
      <c r="W447" s="420"/>
      <c r="Z447" s="423"/>
      <c r="AA447" s="423"/>
      <c r="AR447" s="267"/>
    </row>
    <row r="448" spans="1:44" hidden="1">
      <c r="A448" s="435" t="s">
        <v>443</v>
      </c>
      <c r="B448" s="435"/>
      <c r="C448" s="414">
        <f>SUM(C427:C429)</f>
        <v>33312</v>
      </c>
      <c r="D448" s="464"/>
      <c r="F448" s="415">
        <f>SUM(F421:F444)</f>
        <v>8572</v>
      </c>
      <c r="G448" s="464"/>
      <c r="I448" s="415">
        <f>SUM(I421:I447)</f>
        <v>8774</v>
      </c>
      <c r="J448" s="415"/>
      <c r="K448" s="464"/>
      <c r="M448" s="415" t="e">
        <f>SUM(M421:M447)</f>
        <v>#REF!</v>
      </c>
      <c r="N448" s="415"/>
      <c r="O448" s="464"/>
      <c r="Q448" s="415" t="e">
        <f>SUM(Q421:Q447)</f>
        <v>#DIV/0!</v>
      </c>
      <c r="R448" s="415"/>
      <c r="S448" s="464"/>
      <c r="U448" s="415" t="e">
        <f>SUM(U421:U447)</f>
        <v>#DIV/0!</v>
      </c>
      <c r="AR448" s="413"/>
    </row>
    <row r="449" spans="1:44" hidden="1">
      <c r="A449" s="435" t="s">
        <v>413</v>
      </c>
      <c r="B449" s="435"/>
      <c r="C449" s="484">
        <v>103.57381938517956</v>
      </c>
      <c r="F449" s="475">
        <v>26.103189482042787</v>
      </c>
      <c r="I449" s="475">
        <f>F449</f>
        <v>26.103189482042787</v>
      </c>
      <c r="J449" s="413"/>
      <c r="M449" s="475" t="e">
        <f>M204/I204*I449</f>
        <v>#DIV/0!</v>
      </c>
      <c r="N449" s="413"/>
      <c r="Q449" s="475" t="e">
        <f>Q204/I204*I449</f>
        <v>#DIV/0!</v>
      </c>
      <c r="R449" s="413"/>
      <c r="U449" s="475" t="e">
        <f>U204/I204*I449</f>
        <v>#DIV/0!</v>
      </c>
      <c r="V449" s="439"/>
      <c r="W449" s="279"/>
      <c r="AR449" s="413"/>
    </row>
    <row r="450" spans="1:44" ht="16.5" hidden="1" thickBot="1">
      <c r="A450" s="435" t="s">
        <v>444</v>
      </c>
      <c r="B450" s="435"/>
      <c r="C450" s="454">
        <f>SUM(C448:C449)</f>
        <v>33415.573819385179</v>
      </c>
      <c r="D450" s="482"/>
      <c r="E450" s="477"/>
      <c r="F450" s="478">
        <f>F448+F449</f>
        <v>8598.1031894820426</v>
      </c>
      <c r="G450" s="482"/>
      <c r="H450" s="477"/>
      <c r="I450" s="478">
        <f>I448+I449</f>
        <v>8800.1031894820426</v>
      </c>
      <c r="J450" s="413"/>
      <c r="K450" s="482"/>
      <c r="L450" s="477"/>
      <c r="M450" s="478" t="e">
        <f>M448+M449</f>
        <v>#REF!</v>
      </c>
      <c r="N450" s="478"/>
      <c r="O450" s="482"/>
      <c r="P450" s="477"/>
      <c r="Q450" s="478" t="e">
        <f>Q448+Q449</f>
        <v>#DIV/0!</v>
      </c>
      <c r="R450" s="478"/>
      <c r="S450" s="482"/>
      <c r="T450" s="477"/>
      <c r="U450" s="478" t="e">
        <f>U448+U449</f>
        <v>#DIV/0!</v>
      </c>
      <c r="V450" s="440"/>
      <c r="W450" s="441"/>
      <c r="AR450" s="413"/>
    </row>
    <row r="451" spans="1:44" hidden="1">
      <c r="A451" s="435"/>
      <c r="B451" s="435"/>
      <c r="C451" s="442"/>
      <c r="D451" s="418" t="s">
        <v>65</v>
      </c>
      <c r="E451" s="435"/>
      <c r="F451" s="415"/>
      <c r="G451" s="463" t="s">
        <v>65</v>
      </c>
      <c r="H451" s="435"/>
      <c r="I451" s="415" t="s">
        <v>65</v>
      </c>
      <c r="J451" s="415"/>
      <c r="K451" s="463" t="s">
        <v>65</v>
      </c>
      <c r="L451" s="435"/>
      <c r="M451" s="415" t="s">
        <v>65</v>
      </c>
      <c r="N451" s="415"/>
      <c r="O451" s="463" t="s">
        <v>65</v>
      </c>
      <c r="P451" s="435"/>
      <c r="Q451" s="415" t="s">
        <v>65</v>
      </c>
      <c r="R451" s="415"/>
      <c r="S451" s="463" t="s">
        <v>65</v>
      </c>
      <c r="T451" s="435"/>
      <c r="U451" s="415" t="s">
        <v>65</v>
      </c>
      <c r="AR451" s="413"/>
    </row>
    <row r="452" spans="1:44" hidden="1">
      <c r="A452" s="435"/>
      <c r="B452" s="435"/>
      <c r="C452" s="442"/>
      <c r="D452" s="418" t="s">
        <v>65</v>
      </c>
      <c r="E452" s="435"/>
      <c r="F452" s="415"/>
      <c r="G452" s="463" t="s">
        <v>65</v>
      </c>
      <c r="H452" s="435"/>
      <c r="I452" s="415" t="s">
        <v>65</v>
      </c>
      <c r="J452" s="415"/>
      <c r="K452" s="463" t="s">
        <v>65</v>
      </c>
      <c r="L452" s="435"/>
      <c r="M452" s="415" t="s">
        <v>65</v>
      </c>
      <c r="N452" s="415"/>
      <c r="O452" s="463" t="s">
        <v>65</v>
      </c>
      <c r="P452" s="435"/>
      <c r="Q452" s="415" t="s">
        <v>65</v>
      </c>
      <c r="R452" s="415"/>
      <c r="S452" s="463" t="s">
        <v>65</v>
      </c>
      <c r="T452" s="435"/>
      <c r="U452" s="415" t="s">
        <v>65</v>
      </c>
      <c r="AR452" s="413"/>
    </row>
    <row r="453" spans="1:44" hidden="1">
      <c r="A453" s="412" t="s">
        <v>485</v>
      </c>
      <c r="B453" s="435"/>
      <c r="C453" s="435"/>
      <c r="D453" s="415"/>
      <c r="E453" s="435"/>
      <c r="F453" s="435"/>
      <c r="G453" s="415"/>
      <c r="H453" s="435"/>
      <c r="I453" s="435"/>
      <c r="J453" s="435"/>
      <c r="K453" s="415"/>
      <c r="L453" s="435"/>
      <c r="M453" s="435"/>
      <c r="N453" s="435"/>
      <c r="O453" s="415"/>
      <c r="P453" s="435"/>
      <c r="Q453" s="435"/>
      <c r="R453" s="435"/>
      <c r="S453" s="415"/>
      <c r="T453" s="435"/>
      <c r="U453" s="435"/>
      <c r="AR453" s="413"/>
    </row>
    <row r="454" spans="1:44" hidden="1">
      <c r="A454" s="435" t="s">
        <v>477</v>
      </c>
      <c r="B454" s="435"/>
      <c r="C454" s="435"/>
      <c r="D454" s="415"/>
      <c r="E454" s="435"/>
      <c r="F454" s="435"/>
      <c r="G454" s="415"/>
      <c r="H454" s="435"/>
      <c r="I454" s="435"/>
      <c r="J454" s="435"/>
      <c r="K454" s="415"/>
      <c r="L454" s="435"/>
      <c r="M454" s="435"/>
      <c r="N454" s="435"/>
      <c r="O454" s="415"/>
      <c r="P454" s="435"/>
      <c r="Q454" s="435"/>
      <c r="R454" s="435"/>
      <c r="S454" s="415"/>
      <c r="T454" s="435"/>
      <c r="U454" s="435"/>
    </row>
    <row r="455" spans="1:44" hidden="1">
      <c r="A455" s="435" t="s">
        <v>486</v>
      </c>
      <c r="B455" s="435"/>
      <c r="C455" s="435"/>
      <c r="D455" s="415"/>
      <c r="E455" s="435"/>
      <c r="F455" s="435"/>
      <c r="G455" s="415"/>
      <c r="H455" s="435"/>
      <c r="I455" s="435"/>
      <c r="J455" s="435"/>
      <c r="K455" s="415"/>
      <c r="L455" s="435"/>
      <c r="M455" s="435"/>
      <c r="N455" s="435"/>
      <c r="O455" s="415"/>
      <c r="P455" s="435"/>
      <c r="Q455" s="435"/>
      <c r="R455" s="435"/>
      <c r="S455" s="415"/>
      <c r="T455" s="435"/>
      <c r="U455" s="435"/>
    </row>
    <row r="456" spans="1:44" hidden="1">
      <c r="A456" s="435" t="s">
        <v>458</v>
      </c>
      <c r="B456" s="435"/>
      <c r="C456" s="414"/>
      <c r="D456" s="415"/>
      <c r="E456" s="435"/>
      <c r="F456" s="435"/>
      <c r="G456" s="415"/>
      <c r="H456" s="435"/>
      <c r="I456" s="435"/>
      <c r="J456" s="435"/>
      <c r="K456" s="415"/>
      <c r="L456" s="435"/>
      <c r="M456" s="435"/>
      <c r="N456" s="435"/>
      <c r="O456" s="415"/>
      <c r="P456" s="435"/>
      <c r="Q456" s="435"/>
      <c r="R456" s="435"/>
      <c r="S456" s="415"/>
      <c r="T456" s="435"/>
      <c r="U456" s="435"/>
    </row>
    <row r="457" spans="1:44" hidden="1">
      <c r="A457" s="435" t="s">
        <v>455</v>
      </c>
      <c r="B457" s="435"/>
      <c r="C457" s="414">
        <f t="shared" ref="C457:C466" si="94">C492+C527</f>
        <v>2</v>
      </c>
      <c r="D457" s="445">
        <v>117.12</v>
      </c>
      <c r="F457" s="415">
        <f>F492+F527</f>
        <v>234</v>
      </c>
      <c r="G457" s="445">
        <f>$G$169</f>
        <v>119.88</v>
      </c>
      <c r="I457" s="415">
        <f>I492+I527</f>
        <v>240</v>
      </c>
      <c r="J457" s="415"/>
      <c r="K457" s="445">
        <f>$K$169</f>
        <v>117.12</v>
      </c>
      <c r="M457" s="415">
        <f>M492+M527</f>
        <v>234</v>
      </c>
      <c r="N457" s="415"/>
      <c r="O457" s="445" t="str">
        <f>$O$169</f>
        <v xml:space="preserve"> </v>
      </c>
      <c r="Q457" s="415">
        <f>Q492+Q527</f>
        <v>0</v>
      </c>
      <c r="R457" s="415"/>
      <c r="S457" s="445" t="str">
        <f>$S$169</f>
        <v xml:space="preserve"> </v>
      </c>
      <c r="U457" s="415">
        <f>U492+U527</f>
        <v>0</v>
      </c>
    </row>
    <row r="458" spans="1:44" hidden="1">
      <c r="A458" s="435" t="s">
        <v>456</v>
      </c>
      <c r="B458" s="435"/>
      <c r="C458" s="414">
        <f t="shared" si="94"/>
        <v>82.084931506849301</v>
      </c>
      <c r="D458" s="445">
        <v>174.48</v>
      </c>
      <c r="E458" s="460"/>
      <c r="F458" s="415">
        <f>F493+F528</f>
        <v>14322</v>
      </c>
      <c r="G458" s="445">
        <f>$G$170</f>
        <v>178.68</v>
      </c>
      <c r="H458" s="460"/>
      <c r="I458" s="415">
        <f>I493+I528</f>
        <v>14667</v>
      </c>
      <c r="J458" s="415"/>
      <c r="K458" s="445">
        <f>$K$170</f>
        <v>174.48</v>
      </c>
      <c r="L458" s="460"/>
      <c r="M458" s="415">
        <f>M493+M528</f>
        <v>14322</v>
      </c>
      <c r="N458" s="415"/>
      <c r="O458" s="445" t="str">
        <f>$O$170</f>
        <v xml:space="preserve"> </v>
      </c>
      <c r="P458" s="460"/>
      <c r="Q458" s="415">
        <f>Q493+Q528</f>
        <v>0</v>
      </c>
      <c r="R458" s="415"/>
      <c r="S458" s="445" t="str">
        <f>$S$170</f>
        <v xml:space="preserve"> </v>
      </c>
      <c r="T458" s="460"/>
      <c r="U458" s="415">
        <f>U493+U528</f>
        <v>0</v>
      </c>
    </row>
    <row r="459" spans="1:44" hidden="1">
      <c r="A459" s="435" t="s">
        <v>457</v>
      </c>
      <c r="B459" s="435"/>
      <c r="C459" s="414">
        <f t="shared" si="94"/>
        <v>2770.9452054794501</v>
      </c>
      <c r="D459" s="445">
        <v>12.24</v>
      </c>
      <c r="E459" s="460"/>
      <c r="F459" s="415">
        <f>F494+F529</f>
        <v>33916</v>
      </c>
      <c r="G459" s="445">
        <f>$G$171</f>
        <v>12.48</v>
      </c>
      <c r="H459" s="460"/>
      <c r="I459" s="415">
        <f>I494+I529</f>
        <v>34581</v>
      </c>
      <c r="J459" s="415"/>
      <c r="K459" s="445">
        <f>$K$171</f>
        <v>12.24</v>
      </c>
      <c r="L459" s="460"/>
      <c r="M459" s="415">
        <f>M494+M529</f>
        <v>33916</v>
      </c>
      <c r="N459" s="415"/>
      <c r="O459" s="445" t="str">
        <f>$O$171</f>
        <v xml:space="preserve"> </v>
      </c>
      <c r="P459" s="460"/>
      <c r="Q459" s="415">
        <f>Q494+Q529</f>
        <v>0</v>
      </c>
      <c r="R459" s="415"/>
      <c r="S459" s="445" t="str">
        <f>$S$171</f>
        <v xml:space="preserve"> </v>
      </c>
      <c r="T459" s="460"/>
      <c r="U459" s="415">
        <f>U494+U529</f>
        <v>0</v>
      </c>
    </row>
    <row r="460" spans="1:44" hidden="1">
      <c r="A460" s="435" t="s">
        <v>459</v>
      </c>
      <c r="B460" s="435"/>
      <c r="C460" s="414">
        <f t="shared" si="94"/>
        <v>84.084931506849301</v>
      </c>
      <c r="D460" s="445"/>
      <c r="F460" s="415"/>
      <c r="G460" s="445"/>
      <c r="I460" s="415"/>
      <c r="J460" s="415"/>
      <c r="K460" s="445"/>
      <c r="M460" s="415"/>
      <c r="N460" s="415"/>
      <c r="O460" s="445"/>
      <c r="Q460" s="415"/>
      <c r="R460" s="415"/>
      <c r="S460" s="445"/>
      <c r="U460" s="415"/>
    </row>
    <row r="461" spans="1:44" hidden="1">
      <c r="A461" s="435" t="s">
        <v>487</v>
      </c>
      <c r="B461" s="435"/>
      <c r="C461" s="414">
        <f t="shared" si="94"/>
        <v>979.36817460317491</v>
      </c>
      <c r="D461" s="445"/>
      <c r="F461" s="415"/>
      <c r="G461" s="445"/>
      <c r="I461" s="415"/>
      <c r="J461" s="415"/>
      <c r="K461" s="445"/>
      <c r="M461" s="415"/>
      <c r="N461" s="415"/>
      <c r="O461" s="445"/>
      <c r="Q461" s="415"/>
      <c r="R461" s="415"/>
      <c r="S461" s="445"/>
      <c r="U461" s="415"/>
    </row>
    <row r="462" spans="1:44" hidden="1">
      <c r="A462" s="435" t="s">
        <v>460</v>
      </c>
      <c r="B462" s="435"/>
      <c r="C462" s="414">
        <f t="shared" si="94"/>
        <v>8076.5367188213504</v>
      </c>
      <c r="D462" s="418">
        <v>3.7</v>
      </c>
      <c r="F462" s="415">
        <f>F497+F532</f>
        <v>29883</v>
      </c>
      <c r="G462" s="418">
        <f>$G$178</f>
        <v>3.8</v>
      </c>
      <c r="I462" s="415">
        <f>I497+I532</f>
        <v>30691</v>
      </c>
      <c r="J462" s="415"/>
      <c r="K462" s="418" t="e">
        <f>$K$178</f>
        <v>#REF!</v>
      </c>
      <c r="M462" s="415" t="e">
        <f>M497+M532</f>
        <v>#REF!</v>
      </c>
      <c r="N462" s="415"/>
      <c r="O462" s="418" t="e">
        <f>$O$178</f>
        <v>#DIV/0!</v>
      </c>
      <c r="Q462" s="415" t="e">
        <f>Q497+Q532</f>
        <v>#DIV/0!</v>
      </c>
      <c r="R462" s="415"/>
      <c r="S462" s="418" t="e">
        <f>$S$178</f>
        <v>#DIV/0!</v>
      </c>
      <c r="U462" s="415" t="e">
        <f>U497+U532</f>
        <v>#DIV/0!</v>
      </c>
    </row>
    <row r="463" spans="1:44" hidden="1">
      <c r="A463" s="435" t="s">
        <v>461</v>
      </c>
      <c r="B463" s="435"/>
      <c r="C463" s="414">
        <f t="shared" si="94"/>
        <v>158922</v>
      </c>
      <c r="D463" s="447">
        <v>10.628</v>
      </c>
      <c r="E463" s="398" t="s">
        <v>429</v>
      </c>
      <c r="F463" s="415">
        <f>F498+F533</f>
        <v>16890</v>
      </c>
      <c r="G463" s="447">
        <f>$G$179</f>
        <v>10.878</v>
      </c>
      <c r="H463" s="398" t="s">
        <v>429</v>
      </c>
      <c r="I463" s="415">
        <f>I498+I533</f>
        <v>17288</v>
      </c>
      <c r="J463" s="415"/>
      <c r="K463" s="447" t="e">
        <f>$K$179</f>
        <v>#REF!</v>
      </c>
      <c r="L463" s="398" t="s">
        <v>429</v>
      </c>
      <c r="M463" s="415" t="e">
        <f>M498+M533</f>
        <v>#REF!</v>
      </c>
      <c r="N463" s="415"/>
      <c r="O463" s="447" t="e">
        <f>$O$179</f>
        <v>#DIV/0!</v>
      </c>
      <c r="P463" s="398" t="s">
        <v>429</v>
      </c>
      <c r="Q463" s="415" t="e">
        <f>Q498+Q533</f>
        <v>#DIV/0!</v>
      </c>
      <c r="R463" s="415"/>
      <c r="S463" s="447" t="e">
        <f>$S$179</f>
        <v>#DIV/0!</v>
      </c>
      <c r="T463" s="398" t="s">
        <v>429</v>
      </c>
      <c r="U463" s="415" t="e">
        <f>U498+U533</f>
        <v>#DIV/0!</v>
      </c>
    </row>
    <row r="464" spans="1:44" hidden="1">
      <c r="A464" s="435" t="s">
        <v>462</v>
      </c>
      <c r="B464" s="435"/>
      <c r="C464" s="414">
        <f t="shared" si="94"/>
        <v>131844</v>
      </c>
      <c r="D464" s="447">
        <v>7.3410000000000002</v>
      </c>
      <c r="E464" s="398" t="s">
        <v>429</v>
      </c>
      <c r="F464" s="415">
        <f>F499+F534</f>
        <v>9678</v>
      </c>
      <c r="G464" s="447">
        <f>$G$180</f>
        <v>7.5140000000000002</v>
      </c>
      <c r="H464" s="398" t="s">
        <v>429</v>
      </c>
      <c r="I464" s="415">
        <f>I499+I534</f>
        <v>9907</v>
      </c>
      <c r="J464" s="415"/>
      <c r="K464" s="447" t="e">
        <f>$K$180</f>
        <v>#REF!</v>
      </c>
      <c r="L464" s="398" t="s">
        <v>429</v>
      </c>
      <c r="M464" s="415" t="e">
        <f>M499+M534</f>
        <v>#REF!</v>
      </c>
      <c r="N464" s="415"/>
      <c r="O464" s="447" t="e">
        <f>$O$180</f>
        <v>#DIV/0!</v>
      </c>
      <c r="P464" s="398" t="s">
        <v>429</v>
      </c>
      <c r="Q464" s="415" t="e">
        <f>Q499+Q534</f>
        <v>#DIV/0!</v>
      </c>
      <c r="R464" s="415"/>
      <c r="S464" s="447" t="e">
        <f>$S$180</f>
        <v>#DIV/0!</v>
      </c>
      <c r="T464" s="398" t="s">
        <v>429</v>
      </c>
      <c r="U464" s="415" t="e">
        <f>U499+U534</f>
        <v>#DIV/0!</v>
      </c>
    </row>
    <row r="465" spans="1:44" hidden="1">
      <c r="A465" s="435" t="s">
        <v>463</v>
      </c>
      <c r="B465" s="435"/>
      <c r="C465" s="414">
        <f t="shared" si="94"/>
        <v>0</v>
      </c>
      <c r="D465" s="447">
        <v>6.3240000000000007</v>
      </c>
      <c r="E465" s="398" t="s">
        <v>429</v>
      </c>
      <c r="F465" s="415">
        <f>F500+F535</f>
        <v>0</v>
      </c>
      <c r="G465" s="447">
        <f>$G$181</f>
        <v>6.4720000000000004</v>
      </c>
      <c r="H465" s="398" t="s">
        <v>429</v>
      </c>
      <c r="I465" s="415">
        <f>I500+I535</f>
        <v>0</v>
      </c>
      <c r="J465" s="415"/>
      <c r="K465" s="447" t="e">
        <f>$K$181</f>
        <v>#REF!</v>
      </c>
      <c r="L465" s="398" t="s">
        <v>429</v>
      </c>
      <c r="M465" s="415" t="e">
        <f>M500+M535</f>
        <v>#REF!</v>
      </c>
      <c r="N465" s="415"/>
      <c r="O465" s="447" t="e">
        <f>$O$181</f>
        <v>#DIV/0!</v>
      </c>
      <c r="P465" s="398" t="s">
        <v>429</v>
      </c>
      <c r="Q465" s="415" t="e">
        <f>Q500+Q535</f>
        <v>#DIV/0!</v>
      </c>
      <c r="R465" s="415"/>
      <c r="S465" s="447" t="e">
        <f>$S$181</f>
        <v>#DIV/0!</v>
      </c>
      <c r="T465" s="398" t="s">
        <v>429</v>
      </c>
      <c r="U465" s="415" t="e">
        <f>U500+U535</f>
        <v>#DIV/0!</v>
      </c>
    </row>
    <row r="466" spans="1:44" hidden="1">
      <c r="A466" s="435" t="s">
        <v>464</v>
      </c>
      <c r="B466" s="435"/>
      <c r="C466" s="414">
        <f t="shared" si="94"/>
        <v>1569.0261904761901</v>
      </c>
      <c r="D466" s="464">
        <v>57</v>
      </c>
      <c r="E466" s="398" t="s">
        <v>429</v>
      </c>
      <c r="F466" s="415">
        <f>F501+F536</f>
        <v>894</v>
      </c>
      <c r="G466" s="464">
        <f>$G$182</f>
        <v>58</v>
      </c>
      <c r="H466" s="398" t="s">
        <v>429</v>
      </c>
      <c r="I466" s="415">
        <f>I501+I536</f>
        <v>910</v>
      </c>
      <c r="J466" s="415"/>
      <c r="K466" s="464" t="str">
        <f>$K$182</f>
        <v xml:space="preserve"> </v>
      </c>
      <c r="L466" s="398" t="s">
        <v>429</v>
      </c>
      <c r="M466" s="415">
        <f>M501+M536</f>
        <v>0</v>
      </c>
      <c r="N466" s="415"/>
      <c r="O466" s="464" t="e">
        <f>$O$182</f>
        <v>#DIV/0!</v>
      </c>
      <c r="P466" s="398" t="s">
        <v>429</v>
      </c>
      <c r="Q466" s="415" t="e">
        <f>Q501+Q536</f>
        <v>#DIV/0!</v>
      </c>
      <c r="R466" s="415"/>
      <c r="S466" s="464" t="e">
        <f>$S$182</f>
        <v>#DIV/0!</v>
      </c>
      <c r="T466" s="398" t="s">
        <v>429</v>
      </c>
      <c r="U466" s="415" t="e">
        <f>U501+U536</f>
        <v>#DIV/0!</v>
      </c>
    </row>
    <row r="467" spans="1:44" s="264" customFormat="1" hidden="1">
      <c r="A467" s="264" t="s">
        <v>465</v>
      </c>
      <c r="C467" s="265">
        <f>C463</f>
        <v>158922</v>
      </c>
      <c r="D467" s="263">
        <v>0</v>
      </c>
      <c r="F467" s="266"/>
      <c r="G467" s="421">
        <f>G183</f>
        <v>0</v>
      </c>
      <c r="H467" s="264" t="s">
        <v>429</v>
      </c>
      <c r="I467" s="415">
        <f t="shared" ref="I467:I469" si="95">I502+I537</f>
        <v>0</v>
      </c>
      <c r="J467" s="415"/>
      <c r="K467" s="421" t="str">
        <f>K183</f>
        <v xml:space="preserve"> </v>
      </c>
      <c r="L467" s="264" t="s">
        <v>429</v>
      </c>
      <c r="M467" s="415">
        <f t="shared" ref="M467:M469" si="96">M502+M537</f>
        <v>0</v>
      </c>
      <c r="N467" s="415"/>
      <c r="O467" s="421" t="str">
        <f>O183</f>
        <v xml:space="preserve"> </v>
      </c>
      <c r="P467" s="264" t="s">
        <v>429</v>
      </c>
      <c r="Q467" s="415">
        <f t="shared" ref="Q467:Q469" si="97">Q502+Q537</f>
        <v>0</v>
      </c>
      <c r="R467" s="415"/>
      <c r="S467" s="421">
        <f>S183</f>
        <v>0</v>
      </c>
      <c r="T467" s="264" t="s">
        <v>429</v>
      </c>
      <c r="U467" s="415">
        <f t="shared" ref="U467:U469" si="98">U502+U537</f>
        <v>0</v>
      </c>
      <c r="W467" s="420"/>
      <c r="Z467" s="423"/>
      <c r="AA467" s="423"/>
      <c r="AR467" s="267"/>
    </row>
    <row r="468" spans="1:44" s="264" customFormat="1" hidden="1">
      <c r="A468" s="264" t="s">
        <v>466</v>
      </c>
      <c r="C468" s="265">
        <f t="shared" ref="C468:C469" si="99">C464</f>
        <v>131844</v>
      </c>
      <c r="D468" s="263">
        <v>0</v>
      </c>
      <c r="F468" s="266"/>
      <c r="G468" s="421">
        <f>G184</f>
        <v>0</v>
      </c>
      <c r="H468" s="264" t="s">
        <v>429</v>
      </c>
      <c r="I468" s="415">
        <f t="shared" si="95"/>
        <v>0</v>
      </c>
      <c r="J468" s="415"/>
      <c r="K468" s="421" t="str">
        <f>K184</f>
        <v xml:space="preserve"> </v>
      </c>
      <c r="L468" s="264" t="s">
        <v>429</v>
      </c>
      <c r="M468" s="415">
        <f t="shared" si="96"/>
        <v>0</v>
      </c>
      <c r="N468" s="415"/>
      <c r="O468" s="421" t="str">
        <f>O184</f>
        <v xml:space="preserve"> </v>
      </c>
      <c r="P468" s="264" t="s">
        <v>429</v>
      </c>
      <c r="Q468" s="415">
        <f t="shared" si="97"/>
        <v>0</v>
      </c>
      <c r="R468" s="415"/>
      <c r="S468" s="421">
        <f>S184</f>
        <v>0</v>
      </c>
      <c r="T468" s="264" t="s">
        <v>429</v>
      </c>
      <c r="U468" s="415">
        <f t="shared" si="98"/>
        <v>0</v>
      </c>
      <c r="W468" s="420"/>
      <c r="Z468" s="423"/>
      <c r="AA468" s="423"/>
      <c r="AR468" s="267"/>
    </row>
    <row r="469" spans="1:44" s="264" customFormat="1" hidden="1">
      <c r="A469" s="264" t="s">
        <v>467</v>
      </c>
      <c r="C469" s="265">
        <f t="shared" si="99"/>
        <v>0</v>
      </c>
      <c r="D469" s="263">
        <v>0</v>
      </c>
      <c r="F469" s="266"/>
      <c r="G469" s="421">
        <f>G185</f>
        <v>0</v>
      </c>
      <c r="H469" s="264" t="s">
        <v>429</v>
      </c>
      <c r="I469" s="415">
        <f t="shared" si="95"/>
        <v>0</v>
      </c>
      <c r="J469" s="415"/>
      <c r="K469" s="421" t="str">
        <f>K185</f>
        <v xml:space="preserve"> </v>
      </c>
      <c r="L469" s="264" t="s">
        <v>429</v>
      </c>
      <c r="M469" s="415">
        <f t="shared" si="96"/>
        <v>0</v>
      </c>
      <c r="N469" s="415"/>
      <c r="O469" s="421" t="str">
        <f>O185</f>
        <v xml:space="preserve"> </v>
      </c>
      <c r="P469" s="264" t="s">
        <v>429</v>
      </c>
      <c r="Q469" s="415">
        <f t="shared" si="97"/>
        <v>0</v>
      </c>
      <c r="R469" s="415"/>
      <c r="S469" s="421">
        <f>S185</f>
        <v>0</v>
      </c>
      <c r="T469" s="264" t="s">
        <v>429</v>
      </c>
      <c r="U469" s="415">
        <f t="shared" si="98"/>
        <v>0</v>
      </c>
      <c r="W469" s="420"/>
      <c r="Z469" s="423"/>
      <c r="AA469" s="423"/>
      <c r="AR469" s="267"/>
    </row>
    <row r="470" spans="1:44" hidden="1">
      <c r="A470" s="466" t="s">
        <v>471</v>
      </c>
      <c r="B470" s="435"/>
      <c r="C470" s="414"/>
      <c r="D470" s="467">
        <v>-0.01</v>
      </c>
      <c r="F470" s="415"/>
      <c r="G470" s="467">
        <v>-0.01</v>
      </c>
      <c r="I470" s="415"/>
      <c r="J470" s="415"/>
      <c r="K470" s="467">
        <v>-0.01</v>
      </c>
      <c r="M470" s="415"/>
      <c r="N470" s="415"/>
      <c r="O470" s="467">
        <v>-0.01</v>
      </c>
      <c r="Q470" s="415"/>
      <c r="R470" s="415"/>
      <c r="S470" s="467">
        <v>-0.01</v>
      </c>
      <c r="U470" s="415"/>
    </row>
    <row r="471" spans="1:44" hidden="1">
      <c r="A471" s="435" t="s">
        <v>455</v>
      </c>
      <c r="B471" s="435"/>
      <c r="C471" s="414">
        <v>0</v>
      </c>
      <c r="D471" s="463">
        <v>117.12</v>
      </c>
      <c r="E471" s="413"/>
      <c r="F471" s="415">
        <f t="shared" ref="F471:F480" si="100">F506+F541</f>
        <v>0</v>
      </c>
      <c r="G471" s="463">
        <f>G457</f>
        <v>119.88</v>
      </c>
      <c r="H471" s="413"/>
      <c r="I471" s="415">
        <f t="shared" ref="I471:I480" si="101">I506+I541</f>
        <v>0</v>
      </c>
      <c r="J471" s="415"/>
      <c r="K471" s="463">
        <f>K457</f>
        <v>117.12</v>
      </c>
      <c r="L471" s="413"/>
      <c r="M471" s="415">
        <f t="shared" ref="M471:M480" si="102">M506+M541</f>
        <v>0</v>
      </c>
      <c r="N471" s="415"/>
      <c r="O471" s="463" t="str">
        <f>O457</f>
        <v xml:space="preserve"> </v>
      </c>
      <c r="P471" s="413"/>
      <c r="Q471" s="415">
        <f t="shared" ref="Q471:Q480" si="103">Q506+Q541</f>
        <v>0</v>
      </c>
      <c r="R471" s="415"/>
      <c r="S471" s="463" t="str">
        <f>S457</f>
        <v xml:space="preserve"> </v>
      </c>
      <c r="T471" s="413"/>
      <c r="U471" s="415">
        <f t="shared" ref="U471:U480" si="104">U506+U541</f>
        <v>0</v>
      </c>
    </row>
    <row r="472" spans="1:44" hidden="1">
      <c r="A472" s="435" t="s">
        <v>456</v>
      </c>
      <c r="B472" s="435"/>
      <c r="C472" s="414">
        <v>0</v>
      </c>
      <c r="D472" s="463">
        <v>174.48</v>
      </c>
      <c r="E472" s="413"/>
      <c r="F472" s="415">
        <f t="shared" si="100"/>
        <v>0</v>
      </c>
      <c r="G472" s="463">
        <f>G458</f>
        <v>178.68</v>
      </c>
      <c r="H472" s="413"/>
      <c r="I472" s="415">
        <f t="shared" si="101"/>
        <v>0</v>
      </c>
      <c r="J472" s="415"/>
      <c r="K472" s="463">
        <f>K458</f>
        <v>174.48</v>
      </c>
      <c r="L472" s="413"/>
      <c r="M472" s="415">
        <f t="shared" si="102"/>
        <v>0</v>
      </c>
      <c r="N472" s="415"/>
      <c r="O472" s="463" t="str">
        <f>O458</f>
        <v xml:space="preserve"> </v>
      </c>
      <c r="P472" s="413"/>
      <c r="Q472" s="415">
        <f t="shared" si="103"/>
        <v>0</v>
      </c>
      <c r="R472" s="415"/>
      <c r="S472" s="463" t="str">
        <f>S458</f>
        <v xml:space="preserve"> </v>
      </c>
      <c r="T472" s="413"/>
      <c r="U472" s="415">
        <f t="shared" si="104"/>
        <v>0</v>
      </c>
    </row>
    <row r="473" spans="1:44" hidden="1">
      <c r="A473" s="435" t="s">
        <v>472</v>
      </c>
      <c r="B473" s="435"/>
      <c r="C473" s="414">
        <v>0</v>
      </c>
      <c r="D473" s="463">
        <v>12.24</v>
      </c>
      <c r="E473" s="413"/>
      <c r="F473" s="415">
        <f t="shared" si="100"/>
        <v>0</v>
      </c>
      <c r="G473" s="463">
        <f>G459</f>
        <v>12.48</v>
      </c>
      <c r="H473" s="413"/>
      <c r="I473" s="415">
        <f t="shared" si="101"/>
        <v>0</v>
      </c>
      <c r="J473" s="415"/>
      <c r="K473" s="463">
        <f>K459</f>
        <v>12.24</v>
      </c>
      <c r="L473" s="413"/>
      <c r="M473" s="415">
        <f t="shared" si="102"/>
        <v>0</v>
      </c>
      <c r="N473" s="415"/>
      <c r="O473" s="463" t="str">
        <f>O459</f>
        <v xml:space="preserve"> </v>
      </c>
      <c r="P473" s="413"/>
      <c r="Q473" s="415">
        <f t="shared" si="103"/>
        <v>0</v>
      </c>
      <c r="R473" s="415"/>
      <c r="S473" s="463" t="str">
        <f>S459</f>
        <v xml:space="preserve"> </v>
      </c>
      <c r="T473" s="413"/>
      <c r="U473" s="415">
        <f t="shared" si="104"/>
        <v>0</v>
      </c>
    </row>
    <row r="474" spans="1:44" hidden="1">
      <c r="A474" s="435" t="s">
        <v>473</v>
      </c>
      <c r="B474" s="435"/>
      <c r="C474" s="414">
        <v>0</v>
      </c>
      <c r="D474" s="463">
        <v>3.7</v>
      </c>
      <c r="F474" s="415">
        <f t="shared" si="100"/>
        <v>0</v>
      </c>
      <c r="G474" s="463">
        <f>G462</f>
        <v>3.8</v>
      </c>
      <c r="I474" s="415">
        <f t="shared" si="101"/>
        <v>0</v>
      </c>
      <c r="J474" s="415"/>
      <c r="K474" s="463" t="e">
        <f>K462</f>
        <v>#REF!</v>
      </c>
      <c r="M474" s="415" t="e">
        <f t="shared" si="102"/>
        <v>#REF!</v>
      </c>
      <c r="N474" s="415"/>
      <c r="O474" s="463" t="e">
        <f>O462</f>
        <v>#DIV/0!</v>
      </c>
      <c r="Q474" s="415" t="e">
        <f t="shared" si="103"/>
        <v>#DIV/0!</v>
      </c>
      <c r="R474" s="415"/>
      <c r="S474" s="463" t="e">
        <f>S462</f>
        <v>#DIV/0!</v>
      </c>
      <c r="U474" s="415" t="e">
        <f t="shared" si="104"/>
        <v>#DIV/0!</v>
      </c>
    </row>
    <row r="475" spans="1:44" hidden="1">
      <c r="A475" s="435" t="s">
        <v>474</v>
      </c>
      <c r="B475" s="435"/>
      <c r="C475" s="414">
        <v>0</v>
      </c>
      <c r="D475" s="469">
        <v>10.628</v>
      </c>
      <c r="E475" s="398" t="s">
        <v>429</v>
      </c>
      <c r="F475" s="415">
        <f t="shared" si="100"/>
        <v>0</v>
      </c>
      <c r="G475" s="469">
        <f>G463</f>
        <v>10.878</v>
      </c>
      <c r="H475" s="398" t="s">
        <v>429</v>
      </c>
      <c r="I475" s="415">
        <f t="shared" si="101"/>
        <v>0</v>
      </c>
      <c r="J475" s="415"/>
      <c r="K475" s="469" t="e">
        <f>K463</f>
        <v>#REF!</v>
      </c>
      <c r="L475" s="398" t="s">
        <v>429</v>
      </c>
      <c r="M475" s="415" t="e">
        <f t="shared" si="102"/>
        <v>#REF!</v>
      </c>
      <c r="N475" s="415"/>
      <c r="O475" s="469" t="e">
        <f>O463</f>
        <v>#DIV/0!</v>
      </c>
      <c r="P475" s="398" t="s">
        <v>429</v>
      </c>
      <c r="Q475" s="415" t="e">
        <f t="shared" si="103"/>
        <v>#DIV/0!</v>
      </c>
      <c r="R475" s="415"/>
      <c r="S475" s="469" t="e">
        <f>S463</f>
        <v>#DIV/0!</v>
      </c>
      <c r="T475" s="398" t="s">
        <v>429</v>
      </c>
      <c r="U475" s="415" t="e">
        <f t="shared" si="104"/>
        <v>#DIV/0!</v>
      </c>
    </row>
    <row r="476" spans="1:44" hidden="1">
      <c r="A476" s="435" t="s">
        <v>462</v>
      </c>
      <c r="B476" s="435"/>
      <c r="C476" s="414">
        <v>0</v>
      </c>
      <c r="D476" s="469">
        <v>7.3410000000000002</v>
      </c>
      <c r="E476" s="398" t="s">
        <v>429</v>
      </c>
      <c r="F476" s="415">
        <f t="shared" si="100"/>
        <v>0</v>
      </c>
      <c r="G476" s="469">
        <f>G464</f>
        <v>7.5140000000000002</v>
      </c>
      <c r="H476" s="398" t="s">
        <v>429</v>
      </c>
      <c r="I476" s="415">
        <f t="shared" si="101"/>
        <v>0</v>
      </c>
      <c r="J476" s="415"/>
      <c r="K476" s="469" t="e">
        <f>K464</f>
        <v>#REF!</v>
      </c>
      <c r="L476" s="398" t="s">
        <v>429</v>
      </c>
      <c r="M476" s="415" t="e">
        <f t="shared" si="102"/>
        <v>#REF!</v>
      </c>
      <c r="N476" s="415"/>
      <c r="O476" s="469" t="e">
        <f>O464</f>
        <v>#DIV/0!</v>
      </c>
      <c r="P476" s="398" t="s">
        <v>429</v>
      </c>
      <c r="Q476" s="415" t="e">
        <f t="shared" si="103"/>
        <v>#DIV/0!</v>
      </c>
      <c r="R476" s="415"/>
      <c r="S476" s="469" t="e">
        <f>S464</f>
        <v>#DIV/0!</v>
      </c>
      <c r="T476" s="398" t="s">
        <v>429</v>
      </c>
      <c r="U476" s="415" t="e">
        <f t="shared" si="104"/>
        <v>#DIV/0!</v>
      </c>
    </row>
    <row r="477" spans="1:44" hidden="1">
      <c r="A477" s="435" t="s">
        <v>463</v>
      </c>
      <c r="B477" s="435"/>
      <c r="C477" s="414">
        <v>0</v>
      </c>
      <c r="D477" s="469">
        <v>6.3240000000000007</v>
      </c>
      <c r="E477" s="398" t="s">
        <v>429</v>
      </c>
      <c r="F477" s="415">
        <f t="shared" si="100"/>
        <v>0</v>
      </c>
      <c r="G477" s="469">
        <f>G465</f>
        <v>6.4720000000000004</v>
      </c>
      <c r="H477" s="398" t="s">
        <v>429</v>
      </c>
      <c r="I477" s="415">
        <f t="shared" si="101"/>
        <v>0</v>
      </c>
      <c r="J477" s="415"/>
      <c r="K477" s="469" t="e">
        <f>K465</f>
        <v>#REF!</v>
      </c>
      <c r="L477" s="398" t="s">
        <v>429</v>
      </c>
      <c r="M477" s="415" t="e">
        <f t="shared" si="102"/>
        <v>#REF!</v>
      </c>
      <c r="N477" s="415"/>
      <c r="O477" s="469" t="e">
        <f>O465</f>
        <v>#DIV/0!</v>
      </c>
      <c r="P477" s="398" t="s">
        <v>429</v>
      </c>
      <c r="Q477" s="415" t="e">
        <f t="shared" si="103"/>
        <v>#DIV/0!</v>
      </c>
      <c r="R477" s="415"/>
      <c r="S477" s="469" t="e">
        <f>S465</f>
        <v>#DIV/0!</v>
      </c>
      <c r="T477" s="398" t="s">
        <v>429</v>
      </c>
      <c r="U477" s="415" t="e">
        <f t="shared" si="104"/>
        <v>#DIV/0!</v>
      </c>
    </row>
    <row r="478" spans="1:44" hidden="1">
      <c r="A478" s="435" t="s">
        <v>464</v>
      </c>
      <c r="B478" s="435"/>
      <c r="C478" s="414">
        <v>0</v>
      </c>
      <c r="D478" s="470">
        <v>57</v>
      </c>
      <c r="E478" s="398" t="s">
        <v>429</v>
      </c>
      <c r="F478" s="415">
        <f t="shared" si="100"/>
        <v>0</v>
      </c>
      <c r="G478" s="470">
        <f>G466</f>
        <v>58</v>
      </c>
      <c r="H478" s="398" t="s">
        <v>429</v>
      </c>
      <c r="I478" s="415">
        <f t="shared" si="101"/>
        <v>0</v>
      </c>
      <c r="J478" s="415"/>
      <c r="K478" s="470" t="str">
        <f>K466</f>
        <v xml:space="preserve"> </v>
      </c>
      <c r="L478" s="398" t="s">
        <v>429</v>
      </c>
      <c r="M478" s="415">
        <f t="shared" si="102"/>
        <v>0</v>
      </c>
      <c r="N478" s="415"/>
      <c r="O478" s="470" t="e">
        <f>O466</f>
        <v>#DIV/0!</v>
      </c>
      <c r="P478" s="398" t="s">
        <v>429</v>
      </c>
      <c r="Q478" s="415" t="e">
        <f t="shared" si="103"/>
        <v>#DIV/0!</v>
      </c>
      <c r="R478" s="415"/>
      <c r="S478" s="470" t="e">
        <f>S466</f>
        <v>#DIV/0!</v>
      </c>
      <c r="T478" s="398" t="s">
        <v>429</v>
      </c>
      <c r="U478" s="415" t="e">
        <f t="shared" si="104"/>
        <v>#DIV/0!</v>
      </c>
    </row>
    <row r="479" spans="1:44" hidden="1">
      <c r="A479" s="435" t="s">
        <v>475</v>
      </c>
      <c r="B479" s="435"/>
      <c r="C479" s="414">
        <v>0</v>
      </c>
      <c r="D479" s="418">
        <v>60</v>
      </c>
      <c r="F479" s="415">
        <f t="shared" si="100"/>
        <v>0</v>
      </c>
      <c r="G479" s="418">
        <f>$G$198</f>
        <v>60</v>
      </c>
      <c r="I479" s="415">
        <f t="shared" si="101"/>
        <v>0</v>
      </c>
      <c r="J479" s="415"/>
      <c r="K479" s="418" t="str">
        <f>$K$198</f>
        <v xml:space="preserve"> </v>
      </c>
      <c r="M479" s="415">
        <f t="shared" si="102"/>
        <v>0</v>
      </c>
      <c r="N479" s="415"/>
      <c r="O479" s="418" t="e">
        <f>$O$198</f>
        <v>#DIV/0!</v>
      </c>
      <c r="Q479" s="415" t="e">
        <f t="shared" si="103"/>
        <v>#DIV/0!</v>
      </c>
      <c r="R479" s="415"/>
      <c r="S479" s="418" t="e">
        <f>$S$198</f>
        <v>#DIV/0!</v>
      </c>
      <c r="U479" s="415" t="e">
        <f t="shared" si="104"/>
        <v>#DIV/0!</v>
      </c>
    </row>
    <row r="480" spans="1:44" hidden="1">
      <c r="A480" s="435" t="s">
        <v>476</v>
      </c>
      <c r="B480" s="435"/>
      <c r="C480" s="414">
        <v>0</v>
      </c>
      <c r="D480" s="471">
        <v>-30</v>
      </c>
      <c r="E480" s="398" t="s">
        <v>429</v>
      </c>
      <c r="F480" s="415">
        <f t="shared" si="100"/>
        <v>0</v>
      </c>
      <c r="G480" s="471">
        <f>$G$199</f>
        <v>-30</v>
      </c>
      <c r="H480" s="398" t="s">
        <v>429</v>
      </c>
      <c r="I480" s="415">
        <f t="shared" si="101"/>
        <v>0</v>
      </c>
      <c r="J480" s="415"/>
      <c r="K480" s="471">
        <f>$K$199</f>
        <v>-30</v>
      </c>
      <c r="L480" s="398" t="s">
        <v>429</v>
      </c>
      <c r="M480" s="415">
        <f t="shared" si="102"/>
        <v>0</v>
      </c>
      <c r="N480" s="415"/>
      <c r="O480" s="471" t="str">
        <f>$O$199</f>
        <v xml:space="preserve"> </v>
      </c>
      <c r="P480" s="398" t="s">
        <v>429</v>
      </c>
      <c r="Q480" s="415">
        <f t="shared" si="103"/>
        <v>0</v>
      </c>
      <c r="R480" s="415"/>
      <c r="S480" s="471" t="str">
        <f>$S$199</f>
        <v xml:space="preserve"> </v>
      </c>
      <c r="T480" s="398" t="s">
        <v>429</v>
      </c>
      <c r="U480" s="415">
        <f t="shared" si="104"/>
        <v>0</v>
      </c>
    </row>
    <row r="481" spans="1:44" s="264" customFormat="1" hidden="1">
      <c r="A481" s="264" t="s">
        <v>465</v>
      </c>
      <c r="C481" s="265">
        <f>C475</f>
        <v>0</v>
      </c>
      <c r="D481" s="263">
        <v>0</v>
      </c>
      <c r="F481" s="266"/>
      <c r="G481" s="421">
        <f>G183</f>
        <v>0</v>
      </c>
      <c r="H481" s="264" t="s">
        <v>429</v>
      </c>
      <c r="I481" s="266">
        <f>I522+I562</f>
        <v>0</v>
      </c>
      <c r="J481" s="266"/>
      <c r="K481" s="421" t="str">
        <f>K183</f>
        <v xml:space="preserve"> </v>
      </c>
      <c r="L481" s="264" t="s">
        <v>429</v>
      </c>
      <c r="M481" s="266">
        <f>M522+M562</f>
        <v>0</v>
      </c>
      <c r="N481" s="266"/>
      <c r="O481" s="421" t="str">
        <f>O183</f>
        <v xml:space="preserve"> </v>
      </c>
      <c r="P481" s="264" t="s">
        <v>429</v>
      </c>
      <c r="Q481" s="266">
        <f>Q522+Q562</f>
        <v>0</v>
      </c>
      <c r="R481" s="266"/>
      <c r="S481" s="421">
        <f>S183</f>
        <v>0</v>
      </c>
      <c r="T481" s="264" t="s">
        <v>429</v>
      </c>
      <c r="U481" s="266">
        <f>U522+U562</f>
        <v>0</v>
      </c>
      <c r="W481" s="420"/>
      <c r="Z481" s="423"/>
      <c r="AA481" s="423"/>
      <c r="AR481" s="267"/>
    </row>
    <row r="482" spans="1:44" s="264" customFormat="1" hidden="1">
      <c r="A482" s="264" t="s">
        <v>466</v>
      </c>
      <c r="C482" s="265">
        <f>C476</f>
        <v>0</v>
      </c>
      <c r="D482" s="263">
        <v>0</v>
      </c>
      <c r="F482" s="266"/>
      <c r="G482" s="421">
        <f>G184</f>
        <v>0</v>
      </c>
      <c r="H482" s="264" t="s">
        <v>429</v>
      </c>
      <c r="I482" s="266">
        <f>I523+I563</f>
        <v>0</v>
      </c>
      <c r="J482" s="266"/>
      <c r="K482" s="421" t="str">
        <f>K184</f>
        <v xml:space="preserve"> </v>
      </c>
      <c r="L482" s="264" t="s">
        <v>429</v>
      </c>
      <c r="M482" s="266">
        <f>M523+M563</f>
        <v>0</v>
      </c>
      <c r="N482" s="266"/>
      <c r="O482" s="421" t="str">
        <f>O184</f>
        <v xml:space="preserve"> </v>
      </c>
      <c r="P482" s="264" t="s">
        <v>429</v>
      </c>
      <c r="Q482" s="266">
        <f>Q523+Q563</f>
        <v>0</v>
      </c>
      <c r="R482" s="266"/>
      <c r="S482" s="421">
        <f>S184</f>
        <v>0</v>
      </c>
      <c r="T482" s="264" t="s">
        <v>429</v>
      </c>
      <c r="U482" s="266">
        <f>U523+U563</f>
        <v>0</v>
      </c>
      <c r="W482" s="420"/>
      <c r="Z482" s="423"/>
      <c r="AA482" s="423"/>
      <c r="AR482" s="267"/>
    </row>
    <row r="483" spans="1:44" s="264" customFormat="1" hidden="1">
      <c r="A483" s="264" t="s">
        <v>467</v>
      </c>
      <c r="C483" s="265">
        <f>C477</f>
        <v>0</v>
      </c>
      <c r="D483" s="263">
        <v>0</v>
      </c>
      <c r="F483" s="266"/>
      <c r="G483" s="421">
        <f>G185</f>
        <v>0</v>
      </c>
      <c r="H483" s="264" t="s">
        <v>429</v>
      </c>
      <c r="I483" s="266">
        <f>I524+I564</f>
        <v>0</v>
      </c>
      <c r="J483" s="266"/>
      <c r="K483" s="421" t="str">
        <f>K185</f>
        <v xml:space="preserve"> </v>
      </c>
      <c r="L483" s="264" t="s">
        <v>429</v>
      </c>
      <c r="M483" s="266">
        <f>M524+M564</f>
        <v>0</v>
      </c>
      <c r="N483" s="266"/>
      <c r="O483" s="421" t="str">
        <f>O185</f>
        <v xml:space="preserve"> </v>
      </c>
      <c r="P483" s="264" t="s">
        <v>429</v>
      </c>
      <c r="Q483" s="266">
        <f>Q524+Q564</f>
        <v>0</v>
      </c>
      <c r="R483" s="266"/>
      <c r="S483" s="421">
        <f>S185</f>
        <v>0</v>
      </c>
      <c r="T483" s="264" t="s">
        <v>429</v>
      </c>
      <c r="U483" s="266">
        <f>U524+U564</f>
        <v>0</v>
      </c>
      <c r="W483" s="420"/>
      <c r="Z483" s="423"/>
      <c r="AA483" s="423"/>
      <c r="AR483" s="267"/>
    </row>
    <row r="484" spans="1:44" hidden="1">
      <c r="A484" s="435" t="s">
        <v>443</v>
      </c>
      <c r="B484" s="435"/>
      <c r="C484" s="414">
        <f>C519+C554</f>
        <v>290766</v>
      </c>
      <c r="D484" s="486"/>
      <c r="F484" s="415">
        <f>F519+F554</f>
        <v>105817</v>
      </c>
      <c r="G484" s="415"/>
      <c r="I484" s="415">
        <f t="shared" ref="I484" si="105">I519+I554</f>
        <v>108284</v>
      </c>
      <c r="J484" s="415"/>
      <c r="K484" s="415"/>
      <c r="M484" s="415" t="e">
        <f t="shared" ref="M484" si="106">M519+M554</f>
        <v>#REF!</v>
      </c>
      <c r="N484" s="415"/>
      <c r="O484" s="415"/>
      <c r="Q484" s="415" t="e">
        <f t="shared" ref="Q484" si="107">Q519+Q554</f>
        <v>#DIV/0!</v>
      </c>
      <c r="R484" s="415"/>
      <c r="S484" s="415"/>
      <c r="U484" s="415" t="e">
        <f t="shared" ref="U484" si="108">U519+U554</f>
        <v>#DIV/0!</v>
      </c>
    </row>
    <row r="485" spans="1:44" hidden="1">
      <c r="A485" s="435" t="s">
        <v>413</v>
      </c>
      <c r="B485" s="435"/>
      <c r="C485" s="474">
        <f>C520+C555</f>
        <v>1983.5291043492841</v>
      </c>
      <c r="F485" s="475">
        <f>F520+F555</f>
        <v>790.20164473136481</v>
      </c>
      <c r="I485" s="475">
        <f>F485</f>
        <v>790.20164473136481</v>
      </c>
      <c r="J485" s="413"/>
      <c r="M485" s="475" t="e">
        <f>M204/I204*I485</f>
        <v>#DIV/0!</v>
      </c>
      <c r="N485" s="413"/>
      <c r="Q485" s="475" t="e">
        <f>Q204/I204*I485</f>
        <v>#DIV/0!</v>
      </c>
      <c r="R485" s="413"/>
      <c r="U485" s="475" t="e">
        <f>U204/I204*I485</f>
        <v>#DIV/0!</v>
      </c>
      <c r="V485" s="439"/>
      <c r="W485" s="279"/>
    </row>
    <row r="486" spans="1:44" ht="16.5" hidden="1" thickBot="1">
      <c r="A486" s="435" t="s">
        <v>444</v>
      </c>
      <c r="B486" s="435"/>
      <c r="C486" s="454">
        <f>SUM(C484:C485)</f>
        <v>292749.52910434926</v>
      </c>
      <c r="D486" s="482"/>
      <c r="E486" s="477"/>
      <c r="F486" s="478">
        <f>F484+F485</f>
        <v>106607.20164473137</v>
      </c>
      <c r="G486" s="482"/>
      <c r="H486" s="477"/>
      <c r="I486" s="478">
        <f>I484+I485</f>
        <v>109074.20164473137</v>
      </c>
      <c r="J486" s="413"/>
      <c r="K486" s="482"/>
      <c r="L486" s="477"/>
      <c r="M486" s="478" t="e">
        <f>M484+M485</f>
        <v>#REF!</v>
      </c>
      <c r="N486" s="478"/>
      <c r="O486" s="482"/>
      <c r="P486" s="477"/>
      <c r="Q486" s="478" t="e">
        <f>Q484+Q485</f>
        <v>#DIV/0!</v>
      </c>
      <c r="R486" s="478"/>
      <c r="S486" s="482"/>
      <c r="T486" s="477"/>
      <c r="U486" s="478" t="e">
        <f>U484+U485</f>
        <v>#DIV/0!</v>
      </c>
      <c r="V486" s="440"/>
      <c r="W486" s="441"/>
    </row>
    <row r="487" spans="1:44" hidden="1">
      <c r="A487" s="435"/>
      <c r="B487" s="435"/>
      <c r="C487" s="442"/>
      <c r="D487" s="418" t="s">
        <v>65</v>
      </c>
      <c r="E487" s="435"/>
      <c r="F487" s="415"/>
      <c r="G487" s="463" t="s">
        <v>65</v>
      </c>
      <c r="H487" s="435"/>
      <c r="I487" s="415" t="s">
        <v>65</v>
      </c>
      <c r="J487" s="415"/>
      <c r="K487" s="463" t="s">
        <v>65</v>
      </c>
      <c r="L487" s="435"/>
      <c r="M487" s="415" t="s">
        <v>65</v>
      </c>
      <c r="N487" s="415"/>
      <c r="O487" s="463" t="s">
        <v>65</v>
      </c>
      <c r="P487" s="435"/>
      <c r="Q487" s="415" t="s">
        <v>65</v>
      </c>
      <c r="R487" s="415"/>
      <c r="S487" s="463" t="s">
        <v>65</v>
      </c>
      <c r="T487" s="435"/>
      <c r="U487" s="415" t="s">
        <v>65</v>
      </c>
    </row>
    <row r="488" spans="1:44" hidden="1">
      <c r="A488" s="412" t="s">
        <v>485</v>
      </c>
      <c r="B488" s="435"/>
      <c r="C488" s="435"/>
      <c r="D488" s="415"/>
      <c r="E488" s="435"/>
      <c r="F488" s="435"/>
      <c r="G488" s="415"/>
      <c r="H488" s="435"/>
      <c r="I488" s="435"/>
      <c r="J488" s="435"/>
      <c r="K488" s="415"/>
      <c r="L488" s="435"/>
      <c r="M488" s="435"/>
      <c r="N488" s="435"/>
      <c r="O488" s="415"/>
      <c r="P488" s="435"/>
      <c r="Q488" s="435"/>
      <c r="R488" s="435"/>
      <c r="S488" s="415"/>
      <c r="T488" s="435"/>
      <c r="U488" s="435"/>
    </row>
    <row r="489" spans="1:44" hidden="1">
      <c r="A489" s="435" t="s">
        <v>480</v>
      </c>
      <c r="B489" s="435"/>
      <c r="C489" s="435"/>
      <c r="D489" s="415"/>
      <c r="E489" s="435"/>
      <c r="F489" s="435"/>
      <c r="G489" s="415"/>
      <c r="H489" s="435"/>
      <c r="I489" s="435"/>
      <c r="J489" s="435"/>
      <c r="K489" s="415"/>
      <c r="L489" s="435"/>
      <c r="M489" s="435"/>
      <c r="N489" s="435"/>
      <c r="O489" s="415"/>
      <c r="P489" s="435"/>
      <c r="Q489" s="435"/>
      <c r="R489" s="435"/>
      <c r="S489" s="415"/>
      <c r="T489" s="435"/>
      <c r="U489" s="435"/>
    </row>
    <row r="490" spans="1:44" hidden="1">
      <c r="A490" s="435" t="s">
        <v>486</v>
      </c>
      <c r="B490" s="435"/>
      <c r="C490" s="435"/>
      <c r="D490" s="415"/>
      <c r="E490" s="435"/>
      <c r="F490" s="435"/>
      <c r="G490" s="415"/>
      <c r="H490" s="435"/>
      <c r="I490" s="435"/>
      <c r="J490" s="435"/>
      <c r="K490" s="415"/>
      <c r="L490" s="435"/>
      <c r="M490" s="435"/>
      <c r="N490" s="435"/>
      <c r="O490" s="415"/>
      <c r="P490" s="435"/>
      <c r="Q490" s="435"/>
      <c r="R490" s="435"/>
      <c r="S490" s="415"/>
      <c r="T490" s="435"/>
      <c r="U490" s="435"/>
    </row>
    <row r="491" spans="1:44" hidden="1">
      <c r="A491" s="435" t="s">
        <v>458</v>
      </c>
      <c r="B491" s="435"/>
      <c r="C491" s="414"/>
      <c r="D491" s="415"/>
      <c r="E491" s="435"/>
      <c r="F491" s="435"/>
      <c r="G491" s="415"/>
      <c r="H491" s="435"/>
      <c r="I491" s="435"/>
      <c r="J491" s="435"/>
      <c r="K491" s="415"/>
      <c r="L491" s="435"/>
      <c r="M491" s="435"/>
      <c r="N491" s="435"/>
      <c r="O491" s="415"/>
      <c r="P491" s="435"/>
      <c r="Q491" s="435"/>
      <c r="R491" s="435"/>
      <c r="S491" s="415"/>
      <c r="T491" s="435"/>
      <c r="U491" s="435"/>
    </row>
    <row r="492" spans="1:44" hidden="1">
      <c r="A492" s="435" t="s">
        <v>455</v>
      </c>
      <c r="B492" s="435"/>
      <c r="C492" s="414">
        <v>2</v>
      </c>
      <c r="D492" s="445">
        <v>117.12</v>
      </c>
      <c r="F492" s="415">
        <f>ROUND(D492*$C492,0)</f>
        <v>234</v>
      </c>
      <c r="G492" s="445">
        <f>$G$169</f>
        <v>119.88</v>
      </c>
      <c r="I492" s="415">
        <f>ROUND(G492*$C492,0)</f>
        <v>240</v>
      </c>
      <c r="J492" s="415"/>
      <c r="K492" s="445">
        <f>$K$169</f>
        <v>117.12</v>
      </c>
      <c r="M492" s="415">
        <f>ROUND(K492*$C492,0)</f>
        <v>234</v>
      </c>
      <c r="N492" s="415"/>
      <c r="O492" s="445" t="str">
        <f>$O$169</f>
        <v xml:space="preserve"> </v>
      </c>
      <c r="Q492" s="415">
        <f>ROUND(O492*$C492,0)</f>
        <v>0</v>
      </c>
      <c r="R492" s="415"/>
      <c r="S492" s="445" t="str">
        <f>$S$169</f>
        <v xml:space="preserve"> </v>
      </c>
      <c r="U492" s="415">
        <f>ROUND(S492*$C492,0)</f>
        <v>0</v>
      </c>
    </row>
    <row r="493" spans="1:44" hidden="1">
      <c r="A493" s="435" t="s">
        <v>456</v>
      </c>
      <c r="B493" s="435"/>
      <c r="C493" s="414">
        <v>81.084931506849301</v>
      </c>
      <c r="D493" s="445">
        <v>174.48</v>
      </c>
      <c r="E493" s="460"/>
      <c r="F493" s="415">
        <f t="shared" ref="F493:F494" si="109">ROUND(D493*$C493,0)</f>
        <v>14148</v>
      </c>
      <c r="G493" s="445">
        <f>$G$170</f>
        <v>178.68</v>
      </c>
      <c r="H493" s="460"/>
      <c r="I493" s="415">
        <f>ROUND(G493*$C493,0)</f>
        <v>14488</v>
      </c>
      <c r="J493" s="415"/>
      <c r="K493" s="445">
        <f>$K$170</f>
        <v>174.48</v>
      </c>
      <c r="L493" s="460"/>
      <c r="M493" s="415">
        <f>ROUND(K493*$C493,0)</f>
        <v>14148</v>
      </c>
      <c r="N493" s="415"/>
      <c r="O493" s="445" t="str">
        <f>$O$170</f>
        <v xml:space="preserve"> </v>
      </c>
      <c r="P493" s="460"/>
      <c r="Q493" s="415">
        <f>ROUND(O493*$C493,0)</f>
        <v>0</v>
      </c>
      <c r="R493" s="415"/>
      <c r="S493" s="445" t="str">
        <f>$S$170</f>
        <v xml:space="preserve"> </v>
      </c>
      <c r="T493" s="460"/>
      <c r="U493" s="415">
        <f>ROUND(S493*$C493,0)</f>
        <v>0</v>
      </c>
    </row>
    <row r="494" spans="1:44" hidden="1">
      <c r="A494" s="435" t="s">
        <v>457</v>
      </c>
      <c r="B494" s="435"/>
      <c r="C494" s="414">
        <v>2711.9452054794501</v>
      </c>
      <c r="D494" s="445">
        <v>12.24</v>
      </c>
      <c r="E494" s="460"/>
      <c r="F494" s="415">
        <f t="shared" si="109"/>
        <v>33194</v>
      </c>
      <c r="G494" s="445">
        <f>$G$171</f>
        <v>12.48</v>
      </c>
      <c r="H494" s="460"/>
      <c r="I494" s="415">
        <f>ROUND(G494*$C494,0)</f>
        <v>33845</v>
      </c>
      <c r="J494" s="415"/>
      <c r="K494" s="445">
        <f>$K$171</f>
        <v>12.24</v>
      </c>
      <c r="L494" s="460"/>
      <c r="M494" s="415">
        <f>ROUND(K494*$C494,0)</f>
        <v>33194</v>
      </c>
      <c r="N494" s="415"/>
      <c r="O494" s="445" t="str">
        <f>$O$171</f>
        <v xml:space="preserve"> </v>
      </c>
      <c r="P494" s="460"/>
      <c r="Q494" s="415">
        <f>ROUND(O494*$C494,0)</f>
        <v>0</v>
      </c>
      <c r="R494" s="415"/>
      <c r="S494" s="445" t="str">
        <f>$S$171</f>
        <v xml:space="preserve"> </v>
      </c>
      <c r="T494" s="460"/>
      <c r="U494" s="415">
        <f>ROUND(S494*$C494,0)</f>
        <v>0</v>
      </c>
    </row>
    <row r="495" spans="1:44" hidden="1">
      <c r="A495" s="435" t="s">
        <v>459</v>
      </c>
      <c r="B495" s="435"/>
      <c r="C495" s="414">
        <v>83.084931506849301</v>
      </c>
      <c r="D495" s="445"/>
      <c r="F495" s="415"/>
      <c r="G495" s="445"/>
      <c r="I495" s="415"/>
      <c r="J495" s="415"/>
      <c r="K495" s="445"/>
      <c r="M495" s="415"/>
      <c r="N495" s="415"/>
      <c r="O495" s="445"/>
      <c r="Q495" s="415"/>
      <c r="R495" s="415"/>
      <c r="S495" s="445"/>
      <c r="U495" s="415"/>
    </row>
    <row r="496" spans="1:44" hidden="1">
      <c r="A496" s="435" t="s">
        <v>487</v>
      </c>
      <c r="B496" s="435"/>
      <c r="C496" s="414">
        <v>967.71261904761934</v>
      </c>
      <c r="D496" s="445"/>
      <c r="F496" s="415"/>
      <c r="G496" s="445"/>
      <c r="I496" s="415"/>
      <c r="J496" s="415"/>
      <c r="K496" s="445"/>
      <c r="M496" s="415"/>
      <c r="N496" s="415"/>
      <c r="O496" s="445"/>
      <c r="Q496" s="415"/>
      <c r="R496" s="415"/>
      <c r="S496" s="445"/>
      <c r="U496" s="415"/>
    </row>
    <row r="497" spans="1:44" hidden="1">
      <c r="A497" s="435" t="s">
        <v>460</v>
      </c>
      <c r="B497" s="435"/>
      <c r="C497" s="414">
        <v>7906.5367188213504</v>
      </c>
      <c r="D497" s="418">
        <v>3.7</v>
      </c>
      <c r="F497" s="415">
        <f>ROUND(D497*C497,0)</f>
        <v>29254</v>
      </c>
      <c r="G497" s="418">
        <f>$G$178</f>
        <v>3.8</v>
      </c>
      <c r="I497" s="415">
        <f>ROUND(G497*$C497,0)</f>
        <v>30045</v>
      </c>
      <c r="J497" s="415"/>
      <c r="K497" s="418" t="e">
        <f>$K$178</f>
        <v>#REF!</v>
      </c>
      <c r="M497" s="415" t="e">
        <f>ROUND(K497*$C497,0)</f>
        <v>#REF!</v>
      </c>
      <c r="N497" s="415"/>
      <c r="O497" s="418" t="e">
        <f>$O$178</f>
        <v>#DIV/0!</v>
      </c>
      <c r="Q497" s="415" t="e">
        <f>ROUND(O497*$C497,0)</f>
        <v>#DIV/0!</v>
      </c>
      <c r="R497" s="415"/>
      <c r="S497" s="418" t="e">
        <f>$S$178</f>
        <v>#DIV/0!</v>
      </c>
      <c r="U497" s="415" t="e">
        <f>ROUND(S497*$C497,0)</f>
        <v>#DIV/0!</v>
      </c>
    </row>
    <row r="498" spans="1:44" hidden="1">
      <c r="A498" s="435" t="s">
        <v>461</v>
      </c>
      <c r="B498" s="435"/>
      <c r="C498" s="414">
        <v>154025</v>
      </c>
      <c r="D498" s="447">
        <v>10.628</v>
      </c>
      <c r="E498" s="398" t="s">
        <v>429</v>
      </c>
      <c r="F498" s="415">
        <f>ROUND(D498*C498/100,0)</f>
        <v>16370</v>
      </c>
      <c r="G498" s="447">
        <f>$G$179</f>
        <v>10.878</v>
      </c>
      <c r="H498" s="398" t="s">
        <v>429</v>
      </c>
      <c r="I498" s="415">
        <f>ROUND(G498*$C498/100,0)</f>
        <v>16755</v>
      </c>
      <c r="J498" s="415"/>
      <c r="K498" s="447" t="e">
        <f>$K$179</f>
        <v>#REF!</v>
      </c>
      <c r="L498" s="398" t="s">
        <v>429</v>
      </c>
      <c r="M498" s="415" t="e">
        <f>ROUND(K498*$C498/100,0)</f>
        <v>#REF!</v>
      </c>
      <c r="N498" s="415"/>
      <c r="O498" s="447" t="e">
        <f>$O$179</f>
        <v>#DIV/0!</v>
      </c>
      <c r="P498" s="398" t="s">
        <v>429</v>
      </c>
      <c r="Q498" s="415" t="e">
        <f>ROUND(O498*$C498/100,0)</f>
        <v>#DIV/0!</v>
      </c>
      <c r="R498" s="415"/>
      <c r="S498" s="447" t="e">
        <f>$S$179</f>
        <v>#DIV/0!</v>
      </c>
      <c r="T498" s="398" t="s">
        <v>429</v>
      </c>
      <c r="U498" s="415" t="e">
        <f>ROUND(S498*$C498/100,0)</f>
        <v>#DIV/0!</v>
      </c>
    </row>
    <row r="499" spans="1:44" hidden="1">
      <c r="A499" s="435" t="s">
        <v>462</v>
      </c>
      <c r="B499" s="435"/>
      <c r="C499" s="414">
        <v>130955</v>
      </c>
      <c r="D499" s="447">
        <v>7.3410000000000002</v>
      </c>
      <c r="E499" s="398" t="s">
        <v>429</v>
      </c>
      <c r="F499" s="415">
        <f>ROUND(D499*C499/100,0)</f>
        <v>9613</v>
      </c>
      <c r="G499" s="447">
        <f>$G$180</f>
        <v>7.5140000000000002</v>
      </c>
      <c r="H499" s="398" t="s">
        <v>429</v>
      </c>
      <c r="I499" s="415">
        <f>ROUND(G499*$C499/100,0)</f>
        <v>9840</v>
      </c>
      <c r="J499" s="415"/>
      <c r="K499" s="447" t="e">
        <f>$K$180</f>
        <v>#REF!</v>
      </c>
      <c r="L499" s="398" t="s">
        <v>429</v>
      </c>
      <c r="M499" s="415" t="e">
        <f>ROUND(K499*$C499/100,0)</f>
        <v>#REF!</v>
      </c>
      <c r="N499" s="415"/>
      <c r="O499" s="447" t="e">
        <f>$O$180</f>
        <v>#DIV/0!</v>
      </c>
      <c r="P499" s="398" t="s">
        <v>429</v>
      </c>
      <c r="Q499" s="415" t="e">
        <f>ROUND(O499*$C499/100,0)</f>
        <v>#DIV/0!</v>
      </c>
      <c r="R499" s="415"/>
      <c r="S499" s="447" t="e">
        <f>$S$180</f>
        <v>#DIV/0!</v>
      </c>
      <c r="T499" s="398" t="s">
        <v>429</v>
      </c>
      <c r="U499" s="415" t="e">
        <f>ROUND(S499*$C499/100,0)</f>
        <v>#DIV/0!</v>
      </c>
    </row>
    <row r="500" spans="1:44" hidden="1">
      <c r="A500" s="435" t="s">
        <v>463</v>
      </c>
      <c r="B500" s="435"/>
      <c r="C500" s="414">
        <v>0</v>
      </c>
      <c r="D500" s="447">
        <v>6.3240000000000007</v>
      </c>
      <c r="E500" s="398" t="s">
        <v>429</v>
      </c>
      <c r="F500" s="415">
        <f>ROUND(D500*C500/100,0)</f>
        <v>0</v>
      </c>
      <c r="G500" s="447">
        <f>$G$181</f>
        <v>6.4720000000000004</v>
      </c>
      <c r="H500" s="398" t="s">
        <v>429</v>
      </c>
      <c r="I500" s="415">
        <f>ROUND(G500*$C500/100,0)</f>
        <v>0</v>
      </c>
      <c r="J500" s="415"/>
      <c r="K500" s="447" t="e">
        <f>$K$181</f>
        <v>#REF!</v>
      </c>
      <c r="L500" s="398" t="s">
        <v>429</v>
      </c>
      <c r="M500" s="415" t="e">
        <f>ROUND(K500*$C500/100,0)</f>
        <v>#REF!</v>
      </c>
      <c r="N500" s="415"/>
      <c r="O500" s="447" t="e">
        <f>$O$181</f>
        <v>#DIV/0!</v>
      </c>
      <c r="P500" s="398" t="s">
        <v>429</v>
      </c>
      <c r="Q500" s="415" t="e">
        <f>ROUND(O500*$C500/100,0)</f>
        <v>#DIV/0!</v>
      </c>
      <c r="R500" s="415"/>
      <c r="S500" s="447" t="e">
        <f>$S$181</f>
        <v>#DIV/0!</v>
      </c>
      <c r="T500" s="398" t="s">
        <v>429</v>
      </c>
      <c r="U500" s="415" t="e">
        <f>ROUND(S500*$C500/100,0)</f>
        <v>#DIV/0!</v>
      </c>
    </row>
    <row r="501" spans="1:44" hidden="1">
      <c r="A501" s="435" t="s">
        <v>464</v>
      </c>
      <c r="B501" s="435"/>
      <c r="C501" s="414">
        <v>1569.0261904761901</v>
      </c>
      <c r="D501" s="464">
        <v>57</v>
      </c>
      <c r="E501" s="398" t="s">
        <v>429</v>
      </c>
      <c r="F501" s="415">
        <f>ROUND(D501*C501/100,0)</f>
        <v>894</v>
      </c>
      <c r="G501" s="464">
        <f>$G$182</f>
        <v>58</v>
      </c>
      <c r="H501" s="398" t="s">
        <v>429</v>
      </c>
      <c r="I501" s="415">
        <f>ROUND(G501*$C501/100,0)</f>
        <v>910</v>
      </c>
      <c r="J501" s="415"/>
      <c r="K501" s="464" t="str">
        <f>$K$182</f>
        <v xml:space="preserve"> </v>
      </c>
      <c r="L501" s="398" t="s">
        <v>429</v>
      </c>
      <c r="M501" s="415">
        <f>ROUND(K501*$C501/100,0)</f>
        <v>0</v>
      </c>
      <c r="N501" s="415"/>
      <c r="O501" s="464" t="e">
        <f>$O$182</f>
        <v>#DIV/0!</v>
      </c>
      <c r="P501" s="398" t="s">
        <v>429</v>
      </c>
      <c r="Q501" s="415" t="e">
        <f>ROUND(O501*$C501/100,0)</f>
        <v>#DIV/0!</v>
      </c>
      <c r="R501" s="415"/>
      <c r="S501" s="464" t="e">
        <f>$S$182</f>
        <v>#DIV/0!</v>
      </c>
      <c r="T501" s="398" t="s">
        <v>429</v>
      </c>
      <c r="U501" s="415" t="e">
        <f>ROUND(S501*$C501/100,0)</f>
        <v>#DIV/0!</v>
      </c>
    </row>
    <row r="502" spans="1:44" s="264" customFormat="1" hidden="1">
      <c r="A502" s="264" t="s">
        <v>465</v>
      </c>
      <c r="C502" s="265">
        <f t="shared" ref="C502:C503" si="110">C498</f>
        <v>154025</v>
      </c>
      <c r="D502" s="263">
        <v>0</v>
      </c>
      <c r="F502" s="266"/>
      <c r="G502" s="421">
        <f>G183</f>
        <v>0</v>
      </c>
      <c r="H502" s="264" t="s">
        <v>429</v>
      </c>
      <c r="I502" s="266">
        <f t="shared" ref="I502:I504" si="111">ROUND(G502*$C502/100,0)</f>
        <v>0</v>
      </c>
      <c r="J502" s="266"/>
      <c r="K502" s="421" t="str">
        <f>K183</f>
        <v xml:space="preserve"> </v>
      </c>
      <c r="L502" s="264" t="s">
        <v>429</v>
      </c>
      <c r="M502" s="266">
        <f t="shared" ref="M502:M504" si="112">ROUND(K502*$C502/100,0)</f>
        <v>0</v>
      </c>
      <c r="N502" s="266"/>
      <c r="O502" s="421" t="str">
        <f>O183</f>
        <v xml:space="preserve"> </v>
      </c>
      <c r="P502" s="264" t="s">
        <v>429</v>
      </c>
      <c r="Q502" s="266">
        <f t="shared" ref="Q502:Q504" si="113">ROUND(O502*$C502/100,0)</f>
        <v>0</v>
      </c>
      <c r="R502" s="266"/>
      <c r="S502" s="421">
        <f>S183</f>
        <v>0</v>
      </c>
      <c r="T502" s="264" t="s">
        <v>429</v>
      </c>
      <c r="U502" s="266">
        <f t="shared" ref="U502:U504" si="114">ROUND(S502*$C502/100,0)</f>
        <v>0</v>
      </c>
      <c r="W502" s="420"/>
      <c r="Z502" s="423"/>
      <c r="AA502" s="423"/>
      <c r="AR502" s="267"/>
    </row>
    <row r="503" spans="1:44" s="264" customFormat="1" hidden="1">
      <c r="A503" s="264" t="s">
        <v>466</v>
      </c>
      <c r="C503" s="265">
        <f t="shared" si="110"/>
        <v>130955</v>
      </c>
      <c r="D503" s="263">
        <v>0</v>
      </c>
      <c r="F503" s="266"/>
      <c r="G503" s="421">
        <f>G184</f>
        <v>0</v>
      </c>
      <c r="H503" s="264" t="s">
        <v>429</v>
      </c>
      <c r="I503" s="266">
        <f t="shared" si="111"/>
        <v>0</v>
      </c>
      <c r="J503" s="266"/>
      <c r="K503" s="421" t="str">
        <f>K184</f>
        <v xml:space="preserve"> </v>
      </c>
      <c r="L503" s="264" t="s">
        <v>429</v>
      </c>
      <c r="M503" s="266">
        <f t="shared" si="112"/>
        <v>0</v>
      </c>
      <c r="N503" s="266"/>
      <c r="O503" s="421" t="str">
        <f>O184</f>
        <v xml:space="preserve"> </v>
      </c>
      <c r="P503" s="264" t="s">
        <v>429</v>
      </c>
      <c r="Q503" s="266">
        <f t="shared" si="113"/>
        <v>0</v>
      </c>
      <c r="R503" s="266"/>
      <c r="S503" s="421">
        <f>S184</f>
        <v>0</v>
      </c>
      <c r="T503" s="264" t="s">
        <v>429</v>
      </c>
      <c r="U503" s="266">
        <f t="shared" si="114"/>
        <v>0</v>
      </c>
      <c r="W503" s="420"/>
      <c r="Z503" s="423"/>
      <c r="AA503" s="423"/>
      <c r="AR503" s="267"/>
    </row>
    <row r="504" spans="1:44" s="264" customFormat="1" hidden="1">
      <c r="A504" s="264" t="s">
        <v>467</v>
      </c>
      <c r="C504" s="265">
        <f>C500</f>
        <v>0</v>
      </c>
      <c r="D504" s="263">
        <v>0</v>
      </c>
      <c r="F504" s="266"/>
      <c r="G504" s="421">
        <f>G185</f>
        <v>0</v>
      </c>
      <c r="H504" s="264" t="s">
        <v>429</v>
      </c>
      <c r="I504" s="266">
        <f t="shared" si="111"/>
        <v>0</v>
      </c>
      <c r="J504" s="266"/>
      <c r="K504" s="421" t="str">
        <f>K185</f>
        <v xml:space="preserve"> </v>
      </c>
      <c r="L504" s="264" t="s">
        <v>429</v>
      </c>
      <c r="M504" s="266">
        <f t="shared" si="112"/>
        <v>0</v>
      </c>
      <c r="N504" s="266"/>
      <c r="O504" s="421" t="str">
        <f>O185</f>
        <v xml:space="preserve"> </v>
      </c>
      <c r="P504" s="264" t="s">
        <v>429</v>
      </c>
      <c r="Q504" s="266">
        <f t="shared" si="113"/>
        <v>0</v>
      </c>
      <c r="R504" s="266"/>
      <c r="S504" s="421">
        <f>S185</f>
        <v>0</v>
      </c>
      <c r="T504" s="264" t="s">
        <v>429</v>
      </c>
      <c r="U504" s="266">
        <f t="shared" si="114"/>
        <v>0</v>
      </c>
      <c r="W504" s="420"/>
      <c r="Z504" s="423"/>
      <c r="AA504" s="423"/>
      <c r="AR504" s="267"/>
    </row>
    <row r="505" spans="1:44" hidden="1">
      <c r="A505" s="466" t="s">
        <v>471</v>
      </c>
      <c r="B505" s="435"/>
      <c r="C505" s="414"/>
      <c r="D505" s="467">
        <v>-0.01</v>
      </c>
      <c r="F505" s="415"/>
      <c r="G505" s="467">
        <v>-0.01</v>
      </c>
      <c r="I505" s="415"/>
      <c r="J505" s="415"/>
      <c r="K505" s="467">
        <v>-0.01</v>
      </c>
      <c r="M505" s="415"/>
      <c r="N505" s="415"/>
      <c r="O505" s="467">
        <v>-0.01</v>
      </c>
      <c r="Q505" s="415"/>
      <c r="R505" s="415"/>
      <c r="S505" s="467">
        <v>-0.01</v>
      </c>
      <c r="U505" s="415"/>
    </row>
    <row r="506" spans="1:44" hidden="1">
      <c r="A506" s="435" t="s">
        <v>455</v>
      </c>
      <c r="B506" s="435"/>
      <c r="C506" s="414">
        <v>0</v>
      </c>
      <c r="D506" s="463">
        <v>117.12</v>
      </c>
      <c r="E506" s="413"/>
      <c r="F506" s="415">
        <f>-ROUND(D506*$C506/100,0)</f>
        <v>0</v>
      </c>
      <c r="G506" s="463">
        <f>G492</f>
        <v>119.88</v>
      </c>
      <c r="H506" s="413"/>
      <c r="I506" s="415">
        <f>-ROUND(G506*$C506/100,0)</f>
        <v>0</v>
      </c>
      <c r="J506" s="415"/>
      <c r="K506" s="463">
        <f>K492</f>
        <v>117.12</v>
      </c>
      <c r="L506" s="413"/>
      <c r="M506" s="415">
        <f>-ROUND(K506*$C506/100,0)</f>
        <v>0</v>
      </c>
      <c r="N506" s="415"/>
      <c r="O506" s="463" t="str">
        <f>O492</f>
        <v xml:space="preserve"> </v>
      </c>
      <c r="P506" s="413"/>
      <c r="Q506" s="415">
        <f>-ROUND(O506*$C506/100,0)</f>
        <v>0</v>
      </c>
      <c r="R506" s="415"/>
      <c r="S506" s="463" t="str">
        <f>S492</f>
        <v xml:space="preserve"> </v>
      </c>
      <c r="T506" s="413"/>
      <c r="U506" s="415">
        <f>-ROUND(S506*$C506/100,0)</f>
        <v>0</v>
      </c>
    </row>
    <row r="507" spans="1:44" hidden="1">
      <c r="A507" s="435" t="s">
        <v>456</v>
      </c>
      <c r="B507" s="435"/>
      <c r="C507" s="414">
        <v>0</v>
      </c>
      <c r="D507" s="463">
        <v>174.48</v>
      </c>
      <c r="E507" s="413"/>
      <c r="F507" s="415">
        <f t="shared" ref="F507:F509" si="115">-ROUND(D507*$C507/100,0)</f>
        <v>0</v>
      </c>
      <c r="G507" s="463">
        <f>G493</f>
        <v>178.68</v>
      </c>
      <c r="H507" s="413"/>
      <c r="I507" s="415">
        <f>-ROUND(G507*$C507/100,0)</f>
        <v>0</v>
      </c>
      <c r="J507" s="415"/>
      <c r="K507" s="463">
        <f>K493</f>
        <v>174.48</v>
      </c>
      <c r="L507" s="413"/>
      <c r="M507" s="415">
        <f>-ROUND(K507*$C507/100,0)</f>
        <v>0</v>
      </c>
      <c r="N507" s="415"/>
      <c r="O507" s="463" t="str">
        <f>O493</f>
        <v xml:space="preserve"> </v>
      </c>
      <c r="P507" s="413"/>
      <c r="Q507" s="415">
        <f>-ROUND(O507*$C507/100,0)</f>
        <v>0</v>
      </c>
      <c r="R507" s="415"/>
      <c r="S507" s="463" t="str">
        <f>S493</f>
        <v xml:space="preserve"> </v>
      </c>
      <c r="T507" s="413"/>
      <c r="U507" s="415">
        <f>-ROUND(S507*$C507/100,0)</f>
        <v>0</v>
      </c>
    </row>
    <row r="508" spans="1:44" hidden="1">
      <c r="A508" s="435" t="s">
        <v>472</v>
      </c>
      <c r="B508" s="435"/>
      <c r="C508" s="414">
        <v>0</v>
      </c>
      <c r="D508" s="463">
        <v>12.24</v>
      </c>
      <c r="E508" s="413"/>
      <c r="F508" s="415">
        <f t="shared" si="115"/>
        <v>0</v>
      </c>
      <c r="G508" s="463">
        <f>G494</f>
        <v>12.48</v>
      </c>
      <c r="H508" s="413"/>
      <c r="I508" s="415">
        <f>-ROUND(G508*$C508/100,0)</f>
        <v>0</v>
      </c>
      <c r="J508" s="415"/>
      <c r="K508" s="463">
        <f>K494</f>
        <v>12.24</v>
      </c>
      <c r="L508" s="413"/>
      <c r="M508" s="415">
        <f>-ROUND(K508*$C508/100,0)</f>
        <v>0</v>
      </c>
      <c r="N508" s="415"/>
      <c r="O508" s="463" t="str">
        <f>O494</f>
        <v xml:space="preserve"> </v>
      </c>
      <c r="P508" s="413"/>
      <c r="Q508" s="415">
        <f>-ROUND(O508*$C508/100,0)</f>
        <v>0</v>
      </c>
      <c r="R508" s="415"/>
      <c r="S508" s="463" t="str">
        <f>S494</f>
        <v xml:space="preserve"> </v>
      </c>
      <c r="T508" s="413"/>
      <c r="U508" s="415">
        <f>-ROUND(S508*$C508/100,0)</f>
        <v>0</v>
      </c>
    </row>
    <row r="509" spans="1:44" hidden="1">
      <c r="A509" s="435" t="s">
        <v>473</v>
      </c>
      <c r="B509" s="435"/>
      <c r="C509" s="414">
        <v>0</v>
      </c>
      <c r="D509" s="463">
        <v>3.7</v>
      </c>
      <c r="F509" s="415">
        <f t="shared" si="115"/>
        <v>0</v>
      </c>
      <c r="G509" s="463">
        <f>G497</f>
        <v>3.8</v>
      </c>
      <c r="I509" s="415">
        <f>-ROUND(G509*$C509/100,0)</f>
        <v>0</v>
      </c>
      <c r="J509" s="415"/>
      <c r="K509" s="463" t="e">
        <f>K497</f>
        <v>#REF!</v>
      </c>
      <c r="M509" s="415" t="e">
        <f>-ROUND(K509*$C509/100,0)</f>
        <v>#REF!</v>
      </c>
      <c r="N509" s="415"/>
      <c r="O509" s="463" t="e">
        <f>O497</f>
        <v>#DIV/0!</v>
      </c>
      <c r="Q509" s="415" t="e">
        <f>-ROUND(O509*$C509/100,0)</f>
        <v>#DIV/0!</v>
      </c>
      <c r="R509" s="415"/>
      <c r="S509" s="463" t="e">
        <f>S497</f>
        <v>#DIV/0!</v>
      </c>
      <c r="U509" s="415" t="e">
        <f>-ROUND(S509*$C509/100,0)</f>
        <v>#DIV/0!</v>
      </c>
    </row>
    <row r="510" spans="1:44" hidden="1">
      <c r="A510" s="435" t="s">
        <v>474</v>
      </c>
      <c r="B510" s="435"/>
      <c r="C510" s="414">
        <v>0</v>
      </c>
      <c r="D510" s="469">
        <v>10.628</v>
      </c>
      <c r="E510" s="398" t="s">
        <v>429</v>
      </c>
      <c r="F510" s="415">
        <f>ROUND(D510*$C510/100*D505,0)</f>
        <v>0</v>
      </c>
      <c r="G510" s="469">
        <f>G498</f>
        <v>10.878</v>
      </c>
      <c r="H510" s="398" t="s">
        <v>429</v>
      </c>
      <c r="I510" s="415">
        <f>ROUND(G510*$C510/100*G505,0)</f>
        <v>0</v>
      </c>
      <c r="J510" s="415"/>
      <c r="K510" s="469" t="e">
        <f>K498</f>
        <v>#REF!</v>
      </c>
      <c r="L510" s="398" t="s">
        <v>429</v>
      </c>
      <c r="M510" s="415" t="e">
        <f>ROUND(K510*$C510/100*K505,0)</f>
        <v>#REF!</v>
      </c>
      <c r="N510" s="415"/>
      <c r="O510" s="469" t="e">
        <f>O498</f>
        <v>#DIV/0!</v>
      </c>
      <c r="P510" s="398" t="s">
        <v>429</v>
      </c>
      <c r="Q510" s="415" t="e">
        <f>ROUND(O510*$C510/100*O505,0)</f>
        <v>#DIV/0!</v>
      </c>
      <c r="R510" s="415"/>
      <c r="S510" s="469" t="e">
        <f>S498</f>
        <v>#DIV/0!</v>
      </c>
      <c r="T510" s="398" t="s">
        <v>429</v>
      </c>
      <c r="U510" s="415" t="e">
        <f>ROUND(S510*$C510/100*S505,0)</f>
        <v>#DIV/0!</v>
      </c>
    </row>
    <row r="511" spans="1:44" hidden="1">
      <c r="A511" s="435" t="s">
        <v>462</v>
      </c>
      <c r="B511" s="435"/>
      <c r="C511" s="414">
        <v>0</v>
      </c>
      <c r="D511" s="469">
        <v>7.3410000000000002</v>
      </c>
      <c r="E511" s="398" t="s">
        <v>429</v>
      </c>
      <c r="F511" s="415">
        <f>ROUND(D511*$C511/100*D505,0)</f>
        <v>0</v>
      </c>
      <c r="G511" s="469">
        <f>G499</f>
        <v>7.5140000000000002</v>
      </c>
      <c r="H511" s="398" t="s">
        <v>429</v>
      </c>
      <c r="I511" s="415">
        <f>ROUND(G511*$C511/100*G505,0)</f>
        <v>0</v>
      </c>
      <c r="J511" s="415"/>
      <c r="K511" s="469" t="e">
        <f>K499</f>
        <v>#REF!</v>
      </c>
      <c r="L511" s="398" t="s">
        <v>429</v>
      </c>
      <c r="M511" s="415" t="e">
        <f>ROUND(K511*$C511/100*K505,0)</f>
        <v>#REF!</v>
      </c>
      <c r="N511" s="415"/>
      <c r="O511" s="469" t="e">
        <f>O499</f>
        <v>#DIV/0!</v>
      </c>
      <c r="P511" s="398" t="s">
        <v>429</v>
      </c>
      <c r="Q511" s="415" t="e">
        <f>ROUND(O511*$C511/100*O505,0)</f>
        <v>#DIV/0!</v>
      </c>
      <c r="R511" s="415"/>
      <c r="S511" s="469" t="e">
        <f>S499</f>
        <v>#DIV/0!</v>
      </c>
      <c r="T511" s="398" t="s">
        <v>429</v>
      </c>
      <c r="U511" s="415" t="e">
        <f>ROUND(S511*$C511/100*S505,0)</f>
        <v>#DIV/0!</v>
      </c>
    </row>
    <row r="512" spans="1:44" hidden="1">
      <c r="A512" s="435" t="s">
        <v>463</v>
      </c>
      <c r="B512" s="435"/>
      <c r="C512" s="414">
        <v>0</v>
      </c>
      <c r="D512" s="469">
        <v>6.3240000000000007</v>
      </c>
      <c r="E512" s="398" t="s">
        <v>429</v>
      </c>
      <c r="F512" s="415">
        <f>ROUND(D512*$C512/100*D505,0)</f>
        <v>0</v>
      </c>
      <c r="G512" s="469">
        <f>G500</f>
        <v>6.4720000000000004</v>
      </c>
      <c r="H512" s="398" t="s">
        <v>429</v>
      </c>
      <c r="I512" s="415">
        <f>ROUND(G512*$C512/100*G505,0)</f>
        <v>0</v>
      </c>
      <c r="J512" s="415"/>
      <c r="K512" s="469" t="e">
        <f>K500</f>
        <v>#REF!</v>
      </c>
      <c r="L512" s="398" t="s">
        <v>429</v>
      </c>
      <c r="M512" s="415" t="e">
        <f>ROUND(K512*$C512/100*K505,0)</f>
        <v>#REF!</v>
      </c>
      <c r="N512" s="415"/>
      <c r="O512" s="469" t="e">
        <f>O500</f>
        <v>#DIV/0!</v>
      </c>
      <c r="P512" s="398" t="s">
        <v>429</v>
      </c>
      <c r="Q512" s="415" t="e">
        <f>ROUND(O512*$C512/100*O505,0)</f>
        <v>#DIV/0!</v>
      </c>
      <c r="R512" s="415"/>
      <c r="S512" s="469" t="e">
        <f>S500</f>
        <v>#DIV/0!</v>
      </c>
      <c r="T512" s="398" t="s">
        <v>429</v>
      </c>
      <c r="U512" s="415" t="e">
        <f>ROUND(S512*$C512/100*S505,0)</f>
        <v>#DIV/0!</v>
      </c>
    </row>
    <row r="513" spans="1:44" hidden="1">
      <c r="A513" s="435" t="s">
        <v>464</v>
      </c>
      <c r="B513" s="435"/>
      <c r="C513" s="414">
        <v>0</v>
      </c>
      <c r="D513" s="470">
        <v>57</v>
      </c>
      <c r="E513" s="398" t="s">
        <v>429</v>
      </c>
      <c r="F513" s="415">
        <f>ROUND(D513*$C513/100*D505,0)</f>
        <v>0</v>
      </c>
      <c r="G513" s="470">
        <f>G501</f>
        <v>58</v>
      </c>
      <c r="H513" s="398" t="s">
        <v>429</v>
      </c>
      <c r="I513" s="415">
        <f>ROUND(G513*$C513/100*G505,0)</f>
        <v>0</v>
      </c>
      <c r="J513" s="415"/>
      <c r="K513" s="470" t="str">
        <f>K501</f>
        <v xml:space="preserve"> </v>
      </c>
      <c r="L513" s="398" t="s">
        <v>429</v>
      </c>
      <c r="M513" s="415">
        <f>ROUND(K513*$C513/100*K505,0)</f>
        <v>0</v>
      </c>
      <c r="N513" s="415"/>
      <c r="O513" s="470" t="e">
        <f>O501</f>
        <v>#DIV/0!</v>
      </c>
      <c r="P513" s="398" t="s">
        <v>429</v>
      </c>
      <c r="Q513" s="415" t="e">
        <f>ROUND(O513*$C513/100*O505,0)</f>
        <v>#DIV/0!</v>
      </c>
      <c r="R513" s="415"/>
      <c r="S513" s="470" t="e">
        <f>S501</f>
        <v>#DIV/0!</v>
      </c>
      <c r="T513" s="398" t="s">
        <v>429</v>
      </c>
      <c r="U513" s="415" t="e">
        <f>ROUND(S513*$C513/100*S505,0)</f>
        <v>#DIV/0!</v>
      </c>
    </row>
    <row r="514" spans="1:44" hidden="1">
      <c r="A514" s="435" t="s">
        <v>475</v>
      </c>
      <c r="B514" s="435"/>
      <c r="C514" s="414">
        <v>0</v>
      </c>
      <c r="D514" s="418">
        <v>60</v>
      </c>
      <c r="F514" s="415">
        <f>ROUND(D514*C514,0)</f>
        <v>0</v>
      </c>
      <c r="G514" s="418">
        <f>$G$198</f>
        <v>60</v>
      </c>
      <c r="I514" s="415">
        <f>ROUND(G514*$C514,0)</f>
        <v>0</v>
      </c>
      <c r="J514" s="415"/>
      <c r="K514" s="418" t="str">
        <f>$K$198</f>
        <v xml:space="preserve"> </v>
      </c>
      <c r="M514" s="415">
        <f>ROUND(K514*$C514,0)</f>
        <v>0</v>
      </c>
      <c r="N514" s="415"/>
      <c r="O514" s="418" t="e">
        <f>$O$198</f>
        <v>#DIV/0!</v>
      </c>
      <c r="Q514" s="415" t="e">
        <f>ROUND(O514*$C514,0)</f>
        <v>#DIV/0!</v>
      </c>
      <c r="R514" s="415"/>
      <c r="S514" s="418" t="e">
        <f>$S$198</f>
        <v>#DIV/0!</v>
      </c>
      <c r="U514" s="415" t="e">
        <f>ROUND(S514*$C514,0)</f>
        <v>#DIV/0!</v>
      </c>
    </row>
    <row r="515" spans="1:44" hidden="1">
      <c r="A515" s="435" t="s">
        <v>476</v>
      </c>
      <c r="B515" s="435"/>
      <c r="C515" s="414">
        <v>0</v>
      </c>
      <c r="D515" s="471">
        <v>-30</v>
      </c>
      <c r="E515" s="398" t="s">
        <v>429</v>
      </c>
      <c r="F515" s="415">
        <f>ROUND(D515*C515/100,0)</f>
        <v>0</v>
      </c>
      <c r="G515" s="471">
        <f>$G$199</f>
        <v>-30</v>
      </c>
      <c r="H515" s="398" t="s">
        <v>429</v>
      </c>
      <c r="I515" s="415">
        <f>ROUND(G515*$C515/100,0)</f>
        <v>0</v>
      </c>
      <c r="J515" s="415"/>
      <c r="K515" s="471">
        <f>$K$199</f>
        <v>-30</v>
      </c>
      <c r="L515" s="398" t="s">
        <v>429</v>
      </c>
      <c r="M515" s="415">
        <f>ROUND(K515*$C515/100,0)</f>
        <v>0</v>
      </c>
      <c r="N515" s="415"/>
      <c r="O515" s="471" t="str">
        <f>$O$199</f>
        <v xml:space="preserve"> </v>
      </c>
      <c r="P515" s="398" t="s">
        <v>429</v>
      </c>
      <c r="Q515" s="415">
        <f>ROUND(O515*$C515/100,0)</f>
        <v>0</v>
      </c>
      <c r="R515" s="415"/>
      <c r="S515" s="471" t="str">
        <f>$S$199</f>
        <v xml:space="preserve"> </v>
      </c>
      <c r="T515" s="398" t="s">
        <v>429</v>
      </c>
      <c r="U515" s="415">
        <f>ROUND(S515*$C515/100,0)</f>
        <v>0</v>
      </c>
    </row>
    <row r="516" spans="1:44" s="264" customFormat="1" hidden="1">
      <c r="A516" s="264" t="s">
        <v>465</v>
      </c>
      <c r="C516" s="265">
        <f>C510</f>
        <v>0</v>
      </c>
      <c r="D516" s="263">
        <v>0</v>
      </c>
      <c r="F516" s="266"/>
      <c r="G516" s="421">
        <f>G183</f>
        <v>0</v>
      </c>
      <c r="H516" s="264" t="s">
        <v>429</v>
      </c>
      <c r="I516" s="415">
        <f>ROUND(G516*$C516/100*G505,0)</f>
        <v>0</v>
      </c>
      <c r="J516" s="415"/>
      <c r="K516" s="421" t="str">
        <f>K183</f>
        <v xml:space="preserve"> </v>
      </c>
      <c r="L516" s="264" t="s">
        <v>429</v>
      </c>
      <c r="M516" s="415">
        <f>ROUND(K516*$C516/100*K505,0)</f>
        <v>0</v>
      </c>
      <c r="N516" s="415"/>
      <c r="O516" s="421" t="str">
        <f>O183</f>
        <v xml:space="preserve"> </v>
      </c>
      <c r="P516" s="264" t="s">
        <v>429</v>
      </c>
      <c r="Q516" s="415">
        <f>ROUND(O516*$C516/100*O505,0)</f>
        <v>0</v>
      </c>
      <c r="R516" s="415"/>
      <c r="S516" s="421">
        <f>S183</f>
        <v>0</v>
      </c>
      <c r="T516" s="264" t="s">
        <v>429</v>
      </c>
      <c r="U516" s="415">
        <f>ROUND(S516*$C516/100*S505,0)</f>
        <v>0</v>
      </c>
      <c r="W516" s="420"/>
      <c r="Z516" s="423"/>
      <c r="AA516" s="423"/>
      <c r="AR516" s="267"/>
    </row>
    <row r="517" spans="1:44" s="264" customFormat="1" hidden="1">
      <c r="A517" s="264" t="s">
        <v>466</v>
      </c>
      <c r="C517" s="265">
        <f t="shared" ref="C517:C518" si="116">C511</f>
        <v>0</v>
      </c>
      <c r="D517" s="263">
        <v>0</v>
      </c>
      <c r="F517" s="266"/>
      <c r="G517" s="421">
        <f>G184</f>
        <v>0</v>
      </c>
      <c r="H517" s="264" t="s">
        <v>429</v>
      </c>
      <c r="I517" s="415">
        <f>ROUND(G517*$C517/100*G505,0)</f>
        <v>0</v>
      </c>
      <c r="J517" s="415"/>
      <c r="K517" s="421" t="str">
        <f>K184</f>
        <v xml:space="preserve"> </v>
      </c>
      <c r="L517" s="264" t="s">
        <v>429</v>
      </c>
      <c r="M517" s="415">
        <f>ROUND(K517*$C517/100*K505,0)</f>
        <v>0</v>
      </c>
      <c r="N517" s="415"/>
      <c r="O517" s="421" t="str">
        <f>O184</f>
        <v xml:space="preserve"> </v>
      </c>
      <c r="P517" s="264" t="s">
        <v>429</v>
      </c>
      <c r="Q517" s="415">
        <f>ROUND(O517*$C517/100*O505,0)</f>
        <v>0</v>
      </c>
      <c r="R517" s="415"/>
      <c r="S517" s="421">
        <f>S184</f>
        <v>0</v>
      </c>
      <c r="T517" s="264" t="s">
        <v>429</v>
      </c>
      <c r="U517" s="415">
        <f>ROUND(S517*$C517/100*S505,0)</f>
        <v>0</v>
      </c>
      <c r="W517" s="420"/>
      <c r="Z517" s="423"/>
      <c r="AA517" s="423"/>
      <c r="AR517" s="267"/>
    </row>
    <row r="518" spans="1:44" s="264" customFormat="1" hidden="1">
      <c r="A518" s="264" t="s">
        <v>467</v>
      </c>
      <c r="C518" s="265">
        <f t="shared" si="116"/>
        <v>0</v>
      </c>
      <c r="D518" s="263">
        <v>0</v>
      </c>
      <c r="F518" s="266"/>
      <c r="G518" s="421">
        <f>G185</f>
        <v>0</v>
      </c>
      <c r="H518" s="264" t="s">
        <v>429</v>
      </c>
      <c r="I518" s="415">
        <f>ROUND(G518*$C518/100*G505,0)</f>
        <v>0</v>
      </c>
      <c r="J518" s="415"/>
      <c r="K518" s="421" t="str">
        <f>K185</f>
        <v xml:space="preserve"> </v>
      </c>
      <c r="L518" s="264" t="s">
        <v>429</v>
      </c>
      <c r="M518" s="415">
        <f>ROUND(K518*$C518/100*K505,0)</f>
        <v>0</v>
      </c>
      <c r="N518" s="415"/>
      <c r="O518" s="421" t="str">
        <f>O185</f>
        <v xml:space="preserve"> </v>
      </c>
      <c r="P518" s="264" t="s">
        <v>429</v>
      </c>
      <c r="Q518" s="415">
        <f>ROUND(O518*$C518/100*O505,0)</f>
        <v>0</v>
      </c>
      <c r="R518" s="415"/>
      <c r="S518" s="421">
        <f>S185</f>
        <v>0</v>
      </c>
      <c r="T518" s="264" t="s">
        <v>429</v>
      </c>
      <c r="U518" s="415">
        <f>ROUND(S518*$C518/100*S505,0)</f>
        <v>0</v>
      </c>
      <c r="W518" s="420"/>
      <c r="Z518" s="423"/>
      <c r="AA518" s="423"/>
      <c r="AR518" s="267"/>
    </row>
    <row r="519" spans="1:44" hidden="1">
      <c r="A519" s="435" t="s">
        <v>443</v>
      </c>
      <c r="B519" s="435"/>
      <c r="C519" s="414">
        <f>SUM(C498:C500)</f>
        <v>284980</v>
      </c>
      <c r="D519" s="464"/>
      <c r="F519" s="415">
        <f>SUM(F492:F515)</f>
        <v>103707</v>
      </c>
      <c r="G519" s="464"/>
      <c r="I519" s="415">
        <f>SUM(I492:I518)</f>
        <v>106123</v>
      </c>
      <c r="J519" s="415"/>
      <c r="K519" s="464"/>
      <c r="M519" s="415" t="e">
        <f>SUM(M492:M518)</f>
        <v>#REF!</v>
      </c>
      <c r="N519" s="415"/>
      <c r="O519" s="464"/>
      <c r="Q519" s="415" t="e">
        <f>SUM(Q492:Q518)</f>
        <v>#DIV/0!</v>
      </c>
      <c r="R519" s="415"/>
      <c r="S519" s="464"/>
      <c r="U519" s="415" t="e">
        <f>SUM(U492:U518)</f>
        <v>#DIV/0!</v>
      </c>
    </row>
    <row r="520" spans="1:44" hidden="1">
      <c r="A520" s="435" t="s">
        <v>413</v>
      </c>
      <c r="B520" s="435"/>
      <c r="C520" s="484">
        <v>1965.5392472718752</v>
      </c>
      <c r="F520" s="475">
        <v>783.73149966378082</v>
      </c>
      <c r="I520" s="475">
        <f>F520</f>
        <v>783.73149966378082</v>
      </c>
      <c r="J520" s="413"/>
      <c r="M520" s="475" t="e">
        <f>M204/I204*I520</f>
        <v>#DIV/0!</v>
      </c>
      <c r="N520" s="413"/>
      <c r="Q520" s="475" t="e">
        <f>Q204/I204*I520</f>
        <v>#DIV/0!</v>
      </c>
      <c r="R520" s="413"/>
      <c r="U520" s="475" t="e">
        <f>U204/I204*I520</f>
        <v>#DIV/0!</v>
      </c>
      <c r="V520" s="439"/>
      <c r="W520" s="279"/>
    </row>
    <row r="521" spans="1:44" ht="16.5" hidden="1" thickBot="1">
      <c r="A521" s="435" t="s">
        <v>444</v>
      </c>
      <c r="B521" s="435"/>
      <c r="C521" s="454">
        <f>SUM(C519:C520)</f>
        <v>286945.5392472719</v>
      </c>
      <c r="D521" s="482"/>
      <c r="E521" s="477"/>
      <c r="F521" s="478">
        <f>F519+F520</f>
        <v>104490.73149966379</v>
      </c>
      <c r="G521" s="482"/>
      <c r="H521" s="477"/>
      <c r="I521" s="478">
        <f>I519+I520</f>
        <v>106906.73149966379</v>
      </c>
      <c r="J521" s="413"/>
      <c r="K521" s="482"/>
      <c r="L521" s="477"/>
      <c r="M521" s="478" t="e">
        <f>M519+M520</f>
        <v>#REF!</v>
      </c>
      <c r="N521" s="478"/>
      <c r="O521" s="482"/>
      <c r="P521" s="477"/>
      <c r="Q521" s="478" t="e">
        <f>Q519+Q520</f>
        <v>#DIV/0!</v>
      </c>
      <c r="R521" s="478"/>
      <c r="S521" s="482"/>
      <c r="T521" s="477"/>
      <c r="U521" s="478" t="e">
        <f>U519+U520</f>
        <v>#DIV/0!</v>
      </c>
      <c r="V521" s="440"/>
      <c r="W521" s="441"/>
    </row>
    <row r="522" spans="1:44" hidden="1">
      <c r="A522" s="435"/>
      <c r="B522" s="435"/>
      <c r="C522" s="442"/>
      <c r="D522" s="418" t="s">
        <v>65</v>
      </c>
      <c r="E522" s="435"/>
      <c r="F522" s="415"/>
      <c r="G522" s="463" t="s">
        <v>65</v>
      </c>
      <c r="H522" s="435"/>
      <c r="I522" s="415" t="s">
        <v>65</v>
      </c>
      <c r="J522" s="415"/>
      <c r="K522" s="463" t="s">
        <v>65</v>
      </c>
      <c r="L522" s="435"/>
      <c r="M522" s="415" t="s">
        <v>65</v>
      </c>
      <c r="N522" s="415"/>
      <c r="O522" s="463" t="s">
        <v>65</v>
      </c>
      <c r="P522" s="435"/>
      <c r="Q522" s="415" t="s">
        <v>65</v>
      </c>
      <c r="R522" s="415"/>
      <c r="S522" s="463" t="s">
        <v>65</v>
      </c>
      <c r="T522" s="435"/>
      <c r="U522" s="415" t="s">
        <v>65</v>
      </c>
    </row>
    <row r="523" spans="1:44" hidden="1">
      <c r="A523" s="412" t="s">
        <v>485</v>
      </c>
      <c r="B523" s="435"/>
      <c r="C523" s="435"/>
      <c r="D523" s="415"/>
      <c r="E523" s="435"/>
      <c r="F523" s="435"/>
      <c r="G523" s="415"/>
      <c r="H523" s="435"/>
      <c r="I523" s="435"/>
      <c r="J523" s="435"/>
      <c r="K523" s="415"/>
      <c r="L523" s="435"/>
      <c r="M523" s="435"/>
      <c r="N523" s="435"/>
      <c r="O523" s="415"/>
      <c r="P523" s="435"/>
      <c r="Q523" s="435"/>
      <c r="R523" s="435"/>
      <c r="S523" s="415"/>
      <c r="T523" s="435"/>
      <c r="U523" s="435"/>
    </row>
    <row r="524" spans="1:44" hidden="1">
      <c r="A524" s="435" t="s">
        <v>482</v>
      </c>
      <c r="B524" s="435"/>
      <c r="C524" s="435"/>
      <c r="D524" s="415"/>
      <c r="E524" s="435"/>
      <c r="F524" s="435"/>
      <c r="G524" s="415"/>
      <c r="H524" s="435"/>
      <c r="I524" s="435"/>
      <c r="J524" s="435"/>
      <c r="K524" s="415"/>
      <c r="L524" s="435"/>
      <c r="M524" s="435"/>
      <c r="N524" s="435"/>
      <c r="O524" s="415"/>
      <c r="P524" s="435"/>
      <c r="Q524" s="435"/>
      <c r="R524" s="435"/>
      <c r="S524" s="415"/>
      <c r="T524" s="435"/>
      <c r="U524" s="435"/>
    </row>
    <row r="525" spans="1:44" hidden="1">
      <c r="A525" s="435" t="s">
        <v>486</v>
      </c>
      <c r="B525" s="435"/>
      <c r="C525" s="435"/>
      <c r="D525" s="415"/>
      <c r="E525" s="435"/>
      <c r="F525" s="435"/>
      <c r="G525" s="415"/>
      <c r="H525" s="435"/>
      <c r="I525" s="435"/>
      <c r="J525" s="435"/>
      <c r="K525" s="415"/>
      <c r="L525" s="435"/>
      <c r="M525" s="435"/>
      <c r="N525" s="435"/>
      <c r="O525" s="415"/>
      <c r="P525" s="435"/>
      <c r="Q525" s="435"/>
      <c r="R525" s="435"/>
      <c r="S525" s="415"/>
      <c r="T525" s="435"/>
      <c r="U525" s="435"/>
    </row>
    <row r="526" spans="1:44" hidden="1">
      <c r="A526" s="435" t="s">
        <v>458</v>
      </c>
      <c r="B526" s="435"/>
      <c r="C526" s="414"/>
      <c r="D526" s="415"/>
      <c r="E526" s="435"/>
      <c r="F526" s="435"/>
      <c r="G526" s="415"/>
      <c r="H526" s="435"/>
      <c r="I526" s="435"/>
      <c r="J526" s="435"/>
      <c r="K526" s="415"/>
      <c r="L526" s="435"/>
      <c r="M526" s="435"/>
      <c r="N526" s="435"/>
      <c r="O526" s="415"/>
      <c r="P526" s="435"/>
      <c r="Q526" s="435"/>
      <c r="R526" s="435"/>
      <c r="S526" s="415"/>
      <c r="T526" s="435"/>
      <c r="U526" s="435"/>
    </row>
    <row r="527" spans="1:44" hidden="1">
      <c r="A527" s="435" t="s">
        <v>455</v>
      </c>
      <c r="B527" s="435"/>
      <c r="C527" s="414">
        <v>0</v>
      </c>
      <c r="D527" s="445">
        <v>117.12</v>
      </c>
      <c r="F527" s="415">
        <f>ROUND(D527*$C527,0)</f>
        <v>0</v>
      </c>
      <c r="G527" s="445">
        <f>$G$169</f>
        <v>119.88</v>
      </c>
      <c r="I527" s="415">
        <f>ROUND(G527*$C527,0)</f>
        <v>0</v>
      </c>
      <c r="J527" s="415"/>
      <c r="K527" s="445">
        <f>$K$169</f>
        <v>117.12</v>
      </c>
      <c r="M527" s="415">
        <f>ROUND(K527*$C527,0)</f>
        <v>0</v>
      </c>
      <c r="N527" s="415"/>
      <c r="O527" s="445" t="str">
        <f>$O$169</f>
        <v xml:space="preserve"> </v>
      </c>
      <c r="Q527" s="415">
        <f>ROUND(O527*$C527,0)</f>
        <v>0</v>
      </c>
      <c r="R527" s="415"/>
      <c r="S527" s="445" t="str">
        <f>$S$169</f>
        <v xml:space="preserve"> </v>
      </c>
      <c r="U527" s="415">
        <f>ROUND(S527*$C527,0)</f>
        <v>0</v>
      </c>
    </row>
    <row r="528" spans="1:44" hidden="1">
      <c r="A528" s="435" t="s">
        <v>456</v>
      </c>
      <c r="B528" s="435"/>
      <c r="C528" s="414">
        <v>1</v>
      </c>
      <c r="D528" s="445">
        <v>174.48</v>
      </c>
      <c r="E528" s="460"/>
      <c r="F528" s="415">
        <f t="shared" ref="F528:F529" si="117">ROUND(D528*$C528,0)</f>
        <v>174</v>
      </c>
      <c r="G528" s="445">
        <f>$G$170</f>
        <v>178.68</v>
      </c>
      <c r="H528" s="460"/>
      <c r="I528" s="415">
        <f>ROUND(G528*$C528,0)</f>
        <v>179</v>
      </c>
      <c r="J528" s="415"/>
      <c r="K528" s="445">
        <f>$K$170</f>
        <v>174.48</v>
      </c>
      <c r="L528" s="460"/>
      <c r="M528" s="415">
        <f>ROUND(K528*$C528,0)</f>
        <v>174</v>
      </c>
      <c r="N528" s="415"/>
      <c r="O528" s="445" t="str">
        <f>$O$170</f>
        <v xml:space="preserve"> </v>
      </c>
      <c r="P528" s="460"/>
      <c r="Q528" s="415">
        <f>ROUND(O528*$C528,0)</f>
        <v>0</v>
      </c>
      <c r="R528" s="415"/>
      <c r="S528" s="445" t="str">
        <f>$S$170</f>
        <v xml:space="preserve"> </v>
      </c>
      <c r="T528" s="460"/>
      <c r="U528" s="415">
        <f>ROUND(S528*$C528,0)</f>
        <v>0</v>
      </c>
    </row>
    <row r="529" spans="1:44" hidden="1">
      <c r="A529" s="435" t="s">
        <v>457</v>
      </c>
      <c r="B529" s="435"/>
      <c r="C529" s="414">
        <v>59</v>
      </c>
      <c r="D529" s="445">
        <v>12.24</v>
      </c>
      <c r="E529" s="460"/>
      <c r="F529" s="415">
        <f t="shared" si="117"/>
        <v>722</v>
      </c>
      <c r="G529" s="445">
        <f>$G$171</f>
        <v>12.48</v>
      </c>
      <c r="H529" s="460"/>
      <c r="I529" s="415">
        <f>ROUND(G529*$C529,0)</f>
        <v>736</v>
      </c>
      <c r="J529" s="415"/>
      <c r="K529" s="445">
        <f>$K$171</f>
        <v>12.24</v>
      </c>
      <c r="L529" s="460"/>
      <c r="M529" s="415">
        <f>ROUND(K529*$C529,0)</f>
        <v>722</v>
      </c>
      <c r="N529" s="415"/>
      <c r="O529" s="445" t="str">
        <f>$O$171</f>
        <v xml:space="preserve"> </v>
      </c>
      <c r="P529" s="460"/>
      <c r="Q529" s="415">
        <f>ROUND(O529*$C529,0)</f>
        <v>0</v>
      </c>
      <c r="R529" s="415"/>
      <c r="S529" s="445" t="str">
        <f>$S$171</f>
        <v xml:space="preserve"> </v>
      </c>
      <c r="T529" s="460"/>
      <c r="U529" s="415">
        <f>ROUND(S529*$C529,0)</f>
        <v>0</v>
      </c>
    </row>
    <row r="530" spans="1:44" hidden="1">
      <c r="A530" s="435" t="s">
        <v>459</v>
      </c>
      <c r="B530" s="435"/>
      <c r="C530" s="414">
        <f>SUM(C527:C528)</f>
        <v>1</v>
      </c>
      <c r="D530" s="445"/>
      <c r="F530" s="415"/>
      <c r="G530" s="445"/>
      <c r="I530" s="415"/>
      <c r="J530" s="415"/>
      <c r="K530" s="445"/>
      <c r="M530" s="415"/>
      <c r="N530" s="415"/>
      <c r="O530" s="445"/>
      <c r="Q530" s="415"/>
      <c r="R530" s="415"/>
      <c r="S530" s="445"/>
      <c r="U530" s="415"/>
    </row>
    <row r="531" spans="1:44" hidden="1">
      <c r="A531" s="435" t="s">
        <v>487</v>
      </c>
      <c r="B531" s="435"/>
      <c r="C531" s="414">
        <v>11.655555555555599</v>
      </c>
      <c r="D531" s="445"/>
      <c r="F531" s="415"/>
      <c r="G531" s="445"/>
      <c r="I531" s="415"/>
      <c r="J531" s="415"/>
      <c r="K531" s="445"/>
      <c r="M531" s="415"/>
      <c r="N531" s="415"/>
      <c r="O531" s="445"/>
      <c r="Q531" s="415"/>
      <c r="R531" s="415"/>
      <c r="S531" s="445"/>
      <c r="U531" s="415"/>
    </row>
    <row r="532" spans="1:44" hidden="1">
      <c r="A532" s="435" t="s">
        <v>460</v>
      </c>
      <c r="B532" s="435"/>
      <c r="C532" s="414">
        <v>170</v>
      </c>
      <c r="D532" s="418">
        <v>3.7</v>
      </c>
      <c r="F532" s="415">
        <f>ROUND(D532*C532,0)</f>
        <v>629</v>
      </c>
      <c r="G532" s="418">
        <f>$G$178</f>
        <v>3.8</v>
      </c>
      <c r="I532" s="415">
        <f>ROUND(G532*$C532,0)</f>
        <v>646</v>
      </c>
      <c r="J532" s="415"/>
      <c r="K532" s="418" t="e">
        <f>$K$178</f>
        <v>#REF!</v>
      </c>
      <c r="M532" s="415" t="e">
        <f>ROUND(K532*$C532,0)</f>
        <v>#REF!</v>
      </c>
      <c r="N532" s="415"/>
      <c r="O532" s="418" t="e">
        <f>$O$178</f>
        <v>#DIV/0!</v>
      </c>
      <c r="Q532" s="415" t="e">
        <f>ROUND(O532*$C532,0)</f>
        <v>#DIV/0!</v>
      </c>
      <c r="R532" s="415"/>
      <c r="S532" s="418" t="e">
        <f>$S$178</f>
        <v>#DIV/0!</v>
      </c>
      <c r="U532" s="415" t="e">
        <f>ROUND(S532*$C532,0)</f>
        <v>#DIV/0!</v>
      </c>
    </row>
    <row r="533" spans="1:44" hidden="1">
      <c r="A533" s="435" t="s">
        <v>461</v>
      </c>
      <c r="B533" s="435"/>
      <c r="C533" s="414">
        <v>4897</v>
      </c>
      <c r="D533" s="447">
        <v>10.628</v>
      </c>
      <c r="E533" s="398" t="s">
        <v>429</v>
      </c>
      <c r="F533" s="415">
        <f>ROUND(D533*C533/100,0)</f>
        <v>520</v>
      </c>
      <c r="G533" s="447">
        <f>$G$179</f>
        <v>10.878</v>
      </c>
      <c r="H533" s="398" t="s">
        <v>429</v>
      </c>
      <c r="I533" s="415">
        <f>ROUND(G533*$C533/100,0)</f>
        <v>533</v>
      </c>
      <c r="J533" s="415"/>
      <c r="K533" s="447" t="e">
        <f>$K$179</f>
        <v>#REF!</v>
      </c>
      <c r="L533" s="398" t="s">
        <v>429</v>
      </c>
      <c r="M533" s="415" t="e">
        <f>ROUND(K533*$C533/100,0)</f>
        <v>#REF!</v>
      </c>
      <c r="N533" s="415"/>
      <c r="O533" s="447" t="e">
        <f>$O$179</f>
        <v>#DIV/0!</v>
      </c>
      <c r="P533" s="398" t="s">
        <v>429</v>
      </c>
      <c r="Q533" s="415" t="e">
        <f>ROUND(O533*$C533/100,0)</f>
        <v>#DIV/0!</v>
      </c>
      <c r="R533" s="415"/>
      <c r="S533" s="447" t="e">
        <f>$S$179</f>
        <v>#DIV/0!</v>
      </c>
      <c r="T533" s="398" t="s">
        <v>429</v>
      </c>
      <c r="U533" s="415" t="e">
        <f>ROUND(S533*$C533/100,0)</f>
        <v>#DIV/0!</v>
      </c>
    </row>
    <row r="534" spans="1:44" hidden="1">
      <c r="A534" s="435" t="s">
        <v>462</v>
      </c>
      <c r="B534" s="435"/>
      <c r="C534" s="414">
        <v>889</v>
      </c>
      <c r="D534" s="447">
        <v>7.3410000000000002</v>
      </c>
      <c r="E534" s="398" t="s">
        <v>429</v>
      </c>
      <c r="F534" s="415">
        <f>ROUND(D534*C534/100,0)</f>
        <v>65</v>
      </c>
      <c r="G534" s="447">
        <f>$G$180</f>
        <v>7.5140000000000002</v>
      </c>
      <c r="H534" s="398" t="s">
        <v>429</v>
      </c>
      <c r="I534" s="415">
        <f>ROUND(G534*$C534/100,0)</f>
        <v>67</v>
      </c>
      <c r="J534" s="415"/>
      <c r="K534" s="447" t="e">
        <f>$K$180</f>
        <v>#REF!</v>
      </c>
      <c r="L534" s="398" t="s">
        <v>429</v>
      </c>
      <c r="M534" s="415" t="e">
        <f>ROUND(K534*$C534/100,0)</f>
        <v>#REF!</v>
      </c>
      <c r="N534" s="415"/>
      <c r="O534" s="447" t="e">
        <f>$O$180</f>
        <v>#DIV/0!</v>
      </c>
      <c r="P534" s="398" t="s">
        <v>429</v>
      </c>
      <c r="Q534" s="415" t="e">
        <f>ROUND(O534*$C534/100,0)</f>
        <v>#DIV/0!</v>
      </c>
      <c r="R534" s="415"/>
      <c r="S534" s="447" t="e">
        <f>$S$180</f>
        <v>#DIV/0!</v>
      </c>
      <c r="T534" s="398" t="s">
        <v>429</v>
      </c>
      <c r="U534" s="415" t="e">
        <f>ROUND(S534*$C534/100,0)</f>
        <v>#DIV/0!</v>
      </c>
    </row>
    <row r="535" spans="1:44" hidden="1">
      <c r="A535" s="435" t="s">
        <v>463</v>
      </c>
      <c r="B535" s="435"/>
      <c r="C535" s="414">
        <v>0</v>
      </c>
      <c r="D535" s="447">
        <v>6.3240000000000007</v>
      </c>
      <c r="E535" s="398" t="s">
        <v>429</v>
      </c>
      <c r="F535" s="415">
        <f>ROUND(D535*C535/100,0)</f>
        <v>0</v>
      </c>
      <c r="G535" s="447">
        <f>$G$181</f>
        <v>6.4720000000000004</v>
      </c>
      <c r="H535" s="398" t="s">
        <v>429</v>
      </c>
      <c r="I535" s="415">
        <f>ROUND(G535*$C535/100,0)</f>
        <v>0</v>
      </c>
      <c r="J535" s="415"/>
      <c r="K535" s="447" t="e">
        <f>$K$181</f>
        <v>#REF!</v>
      </c>
      <c r="L535" s="398" t="s">
        <v>429</v>
      </c>
      <c r="M535" s="415" t="e">
        <f>ROUND(K535*$C535/100,0)</f>
        <v>#REF!</v>
      </c>
      <c r="N535" s="415"/>
      <c r="O535" s="447" t="e">
        <f>$O$181</f>
        <v>#DIV/0!</v>
      </c>
      <c r="P535" s="398" t="s">
        <v>429</v>
      </c>
      <c r="Q535" s="415" t="e">
        <f>ROUND(O535*$C535/100,0)</f>
        <v>#DIV/0!</v>
      </c>
      <c r="R535" s="415"/>
      <c r="S535" s="447" t="e">
        <f>$S$181</f>
        <v>#DIV/0!</v>
      </c>
      <c r="T535" s="398" t="s">
        <v>429</v>
      </c>
      <c r="U535" s="415" t="e">
        <f>ROUND(S535*$C535/100,0)</f>
        <v>#DIV/0!</v>
      </c>
    </row>
    <row r="536" spans="1:44" hidden="1">
      <c r="A536" s="435" t="s">
        <v>464</v>
      </c>
      <c r="B536" s="435"/>
      <c r="C536" s="414">
        <v>0</v>
      </c>
      <c r="D536" s="464">
        <v>57</v>
      </c>
      <c r="E536" s="398" t="s">
        <v>429</v>
      </c>
      <c r="F536" s="415">
        <f>ROUND(D536*C536/100,0)</f>
        <v>0</v>
      </c>
      <c r="G536" s="464">
        <f>$G$182</f>
        <v>58</v>
      </c>
      <c r="H536" s="398" t="s">
        <v>429</v>
      </c>
      <c r="I536" s="415">
        <f>ROUND(G536*$C536/100,0)</f>
        <v>0</v>
      </c>
      <c r="J536" s="415"/>
      <c r="K536" s="464" t="str">
        <f>$K$182</f>
        <v xml:space="preserve"> </v>
      </c>
      <c r="L536" s="398" t="s">
        <v>429</v>
      </c>
      <c r="M536" s="415">
        <f>ROUND(K536*$C536/100,0)</f>
        <v>0</v>
      </c>
      <c r="N536" s="415"/>
      <c r="O536" s="464" t="e">
        <f>$O$182</f>
        <v>#DIV/0!</v>
      </c>
      <c r="P536" s="398" t="s">
        <v>429</v>
      </c>
      <c r="Q536" s="415" t="e">
        <f>ROUND(O536*$C536/100,0)</f>
        <v>#DIV/0!</v>
      </c>
      <c r="R536" s="415"/>
      <c r="S536" s="464" t="e">
        <f>$S$182</f>
        <v>#DIV/0!</v>
      </c>
      <c r="T536" s="398" t="s">
        <v>429</v>
      </c>
      <c r="U536" s="415" t="e">
        <f>ROUND(S536*$C536/100,0)</f>
        <v>#DIV/0!</v>
      </c>
    </row>
    <row r="537" spans="1:44" s="264" customFormat="1" hidden="1">
      <c r="A537" s="264" t="s">
        <v>465</v>
      </c>
      <c r="C537" s="265">
        <f>C533</f>
        <v>4897</v>
      </c>
      <c r="D537" s="263">
        <v>0</v>
      </c>
      <c r="F537" s="266"/>
      <c r="G537" s="421">
        <f>G183</f>
        <v>0</v>
      </c>
      <c r="H537" s="264" t="s">
        <v>429</v>
      </c>
      <c r="I537" s="266">
        <f t="shared" ref="I537:I539" si="118">ROUND(G537*$C537/100,0)</f>
        <v>0</v>
      </c>
      <c r="J537" s="266"/>
      <c r="K537" s="421" t="str">
        <f>K183</f>
        <v xml:space="preserve"> </v>
      </c>
      <c r="L537" s="264" t="s">
        <v>429</v>
      </c>
      <c r="M537" s="266">
        <f t="shared" ref="M537:M539" si="119">ROUND(K537*$C537/100,0)</f>
        <v>0</v>
      </c>
      <c r="N537" s="266"/>
      <c r="O537" s="421" t="str">
        <f>O183</f>
        <v xml:space="preserve"> </v>
      </c>
      <c r="P537" s="264" t="s">
        <v>429</v>
      </c>
      <c r="Q537" s="266">
        <f t="shared" ref="Q537:Q539" si="120">ROUND(O537*$C537/100,0)</f>
        <v>0</v>
      </c>
      <c r="R537" s="266"/>
      <c r="S537" s="421">
        <f>S183</f>
        <v>0</v>
      </c>
      <c r="T537" s="264" t="s">
        <v>429</v>
      </c>
      <c r="U537" s="266">
        <f t="shared" ref="U537:U539" si="121">ROUND(S537*$C537/100,0)</f>
        <v>0</v>
      </c>
      <c r="W537" s="420"/>
      <c r="Z537" s="423"/>
      <c r="AA537" s="423"/>
      <c r="AR537" s="267"/>
    </row>
    <row r="538" spans="1:44" s="264" customFormat="1" hidden="1">
      <c r="A538" s="264" t="s">
        <v>466</v>
      </c>
      <c r="C538" s="265">
        <f>C534</f>
        <v>889</v>
      </c>
      <c r="D538" s="263">
        <v>0</v>
      </c>
      <c r="F538" s="266"/>
      <c r="G538" s="421">
        <f>G184</f>
        <v>0</v>
      </c>
      <c r="H538" s="264" t="s">
        <v>429</v>
      </c>
      <c r="I538" s="266">
        <f t="shared" si="118"/>
        <v>0</v>
      </c>
      <c r="J538" s="266"/>
      <c r="K538" s="421" t="str">
        <f>K184</f>
        <v xml:space="preserve"> </v>
      </c>
      <c r="L538" s="264" t="s">
        <v>429</v>
      </c>
      <c r="M538" s="266">
        <f t="shared" si="119"/>
        <v>0</v>
      </c>
      <c r="N538" s="266"/>
      <c r="O538" s="421" t="str">
        <f>O184</f>
        <v xml:space="preserve"> </v>
      </c>
      <c r="P538" s="264" t="s">
        <v>429</v>
      </c>
      <c r="Q538" s="266">
        <f t="shared" si="120"/>
        <v>0</v>
      </c>
      <c r="R538" s="266"/>
      <c r="S538" s="421">
        <f>S184</f>
        <v>0</v>
      </c>
      <c r="T538" s="264" t="s">
        <v>429</v>
      </c>
      <c r="U538" s="266">
        <f t="shared" si="121"/>
        <v>0</v>
      </c>
      <c r="W538" s="420"/>
      <c r="Z538" s="423"/>
      <c r="AA538" s="423"/>
      <c r="AR538" s="267"/>
    </row>
    <row r="539" spans="1:44" s="264" customFormat="1" hidden="1">
      <c r="A539" s="264" t="s">
        <v>467</v>
      </c>
      <c r="C539" s="265">
        <f>C535</f>
        <v>0</v>
      </c>
      <c r="D539" s="263">
        <v>0</v>
      </c>
      <c r="F539" s="266"/>
      <c r="G539" s="421">
        <f>G185</f>
        <v>0</v>
      </c>
      <c r="H539" s="264" t="s">
        <v>429</v>
      </c>
      <c r="I539" s="266">
        <f t="shared" si="118"/>
        <v>0</v>
      </c>
      <c r="J539" s="266"/>
      <c r="K539" s="421" t="str">
        <f>K185</f>
        <v xml:space="preserve"> </v>
      </c>
      <c r="L539" s="264" t="s">
        <v>429</v>
      </c>
      <c r="M539" s="266">
        <f t="shared" si="119"/>
        <v>0</v>
      </c>
      <c r="N539" s="266"/>
      <c r="O539" s="421" t="str">
        <f>O185</f>
        <v xml:space="preserve"> </v>
      </c>
      <c r="P539" s="264" t="s">
        <v>429</v>
      </c>
      <c r="Q539" s="266">
        <f t="shared" si="120"/>
        <v>0</v>
      </c>
      <c r="R539" s="266"/>
      <c r="S539" s="421">
        <f>S185</f>
        <v>0</v>
      </c>
      <c r="T539" s="264" t="s">
        <v>429</v>
      </c>
      <c r="U539" s="266">
        <f t="shared" si="121"/>
        <v>0</v>
      </c>
      <c r="W539" s="420"/>
      <c r="Z539" s="423"/>
      <c r="AA539" s="423"/>
      <c r="AR539" s="267"/>
    </row>
    <row r="540" spans="1:44" hidden="1">
      <c r="A540" s="466" t="s">
        <v>471</v>
      </c>
      <c r="B540" s="435"/>
      <c r="C540" s="414"/>
      <c r="D540" s="467">
        <v>-0.01</v>
      </c>
      <c r="F540" s="415"/>
      <c r="G540" s="467">
        <v>-0.01</v>
      </c>
      <c r="I540" s="415"/>
      <c r="J540" s="415"/>
      <c r="K540" s="467">
        <v>-0.01</v>
      </c>
      <c r="M540" s="415"/>
      <c r="N540" s="415"/>
      <c r="O540" s="467">
        <v>-0.01</v>
      </c>
      <c r="Q540" s="415"/>
      <c r="R540" s="415"/>
      <c r="S540" s="467">
        <v>-0.01</v>
      </c>
      <c r="U540" s="415"/>
    </row>
    <row r="541" spans="1:44" hidden="1">
      <c r="A541" s="435" t="s">
        <v>455</v>
      </c>
      <c r="B541" s="435"/>
      <c r="C541" s="414">
        <v>0</v>
      </c>
      <c r="D541" s="463">
        <v>117.12</v>
      </c>
      <c r="E541" s="413"/>
      <c r="F541" s="415">
        <f>-ROUND(D541*$C541/100,0)</f>
        <v>0</v>
      </c>
      <c r="G541" s="463">
        <f>G527</f>
        <v>119.88</v>
      </c>
      <c r="H541" s="413"/>
      <c r="I541" s="415">
        <f>-ROUND(G541*$C541/100,0)</f>
        <v>0</v>
      </c>
      <c r="J541" s="415"/>
      <c r="K541" s="463">
        <f>K527</f>
        <v>117.12</v>
      </c>
      <c r="L541" s="413"/>
      <c r="M541" s="415">
        <f>-ROUND(K541*$C541/100,0)</f>
        <v>0</v>
      </c>
      <c r="N541" s="415"/>
      <c r="O541" s="463" t="str">
        <f>O527</f>
        <v xml:space="preserve"> </v>
      </c>
      <c r="P541" s="413"/>
      <c r="Q541" s="415">
        <f>-ROUND(O541*$C541/100,0)</f>
        <v>0</v>
      </c>
      <c r="R541" s="415"/>
      <c r="S541" s="463" t="str">
        <f>S527</f>
        <v xml:space="preserve"> </v>
      </c>
      <c r="T541" s="413"/>
      <c r="U541" s="415">
        <f>-ROUND(S541*$C541/100,0)</f>
        <v>0</v>
      </c>
    </row>
    <row r="542" spans="1:44" hidden="1">
      <c r="A542" s="435" t="s">
        <v>456</v>
      </c>
      <c r="B542" s="435"/>
      <c r="C542" s="414">
        <v>0</v>
      </c>
      <c r="D542" s="463">
        <v>174.48</v>
      </c>
      <c r="E542" s="413"/>
      <c r="F542" s="415">
        <f t="shared" ref="F542:F544" si="122">-ROUND(D542*$C542/100,0)</f>
        <v>0</v>
      </c>
      <c r="G542" s="463">
        <f>G528</f>
        <v>178.68</v>
      </c>
      <c r="H542" s="413"/>
      <c r="I542" s="415">
        <f>-ROUND(G542*$C542/100,0)</f>
        <v>0</v>
      </c>
      <c r="J542" s="415"/>
      <c r="K542" s="463">
        <f>K528</f>
        <v>174.48</v>
      </c>
      <c r="L542" s="413"/>
      <c r="M542" s="415">
        <f>-ROUND(K542*$C542/100,0)</f>
        <v>0</v>
      </c>
      <c r="N542" s="415"/>
      <c r="O542" s="463" t="str">
        <f>O528</f>
        <v xml:space="preserve"> </v>
      </c>
      <c r="P542" s="413"/>
      <c r="Q542" s="415">
        <f>-ROUND(O542*$C542/100,0)</f>
        <v>0</v>
      </c>
      <c r="R542" s="415"/>
      <c r="S542" s="463" t="str">
        <f>S528</f>
        <v xml:space="preserve"> </v>
      </c>
      <c r="T542" s="413"/>
      <c r="U542" s="415">
        <f>-ROUND(S542*$C542/100,0)</f>
        <v>0</v>
      </c>
    </row>
    <row r="543" spans="1:44" hidden="1">
      <c r="A543" s="435" t="s">
        <v>472</v>
      </c>
      <c r="B543" s="435"/>
      <c r="C543" s="414">
        <v>0</v>
      </c>
      <c r="D543" s="463">
        <v>12.24</v>
      </c>
      <c r="E543" s="413"/>
      <c r="F543" s="415">
        <f t="shared" si="122"/>
        <v>0</v>
      </c>
      <c r="G543" s="463">
        <f>G529</f>
        <v>12.48</v>
      </c>
      <c r="H543" s="413"/>
      <c r="I543" s="415">
        <f>-ROUND(G543*$C543/100,0)</f>
        <v>0</v>
      </c>
      <c r="J543" s="415"/>
      <c r="K543" s="463">
        <f>K529</f>
        <v>12.24</v>
      </c>
      <c r="L543" s="413"/>
      <c r="M543" s="415">
        <f>-ROUND(K543*$C543/100,0)</f>
        <v>0</v>
      </c>
      <c r="N543" s="415"/>
      <c r="O543" s="463" t="str">
        <f>O529</f>
        <v xml:space="preserve"> </v>
      </c>
      <c r="P543" s="413"/>
      <c r="Q543" s="415">
        <f>-ROUND(O543*$C543/100,0)</f>
        <v>0</v>
      </c>
      <c r="R543" s="415"/>
      <c r="S543" s="463" t="str">
        <f>S529</f>
        <v xml:space="preserve"> </v>
      </c>
      <c r="T543" s="413"/>
      <c r="U543" s="415">
        <f>-ROUND(S543*$C543/100,0)</f>
        <v>0</v>
      </c>
    </row>
    <row r="544" spans="1:44" hidden="1">
      <c r="A544" s="435" t="s">
        <v>473</v>
      </c>
      <c r="B544" s="435"/>
      <c r="C544" s="414">
        <v>0</v>
      </c>
      <c r="D544" s="463">
        <v>3.7</v>
      </c>
      <c r="F544" s="415">
        <f t="shared" si="122"/>
        <v>0</v>
      </c>
      <c r="G544" s="463">
        <f>G532</f>
        <v>3.8</v>
      </c>
      <c r="I544" s="415">
        <f>-ROUND(G544*$C544/100,0)</f>
        <v>0</v>
      </c>
      <c r="J544" s="415"/>
      <c r="K544" s="463" t="e">
        <f>K532</f>
        <v>#REF!</v>
      </c>
      <c r="M544" s="415" t="e">
        <f>-ROUND(K544*$C544/100,0)</f>
        <v>#REF!</v>
      </c>
      <c r="N544" s="415"/>
      <c r="O544" s="463" t="e">
        <f>O532</f>
        <v>#DIV/0!</v>
      </c>
      <c r="Q544" s="415" t="e">
        <f>-ROUND(O544*$C544/100,0)</f>
        <v>#DIV/0!</v>
      </c>
      <c r="R544" s="415"/>
      <c r="S544" s="463" t="e">
        <f>S532</f>
        <v>#DIV/0!</v>
      </c>
      <c r="U544" s="415" t="e">
        <f>-ROUND(S544*$C544/100,0)</f>
        <v>#DIV/0!</v>
      </c>
    </row>
    <row r="545" spans="1:44" hidden="1">
      <c r="A545" s="435" t="s">
        <v>474</v>
      </c>
      <c r="B545" s="435"/>
      <c r="C545" s="414">
        <v>0</v>
      </c>
      <c r="D545" s="469">
        <v>10.628</v>
      </c>
      <c r="E545" s="398" t="s">
        <v>429</v>
      </c>
      <c r="F545" s="415">
        <f>ROUND(D545*$C545/100*D540,0)</f>
        <v>0</v>
      </c>
      <c r="G545" s="469">
        <f>G533</f>
        <v>10.878</v>
      </c>
      <c r="H545" s="398" t="s">
        <v>429</v>
      </c>
      <c r="I545" s="415">
        <f>ROUND(G545*$C545/100*G540,0)</f>
        <v>0</v>
      </c>
      <c r="J545" s="415"/>
      <c r="K545" s="469" t="e">
        <f>K533</f>
        <v>#REF!</v>
      </c>
      <c r="L545" s="398" t="s">
        <v>429</v>
      </c>
      <c r="M545" s="415" t="e">
        <f>ROUND(K545*$C545/100*K540,0)</f>
        <v>#REF!</v>
      </c>
      <c r="N545" s="415"/>
      <c r="O545" s="469" t="e">
        <f>O533</f>
        <v>#DIV/0!</v>
      </c>
      <c r="P545" s="398" t="s">
        <v>429</v>
      </c>
      <c r="Q545" s="415" t="e">
        <f>ROUND(O545*$C545/100*O540,0)</f>
        <v>#DIV/0!</v>
      </c>
      <c r="R545" s="415"/>
      <c r="S545" s="469" t="e">
        <f>S533</f>
        <v>#DIV/0!</v>
      </c>
      <c r="T545" s="398" t="s">
        <v>429</v>
      </c>
      <c r="U545" s="415" t="e">
        <f>ROUND(S545*$C545/100*S540,0)</f>
        <v>#DIV/0!</v>
      </c>
    </row>
    <row r="546" spans="1:44" hidden="1">
      <c r="A546" s="435" t="s">
        <v>462</v>
      </c>
      <c r="B546" s="435"/>
      <c r="C546" s="414">
        <v>0</v>
      </c>
      <c r="D546" s="469">
        <v>7.3410000000000002</v>
      </c>
      <c r="E546" s="398" t="s">
        <v>429</v>
      </c>
      <c r="F546" s="415">
        <f>ROUND(D546*$C546/100*D540,0)</f>
        <v>0</v>
      </c>
      <c r="G546" s="469">
        <f>G534</f>
        <v>7.5140000000000002</v>
      </c>
      <c r="H546" s="398" t="s">
        <v>429</v>
      </c>
      <c r="I546" s="415">
        <f>ROUND(G546*$C546/100*G540,0)</f>
        <v>0</v>
      </c>
      <c r="J546" s="415"/>
      <c r="K546" s="469" t="e">
        <f>K534</f>
        <v>#REF!</v>
      </c>
      <c r="L546" s="398" t="s">
        <v>429</v>
      </c>
      <c r="M546" s="415" t="e">
        <f>ROUND(K546*$C546/100*K540,0)</f>
        <v>#REF!</v>
      </c>
      <c r="N546" s="415"/>
      <c r="O546" s="469" t="e">
        <f>O534</f>
        <v>#DIV/0!</v>
      </c>
      <c r="P546" s="398" t="s">
        <v>429</v>
      </c>
      <c r="Q546" s="415" t="e">
        <f>ROUND(O546*$C546/100*O540,0)</f>
        <v>#DIV/0!</v>
      </c>
      <c r="R546" s="415"/>
      <c r="S546" s="469" t="e">
        <f>S534</f>
        <v>#DIV/0!</v>
      </c>
      <c r="T546" s="398" t="s">
        <v>429</v>
      </c>
      <c r="U546" s="415" t="e">
        <f>ROUND(S546*$C546/100*S540,0)</f>
        <v>#DIV/0!</v>
      </c>
    </row>
    <row r="547" spans="1:44" hidden="1">
      <c r="A547" s="435" t="s">
        <v>463</v>
      </c>
      <c r="B547" s="435"/>
      <c r="C547" s="414">
        <v>0</v>
      </c>
      <c r="D547" s="469">
        <v>6.3240000000000007</v>
      </c>
      <c r="E547" s="398" t="s">
        <v>429</v>
      </c>
      <c r="F547" s="415">
        <f>ROUND(D547*$C547/100*D540,0)</f>
        <v>0</v>
      </c>
      <c r="G547" s="469">
        <f>G535</f>
        <v>6.4720000000000004</v>
      </c>
      <c r="H547" s="398" t="s">
        <v>429</v>
      </c>
      <c r="I547" s="415">
        <f>ROUND(G547*$C547/100*G540,0)</f>
        <v>0</v>
      </c>
      <c r="J547" s="415"/>
      <c r="K547" s="469" t="e">
        <f>K535</f>
        <v>#REF!</v>
      </c>
      <c r="L547" s="398" t="s">
        <v>429</v>
      </c>
      <c r="M547" s="415" t="e">
        <f>ROUND(K547*$C547/100*K540,0)</f>
        <v>#REF!</v>
      </c>
      <c r="N547" s="415"/>
      <c r="O547" s="469" t="e">
        <f>O535</f>
        <v>#DIV/0!</v>
      </c>
      <c r="P547" s="398" t="s">
        <v>429</v>
      </c>
      <c r="Q547" s="415" t="e">
        <f>ROUND(O547*$C547/100*O540,0)</f>
        <v>#DIV/0!</v>
      </c>
      <c r="R547" s="415"/>
      <c r="S547" s="469" t="e">
        <f>S535</f>
        <v>#DIV/0!</v>
      </c>
      <c r="T547" s="398" t="s">
        <v>429</v>
      </c>
      <c r="U547" s="415" t="e">
        <f>ROUND(S547*$C547/100*S540,0)</f>
        <v>#DIV/0!</v>
      </c>
    </row>
    <row r="548" spans="1:44" hidden="1">
      <c r="A548" s="435" t="s">
        <v>464</v>
      </c>
      <c r="B548" s="435"/>
      <c r="C548" s="414">
        <v>0</v>
      </c>
      <c r="D548" s="470">
        <v>57</v>
      </c>
      <c r="E548" s="398" t="s">
        <v>429</v>
      </c>
      <c r="F548" s="415">
        <f>ROUND(D548*$C548/100*D540,0)</f>
        <v>0</v>
      </c>
      <c r="G548" s="470">
        <f>G536</f>
        <v>58</v>
      </c>
      <c r="H548" s="398" t="s">
        <v>429</v>
      </c>
      <c r="I548" s="415">
        <f>ROUND(G548*$C548/100*G540,0)</f>
        <v>0</v>
      </c>
      <c r="J548" s="415"/>
      <c r="K548" s="470" t="str">
        <f>K536</f>
        <v xml:space="preserve"> </v>
      </c>
      <c r="L548" s="398" t="s">
        <v>429</v>
      </c>
      <c r="M548" s="415">
        <f>ROUND(K548*$C548/100*K540,0)</f>
        <v>0</v>
      </c>
      <c r="N548" s="415"/>
      <c r="O548" s="470" t="e">
        <f>O536</f>
        <v>#DIV/0!</v>
      </c>
      <c r="P548" s="398" t="s">
        <v>429</v>
      </c>
      <c r="Q548" s="415" t="e">
        <f>ROUND(O548*$C548/100*O540,0)</f>
        <v>#DIV/0!</v>
      </c>
      <c r="R548" s="415"/>
      <c r="S548" s="470" t="e">
        <f>S536</f>
        <v>#DIV/0!</v>
      </c>
      <c r="T548" s="398" t="s">
        <v>429</v>
      </c>
      <c r="U548" s="415" t="e">
        <f>ROUND(S548*$C548/100*S540,0)</f>
        <v>#DIV/0!</v>
      </c>
    </row>
    <row r="549" spans="1:44" hidden="1">
      <c r="A549" s="435" t="s">
        <v>475</v>
      </c>
      <c r="B549" s="435"/>
      <c r="C549" s="414">
        <v>0</v>
      </c>
      <c r="D549" s="418">
        <v>60</v>
      </c>
      <c r="F549" s="415">
        <f>ROUND(D549*C549,0)</f>
        <v>0</v>
      </c>
      <c r="G549" s="418">
        <f>$G$198</f>
        <v>60</v>
      </c>
      <c r="I549" s="415">
        <f>ROUND(G549*$C549,0)</f>
        <v>0</v>
      </c>
      <c r="J549" s="415"/>
      <c r="K549" s="418" t="str">
        <f>$K$198</f>
        <v xml:space="preserve"> </v>
      </c>
      <c r="M549" s="415">
        <f>ROUND(K549*$C549,0)</f>
        <v>0</v>
      </c>
      <c r="N549" s="415"/>
      <c r="O549" s="418" t="e">
        <f>$O$198</f>
        <v>#DIV/0!</v>
      </c>
      <c r="Q549" s="415" t="e">
        <f>ROUND(O549*$C549,0)</f>
        <v>#DIV/0!</v>
      </c>
      <c r="R549" s="415"/>
      <c r="S549" s="418" t="e">
        <f>$S$198</f>
        <v>#DIV/0!</v>
      </c>
      <c r="U549" s="415" t="e">
        <f>ROUND(S549*$C549,0)</f>
        <v>#DIV/0!</v>
      </c>
    </row>
    <row r="550" spans="1:44" hidden="1">
      <c r="A550" s="435" t="s">
        <v>476</v>
      </c>
      <c r="B550" s="435"/>
      <c r="C550" s="414">
        <v>0</v>
      </c>
      <c r="D550" s="471">
        <v>-30</v>
      </c>
      <c r="E550" s="398" t="s">
        <v>429</v>
      </c>
      <c r="F550" s="415">
        <f>ROUND(D550*C550/100,0)</f>
        <v>0</v>
      </c>
      <c r="G550" s="471">
        <f>$G$199</f>
        <v>-30</v>
      </c>
      <c r="H550" s="398" t="s">
        <v>429</v>
      </c>
      <c r="I550" s="415">
        <f>ROUND(G550*$C550/100,0)</f>
        <v>0</v>
      </c>
      <c r="J550" s="415"/>
      <c r="K550" s="471">
        <f>$K$199</f>
        <v>-30</v>
      </c>
      <c r="L550" s="398" t="s">
        <v>429</v>
      </c>
      <c r="M550" s="415">
        <f>ROUND(K550*$C550/100,0)</f>
        <v>0</v>
      </c>
      <c r="N550" s="415"/>
      <c r="O550" s="471" t="str">
        <f>$O$199</f>
        <v xml:space="preserve"> </v>
      </c>
      <c r="P550" s="398" t="s">
        <v>429</v>
      </c>
      <c r="Q550" s="415">
        <f>ROUND(O550*$C550/100,0)</f>
        <v>0</v>
      </c>
      <c r="R550" s="415"/>
      <c r="S550" s="471" t="str">
        <f>$S$199</f>
        <v xml:space="preserve"> </v>
      </c>
      <c r="T550" s="398" t="s">
        <v>429</v>
      </c>
      <c r="U550" s="415">
        <f>ROUND(S550*$C550/100,0)</f>
        <v>0</v>
      </c>
    </row>
    <row r="551" spans="1:44" s="264" customFormat="1" hidden="1">
      <c r="A551" s="264" t="s">
        <v>465</v>
      </c>
      <c r="C551" s="265">
        <f>C545</f>
        <v>0</v>
      </c>
      <c r="D551" s="263">
        <v>0</v>
      </c>
      <c r="F551" s="266"/>
      <c r="G551" s="421">
        <f>G183</f>
        <v>0</v>
      </c>
      <c r="H551" s="264" t="s">
        <v>429</v>
      </c>
      <c r="I551" s="415">
        <f>ROUND(G551*$C551/100*G540,0)</f>
        <v>0</v>
      </c>
      <c r="J551" s="415"/>
      <c r="K551" s="421" t="str">
        <f>K183</f>
        <v xml:space="preserve"> </v>
      </c>
      <c r="L551" s="264" t="s">
        <v>429</v>
      </c>
      <c r="M551" s="415">
        <f>ROUND(K551*$C551/100*K540,0)</f>
        <v>0</v>
      </c>
      <c r="N551" s="415"/>
      <c r="O551" s="421" t="str">
        <f>O183</f>
        <v xml:space="preserve"> </v>
      </c>
      <c r="P551" s="264" t="s">
        <v>429</v>
      </c>
      <c r="Q551" s="415">
        <f>ROUND(O551*$C551/100*O540,0)</f>
        <v>0</v>
      </c>
      <c r="R551" s="415"/>
      <c r="S551" s="421">
        <f>S183</f>
        <v>0</v>
      </c>
      <c r="T551" s="264" t="s">
        <v>429</v>
      </c>
      <c r="U551" s="415">
        <f>ROUND(S551*$C551/100*S540,0)</f>
        <v>0</v>
      </c>
      <c r="W551" s="420"/>
      <c r="Z551" s="423"/>
      <c r="AA551" s="423"/>
      <c r="AR551" s="267"/>
    </row>
    <row r="552" spans="1:44" s="264" customFormat="1" hidden="1">
      <c r="A552" s="264" t="s">
        <v>466</v>
      </c>
      <c r="C552" s="265">
        <f>C546</f>
        <v>0</v>
      </c>
      <c r="D552" s="263">
        <v>0</v>
      </c>
      <c r="F552" s="266"/>
      <c r="G552" s="421">
        <f>G184</f>
        <v>0</v>
      </c>
      <c r="H552" s="264" t="s">
        <v>429</v>
      </c>
      <c r="I552" s="415">
        <f>ROUND(G552*$C552/100*G540,0)</f>
        <v>0</v>
      </c>
      <c r="J552" s="415"/>
      <c r="K552" s="421" t="str">
        <f>K184</f>
        <v xml:space="preserve"> </v>
      </c>
      <c r="L552" s="264" t="s">
        <v>429</v>
      </c>
      <c r="M552" s="415">
        <f>ROUND(K552*$C552/100*K540,0)</f>
        <v>0</v>
      </c>
      <c r="N552" s="415"/>
      <c r="O552" s="421" t="str">
        <f>O184</f>
        <v xml:space="preserve"> </v>
      </c>
      <c r="P552" s="264" t="s">
        <v>429</v>
      </c>
      <c r="Q552" s="415">
        <f>ROUND(O552*$C552/100*O540,0)</f>
        <v>0</v>
      </c>
      <c r="R552" s="415"/>
      <c r="S552" s="421">
        <f>S184</f>
        <v>0</v>
      </c>
      <c r="T552" s="264" t="s">
        <v>429</v>
      </c>
      <c r="U552" s="415">
        <f>ROUND(S552*$C552/100*S540,0)</f>
        <v>0</v>
      </c>
      <c r="W552" s="420"/>
      <c r="Z552" s="423"/>
      <c r="AA552" s="423"/>
      <c r="AR552" s="267"/>
    </row>
    <row r="553" spans="1:44" s="264" customFormat="1" hidden="1">
      <c r="A553" s="264" t="s">
        <v>467</v>
      </c>
      <c r="C553" s="265">
        <f>C547</f>
        <v>0</v>
      </c>
      <c r="D553" s="263">
        <v>0</v>
      </c>
      <c r="F553" s="266"/>
      <c r="G553" s="421">
        <f>G185</f>
        <v>0</v>
      </c>
      <c r="H553" s="264" t="s">
        <v>429</v>
      </c>
      <c r="I553" s="415">
        <f>ROUND(G553*$C553/100*G540,0)</f>
        <v>0</v>
      </c>
      <c r="J553" s="415"/>
      <c r="K553" s="421" t="str">
        <f>K185</f>
        <v xml:space="preserve"> </v>
      </c>
      <c r="L553" s="264" t="s">
        <v>429</v>
      </c>
      <c r="M553" s="415">
        <f>ROUND(K553*$C553/100*K540,0)</f>
        <v>0</v>
      </c>
      <c r="N553" s="415"/>
      <c r="O553" s="421" t="str">
        <f>O185</f>
        <v xml:space="preserve"> </v>
      </c>
      <c r="P553" s="264" t="s">
        <v>429</v>
      </c>
      <c r="Q553" s="415">
        <f>ROUND(O553*$C553/100*O540,0)</f>
        <v>0</v>
      </c>
      <c r="R553" s="415"/>
      <c r="S553" s="421">
        <f>S185</f>
        <v>0</v>
      </c>
      <c r="T553" s="264" t="s">
        <v>429</v>
      </c>
      <c r="U553" s="415">
        <f>ROUND(S553*$C553/100*S540,0)</f>
        <v>0</v>
      </c>
      <c r="W553" s="420"/>
      <c r="Z553" s="423"/>
      <c r="AA553" s="423"/>
      <c r="AR553" s="267"/>
    </row>
    <row r="554" spans="1:44" hidden="1">
      <c r="A554" s="435" t="s">
        <v>443</v>
      </c>
      <c r="B554" s="435"/>
      <c r="C554" s="414">
        <f>SUM(C533:C535)</f>
        <v>5786</v>
      </c>
      <c r="D554" s="464"/>
      <c r="F554" s="415">
        <f>SUM(F527:F550)</f>
        <v>2110</v>
      </c>
      <c r="G554" s="464"/>
      <c r="I554" s="415">
        <f>SUM(I527:I553)</f>
        <v>2161</v>
      </c>
      <c r="J554" s="415"/>
      <c r="K554" s="464"/>
      <c r="M554" s="415" t="e">
        <f>SUM(M527:M553)</f>
        <v>#REF!</v>
      </c>
      <c r="N554" s="415"/>
      <c r="O554" s="464"/>
      <c r="Q554" s="415" t="e">
        <f>SUM(Q527:Q553)</f>
        <v>#DIV/0!</v>
      </c>
      <c r="R554" s="415"/>
      <c r="S554" s="464"/>
      <c r="U554" s="415" t="e">
        <f>SUM(U527:U553)</f>
        <v>#DIV/0!</v>
      </c>
    </row>
    <row r="555" spans="1:44" hidden="1">
      <c r="A555" s="435" t="s">
        <v>413</v>
      </c>
      <c r="B555" s="435"/>
      <c r="C555" s="484">
        <v>17.989857077409003</v>
      </c>
      <c r="F555" s="475">
        <v>6.4701450675839931</v>
      </c>
      <c r="I555" s="475">
        <f>F555</f>
        <v>6.4701450675839931</v>
      </c>
      <c r="J555" s="413"/>
      <c r="M555" s="475" t="e">
        <f>M204/I204*I555</f>
        <v>#DIV/0!</v>
      </c>
      <c r="N555" s="413"/>
      <c r="Q555" s="475" t="e">
        <f>Q204/I204*I555</f>
        <v>#DIV/0!</v>
      </c>
      <c r="R555" s="413"/>
      <c r="U555" s="475" t="e">
        <f>U204/I204*I555</f>
        <v>#DIV/0!</v>
      </c>
      <c r="V555" s="439"/>
      <c r="W555" s="279"/>
    </row>
    <row r="556" spans="1:44" ht="16.5" hidden="1" thickBot="1">
      <c r="A556" s="435" t="s">
        <v>444</v>
      </c>
      <c r="B556" s="435"/>
      <c r="C556" s="454">
        <f>SUM(C554:C555)</f>
        <v>5803.9898570774094</v>
      </c>
      <c r="D556" s="482"/>
      <c r="E556" s="477"/>
      <c r="F556" s="478">
        <f>F554+F555</f>
        <v>2116.4701450675839</v>
      </c>
      <c r="G556" s="482"/>
      <c r="H556" s="477"/>
      <c r="I556" s="478">
        <f>I554+I555</f>
        <v>2167.4701450675839</v>
      </c>
      <c r="J556" s="413"/>
      <c r="K556" s="482"/>
      <c r="L556" s="477"/>
      <c r="M556" s="478" t="e">
        <f>M554+M555</f>
        <v>#REF!</v>
      </c>
      <c r="N556" s="478"/>
      <c r="O556" s="482"/>
      <c r="P556" s="477"/>
      <c r="Q556" s="478" t="e">
        <f>Q554+Q555</f>
        <v>#DIV/0!</v>
      </c>
      <c r="R556" s="478"/>
      <c r="S556" s="482"/>
      <c r="T556" s="477"/>
      <c r="U556" s="478" t="e">
        <f>U554+U555</f>
        <v>#DIV/0!</v>
      </c>
      <c r="V556" s="440"/>
      <c r="W556" s="441"/>
    </row>
    <row r="557" spans="1:44" hidden="1">
      <c r="A557" s="435"/>
      <c r="B557" s="435"/>
      <c r="C557" s="442"/>
      <c r="D557" s="418" t="s">
        <v>65</v>
      </c>
      <c r="E557" s="435"/>
      <c r="F557" s="415"/>
      <c r="G557" s="463" t="s">
        <v>65</v>
      </c>
      <c r="H557" s="435"/>
      <c r="I557" s="415" t="s">
        <v>65</v>
      </c>
      <c r="J557" s="415"/>
      <c r="K557" s="463" t="s">
        <v>65</v>
      </c>
      <c r="L557" s="435"/>
      <c r="M557" s="415" t="s">
        <v>65</v>
      </c>
      <c r="N557" s="415"/>
      <c r="O557" s="463" t="s">
        <v>65</v>
      </c>
      <c r="P557" s="435"/>
      <c r="Q557" s="415" t="s">
        <v>65</v>
      </c>
      <c r="R557" s="415"/>
      <c r="S557" s="463" t="s">
        <v>65</v>
      </c>
      <c r="T557" s="435"/>
      <c r="U557" s="415" t="s">
        <v>65</v>
      </c>
    </row>
    <row r="558" spans="1:44" hidden="1">
      <c r="A558" s="412" t="s">
        <v>488</v>
      </c>
      <c r="B558" s="435"/>
      <c r="C558" s="487"/>
      <c r="D558" s="415"/>
      <c r="E558" s="435"/>
      <c r="F558" s="435"/>
      <c r="G558" s="415"/>
      <c r="H558" s="435"/>
      <c r="I558" s="415" t="s">
        <v>65</v>
      </c>
      <c r="J558" s="415"/>
      <c r="K558" s="415"/>
      <c r="L558" s="435"/>
      <c r="M558" s="415" t="s">
        <v>65</v>
      </c>
      <c r="N558" s="415"/>
      <c r="O558" s="415"/>
      <c r="P558" s="435"/>
      <c r="Q558" s="415" t="s">
        <v>65</v>
      </c>
      <c r="R558" s="415"/>
      <c r="S558" s="415"/>
      <c r="T558" s="435"/>
      <c r="U558" s="415" t="s">
        <v>65</v>
      </c>
    </row>
    <row r="559" spans="1:44" hidden="1">
      <c r="A559" s="398" t="s">
        <v>489</v>
      </c>
      <c r="B559" s="435"/>
      <c r="C559" s="435" t="s">
        <v>65</v>
      </c>
      <c r="D559" s="415"/>
      <c r="E559" s="435"/>
      <c r="F559" s="435"/>
      <c r="G559" s="415"/>
      <c r="H559" s="435"/>
      <c r="I559" s="435"/>
      <c r="J559" s="435"/>
      <c r="K559" s="415"/>
      <c r="L559" s="435"/>
      <c r="M559" s="435"/>
      <c r="N559" s="435"/>
      <c r="O559" s="415"/>
      <c r="P559" s="435"/>
      <c r="Q559" s="435"/>
      <c r="R559" s="435"/>
      <c r="S559" s="415"/>
      <c r="T559" s="435"/>
      <c r="U559" s="435"/>
    </row>
    <row r="560" spans="1:44" hidden="1">
      <c r="B560" s="435"/>
      <c r="C560" s="435"/>
      <c r="D560" s="415"/>
      <c r="E560" s="435"/>
      <c r="F560" s="435"/>
      <c r="G560" s="415"/>
      <c r="H560" s="435"/>
      <c r="I560" s="435"/>
      <c r="J560" s="435"/>
      <c r="K560" s="415"/>
      <c r="L560" s="435"/>
      <c r="M560" s="435"/>
      <c r="N560" s="435"/>
      <c r="O560" s="415"/>
      <c r="P560" s="435"/>
      <c r="Q560" s="435"/>
      <c r="R560" s="435"/>
      <c r="S560" s="415"/>
      <c r="T560" s="435"/>
      <c r="U560" s="435"/>
    </row>
    <row r="561" spans="1:44" hidden="1">
      <c r="A561" s="398" t="s">
        <v>458</v>
      </c>
      <c r="B561" s="435"/>
      <c r="C561" s="414"/>
      <c r="D561" s="415"/>
      <c r="E561" s="435"/>
      <c r="F561" s="435"/>
      <c r="G561" s="415"/>
      <c r="H561" s="435"/>
      <c r="I561" s="435"/>
      <c r="J561" s="435"/>
      <c r="K561" s="415"/>
      <c r="L561" s="435"/>
      <c r="M561" s="435"/>
      <c r="N561" s="435"/>
      <c r="O561" s="415"/>
      <c r="P561" s="435"/>
      <c r="Q561" s="435"/>
      <c r="R561" s="435"/>
      <c r="S561" s="415"/>
      <c r="T561" s="435"/>
      <c r="U561" s="435"/>
    </row>
    <row r="562" spans="1:44" hidden="1">
      <c r="A562" s="398" t="s">
        <v>490</v>
      </c>
      <c r="B562" s="435"/>
      <c r="C562" s="414">
        <v>0</v>
      </c>
      <c r="D562" s="450">
        <v>264</v>
      </c>
      <c r="F562" s="413">
        <f>ROUND(D562*$C562,0)</f>
        <v>0</v>
      </c>
      <c r="G562" s="450">
        <v>268</v>
      </c>
      <c r="I562" s="413">
        <f>ROUND(G562*$C562,0)</f>
        <v>0</v>
      </c>
      <c r="J562" s="413"/>
      <c r="K562" s="450">
        <v>264</v>
      </c>
      <c r="M562" s="413">
        <v>0</v>
      </c>
      <c r="N562" s="413"/>
      <c r="O562" s="450" t="s">
        <v>65</v>
      </c>
      <c r="Q562" s="413">
        <v>0</v>
      </c>
      <c r="R562" s="413"/>
      <c r="S562" s="450" t="s">
        <v>65</v>
      </c>
      <c r="U562" s="413">
        <v>0</v>
      </c>
    </row>
    <row r="563" spans="1:44" hidden="1">
      <c r="A563" s="398" t="s">
        <v>491</v>
      </c>
      <c r="B563" s="435"/>
      <c r="C563" s="414">
        <v>0</v>
      </c>
      <c r="D563" s="450">
        <v>98</v>
      </c>
      <c r="F563" s="413">
        <f>ROUND(D563*$C563,0)</f>
        <v>0</v>
      </c>
      <c r="G563" s="450">
        <v>100</v>
      </c>
      <c r="I563" s="413">
        <f>ROUND(G563*$C563,0)</f>
        <v>0</v>
      </c>
      <c r="J563" s="413"/>
      <c r="K563" s="450">
        <v>98</v>
      </c>
      <c r="M563" s="413">
        <v>0</v>
      </c>
      <c r="N563" s="413"/>
      <c r="O563" s="450" t="s">
        <v>65</v>
      </c>
      <c r="Q563" s="413">
        <v>0</v>
      </c>
      <c r="R563" s="413"/>
      <c r="S563" s="450" t="s">
        <v>65</v>
      </c>
      <c r="U563" s="413">
        <v>0</v>
      </c>
    </row>
    <row r="564" spans="1:44" hidden="1">
      <c r="A564" s="398" t="s">
        <v>492</v>
      </c>
      <c r="B564" s="435"/>
      <c r="C564" s="414">
        <v>0</v>
      </c>
      <c r="D564" s="450">
        <v>195</v>
      </c>
      <c r="E564" s="460"/>
      <c r="F564" s="413">
        <f>ROUND(D564*$C564,0)</f>
        <v>0</v>
      </c>
      <c r="G564" s="450">
        <v>200</v>
      </c>
      <c r="H564" s="460"/>
      <c r="I564" s="413">
        <f>ROUND(G564*$C564,0)</f>
        <v>0</v>
      </c>
      <c r="J564" s="413"/>
      <c r="K564" s="450">
        <v>195</v>
      </c>
      <c r="L564" s="460"/>
      <c r="M564" s="413">
        <v>0</v>
      </c>
      <c r="N564" s="413"/>
      <c r="O564" s="450" t="s">
        <v>65</v>
      </c>
      <c r="P564" s="460"/>
      <c r="Q564" s="413">
        <v>0</v>
      </c>
      <c r="R564" s="413"/>
      <c r="S564" s="450" t="s">
        <v>65</v>
      </c>
      <c r="T564" s="460"/>
      <c r="U564" s="413">
        <v>0</v>
      </c>
    </row>
    <row r="565" spans="1:44" hidden="1">
      <c r="A565" s="398" t="s">
        <v>459</v>
      </c>
      <c r="B565" s="435"/>
      <c r="C565" s="414">
        <f>SUM(C562:C564)</f>
        <v>0</v>
      </c>
      <c r="D565" s="450"/>
      <c r="F565" s="413"/>
      <c r="G565" s="450"/>
      <c r="I565" s="413"/>
      <c r="J565" s="413"/>
      <c r="K565" s="450"/>
      <c r="M565" s="413"/>
      <c r="N565" s="413"/>
      <c r="O565" s="450"/>
      <c r="Q565" s="413"/>
      <c r="R565" s="413"/>
      <c r="S565" s="450"/>
      <c r="U565" s="413"/>
    </row>
    <row r="566" spans="1:44" hidden="1">
      <c r="A566" s="398" t="s">
        <v>491</v>
      </c>
      <c r="B566" s="435"/>
      <c r="C566" s="414">
        <v>0</v>
      </c>
      <c r="D566" s="450">
        <v>1.79</v>
      </c>
      <c r="E566" s="398" t="s">
        <v>65</v>
      </c>
      <c r="F566" s="413">
        <f>ROUND(D566*$C566,0)</f>
        <v>0</v>
      </c>
      <c r="G566" s="450">
        <v>1.83</v>
      </c>
      <c r="H566" s="398" t="s">
        <v>65</v>
      </c>
      <c r="I566" s="413">
        <f>ROUND(G566*$C566,0)</f>
        <v>0</v>
      </c>
      <c r="J566" s="413"/>
      <c r="K566" s="450">
        <v>1.79</v>
      </c>
      <c r="L566" s="398" t="s">
        <v>65</v>
      </c>
      <c r="M566" s="413">
        <v>0</v>
      </c>
      <c r="N566" s="413"/>
      <c r="O566" s="450" t="s">
        <v>65</v>
      </c>
      <c r="P566" s="398" t="s">
        <v>65</v>
      </c>
      <c r="Q566" s="413">
        <v>0</v>
      </c>
      <c r="R566" s="413"/>
      <c r="S566" s="450" t="s">
        <v>65</v>
      </c>
      <c r="T566" s="398" t="s">
        <v>65</v>
      </c>
      <c r="U566" s="413">
        <v>0</v>
      </c>
    </row>
    <row r="567" spans="1:44" hidden="1">
      <c r="A567" s="398" t="s">
        <v>492</v>
      </c>
      <c r="B567" s="435"/>
      <c r="C567" s="414">
        <v>0</v>
      </c>
      <c r="D567" s="450">
        <v>1.46</v>
      </c>
      <c r="E567" s="398" t="s">
        <v>65</v>
      </c>
      <c r="F567" s="413">
        <f>ROUND(D567*$C567,0)</f>
        <v>0</v>
      </c>
      <c r="G567" s="450">
        <v>1.5</v>
      </c>
      <c r="H567" s="398" t="s">
        <v>65</v>
      </c>
      <c r="I567" s="413">
        <f>ROUND(G567*$C567,0)</f>
        <v>0</v>
      </c>
      <c r="J567" s="413"/>
      <c r="K567" s="450">
        <v>1.46</v>
      </c>
      <c r="L567" s="398" t="s">
        <v>65</v>
      </c>
      <c r="M567" s="413">
        <v>0</v>
      </c>
      <c r="N567" s="413"/>
      <c r="O567" s="450" t="s">
        <v>65</v>
      </c>
      <c r="P567" s="398" t="s">
        <v>65</v>
      </c>
      <c r="Q567" s="413">
        <v>0</v>
      </c>
      <c r="R567" s="413"/>
      <c r="S567" s="450" t="s">
        <v>65</v>
      </c>
      <c r="T567" s="398" t="s">
        <v>65</v>
      </c>
      <c r="U567" s="413">
        <v>0</v>
      </c>
    </row>
    <row r="568" spans="1:44" hidden="1">
      <c r="A568" s="398" t="s">
        <v>493</v>
      </c>
      <c r="B568" s="435"/>
      <c r="C568" s="414"/>
      <c r="D568" s="450"/>
      <c r="F568" s="413"/>
      <c r="G568" s="450"/>
      <c r="I568" s="413"/>
      <c r="J568" s="413"/>
      <c r="K568" s="450"/>
      <c r="M568" s="413"/>
      <c r="N568" s="413"/>
      <c r="O568" s="450"/>
      <c r="Q568" s="413"/>
      <c r="R568" s="413"/>
      <c r="S568" s="450"/>
      <c r="U568" s="413"/>
    </row>
    <row r="569" spans="1:44" hidden="1">
      <c r="A569" s="398" t="s">
        <v>494</v>
      </c>
      <c r="B569" s="435"/>
      <c r="C569" s="414">
        <v>0</v>
      </c>
      <c r="D569" s="450">
        <v>5.47</v>
      </c>
      <c r="F569" s="413">
        <f>ROUND(D569*$C569,0)</f>
        <v>0</v>
      </c>
      <c r="G569" s="450">
        <v>5.6</v>
      </c>
      <c r="I569" s="413">
        <f>ROUND(G569*$C569,0)</f>
        <v>0</v>
      </c>
      <c r="J569" s="413"/>
      <c r="K569" s="450" t="e">
        <v>#REF!</v>
      </c>
      <c r="M569" s="413" t="e">
        <v>#REF!</v>
      </c>
      <c r="N569" s="413"/>
      <c r="O569" s="450">
        <v>0</v>
      </c>
      <c r="Q569" s="413">
        <v>0</v>
      </c>
      <c r="R569" s="413"/>
      <c r="S569" s="450">
        <v>0</v>
      </c>
      <c r="U569" s="413">
        <v>0</v>
      </c>
    </row>
    <row r="570" spans="1:44" hidden="1">
      <c r="A570" s="398" t="s">
        <v>495</v>
      </c>
      <c r="B570" s="435"/>
      <c r="C570" s="414"/>
      <c r="D570" s="488"/>
      <c r="E570" s="413"/>
      <c r="F570" s="413"/>
      <c r="G570" s="488"/>
      <c r="H570" s="413"/>
      <c r="I570" s="413"/>
      <c r="J570" s="413"/>
      <c r="K570" s="488"/>
      <c r="L570" s="413"/>
      <c r="M570" s="413"/>
      <c r="N570" s="413"/>
      <c r="O570" s="488"/>
      <c r="P570" s="413"/>
      <c r="Q570" s="413"/>
      <c r="R570" s="413"/>
      <c r="S570" s="488"/>
      <c r="T570" s="413"/>
      <c r="U570" s="413"/>
    </row>
    <row r="571" spans="1:44" hidden="1">
      <c r="A571" s="398" t="s">
        <v>496</v>
      </c>
      <c r="B571" s="435"/>
      <c r="C571" s="414">
        <v>0</v>
      </c>
      <c r="D571" s="469">
        <v>5.7730000000000006</v>
      </c>
      <c r="E571" s="413" t="s">
        <v>429</v>
      </c>
      <c r="F571" s="413">
        <f>ROUND($C571*D571/100,0)</f>
        <v>0</v>
      </c>
      <c r="G571" s="469">
        <v>5.9119999999999999</v>
      </c>
      <c r="H571" s="413" t="s">
        <v>429</v>
      </c>
      <c r="I571" s="413">
        <f>ROUND($C571*G571/100,0)</f>
        <v>0</v>
      </c>
      <c r="J571" s="413"/>
      <c r="K571" s="469" t="s">
        <v>65</v>
      </c>
      <c r="L571" s="413" t="s">
        <v>429</v>
      </c>
      <c r="M571" s="413">
        <v>0</v>
      </c>
      <c r="N571" s="413"/>
      <c r="O571" s="469" t="e">
        <v>#REF!</v>
      </c>
      <c r="P571" s="413" t="s">
        <v>429</v>
      </c>
      <c r="Q571" s="413" t="e">
        <v>#REF!</v>
      </c>
      <c r="R571" s="413"/>
      <c r="S571" s="469" t="e">
        <v>#REF!</v>
      </c>
      <c r="T571" s="413" t="s">
        <v>429</v>
      </c>
      <c r="U571" s="413" t="e">
        <v>#REF!</v>
      </c>
    </row>
    <row r="572" spans="1:44" hidden="1">
      <c r="A572" s="398" t="s">
        <v>463</v>
      </c>
      <c r="B572" s="435"/>
      <c r="C572" s="414">
        <v>0</v>
      </c>
      <c r="D572" s="469">
        <v>5.2879999999999994</v>
      </c>
      <c r="E572" s="413" t="s">
        <v>429</v>
      </c>
      <c r="F572" s="413">
        <f>ROUND($C572*D572/100,0)</f>
        <v>0</v>
      </c>
      <c r="G572" s="469">
        <v>5.41</v>
      </c>
      <c r="H572" s="413" t="s">
        <v>429</v>
      </c>
      <c r="I572" s="413">
        <f>ROUND($C572*G572/100,0)</f>
        <v>0</v>
      </c>
      <c r="J572" s="413"/>
      <c r="K572" s="469" t="s">
        <v>65</v>
      </c>
      <c r="L572" s="413" t="s">
        <v>429</v>
      </c>
      <c r="M572" s="413">
        <v>0</v>
      </c>
      <c r="N572" s="413"/>
      <c r="O572" s="469" t="e">
        <v>#REF!</v>
      </c>
      <c r="P572" s="413" t="s">
        <v>429</v>
      </c>
      <c r="Q572" s="413" t="e">
        <v>#REF!</v>
      </c>
      <c r="R572" s="413"/>
      <c r="S572" s="469" t="e">
        <v>#REF!</v>
      </c>
      <c r="T572" s="413" t="s">
        <v>429</v>
      </c>
      <c r="U572" s="413" t="e">
        <v>#REF!</v>
      </c>
    </row>
    <row r="573" spans="1:44" hidden="1">
      <c r="A573" s="398" t="s">
        <v>464</v>
      </c>
      <c r="B573" s="435"/>
      <c r="C573" s="414">
        <v>0</v>
      </c>
      <c r="D573" s="489">
        <v>57</v>
      </c>
      <c r="E573" s="413" t="s">
        <v>429</v>
      </c>
      <c r="F573" s="413">
        <f>ROUND(D573*$C573/100,0)</f>
        <v>0</v>
      </c>
      <c r="G573" s="489">
        <v>58</v>
      </c>
      <c r="H573" s="413" t="s">
        <v>429</v>
      </c>
      <c r="I573" s="413">
        <f>ROUND(G573*$C573,0)</f>
        <v>0</v>
      </c>
      <c r="J573" s="413"/>
      <c r="K573" s="489" t="s">
        <v>65</v>
      </c>
      <c r="L573" s="413" t="s">
        <v>429</v>
      </c>
      <c r="M573" s="413">
        <v>0</v>
      </c>
      <c r="N573" s="413"/>
      <c r="O573" s="489" t="e">
        <v>#DIV/0!</v>
      </c>
      <c r="P573" s="413" t="s">
        <v>429</v>
      </c>
      <c r="Q573" s="413" t="e">
        <v>#DIV/0!</v>
      </c>
      <c r="R573" s="413"/>
      <c r="S573" s="489" t="e">
        <v>#DIV/0!</v>
      </c>
      <c r="T573" s="413" t="s">
        <v>429</v>
      </c>
      <c r="U573" s="413" t="e">
        <v>#DIV/0!</v>
      </c>
    </row>
    <row r="574" spans="1:44" hidden="1">
      <c r="A574" s="398" t="s">
        <v>497</v>
      </c>
      <c r="B574" s="435"/>
      <c r="C574" s="414">
        <v>0</v>
      </c>
      <c r="D574" s="365">
        <v>0.06</v>
      </c>
      <c r="E574" s="413" t="s">
        <v>429</v>
      </c>
      <c r="F574" s="413">
        <f>ROUND($C574*D574/100,0)</f>
        <v>0</v>
      </c>
      <c r="G574" s="470">
        <v>0.06</v>
      </c>
      <c r="H574" s="413" t="s">
        <v>429</v>
      </c>
      <c r="I574" s="413">
        <f>ROUND($C574*G574/100,0)</f>
        <v>0</v>
      </c>
      <c r="J574" s="413"/>
      <c r="K574" s="470" t="s">
        <v>65</v>
      </c>
      <c r="L574" s="413" t="s">
        <v>429</v>
      </c>
      <c r="M574" s="413">
        <v>0</v>
      </c>
      <c r="N574" s="413"/>
      <c r="O574" s="470" t="e">
        <v>#DIV/0!</v>
      </c>
      <c r="P574" s="413" t="s">
        <v>429</v>
      </c>
      <c r="Q574" s="413" t="e">
        <v>#DIV/0!</v>
      </c>
      <c r="R574" s="413"/>
      <c r="S574" s="470" t="e">
        <v>#DIV/0!</v>
      </c>
      <c r="T574" s="413" t="s">
        <v>429</v>
      </c>
      <c r="U574" s="413" t="e">
        <v>#DIV/0!</v>
      </c>
    </row>
    <row r="575" spans="1:44" s="264" customFormat="1" hidden="1">
      <c r="A575" s="264" t="s">
        <v>498</v>
      </c>
      <c r="C575" s="265">
        <f>C571+C572</f>
        <v>0</v>
      </c>
      <c r="D575" s="263">
        <v>0</v>
      </c>
      <c r="F575" s="266"/>
      <c r="G575" s="469">
        <v>0</v>
      </c>
      <c r="H575" s="267" t="s">
        <v>429</v>
      </c>
      <c r="I575" s="267">
        <f t="shared" ref="I575:I576" si="123">ROUND($C575*G575/100,0)</f>
        <v>0</v>
      </c>
      <c r="J575" s="267"/>
      <c r="K575" s="469" t="s">
        <v>65</v>
      </c>
      <c r="L575" s="267" t="s">
        <v>429</v>
      </c>
      <c r="M575" s="413">
        <v>0</v>
      </c>
      <c r="N575" s="267"/>
      <c r="O575" s="469" t="s">
        <v>65</v>
      </c>
      <c r="P575" s="267" t="s">
        <v>429</v>
      </c>
      <c r="Q575" s="413">
        <v>0</v>
      </c>
      <c r="R575" s="267"/>
      <c r="S575" s="469">
        <v>0</v>
      </c>
      <c r="T575" s="267" t="s">
        <v>429</v>
      </c>
      <c r="U575" s="413">
        <v>0</v>
      </c>
      <c r="W575" s="420"/>
      <c r="Z575" s="423"/>
      <c r="AA575" s="423"/>
      <c r="AR575" s="267"/>
    </row>
    <row r="576" spans="1:44" s="264" customFormat="1" hidden="1">
      <c r="A576" s="264" t="s">
        <v>499</v>
      </c>
      <c r="C576" s="265">
        <f>C572+C573</f>
        <v>0</v>
      </c>
      <c r="D576" s="263">
        <v>0</v>
      </c>
      <c r="F576" s="266"/>
      <c r="G576" s="469">
        <v>0</v>
      </c>
      <c r="I576" s="267">
        <f t="shared" si="123"/>
        <v>0</v>
      </c>
      <c r="J576" s="267"/>
      <c r="K576" s="469" t="s">
        <v>65</v>
      </c>
      <c r="M576" s="413">
        <v>0</v>
      </c>
      <c r="N576" s="267"/>
      <c r="O576" s="469" t="s">
        <v>65</v>
      </c>
      <c r="Q576" s="413">
        <v>0</v>
      </c>
      <c r="R576" s="267"/>
      <c r="S576" s="469">
        <v>0</v>
      </c>
      <c r="U576" s="413">
        <v>0</v>
      </c>
      <c r="W576" s="420"/>
      <c r="Z576" s="423"/>
      <c r="AA576" s="423"/>
      <c r="AR576" s="267"/>
    </row>
    <row r="577" spans="1:21" hidden="1">
      <c r="A577" s="490" t="s">
        <v>471</v>
      </c>
      <c r="B577" s="435" t="s">
        <v>65</v>
      </c>
      <c r="C577" s="414"/>
      <c r="D577" s="467">
        <v>-0.01</v>
      </c>
      <c r="E577" s="491"/>
      <c r="F577" s="491"/>
      <c r="G577" s="467">
        <v>-0.01</v>
      </c>
      <c r="H577" s="491"/>
      <c r="I577" s="415"/>
      <c r="J577" s="415"/>
      <c r="K577" s="467">
        <v>-0.01</v>
      </c>
      <c r="L577" s="491"/>
      <c r="M577" s="415"/>
      <c r="N577" s="415"/>
      <c r="O577" s="467">
        <v>-0.01</v>
      </c>
      <c r="P577" s="491"/>
      <c r="Q577" s="415"/>
      <c r="R577" s="415"/>
      <c r="S577" s="467">
        <v>-0.01</v>
      </c>
      <c r="T577" s="491"/>
      <c r="U577" s="415"/>
    </row>
    <row r="578" spans="1:21" hidden="1">
      <c r="A578" s="398" t="s">
        <v>490</v>
      </c>
      <c r="B578" s="435"/>
      <c r="C578" s="414">
        <v>0</v>
      </c>
      <c r="D578" s="450">
        <v>264</v>
      </c>
      <c r="F578" s="413">
        <f t="shared" ref="F578:F583" si="124">ROUND(D578*$C578*$D$577,0)</f>
        <v>0</v>
      </c>
      <c r="G578" s="450">
        <f>G562</f>
        <v>268</v>
      </c>
      <c r="I578" s="413">
        <f t="shared" ref="I578:I583" si="125">ROUND(G578*$C578*$G$577,0)</f>
        <v>0</v>
      </c>
      <c r="J578" s="413"/>
      <c r="K578" s="450">
        <f>K562</f>
        <v>264</v>
      </c>
      <c r="M578" s="413" t="e">
        <v>#REF!</v>
      </c>
      <c r="N578" s="413"/>
      <c r="O578" s="450" t="str">
        <f>O562</f>
        <v xml:space="preserve"> </v>
      </c>
      <c r="Q578" s="413" t="e">
        <v>#REF!</v>
      </c>
      <c r="R578" s="413"/>
      <c r="S578" s="450" t="str">
        <f>S562</f>
        <v xml:space="preserve"> </v>
      </c>
      <c r="U578" s="413" t="e">
        <v>#REF!</v>
      </c>
    </row>
    <row r="579" spans="1:21" hidden="1">
      <c r="A579" s="398" t="s">
        <v>491</v>
      </c>
      <c r="B579" s="435"/>
      <c r="C579" s="414">
        <v>0</v>
      </c>
      <c r="D579" s="450">
        <v>98</v>
      </c>
      <c r="F579" s="413">
        <f t="shared" si="124"/>
        <v>0</v>
      </c>
      <c r="G579" s="450">
        <f>G563</f>
        <v>100</v>
      </c>
      <c r="I579" s="413">
        <f t="shared" si="125"/>
        <v>0</v>
      </c>
      <c r="J579" s="413"/>
      <c r="K579" s="450">
        <f>K563</f>
        <v>98</v>
      </c>
      <c r="M579" s="413" t="e">
        <v>#REF!</v>
      </c>
      <c r="N579" s="413"/>
      <c r="O579" s="450" t="str">
        <f>O563</f>
        <v xml:space="preserve"> </v>
      </c>
      <c r="Q579" s="413" t="e">
        <v>#REF!</v>
      </c>
      <c r="R579" s="413"/>
      <c r="S579" s="450" t="str">
        <f>S563</f>
        <v xml:space="preserve"> </v>
      </c>
      <c r="U579" s="413" t="e">
        <v>#REF!</v>
      </c>
    </row>
    <row r="580" spans="1:21" hidden="1">
      <c r="A580" s="398" t="s">
        <v>492</v>
      </c>
      <c r="B580" s="435"/>
      <c r="C580" s="414">
        <v>0</v>
      </c>
      <c r="D580" s="450">
        <v>195</v>
      </c>
      <c r="E580" s="460"/>
      <c r="F580" s="413">
        <f t="shared" si="124"/>
        <v>0</v>
      </c>
      <c r="G580" s="450">
        <f>G564</f>
        <v>200</v>
      </c>
      <c r="H580" s="460"/>
      <c r="I580" s="413">
        <f t="shared" si="125"/>
        <v>0</v>
      </c>
      <c r="J580" s="413"/>
      <c r="K580" s="450">
        <f>K564</f>
        <v>195</v>
      </c>
      <c r="L580" s="460"/>
      <c r="M580" s="413" t="e">
        <v>#REF!</v>
      </c>
      <c r="N580" s="413"/>
      <c r="O580" s="450" t="str">
        <f>O564</f>
        <v xml:space="preserve"> </v>
      </c>
      <c r="P580" s="460"/>
      <c r="Q580" s="413" t="e">
        <v>#REF!</v>
      </c>
      <c r="R580" s="413"/>
      <c r="S580" s="450" t="str">
        <f>S564</f>
        <v xml:space="preserve"> </v>
      </c>
      <c r="T580" s="460"/>
      <c r="U580" s="413" t="e">
        <v>#REF!</v>
      </c>
    </row>
    <row r="581" spans="1:21" hidden="1">
      <c r="A581" s="398" t="s">
        <v>491</v>
      </c>
      <c r="B581" s="435"/>
      <c r="C581" s="414">
        <v>0</v>
      </c>
      <c r="D581" s="450">
        <v>1.79</v>
      </c>
      <c r="E581" s="398" t="s">
        <v>65</v>
      </c>
      <c r="F581" s="413">
        <f t="shared" si="124"/>
        <v>0</v>
      </c>
      <c r="G581" s="450">
        <f>G566</f>
        <v>1.83</v>
      </c>
      <c r="H581" s="398" t="s">
        <v>65</v>
      </c>
      <c r="I581" s="413">
        <f t="shared" si="125"/>
        <v>0</v>
      </c>
      <c r="J581" s="413"/>
      <c r="K581" s="450">
        <f>K566</f>
        <v>1.79</v>
      </c>
      <c r="L581" s="398" t="s">
        <v>65</v>
      </c>
      <c r="M581" s="413" t="e">
        <v>#REF!</v>
      </c>
      <c r="N581" s="413"/>
      <c r="O581" s="450" t="str">
        <f>O566</f>
        <v xml:space="preserve"> </v>
      </c>
      <c r="P581" s="398" t="s">
        <v>65</v>
      </c>
      <c r="Q581" s="413" t="e">
        <v>#REF!</v>
      </c>
      <c r="R581" s="413"/>
      <c r="S581" s="450" t="str">
        <f>S566</f>
        <v xml:space="preserve"> </v>
      </c>
      <c r="T581" s="398" t="s">
        <v>65</v>
      </c>
      <c r="U581" s="413" t="e">
        <v>#REF!</v>
      </c>
    </row>
    <row r="582" spans="1:21" hidden="1">
      <c r="A582" s="398" t="s">
        <v>492</v>
      </c>
      <c r="B582" s="435"/>
      <c r="C582" s="414">
        <v>0</v>
      </c>
      <c r="D582" s="450">
        <v>1.46</v>
      </c>
      <c r="E582" s="398" t="s">
        <v>65</v>
      </c>
      <c r="F582" s="413">
        <f t="shared" si="124"/>
        <v>0</v>
      </c>
      <c r="G582" s="450">
        <f>G567</f>
        <v>1.5</v>
      </c>
      <c r="H582" s="398" t="s">
        <v>65</v>
      </c>
      <c r="I582" s="413">
        <f t="shared" si="125"/>
        <v>0</v>
      </c>
      <c r="J582" s="413"/>
      <c r="K582" s="450">
        <f>K567</f>
        <v>1.46</v>
      </c>
      <c r="L582" s="398" t="s">
        <v>65</v>
      </c>
      <c r="M582" s="413" t="e">
        <v>#REF!</v>
      </c>
      <c r="N582" s="413"/>
      <c r="O582" s="450" t="str">
        <f>O567</f>
        <v xml:space="preserve"> </v>
      </c>
      <c r="P582" s="398" t="s">
        <v>65</v>
      </c>
      <c r="Q582" s="413" t="e">
        <v>#REF!</v>
      </c>
      <c r="R582" s="413"/>
      <c r="S582" s="450" t="str">
        <f>S567</f>
        <v xml:space="preserve"> </v>
      </c>
      <c r="T582" s="398" t="s">
        <v>65</v>
      </c>
      <c r="U582" s="413" t="e">
        <v>#REF!</v>
      </c>
    </row>
    <row r="583" spans="1:21" hidden="1">
      <c r="A583" s="398" t="s">
        <v>494</v>
      </c>
      <c r="B583" s="435"/>
      <c r="C583" s="414">
        <v>0</v>
      </c>
      <c r="D583" s="450">
        <v>5.47</v>
      </c>
      <c r="F583" s="413">
        <f t="shared" si="124"/>
        <v>0</v>
      </c>
      <c r="G583" s="450">
        <f>G569</f>
        <v>5.6</v>
      </c>
      <c r="I583" s="413">
        <f t="shared" si="125"/>
        <v>0</v>
      </c>
      <c r="J583" s="413"/>
      <c r="K583" s="450" t="e">
        <f>K569</f>
        <v>#REF!</v>
      </c>
      <c r="M583" s="413" t="e">
        <v>#REF!</v>
      </c>
      <c r="N583" s="413"/>
      <c r="O583" s="450">
        <f>O569</f>
        <v>0</v>
      </c>
      <c r="Q583" s="413" t="e">
        <v>#REF!</v>
      </c>
      <c r="R583" s="413"/>
      <c r="S583" s="450">
        <f>S569</f>
        <v>0</v>
      </c>
      <c r="U583" s="413" t="e">
        <v>#REF!</v>
      </c>
    </row>
    <row r="584" spans="1:21" hidden="1">
      <c r="A584" s="398" t="s">
        <v>496</v>
      </c>
      <c r="B584" s="435"/>
      <c r="C584" s="414">
        <v>0</v>
      </c>
      <c r="D584" s="463">
        <v>0</v>
      </c>
      <c r="E584" s="413" t="s">
        <v>429</v>
      </c>
      <c r="F584" s="413">
        <f>ROUND(D584/100*$C584*D577,0)</f>
        <v>0</v>
      </c>
      <c r="G584" s="450">
        <f>G570</f>
        <v>0</v>
      </c>
      <c r="H584" s="413" t="s">
        <v>429</v>
      </c>
      <c r="I584" s="413">
        <f>ROUND(G584/100*$C584*G577,0)</f>
        <v>0</v>
      </c>
      <c r="J584" s="413"/>
      <c r="K584" s="450">
        <f>K570</f>
        <v>0</v>
      </c>
      <c r="L584" s="413" t="s">
        <v>429</v>
      </c>
      <c r="M584" s="413">
        <v>0</v>
      </c>
      <c r="N584" s="413"/>
      <c r="O584" s="450">
        <f>O570</f>
        <v>0</v>
      </c>
      <c r="P584" s="413" t="s">
        <v>429</v>
      </c>
      <c r="Q584" s="413">
        <v>0</v>
      </c>
      <c r="R584" s="413"/>
      <c r="S584" s="450">
        <f>S570</f>
        <v>0</v>
      </c>
      <c r="T584" s="413" t="s">
        <v>429</v>
      </c>
      <c r="U584" s="413">
        <v>0</v>
      </c>
    </row>
    <row r="585" spans="1:21" hidden="1">
      <c r="A585" s="398" t="s">
        <v>463</v>
      </c>
      <c r="B585" s="435"/>
      <c r="C585" s="414">
        <v>0</v>
      </c>
      <c r="D585" s="492">
        <v>5.2879999999999994</v>
      </c>
      <c r="E585" s="413" t="s">
        <v>429</v>
      </c>
      <c r="F585" s="413">
        <f>ROUND(D585/100*$C585*D577,0)</f>
        <v>0</v>
      </c>
      <c r="G585" s="493">
        <f>G572</f>
        <v>5.41</v>
      </c>
      <c r="H585" s="413" t="s">
        <v>429</v>
      </c>
      <c r="I585" s="413">
        <f>ROUND(G585/100*$C585*G577,0)</f>
        <v>0</v>
      </c>
      <c r="J585" s="413"/>
      <c r="K585" s="493" t="str">
        <f>K572</f>
        <v xml:space="preserve"> </v>
      </c>
      <c r="L585" s="413" t="s">
        <v>429</v>
      </c>
      <c r="M585" s="413">
        <v>0</v>
      </c>
      <c r="N585" s="413"/>
      <c r="O585" s="493" t="e">
        <f>O572</f>
        <v>#REF!</v>
      </c>
      <c r="P585" s="413" t="s">
        <v>429</v>
      </c>
      <c r="Q585" s="413" t="e">
        <v>#REF!</v>
      </c>
      <c r="R585" s="413"/>
      <c r="S585" s="493" t="e">
        <f>S572</f>
        <v>#REF!</v>
      </c>
      <c r="T585" s="413" t="s">
        <v>429</v>
      </c>
      <c r="U585" s="413" t="e">
        <v>#REF!</v>
      </c>
    </row>
    <row r="586" spans="1:21" hidden="1">
      <c r="A586" s="398" t="s">
        <v>500</v>
      </c>
      <c r="B586" s="435"/>
      <c r="C586" s="414">
        <v>0</v>
      </c>
      <c r="D586" s="494">
        <v>57</v>
      </c>
      <c r="E586" s="413" t="s">
        <v>429</v>
      </c>
      <c r="F586" s="413">
        <f>ROUND(D586*$C586*$D$577,0)</f>
        <v>0</v>
      </c>
      <c r="G586" s="495">
        <f>G573</f>
        <v>58</v>
      </c>
      <c r="H586" s="413" t="s">
        <v>429</v>
      </c>
      <c r="I586" s="413">
        <f>ROUND(G586*$C586*$G$577,0)</f>
        <v>0</v>
      </c>
      <c r="J586" s="413"/>
      <c r="K586" s="495" t="str">
        <f>K573</f>
        <v xml:space="preserve"> </v>
      </c>
      <c r="L586" s="413" t="s">
        <v>429</v>
      </c>
      <c r="M586" s="413" t="e">
        <v>#REF!</v>
      </c>
      <c r="N586" s="413"/>
      <c r="O586" s="495" t="e">
        <f>O573</f>
        <v>#DIV/0!</v>
      </c>
      <c r="P586" s="413" t="s">
        <v>429</v>
      </c>
      <c r="Q586" s="413" t="e">
        <v>#DIV/0!</v>
      </c>
      <c r="R586" s="413"/>
      <c r="S586" s="495" t="e">
        <f>S573</f>
        <v>#DIV/0!</v>
      </c>
      <c r="T586" s="413" t="s">
        <v>429</v>
      </c>
      <c r="U586" s="413" t="e">
        <v>#DIV/0!</v>
      </c>
    </row>
    <row r="587" spans="1:21" hidden="1">
      <c r="A587" s="398" t="s">
        <v>501</v>
      </c>
      <c r="B587" s="435"/>
      <c r="C587" s="414">
        <v>0</v>
      </c>
      <c r="D587" s="417">
        <v>0.06</v>
      </c>
      <c r="E587" s="413" t="s">
        <v>429</v>
      </c>
      <c r="F587" s="413">
        <f>ROUND(D587/100*$C587*D577,0)</f>
        <v>0</v>
      </c>
      <c r="G587" s="365">
        <f>G574</f>
        <v>0.06</v>
      </c>
      <c r="H587" s="413" t="s">
        <v>429</v>
      </c>
      <c r="I587" s="413">
        <f>ROUND(G587/100*$C587*G577,0)</f>
        <v>0</v>
      </c>
      <c r="J587" s="413"/>
      <c r="K587" s="365" t="str">
        <f>K574</f>
        <v xml:space="preserve"> </v>
      </c>
      <c r="L587" s="413" t="s">
        <v>429</v>
      </c>
      <c r="M587" s="413">
        <v>0</v>
      </c>
      <c r="N587" s="413"/>
      <c r="O587" s="365" t="e">
        <f>O574</f>
        <v>#DIV/0!</v>
      </c>
      <c r="P587" s="413" t="s">
        <v>429</v>
      </c>
      <c r="Q587" s="413" t="e">
        <v>#DIV/0!</v>
      </c>
      <c r="R587" s="413"/>
      <c r="S587" s="365" t="e">
        <f>S574</f>
        <v>#DIV/0!</v>
      </c>
      <c r="T587" s="413" t="s">
        <v>429</v>
      </c>
      <c r="U587" s="413" t="e">
        <v>#DIV/0!</v>
      </c>
    </row>
    <row r="588" spans="1:21" hidden="1">
      <c r="A588" s="398" t="s">
        <v>502</v>
      </c>
      <c r="B588" s="435"/>
      <c r="C588" s="414">
        <v>0</v>
      </c>
      <c r="D588" s="463">
        <v>60</v>
      </c>
      <c r="E588" s="496" t="s">
        <v>65</v>
      </c>
      <c r="F588" s="413">
        <f>ROUND(D588*$C588,0)</f>
        <v>0</v>
      </c>
      <c r="G588" s="463">
        <v>60</v>
      </c>
      <c r="H588" s="496" t="s">
        <v>65</v>
      </c>
      <c r="I588" s="413">
        <f>ROUND(G588*$C588,0)</f>
        <v>0</v>
      </c>
      <c r="J588" s="413"/>
      <c r="K588" s="463">
        <v>60</v>
      </c>
      <c r="L588" s="496" t="s">
        <v>65</v>
      </c>
      <c r="M588" s="413">
        <v>0</v>
      </c>
      <c r="N588" s="413"/>
      <c r="O588" s="463">
        <v>60</v>
      </c>
      <c r="P588" s="496" t="s">
        <v>65</v>
      </c>
      <c r="Q588" s="413">
        <v>0</v>
      </c>
      <c r="R588" s="413"/>
      <c r="S588" s="463">
        <v>60</v>
      </c>
      <c r="T588" s="496" t="s">
        <v>65</v>
      </c>
      <c r="U588" s="413">
        <v>0</v>
      </c>
    </row>
    <row r="589" spans="1:21" hidden="1">
      <c r="A589" s="398" t="s">
        <v>503</v>
      </c>
      <c r="B589" s="435"/>
      <c r="C589" s="414">
        <v>0</v>
      </c>
      <c r="D589" s="470">
        <v>-30</v>
      </c>
      <c r="E589" s="413" t="s">
        <v>429</v>
      </c>
      <c r="F589" s="413">
        <f>ROUND(D589*$C589*$D$577,0)</f>
        <v>0</v>
      </c>
      <c r="G589" s="470">
        <v>-30</v>
      </c>
      <c r="H589" s="413" t="s">
        <v>429</v>
      </c>
      <c r="I589" s="413">
        <f>ROUND(G589*$C589*$G$577,0)</f>
        <v>0</v>
      </c>
      <c r="J589" s="413"/>
      <c r="K589" s="470">
        <v>-30</v>
      </c>
      <c r="L589" s="413" t="s">
        <v>429</v>
      </c>
      <c r="M589" s="413" t="e">
        <v>#REF!</v>
      </c>
      <c r="N589" s="413"/>
      <c r="O589" s="470">
        <v>-30</v>
      </c>
      <c r="P589" s="413" t="s">
        <v>429</v>
      </c>
      <c r="Q589" s="413" t="e">
        <v>#REF!</v>
      </c>
      <c r="R589" s="413"/>
      <c r="S589" s="470">
        <v>-30</v>
      </c>
      <c r="T589" s="413" t="s">
        <v>429</v>
      </c>
      <c r="U589" s="413" t="e">
        <v>#REF!</v>
      </c>
    </row>
    <row r="590" spans="1:21" hidden="1">
      <c r="A590" s="398" t="s">
        <v>504</v>
      </c>
      <c r="B590" s="435"/>
      <c r="C590" s="414">
        <v>0</v>
      </c>
      <c r="D590" s="463">
        <v>2.7349999999999999</v>
      </c>
      <c r="E590" s="413"/>
      <c r="F590" s="413">
        <f>ROUND(D590*$C590*$D$577,0)</f>
        <v>0</v>
      </c>
      <c r="G590" s="450">
        <f>G583/2</f>
        <v>2.8</v>
      </c>
      <c r="H590" s="413"/>
      <c r="I590" s="413">
        <f>ROUND($C590*G590,0)</f>
        <v>0</v>
      </c>
      <c r="J590" s="413"/>
      <c r="K590" s="450" t="e">
        <f>K583/2</f>
        <v>#REF!</v>
      </c>
      <c r="L590" s="413"/>
      <c r="M590" s="413" t="e">
        <v>#REF!</v>
      </c>
      <c r="N590" s="413"/>
      <c r="O590" s="450">
        <f>O583/2</f>
        <v>0</v>
      </c>
      <c r="P590" s="413"/>
      <c r="Q590" s="413">
        <v>0</v>
      </c>
      <c r="R590" s="413"/>
      <c r="S590" s="450">
        <f>S583/2</f>
        <v>0</v>
      </c>
      <c r="T590" s="413"/>
      <c r="U590" s="413">
        <v>0</v>
      </c>
    </row>
    <row r="591" spans="1:21" hidden="1">
      <c r="A591" s="398" t="s">
        <v>505</v>
      </c>
      <c r="B591" s="435"/>
      <c r="C591" s="414">
        <v>0</v>
      </c>
      <c r="D591" s="463">
        <v>21.88</v>
      </c>
      <c r="E591" s="413"/>
      <c r="F591" s="413">
        <f>ROUND($C591*D591/100,0)</f>
        <v>0</v>
      </c>
      <c r="G591" s="450">
        <f>G583*4</f>
        <v>22.4</v>
      </c>
      <c r="H591" s="413"/>
      <c r="I591" s="413">
        <f>ROUND($C591*G591,0)</f>
        <v>0</v>
      </c>
      <c r="J591" s="413"/>
      <c r="K591" s="450" t="e">
        <f>K583*4</f>
        <v>#REF!</v>
      </c>
      <c r="L591" s="413"/>
      <c r="M591" s="413" t="e">
        <v>#REF!</v>
      </c>
      <c r="N591" s="413"/>
      <c r="O591" s="450">
        <f>O583*4</f>
        <v>0</v>
      </c>
      <c r="P591" s="413"/>
      <c r="Q591" s="413">
        <v>0</v>
      </c>
      <c r="R591" s="413"/>
      <c r="S591" s="450">
        <f>S583*4</f>
        <v>0</v>
      </c>
      <c r="T591" s="413"/>
      <c r="U591" s="413">
        <v>0</v>
      </c>
    </row>
    <row r="592" spans="1:21" hidden="1">
      <c r="A592" s="398" t="s">
        <v>506</v>
      </c>
      <c r="B592" s="435"/>
      <c r="C592" s="414">
        <v>0</v>
      </c>
      <c r="D592" s="469">
        <v>21.151999999999997</v>
      </c>
      <c r="E592" s="413" t="s">
        <v>429</v>
      </c>
      <c r="F592" s="413">
        <f>ROUND($C592*D592/100,0)</f>
        <v>0</v>
      </c>
      <c r="G592" s="469">
        <f>(G572)*4</f>
        <v>21.64</v>
      </c>
      <c r="H592" s="413" t="s">
        <v>429</v>
      </c>
      <c r="I592" s="413">
        <f>ROUND($C592*G592/100,0)</f>
        <v>0</v>
      </c>
      <c r="J592" s="413"/>
      <c r="K592" s="469">
        <f>(K572)*4</f>
        <v>0</v>
      </c>
      <c r="L592" s="413" t="s">
        <v>429</v>
      </c>
      <c r="M592" s="413">
        <v>0</v>
      </c>
      <c r="N592" s="413"/>
      <c r="O592" s="469" t="e">
        <f>(O572)*4</f>
        <v>#REF!</v>
      </c>
      <c r="P592" s="413" t="s">
        <v>429</v>
      </c>
      <c r="Q592" s="413" t="e">
        <v>#REF!</v>
      </c>
      <c r="R592" s="413"/>
      <c r="S592" s="469" t="e">
        <f>(S572)*4</f>
        <v>#REF!</v>
      </c>
      <c r="T592" s="413" t="s">
        <v>429</v>
      </c>
      <c r="U592" s="413" t="e">
        <v>#REF!</v>
      </c>
    </row>
    <row r="593" spans="1:44" s="264" customFormat="1" hidden="1">
      <c r="A593" s="264" t="s">
        <v>498</v>
      </c>
      <c r="C593" s="265">
        <f>C584+C585</f>
        <v>0</v>
      </c>
      <c r="D593" s="263">
        <v>0</v>
      </c>
      <c r="F593" s="266"/>
      <c r="G593" s="421">
        <f>G616</f>
        <v>0</v>
      </c>
      <c r="H593" s="264" t="s">
        <v>429</v>
      </c>
      <c r="I593" s="267">
        <f t="shared" ref="I593:I594" si="126">ROUND($C593*G593/100,0)</f>
        <v>0</v>
      </c>
      <c r="J593" s="267"/>
      <c r="K593" s="421" t="str">
        <f>K616</f>
        <v xml:space="preserve"> </v>
      </c>
      <c r="L593" s="264" t="s">
        <v>429</v>
      </c>
      <c r="M593" s="413">
        <v>0</v>
      </c>
      <c r="N593" s="267"/>
      <c r="O593" s="421" t="str">
        <f>O616</f>
        <v xml:space="preserve"> </v>
      </c>
      <c r="P593" s="264" t="s">
        <v>429</v>
      </c>
      <c r="Q593" s="413">
        <v>0</v>
      </c>
      <c r="R593" s="267"/>
      <c r="S593" s="421">
        <f>S616</f>
        <v>0</v>
      </c>
      <c r="T593" s="264" t="s">
        <v>429</v>
      </c>
      <c r="U593" s="413">
        <v>0</v>
      </c>
      <c r="W593" s="420"/>
      <c r="Z593" s="423"/>
      <c r="AA593" s="423"/>
      <c r="AR593" s="267"/>
    </row>
    <row r="594" spans="1:44" s="264" customFormat="1" hidden="1">
      <c r="A594" s="264" t="s">
        <v>499</v>
      </c>
      <c r="C594" s="265">
        <f>C585+C586</f>
        <v>0</v>
      </c>
      <c r="D594" s="263">
        <v>0</v>
      </c>
      <c r="F594" s="266"/>
      <c r="G594" s="421">
        <f>G617</f>
        <v>0</v>
      </c>
      <c r="H594" s="264" t="s">
        <v>429</v>
      </c>
      <c r="I594" s="267">
        <f t="shared" si="126"/>
        <v>0</v>
      </c>
      <c r="J594" s="267"/>
      <c r="K594" s="421" t="str">
        <f>K617</f>
        <v xml:space="preserve"> </v>
      </c>
      <c r="L594" s="264" t="s">
        <v>429</v>
      </c>
      <c r="M594" s="413">
        <v>0</v>
      </c>
      <c r="N594" s="267"/>
      <c r="O594" s="421" t="str">
        <f>O617</f>
        <v xml:space="preserve"> </v>
      </c>
      <c r="P594" s="264" t="s">
        <v>429</v>
      </c>
      <c r="Q594" s="413">
        <v>0</v>
      </c>
      <c r="R594" s="267"/>
      <c r="S594" s="421">
        <f>S617</f>
        <v>0</v>
      </c>
      <c r="T594" s="264" t="s">
        <v>429</v>
      </c>
      <c r="U594" s="413">
        <v>0</v>
      </c>
      <c r="W594" s="420"/>
      <c r="Z594" s="423"/>
      <c r="AA594" s="423"/>
      <c r="AR594" s="267"/>
    </row>
    <row r="595" spans="1:44" hidden="1">
      <c r="A595" s="435" t="s">
        <v>443</v>
      </c>
      <c r="B595" s="435"/>
      <c r="C595" s="414">
        <f>SUM(C571:C572)</f>
        <v>0</v>
      </c>
      <c r="D595" s="464"/>
      <c r="F595" s="415">
        <f>SUM(F562:F592)</f>
        <v>0</v>
      </c>
      <c r="G595" s="464"/>
      <c r="I595" s="415">
        <f>SUM(I562:I594)</f>
        <v>0</v>
      </c>
      <c r="J595" s="415"/>
      <c r="K595" s="464"/>
      <c r="M595" s="415" t="e">
        <f>SUM(M562:M594)</f>
        <v>#REF!</v>
      </c>
      <c r="N595" s="415"/>
      <c r="O595" s="464"/>
      <c r="Q595" s="415" t="e">
        <f>SUM(Q562:Q594)</f>
        <v>#REF!</v>
      </c>
      <c r="R595" s="415"/>
      <c r="S595" s="464"/>
      <c r="U595" s="415" t="e">
        <f>SUM(U562:U594)</f>
        <v>#REF!</v>
      </c>
    </row>
    <row r="596" spans="1:44" hidden="1">
      <c r="A596" s="435" t="s">
        <v>413</v>
      </c>
      <c r="B596" s="435"/>
      <c r="C596" s="484">
        <v>0</v>
      </c>
      <c r="F596" s="425">
        <v>0</v>
      </c>
      <c r="I596" s="425">
        <v>0</v>
      </c>
      <c r="J596" s="415"/>
      <c r="M596" s="425">
        <v>0</v>
      </c>
      <c r="N596" s="415"/>
      <c r="Q596" s="425">
        <v>0</v>
      </c>
      <c r="R596" s="415"/>
      <c r="U596" s="425">
        <v>0</v>
      </c>
      <c r="V596" s="439"/>
      <c r="W596" s="279"/>
    </row>
    <row r="597" spans="1:44" ht="16.5" hidden="1" thickBot="1">
      <c r="A597" s="435" t="s">
        <v>444</v>
      </c>
      <c r="B597" s="435"/>
      <c r="C597" s="497">
        <f>SUM(C595:C596)</f>
        <v>0</v>
      </c>
      <c r="D597" s="482"/>
      <c r="E597" s="477"/>
      <c r="F597" s="478">
        <f>SUM(F595:F596)</f>
        <v>0</v>
      </c>
      <c r="G597" s="482"/>
      <c r="H597" s="477"/>
      <c r="I597" s="478">
        <f>SUM(I595:I596)</f>
        <v>0</v>
      </c>
      <c r="J597" s="413"/>
      <c r="K597" s="482"/>
      <c r="L597" s="477"/>
      <c r="M597" s="478" t="e">
        <f>SUM(M595:M596)</f>
        <v>#REF!</v>
      </c>
      <c r="N597" s="478"/>
      <c r="O597" s="482"/>
      <c r="P597" s="477"/>
      <c r="Q597" s="478" t="e">
        <f>SUM(Q595:Q596)</f>
        <v>#REF!</v>
      </c>
      <c r="R597" s="478"/>
      <c r="S597" s="482"/>
      <c r="T597" s="477"/>
      <c r="U597" s="478" t="e">
        <f>SUM(U595:U596)</f>
        <v>#REF!</v>
      </c>
      <c r="V597" s="440"/>
      <c r="W597" s="441"/>
    </row>
    <row r="598" spans="1:44" hidden="1">
      <c r="A598" s="435"/>
      <c r="B598" s="498"/>
      <c r="C598" s="442"/>
      <c r="D598" s="418"/>
      <c r="E598" s="435"/>
      <c r="F598" s="415"/>
      <c r="G598" s="418"/>
      <c r="H598" s="435"/>
      <c r="I598" s="415"/>
      <c r="J598" s="415"/>
      <c r="K598" s="418"/>
      <c r="L598" s="435"/>
      <c r="M598" s="415"/>
      <c r="N598" s="415"/>
      <c r="O598" s="418"/>
      <c r="P598" s="435"/>
      <c r="Q598" s="415"/>
      <c r="R598" s="415"/>
      <c r="S598" s="418"/>
      <c r="T598" s="435"/>
      <c r="U598" s="415"/>
    </row>
    <row r="599" spans="1:44" hidden="1">
      <c r="A599" s="412" t="s">
        <v>507</v>
      </c>
      <c r="B599" s="435"/>
      <c r="C599" s="435"/>
      <c r="D599" s="415"/>
      <c r="E599" s="435"/>
      <c r="F599" s="435"/>
      <c r="G599" s="415"/>
      <c r="H599" s="435"/>
      <c r="I599" s="435"/>
      <c r="J599" s="435"/>
      <c r="K599" s="415"/>
      <c r="L599" s="435"/>
      <c r="M599" s="435"/>
      <c r="N599" s="435"/>
      <c r="O599" s="415"/>
      <c r="P599" s="435"/>
      <c r="Q599" s="435"/>
      <c r="R599" s="435"/>
      <c r="S599" s="415"/>
      <c r="T599" s="435"/>
      <c r="U599" s="435"/>
    </row>
    <row r="600" spans="1:44" hidden="1">
      <c r="A600" s="398" t="s">
        <v>509</v>
      </c>
      <c r="B600" s="435"/>
      <c r="C600" s="435"/>
      <c r="D600" s="415"/>
      <c r="E600" s="435"/>
      <c r="F600" s="435"/>
      <c r="G600" s="415"/>
      <c r="H600" s="435"/>
      <c r="I600" s="435"/>
      <c r="J600" s="435"/>
      <c r="K600" s="415"/>
      <c r="L600" s="435"/>
      <c r="M600" s="435"/>
      <c r="N600" s="435"/>
      <c r="O600" s="415"/>
      <c r="P600" s="435"/>
      <c r="Q600" s="435"/>
      <c r="R600" s="435"/>
      <c r="S600" s="415"/>
      <c r="T600" s="435"/>
      <c r="U600" s="435"/>
    </row>
    <row r="601" spans="1:44" hidden="1">
      <c r="B601" s="435"/>
      <c r="C601" s="435"/>
      <c r="D601" s="415"/>
      <c r="E601" s="435"/>
      <c r="F601" s="435"/>
      <c r="G601" s="415"/>
      <c r="H601" s="435"/>
      <c r="I601" s="435"/>
      <c r="J601" s="435"/>
      <c r="K601" s="415"/>
      <c r="L601" s="435"/>
      <c r="M601" s="435"/>
      <c r="N601" s="435"/>
      <c r="O601" s="415"/>
      <c r="P601" s="435"/>
      <c r="Q601" s="435"/>
      <c r="R601" s="435"/>
      <c r="S601" s="415"/>
      <c r="T601" s="435"/>
      <c r="U601" s="435"/>
    </row>
    <row r="602" spans="1:44" hidden="1">
      <c r="A602" s="398" t="s">
        <v>458</v>
      </c>
      <c r="B602" s="435"/>
      <c r="C602" s="414"/>
      <c r="D602" s="415"/>
      <c r="E602" s="435"/>
      <c r="F602" s="435"/>
      <c r="G602" s="415"/>
      <c r="H602" s="435"/>
      <c r="I602" s="435"/>
      <c r="J602" s="435"/>
      <c r="K602" s="415"/>
      <c r="L602" s="435"/>
      <c r="M602" s="435"/>
      <c r="N602" s="435"/>
      <c r="O602" s="415"/>
      <c r="P602" s="435"/>
      <c r="Q602" s="435"/>
      <c r="R602" s="435"/>
      <c r="S602" s="415"/>
      <c r="T602" s="435"/>
      <c r="U602" s="435"/>
      <c r="X602" s="499"/>
      <c r="Y602" s="499"/>
    </row>
    <row r="603" spans="1:44" hidden="1">
      <c r="A603" s="398" t="s">
        <v>490</v>
      </c>
      <c r="B603" s="435"/>
      <c r="C603" s="414">
        <f>C645+C683</f>
        <v>413.66666666666674</v>
      </c>
      <c r="D603" s="445">
        <v>264</v>
      </c>
      <c r="F603" s="413">
        <f>F645+F683</f>
        <v>109208</v>
      </c>
      <c r="G603" s="445">
        <v>268</v>
      </c>
      <c r="I603" s="413">
        <f>I645+I683</f>
        <v>110863</v>
      </c>
      <c r="J603" s="413"/>
      <c r="K603" s="445">
        <v>264</v>
      </c>
      <c r="M603" s="413">
        <v>109208</v>
      </c>
      <c r="N603" s="413"/>
      <c r="O603" s="445" t="s">
        <v>65</v>
      </c>
      <c r="Q603" s="413">
        <v>0</v>
      </c>
      <c r="R603" s="415"/>
      <c r="S603" s="445" t="s">
        <v>65</v>
      </c>
      <c r="T603" s="435"/>
      <c r="U603" s="415">
        <v>0</v>
      </c>
      <c r="X603" s="432"/>
      <c r="Y603" s="432"/>
      <c r="AG603" s="443"/>
      <c r="AH603" s="443"/>
    </row>
    <row r="604" spans="1:44" hidden="1">
      <c r="A604" s="398" t="s">
        <v>491</v>
      </c>
      <c r="B604" s="435"/>
      <c r="C604" s="414">
        <f>C646+C684</f>
        <v>8716.2666666666191</v>
      </c>
      <c r="D604" s="445">
        <v>98</v>
      </c>
      <c r="F604" s="413">
        <f>F646+F684</f>
        <v>854194</v>
      </c>
      <c r="G604" s="445">
        <v>100</v>
      </c>
      <c r="I604" s="413">
        <f>I646+I684</f>
        <v>871627</v>
      </c>
      <c r="J604" s="413"/>
      <c r="K604" s="445">
        <v>98</v>
      </c>
      <c r="M604" s="413">
        <v>854194</v>
      </c>
      <c r="N604" s="413"/>
      <c r="O604" s="445" t="s">
        <v>65</v>
      </c>
      <c r="Q604" s="413">
        <v>0</v>
      </c>
      <c r="R604" s="415"/>
      <c r="S604" s="445" t="s">
        <v>65</v>
      </c>
      <c r="T604" s="435"/>
      <c r="U604" s="415">
        <v>0</v>
      </c>
      <c r="X604" s="432"/>
      <c r="Y604" s="432"/>
      <c r="AA604" s="413"/>
      <c r="AB604" s="373"/>
      <c r="AC604" s="413"/>
      <c r="AD604" s="373"/>
      <c r="AE604" s="413"/>
      <c r="AF604" s="413"/>
      <c r="AG604" s="373"/>
      <c r="AH604" s="373"/>
      <c r="AJ604" s="299"/>
    </row>
    <row r="605" spans="1:44" hidden="1">
      <c r="A605" s="398" t="s">
        <v>492</v>
      </c>
      <c r="B605" s="435"/>
      <c r="C605" s="414">
        <f>C647+C685</f>
        <v>3900.3000000000029</v>
      </c>
      <c r="D605" s="445">
        <v>195</v>
      </c>
      <c r="E605" s="460"/>
      <c r="F605" s="413">
        <f>F647+F685</f>
        <v>760559</v>
      </c>
      <c r="G605" s="445">
        <v>200</v>
      </c>
      <c r="H605" s="460"/>
      <c r="I605" s="413">
        <f>I647+I685</f>
        <v>780060</v>
      </c>
      <c r="J605" s="413"/>
      <c r="K605" s="445">
        <v>195</v>
      </c>
      <c r="L605" s="460"/>
      <c r="M605" s="413">
        <v>760559</v>
      </c>
      <c r="N605" s="413"/>
      <c r="O605" s="445" t="s">
        <v>65</v>
      </c>
      <c r="P605" s="460"/>
      <c r="Q605" s="413">
        <v>0</v>
      </c>
      <c r="R605" s="415"/>
      <c r="S605" s="445" t="s">
        <v>65</v>
      </c>
      <c r="T605" s="435"/>
      <c r="U605" s="415">
        <v>0</v>
      </c>
      <c r="X605" s="432"/>
      <c r="Y605" s="432"/>
      <c r="AA605" s="413"/>
      <c r="AB605" s="373"/>
      <c r="AC605" s="413"/>
      <c r="AD605" s="373"/>
      <c r="AE605" s="413"/>
      <c r="AF605" s="413"/>
      <c r="AG605" s="373"/>
      <c r="AH605" s="373"/>
      <c r="AJ605" s="299"/>
    </row>
    <row r="606" spans="1:44" hidden="1">
      <c r="A606" s="398" t="s">
        <v>459</v>
      </c>
      <c r="B606" s="435"/>
      <c r="C606" s="414">
        <f>SUM(C603:C605)</f>
        <v>13030.233333333288</v>
      </c>
      <c r="D606" s="445"/>
      <c r="F606" s="413"/>
      <c r="G606" s="445"/>
      <c r="I606" s="413"/>
      <c r="J606" s="413"/>
      <c r="K606" s="445"/>
      <c r="M606" s="413"/>
      <c r="N606" s="413"/>
      <c r="O606" s="445"/>
      <c r="Q606" s="413"/>
      <c r="R606" s="413"/>
      <c r="S606" s="445"/>
      <c r="U606" s="413"/>
      <c r="AA606" s="413"/>
      <c r="AB606" s="373"/>
      <c r="AC606" s="413"/>
      <c r="AD606" s="373"/>
      <c r="AE606" s="413"/>
      <c r="AF606" s="413"/>
      <c r="AG606" s="373"/>
      <c r="AH606" s="373"/>
      <c r="AJ606" s="299"/>
    </row>
    <row r="607" spans="1:44" hidden="1">
      <c r="A607" s="398" t="s">
        <v>491</v>
      </c>
      <c r="B607" s="435"/>
      <c r="C607" s="414">
        <f>C649+C687</f>
        <v>1499067</v>
      </c>
      <c r="D607" s="445">
        <v>1.79</v>
      </c>
      <c r="E607" s="398" t="s">
        <v>65</v>
      </c>
      <c r="F607" s="413">
        <f>F649+F687</f>
        <v>2683330</v>
      </c>
      <c r="G607" s="445">
        <v>1.83</v>
      </c>
      <c r="H607" s="398" t="s">
        <v>65</v>
      </c>
      <c r="I607" s="413">
        <f>I649+I687</f>
        <v>2743292</v>
      </c>
      <c r="J607" s="413"/>
      <c r="K607" s="445">
        <v>1.79</v>
      </c>
      <c r="L607" s="398" t="s">
        <v>65</v>
      </c>
      <c r="M607" s="413">
        <v>2683330</v>
      </c>
      <c r="N607" s="413"/>
      <c r="O607" s="445" t="s">
        <v>65</v>
      </c>
      <c r="P607" s="398" t="s">
        <v>65</v>
      </c>
      <c r="Q607" s="413">
        <v>0</v>
      </c>
      <c r="R607" s="415"/>
      <c r="S607" s="445" t="s">
        <v>65</v>
      </c>
      <c r="T607" s="435"/>
      <c r="U607" s="415">
        <v>0</v>
      </c>
      <c r="X607" s="432"/>
      <c r="Y607" s="432"/>
      <c r="AA607" s="413"/>
      <c r="AB607" s="461"/>
      <c r="AC607" s="413"/>
      <c r="AD607" s="461"/>
      <c r="AE607" s="413"/>
      <c r="AF607" s="413"/>
      <c r="AG607" s="461"/>
      <c r="AH607" s="461"/>
    </row>
    <row r="608" spans="1:44" hidden="1">
      <c r="A608" s="398" t="s">
        <v>492</v>
      </c>
      <c r="B608" s="435"/>
      <c r="C608" s="414">
        <f>C650+C688</f>
        <v>1976046</v>
      </c>
      <c r="D608" s="445">
        <v>1.46</v>
      </c>
      <c r="E608" s="398" t="s">
        <v>65</v>
      </c>
      <c r="F608" s="413">
        <f>F650+F688</f>
        <v>2885027</v>
      </c>
      <c r="G608" s="445">
        <v>1.5</v>
      </c>
      <c r="H608" s="398" t="s">
        <v>65</v>
      </c>
      <c r="I608" s="413">
        <f>I650+I688</f>
        <v>2964069</v>
      </c>
      <c r="J608" s="413"/>
      <c r="K608" s="445">
        <v>1.46</v>
      </c>
      <c r="L608" s="398" t="s">
        <v>65</v>
      </c>
      <c r="M608" s="413">
        <v>2885027</v>
      </c>
      <c r="N608" s="413"/>
      <c r="O608" s="445" t="s">
        <v>65</v>
      </c>
      <c r="P608" s="398" t="s">
        <v>65</v>
      </c>
      <c r="Q608" s="413">
        <v>0</v>
      </c>
      <c r="R608" s="415"/>
      <c r="S608" s="445" t="s">
        <v>65</v>
      </c>
      <c r="T608" s="435"/>
      <c r="U608" s="415">
        <v>0</v>
      </c>
      <c r="X608" s="432"/>
      <c r="Y608" s="432"/>
      <c r="AA608" s="413"/>
      <c r="AB608" s="413"/>
    </row>
    <row r="609" spans="1:44" hidden="1">
      <c r="A609" s="398" t="s">
        <v>493</v>
      </c>
      <c r="B609" s="435"/>
      <c r="C609" s="414"/>
      <c r="D609" s="450"/>
      <c r="F609" s="413"/>
      <c r="G609" s="450"/>
      <c r="I609" s="413"/>
      <c r="J609" s="413"/>
      <c r="K609" s="450"/>
      <c r="M609" s="413"/>
      <c r="N609" s="413"/>
      <c r="O609" s="450"/>
      <c r="Q609" s="413"/>
      <c r="R609" s="413"/>
      <c r="S609" s="450"/>
      <c r="U609" s="413"/>
      <c r="Z609" s="399"/>
    </row>
    <row r="610" spans="1:44" hidden="1">
      <c r="A610" s="398" t="s">
        <v>494</v>
      </c>
      <c r="B610" s="435"/>
      <c r="C610" s="414">
        <f>C652+C690</f>
        <v>2642724.5</v>
      </c>
      <c r="D610" s="445">
        <v>5.47</v>
      </c>
      <c r="F610" s="413">
        <f>F652+F690</f>
        <v>14455703</v>
      </c>
      <c r="G610" s="445">
        <v>5.6</v>
      </c>
      <c r="I610" s="413">
        <f>I652+I690</f>
        <v>14799258</v>
      </c>
      <c r="J610" s="413"/>
      <c r="K610" s="445" t="e">
        <v>#REF!</v>
      </c>
      <c r="M610" s="413" t="e">
        <v>#REF!</v>
      </c>
      <c r="N610" s="413"/>
      <c r="O610" s="445">
        <v>0</v>
      </c>
      <c r="Q610" s="413" t="e">
        <v>#REF!</v>
      </c>
      <c r="R610" s="413"/>
      <c r="S610" s="445">
        <v>0</v>
      </c>
      <c r="U610" s="415" t="e">
        <v>#REF!</v>
      </c>
      <c r="X610" s="432"/>
      <c r="Y610" s="432"/>
      <c r="Z610" s="399"/>
    </row>
    <row r="611" spans="1:44" hidden="1">
      <c r="A611" s="398" t="s">
        <v>510</v>
      </c>
      <c r="B611" s="435"/>
      <c r="C611" s="414">
        <f>C653+C691</f>
        <v>3580.1666666666692</v>
      </c>
      <c r="D611" s="500">
        <v>5.47</v>
      </c>
      <c r="F611" s="413">
        <f>F653+F691</f>
        <v>19584</v>
      </c>
      <c r="G611" s="500">
        <f>G610</f>
        <v>5.6</v>
      </c>
      <c r="I611" s="413">
        <f>I653+I691</f>
        <v>20049</v>
      </c>
      <c r="J611" s="413"/>
      <c r="K611" s="500" t="e">
        <f>K610</f>
        <v>#REF!</v>
      </c>
      <c r="M611" s="413" t="e">
        <v>#REF!</v>
      </c>
      <c r="N611" s="413"/>
      <c r="O611" s="500">
        <f>O610</f>
        <v>0</v>
      </c>
      <c r="Q611" s="413">
        <v>0</v>
      </c>
      <c r="R611" s="413"/>
      <c r="S611" s="500">
        <f>S610</f>
        <v>0</v>
      </c>
      <c r="U611" s="415">
        <v>0</v>
      </c>
      <c r="X611" s="432"/>
      <c r="Y611" s="432"/>
      <c r="Z611" s="399"/>
    </row>
    <row r="612" spans="1:44" hidden="1">
      <c r="A612" s="398" t="s">
        <v>495</v>
      </c>
      <c r="B612" s="435"/>
      <c r="C612" s="414"/>
      <c r="D612" s="445"/>
      <c r="F612" s="413"/>
      <c r="G612" s="445"/>
      <c r="I612" s="413"/>
      <c r="J612" s="413"/>
      <c r="K612" s="445"/>
      <c r="M612" s="413"/>
      <c r="N612" s="413"/>
      <c r="O612" s="445"/>
      <c r="Q612" s="413"/>
      <c r="R612" s="413"/>
      <c r="S612" s="445"/>
      <c r="U612" s="413"/>
      <c r="Z612" s="399"/>
    </row>
    <row r="613" spans="1:44" hidden="1">
      <c r="A613" s="398" t="s">
        <v>496</v>
      </c>
      <c r="B613" s="414"/>
      <c r="C613" s="414">
        <f>C655+C693</f>
        <v>406603312.8503738</v>
      </c>
      <c r="D613" s="375">
        <v>5.7730000000000006</v>
      </c>
      <c r="E613" s="398" t="s">
        <v>429</v>
      </c>
      <c r="F613" s="413">
        <f>F655+F693</f>
        <v>23473210</v>
      </c>
      <c r="G613" s="375">
        <v>5.9119999999999999</v>
      </c>
      <c r="H613" s="398" t="s">
        <v>429</v>
      </c>
      <c r="I613" s="413">
        <f>I655+I693</f>
        <v>24038388</v>
      </c>
      <c r="J613" s="413"/>
      <c r="K613" s="375" t="s">
        <v>65</v>
      </c>
      <c r="L613" s="398" t="s">
        <v>65</v>
      </c>
      <c r="M613" s="413">
        <v>0</v>
      </c>
      <c r="N613" s="413"/>
      <c r="O613" s="375" t="e">
        <v>#REF!</v>
      </c>
      <c r="P613" s="398" t="s">
        <v>429</v>
      </c>
      <c r="Q613" s="413" t="e">
        <v>#REF!</v>
      </c>
      <c r="R613" s="413"/>
      <c r="S613" s="375" t="e">
        <v>#REF!</v>
      </c>
      <c r="T613" s="398" t="s">
        <v>429</v>
      </c>
      <c r="U613" s="415" t="e">
        <v>#REF!</v>
      </c>
      <c r="X613" s="432"/>
      <c r="Y613" s="432"/>
      <c r="Z613" s="399"/>
    </row>
    <row r="614" spans="1:44" hidden="1">
      <c r="A614" s="398" t="s">
        <v>463</v>
      </c>
      <c r="B614" s="414"/>
      <c r="C614" s="414">
        <f>C656+C694</f>
        <v>515912822.9645322</v>
      </c>
      <c r="D614" s="375">
        <v>5.2879999999999994</v>
      </c>
      <c r="E614" s="398" t="s">
        <v>429</v>
      </c>
      <c r="F614" s="413">
        <f>F656+F694</f>
        <v>27281470</v>
      </c>
      <c r="G614" s="375">
        <v>5.41</v>
      </c>
      <c r="H614" s="398" t="s">
        <v>429</v>
      </c>
      <c r="I614" s="413">
        <f>I656+I694</f>
        <v>27910884</v>
      </c>
      <c r="J614" s="413"/>
      <c r="K614" s="375" t="s">
        <v>65</v>
      </c>
      <c r="L614" s="398" t="s">
        <v>65</v>
      </c>
      <c r="M614" s="413">
        <v>0</v>
      </c>
      <c r="N614" s="413"/>
      <c r="O614" s="375" t="e">
        <v>#REF!</v>
      </c>
      <c r="P614" s="398" t="s">
        <v>429</v>
      </c>
      <c r="Q614" s="413" t="e">
        <v>#REF!</v>
      </c>
      <c r="R614" s="413"/>
      <c r="S614" s="375" t="e">
        <v>#REF!</v>
      </c>
      <c r="T614" s="398" t="s">
        <v>429</v>
      </c>
      <c r="U614" s="415" t="e">
        <v>#REF!</v>
      </c>
      <c r="X614" s="432"/>
      <c r="Y614" s="432"/>
      <c r="Z614" s="399"/>
    </row>
    <row r="615" spans="1:44" hidden="1">
      <c r="A615" s="398" t="s">
        <v>464</v>
      </c>
      <c r="B615" s="435"/>
      <c r="C615" s="414">
        <f>C657+C695</f>
        <v>494491.933333333</v>
      </c>
      <c r="D615" s="377">
        <v>57</v>
      </c>
      <c r="E615" s="398" t="s">
        <v>429</v>
      </c>
      <c r="F615" s="413">
        <f>F657+F695</f>
        <v>281861</v>
      </c>
      <c r="G615" s="377">
        <v>58</v>
      </c>
      <c r="H615" s="398" t="s">
        <v>429</v>
      </c>
      <c r="I615" s="413">
        <f>I657+I695</f>
        <v>286806</v>
      </c>
      <c r="J615" s="413"/>
      <c r="K615" s="365" t="s">
        <v>65</v>
      </c>
      <c r="L615" s="398" t="s">
        <v>65</v>
      </c>
      <c r="M615" s="413">
        <v>0</v>
      </c>
      <c r="N615" s="413"/>
      <c r="O615" s="365" t="e">
        <v>#DIV/0!</v>
      </c>
      <c r="P615" s="398" t="s">
        <v>429</v>
      </c>
      <c r="Q615" s="413" t="e">
        <v>#DIV/0!</v>
      </c>
      <c r="R615" s="413"/>
      <c r="S615" s="365" t="e">
        <v>#DIV/0!</v>
      </c>
      <c r="T615" s="398" t="s">
        <v>429</v>
      </c>
      <c r="U615" s="415" t="e">
        <v>#DIV/0!</v>
      </c>
      <c r="X615" s="432"/>
      <c r="Y615" s="432"/>
      <c r="Z615" s="399"/>
    </row>
    <row r="616" spans="1:44" s="264" customFormat="1" hidden="1">
      <c r="A616" s="264" t="s">
        <v>498</v>
      </c>
      <c r="C616" s="265">
        <f>C613</f>
        <v>406603312.8503738</v>
      </c>
      <c r="D616" s="263">
        <v>0</v>
      </c>
      <c r="F616" s="266"/>
      <c r="G616" s="375">
        <v>0</v>
      </c>
      <c r="H616" s="267" t="s">
        <v>429</v>
      </c>
      <c r="I616" s="267">
        <f>I658+I696</f>
        <v>0</v>
      </c>
      <c r="J616" s="267"/>
      <c r="K616" s="375" t="s">
        <v>65</v>
      </c>
      <c r="L616" s="267" t="s">
        <v>65</v>
      </c>
      <c r="M616" s="413">
        <v>0</v>
      </c>
      <c r="N616" s="267"/>
      <c r="O616" s="375" t="s">
        <v>65</v>
      </c>
      <c r="P616" s="267" t="s">
        <v>65</v>
      </c>
      <c r="Q616" s="413">
        <v>0</v>
      </c>
      <c r="R616" s="267"/>
      <c r="S616" s="375">
        <v>0</v>
      </c>
      <c r="T616" s="267" t="s">
        <v>429</v>
      </c>
      <c r="U616" s="415">
        <v>0</v>
      </c>
      <c r="V616" s="267"/>
      <c r="W616" s="420"/>
      <c r="Z616" s="423"/>
      <c r="AA616" s="423"/>
      <c r="AR616" s="267"/>
    </row>
    <row r="617" spans="1:44" s="264" customFormat="1" hidden="1">
      <c r="A617" s="264" t="s">
        <v>499</v>
      </c>
      <c r="C617" s="265">
        <f>C614</f>
        <v>515912822.9645322</v>
      </c>
      <c r="D617" s="263">
        <v>0</v>
      </c>
      <c r="F617" s="266"/>
      <c r="G617" s="375">
        <v>0</v>
      </c>
      <c r="H617" s="267" t="s">
        <v>429</v>
      </c>
      <c r="I617" s="267">
        <f>I659+I697</f>
        <v>0</v>
      </c>
      <c r="J617" s="267"/>
      <c r="K617" s="375" t="s">
        <v>65</v>
      </c>
      <c r="L617" s="267" t="s">
        <v>65</v>
      </c>
      <c r="M617" s="413">
        <v>0</v>
      </c>
      <c r="N617" s="267"/>
      <c r="O617" s="375" t="s">
        <v>65</v>
      </c>
      <c r="P617" s="267" t="s">
        <v>65</v>
      </c>
      <c r="Q617" s="413">
        <v>0</v>
      </c>
      <c r="R617" s="267"/>
      <c r="S617" s="375">
        <v>0</v>
      </c>
      <c r="T617" s="267" t="s">
        <v>429</v>
      </c>
      <c r="U617" s="415">
        <v>0</v>
      </c>
      <c r="W617" s="420"/>
      <c r="Z617" s="423"/>
      <c r="AA617" s="423"/>
      <c r="AR617" s="267"/>
    </row>
    <row r="618" spans="1:44" s="264" customFormat="1" hidden="1">
      <c r="A618" s="308" t="s">
        <v>511</v>
      </c>
      <c r="B618" s="308"/>
      <c r="C618" s="338"/>
      <c r="D618" s="379">
        <v>5.7730000000000006</v>
      </c>
      <c r="E618" s="308" t="s">
        <v>429</v>
      </c>
      <c r="F618" s="311"/>
      <c r="G618" s="379">
        <f>G613+G616</f>
        <v>5.9119999999999999</v>
      </c>
      <c r="H618" s="308" t="s">
        <v>429</v>
      </c>
      <c r="I618" s="465"/>
      <c r="J618" s="465"/>
      <c r="K618" s="379">
        <f>K613+K616</f>
        <v>0</v>
      </c>
      <c r="L618" s="308" t="s">
        <v>65</v>
      </c>
      <c r="M618" s="465"/>
      <c r="N618" s="465"/>
      <c r="O618" s="379" t="e">
        <f>O613+O616</f>
        <v>#REF!</v>
      </c>
      <c r="P618" s="308" t="s">
        <v>429</v>
      </c>
      <c r="Q618" s="465"/>
      <c r="R618" s="465"/>
      <c r="S618" s="379" t="e">
        <f>S613+S616</f>
        <v>#REF!</v>
      </c>
      <c r="T618" s="308" t="s">
        <v>429</v>
      </c>
      <c r="U618" s="465"/>
      <c r="W618" s="420"/>
      <c r="X618" s="432"/>
      <c r="Z618" s="423"/>
      <c r="AA618" s="423"/>
      <c r="AR618" s="267"/>
    </row>
    <row r="619" spans="1:44" s="264" customFormat="1" hidden="1">
      <c r="A619" s="308" t="s">
        <v>512</v>
      </c>
      <c r="B619" s="308"/>
      <c r="C619" s="338"/>
      <c r="D619" s="379">
        <v>5.2879999999999994</v>
      </c>
      <c r="E619" s="308" t="s">
        <v>429</v>
      </c>
      <c r="F619" s="311"/>
      <c r="G619" s="379">
        <f>G614+G617</f>
        <v>5.41</v>
      </c>
      <c r="H619" s="308" t="s">
        <v>429</v>
      </c>
      <c r="I619" s="465"/>
      <c r="J619" s="465"/>
      <c r="K619" s="379">
        <f>K614+K617</f>
        <v>0</v>
      </c>
      <c r="L619" s="308" t="s">
        <v>65</v>
      </c>
      <c r="M619" s="465"/>
      <c r="N619" s="465"/>
      <c r="O619" s="379" t="e">
        <f>O614+O617</f>
        <v>#REF!</v>
      </c>
      <c r="P619" s="308" t="s">
        <v>429</v>
      </c>
      <c r="Q619" s="465"/>
      <c r="R619" s="465"/>
      <c r="S619" s="379" t="e">
        <f>S614+S617</f>
        <v>#REF!</v>
      </c>
      <c r="T619" s="308" t="s">
        <v>429</v>
      </c>
      <c r="U619" s="465"/>
      <c r="W619" s="420"/>
      <c r="X619" s="432"/>
      <c r="Z619" s="423"/>
      <c r="AA619" s="423"/>
      <c r="AR619" s="267"/>
    </row>
    <row r="620" spans="1:44" hidden="1">
      <c r="A620" s="490" t="s">
        <v>471</v>
      </c>
      <c r="B620" s="435"/>
      <c r="C620" s="414"/>
      <c r="D620" s="467">
        <v>-0.01</v>
      </c>
      <c r="E620" s="435"/>
      <c r="F620" s="413"/>
      <c r="G620" s="467">
        <v>-0.01</v>
      </c>
      <c r="H620" s="435"/>
      <c r="I620" s="413"/>
      <c r="J620" s="413"/>
      <c r="K620" s="467">
        <v>-0.01</v>
      </c>
      <c r="L620" s="435"/>
      <c r="M620" s="413"/>
      <c r="N620" s="413"/>
      <c r="O620" s="467">
        <v>-0.01</v>
      </c>
      <c r="P620" s="435"/>
      <c r="Q620" s="413"/>
      <c r="R620" s="413"/>
      <c r="S620" s="467">
        <v>-0.01</v>
      </c>
      <c r="T620" s="435"/>
      <c r="U620" s="413"/>
    </row>
    <row r="621" spans="1:44" hidden="1">
      <c r="A621" s="398" t="s">
        <v>490</v>
      </c>
      <c r="B621" s="435"/>
      <c r="C621" s="414">
        <f t="shared" ref="C621:C632" si="127">C661+C699</f>
        <v>7</v>
      </c>
      <c r="D621" s="450">
        <v>264</v>
      </c>
      <c r="E621" s="412"/>
      <c r="F621" s="413">
        <f t="shared" ref="F621:F632" si="128">F661+F699</f>
        <v>-18</v>
      </c>
      <c r="G621" s="450">
        <f>G603</f>
        <v>268</v>
      </c>
      <c r="H621" s="412"/>
      <c r="I621" s="413">
        <f t="shared" ref="I621:I635" si="129">I661+I699</f>
        <v>-19</v>
      </c>
      <c r="J621" s="413"/>
      <c r="K621" s="450">
        <f>K603</f>
        <v>264</v>
      </c>
      <c r="L621" s="412"/>
      <c r="M621" s="413">
        <v>-18</v>
      </c>
      <c r="N621" s="413"/>
      <c r="O621" s="450" t="str">
        <f>O603</f>
        <v xml:space="preserve"> </v>
      </c>
      <c r="P621" s="412"/>
      <c r="Q621" s="413">
        <v>0</v>
      </c>
      <c r="R621" s="413"/>
      <c r="S621" s="450" t="str">
        <f>S603</f>
        <v xml:space="preserve"> </v>
      </c>
      <c r="T621" s="412"/>
      <c r="U621" s="415">
        <v>0</v>
      </c>
    </row>
    <row r="622" spans="1:44" hidden="1">
      <c r="A622" s="398" t="s">
        <v>491</v>
      </c>
      <c r="B622" s="435"/>
      <c r="C622" s="414">
        <f t="shared" si="127"/>
        <v>57.099999999999966</v>
      </c>
      <c r="D622" s="450">
        <v>98</v>
      </c>
      <c r="E622" s="412"/>
      <c r="F622" s="413">
        <f t="shared" si="128"/>
        <v>-56</v>
      </c>
      <c r="G622" s="450">
        <f>G604</f>
        <v>100</v>
      </c>
      <c r="H622" s="412"/>
      <c r="I622" s="413">
        <f t="shared" si="129"/>
        <v>-57</v>
      </c>
      <c r="J622" s="413"/>
      <c r="K622" s="450">
        <f>K604</f>
        <v>98</v>
      </c>
      <c r="L622" s="412"/>
      <c r="M622" s="413">
        <v>-56</v>
      </c>
      <c r="N622" s="413"/>
      <c r="O622" s="450" t="str">
        <f>O604</f>
        <v xml:space="preserve"> </v>
      </c>
      <c r="P622" s="412"/>
      <c r="Q622" s="413">
        <v>0</v>
      </c>
      <c r="R622" s="413"/>
      <c r="S622" s="450" t="str">
        <f>S604</f>
        <v xml:space="preserve"> </v>
      </c>
      <c r="T622" s="412"/>
      <c r="U622" s="415">
        <v>0</v>
      </c>
      <c r="W622" s="501"/>
    </row>
    <row r="623" spans="1:44" hidden="1">
      <c r="A623" s="398" t="s">
        <v>492</v>
      </c>
      <c r="B623" s="435"/>
      <c r="C623" s="414">
        <f t="shared" si="127"/>
        <v>71.866666666666703</v>
      </c>
      <c r="D623" s="450">
        <v>195</v>
      </c>
      <c r="E623" s="502"/>
      <c r="F623" s="413">
        <f t="shared" si="128"/>
        <v>-140</v>
      </c>
      <c r="G623" s="450">
        <f>G605</f>
        <v>200</v>
      </c>
      <c r="H623" s="502"/>
      <c r="I623" s="413">
        <f t="shared" si="129"/>
        <v>-144</v>
      </c>
      <c r="J623" s="413"/>
      <c r="K623" s="450">
        <f>K605</f>
        <v>195</v>
      </c>
      <c r="L623" s="502"/>
      <c r="M623" s="413">
        <v>-140</v>
      </c>
      <c r="N623" s="413"/>
      <c r="O623" s="450" t="str">
        <f>O605</f>
        <v xml:space="preserve"> </v>
      </c>
      <c r="P623" s="502"/>
      <c r="Q623" s="413">
        <v>0</v>
      </c>
      <c r="R623" s="413"/>
      <c r="S623" s="450" t="str">
        <f>S605</f>
        <v xml:space="preserve"> </v>
      </c>
      <c r="T623" s="502"/>
      <c r="U623" s="415">
        <v>0</v>
      </c>
      <c r="W623" s="501"/>
    </row>
    <row r="624" spans="1:44" hidden="1">
      <c r="A624" s="398" t="s">
        <v>491</v>
      </c>
      <c r="B624" s="435"/>
      <c r="C624" s="414">
        <f t="shared" si="127"/>
        <v>8475</v>
      </c>
      <c r="D624" s="450">
        <v>1.79</v>
      </c>
      <c r="E624" s="412"/>
      <c r="F624" s="413">
        <f t="shared" si="128"/>
        <v>-151</v>
      </c>
      <c r="G624" s="450">
        <f>G607</f>
        <v>1.83</v>
      </c>
      <c r="H624" s="412"/>
      <c r="I624" s="413">
        <f t="shared" si="129"/>
        <v>-155</v>
      </c>
      <c r="J624" s="413"/>
      <c r="K624" s="450">
        <f>K607</f>
        <v>1.79</v>
      </c>
      <c r="L624" s="412"/>
      <c r="M624" s="413">
        <v>-151</v>
      </c>
      <c r="N624" s="413"/>
      <c r="O624" s="450" t="str">
        <f>O607</f>
        <v xml:space="preserve"> </v>
      </c>
      <c r="P624" s="412"/>
      <c r="Q624" s="413">
        <v>0</v>
      </c>
      <c r="R624" s="413"/>
      <c r="S624" s="450" t="str">
        <f>S607</f>
        <v xml:space="preserve"> </v>
      </c>
      <c r="T624" s="412"/>
      <c r="U624" s="415">
        <v>0</v>
      </c>
    </row>
    <row r="625" spans="1:44" hidden="1">
      <c r="A625" s="398" t="s">
        <v>492</v>
      </c>
      <c r="B625" s="435"/>
      <c r="C625" s="414">
        <f t="shared" si="127"/>
        <v>44991</v>
      </c>
      <c r="D625" s="450">
        <v>1.46</v>
      </c>
      <c r="E625" s="412"/>
      <c r="F625" s="413">
        <f t="shared" si="128"/>
        <v>-657</v>
      </c>
      <c r="G625" s="450">
        <f>G608</f>
        <v>1.5</v>
      </c>
      <c r="H625" s="412"/>
      <c r="I625" s="413">
        <f t="shared" si="129"/>
        <v>-675</v>
      </c>
      <c r="J625" s="413"/>
      <c r="K625" s="450">
        <f>K608</f>
        <v>1.46</v>
      </c>
      <c r="L625" s="412"/>
      <c r="M625" s="413">
        <v>-657</v>
      </c>
      <c r="N625" s="413"/>
      <c r="O625" s="450" t="str">
        <f>O608</f>
        <v xml:space="preserve"> </v>
      </c>
      <c r="P625" s="412"/>
      <c r="Q625" s="413">
        <v>0</v>
      </c>
      <c r="R625" s="413"/>
      <c r="S625" s="450" t="str">
        <f>S608</f>
        <v xml:space="preserve"> </v>
      </c>
      <c r="T625" s="412"/>
      <c r="U625" s="415">
        <v>0</v>
      </c>
    </row>
    <row r="626" spans="1:44" hidden="1">
      <c r="A626" s="398" t="s">
        <v>494</v>
      </c>
      <c r="B626" s="435"/>
      <c r="C626" s="414">
        <f t="shared" si="127"/>
        <v>35876</v>
      </c>
      <c r="D626" s="450">
        <v>5.47</v>
      </c>
      <c r="E626" s="412"/>
      <c r="F626" s="413">
        <f t="shared" si="128"/>
        <v>-1962</v>
      </c>
      <c r="G626" s="450">
        <f>G610</f>
        <v>5.6</v>
      </c>
      <c r="H626" s="412"/>
      <c r="I626" s="413">
        <f t="shared" si="129"/>
        <v>-2009</v>
      </c>
      <c r="J626" s="413"/>
      <c r="K626" s="450" t="e">
        <f>K610</f>
        <v>#REF!</v>
      </c>
      <c r="L626" s="412"/>
      <c r="M626" s="413" t="e">
        <v>#REF!</v>
      </c>
      <c r="N626" s="413"/>
      <c r="O626" s="450">
        <f>O610</f>
        <v>0</v>
      </c>
      <c r="P626" s="412"/>
      <c r="Q626" s="413">
        <v>0</v>
      </c>
      <c r="R626" s="413"/>
      <c r="S626" s="450">
        <f>S610</f>
        <v>0</v>
      </c>
      <c r="T626" s="412"/>
      <c r="U626" s="415">
        <v>0</v>
      </c>
    </row>
    <row r="627" spans="1:44" hidden="1">
      <c r="A627" s="398" t="s">
        <v>510</v>
      </c>
      <c r="B627" s="435"/>
      <c r="C627" s="414">
        <f t="shared" si="127"/>
        <v>307</v>
      </c>
      <c r="D627" s="450">
        <v>5.47</v>
      </c>
      <c r="E627" s="412"/>
      <c r="F627" s="413">
        <f t="shared" si="128"/>
        <v>-17</v>
      </c>
      <c r="G627" s="450">
        <f>G611</f>
        <v>5.6</v>
      </c>
      <c r="H627" s="412"/>
      <c r="I627" s="413">
        <f t="shared" si="129"/>
        <v>-17</v>
      </c>
      <c r="J627" s="413"/>
      <c r="K627" s="450" t="e">
        <f>K611</f>
        <v>#REF!</v>
      </c>
      <c r="L627" s="412"/>
      <c r="M627" s="413" t="e">
        <v>#REF!</v>
      </c>
      <c r="N627" s="413"/>
      <c r="O627" s="450">
        <f>O611</f>
        <v>0</v>
      </c>
      <c r="P627" s="412"/>
      <c r="Q627" s="413">
        <v>0</v>
      </c>
      <c r="R627" s="413"/>
      <c r="S627" s="450">
        <f>S611</f>
        <v>0</v>
      </c>
      <c r="T627" s="412"/>
      <c r="U627" s="415">
        <v>0</v>
      </c>
    </row>
    <row r="628" spans="1:44" hidden="1">
      <c r="A628" s="398" t="s">
        <v>496</v>
      </c>
      <c r="B628" s="435"/>
      <c r="C628" s="414">
        <f t="shared" si="127"/>
        <v>4639573.3333333302</v>
      </c>
      <c r="D628" s="493">
        <v>5.7730000000000006</v>
      </c>
      <c r="E628" s="398" t="s">
        <v>429</v>
      </c>
      <c r="F628" s="413">
        <f t="shared" si="128"/>
        <v>-2678</v>
      </c>
      <c r="G628" s="493">
        <f>G613</f>
        <v>5.9119999999999999</v>
      </c>
      <c r="H628" s="398" t="s">
        <v>429</v>
      </c>
      <c r="I628" s="413">
        <f t="shared" si="129"/>
        <v>-2743</v>
      </c>
      <c r="J628" s="413"/>
      <c r="K628" s="493" t="str">
        <f>K613</f>
        <v xml:space="preserve"> </v>
      </c>
      <c r="L628" s="398" t="s">
        <v>65</v>
      </c>
      <c r="M628" s="413">
        <v>0</v>
      </c>
      <c r="N628" s="413"/>
      <c r="O628" s="493" t="e">
        <f>O613</f>
        <v>#REF!</v>
      </c>
      <c r="P628" s="398" t="s">
        <v>429</v>
      </c>
      <c r="Q628" s="413" t="e">
        <v>#REF!</v>
      </c>
      <c r="R628" s="413"/>
      <c r="S628" s="493" t="e">
        <f>S613</f>
        <v>#REF!</v>
      </c>
      <c r="T628" s="398" t="s">
        <v>429</v>
      </c>
      <c r="U628" s="415" t="e">
        <v>#REF!</v>
      </c>
    </row>
    <row r="629" spans="1:44" hidden="1">
      <c r="A629" s="398" t="s">
        <v>463</v>
      </c>
      <c r="B629" s="435"/>
      <c r="C629" s="414">
        <f t="shared" si="127"/>
        <v>8425606.6666666716</v>
      </c>
      <c r="D629" s="493">
        <v>5.2879999999999994</v>
      </c>
      <c r="E629" s="398" t="s">
        <v>429</v>
      </c>
      <c r="F629" s="413">
        <f t="shared" si="128"/>
        <v>-4455</v>
      </c>
      <c r="G629" s="493">
        <f>G614</f>
        <v>5.41</v>
      </c>
      <c r="H629" s="398" t="s">
        <v>429</v>
      </c>
      <c r="I629" s="413">
        <f t="shared" si="129"/>
        <v>-4558</v>
      </c>
      <c r="J629" s="413"/>
      <c r="K629" s="493" t="str">
        <f>K614</f>
        <v xml:space="preserve"> </v>
      </c>
      <c r="L629" s="398" t="s">
        <v>65</v>
      </c>
      <c r="M629" s="413">
        <v>0</v>
      </c>
      <c r="N629" s="413"/>
      <c r="O629" s="493" t="e">
        <f>O614</f>
        <v>#REF!</v>
      </c>
      <c r="P629" s="398" t="s">
        <v>429</v>
      </c>
      <c r="Q629" s="413" t="e">
        <v>#REF!</v>
      </c>
      <c r="R629" s="413"/>
      <c r="S629" s="493" t="e">
        <f>S614</f>
        <v>#REF!</v>
      </c>
      <c r="T629" s="398" t="s">
        <v>429</v>
      </c>
      <c r="U629" s="415" t="e">
        <v>#REF!</v>
      </c>
    </row>
    <row r="630" spans="1:44" hidden="1">
      <c r="A630" s="398" t="s">
        <v>464</v>
      </c>
      <c r="B630" s="435"/>
      <c r="C630" s="414">
        <f t="shared" si="127"/>
        <v>8751.9666666666617</v>
      </c>
      <c r="D630" s="495">
        <v>57</v>
      </c>
      <c r="E630" s="398" t="s">
        <v>429</v>
      </c>
      <c r="F630" s="413">
        <f t="shared" si="128"/>
        <v>-49</v>
      </c>
      <c r="G630" s="495">
        <f>G615</f>
        <v>58</v>
      </c>
      <c r="H630" s="398" t="s">
        <v>429</v>
      </c>
      <c r="I630" s="413">
        <f t="shared" si="129"/>
        <v>-51</v>
      </c>
      <c r="J630" s="413"/>
      <c r="K630" s="495" t="str">
        <f>K615</f>
        <v xml:space="preserve"> </v>
      </c>
      <c r="L630" s="398" t="s">
        <v>65</v>
      </c>
      <c r="M630" s="413">
        <v>0</v>
      </c>
      <c r="N630" s="413"/>
      <c r="O630" s="495" t="e">
        <f>O615</f>
        <v>#DIV/0!</v>
      </c>
      <c r="P630" s="398" t="s">
        <v>429</v>
      </c>
      <c r="Q630" s="413" t="e">
        <v>#DIV/0!</v>
      </c>
      <c r="R630" s="413"/>
      <c r="S630" s="495" t="e">
        <f>S615</f>
        <v>#DIV/0!</v>
      </c>
      <c r="T630" s="398" t="s">
        <v>429</v>
      </c>
      <c r="U630" s="415" t="e">
        <v>#DIV/0!</v>
      </c>
    </row>
    <row r="631" spans="1:44" hidden="1">
      <c r="A631" s="398" t="s">
        <v>513</v>
      </c>
      <c r="B631" s="435"/>
      <c r="C631" s="414">
        <f t="shared" si="127"/>
        <v>135.96666666666667</v>
      </c>
      <c r="D631" s="445">
        <v>60</v>
      </c>
      <c r="E631" s="435"/>
      <c r="F631" s="413">
        <f t="shared" si="128"/>
        <v>8158</v>
      </c>
      <c r="G631" s="445">
        <v>60</v>
      </c>
      <c r="H631" s="435"/>
      <c r="I631" s="413">
        <f t="shared" si="129"/>
        <v>8158</v>
      </c>
      <c r="J631" s="413"/>
      <c r="K631" s="445" t="s">
        <v>65</v>
      </c>
      <c r="L631" s="435"/>
      <c r="M631" s="413">
        <v>0</v>
      </c>
      <c r="N631" s="413"/>
      <c r="O631" s="445" t="e">
        <v>#DIV/0!</v>
      </c>
      <c r="P631" s="435"/>
      <c r="Q631" s="413" t="e">
        <v>#DIV/0!</v>
      </c>
      <c r="R631" s="413"/>
      <c r="S631" s="445" t="e">
        <v>#DIV/0!</v>
      </c>
      <c r="T631" s="435"/>
      <c r="U631" s="415" t="e">
        <v>#DIV/0!</v>
      </c>
    </row>
    <row r="632" spans="1:44" hidden="1">
      <c r="A632" s="398" t="s">
        <v>514</v>
      </c>
      <c r="B632" s="435"/>
      <c r="C632" s="414">
        <f t="shared" si="127"/>
        <v>53526</v>
      </c>
      <c r="D632" s="471">
        <v>-30</v>
      </c>
      <c r="E632" s="413" t="s">
        <v>429</v>
      </c>
      <c r="F632" s="413">
        <f t="shared" si="128"/>
        <v>-16058</v>
      </c>
      <c r="G632" s="471">
        <v>-30</v>
      </c>
      <c r="H632" s="413" t="s">
        <v>429</v>
      </c>
      <c r="I632" s="413">
        <f t="shared" si="129"/>
        <v>-16058</v>
      </c>
      <c r="J632" s="413"/>
      <c r="K632" s="471">
        <v>-30</v>
      </c>
      <c r="L632" s="413" t="s">
        <v>429</v>
      </c>
      <c r="M632" s="413">
        <v>-16058</v>
      </c>
      <c r="N632" s="413"/>
      <c r="O632" s="471" t="s">
        <v>65</v>
      </c>
      <c r="P632" s="413" t="s">
        <v>65</v>
      </c>
      <c r="Q632" s="413">
        <v>0</v>
      </c>
      <c r="R632" s="413"/>
      <c r="S632" s="471">
        <v>0</v>
      </c>
      <c r="T632" s="413" t="s">
        <v>65</v>
      </c>
      <c r="U632" s="415">
        <v>0</v>
      </c>
    </row>
    <row r="633" spans="1:44" s="264" customFormat="1" hidden="1">
      <c r="A633" s="264" t="s">
        <v>498</v>
      </c>
      <c r="C633" s="265">
        <f>C628</f>
        <v>4639573.3333333302</v>
      </c>
      <c r="D633" s="263">
        <v>0</v>
      </c>
      <c r="F633" s="266"/>
      <c r="G633" s="421">
        <f>G616</f>
        <v>0</v>
      </c>
      <c r="H633" s="267" t="s">
        <v>429</v>
      </c>
      <c r="I633" s="413">
        <f t="shared" si="129"/>
        <v>0</v>
      </c>
      <c r="J633" s="413"/>
      <c r="K633" s="421" t="str">
        <f>K616</f>
        <v xml:space="preserve"> </v>
      </c>
      <c r="L633" s="267" t="s">
        <v>65</v>
      </c>
      <c r="M633" s="413">
        <v>0</v>
      </c>
      <c r="N633" s="413"/>
      <c r="O633" s="421" t="str">
        <f>O616</f>
        <v xml:space="preserve"> </v>
      </c>
      <c r="P633" s="267" t="s">
        <v>65</v>
      </c>
      <c r="Q633" s="413">
        <v>0</v>
      </c>
      <c r="R633" s="413"/>
      <c r="S633" s="421">
        <f>S616</f>
        <v>0</v>
      </c>
      <c r="T633" s="267" t="s">
        <v>429</v>
      </c>
      <c r="U633" s="415">
        <v>0</v>
      </c>
      <c r="W633" s="420"/>
      <c r="Z633" s="423"/>
      <c r="AA633" s="423"/>
      <c r="AR633" s="267"/>
    </row>
    <row r="634" spans="1:44" s="264" customFormat="1" hidden="1">
      <c r="A634" s="264" t="s">
        <v>499</v>
      </c>
      <c r="C634" s="265">
        <f>C629</f>
        <v>8425606.6666666716</v>
      </c>
      <c r="D634" s="263">
        <v>0</v>
      </c>
      <c r="F634" s="266"/>
      <c r="G634" s="421">
        <f>G617</f>
        <v>0</v>
      </c>
      <c r="H634" s="267" t="s">
        <v>429</v>
      </c>
      <c r="I634" s="413">
        <f t="shared" si="129"/>
        <v>0</v>
      </c>
      <c r="J634" s="413"/>
      <c r="K634" s="421" t="str">
        <f>K617</f>
        <v xml:space="preserve"> </v>
      </c>
      <c r="L634" s="267" t="s">
        <v>65</v>
      </c>
      <c r="M634" s="413">
        <v>0</v>
      </c>
      <c r="N634" s="413"/>
      <c r="O634" s="421" t="str">
        <f>O617</f>
        <v xml:space="preserve"> </v>
      </c>
      <c r="P634" s="267" t="s">
        <v>65</v>
      </c>
      <c r="Q634" s="413">
        <v>0</v>
      </c>
      <c r="R634" s="413"/>
      <c r="S634" s="421">
        <f>S617</f>
        <v>0</v>
      </c>
      <c r="T634" s="267" t="s">
        <v>429</v>
      </c>
      <c r="U634" s="415">
        <v>0</v>
      </c>
      <c r="W634" s="420"/>
      <c r="Z634" s="423"/>
      <c r="AA634" s="423"/>
      <c r="AR634" s="267"/>
    </row>
    <row r="635" spans="1:44" hidden="1">
      <c r="A635" s="435" t="s">
        <v>443</v>
      </c>
      <c r="B635" s="503"/>
      <c r="C635" s="414">
        <f>C675+C713</f>
        <v>922516135.814906</v>
      </c>
      <c r="D635" s="486"/>
      <c r="E635" s="435"/>
      <c r="F635" s="415">
        <f>F675+F713</f>
        <v>72786063</v>
      </c>
      <c r="G635" s="415"/>
      <c r="H635" s="435"/>
      <c r="I635" s="415">
        <f t="shared" si="129"/>
        <v>74506968</v>
      </c>
      <c r="J635" s="415"/>
      <c r="K635" s="415"/>
      <c r="L635" s="435"/>
      <c r="M635" s="415" t="e">
        <f>SUM(M603:M634)</f>
        <v>#REF!</v>
      </c>
      <c r="N635" s="415"/>
      <c r="O635" s="415"/>
      <c r="P635" s="435"/>
      <c r="Q635" s="415" t="e">
        <f>SUM(Q603:Q634)</f>
        <v>#REF!</v>
      </c>
      <c r="R635" s="415"/>
      <c r="S635" s="415"/>
      <c r="T635" s="435"/>
      <c r="U635" s="415" t="e">
        <f>SUM(U603:U634)</f>
        <v>#REF!</v>
      </c>
      <c r="X635" s="504"/>
      <c r="Y635" s="504"/>
    </row>
    <row r="636" spans="1:44" hidden="1">
      <c r="A636" s="435" t="s">
        <v>413</v>
      </c>
      <c r="B636" s="324"/>
      <c r="C636" s="474">
        <f>C676+C714</f>
        <v>6097942.0909218071</v>
      </c>
      <c r="F636" s="425">
        <f>F676+F714</f>
        <v>526986.3902728206</v>
      </c>
      <c r="I636" s="425">
        <f>F636</f>
        <v>526986.3902728206</v>
      </c>
      <c r="J636" s="415"/>
      <c r="M636" s="425" t="e">
        <f>$I$636*V640/($V$640+$W$640+$X$640)</f>
        <v>#DIV/0!</v>
      </c>
      <c r="N636" s="415"/>
      <c r="Q636" s="425" t="e">
        <f>$I$636*W640/($V$640+$W$640+$X$640)</f>
        <v>#DIV/0!</v>
      </c>
      <c r="R636" s="415"/>
      <c r="U636" s="425" t="e">
        <f>$I$636*X640/($V$640+$W$640+$X$640)</f>
        <v>#DIV/0!</v>
      </c>
      <c r="V636" s="439"/>
      <c r="W636" s="279"/>
    </row>
    <row r="637" spans="1:44" ht="16.5" hidden="1" thickBot="1">
      <c r="A637" s="435" t="s">
        <v>444</v>
      </c>
      <c r="B637" s="435"/>
      <c r="C637" s="497">
        <f>SUM(C635)+C636</f>
        <v>928614077.90582776</v>
      </c>
      <c r="D637" s="482"/>
      <c r="E637" s="477"/>
      <c r="F637" s="478">
        <f>F635+F636</f>
        <v>73313049.390272826</v>
      </c>
      <c r="G637" s="482"/>
      <c r="H637" s="477"/>
      <c r="I637" s="478">
        <f>I635+I636</f>
        <v>75033954.390272826</v>
      </c>
      <c r="J637" s="478"/>
      <c r="K637" s="482"/>
      <c r="L637" s="477"/>
      <c r="M637" s="478" t="e">
        <f>M635+M636</f>
        <v>#REF!</v>
      </c>
      <c r="N637" s="478"/>
      <c r="O637" s="482"/>
      <c r="P637" s="477"/>
      <c r="Q637" s="478" t="e">
        <f>Q635+Q636</f>
        <v>#REF!</v>
      </c>
      <c r="R637" s="478"/>
      <c r="S637" s="482"/>
      <c r="T637" s="477"/>
      <c r="U637" s="478" t="e">
        <f>U635+U636</f>
        <v>#REF!</v>
      </c>
      <c r="W637" s="414"/>
      <c r="X637" s="430"/>
      <c r="Y637" s="431"/>
      <c r="Z637" s="432"/>
    </row>
    <row r="638" spans="1:44" hidden="1">
      <c r="A638" s="435"/>
      <c r="B638" s="435"/>
      <c r="C638" s="442"/>
      <c r="D638" s="485"/>
      <c r="E638" s="435"/>
      <c r="F638" s="413"/>
      <c r="G638" s="485"/>
      <c r="H638" s="435"/>
      <c r="I638" s="413"/>
      <c r="J638" s="413"/>
      <c r="K638" s="485"/>
      <c r="L638" s="435"/>
      <c r="M638" s="413"/>
      <c r="N638" s="413"/>
      <c r="O638" s="485"/>
      <c r="P638" s="435"/>
      <c r="Q638" s="413"/>
      <c r="R638" s="413"/>
      <c r="S638" s="485"/>
      <c r="T638" s="435"/>
      <c r="U638" s="413" t="s">
        <v>65</v>
      </c>
      <c r="W638" s="413"/>
      <c r="X638" s="437"/>
      <c r="Y638" s="431"/>
      <c r="Z638" s="432"/>
    </row>
    <row r="639" spans="1:44" hidden="1">
      <c r="A639" s="435"/>
      <c r="B639" s="435"/>
      <c r="C639" s="442"/>
      <c r="D639" s="485"/>
      <c r="E639" s="435"/>
      <c r="F639" s="413"/>
      <c r="G639" s="485"/>
      <c r="H639" s="435"/>
      <c r="I639" s="413"/>
      <c r="J639" s="413"/>
      <c r="K639" s="485"/>
      <c r="L639" s="435"/>
      <c r="M639" s="413"/>
      <c r="N639" s="413"/>
      <c r="O639" s="485"/>
      <c r="P639" s="435"/>
      <c r="Q639" s="413"/>
      <c r="R639" s="413"/>
      <c r="S639" s="485"/>
      <c r="T639" s="435"/>
      <c r="U639" s="413" t="s">
        <v>65</v>
      </c>
      <c r="V639" s="436"/>
      <c r="W639" s="436"/>
      <c r="X639" s="436"/>
      <c r="Y639" s="431"/>
      <c r="Z639" s="432"/>
    </row>
    <row r="640" spans="1:44" hidden="1">
      <c r="A640" s="435"/>
      <c r="B640" s="435"/>
      <c r="C640" s="442"/>
      <c r="D640" s="418" t="s">
        <v>65</v>
      </c>
      <c r="E640" s="435"/>
      <c r="F640" s="415" t="s">
        <v>65</v>
      </c>
      <c r="G640" s="463" t="s">
        <v>65</v>
      </c>
      <c r="H640" s="435"/>
      <c r="I640" s="415" t="s">
        <v>65</v>
      </c>
      <c r="J640" s="415"/>
      <c r="K640" s="463" t="s">
        <v>65</v>
      </c>
      <c r="L640" s="435"/>
      <c r="M640" s="415" t="s">
        <v>65</v>
      </c>
      <c r="N640" s="415"/>
      <c r="O640" s="463" t="s">
        <v>65</v>
      </c>
      <c r="P640" s="435"/>
      <c r="Q640" s="415" t="s">
        <v>65</v>
      </c>
      <c r="R640" s="415"/>
      <c r="S640" s="463" t="s">
        <v>65</v>
      </c>
      <c r="T640" s="435"/>
      <c r="U640" s="415" t="s">
        <v>65</v>
      </c>
      <c r="V640" s="267"/>
      <c r="W640" s="267"/>
      <c r="X640" s="267"/>
      <c r="Y640" s="437"/>
    </row>
    <row r="641" spans="1:23" hidden="1">
      <c r="A641" s="412" t="s">
        <v>507</v>
      </c>
      <c r="B641" s="435"/>
      <c r="C641" s="435"/>
      <c r="D641" s="415"/>
      <c r="E641" s="435"/>
      <c r="F641" s="435"/>
      <c r="G641" s="415"/>
      <c r="H641" s="435"/>
      <c r="I641" s="435"/>
      <c r="J641" s="435"/>
      <c r="K641" s="415"/>
      <c r="L641" s="435"/>
      <c r="M641" s="435"/>
      <c r="N641" s="435"/>
      <c r="O641" s="415"/>
      <c r="P641" s="435"/>
      <c r="Q641" s="435"/>
      <c r="R641" s="435"/>
      <c r="S641" s="415"/>
      <c r="T641" s="435"/>
      <c r="U641" s="435"/>
    </row>
    <row r="642" spans="1:23" hidden="1">
      <c r="A642" s="398" t="s">
        <v>515</v>
      </c>
      <c r="B642" s="435"/>
      <c r="C642" s="435"/>
      <c r="D642" s="415"/>
      <c r="E642" s="435"/>
      <c r="F642" s="435"/>
      <c r="G642" s="415"/>
      <c r="H642" s="435"/>
      <c r="I642" s="435"/>
      <c r="J642" s="435"/>
      <c r="K642" s="415"/>
      <c r="L642" s="435"/>
      <c r="M642" s="435"/>
      <c r="N642" s="435"/>
      <c r="O642" s="415"/>
      <c r="P642" s="435"/>
      <c r="Q642" s="435"/>
      <c r="R642" s="435"/>
      <c r="S642" s="415"/>
      <c r="T642" s="435"/>
      <c r="U642" s="435"/>
      <c r="W642" s="437"/>
    </row>
    <row r="643" spans="1:23" hidden="1">
      <c r="B643" s="435"/>
      <c r="C643" s="435"/>
      <c r="D643" s="415"/>
      <c r="E643" s="435"/>
      <c r="F643" s="435"/>
      <c r="G643" s="415"/>
      <c r="H643" s="435"/>
      <c r="I643" s="435"/>
      <c r="J643" s="435"/>
      <c r="K643" s="415"/>
      <c r="L643" s="435"/>
      <c r="M643" s="435"/>
      <c r="N643" s="435"/>
      <c r="O643" s="415"/>
      <c r="P643" s="435"/>
      <c r="Q643" s="435"/>
      <c r="R643" s="435"/>
      <c r="S643" s="415"/>
      <c r="T643" s="435"/>
      <c r="U643" s="435"/>
    </row>
    <row r="644" spans="1:23" hidden="1">
      <c r="A644" s="398" t="s">
        <v>458</v>
      </c>
      <c r="B644" s="435"/>
      <c r="C644" s="414"/>
      <c r="D644" s="415"/>
      <c r="E644" s="435"/>
      <c r="F644" s="435"/>
      <c r="G644" s="415"/>
      <c r="H644" s="435"/>
      <c r="I644" s="435"/>
      <c r="J644" s="435"/>
      <c r="K644" s="415"/>
      <c r="L644" s="435"/>
      <c r="M644" s="435"/>
      <c r="N644" s="435"/>
      <c r="O644" s="415"/>
      <c r="P644" s="435"/>
      <c r="Q644" s="435"/>
      <c r="R644" s="435"/>
      <c r="S644" s="415"/>
      <c r="T644" s="435"/>
      <c r="U644" s="435"/>
    </row>
    <row r="645" spans="1:23" hidden="1">
      <c r="A645" s="398" t="s">
        <v>490</v>
      </c>
      <c r="B645" s="435"/>
      <c r="C645" s="414">
        <v>389.06666666666672</v>
      </c>
      <c r="D645" s="445">
        <v>264</v>
      </c>
      <c r="F645" s="413">
        <f>ROUND(D645*C645,0)</f>
        <v>102714</v>
      </c>
      <c r="G645" s="445">
        <f>$G$603</f>
        <v>268</v>
      </c>
      <c r="I645" s="413">
        <f>ROUND(G645*$C645,0)</f>
        <v>104270</v>
      </c>
      <c r="J645" s="413"/>
      <c r="K645" s="445">
        <f>$K$603</f>
        <v>264</v>
      </c>
      <c r="M645" s="413">
        <f>ROUND(K645*$C645,0)</f>
        <v>102714</v>
      </c>
      <c r="N645" s="413"/>
      <c r="O645" s="445" t="str">
        <f>$O$603</f>
        <v xml:space="preserve"> </v>
      </c>
      <c r="Q645" s="413">
        <f>ROUND(O645*$C645,0)</f>
        <v>0</v>
      </c>
      <c r="R645" s="413"/>
      <c r="S645" s="445" t="str">
        <f>$S$603</f>
        <v xml:space="preserve"> </v>
      </c>
      <c r="U645" s="413">
        <f>ROUND(S645*$C645,0)</f>
        <v>0</v>
      </c>
    </row>
    <row r="646" spans="1:23" hidden="1">
      <c r="A646" s="398" t="s">
        <v>491</v>
      </c>
      <c r="B646" s="435"/>
      <c r="C646" s="414">
        <v>7908.9999999999536</v>
      </c>
      <c r="D646" s="445">
        <v>98</v>
      </c>
      <c r="F646" s="413">
        <f>ROUND(D646*C646,0)</f>
        <v>775082</v>
      </c>
      <c r="G646" s="445">
        <f>$G$604</f>
        <v>100</v>
      </c>
      <c r="I646" s="413">
        <f>ROUND(G646*$C646,0)</f>
        <v>790900</v>
      </c>
      <c r="J646" s="413"/>
      <c r="K646" s="445">
        <f>$K$604</f>
        <v>98</v>
      </c>
      <c r="M646" s="413">
        <f>ROUND(K646*$C646,0)</f>
        <v>775082</v>
      </c>
      <c r="N646" s="413"/>
      <c r="O646" s="445" t="str">
        <f>$O$604</f>
        <v xml:space="preserve"> </v>
      </c>
      <c r="Q646" s="413">
        <f>ROUND(O646*$C646,0)</f>
        <v>0</v>
      </c>
      <c r="R646" s="413"/>
      <c r="S646" s="445" t="str">
        <f>$S$604</f>
        <v xml:space="preserve"> </v>
      </c>
      <c r="U646" s="413">
        <f>ROUND(S646*$C646,0)</f>
        <v>0</v>
      </c>
    </row>
    <row r="647" spans="1:23" hidden="1">
      <c r="A647" s="398" t="s">
        <v>492</v>
      </c>
      <c r="B647" s="435"/>
      <c r="C647" s="414">
        <v>3359.0333333333369</v>
      </c>
      <c r="D647" s="445">
        <v>195</v>
      </c>
      <c r="E647" s="460"/>
      <c r="F647" s="413">
        <f>ROUND(D647*C647,0)</f>
        <v>655012</v>
      </c>
      <c r="G647" s="445">
        <f>$G$605</f>
        <v>200</v>
      </c>
      <c r="H647" s="460"/>
      <c r="I647" s="413">
        <f>ROUND(G647*$C647,0)</f>
        <v>671807</v>
      </c>
      <c r="J647" s="413"/>
      <c r="K647" s="445">
        <f>$K$605</f>
        <v>195</v>
      </c>
      <c r="L647" s="460"/>
      <c r="M647" s="413">
        <f>ROUND(K647*$C647,0)</f>
        <v>655012</v>
      </c>
      <c r="N647" s="413"/>
      <c r="O647" s="445" t="str">
        <f>$O$605</f>
        <v xml:space="preserve"> </v>
      </c>
      <c r="P647" s="460"/>
      <c r="Q647" s="413">
        <f>ROUND(O647*$C647,0)</f>
        <v>0</v>
      </c>
      <c r="R647" s="413"/>
      <c r="S647" s="445" t="str">
        <f>$S$605</f>
        <v xml:space="preserve"> </v>
      </c>
      <c r="T647" s="460"/>
      <c r="U647" s="413">
        <f>ROUND(S647*$C647,0)</f>
        <v>0</v>
      </c>
    </row>
    <row r="648" spans="1:23" hidden="1">
      <c r="A648" s="398" t="s">
        <v>459</v>
      </c>
      <c r="B648" s="435"/>
      <c r="C648" s="414">
        <f>SUM(C645:C647)</f>
        <v>11657.099999999957</v>
      </c>
      <c r="D648" s="445"/>
      <c r="F648" s="413"/>
      <c r="G648" s="445"/>
      <c r="I648" s="413"/>
      <c r="J648" s="413"/>
      <c r="K648" s="445"/>
      <c r="M648" s="413"/>
      <c r="N648" s="413"/>
      <c r="O648" s="445"/>
      <c r="Q648" s="413"/>
      <c r="R648" s="413"/>
      <c r="S648" s="445"/>
      <c r="U648" s="413"/>
    </row>
    <row r="649" spans="1:23" hidden="1">
      <c r="A649" s="398" t="s">
        <v>491</v>
      </c>
      <c r="B649" s="435"/>
      <c r="C649" s="414">
        <v>1361738.5</v>
      </c>
      <c r="D649" s="445">
        <v>1.79</v>
      </c>
      <c r="E649" s="398" t="s">
        <v>65</v>
      </c>
      <c r="F649" s="413">
        <f>ROUND(D649*C649,0)</f>
        <v>2437512</v>
      </c>
      <c r="G649" s="445">
        <f>$G$607</f>
        <v>1.83</v>
      </c>
      <c r="H649" s="398" t="s">
        <v>65</v>
      </c>
      <c r="I649" s="413">
        <f>ROUND(G649*$C649,0)</f>
        <v>2491981</v>
      </c>
      <c r="J649" s="413"/>
      <c r="K649" s="445">
        <f>$K$607</f>
        <v>1.79</v>
      </c>
      <c r="L649" s="398" t="s">
        <v>65</v>
      </c>
      <c r="M649" s="413">
        <f>ROUND(K649*$C649,0)</f>
        <v>2437512</v>
      </c>
      <c r="N649" s="413"/>
      <c r="O649" s="445" t="str">
        <f>$O$607</f>
        <v xml:space="preserve"> </v>
      </c>
      <c r="P649" s="398" t="s">
        <v>65</v>
      </c>
      <c r="Q649" s="413">
        <f>ROUND(O649*$C649,0)</f>
        <v>0</v>
      </c>
      <c r="R649" s="413"/>
      <c r="S649" s="445" t="str">
        <f>$S$607</f>
        <v xml:space="preserve"> </v>
      </c>
      <c r="T649" s="398" t="s">
        <v>65</v>
      </c>
      <c r="U649" s="413">
        <f>ROUND(S649*$C649,0)</f>
        <v>0</v>
      </c>
    </row>
    <row r="650" spans="1:23" hidden="1">
      <c r="A650" s="398" t="s">
        <v>492</v>
      </c>
      <c r="B650" s="435"/>
      <c r="C650" s="414">
        <v>1673144</v>
      </c>
      <c r="D650" s="445">
        <v>1.46</v>
      </c>
      <c r="E650" s="398" t="s">
        <v>65</v>
      </c>
      <c r="F650" s="413">
        <f>ROUND(D650*C650,0)</f>
        <v>2442790</v>
      </c>
      <c r="G650" s="445">
        <f>$G$608</f>
        <v>1.5</v>
      </c>
      <c r="H650" s="398" t="s">
        <v>65</v>
      </c>
      <c r="I650" s="413">
        <f>ROUND(G650*$C650,0)</f>
        <v>2509716</v>
      </c>
      <c r="J650" s="413"/>
      <c r="K650" s="445">
        <f>$K$608</f>
        <v>1.46</v>
      </c>
      <c r="L650" s="398" t="s">
        <v>65</v>
      </c>
      <c r="M650" s="413">
        <f>ROUND(K650*$C650,0)</f>
        <v>2442790</v>
      </c>
      <c r="N650" s="413"/>
      <c r="O650" s="445" t="str">
        <f>$O$608</f>
        <v xml:space="preserve"> </v>
      </c>
      <c r="P650" s="398" t="s">
        <v>65</v>
      </c>
      <c r="Q650" s="413">
        <f>ROUND(O650*$C650,0)</f>
        <v>0</v>
      </c>
      <c r="R650" s="413"/>
      <c r="S650" s="445" t="str">
        <f>$S$608</f>
        <v xml:space="preserve"> </v>
      </c>
      <c r="T650" s="398" t="s">
        <v>65</v>
      </c>
      <c r="U650" s="413">
        <f>ROUND(S650*$C650,0)</f>
        <v>0</v>
      </c>
    </row>
    <row r="651" spans="1:23" hidden="1">
      <c r="A651" s="398" t="s">
        <v>493</v>
      </c>
      <c r="B651" s="435"/>
      <c r="C651" s="414"/>
      <c r="D651" s="450"/>
      <c r="F651" s="413"/>
      <c r="G651" s="450"/>
      <c r="I651" s="413"/>
      <c r="J651" s="413"/>
      <c r="K651" s="450"/>
      <c r="M651" s="413"/>
      <c r="N651" s="413"/>
      <c r="O651" s="450"/>
      <c r="Q651" s="413"/>
      <c r="R651" s="413"/>
      <c r="S651" s="450"/>
      <c r="U651" s="413"/>
    </row>
    <row r="652" spans="1:23" hidden="1">
      <c r="A652" s="398" t="s">
        <v>494</v>
      </c>
      <c r="B652" s="435"/>
      <c r="C652" s="414">
        <v>2302073.5</v>
      </c>
      <c r="D652" s="445">
        <v>5.47</v>
      </c>
      <c r="F652" s="413">
        <f>ROUND(D652*C652,0)</f>
        <v>12592342</v>
      </c>
      <c r="G652" s="445">
        <f>$G$610</f>
        <v>5.6</v>
      </c>
      <c r="I652" s="413">
        <f>ROUND(G652*$C652,0)</f>
        <v>12891612</v>
      </c>
      <c r="J652" s="413"/>
      <c r="K652" s="445" t="e">
        <f>$K$610</f>
        <v>#REF!</v>
      </c>
      <c r="M652" s="413" t="e">
        <f>ROUND(K652*$C652,0)</f>
        <v>#REF!</v>
      </c>
      <c r="N652" s="413"/>
      <c r="O652" s="445">
        <f>$O$610</f>
        <v>0</v>
      </c>
      <c r="Q652" s="413">
        <f>ROUND(O652*$C652,0)</f>
        <v>0</v>
      </c>
      <c r="R652" s="413"/>
      <c r="S652" s="445">
        <f>$S$610</f>
        <v>0</v>
      </c>
      <c r="U652" s="413">
        <f>ROUND(S652*$C652,0)</f>
        <v>0</v>
      </c>
    </row>
    <row r="653" spans="1:23" hidden="1">
      <c r="A653" s="398" t="s">
        <v>510</v>
      </c>
      <c r="B653" s="435"/>
      <c r="C653" s="414">
        <v>3562.6666666666692</v>
      </c>
      <c r="D653" s="500">
        <v>5.47</v>
      </c>
      <c r="F653" s="413">
        <f>ROUND(D653*C653,0)</f>
        <v>19488</v>
      </c>
      <c r="G653" s="500">
        <f>G652</f>
        <v>5.6</v>
      </c>
      <c r="I653" s="413">
        <f>ROUND(G653*$C653,0)</f>
        <v>19951</v>
      </c>
      <c r="J653" s="413"/>
      <c r="K653" s="500" t="e">
        <f>K652</f>
        <v>#REF!</v>
      </c>
      <c r="M653" s="413" t="e">
        <f>ROUND(K653*$C653,0)</f>
        <v>#REF!</v>
      </c>
      <c r="N653" s="413"/>
      <c r="O653" s="500">
        <f>O652</f>
        <v>0</v>
      </c>
      <c r="Q653" s="413">
        <f>ROUND(O653*$C653,0)</f>
        <v>0</v>
      </c>
      <c r="R653" s="413"/>
      <c r="S653" s="500">
        <f>S652</f>
        <v>0</v>
      </c>
      <c r="U653" s="413">
        <f>ROUND(S653*$C653,0)</f>
        <v>0</v>
      </c>
    </row>
    <row r="654" spans="1:23" hidden="1">
      <c r="A654" s="398" t="s">
        <v>495</v>
      </c>
      <c r="B654" s="435"/>
      <c r="C654" s="414"/>
      <c r="D654" s="445"/>
      <c r="F654" s="413"/>
      <c r="G654" s="445"/>
      <c r="I654" s="413"/>
      <c r="J654" s="413"/>
      <c r="K654" s="445"/>
      <c r="M654" s="413"/>
      <c r="N654" s="413"/>
      <c r="O654" s="445"/>
      <c r="Q654" s="413"/>
      <c r="R654" s="413"/>
      <c r="S654" s="445"/>
      <c r="U654" s="413"/>
    </row>
    <row r="655" spans="1:23" hidden="1">
      <c r="A655" s="398" t="s">
        <v>496</v>
      </c>
      <c r="B655" s="414"/>
      <c r="C655" s="414">
        <v>364977559.51704049</v>
      </c>
      <c r="D655" s="505">
        <v>5.7730000000000006</v>
      </c>
      <c r="E655" s="398" t="s">
        <v>429</v>
      </c>
      <c r="F655" s="413">
        <f>ROUND(D655*C655/100,0)</f>
        <v>21070155</v>
      </c>
      <c r="G655" s="375">
        <f>$G$613</f>
        <v>5.9119999999999999</v>
      </c>
      <c r="H655" s="398" t="s">
        <v>429</v>
      </c>
      <c r="I655" s="413">
        <f>ROUND(G655*$C655/100,0)</f>
        <v>21577473</v>
      </c>
      <c r="J655" s="413"/>
      <c r="K655" s="375" t="str">
        <f>$K$613</f>
        <v xml:space="preserve"> </v>
      </c>
      <c r="L655" s="398" t="s">
        <v>429</v>
      </c>
      <c r="M655" s="413">
        <f>ROUND(K655*$C655/100,0)</f>
        <v>0</v>
      </c>
      <c r="N655" s="413"/>
      <c r="O655" s="375" t="e">
        <f>$O$613</f>
        <v>#REF!</v>
      </c>
      <c r="P655" s="398" t="s">
        <v>429</v>
      </c>
      <c r="Q655" s="413" t="e">
        <f>ROUND(O655*$C655/100,0)</f>
        <v>#REF!</v>
      </c>
      <c r="R655" s="413"/>
      <c r="S655" s="375" t="e">
        <f>$S$613</f>
        <v>#REF!</v>
      </c>
      <c r="T655" s="398" t="s">
        <v>429</v>
      </c>
      <c r="U655" s="413" t="e">
        <f>ROUND(S655*$C655/100,0)</f>
        <v>#REF!</v>
      </c>
    </row>
    <row r="656" spans="1:23" hidden="1">
      <c r="A656" s="398" t="s">
        <v>463</v>
      </c>
      <c r="B656" s="414"/>
      <c r="C656" s="414">
        <v>452336004.29786551</v>
      </c>
      <c r="D656" s="505">
        <v>5.2879999999999994</v>
      </c>
      <c r="E656" s="398" t="s">
        <v>429</v>
      </c>
      <c r="F656" s="413">
        <f>ROUND(D656*C656/100,0)</f>
        <v>23919528</v>
      </c>
      <c r="G656" s="375">
        <f>$G$614</f>
        <v>5.41</v>
      </c>
      <c r="H656" s="398" t="s">
        <v>429</v>
      </c>
      <c r="I656" s="413">
        <f>ROUND(G656*$C656/100,0)</f>
        <v>24471378</v>
      </c>
      <c r="J656" s="413"/>
      <c r="K656" s="375" t="str">
        <f>$K$614</f>
        <v xml:space="preserve"> </v>
      </c>
      <c r="L656" s="398" t="s">
        <v>429</v>
      </c>
      <c r="M656" s="413">
        <f>ROUND(K656*$C656/100,0)</f>
        <v>0</v>
      </c>
      <c r="N656" s="413"/>
      <c r="O656" s="375" t="e">
        <f>$O$614</f>
        <v>#REF!</v>
      </c>
      <c r="P656" s="398" t="s">
        <v>429</v>
      </c>
      <c r="Q656" s="413" t="e">
        <f>ROUND(O656*$C656/100,0)</f>
        <v>#REF!</v>
      </c>
      <c r="R656" s="413"/>
      <c r="S656" s="375" t="e">
        <f>$S$614</f>
        <v>#REF!</v>
      </c>
      <c r="T656" s="398" t="s">
        <v>429</v>
      </c>
      <c r="U656" s="413" t="e">
        <f>ROUND(S656*$C656/100,0)</f>
        <v>#REF!</v>
      </c>
    </row>
    <row r="657" spans="1:44" hidden="1">
      <c r="A657" s="398" t="s">
        <v>464</v>
      </c>
      <c r="B657" s="435"/>
      <c r="C657" s="414">
        <v>391011.43333333306</v>
      </c>
      <c r="D657" s="506">
        <v>57</v>
      </c>
      <c r="E657" s="398" t="s">
        <v>429</v>
      </c>
      <c r="F657" s="413">
        <f>ROUND(D657*C657/100,0)</f>
        <v>222877</v>
      </c>
      <c r="G657" s="365">
        <f>$G$615</f>
        <v>58</v>
      </c>
      <c r="H657" s="398" t="s">
        <v>429</v>
      </c>
      <c r="I657" s="413">
        <f>ROUND(G657*$C657/100,0)</f>
        <v>226787</v>
      </c>
      <c r="J657" s="413"/>
      <c r="K657" s="365" t="str">
        <f>$K$615</f>
        <v xml:space="preserve"> </v>
      </c>
      <c r="L657" s="398" t="s">
        <v>429</v>
      </c>
      <c r="M657" s="413">
        <f>ROUND(K657*$C657/100,0)</f>
        <v>0</v>
      </c>
      <c r="N657" s="413"/>
      <c r="O657" s="365" t="e">
        <f>$O$615</f>
        <v>#DIV/0!</v>
      </c>
      <c r="P657" s="398" t="s">
        <v>429</v>
      </c>
      <c r="Q657" s="413" t="e">
        <f>ROUND(O657*$C657/100,0)</f>
        <v>#DIV/0!</v>
      </c>
      <c r="R657" s="413"/>
      <c r="S657" s="365" t="e">
        <f>$S$615</f>
        <v>#DIV/0!</v>
      </c>
      <c r="T657" s="398" t="s">
        <v>429</v>
      </c>
      <c r="U657" s="413" t="e">
        <f>ROUND(S657*$C657/100,0)</f>
        <v>#DIV/0!</v>
      </c>
    </row>
    <row r="658" spans="1:44" s="264" customFormat="1" hidden="1">
      <c r="A658" s="264" t="s">
        <v>498</v>
      </c>
      <c r="C658" s="265">
        <f>C655</f>
        <v>364977559.51704049</v>
      </c>
      <c r="D658" s="263">
        <v>0</v>
      </c>
      <c r="F658" s="266"/>
      <c r="G658" s="421">
        <f>G616</f>
        <v>0</v>
      </c>
      <c r="H658" s="267" t="s">
        <v>429</v>
      </c>
      <c r="I658" s="267">
        <f t="shared" ref="I658:I659" si="130">ROUND(G658*$C658/100,0)</f>
        <v>0</v>
      </c>
      <c r="J658" s="267"/>
      <c r="K658" s="421" t="str">
        <f>K616</f>
        <v xml:space="preserve"> </v>
      </c>
      <c r="L658" s="267" t="s">
        <v>429</v>
      </c>
      <c r="M658" s="267">
        <f t="shared" ref="M658:M659" si="131">ROUND(K658*$C658/100,0)</f>
        <v>0</v>
      </c>
      <c r="N658" s="267"/>
      <c r="O658" s="421" t="str">
        <f>O616</f>
        <v xml:space="preserve"> </v>
      </c>
      <c r="P658" s="267" t="s">
        <v>429</v>
      </c>
      <c r="Q658" s="267">
        <f t="shared" ref="Q658:Q659" si="132">ROUND(O658*$C658/100,0)</f>
        <v>0</v>
      </c>
      <c r="R658" s="267"/>
      <c r="S658" s="421">
        <f>S616</f>
        <v>0</v>
      </c>
      <c r="T658" s="267" t="s">
        <v>429</v>
      </c>
      <c r="U658" s="267">
        <f t="shared" ref="U658:U659" si="133">ROUND(S658*$C658/100,0)</f>
        <v>0</v>
      </c>
      <c r="W658" s="507"/>
      <c r="X658" s="267"/>
      <c r="Y658" s="507"/>
      <c r="Z658" s="423"/>
      <c r="AA658" s="423"/>
      <c r="AR658" s="267"/>
    </row>
    <row r="659" spans="1:44" s="264" customFormat="1" hidden="1">
      <c r="A659" s="264" t="s">
        <v>499</v>
      </c>
      <c r="C659" s="265">
        <f>C656</f>
        <v>452336004.29786551</v>
      </c>
      <c r="D659" s="263">
        <v>0</v>
      </c>
      <c r="F659" s="266"/>
      <c r="G659" s="421">
        <f>G617</f>
        <v>0</v>
      </c>
      <c r="H659" s="267" t="s">
        <v>429</v>
      </c>
      <c r="I659" s="267">
        <f t="shared" si="130"/>
        <v>0</v>
      </c>
      <c r="J659" s="267"/>
      <c r="K659" s="421" t="str">
        <f>K617</f>
        <v xml:space="preserve"> </v>
      </c>
      <c r="L659" s="267" t="s">
        <v>429</v>
      </c>
      <c r="M659" s="267">
        <f t="shared" si="131"/>
        <v>0</v>
      </c>
      <c r="N659" s="267"/>
      <c r="O659" s="421" t="str">
        <f>O617</f>
        <v xml:space="preserve"> </v>
      </c>
      <c r="P659" s="267" t="s">
        <v>429</v>
      </c>
      <c r="Q659" s="267">
        <f t="shared" si="132"/>
        <v>0</v>
      </c>
      <c r="R659" s="267"/>
      <c r="S659" s="421">
        <f>S617</f>
        <v>0</v>
      </c>
      <c r="T659" s="267" t="s">
        <v>429</v>
      </c>
      <c r="U659" s="267">
        <f t="shared" si="133"/>
        <v>0</v>
      </c>
      <c r="W659" s="507"/>
      <c r="X659" s="267"/>
      <c r="Y659" s="507"/>
      <c r="Z659" s="423"/>
      <c r="AA659" s="423"/>
      <c r="AR659" s="267"/>
    </row>
    <row r="660" spans="1:44" hidden="1">
      <c r="A660" s="490" t="s">
        <v>471</v>
      </c>
      <c r="B660" s="435"/>
      <c r="C660" s="414"/>
      <c r="D660" s="467">
        <v>-0.01</v>
      </c>
      <c r="E660" s="435"/>
      <c r="F660" s="413"/>
      <c r="G660" s="467">
        <v>-0.01</v>
      </c>
      <c r="H660" s="435"/>
      <c r="I660" s="413"/>
      <c r="J660" s="413"/>
      <c r="K660" s="467">
        <v>-0.01</v>
      </c>
      <c r="L660" s="435"/>
      <c r="M660" s="413"/>
      <c r="N660" s="413"/>
      <c r="O660" s="467">
        <v>-0.01</v>
      </c>
      <c r="P660" s="435"/>
      <c r="Q660" s="413"/>
      <c r="R660" s="413"/>
      <c r="S660" s="467">
        <v>-0.01</v>
      </c>
      <c r="T660" s="435"/>
      <c r="U660" s="413"/>
      <c r="X660" s="413"/>
    </row>
    <row r="661" spans="1:44" hidden="1">
      <c r="A661" s="398" t="s">
        <v>490</v>
      </c>
      <c r="B661" s="442"/>
      <c r="C661" s="414">
        <v>7</v>
      </c>
      <c r="D661" s="450">
        <v>264</v>
      </c>
      <c r="E661" s="412"/>
      <c r="F661" s="413">
        <f t="shared" ref="F661:F667" si="134">ROUND(D661*C661*$D$660,0)</f>
        <v>-18</v>
      </c>
      <c r="G661" s="450">
        <f>G645</f>
        <v>268</v>
      </c>
      <c r="H661" s="412"/>
      <c r="I661" s="413">
        <f>ROUND(G661*$C661*G660,0)</f>
        <v>-19</v>
      </c>
      <c r="J661" s="413"/>
      <c r="K661" s="450">
        <f>K645</f>
        <v>264</v>
      </c>
      <c r="L661" s="412"/>
      <c r="M661" s="413">
        <f>ROUND(K661*$C661*K660,0)</f>
        <v>-18</v>
      </c>
      <c r="N661" s="413"/>
      <c r="O661" s="450" t="str">
        <f>O645</f>
        <v xml:space="preserve"> </v>
      </c>
      <c r="P661" s="412"/>
      <c r="Q661" s="413">
        <f>ROUND(O661*$C661*O660,0)</f>
        <v>0</v>
      </c>
      <c r="R661" s="413"/>
      <c r="S661" s="450" t="str">
        <f>S645</f>
        <v xml:space="preserve"> </v>
      </c>
      <c r="T661" s="412"/>
      <c r="U661" s="413">
        <f>ROUND(S661*$C661*S660,0)</f>
        <v>0</v>
      </c>
      <c r="X661" s="413"/>
    </row>
    <row r="662" spans="1:44" hidden="1">
      <c r="A662" s="398" t="s">
        <v>491</v>
      </c>
      <c r="B662" s="435"/>
      <c r="C662" s="414">
        <v>40.89999999999997</v>
      </c>
      <c r="D662" s="450">
        <v>98</v>
      </c>
      <c r="E662" s="412"/>
      <c r="F662" s="413">
        <f t="shared" si="134"/>
        <v>-40</v>
      </c>
      <c r="G662" s="450">
        <f>G646</f>
        <v>100</v>
      </c>
      <c r="H662" s="412"/>
      <c r="I662" s="413">
        <f>ROUND(G662*$C662*G660,0)</f>
        <v>-41</v>
      </c>
      <c r="J662" s="413"/>
      <c r="K662" s="450">
        <f>K646</f>
        <v>98</v>
      </c>
      <c r="L662" s="412"/>
      <c r="M662" s="413">
        <f>ROUND(K662*$C662*K660,0)</f>
        <v>-40</v>
      </c>
      <c r="N662" s="413"/>
      <c r="O662" s="450" t="str">
        <f>O646</f>
        <v xml:space="preserve"> </v>
      </c>
      <c r="P662" s="412"/>
      <c r="Q662" s="413">
        <f>ROUND(O662*$C662*O660,0)</f>
        <v>0</v>
      </c>
      <c r="R662" s="413"/>
      <c r="S662" s="450" t="str">
        <f>S646</f>
        <v xml:space="preserve"> </v>
      </c>
      <c r="T662" s="412"/>
      <c r="U662" s="413">
        <f>ROUND(S662*$C662*S660,0)</f>
        <v>0</v>
      </c>
      <c r="X662" s="413"/>
    </row>
    <row r="663" spans="1:44" hidden="1">
      <c r="A663" s="398" t="s">
        <v>492</v>
      </c>
      <c r="B663" s="435"/>
      <c r="C663" s="414">
        <v>71.866666666666703</v>
      </c>
      <c r="D663" s="450">
        <v>195</v>
      </c>
      <c r="E663" s="502"/>
      <c r="F663" s="413">
        <f t="shared" si="134"/>
        <v>-140</v>
      </c>
      <c r="G663" s="450">
        <f>G647</f>
        <v>200</v>
      </c>
      <c r="H663" s="502"/>
      <c r="I663" s="413">
        <f>ROUND(G663*$C663*G660,0)</f>
        <v>-144</v>
      </c>
      <c r="J663" s="413"/>
      <c r="K663" s="450">
        <f>K647</f>
        <v>195</v>
      </c>
      <c r="L663" s="502"/>
      <c r="M663" s="413">
        <f>ROUND(K663*$C663*K660,0)</f>
        <v>-140</v>
      </c>
      <c r="N663" s="413"/>
      <c r="O663" s="450" t="str">
        <f>O647</f>
        <v xml:space="preserve"> </v>
      </c>
      <c r="P663" s="502"/>
      <c r="Q663" s="413">
        <f>ROUND(O663*$C663*O660,0)</f>
        <v>0</v>
      </c>
      <c r="R663" s="413"/>
      <c r="S663" s="450" t="str">
        <f>S647</f>
        <v xml:space="preserve"> </v>
      </c>
      <c r="T663" s="502"/>
      <c r="U663" s="413">
        <f>ROUND(S663*$C663*S660,0)</f>
        <v>0</v>
      </c>
      <c r="X663" s="413"/>
    </row>
    <row r="664" spans="1:44" hidden="1">
      <c r="A664" s="398" t="s">
        <v>491</v>
      </c>
      <c r="B664" s="435"/>
      <c r="C664" s="414">
        <v>6443</v>
      </c>
      <c r="D664" s="450">
        <v>1.79</v>
      </c>
      <c r="E664" s="412"/>
      <c r="F664" s="413">
        <f t="shared" si="134"/>
        <v>-115</v>
      </c>
      <c r="G664" s="450">
        <f>G649</f>
        <v>1.83</v>
      </c>
      <c r="H664" s="412"/>
      <c r="I664" s="413">
        <f>ROUND(G664*$C664*G660,0)</f>
        <v>-118</v>
      </c>
      <c r="J664" s="413"/>
      <c r="K664" s="450">
        <f>K649</f>
        <v>1.79</v>
      </c>
      <c r="L664" s="412"/>
      <c r="M664" s="413">
        <f>ROUND(K664*$C664*K660,0)</f>
        <v>-115</v>
      </c>
      <c r="N664" s="413"/>
      <c r="O664" s="450" t="str">
        <f>O649</f>
        <v xml:space="preserve"> </v>
      </c>
      <c r="P664" s="412"/>
      <c r="Q664" s="413">
        <f>ROUND(O664*$C664*O660,0)</f>
        <v>0</v>
      </c>
      <c r="R664" s="413"/>
      <c r="S664" s="450" t="str">
        <f>S649</f>
        <v xml:space="preserve"> </v>
      </c>
      <c r="T664" s="412"/>
      <c r="U664" s="413">
        <f>ROUND(S664*$C664*S660,0)</f>
        <v>0</v>
      </c>
      <c r="X664" s="413"/>
    </row>
    <row r="665" spans="1:44" hidden="1">
      <c r="A665" s="398" t="s">
        <v>492</v>
      </c>
      <c r="B665" s="435"/>
      <c r="C665" s="414">
        <v>44991</v>
      </c>
      <c r="D665" s="450">
        <v>1.46</v>
      </c>
      <c r="E665" s="412"/>
      <c r="F665" s="413">
        <f t="shared" si="134"/>
        <v>-657</v>
      </c>
      <c r="G665" s="450">
        <f>G650</f>
        <v>1.5</v>
      </c>
      <c r="H665" s="412"/>
      <c r="I665" s="413">
        <f>ROUND(G665*$C665*G660,0)</f>
        <v>-675</v>
      </c>
      <c r="J665" s="413"/>
      <c r="K665" s="450">
        <f>K650</f>
        <v>1.46</v>
      </c>
      <c r="L665" s="412"/>
      <c r="M665" s="413">
        <f>ROUND(K665*$C665*K660,0)</f>
        <v>-657</v>
      </c>
      <c r="N665" s="413"/>
      <c r="O665" s="450" t="str">
        <f>O650</f>
        <v xml:space="preserve"> </v>
      </c>
      <c r="P665" s="412"/>
      <c r="Q665" s="413">
        <f>ROUND(O665*$C665*O660,0)</f>
        <v>0</v>
      </c>
      <c r="R665" s="413"/>
      <c r="S665" s="450" t="str">
        <f>S650</f>
        <v xml:space="preserve"> </v>
      </c>
      <c r="T665" s="412"/>
      <c r="U665" s="413">
        <f>ROUND(S665*$C665*S660,0)</f>
        <v>0</v>
      </c>
      <c r="X665" s="413"/>
    </row>
    <row r="666" spans="1:44" hidden="1">
      <c r="A666" s="398" t="s">
        <v>494</v>
      </c>
      <c r="B666" s="435"/>
      <c r="C666" s="414">
        <v>34590</v>
      </c>
      <c r="D666" s="450">
        <v>5.47</v>
      </c>
      <c r="E666" s="412"/>
      <c r="F666" s="413">
        <f t="shared" si="134"/>
        <v>-1892</v>
      </c>
      <c r="G666" s="450">
        <f>G652</f>
        <v>5.6</v>
      </c>
      <c r="H666" s="412"/>
      <c r="I666" s="413">
        <f>ROUND(G666*$C666*G660,0)</f>
        <v>-1937</v>
      </c>
      <c r="J666" s="413"/>
      <c r="K666" s="450" t="e">
        <f>K652</f>
        <v>#REF!</v>
      </c>
      <c r="L666" s="412"/>
      <c r="M666" s="413" t="e">
        <f>ROUND(K666*$C666*K660,0)</f>
        <v>#REF!</v>
      </c>
      <c r="N666" s="413"/>
      <c r="O666" s="450">
        <f>O652</f>
        <v>0</v>
      </c>
      <c r="P666" s="412"/>
      <c r="Q666" s="413">
        <f>ROUND(O666*$C666*O660,0)</f>
        <v>0</v>
      </c>
      <c r="R666" s="413"/>
      <c r="S666" s="450">
        <f>S652</f>
        <v>0</v>
      </c>
      <c r="T666" s="412"/>
      <c r="U666" s="413">
        <f>ROUND(S666*$C666*S660,0)</f>
        <v>0</v>
      </c>
      <c r="X666" s="413"/>
    </row>
    <row r="667" spans="1:44" hidden="1">
      <c r="A667" s="398" t="s">
        <v>510</v>
      </c>
      <c r="B667" s="435"/>
      <c r="C667" s="414">
        <v>307</v>
      </c>
      <c r="D667" s="450">
        <v>5.47</v>
      </c>
      <c r="E667" s="412"/>
      <c r="F667" s="413">
        <f t="shared" si="134"/>
        <v>-17</v>
      </c>
      <c r="G667" s="450">
        <f>G653</f>
        <v>5.6</v>
      </c>
      <c r="H667" s="412"/>
      <c r="I667" s="413">
        <f>ROUND(G667*$C667*G660,0)</f>
        <v>-17</v>
      </c>
      <c r="J667" s="413"/>
      <c r="K667" s="450" t="e">
        <f>K653</f>
        <v>#REF!</v>
      </c>
      <c r="L667" s="412"/>
      <c r="M667" s="413" t="e">
        <f>ROUND(K667*$C667*K660,0)</f>
        <v>#REF!</v>
      </c>
      <c r="N667" s="413"/>
      <c r="O667" s="450">
        <f>O653</f>
        <v>0</v>
      </c>
      <c r="P667" s="412"/>
      <c r="Q667" s="413">
        <f>ROUND(O667*$C667*O660,0)</f>
        <v>0</v>
      </c>
      <c r="R667" s="413"/>
      <c r="S667" s="450">
        <f>S653</f>
        <v>0</v>
      </c>
      <c r="T667" s="412"/>
      <c r="U667" s="413">
        <f>ROUND(S667*$C667*S660,0)</f>
        <v>0</v>
      </c>
      <c r="X667" s="413"/>
    </row>
    <row r="668" spans="1:44" hidden="1">
      <c r="A668" s="398" t="s">
        <v>496</v>
      </c>
      <c r="B668" s="435"/>
      <c r="C668" s="414">
        <v>4148839.9999999972</v>
      </c>
      <c r="D668" s="493">
        <v>5.7730000000000006</v>
      </c>
      <c r="E668" s="398" t="s">
        <v>429</v>
      </c>
      <c r="F668" s="413">
        <f>ROUND(D668*C668/100*$D$660,0)</f>
        <v>-2395</v>
      </c>
      <c r="G668" s="493">
        <f>G655</f>
        <v>5.9119999999999999</v>
      </c>
      <c r="H668" s="398" t="s">
        <v>429</v>
      </c>
      <c r="I668" s="413">
        <f>ROUND(G668*$C668/100*G660,0)</f>
        <v>-2453</v>
      </c>
      <c r="J668" s="413"/>
      <c r="K668" s="493" t="str">
        <f>K655</f>
        <v xml:space="preserve"> </v>
      </c>
      <c r="L668" s="398" t="s">
        <v>429</v>
      </c>
      <c r="M668" s="413">
        <f>ROUND(K668*$C668/100*K660,0)</f>
        <v>0</v>
      </c>
      <c r="N668" s="413"/>
      <c r="O668" s="493" t="e">
        <f>O655</f>
        <v>#REF!</v>
      </c>
      <c r="P668" s="398" t="s">
        <v>429</v>
      </c>
      <c r="Q668" s="413" t="e">
        <f>ROUND(O668*$C668/100*O660,0)</f>
        <v>#REF!</v>
      </c>
      <c r="R668" s="413"/>
      <c r="S668" s="493" t="e">
        <f>S655</f>
        <v>#REF!</v>
      </c>
      <c r="T668" s="398" t="s">
        <v>429</v>
      </c>
      <c r="U668" s="413" t="e">
        <f>ROUND(S668*$C668/100*S660,0)</f>
        <v>#REF!</v>
      </c>
      <c r="X668" s="413"/>
    </row>
    <row r="669" spans="1:44" hidden="1">
      <c r="A669" s="398" t="s">
        <v>463</v>
      </c>
      <c r="B669" s="435"/>
      <c r="C669" s="414">
        <v>8404540.0000000037</v>
      </c>
      <c r="D669" s="493">
        <v>5.2879999999999994</v>
      </c>
      <c r="E669" s="398" t="s">
        <v>429</v>
      </c>
      <c r="F669" s="413">
        <f>ROUND(D669*C669/100*$D$660,0)</f>
        <v>-4444</v>
      </c>
      <c r="G669" s="493">
        <f>G656</f>
        <v>5.41</v>
      </c>
      <c r="H669" s="398" t="s">
        <v>429</v>
      </c>
      <c r="I669" s="413">
        <f>ROUND(G669*$C669/100*G660,0)</f>
        <v>-4547</v>
      </c>
      <c r="J669" s="413"/>
      <c r="K669" s="493" t="str">
        <f>K656</f>
        <v xml:space="preserve"> </v>
      </c>
      <c r="L669" s="398" t="s">
        <v>429</v>
      </c>
      <c r="M669" s="413">
        <f>ROUND(K669*$C669/100*K660,0)</f>
        <v>0</v>
      </c>
      <c r="N669" s="413"/>
      <c r="O669" s="493" t="e">
        <f>O656</f>
        <v>#REF!</v>
      </c>
      <c r="P669" s="398" t="s">
        <v>429</v>
      </c>
      <c r="Q669" s="413" t="e">
        <f>ROUND(O669*$C669/100*O660,0)</f>
        <v>#REF!</v>
      </c>
      <c r="R669" s="413"/>
      <c r="S669" s="493" t="e">
        <f>S656</f>
        <v>#REF!</v>
      </c>
      <c r="T669" s="398" t="s">
        <v>429</v>
      </c>
      <c r="U669" s="413" t="e">
        <f>ROUND(S669*$C669/100*S660,0)</f>
        <v>#REF!</v>
      </c>
      <c r="X669" s="413"/>
    </row>
    <row r="670" spans="1:44" hidden="1">
      <c r="A670" s="398" t="s">
        <v>464</v>
      </c>
      <c r="B670" s="435"/>
      <c r="C670" s="414">
        <v>7796.8333333333294</v>
      </c>
      <c r="D670" s="495">
        <v>57</v>
      </c>
      <c r="E670" s="398" t="s">
        <v>429</v>
      </c>
      <c r="F670" s="413">
        <f>ROUND(D670*C670/100*$D$660,0)</f>
        <v>-44</v>
      </c>
      <c r="G670" s="495">
        <f>G657</f>
        <v>58</v>
      </c>
      <c r="H670" s="398" t="s">
        <v>429</v>
      </c>
      <c r="I670" s="413">
        <f>ROUND(G670*$C670/100*G660,0)</f>
        <v>-45</v>
      </c>
      <c r="J670" s="413"/>
      <c r="K670" s="495" t="str">
        <f>K657</f>
        <v xml:space="preserve"> </v>
      </c>
      <c r="L670" s="398" t="s">
        <v>429</v>
      </c>
      <c r="M670" s="413">
        <f>ROUND(K670*$C670/100*K660,0)</f>
        <v>0</v>
      </c>
      <c r="N670" s="413"/>
      <c r="O670" s="495" t="e">
        <f>O657</f>
        <v>#DIV/0!</v>
      </c>
      <c r="P670" s="398" t="s">
        <v>429</v>
      </c>
      <c r="Q670" s="413" t="e">
        <f>ROUND(O670*$C670/100*O660,0)</f>
        <v>#DIV/0!</v>
      </c>
      <c r="R670" s="413"/>
      <c r="S670" s="495" t="e">
        <f>S657</f>
        <v>#DIV/0!</v>
      </c>
      <c r="T670" s="398" t="s">
        <v>429</v>
      </c>
      <c r="U670" s="413" t="e">
        <f>ROUND(S670*$C670/100*S660,0)</f>
        <v>#DIV/0!</v>
      </c>
      <c r="X670" s="413"/>
    </row>
    <row r="671" spans="1:44" hidden="1">
      <c r="A671" s="398" t="s">
        <v>513</v>
      </c>
      <c r="B671" s="435"/>
      <c r="C671" s="414">
        <v>119.76666666666668</v>
      </c>
      <c r="D671" s="445">
        <v>60</v>
      </c>
      <c r="E671" s="435"/>
      <c r="F671" s="413">
        <f>ROUND(D671*C671,0)</f>
        <v>7186</v>
      </c>
      <c r="G671" s="445">
        <f>$G$631</f>
        <v>60</v>
      </c>
      <c r="H671" s="435"/>
      <c r="I671" s="413">
        <f>ROUND(G671*$C671,0)</f>
        <v>7186</v>
      </c>
      <c r="J671" s="413"/>
      <c r="K671" s="445" t="str">
        <f>$K$631</f>
        <v xml:space="preserve"> </v>
      </c>
      <c r="L671" s="435"/>
      <c r="M671" s="413">
        <f>ROUND(K671*$C671,0)</f>
        <v>0</v>
      </c>
      <c r="N671" s="413"/>
      <c r="O671" s="445" t="e">
        <f>$O$631</f>
        <v>#DIV/0!</v>
      </c>
      <c r="P671" s="435"/>
      <c r="Q671" s="413" t="e">
        <f>ROUND(O671*$C671,0)</f>
        <v>#DIV/0!</v>
      </c>
      <c r="R671" s="413"/>
      <c r="S671" s="445" t="e">
        <f>$S$631</f>
        <v>#DIV/0!</v>
      </c>
      <c r="T671" s="435"/>
      <c r="U671" s="413" t="e">
        <f>ROUND(S671*$C671,0)</f>
        <v>#DIV/0!</v>
      </c>
      <c r="X671" s="398"/>
      <c r="Y671" s="420"/>
    </row>
    <row r="672" spans="1:44" hidden="1">
      <c r="A672" s="398" t="s">
        <v>514</v>
      </c>
      <c r="B672" s="451"/>
      <c r="C672" s="414">
        <v>51494</v>
      </c>
      <c r="D672" s="471">
        <v>-30</v>
      </c>
      <c r="E672" s="413" t="s">
        <v>429</v>
      </c>
      <c r="F672" s="413">
        <f>-ROUND(D672*C672*$D$660,0)</f>
        <v>-15448</v>
      </c>
      <c r="G672" s="471">
        <f>$G$632</f>
        <v>-30</v>
      </c>
      <c r="H672" s="413" t="s">
        <v>429</v>
      </c>
      <c r="I672" s="413">
        <f>ROUND(G672*$C672/100,0)</f>
        <v>-15448</v>
      </c>
      <c r="J672" s="413"/>
      <c r="K672" s="471">
        <f>$K$632</f>
        <v>-30</v>
      </c>
      <c r="L672" s="413" t="s">
        <v>429</v>
      </c>
      <c r="M672" s="413">
        <f>ROUND(K672*$C672/100,0)</f>
        <v>-15448</v>
      </c>
      <c r="N672" s="413"/>
      <c r="O672" s="471" t="str">
        <f>$O$632</f>
        <v xml:space="preserve"> </v>
      </c>
      <c r="P672" s="413" t="s">
        <v>429</v>
      </c>
      <c r="Q672" s="413">
        <f>ROUND(O672*$C672/100,0)</f>
        <v>0</v>
      </c>
      <c r="R672" s="413"/>
      <c r="S672" s="471">
        <f>$S$632</f>
        <v>0</v>
      </c>
      <c r="T672" s="413" t="s">
        <v>429</v>
      </c>
      <c r="U672" s="413">
        <f>ROUND(S672*$C672/100,0)</f>
        <v>0</v>
      </c>
      <c r="X672" s="398"/>
      <c r="Y672" s="420"/>
    </row>
    <row r="673" spans="1:44" s="264" customFormat="1" hidden="1">
      <c r="A673" s="264" t="s">
        <v>498</v>
      </c>
      <c r="C673" s="265">
        <f>C668</f>
        <v>4148839.9999999972</v>
      </c>
      <c r="D673" s="263">
        <v>0</v>
      </c>
      <c r="F673" s="266"/>
      <c r="G673" s="421">
        <f>G658</f>
        <v>0</v>
      </c>
      <c r="H673" s="267" t="s">
        <v>429</v>
      </c>
      <c r="I673" s="267">
        <f>ROUND(G673*$C673/100*G660,0)</f>
        <v>0</v>
      </c>
      <c r="J673" s="267"/>
      <c r="K673" s="421" t="str">
        <f>K658</f>
        <v xml:space="preserve"> </v>
      </c>
      <c r="L673" s="267" t="s">
        <v>429</v>
      </c>
      <c r="M673" s="267">
        <f>ROUND(K673*$C673/100*K660,0)</f>
        <v>0</v>
      </c>
      <c r="N673" s="267"/>
      <c r="O673" s="421" t="str">
        <f>O658</f>
        <v xml:space="preserve"> </v>
      </c>
      <c r="P673" s="267" t="s">
        <v>429</v>
      </c>
      <c r="Q673" s="267">
        <f>ROUND(O673*$C673/100*O660,0)</f>
        <v>0</v>
      </c>
      <c r="R673" s="267"/>
      <c r="S673" s="421">
        <f>S658</f>
        <v>0</v>
      </c>
      <c r="T673" s="267" t="s">
        <v>429</v>
      </c>
      <c r="U673" s="267">
        <f>ROUND(S673*$C673/100*S660,0)</f>
        <v>0</v>
      </c>
      <c r="W673" s="507"/>
      <c r="X673" s="267"/>
      <c r="Y673" s="507"/>
      <c r="Z673" s="423"/>
      <c r="AA673" s="423"/>
      <c r="AR673" s="267"/>
    </row>
    <row r="674" spans="1:44" s="264" customFormat="1" hidden="1">
      <c r="A674" s="264" t="s">
        <v>499</v>
      </c>
      <c r="C674" s="265">
        <f>C669</f>
        <v>8404540.0000000037</v>
      </c>
      <c r="D674" s="263">
        <v>0</v>
      </c>
      <c r="F674" s="266"/>
      <c r="G674" s="421">
        <f>G659</f>
        <v>0</v>
      </c>
      <c r="H674" s="267" t="s">
        <v>429</v>
      </c>
      <c r="I674" s="267">
        <f>ROUND(G674*$C674/100*G660,0)</f>
        <v>0</v>
      </c>
      <c r="J674" s="267"/>
      <c r="K674" s="421" t="str">
        <f>K659</f>
        <v xml:space="preserve"> </v>
      </c>
      <c r="L674" s="267" t="s">
        <v>429</v>
      </c>
      <c r="M674" s="267">
        <f>ROUND(K674*$C674/100*K660,0)</f>
        <v>0</v>
      </c>
      <c r="N674" s="267"/>
      <c r="O674" s="421" t="str">
        <f>O659</f>
        <v xml:space="preserve"> </v>
      </c>
      <c r="P674" s="267" t="s">
        <v>429</v>
      </c>
      <c r="Q674" s="267">
        <f>ROUND(O674*$C674/100*O660,0)</f>
        <v>0</v>
      </c>
      <c r="R674" s="267"/>
      <c r="S674" s="421">
        <f>S659</f>
        <v>0</v>
      </c>
      <c r="T674" s="267" t="s">
        <v>429</v>
      </c>
      <c r="U674" s="267">
        <f>ROUND(S674*$C674/100*S660,0)</f>
        <v>0</v>
      </c>
      <c r="W674" s="507"/>
      <c r="X674" s="267"/>
      <c r="Y674" s="507"/>
      <c r="Z674" s="423"/>
      <c r="AA674" s="423"/>
      <c r="AR674" s="267"/>
    </row>
    <row r="675" spans="1:44" hidden="1">
      <c r="A675" s="435" t="s">
        <v>443</v>
      </c>
      <c r="B675" s="317"/>
      <c r="C675" s="414">
        <f>SUM(C655:C656)</f>
        <v>817313563.814906</v>
      </c>
      <c r="D675" s="464"/>
      <c r="E675" s="435"/>
      <c r="F675" s="415">
        <f>SUM(F645:F672)</f>
        <v>64219476</v>
      </c>
      <c r="G675" s="464"/>
      <c r="H675" s="435"/>
      <c r="I675" s="415">
        <f>SUM(I645:I674)</f>
        <v>65737617</v>
      </c>
      <c r="J675" s="415"/>
      <c r="K675" s="464"/>
      <c r="L675" s="435"/>
      <c r="M675" s="415" t="e">
        <f>SUM(M645:M674)</f>
        <v>#REF!</v>
      </c>
      <c r="N675" s="415"/>
      <c r="O675" s="464"/>
      <c r="P675" s="435"/>
      <c r="Q675" s="415" t="e">
        <f>SUM(Q645:Q674)</f>
        <v>#REF!</v>
      </c>
      <c r="R675" s="415"/>
      <c r="S675" s="464"/>
      <c r="T675" s="435"/>
      <c r="U675" s="415" t="e">
        <f>SUM(U645:U674)</f>
        <v>#REF!</v>
      </c>
      <c r="X675" s="413"/>
    </row>
    <row r="676" spans="1:44" hidden="1">
      <c r="A676" s="435" t="s">
        <v>413</v>
      </c>
      <c r="B676" s="435"/>
      <c r="C676" s="484">
        <v>5770845.7835495584</v>
      </c>
      <c r="F676" s="425">
        <v>500452.88870847702</v>
      </c>
      <c r="I676" s="425">
        <f>F676</f>
        <v>500452.88870847702</v>
      </c>
      <c r="J676" s="415"/>
      <c r="M676" s="425" t="e">
        <f>M636/I636*I676</f>
        <v>#DIV/0!</v>
      </c>
      <c r="N676" s="415"/>
      <c r="Q676" s="425" t="e">
        <f>Q636/I636*I676</f>
        <v>#DIV/0!</v>
      </c>
      <c r="R676" s="415"/>
      <c r="U676" s="425" t="e">
        <f>U636/I636*I676</f>
        <v>#DIV/0!</v>
      </c>
      <c r="V676" s="439"/>
      <c r="W676" s="279"/>
      <c r="X676" s="413"/>
    </row>
    <row r="677" spans="1:44" ht="16.5" hidden="1" thickBot="1">
      <c r="A677" s="435" t="s">
        <v>444</v>
      </c>
      <c r="B677" s="435"/>
      <c r="C677" s="497">
        <f>SUM(C675)+C676</f>
        <v>823084409.59845555</v>
      </c>
      <c r="D677" s="482"/>
      <c r="E677" s="477"/>
      <c r="F677" s="478">
        <f>F675+F676</f>
        <v>64719928.88870848</v>
      </c>
      <c r="G677" s="482"/>
      <c r="H677" s="477"/>
      <c r="I677" s="478">
        <f>I675+I676</f>
        <v>66238069.88870848</v>
      </c>
      <c r="J677" s="413"/>
      <c r="K677" s="482"/>
      <c r="L677" s="477"/>
      <c r="M677" s="478" t="e">
        <f>M675+M676</f>
        <v>#REF!</v>
      </c>
      <c r="N677" s="478"/>
      <c r="O677" s="482"/>
      <c r="P677" s="477"/>
      <c r="Q677" s="478" t="e">
        <f>Q675+Q676</f>
        <v>#REF!</v>
      </c>
      <c r="R677" s="478"/>
      <c r="S677" s="482"/>
      <c r="T677" s="477"/>
      <c r="U677" s="478" t="e">
        <f>U675+U676</f>
        <v>#REF!</v>
      </c>
      <c r="V677" s="440"/>
      <c r="W677" s="441"/>
      <c r="X677" s="413"/>
    </row>
    <row r="678" spans="1:44" hidden="1">
      <c r="A678" s="435"/>
      <c r="B678" s="435"/>
      <c r="C678" s="442"/>
      <c r="D678" s="418" t="s">
        <v>65</v>
      </c>
      <c r="E678" s="435"/>
      <c r="F678" s="415"/>
      <c r="G678" s="463" t="s">
        <v>65</v>
      </c>
      <c r="H678" s="435"/>
      <c r="I678" s="415" t="s">
        <v>65</v>
      </c>
      <c r="J678" s="415"/>
      <c r="K678" s="463" t="s">
        <v>65</v>
      </c>
      <c r="L678" s="435"/>
      <c r="M678" s="415" t="s">
        <v>65</v>
      </c>
      <c r="N678" s="415"/>
      <c r="O678" s="463" t="s">
        <v>65</v>
      </c>
      <c r="P678" s="435"/>
      <c r="Q678" s="415" t="s">
        <v>65</v>
      </c>
      <c r="R678" s="415"/>
      <c r="S678" s="463" t="s">
        <v>65</v>
      </c>
      <c r="T678" s="435"/>
      <c r="U678" s="415" t="s">
        <v>65</v>
      </c>
      <c r="X678" s="413"/>
    </row>
    <row r="679" spans="1:44" hidden="1">
      <c r="A679" s="412" t="s">
        <v>507</v>
      </c>
      <c r="B679" s="435"/>
      <c r="C679" s="435"/>
      <c r="D679" s="415"/>
      <c r="E679" s="435"/>
      <c r="F679" s="435"/>
      <c r="G679" s="415"/>
      <c r="H679" s="435"/>
      <c r="I679" s="435"/>
      <c r="J679" s="435"/>
      <c r="K679" s="415"/>
      <c r="L679" s="435"/>
      <c r="M679" s="435"/>
      <c r="N679" s="435"/>
      <c r="O679" s="415"/>
      <c r="P679" s="435"/>
      <c r="Q679" s="435"/>
      <c r="R679" s="435"/>
      <c r="S679" s="415"/>
      <c r="T679" s="435"/>
      <c r="U679" s="435"/>
      <c r="X679" s="413"/>
    </row>
    <row r="680" spans="1:44" hidden="1">
      <c r="A680" s="398" t="s">
        <v>516</v>
      </c>
      <c r="B680" s="435"/>
      <c r="C680" s="435"/>
      <c r="D680" s="415"/>
      <c r="E680" s="435"/>
      <c r="F680" s="435"/>
      <c r="G680" s="415"/>
      <c r="H680" s="435"/>
      <c r="I680" s="435"/>
      <c r="J680" s="435"/>
      <c r="K680" s="415"/>
      <c r="L680" s="435"/>
      <c r="M680" s="435"/>
      <c r="N680" s="435"/>
      <c r="O680" s="415"/>
      <c r="P680" s="435"/>
      <c r="Q680" s="435"/>
      <c r="R680" s="435"/>
      <c r="S680" s="415"/>
      <c r="T680" s="435"/>
      <c r="U680" s="435"/>
      <c r="X680" s="413"/>
    </row>
    <row r="681" spans="1:44" hidden="1">
      <c r="B681" s="435"/>
      <c r="C681" s="435"/>
      <c r="D681" s="415"/>
      <c r="E681" s="435"/>
      <c r="F681" s="435"/>
      <c r="G681" s="415"/>
      <c r="H681" s="435"/>
      <c r="I681" s="435"/>
      <c r="J681" s="435"/>
      <c r="K681" s="415"/>
      <c r="L681" s="435"/>
      <c r="M681" s="435"/>
      <c r="N681" s="435"/>
      <c r="O681" s="415"/>
      <c r="P681" s="435"/>
      <c r="Q681" s="435"/>
      <c r="R681" s="435"/>
      <c r="S681" s="415"/>
      <c r="T681" s="435"/>
      <c r="U681" s="435"/>
      <c r="X681" s="413"/>
    </row>
    <row r="682" spans="1:44" hidden="1">
      <c r="A682" s="398" t="s">
        <v>458</v>
      </c>
      <c r="B682" s="442"/>
      <c r="C682" s="414"/>
      <c r="D682" s="415"/>
      <c r="E682" s="435"/>
      <c r="F682" s="435"/>
      <c r="G682" s="415"/>
      <c r="H682" s="435"/>
      <c r="I682" s="435"/>
      <c r="J682" s="435"/>
      <c r="K682" s="415"/>
      <c r="L682" s="435"/>
      <c r="M682" s="435"/>
      <c r="N682" s="435"/>
      <c r="O682" s="415"/>
      <c r="P682" s="435"/>
      <c r="Q682" s="435"/>
      <c r="R682" s="435"/>
      <c r="S682" s="415"/>
      <c r="T682" s="435"/>
      <c r="U682" s="435"/>
      <c r="X682" s="413"/>
    </row>
    <row r="683" spans="1:44" hidden="1">
      <c r="A683" s="398" t="s">
        <v>490</v>
      </c>
      <c r="B683" s="435"/>
      <c r="C683" s="414">
        <v>24.6</v>
      </c>
      <c r="D683" s="445">
        <v>264</v>
      </c>
      <c r="F683" s="413">
        <f>ROUND(D683*C683,0)</f>
        <v>6494</v>
      </c>
      <c r="G683" s="445">
        <f>$G$603</f>
        <v>268</v>
      </c>
      <c r="I683" s="413">
        <f>ROUND(G683*$C683,0)</f>
        <v>6593</v>
      </c>
      <c r="J683" s="413"/>
      <c r="K683" s="445">
        <f>$K$603</f>
        <v>264</v>
      </c>
      <c r="M683" s="413">
        <f>ROUND(K683*$C683,0)</f>
        <v>6494</v>
      </c>
      <c r="N683" s="413"/>
      <c r="O683" s="445" t="str">
        <f>$O$603</f>
        <v xml:space="preserve"> </v>
      </c>
      <c r="Q683" s="413">
        <f>ROUND(O683*$C683,0)</f>
        <v>0</v>
      </c>
      <c r="R683" s="413"/>
      <c r="S683" s="445" t="str">
        <f>$S$603</f>
        <v xml:space="preserve"> </v>
      </c>
      <c r="U683" s="413">
        <f>ROUND(S683*$C683,0)</f>
        <v>0</v>
      </c>
      <c r="X683" s="413"/>
    </row>
    <row r="684" spans="1:44" hidden="1">
      <c r="A684" s="398" t="s">
        <v>491</v>
      </c>
      <c r="B684" s="435"/>
      <c r="C684" s="414">
        <v>807.26666666666597</v>
      </c>
      <c r="D684" s="445">
        <v>98</v>
      </c>
      <c r="F684" s="413">
        <f>ROUND(D684*C684,0)</f>
        <v>79112</v>
      </c>
      <c r="G684" s="445">
        <f>$G$604</f>
        <v>100</v>
      </c>
      <c r="I684" s="413">
        <f>ROUND(G684*$C684,0)</f>
        <v>80727</v>
      </c>
      <c r="J684" s="413"/>
      <c r="K684" s="445">
        <f>$K$604</f>
        <v>98</v>
      </c>
      <c r="M684" s="413">
        <f>ROUND(K684*$C684,0)</f>
        <v>79112</v>
      </c>
      <c r="N684" s="413"/>
      <c r="O684" s="445" t="str">
        <f>$O$604</f>
        <v xml:space="preserve"> </v>
      </c>
      <c r="Q684" s="413">
        <f>ROUND(O684*$C684,0)</f>
        <v>0</v>
      </c>
      <c r="R684" s="413"/>
      <c r="S684" s="445" t="str">
        <f>$S$604</f>
        <v xml:space="preserve"> </v>
      </c>
      <c r="U684" s="413">
        <f>ROUND(S684*$C684,0)</f>
        <v>0</v>
      </c>
      <c r="X684" s="413"/>
    </row>
    <row r="685" spans="1:44" hidden="1">
      <c r="A685" s="398" t="s">
        <v>492</v>
      </c>
      <c r="B685" s="435"/>
      <c r="C685" s="414">
        <v>541.26666666666597</v>
      </c>
      <c r="D685" s="445">
        <v>195</v>
      </c>
      <c r="E685" s="460"/>
      <c r="F685" s="413">
        <f>ROUND(D685*C685,0)</f>
        <v>105547</v>
      </c>
      <c r="G685" s="445">
        <f>$G$605</f>
        <v>200</v>
      </c>
      <c r="H685" s="460"/>
      <c r="I685" s="413">
        <f>ROUND(G685*$C685,0)</f>
        <v>108253</v>
      </c>
      <c r="J685" s="413"/>
      <c r="K685" s="445">
        <f>$K$605</f>
        <v>195</v>
      </c>
      <c r="L685" s="460"/>
      <c r="M685" s="413">
        <f>ROUND(K685*$C685,0)</f>
        <v>105547</v>
      </c>
      <c r="N685" s="413"/>
      <c r="O685" s="445" t="str">
        <f>$O$605</f>
        <v xml:space="preserve"> </v>
      </c>
      <c r="P685" s="460"/>
      <c r="Q685" s="413">
        <f>ROUND(O685*$C685,0)</f>
        <v>0</v>
      </c>
      <c r="R685" s="413"/>
      <c r="S685" s="445" t="str">
        <f>$S$605</f>
        <v xml:space="preserve"> </v>
      </c>
      <c r="T685" s="460"/>
      <c r="U685" s="413">
        <f>ROUND(S685*$C685,0)</f>
        <v>0</v>
      </c>
      <c r="X685" s="413"/>
    </row>
    <row r="686" spans="1:44" hidden="1">
      <c r="A686" s="398" t="s">
        <v>459</v>
      </c>
      <c r="B686" s="435"/>
      <c r="C686" s="414">
        <f>SUM(C683:C685)</f>
        <v>1373.1333333333318</v>
      </c>
      <c r="D686" s="445"/>
      <c r="F686" s="413"/>
      <c r="G686" s="445"/>
      <c r="I686" s="413"/>
      <c r="J686" s="413"/>
      <c r="K686" s="445"/>
      <c r="M686" s="413"/>
      <c r="N686" s="413"/>
      <c r="O686" s="445"/>
      <c r="Q686" s="413"/>
      <c r="R686" s="413"/>
      <c r="S686" s="445"/>
      <c r="U686" s="413"/>
      <c r="X686" s="398"/>
      <c r="Y686" s="420"/>
    </row>
    <row r="687" spans="1:44" hidden="1">
      <c r="A687" s="398" t="s">
        <v>491</v>
      </c>
      <c r="B687" s="435"/>
      <c r="C687" s="414">
        <v>137328.5</v>
      </c>
      <c r="D687" s="445">
        <v>1.79</v>
      </c>
      <c r="E687" s="398" t="s">
        <v>65</v>
      </c>
      <c r="F687" s="413">
        <f>ROUND(D687*C687,0)</f>
        <v>245818</v>
      </c>
      <c r="G687" s="445">
        <f>$G$607</f>
        <v>1.83</v>
      </c>
      <c r="H687" s="398" t="s">
        <v>65</v>
      </c>
      <c r="I687" s="413">
        <f>ROUND(G687*$C687,0)</f>
        <v>251311</v>
      </c>
      <c r="J687" s="413"/>
      <c r="K687" s="445">
        <f>$K$607</f>
        <v>1.79</v>
      </c>
      <c r="L687" s="398" t="s">
        <v>65</v>
      </c>
      <c r="M687" s="413">
        <f>ROUND(K687*$C687,0)</f>
        <v>245818</v>
      </c>
      <c r="N687" s="413"/>
      <c r="O687" s="445" t="str">
        <f>$O$607</f>
        <v xml:space="preserve"> </v>
      </c>
      <c r="P687" s="398" t="s">
        <v>65</v>
      </c>
      <c r="Q687" s="413">
        <f>ROUND(O687*$C687,0)</f>
        <v>0</v>
      </c>
      <c r="R687" s="413"/>
      <c r="S687" s="445" t="str">
        <f>$S$607</f>
        <v xml:space="preserve"> </v>
      </c>
      <c r="T687" s="398" t="s">
        <v>65</v>
      </c>
      <c r="U687" s="413">
        <f>ROUND(S687*$C687,0)</f>
        <v>0</v>
      </c>
      <c r="X687" s="398"/>
      <c r="Y687" s="420"/>
    </row>
    <row r="688" spans="1:44" hidden="1">
      <c r="A688" s="398" t="s">
        <v>492</v>
      </c>
      <c r="B688" s="435"/>
      <c r="C688" s="414">
        <v>302902</v>
      </c>
      <c r="D688" s="445">
        <v>1.46</v>
      </c>
      <c r="E688" s="398" t="s">
        <v>65</v>
      </c>
      <c r="F688" s="413">
        <f>ROUND(D688*C688,0)</f>
        <v>442237</v>
      </c>
      <c r="G688" s="445">
        <f>$G$608</f>
        <v>1.5</v>
      </c>
      <c r="H688" s="398" t="s">
        <v>65</v>
      </c>
      <c r="I688" s="413">
        <f>ROUND(G688*$C688,0)</f>
        <v>454353</v>
      </c>
      <c r="J688" s="413"/>
      <c r="K688" s="445">
        <f>$K$608</f>
        <v>1.46</v>
      </c>
      <c r="L688" s="398" t="s">
        <v>65</v>
      </c>
      <c r="M688" s="413">
        <f>ROUND(K688*$C688,0)</f>
        <v>442237</v>
      </c>
      <c r="N688" s="413"/>
      <c r="O688" s="445" t="str">
        <f>$O$608</f>
        <v xml:space="preserve"> </v>
      </c>
      <c r="P688" s="398" t="s">
        <v>65</v>
      </c>
      <c r="Q688" s="413">
        <f>ROUND(O688*$C688,0)</f>
        <v>0</v>
      </c>
      <c r="R688" s="413"/>
      <c r="S688" s="445" t="str">
        <f>$S$608</f>
        <v xml:space="preserve"> </v>
      </c>
      <c r="T688" s="398" t="s">
        <v>65</v>
      </c>
      <c r="U688" s="413">
        <f>ROUND(S688*$C688,0)</f>
        <v>0</v>
      </c>
      <c r="X688" s="413"/>
    </row>
    <row r="689" spans="1:44" hidden="1">
      <c r="A689" s="398" t="s">
        <v>493</v>
      </c>
      <c r="B689" s="435"/>
      <c r="C689" s="414"/>
      <c r="D689" s="450"/>
      <c r="F689" s="413"/>
      <c r="G689" s="450"/>
      <c r="I689" s="413"/>
      <c r="J689" s="413"/>
      <c r="K689" s="450"/>
      <c r="M689" s="413"/>
      <c r="N689" s="413"/>
      <c r="O689" s="450"/>
      <c r="Q689" s="413"/>
      <c r="R689" s="413"/>
      <c r="S689" s="450"/>
      <c r="U689" s="413"/>
    </row>
    <row r="690" spans="1:44" hidden="1">
      <c r="A690" s="398" t="s">
        <v>494</v>
      </c>
      <c r="B690" s="435"/>
      <c r="C690" s="414">
        <v>340651</v>
      </c>
      <c r="D690" s="445">
        <v>5.47</v>
      </c>
      <c r="F690" s="413">
        <f>ROUND(D690*C690,0)</f>
        <v>1863361</v>
      </c>
      <c r="G690" s="445">
        <f>$G$610</f>
        <v>5.6</v>
      </c>
      <c r="I690" s="413">
        <f>ROUND(G690*$C690,0)</f>
        <v>1907646</v>
      </c>
      <c r="J690" s="413"/>
      <c r="K690" s="445" t="e">
        <f>$K$610</f>
        <v>#REF!</v>
      </c>
      <c r="M690" s="413" t="e">
        <f>ROUND(K690*$C690,0)</f>
        <v>#REF!</v>
      </c>
      <c r="N690" s="413"/>
      <c r="O690" s="445">
        <f>$O$610</f>
        <v>0</v>
      </c>
      <c r="Q690" s="413">
        <f>ROUND(O690*$C690,0)</f>
        <v>0</v>
      </c>
      <c r="R690" s="413"/>
      <c r="S690" s="445">
        <f>$S$610</f>
        <v>0</v>
      </c>
      <c r="U690" s="413">
        <f>ROUND(S690*$C690,0)</f>
        <v>0</v>
      </c>
    </row>
    <row r="691" spans="1:44" hidden="1">
      <c r="A691" s="398" t="s">
        <v>510</v>
      </c>
      <c r="B691" s="435"/>
      <c r="C691" s="414">
        <v>17.5</v>
      </c>
      <c r="D691" s="500">
        <v>5.47</v>
      </c>
      <c r="F691" s="413">
        <f>ROUND(D691*C691,0)</f>
        <v>96</v>
      </c>
      <c r="G691" s="500">
        <f>G690</f>
        <v>5.6</v>
      </c>
      <c r="I691" s="413">
        <f>ROUND(G691*$C691,0)</f>
        <v>98</v>
      </c>
      <c r="J691" s="413"/>
      <c r="K691" s="500" t="e">
        <f>K690</f>
        <v>#REF!</v>
      </c>
      <c r="M691" s="413" t="e">
        <f>ROUND(K691*$C691,0)</f>
        <v>#REF!</v>
      </c>
      <c r="N691" s="413"/>
      <c r="O691" s="500">
        <f>O690</f>
        <v>0</v>
      </c>
      <c r="Q691" s="413">
        <f>ROUND(O691*$C691,0)</f>
        <v>0</v>
      </c>
      <c r="R691" s="413"/>
      <c r="S691" s="500">
        <f>S690</f>
        <v>0</v>
      </c>
      <c r="U691" s="413">
        <f>ROUND(S691*$C691,0)</f>
        <v>0</v>
      </c>
    </row>
    <row r="692" spans="1:44" hidden="1">
      <c r="A692" s="398" t="s">
        <v>495</v>
      </c>
      <c r="B692" s="435"/>
      <c r="C692" s="414"/>
      <c r="D692" s="445"/>
      <c r="F692" s="413"/>
      <c r="G692" s="445"/>
      <c r="I692" s="413"/>
      <c r="J692" s="413"/>
      <c r="K692" s="445"/>
      <c r="M692" s="413"/>
      <c r="N692" s="413"/>
      <c r="O692" s="445"/>
      <c r="Q692" s="413"/>
      <c r="R692" s="413"/>
      <c r="S692" s="445"/>
      <c r="U692" s="413"/>
    </row>
    <row r="693" spans="1:44" hidden="1">
      <c r="A693" s="398" t="s">
        <v>496</v>
      </c>
      <c r="B693" s="435"/>
      <c r="C693" s="414">
        <v>41625753.333333328</v>
      </c>
      <c r="D693" s="505">
        <v>5.7730000000000006</v>
      </c>
      <c r="E693" s="398" t="s">
        <v>429</v>
      </c>
      <c r="F693" s="413">
        <f>ROUND(D693*C693/100,0)</f>
        <v>2403055</v>
      </c>
      <c r="G693" s="375">
        <f>$G$613</f>
        <v>5.9119999999999999</v>
      </c>
      <c r="H693" s="398" t="s">
        <v>429</v>
      </c>
      <c r="I693" s="413">
        <f>ROUND(G693*$C693/100,0)</f>
        <v>2460915</v>
      </c>
      <c r="J693" s="413"/>
      <c r="K693" s="375" t="str">
        <f>$K$613</f>
        <v xml:space="preserve"> </v>
      </c>
      <c r="L693" s="398" t="s">
        <v>429</v>
      </c>
      <c r="M693" s="413">
        <f>ROUND(K693*$C693/100,0)</f>
        <v>0</v>
      </c>
      <c r="N693" s="413"/>
      <c r="O693" s="375" t="e">
        <f>$O$613</f>
        <v>#REF!</v>
      </c>
      <c r="P693" s="398" t="s">
        <v>429</v>
      </c>
      <c r="Q693" s="413" t="e">
        <f>ROUND(O693*$C693/100,0)</f>
        <v>#REF!</v>
      </c>
      <c r="R693" s="413"/>
      <c r="S693" s="375" t="e">
        <f>$S$613</f>
        <v>#REF!</v>
      </c>
      <c r="T693" s="398" t="s">
        <v>429</v>
      </c>
      <c r="U693" s="413" t="e">
        <f>ROUND(S693*$C693/100,0)</f>
        <v>#REF!</v>
      </c>
    </row>
    <row r="694" spans="1:44" hidden="1">
      <c r="A694" s="398" t="s">
        <v>463</v>
      </c>
      <c r="B694" s="435"/>
      <c r="C694" s="414">
        <v>63576818.666666672</v>
      </c>
      <c r="D694" s="505">
        <v>5.2879999999999994</v>
      </c>
      <c r="E694" s="398" t="s">
        <v>429</v>
      </c>
      <c r="F694" s="413">
        <f>ROUND(D694*C694/100,0)</f>
        <v>3361942</v>
      </c>
      <c r="G694" s="375">
        <f>$G$614</f>
        <v>5.41</v>
      </c>
      <c r="H694" s="398" t="s">
        <v>429</v>
      </c>
      <c r="I694" s="413">
        <f>ROUND(G694*$C694/100,0)</f>
        <v>3439506</v>
      </c>
      <c r="J694" s="413"/>
      <c r="K694" s="375" t="str">
        <f>$K$614</f>
        <v xml:space="preserve"> </v>
      </c>
      <c r="L694" s="398" t="s">
        <v>429</v>
      </c>
      <c r="M694" s="413">
        <f>ROUND(K694*$C694/100,0)</f>
        <v>0</v>
      </c>
      <c r="N694" s="413"/>
      <c r="O694" s="375" t="e">
        <f>$O$614</f>
        <v>#REF!</v>
      </c>
      <c r="P694" s="398" t="s">
        <v>429</v>
      </c>
      <c r="Q694" s="413" t="e">
        <f>ROUND(O694*$C694/100,0)</f>
        <v>#REF!</v>
      </c>
      <c r="R694" s="413"/>
      <c r="S694" s="375" t="e">
        <f>$S$614</f>
        <v>#REF!</v>
      </c>
      <c r="T694" s="398" t="s">
        <v>429</v>
      </c>
      <c r="U694" s="413" t="e">
        <f>ROUND(S694*$C694/100,0)</f>
        <v>#REF!</v>
      </c>
    </row>
    <row r="695" spans="1:44" hidden="1">
      <c r="A695" s="398" t="s">
        <v>464</v>
      </c>
      <c r="B695" s="435"/>
      <c r="C695" s="414">
        <v>103480.49999999997</v>
      </c>
      <c r="D695" s="506">
        <v>57</v>
      </c>
      <c r="E695" s="398" t="s">
        <v>429</v>
      </c>
      <c r="F695" s="413">
        <f>ROUND(D695*C695/100,0)</f>
        <v>58984</v>
      </c>
      <c r="G695" s="365">
        <f>$G$615</f>
        <v>58</v>
      </c>
      <c r="H695" s="398" t="s">
        <v>429</v>
      </c>
      <c r="I695" s="413">
        <f>ROUND(G695*$C695/100,0)</f>
        <v>60019</v>
      </c>
      <c r="J695" s="413"/>
      <c r="K695" s="365" t="str">
        <f>$K$615</f>
        <v xml:space="preserve"> </v>
      </c>
      <c r="L695" s="398" t="s">
        <v>429</v>
      </c>
      <c r="M695" s="413">
        <f>ROUND(K695*$C695/100,0)</f>
        <v>0</v>
      </c>
      <c r="N695" s="413"/>
      <c r="O695" s="365" t="e">
        <f>$O$615</f>
        <v>#DIV/0!</v>
      </c>
      <c r="P695" s="398" t="s">
        <v>429</v>
      </c>
      <c r="Q695" s="413" t="e">
        <f>ROUND(O695*$C695/100,0)</f>
        <v>#DIV/0!</v>
      </c>
      <c r="R695" s="413"/>
      <c r="S695" s="365" t="e">
        <f>$S$615</f>
        <v>#DIV/0!</v>
      </c>
      <c r="T695" s="398" t="s">
        <v>429</v>
      </c>
      <c r="U695" s="413" t="e">
        <f>ROUND(S695*$C695/100,0)</f>
        <v>#DIV/0!</v>
      </c>
    </row>
    <row r="696" spans="1:44" s="264" customFormat="1" hidden="1">
      <c r="A696" s="264" t="s">
        <v>498</v>
      </c>
      <c r="C696" s="265">
        <f>C693</f>
        <v>41625753.333333328</v>
      </c>
      <c r="D696" s="263">
        <v>0</v>
      </c>
      <c r="F696" s="266"/>
      <c r="G696" s="421">
        <f>G616</f>
        <v>0</v>
      </c>
      <c r="H696" s="267" t="s">
        <v>429</v>
      </c>
      <c r="I696" s="267">
        <f t="shared" ref="I696:I697" si="135">ROUND(G696*$C696/100,0)</f>
        <v>0</v>
      </c>
      <c r="J696" s="267"/>
      <c r="K696" s="421" t="str">
        <f>K616</f>
        <v xml:space="preserve"> </v>
      </c>
      <c r="L696" s="267" t="s">
        <v>429</v>
      </c>
      <c r="M696" s="267">
        <f t="shared" ref="M696:M697" si="136">ROUND(K696*$C696/100,0)</f>
        <v>0</v>
      </c>
      <c r="N696" s="267"/>
      <c r="O696" s="421" t="str">
        <f>O616</f>
        <v xml:space="preserve"> </v>
      </c>
      <c r="P696" s="267" t="s">
        <v>429</v>
      </c>
      <c r="Q696" s="267">
        <f t="shared" ref="Q696:Q697" si="137">ROUND(O696*$C696/100,0)</f>
        <v>0</v>
      </c>
      <c r="R696" s="267"/>
      <c r="S696" s="421">
        <f>S616</f>
        <v>0</v>
      </c>
      <c r="T696" s="267" t="s">
        <v>429</v>
      </c>
      <c r="U696" s="267">
        <f t="shared" ref="U696:U697" si="138">ROUND(S696*$C696/100,0)</f>
        <v>0</v>
      </c>
      <c r="W696" s="420"/>
      <c r="Z696" s="423"/>
      <c r="AA696" s="423"/>
      <c r="AR696" s="267"/>
    </row>
    <row r="697" spans="1:44" s="264" customFormat="1" hidden="1">
      <c r="A697" s="264" t="s">
        <v>499</v>
      </c>
      <c r="C697" s="265">
        <f>C694</f>
        <v>63576818.666666672</v>
      </c>
      <c r="D697" s="263">
        <v>0</v>
      </c>
      <c r="F697" s="266"/>
      <c r="G697" s="421">
        <f>G617</f>
        <v>0</v>
      </c>
      <c r="H697" s="267" t="s">
        <v>429</v>
      </c>
      <c r="I697" s="267">
        <f t="shared" si="135"/>
        <v>0</v>
      </c>
      <c r="J697" s="267"/>
      <c r="K697" s="421" t="str">
        <f>K617</f>
        <v xml:space="preserve"> </v>
      </c>
      <c r="L697" s="267" t="s">
        <v>429</v>
      </c>
      <c r="M697" s="267">
        <f t="shared" si="136"/>
        <v>0</v>
      </c>
      <c r="N697" s="267"/>
      <c r="O697" s="421" t="str">
        <f>O617</f>
        <v xml:space="preserve"> </v>
      </c>
      <c r="P697" s="267" t="s">
        <v>429</v>
      </c>
      <c r="Q697" s="267">
        <f t="shared" si="137"/>
        <v>0</v>
      </c>
      <c r="R697" s="267"/>
      <c r="S697" s="421">
        <f>S617</f>
        <v>0</v>
      </c>
      <c r="T697" s="267" t="s">
        <v>429</v>
      </c>
      <c r="U697" s="267">
        <f t="shared" si="138"/>
        <v>0</v>
      </c>
      <c r="W697" s="420"/>
      <c r="Z697" s="423"/>
      <c r="AA697" s="423"/>
      <c r="AR697" s="267"/>
    </row>
    <row r="698" spans="1:44" hidden="1">
      <c r="A698" s="490" t="s">
        <v>471</v>
      </c>
      <c r="B698" s="435"/>
      <c r="C698" s="414"/>
      <c r="D698" s="467">
        <v>-0.01</v>
      </c>
      <c r="E698" s="435"/>
      <c r="F698" s="413"/>
      <c r="G698" s="467">
        <v>-0.01</v>
      </c>
      <c r="H698" s="435"/>
      <c r="I698" s="413"/>
      <c r="J698" s="413"/>
      <c r="K698" s="467">
        <v>-0.01</v>
      </c>
      <c r="L698" s="435"/>
      <c r="M698" s="413"/>
      <c r="N698" s="413"/>
      <c r="O698" s="467">
        <v>-0.01</v>
      </c>
      <c r="P698" s="435"/>
      <c r="Q698" s="413"/>
      <c r="R698" s="413"/>
      <c r="S698" s="467">
        <v>-0.01</v>
      </c>
      <c r="T698" s="435"/>
      <c r="U698" s="413"/>
    </row>
    <row r="699" spans="1:44" hidden="1">
      <c r="A699" s="398" t="s">
        <v>490</v>
      </c>
      <c r="B699" s="435"/>
      <c r="C699" s="414">
        <v>0</v>
      </c>
      <c r="D699" s="450">
        <v>264</v>
      </c>
      <c r="E699" s="412"/>
      <c r="F699" s="413">
        <f t="shared" ref="F699:F705" si="139">ROUND(D699*C699*$D$660,0)</f>
        <v>0</v>
      </c>
      <c r="G699" s="450">
        <f>G683</f>
        <v>268</v>
      </c>
      <c r="H699" s="412"/>
      <c r="I699" s="413">
        <f>ROUND(G699*$C699*G698,0)</f>
        <v>0</v>
      </c>
      <c r="J699" s="413"/>
      <c r="K699" s="450">
        <f>K683</f>
        <v>264</v>
      </c>
      <c r="L699" s="412"/>
      <c r="M699" s="413">
        <f>ROUND(K699*$C699*K698,0)</f>
        <v>0</v>
      </c>
      <c r="N699" s="413"/>
      <c r="O699" s="450" t="str">
        <f>O683</f>
        <v xml:space="preserve"> </v>
      </c>
      <c r="P699" s="412"/>
      <c r="Q699" s="413">
        <f>ROUND(O699*$C699*O698,0)</f>
        <v>0</v>
      </c>
      <c r="R699" s="413"/>
      <c r="S699" s="450" t="str">
        <f>S683</f>
        <v xml:space="preserve"> </v>
      </c>
      <c r="T699" s="412"/>
      <c r="U699" s="413">
        <f>ROUND(S699*$C699*S698,0)</f>
        <v>0</v>
      </c>
    </row>
    <row r="700" spans="1:44" hidden="1">
      <c r="A700" s="398" t="s">
        <v>491</v>
      </c>
      <c r="B700" s="435"/>
      <c r="C700" s="414">
        <v>16.2</v>
      </c>
      <c r="D700" s="450">
        <v>98</v>
      </c>
      <c r="E700" s="412"/>
      <c r="F700" s="413">
        <f t="shared" si="139"/>
        <v>-16</v>
      </c>
      <c r="G700" s="450">
        <f>G684</f>
        <v>100</v>
      </c>
      <c r="H700" s="412"/>
      <c r="I700" s="413">
        <f>ROUND(G700*$C700*G698,0)</f>
        <v>-16</v>
      </c>
      <c r="J700" s="413"/>
      <c r="K700" s="450">
        <f>K684</f>
        <v>98</v>
      </c>
      <c r="L700" s="412"/>
      <c r="M700" s="413">
        <f>ROUND(K700*$C700*K698,0)</f>
        <v>-16</v>
      </c>
      <c r="N700" s="413"/>
      <c r="O700" s="450" t="str">
        <f>O684</f>
        <v xml:space="preserve"> </v>
      </c>
      <c r="P700" s="412"/>
      <c r="Q700" s="413">
        <f>ROUND(O700*$C700*O698,0)</f>
        <v>0</v>
      </c>
      <c r="R700" s="413"/>
      <c r="S700" s="450" t="str">
        <f>S684</f>
        <v xml:space="preserve"> </v>
      </c>
      <c r="T700" s="412"/>
      <c r="U700" s="413">
        <f>ROUND(S700*$C700*S698,0)</f>
        <v>0</v>
      </c>
    </row>
    <row r="701" spans="1:44" hidden="1">
      <c r="A701" s="398" t="s">
        <v>492</v>
      </c>
      <c r="B701" s="435"/>
      <c r="C701" s="414">
        <v>0</v>
      </c>
      <c r="D701" s="450">
        <v>195</v>
      </c>
      <c r="E701" s="502"/>
      <c r="F701" s="413">
        <f t="shared" si="139"/>
        <v>0</v>
      </c>
      <c r="G701" s="450">
        <f>G685</f>
        <v>200</v>
      </c>
      <c r="H701" s="502"/>
      <c r="I701" s="413">
        <f>ROUND(G701*$C701*G698,0)</f>
        <v>0</v>
      </c>
      <c r="J701" s="413"/>
      <c r="K701" s="450">
        <f>K685</f>
        <v>195</v>
      </c>
      <c r="L701" s="502"/>
      <c r="M701" s="413">
        <f>ROUND(K701*$C701*K698,0)</f>
        <v>0</v>
      </c>
      <c r="N701" s="413"/>
      <c r="O701" s="450" t="str">
        <f>O685</f>
        <v xml:space="preserve"> </v>
      </c>
      <c r="P701" s="502"/>
      <c r="Q701" s="413">
        <f>ROUND(O701*$C701*O698,0)</f>
        <v>0</v>
      </c>
      <c r="R701" s="413"/>
      <c r="S701" s="450" t="str">
        <f>S685</f>
        <v xml:space="preserve"> </v>
      </c>
      <c r="T701" s="502"/>
      <c r="U701" s="413">
        <f>ROUND(S701*$C701*S698,0)</f>
        <v>0</v>
      </c>
    </row>
    <row r="702" spans="1:44" hidden="1">
      <c r="A702" s="398" t="s">
        <v>491</v>
      </c>
      <c r="B702" s="435"/>
      <c r="C702" s="414">
        <v>2032</v>
      </c>
      <c r="D702" s="450">
        <v>1.79</v>
      </c>
      <c r="E702" s="412"/>
      <c r="F702" s="413">
        <f t="shared" si="139"/>
        <v>-36</v>
      </c>
      <c r="G702" s="450">
        <f>G687</f>
        <v>1.83</v>
      </c>
      <c r="H702" s="412"/>
      <c r="I702" s="413">
        <f>ROUND(G702*$C702*G698,0)</f>
        <v>-37</v>
      </c>
      <c r="J702" s="413"/>
      <c r="K702" s="450">
        <f>K687</f>
        <v>1.79</v>
      </c>
      <c r="L702" s="412"/>
      <c r="M702" s="413">
        <f>ROUND(K702*$C702*K698,0)</f>
        <v>-36</v>
      </c>
      <c r="N702" s="413"/>
      <c r="O702" s="450" t="str">
        <f>O687</f>
        <v xml:space="preserve"> </v>
      </c>
      <c r="P702" s="412"/>
      <c r="Q702" s="413">
        <f>ROUND(O702*$C702*O698,0)</f>
        <v>0</v>
      </c>
      <c r="R702" s="413"/>
      <c r="S702" s="450" t="str">
        <f>S687</f>
        <v xml:space="preserve"> </v>
      </c>
      <c r="T702" s="412"/>
      <c r="U702" s="413">
        <f>ROUND(S702*$C702*S698,0)</f>
        <v>0</v>
      </c>
    </row>
    <row r="703" spans="1:44" hidden="1">
      <c r="A703" s="398" t="s">
        <v>492</v>
      </c>
      <c r="B703" s="435"/>
      <c r="C703" s="414">
        <v>0</v>
      </c>
      <c r="D703" s="450">
        <v>1.46</v>
      </c>
      <c r="E703" s="412"/>
      <c r="F703" s="413">
        <f t="shared" si="139"/>
        <v>0</v>
      </c>
      <c r="G703" s="450">
        <f>G688</f>
        <v>1.5</v>
      </c>
      <c r="H703" s="412"/>
      <c r="I703" s="413">
        <f>ROUND(G703*$C703*G698,0)</f>
        <v>0</v>
      </c>
      <c r="J703" s="413"/>
      <c r="K703" s="450">
        <f>K688</f>
        <v>1.46</v>
      </c>
      <c r="L703" s="412"/>
      <c r="M703" s="413">
        <f>ROUND(K703*$C703*K698,0)</f>
        <v>0</v>
      </c>
      <c r="N703" s="413"/>
      <c r="O703" s="450" t="str">
        <f>O688</f>
        <v xml:space="preserve"> </v>
      </c>
      <c r="P703" s="412"/>
      <c r="Q703" s="413">
        <f>ROUND(O703*$C703*O698,0)</f>
        <v>0</v>
      </c>
      <c r="R703" s="413"/>
      <c r="S703" s="450" t="str">
        <f>S688</f>
        <v xml:space="preserve"> </v>
      </c>
      <c r="T703" s="412"/>
      <c r="U703" s="413">
        <f>ROUND(S703*$C703*S698,0)</f>
        <v>0</v>
      </c>
    </row>
    <row r="704" spans="1:44" hidden="1">
      <c r="A704" s="398" t="s">
        <v>494</v>
      </c>
      <c r="B704" s="435"/>
      <c r="C704" s="414">
        <v>1286</v>
      </c>
      <c r="D704" s="450">
        <v>5.47</v>
      </c>
      <c r="E704" s="412"/>
      <c r="F704" s="413">
        <f t="shared" si="139"/>
        <v>-70</v>
      </c>
      <c r="G704" s="450">
        <f>G690</f>
        <v>5.6</v>
      </c>
      <c r="H704" s="412"/>
      <c r="I704" s="413">
        <f>ROUND(G704*$C704*G698,0)</f>
        <v>-72</v>
      </c>
      <c r="J704" s="413"/>
      <c r="K704" s="450" t="e">
        <f>K690</f>
        <v>#REF!</v>
      </c>
      <c r="L704" s="412"/>
      <c r="M704" s="413" t="e">
        <f>ROUND(K704*$C704*K698,0)</f>
        <v>#REF!</v>
      </c>
      <c r="N704" s="413"/>
      <c r="O704" s="450">
        <f>O690</f>
        <v>0</v>
      </c>
      <c r="P704" s="412"/>
      <c r="Q704" s="413">
        <f>ROUND(O704*$C704*O698,0)</f>
        <v>0</v>
      </c>
      <c r="R704" s="413"/>
      <c r="S704" s="450">
        <f>S690</f>
        <v>0</v>
      </c>
      <c r="T704" s="412"/>
      <c r="U704" s="413">
        <f>ROUND(S704*$C704*S698,0)</f>
        <v>0</v>
      </c>
    </row>
    <row r="705" spans="1:44" hidden="1">
      <c r="A705" s="398" t="s">
        <v>510</v>
      </c>
      <c r="B705" s="435"/>
      <c r="C705" s="414">
        <v>0</v>
      </c>
      <c r="D705" s="450">
        <v>5.47</v>
      </c>
      <c r="E705" s="412"/>
      <c r="F705" s="413">
        <f t="shared" si="139"/>
        <v>0</v>
      </c>
      <c r="G705" s="450">
        <f>G691</f>
        <v>5.6</v>
      </c>
      <c r="H705" s="412"/>
      <c r="I705" s="413">
        <f>ROUND(G705*$C705*G698,0)</f>
        <v>0</v>
      </c>
      <c r="J705" s="413"/>
      <c r="K705" s="450" t="e">
        <f>K691</f>
        <v>#REF!</v>
      </c>
      <c r="L705" s="412"/>
      <c r="M705" s="413" t="e">
        <f>ROUND(K705*$C705*K698,0)</f>
        <v>#REF!</v>
      </c>
      <c r="N705" s="413"/>
      <c r="O705" s="450">
        <f>O691</f>
        <v>0</v>
      </c>
      <c r="P705" s="412"/>
      <c r="Q705" s="413">
        <f>ROUND(O705*$C705*O698,0)</f>
        <v>0</v>
      </c>
      <c r="R705" s="413"/>
      <c r="S705" s="450">
        <f>S691</f>
        <v>0</v>
      </c>
      <c r="T705" s="412"/>
      <c r="U705" s="413">
        <f>ROUND(S705*$C705*S698,0)</f>
        <v>0</v>
      </c>
    </row>
    <row r="706" spans="1:44" hidden="1">
      <c r="A706" s="398" t="s">
        <v>496</v>
      </c>
      <c r="B706" s="435"/>
      <c r="C706" s="414">
        <v>490733.33333333302</v>
      </c>
      <c r="D706" s="493">
        <v>5.7730000000000006</v>
      </c>
      <c r="E706" s="398" t="s">
        <v>429</v>
      </c>
      <c r="F706" s="413">
        <f>ROUND(D706*C706/100*$D$660,0)</f>
        <v>-283</v>
      </c>
      <c r="G706" s="493">
        <f>G693</f>
        <v>5.9119999999999999</v>
      </c>
      <c r="H706" s="398" t="s">
        <v>429</v>
      </c>
      <c r="I706" s="413">
        <f>ROUND(G706*$C706/100*G698,0)</f>
        <v>-290</v>
      </c>
      <c r="J706" s="413"/>
      <c r="K706" s="493" t="str">
        <f>K693</f>
        <v xml:space="preserve"> </v>
      </c>
      <c r="L706" s="398" t="s">
        <v>429</v>
      </c>
      <c r="M706" s="413">
        <f>ROUND(K706*$C706/100*K698,0)</f>
        <v>0</v>
      </c>
      <c r="N706" s="413"/>
      <c r="O706" s="493" t="e">
        <f>O693</f>
        <v>#REF!</v>
      </c>
      <c r="P706" s="398" t="s">
        <v>429</v>
      </c>
      <c r="Q706" s="413" t="e">
        <f>ROUND(O706*$C706/100*O698,0)</f>
        <v>#REF!</v>
      </c>
      <c r="R706" s="413"/>
      <c r="S706" s="493" t="e">
        <f>S693</f>
        <v>#REF!</v>
      </c>
      <c r="T706" s="398" t="s">
        <v>429</v>
      </c>
      <c r="U706" s="413" t="e">
        <f>ROUND(S706*$C706/100*S698,0)</f>
        <v>#REF!</v>
      </c>
    </row>
    <row r="707" spans="1:44" hidden="1">
      <c r="A707" s="398" t="s">
        <v>463</v>
      </c>
      <c r="B707" s="435"/>
      <c r="C707" s="414">
        <v>21066.666666666977</v>
      </c>
      <c r="D707" s="493">
        <v>5.2879999999999994</v>
      </c>
      <c r="E707" s="398" t="s">
        <v>429</v>
      </c>
      <c r="F707" s="413">
        <f>ROUND(D707*C707/100*$D$660,0)</f>
        <v>-11</v>
      </c>
      <c r="G707" s="493">
        <f>G694</f>
        <v>5.41</v>
      </c>
      <c r="H707" s="398" t="s">
        <v>429</v>
      </c>
      <c r="I707" s="413">
        <f>ROUND(G707*$C707/100*G698,0)</f>
        <v>-11</v>
      </c>
      <c r="J707" s="413"/>
      <c r="K707" s="493" t="str">
        <f>K694</f>
        <v xml:space="preserve"> </v>
      </c>
      <c r="L707" s="398" t="s">
        <v>429</v>
      </c>
      <c r="M707" s="413">
        <f>ROUND(K707*$C707/100*K698,0)</f>
        <v>0</v>
      </c>
      <c r="N707" s="413"/>
      <c r="O707" s="493" t="e">
        <f>O694</f>
        <v>#REF!</v>
      </c>
      <c r="P707" s="398" t="s">
        <v>429</v>
      </c>
      <c r="Q707" s="413" t="e">
        <f>ROUND(O707*$C707/100*O698,0)</f>
        <v>#REF!</v>
      </c>
      <c r="R707" s="413"/>
      <c r="S707" s="493" t="e">
        <f>S694</f>
        <v>#REF!</v>
      </c>
      <c r="T707" s="398" t="s">
        <v>429</v>
      </c>
      <c r="U707" s="413" t="e">
        <f>ROUND(S707*$C707/100*S698,0)</f>
        <v>#REF!</v>
      </c>
    </row>
    <row r="708" spans="1:44" hidden="1">
      <c r="A708" s="398" t="s">
        <v>464</v>
      </c>
      <c r="B708" s="435"/>
      <c r="C708" s="414">
        <v>955.13333333333298</v>
      </c>
      <c r="D708" s="495">
        <v>57</v>
      </c>
      <c r="E708" s="398" t="s">
        <v>429</v>
      </c>
      <c r="F708" s="413">
        <f>ROUND(D708*C708/100*$D$660,0)</f>
        <v>-5</v>
      </c>
      <c r="G708" s="495">
        <f>G695</f>
        <v>58</v>
      </c>
      <c r="H708" s="398" t="s">
        <v>429</v>
      </c>
      <c r="I708" s="413">
        <f>ROUND(G708*$C708/100*G698,0)</f>
        <v>-6</v>
      </c>
      <c r="J708" s="413"/>
      <c r="K708" s="495" t="str">
        <f>K695</f>
        <v xml:space="preserve"> </v>
      </c>
      <c r="L708" s="398" t="s">
        <v>429</v>
      </c>
      <c r="M708" s="413">
        <f>ROUND(K708*$C708/100*K698,0)</f>
        <v>0</v>
      </c>
      <c r="N708" s="413"/>
      <c r="O708" s="495" t="e">
        <f>O695</f>
        <v>#DIV/0!</v>
      </c>
      <c r="P708" s="398" t="s">
        <v>429</v>
      </c>
      <c r="Q708" s="413" t="e">
        <f>ROUND(O708*$C708/100*O698,0)</f>
        <v>#DIV/0!</v>
      </c>
      <c r="R708" s="413"/>
      <c r="S708" s="495" t="e">
        <f>S695</f>
        <v>#DIV/0!</v>
      </c>
      <c r="T708" s="398" t="s">
        <v>429</v>
      </c>
      <c r="U708" s="413" t="e">
        <f>ROUND(S708*$C708/100*S698,0)</f>
        <v>#DIV/0!</v>
      </c>
    </row>
    <row r="709" spans="1:44" hidden="1">
      <c r="A709" s="398" t="s">
        <v>513</v>
      </c>
      <c r="B709" s="435"/>
      <c r="C709" s="414">
        <v>16.2</v>
      </c>
      <c r="D709" s="445">
        <v>60</v>
      </c>
      <c r="E709" s="435"/>
      <c r="F709" s="413">
        <f>ROUND(D709*C709,0)</f>
        <v>972</v>
      </c>
      <c r="G709" s="445">
        <f>$G$631</f>
        <v>60</v>
      </c>
      <c r="H709" s="435"/>
      <c r="I709" s="413">
        <f>ROUND(G709*$C709,0)</f>
        <v>972</v>
      </c>
      <c r="J709" s="413"/>
      <c r="K709" s="445" t="str">
        <f>$K$631</f>
        <v xml:space="preserve"> </v>
      </c>
      <c r="L709" s="435"/>
      <c r="M709" s="413">
        <f>ROUND(K709*$C709,0)</f>
        <v>0</v>
      </c>
      <c r="N709" s="413"/>
      <c r="O709" s="445" t="e">
        <f>$O$631</f>
        <v>#DIV/0!</v>
      </c>
      <c r="P709" s="435"/>
      <c r="Q709" s="413" t="e">
        <f>ROUND(O709*$C709,0)</f>
        <v>#DIV/0!</v>
      </c>
      <c r="R709" s="413"/>
      <c r="S709" s="445" t="e">
        <f>$S$631</f>
        <v>#DIV/0!</v>
      </c>
      <c r="T709" s="435"/>
      <c r="U709" s="413" t="e">
        <f>ROUND(S709*$C709,0)</f>
        <v>#DIV/0!</v>
      </c>
    </row>
    <row r="710" spans="1:44" hidden="1">
      <c r="A710" s="398" t="s">
        <v>514</v>
      </c>
      <c r="B710" s="435"/>
      <c r="C710" s="414">
        <v>2032</v>
      </c>
      <c r="D710" s="471">
        <v>-30</v>
      </c>
      <c r="E710" s="413" t="s">
        <v>429</v>
      </c>
      <c r="F710" s="413">
        <f>-ROUND(D710*C710*$D$660,0)</f>
        <v>-610</v>
      </c>
      <c r="G710" s="471">
        <f>$G$632</f>
        <v>-30</v>
      </c>
      <c r="H710" s="413" t="s">
        <v>429</v>
      </c>
      <c r="I710" s="413">
        <f>ROUND(G710*$C710/100,0)</f>
        <v>-610</v>
      </c>
      <c r="J710" s="413"/>
      <c r="K710" s="471">
        <f>$K$632</f>
        <v>-30</v>
      </c>
      <c r="L710" s="413" t="s">
        <v>429</v>
      </c>
      <c r="M710" s="413">
        <f>ROUND(K710*$C710/100,0)</f>
        <v>-610</v>
      </c>
      <c r="N710" s="413"/>
      <c r="O710" s="471" t="str">
        <f>$O$632</f>
        <v xml:space="preserve"> </v>
      </c>
      <c r="P710" s="413" t="s">
        <v>429</v>
      </c>
      <c r="Q710" s="413">
        <f>ROUND(O710*$C710/100,0)</f>
        <v>0</v>
      </c>
      <c r="R710" s="413"/>
      <c r="S710" s="471">
        <f>$S$632</f>
        <v>0</v>
      </c>
      <c r="T710" s="413" t="s">
        <v>429</v>
      </c>
      <c r="U710" s="413">
        <f>ROUND(S710*$C710/100,0)</f>
        <v>0</v>
      </c>
    </row>
    <row r="711" spans="1:44" s="264" customFormat="1" hidden="1">
      <c r="A711" s="264" t="s">
        <v>498</v>
      </c>
      <c r="C711" s="265">
        <f>C706</f>
        <v>490733.33333333302</v>
      </c>
      <c r="D711" s="263">
        <v>0</v>
      </c>
      <c r="F711" s="266"/>
      <c r="G711" s="421">
        <f>G696</f>
        <v>0</v>
      </c>
      <c r="H711" s="267" t="s">
        <v>429</v>
      </c>
      <c r="I711" s="267">
        <f>ROUND(G711*$C711/100*G698,0)</f>
        <v>0</v>
      </c>
      <c r="J711" s="267"/>
      <c r="K711" s="421" t="str">
        <f>K696</f>
        <v xml:space="preserve"> </v>
      </c>
      <c r="L711" s="267" t="s">
        <v>429</v>
      </c>
      <c r="M711" s="267">
        <f>ROUND(K711*$C711/100*K698,0)</f>
        <v>0</v>
      </c>
      <c r="N711" s="267"/>
      <c r="O711" s="421" t="str">
        <f>O696</f>
        <v xml:space="preserve"> </v>
      </c>
      <c r="P711" s="267" t="s">
        <v>429</v>
      </c>
      <c r="Q711" s="267">
        <f>ROUND(O711*$C711/100*O698,0)</f>
        <v>0</v>
      </c>
      <c r="R711" s="267"/>
      <c r="S711" s="421">
        <f>S696</f>
        <v>0</v>
      </c>
      <c r="T711" s="267" t="s">
        <v>429</v>
      </c>
      <c r="U711" s="267">
        <f>ROUND(S711*$C711/100*S698,0)</f>
        <v>0</v>
      </c>
      <c r="W711" s="420"/>
      <c r="Z711" s="423"/>
      <c r="AA711" s="423"/>
      <c r="AR711" s="267"/>
    </row>
    <row r="712" spans="1:44" s="264" customFormat="1" hidden="1">
      <c r="A712" s="264" t="s">
        <v>499</v>
      </c>
      <c r="C712" s="265">
        <f>C707</f>
        <v>21066.666666666977</v>
      </c>
      <c r="D712" s="263">
        <v>0</v>
      </c>
      <c r="F712" s="266"/>
      <c r="G712" s="421">
        <f>G697</f>
        <v>0</v>
      </c>
      <c r="H712" s="267" t="s">
        <v>429</v>
      </c>
      <c r="I712" s="267">
        <f>ROUND(G712*$C712/100*G698,0)</f>
        <v>0</v>
      </c>
      <c r="J712" s="267"/>
      <c r="K712" s="421" t="str">
        <f>K697</f>
        <v xml:space="preserve"> </v>
      </c>
      <c r="L712" s="267" t="s">
        <v>429</v>
      </c>
      <c r="M712" s="267">
        <f>ROUND(K712*$C712/100*K698,0)</f>
        <v>0</v>
      </c>
      <c r="N712" s="267"/>
      <c r="O712" s="421" t="str">
        <f>O697</f>
        <v xml:space="preserve"> </v>
      </c>
      <c r="P712" s="267" t="s">
        <v>429</v>
      </c>
      <c r="Q712" s="267">
        <f>ROUND(O712*$C712/100*O698,0)</f>
        <v>0</v>
      </c>
      <c r="R712" s="267"/>
      <c r="S712" s="421">
        <f>S697</f>
        <v>0</v>
      </c>
      <c r="T712" s="267" t="s">
        <v>429</v>
      </c>
      <c r="U712" s="267">
        <f>ROUND(S712*$C712/100*S698,0)</f>
        <v>0</v>
      </c>
      <c r="W712" s="420"/>
      <c r="Z712" s="423"/>
      <c r="AA712" s="423"/>
      <c r="AR712" s="267"/>
    </row>
    <row r="713" spans="1:44" hidden="1">
      <c r="A713" s="435" t="s">
        <v>443</v>
      </c>
      <c r="B713" s="435"/>
      <c r="C713" s="414">
        <f>SUM(C693:C694)</f>
        <v>105202572</v>
      </c>
      <c r="D713" s="464"/>
      <c r="E713" s="435"/>
      <c r="F713" s="415">
        <f>SUM(F683:F710)</f>
        <v>8566587</v>
      </c>
      <c r="G713" s="464"/>
      <c r="H713" s="435"/>
      <c r="I713" s="415">
        <f>SUM(I683:I712)</f>
        <v>8769351</v>
      </c>
      <c r="J713" s="415"/>
      <c r="K713" s="464"/>
      <c r="L713" s="435"/>
      <c r="M713" s="415" t="e">
        <f>SUM(M683:M712)</f>
        <v>#REF!</v>
      </c>
      <c r="N713" s="415"/>
      <c r="O713" s="464"/>
      <c r="P713" s="435"/>
      <c r="Q713" s="415" t="e">
        <f>SUM(Q683:Q712)</f>
        <v>#REF!</v>
      </c>
      <c r="R713" s="415"/>
      <c r="S713" s="464"/>
      <c r="T713" s="435"/>
      <c r="U713" s="415" t="e">
        <f>SUM(U683:U712)</f>
        <v>#REF!</v>
      </c>
    </row>
    <row r="714" spans="1:44" hidden="1">
      <c r="A714" s="435" t="s">
        <v>413</v>
      </c>
      <c r="B714" s="435"/>
      <c r="C714" s="484">
        <v>327096.30737224856</v>
      </c>
      <c r="F714" s="425">
        <v>26533.50156434354</v>
      </c>
      <c r="I714" s="425">
        <f>F714</f>
        <v>26533.50156434354</v>
      </c>
      <c r="J714" s="415"/>
      <c r="M714" s="425" t="e">
        <f>M636/I636*I714</f>
        <v>#DIV/0!</v>
      </c>
      <c r="N714" s="415"/>
      <c r="Q714" s="425" t="e">
        <f>Q636/I636*I714</f>
        <v>#DIV/0!</v>
      </c>
      <c r="R714" s="415"/>
      <c r="U714" s="425" t="e">
        <f>U636/I636*I714</f>
        <v>#DIV/0!</v>
      </c>
      <c r="V714" s="439"/>
      <c r="W714" s="279"/>
    </row>
    <row r="715" spans="1:44" ht="16.5" hidden="1" thickBot="1">
      <c r="A715" s="435" t="s">
        <v>444</v>
      </c>
      <c r="B715" s="435"/>
      <c r="C715" s="497">
        <f>SUM(C713)+C714</f>
        <v>105529668.30737224</v>
      </c>
      <c r="D715" s="482"/>
      <c r="E715" s="477"/>
      <c r="F715" s="478">
        <f>F713+F714</f>
        <v>8593120.5015643444</v>
      </c>
      <c r="G715" s="482"/>
      <c r="H715" s="477"/>
      <c r="I715" s="478">
        <f>I713+I714</f>
        <v>8795884.5015643444</v>
      </c>
      <c r="J715" s="413"/>
      <c r="K715" s="482"/>
      <c r="L715" s="477"/>
      <c r="M715" s="478" t="e">
        <f>M713+M714</f>
        <v>#REF!</v>
      </c>
      <c r="N715" s="478"/>
      <c r="O715" s="482"/>
      <c r="P715" s="477"/>
      <c r="Q715" s="478" t="e">
        <f>Q713+Q714</f>
        <v>#REF!</v>
      </c>
      <c r="R715" s="478"/>
      <c r="S715" s="482"/>
      <c r="T715" s="477"/>
      <c r="U715" s="478" t="e">
        <f>U713+U714</f>
        <v>#REF!</v>
      </c>
      <c r="V715" s="440"/>
      <c r="W715" s="441"/>
    </row>
    <row r="716" spans="1:44" hidden="1">
      <c r="A716" s="435"/>
      <c r="B716" s="508"/>
      <c r="C716" s="435"/>
      <c r="D716" s="435"/>
      <c r="E716" s="435"/>
      <c r="F716" s="415"/>
      <c r="G716" s="435"/>
      <c r="H716" s="435"/>
      <c r="I716" s="435"/>
      <c r="J716" s="435"/>
      <c r="K716" s="435"/>
      <c r="L716" s="435"/>
      <c r="M716" s="435"/>
      <c r="N716" s="435"/>
      <c r="O716" s="435"/>
      <c r="P716" s="435"/>
      <c r="Q716" s="435"/>
      <c r="R716" s="435"/>
      <c r="S716" s="435"/>
      <c r="T716" s="435"/>
      <c r="U716" s="435"/>
    </row>
    <row r="717" spans="1:44" hidden="1">
      <c r="A717" s="412" t="s">
        <v>517</v>
      </c>
      <c r="B717" s="435"/>
      <c r="C717" s="442"/>
      <c r="D717" s="418"/>
      <c r="E717" s="435"/>
      <c r="F717" s="415"/>
      <c r="G717" s="418"/>
      <c r="H717" s="435"/>
      <c r="I717" s="415"/>
      <c r="J717" s="415"/>
      <c r="K717" s="418"/>
      <c r="L717" s="435"/>
      <c r="M717" s="415"/>
      <c r="N717" s="415"/>
      <c r="O717" s="418"/>
      <c r="P717" s="435"/>
      <c r="Q717" s="415"/>
      <c r="R717" s="415"/>
      <c r="S717" s="418"/>
      <c r="T717" s="435"/>
      <c r="U717" s="415"/>
    </row>
    <row r="718" spans="1:44" hidden="1">
      <c r="A718" s="398" t="s">
        <v>519</v>
      </c>
      <c r="B718" s="435"/>
      <c r="C718" s="442"/>
      <c r="D718" s="418"/>
      <c r="E718" s="435"/>
      <c r="F718" s="415"/>
      <c r="G718" s="418"/>
      <c r="H718" s="435"/>
      <c r="I718" s="415"/>
      <c r="J718" s="415"/>
      <c r="K718" s="418"/>
      <c r="L718" s="435"/>
      <c r="M718" s="415"/>
      <c r="N718" s="415"/>
      <c r="O718" s="418"/>
      <c r="P718" s="435"/>
      <c r="Q718" s="415"/>
      <c r="R718" s="415"/>
      <c r="S718" s="418"/>
      <c r="T718" s="435"/>
      <c r="U718" s="415"/>
    </row>
    <row r="719" spans="1:44" hidden="1">
      <c r="B719" s="435"/>
      <c r="C719" s="442"/>
      <c r="D719" s="418"/>
      <c r="E719" s="435"/>
      <c r="F719" s="483"/>
      <c r="G719" s="418"/>
      <c r="H719" s="435"/>
      <c r="I719" s="509"/>
      <c r="J719" s="509"/>
      <c r="K719" s="418"/>
      <c r="L719" s="435"/>
      <c r="M719" s="509"/>
      <c r="N719" s="509"/>
      <c r="O719" s="418"/>
      <c r="P719" s="435"/>
      <c r="Q719" s="509"/>
      <c r="R719" s="509"/>
      <c r="S719" s="418"/>
      <c r="T719" s="435"/>
      <c r="U719" s="509"/>
    </row>
    <row r="720" spans="1:44" hidden="1">
      <c r="A720" s="398" t="s">
        <v>520</v>
      </c>
      <c r="B720" s="435"/>
      <c r="C720" s="414"/>
      <c r="D720" s="415" t="s">
        <v>65</v>
      </c>
      <c r="E720" s="435"/>
      <c r="F720" s="435"/>
      <c r="G720" s="415" t="s">
        <v>65</v>
      </c>
      <c r="H720" s="435"/>
      <c r="I720" s="435"/>
      <c r="J720" s="435"/>
      <c r="K720" s="415" t="s">
        <v>65</v>
      </c>
      <c r="L720" s="435"/>
      <c r="M720" s="435"/>
      <c r="N720" s="435"/>
      <c r="O720" s="415" t="s">
        <v>65</v>
      </c>
      <c r="P720" s="435"/>
      <c r="Q720" s="435"/>
      <c r="R720" s="435"/>
      <c r="S720" s="415" t="s">
        <v>65</v>
      </c>
      <c r="T720" s="435"/>
      <c r="U720" s="435"/>
      <c r="X720" s="398"/>
      <c r="Y720" s="398"/>
    </row>
    <row r="721" spans="1:35" hidden="1">
      <c r="A721" s="398" t="s">
        <v>521</v>
      </c>
      <c r="B721" s="435"/>
      <c r="C721" s="414">
        <f>C775+C826</f>
        <v>1019.8115973941144</v>
      </c>
      <c r="D721" s="418">
        <v>0</v>
      </c>
      <c r="E721" s="486"/>
      <c r="F721" s="413">
        <f>F775+F826</f>
        <v>0</v>
      </c>
      <c r="G721" s="418">
        <v>0</v>
      </c>
      <c r="H721" s="486"/>
      <c r="I721" s="413">
        <f>I775+I826</f>
        <v>0</v>
      </c>
      <c r="J721" s="413"/>
      <c r="K721" s="418">
        <v>0</v>
      </c>
      <c r="L721" s="486"/>
      <c r="M721" s="413">
        <v>0</v>
      </c>
      <c r="N721" s="413"/>
      <c r="O721" s="418" t="s">
        <v>65</v>
      </c>
      <c r="P721" s="486"/>
      <c r="Q721" s="413">
        <v>0</v>
      </c>
      <c r="R721" s="413"/>
      <c r="S721" s="418" t="s">
        <v>65</v>
      </c>
      <c r="T721" s="486"/>
      <c r="U721" s="413">
        <v>0</v>
      </c>
      <c r="X721" s="432"/>
      <c r="Y721" s="432"/>
    </row>
    <row r="722" spans="1:35" hidden="1">
      <c r="A722" s="398" t="s">
        <v>522</v>
      </c>
      <c r="B722" s="435"/>
      <c r="C722" s="414"/>
      <c r="D722" s="418"/>
      <c r="E722" s="486"/>
      <c r="F722" s="413"/>
      <c r="G722" s="418"/>
      <c r="H722" s="486"/>
      <c r="I722" s="413"/>
      <c r="J722" s="413"/>
      <c r="K722" s="418"/>
      <c r="L722" s="486"/>
      <c r="M722" s="413"/>
      <c r="N722" s="413"/>
      <c r="O722" s="418"/>
      <c r="P722" s="486"/>
      <c r="Q722" s="413"/>
      <c r="R722" s="413"/>
      <c r="S722" s="418"/>
      <c r="T722" s="486"/>
      <c r="U722" s="413"/>
      <c r="AA722" s="413"/>
      <c r="AB722" s="389"/>
      <c r="AC722" s="413"/>
      <c r="AD722" s="389"/>
      <c r="AE722" s="413"/>
      <c r="AF722" s="413"/>
      <c r="AG722" s="299"/>
    </row>
    <row r="723" spans="1:35" hidden="1">
      <c r="A723" s="398" t="s">
        <v>523</v>
      </c>
      <c r="B723" s="435"/>
      <c r="C723" s="414">
        <f t="shared" ref="C723:C728" si="140">C777+C828</f>
        <v>3760.393248727928</v>
      </c>
      <c r="D723" s="418">
        <v>0</v>
      </c>
      <c r="E723" s="486"/>
      <c r="F723" s="413">
        <f>F777+F828</f>
        <v>0</v>
      </c>
      <c r="G723" s="418">
        <v>0</v>
      </c>
      <c r="H723" s="486"/>
      <c r="I723" s="413">
        <f>I777+I828</f>
        <v>0</v>
      </c>
      <c r="J723" s="413"/>
      <c r="K723" s="418">
        <v>0</v>
      </c>
      <c r="L723" s="486"/>
      <c r="M723" s="413">
        <v>0</v>
      </c>
      <c r="N723" s="413"/>
      <c r="O723" s="418" t="s">
        <v>65</v>
      </c>
      <c r="P723" s="486"/>
      <c r="Q723" s="413">
        <v>0</v>
      </c>
      <c r="R723" s="413"/>
      <c r="S723" s="418" t="s">
        <v>65</v>
      </c>
      <c r="T723" s="486"/>
      <c r="U723" s="413">
        <v>0</v>
      </c>
      <c r="V723" s="443"/>
      <c r="X723" s="426"/>
      <c r="Y723" s="426"/>
      <c r="AA723" s="413"/>
      <c r="AB723" s="389"/>
      <c r="AC723" s="413"/>
      <c r="AD723" s="389"/>
      <c r="AE723" s="413"/>
      <c r="AF723" s="413"/>
      <c r="AG723" s="299"/>
    </row>
    <row r="724" spans="1:35" hidden="1">
      <c r="A724" s="398" t="s">
        <v>524</v>
      </c>
      <c r="B724" s="435"/>
      <c r="C724" s="414">
        <f t="shared" si="140"/>
        <v>431.38877405282796</v>
      </c>
      <c r="D724" s="418">
        <v>370</v>
      </c>
      <c r="E724" s="486"/>
      <c r="F724" s="413">
        <f>F778+F829</f>
        <v>159614</v>
      </c>
      <c r="G724" s="418">
        <v>379</v>
      </c>
      <c r="H724" s="486"/>
      <c r="I724" s="413">
        <f>I778+I829</f>
        <v>163496</v>
      </c>
      <c r="J724" s="413"/>
      <c r="K724" s="418">
        <v>370</v>
      </c>
      <c r="L724" s="486"/>
      <c r="M724" s="413">
        <v>159614</v>
      </c>
      <c r="N724" s="413"/>
      <c r="O724" s="418" t="s">
        <v>65</v>
      </c>
      <c r="P724" s="486"/>
      <c r="Q724" s="413">
        <v>0</v>
      </c>
      <c r="R724" s="413"/>
      <c r="S724" s="418" t="s">
        <v>65</v>
      </c>
      <c r="T724" s="486"/>
      <c r="U724" s="413">
        <v>0</v>
      </c>
      <c r="V724" s="399"/>
      <c r="X724" s="432"/>
      <c r="Y724" s="432"/>
      <c r="Z724" s="463"/>
      <c r="AA724" s="413"/>
      <c r="AB724" s="436"/>
      <c r="AC724" s="413"/>
      <c r="AD724" s="436"/>
      <c r="AE724" s="413"/>
      <c r="AF724" s="413"/>
      <c r="AG724" s="436"/>
    </row>
    <row r="725" spans="1:35" hidden="1">
      <c r="A725" s="398" t="s">
        <v>525</v>
      </c>
      <c r="B725" s="435"/>
      <c r="C725" s="414">
        <f t="shared" si="140"/>
        <v>13.334244034527019</v>
      </c>
      <c r="D725" s="418">
        <v>1504</v>
      </c>
      <c r="E725" s="486"/>
      <c r="F725" s="413">
        <f>F779+F830</f>
        <v>20055</v>
      </c>
      <c r="G725" s="418">
        <v>1539</v>
      </c>
      <c r="H725" s="486"/>
      <c r="I725" s="413">
        <f>I779+I830</f>
        <v>20521</v>
      </c>
      <c r="J725" s="413"/>
      <c r="K725" s="418">
        <v>1504</v>
      </c>
      <c r="L725" s="486"/>
      <c r="M725" s="413">
        <v>20055</v>
      </c>
      <c r="N725" s="413"/>
      <c r="O725" s="418" t="s">
        <v>65</v>
      </c>
      <c r="P725" s="486"/>
      <c r="Q725" s="413">
        <v>0</v>
      </c>
      <c r="R725" s="413"/>
      <c r="S725" s="418" t="s">
        <v>65</v>
      </c>
      <c r="T725" s="486"/>
      <c r="U725" s="413">
        <v>0</v>
      </c>
      <c r="V725" s="399"/>
      <c r="X725" s="432"/>
      <c r="Y725" s="432"/>
      <c r="AA725" s="413"/>
      <c r="AB725" s="413"/>
    </row>
    <row r="726" spans="1:35" hidden="1">
      <c r="A726" s="398" t="s">
        <v>412</v>
      </c>
      <c r="B726" s="435"/>
      <c r="C726" s="414">
        <f t="shared" si="140"/>
        <v>5224.9278642093977</v>
      </c>
      <c r="D726" s="418"/>
      <c r="E726" s="486"/>
      <c r="F726" s="413"/>
      <c r="G726" s="418"/>
      <c r="H726" s="486"/>
      <c r="I726" s="413"/>
      <c r="J726" s="413"/>
      <c r="K726" s="418"/>
      <c r="L726" s="486"/>
      <c r="M726" s="413"/>
      <c r="N726" s="413"/>
      <c r="O726" s="418"/>
      <c r="P726" s="486"/>
      <c r="Q726" s="413"/>
      <c r="R726" s="413"/>
      <c r="S726" s="418"/>
      <c r="T726" s="486"/>
      <c r="U726" s="413"/>
      <c r="V726" s="399"/>
      <c r="X726" s="436"/>
      <c r="Y726" s="436"/>
      <c r="Z726" s="399"/>
      <c r="AG726" s="463"/>
      <c r="AH726" s="463"/>
    </row>
    <row r="727" spans="1:35" hidden="1">
      <c r="A727" s="398" t="s">
        <v>526</v>
      </c>
      <c r="B727" s="435"/>
      <c r="C727" s="414">
        <f t="shared" si="140"/>
        <v>39964.6016666668</v>
      </c>
      <c r="D727" s="418"/>
      <c r="E727" s="486"/>
      <c r="F727" s="413"/>
      <c r="G727" s="418"/>
      <c r="H727" s="486"/>
      <c r="I727" s="413"/>
      <c r="J727" s="413"/>
      <c r="K727" s="418"/>
      <c r="L727" s="486"/>
      <c r="M727" s="413"/>
      <c r="N727" s="413"/>
      <c r="O727" s="418"/>
      <c r="P727" s="486"/>
      <c r="Q727" s="413"/>
      <c r="R727" s="413"/>
      <c r="S727" s="418"/>
      <c r="T727" s="486"/>
      <c r="U727" s="413"/>
      <c r="V727" s="399"/>
      <c r="Z727" s="399"/>
    </row>
    <row r="728" spans="1:35" hidden="1">
      <c r="A728" s="398" t="s">
        <v>527</v>
      </c>
      <c r="B728" s="435"/>
      <c r="C728" s="414">
        <f t="shared" si="140"/>
        <v>5844</v>
      </c>
      <c r="D728" s="418"/>
      <c r="E728" s="413"/>
      <c r="F728" s="413"/>
      <c r="G728" s="418"/>
      <c r="H728" s="413"/>
      <c r="I728" s="463" t="s">
        <v>65</v>
      </c>
      <c r="J728" s="463"/>
      <c r="K728" s="418"/>
      <c r="L728" s="413"/>
      <c r="M728" s="463" t="s">
        <v>65</v>
      </c>
      <c r="N728" s="463"/>
      <c r="O728" s="418"/>
      <c r="P728" s="413"/>
      <c r="Q728" s="463" t="s">
        <v>65</v>
      </c>
      <c r="R728" s="463"/>
      <c r="S728" s="418"/>
      <c r="T728" s="413"/>
      <c r="U728" s="463" t="s">
        <v>65</v>
      </c>
      <c r="V728" s="399"/>
      <c r="X728" s="436"/>
      <c r="Y728" s="436"/>
      <c r="Z728" s="472"/>
    </row>
    <row r="729" spans="1:35" hidden="1">
      <c r="A729" s="398" t="s">
        <v>528</v>
      </c>
      <c r="B729" s="435"/>
      <c r="C729" s="414"/>
      <c r="D729" s="418"/>
      <c r="E729" s="486"/>
      <c r="F729" s="413"/>
      <c r="G729" s="418"/>
      <c r="H729" s="486"/>
      <c r="I729" s="413"/>
      <c r="J729" s="413"/>
      <c r="K729" s="418"/>
      <c r="L729" s="486"/>
      <c r="M729" s="413"/>
      <c r="N729" s="413"/>
      <c r="O729" s="418"/>
      <c r="P729" s="486"/>
      <c r="Q729" s="413"/>
      <c r="R729" s="413"/>
      <c r="S729" s="418"/>
      <c r="T729" s="486"/>
      <c r="U729" s="413"/>
      <c r="V729" s="399"/>
      <c r="X729" s="436"/>
      <c r="Y729" s="436"/>
      <c r="Z729" s="399"/>
    </row>
    <row r="730" spans="1:35" hidden="1">
      <c r="A730" s="398" t="s">
        <v>529</v>
      </c>
      <c r="B730" s="435"/>
      <c r="C730" s="414">
        <f>C784+C835</f>
        <v>3200.9016113138414</v>
      </c>
      <c r="D730" s="418">
        <v>26.02</v>
      </c>
      <c r="E730" s="486"/>
      <c r="F730" s="413">
        <f>F784+F835</f>
        <v>83288</v>
      </c>
      <c r="G730" s="418">
        <v>26.63</v>
      </c>
      <c r="H730" s="486"/>
      <c r="I730" s="413">
        <f>I784+I835</f>
        <v>85240</v>
      </c>
      <c r="J730" s="413"/>
      <c r="K730" s="418">
        <v>26.02</v>
      </c>
      <c r="L730" s="486"/>
      <c r="M730" s="413">
        <v>83288</v>
      </c>
      <c r="N730" s="413"/>
      <c r="O730" s="418" t="s">
        <v>65</v>
      </c>
      <c r="P730" s="486"/>
      <c r="Q730" s="413">
        <v>0</v>
      </c>
      <c r="R730" s="413"/>
      <c r="S730" s="418" t="s">
        <v>65</v>
      </c>
      <c r="T730" s="486"/>
      <c r="U730" s="413">
        <v>0</v>
      </c>
      <c r="V730" s="510"/>
      <c r="X730" s="432"/>
      <c r="Y730" s="432"/>
      <c r="Z730" s="399"/>
    </row>
    <row r="731" spans="1:35" hidden="1">
      <c r="A731" s="398" t="s">
        <v>530</v>
      </c>
      <c r="B731" s="435"/>
      <c r="C731" s="414"/>
      <c r="D731" s="418"/>
      <c r="E731" s="486"/>
      <c r="F731" s="413"/>
      <c r="G731" s="418"/>
      <c r="H731" s="486"/>
      <c r="I731" s="413"/>
      <c r="J731" s="413"/>
      <c r="K731" s="418"/>
      <c r="L731" s="486"/>
      <c r="M731" s="413"/>
      <c r="N731" s="413"/>
      <c r="O731" s="418"/>
      <c r="P731" s="486"/>
      <c r="Q731" s="413"/>
      <c r="R731" s="413"/>
      <c r="S731" s="418"/>
      <c r="T731" s="486"/>
      <c r="U731" s="413"/>
      <c r="V731" s="510"/>
      <c r="X731" s="436"/>
      <c r="Y731" s="436"/>
      <c r="Z731" s="399"/>
    </row>
    <row r="732" spans="1:35" hidden="1">
      <c r="A732" s="398" t="s">
        <v>523</v>
      </c>
      <c r="B732" s="435"/>
      <c r="C732" s="414">
        <f>C786+C837</f>
        <v>53216.72760788173</v>
      </c>
      <c r="D732" s="418">
        <v>26.02</v>
      </c>
      <c r="E732" s="486"/>
      <c r="F732" s="413">
        <f>F786+F837</f>
        <v>1384699</v>
      </c>
      <c r="G732" s="418">
        <v>26.63</v>
      </c>
      <c r="H732" s="486"/>
      <c r="I732" s="413">
        <f>I786+I837</f>
        <v>1417162</v>
      </c>
      <c r="J732" s="413"/>
      <c r="K732" s="418">
        <v>26.02</v>
      </c>
      <c r="L732" s="486"/>
      <c r="M732" s="413">
        <v>1384699</v>
      </c>
      <c r="N732" s="413"/>
      <c r="O732" s="418" t="s">
        <v>65</v>
      </c>
      <c r="P732" s="486"/>
      <c r="Q732" s="413">
        <v>0</v>
      </c>
      <c r="R732" s="413"/>
      <c r="S732" s="418" t="s">
        <v>65</v>
      </c>
      <c r="T732" s="486"/>
      <c r="U732" s="413">
        <v>0</v>
      </c>
      <c r="V732" s="510"/>
      <c r="X732" s="432"/>
      <c r="Y732" s="432"/>
      <c r="Z732" s="399"/>
    </row>
    <row r="733" spans="1:35" hidden="1">
      <c r="A733" s="398" t="s">
        <v>524</v>
      </c>
      <c r="B733" s="435"/>
      <c r="C733" s="414">
        <f>C787+C838</f>
        <v>40819.098454276304</v>
      </c>
      <c r="D733" s="418">
        <v>18.101388370764003</v>
      </c>
      <c r="E733" s="486"/>
      <c r="F733" s="413">
        <f>F787+F838</f>
        <v>738882</v>
      </c>
      <c r="G733" s="418">
        <v>18.526286850528336</v>
      </c>
      <c r="H733" s="486"/>
      <c r="I733" s="413">
        <f>I787+I838</f>
        <v>756227</v>
      </c>
      <c r="J733" s="413"/>
      <c r="K733" s="418">
        <v>18.101388370764003</v>
      </c>
      <c r="L733" s="486"/>
      <c r="M733" s="413">
        <v>738882</v>
      </c>
      <c r="N733" s="413"/>
      <c r="O733" s="418" t="s">
        <v>65</v>
      </c>
      <c r="P733" s="486"/>
      <c r="Q733" s="413">
        <v>0</v>
      </c>
      <c r="R733" s="413"/>
      <c r="S733" s="418" t="s">
        <v>65</v>
      </c>
      <c r="T733" s="486"/>
      <c r="U733" s="413">
        <v>0</v>
      </c>
      <c r="V733" s="510"/>
      <c r="X733" s="432"/>
      <c r="Y733" s="432"/>
      <c r="Z733" s="399"/>
      <c r="AC733" s="413"/>
      <c r="AD733" s="413"/>
      <c r="AE733" s="413"/>
      <c r="AF733" s="413"/>
      <c r="AG733" s="413"/>
      <c r="AH733" s="299"/>
      <c r="AI733" s="398" t="s">
        <v>65</v>
      </c>
    </row>
    <row r="734" spans="1:35" hidden="1">
      <c r="A734" s="398" t="s">
        <v>525</v>
      </c>
      <c r="B734" s="435" t="s">
        <v>65</v>
      </c>
      <c r="C734" s="414">
        <f>C788+C839</f>
        <v>5313.3743371072133</v>
      </c>
      <c r="D734" s="418">
        <v>14.155824964645021</v>
      </c>
      <c r="E734" s="486"/>
      <c r="F734" s="413">
        <f>F788+F839</f>
        <v>75215</v>
      </c>
      <c r="G734" s="418">
        <v>14.48810823397713</v>
      </c>
      <c r="H734" s="486"/>
      <c r="I734" s="413">
        <f>I788+I839</f>
        <v>76980</v>
      </c>
      <c r="J734" s="413"/>
      <c r="K734" s="418">
        <v>14.155824964645021</v>
      </c>
      <c r="L734" s="486"/>
      <c r="M734" s="413">
        <v>75215</v>
      </c>
      <c r="N734" s="413"/>
      <c r="O734" s="418" t="s">
        <v>65</v>
      </c>
      <c r="P734" s="486"/>
      <c r="Q734" s="413">
        <v>0</v>
      </c>
      <c r="R734" s="413"/>
      <c r="S734" s="418" t="s">
        <v>65</v>
      </c>
      <c r="T734" s="486"/>
      <c r="U734" s="413">
        <v>0</v>
      </c>
      <c r="V734" s="510"/>
      <c r="X734" s="432"/>
      <c r="Y734" s="432"/>
      <c r="Z734" s="399"/>
      <c r="AI734" s="398" t="s">
        <v>65</v>
      </c>
    </row>
    <row r="735" spans="1:35" hidden="1">
      <c r="A735" s="398" t="s">
        <v>531</v>
      </c>
      <c r="B735" s="435"/>
      <c r="C735" s="414">
        <f>C789+C840</f>
        <v>559.74429781916001</v>
      </c>
      <c r="D735" s="418">
        <v>78.06</v>
      </c>
      <c r="E735" s="486"/>
      <c r="F735" s="413">
        <f>F789+F840</f>
        <v>43693</v>
      </c>
      <c r="G735" s="418">
        <v>79.89</v>
      </c>
      <c r="H735" s="486"/>
      <c r="I735" s="413">
        <f>I789+I840</f>
        <v>44718</v>
      </c>
      <c r="J735" s="413"/>
      <c r="K735" s="418">
        <v>78.06</v>
      </c>
      <c r="L735" s="486"/>
      <c r="M735" s="413">
        <v>43693</v>
      </c>
      <c r="N735" s="413"/>
      <c r="O735" s="418" t="s">
        <v>65</v>
      </c>
      <c r="P735" s="486"/>
      <c r="Q735" s="413">
        <v>0</v>
      </c>
      <c r="R735" s="413"/>
      <c r="S735" s="418" t="s">
        <v>65</v>
      </c>
      <c r="T735" s="486"/>
      <c r="U735" s="413">
        <v>0</v>
      </c>
      <c r="V735" s="399"/>
      <c r="X735" s="432"/>
      <c r="Y735" s="432"/>
      <c r="Z735" s="399"/>
    </row>
    <row r="736" spans="1:35" hidden="1">
      <c r="A736" s="398" t="s">
        <v>532</v>
      </c>
      <c r="B736" s="435"/>
      <c r="C736" s="414">
        <f>C790+C841</f>
        <v>984.58847619077994</v>
      </c>
      <c r="D736" s="418">
        <v>156.12</v>
      </c>
      <c r="E736" s="486"/>
      <c r="F736" s="413">
        <f>F790+F841</f>
        <v>153714</v>
      </c>
      <c r="G736" s="418">
        <v>159.78</v>
      </c>
      <c r="H736" s="486"/>
      <c r="I736" s="413">
        <f>I790+I841</f>
        <v>157318</v>
      </c>
      <c r="J736" s="413"/>
      <c r="K736" s="418">
        <v>156.12</v>
      </c>
      <c r="L736" s="486"/>
      <c r="M736" s="413">
        <v>153714</v>
      </c>
      <c r="N736" s="413"/>
      <c r="O736" s="418" t="s">
        <v>65</v>
      </c>
      <c r="P736" s="486"/>
      <c r="Q736" s="413">
        <v>0</v>
      </c>
      <c r="R736" s="413"/>
      <c r="S736" s="418" t="s">
        <v>65</v>
      </c>
      <c r="T736" s="486"/>
      <c r="U736" s="413">
        <v>0</v>
      </c>
      <c r="V736" s="399"/>
      <c r="X736" s="432"/>
      <c r="Y736" s="432"/>
      <c r="Z736" s="399"/>
    </row>
    <row r="737" spans="1:44" hidden="1">
      <c r="A737" s="398" t="s">
        <v>533</v>
      </c>
      <c r="B737" s="435"/>
      <c r="C737" s="414"/>
      <c r="D737" s="418"/>
      <c r="E737" s="486"/>
      <c r="F737" s="413"/>
      <c r="G737" s="418"/>
      <c r="H737" s="486"/>
      <c r="I737" s="413"/>
      <c r="J737" s="413"/>
      <c r="K737" s="418"/>
      <c r="L737" s="486"/>
      <c r="M737" s="413"/>
      <c r="N737" s="413"/>
      <c r="O737" s="418"/>
      <c r="P737" s="486"/>
      <c r="Q737" s="413"/>
      <c r="R737" s="413"/>
      <c r="S737" s="418"/>
      <c r="T737" s="486"/>
      <c r="U737" s="413"/>
      <c r="V737" s="399"/>
      <c r="X737" s="398"/>
      <c r="Y737" s="398"/>
      <c r="Z737" s="399"/>
    </row>
    <row r="738" spans="1:44" hidden="1">
      <c r="A738" s="398" t="s">
        <v>529</v>
      </c>
      <c r="B738" s="435"/>
      <c r="C738" s="414">
        <f>C792+C843</f>
        <v>40.035839968204996</v>
      </c>
      <c r="D738" s="463">
        <v>-26.02</v>
      </c>
      <c r="E738" s="486"/>
      <c r="F738" s="413">
        <f>F792+F843</f>
        <v>-1041</v>
      </c>
      <c r="G738" s="463">
        <f>-G730</f>
        <v>-26.63</v>
      </c>
      <c r="H738" s="486"/>
      <c r="I738" s="413">
        <f>I792+I843</f>
        <v>-1066</v>
      </c>
      <c r="J738" s="413"/>
      <c r="K738" s="463">
        <f>-K730</f>
        <v>-26.02</v>
      </c>
      <c r="L738" s="486"/>
      <c r="M738" s="413">
        <v>-1041</v>
      </c>
      <c r="N738" s="413"/>
      <c r="O738" s="463">
        <f>-O730</f>
        <v>0</v>
      </c>
      <c r="P738" s="486"/>
      <c r="Q738" s="413">
        <v>0</v>
      </c>
      <c r="R738" s="413"/>
      <c r="S738" s="463">
        <f>-S730</f>
        <v>0</v>
      </c>
      <c r="T738" s="486"/>
      <c r="U738" s="413">
        <v>0</v>
      </c>
      <c r="V738" s="399"/>
      <c r="X738" s="398"/>
      <c r="Y738" s="398"/>
      <c r="Z738" s="399"/>
    </row>
    <row r="739" spans="1:44" hidden="1">
      <c r="A739" s="398" t="s">
        <v>534</v>
      </c>
      <c r="B739" s="435"/>
      <c r="C739" s="414">
        <f>C793+C844</f>
        <v>411.79827649787603</v>
      </c>
      <c r="D739" s="463">
        <v>-26.02</v>
      </c>
      <c r="E739" s="486"/>
      <c r="F739" s="413">
        <f>F793+F844</f>
        <v>-10715</v>
      </c>
      <c r="G739" s="463">
        <f>-G732</f>
        <v>-26.63</v>
      </c>
      <c r="H739" s="486"/>
      <c r="I739" s="413">
        <f>I793+I844</f>
        <v>-10966</v>
      </c>
      <c r="J739" s="413"/>
      <c r="K739" s="463">
        <f>-K732</f>
        <v>-26.02</v>
      </c>
      <c r="L739" s="486"/>
      <c r="M739" s="413">
        <v>-10715</v>
      </c>
      <c r="N739" s="413"/>
      <c r="O739" s="463">
        <f>-O732</f>
        <v>0</v>
      </c>
      <c r="P739" s="486"/>
      <c r="Q739" s="413">
        <v>0</v>
      </c>
      <c r="R739" s="413"/>
      <c r="S739" s="463">
        <f>-S732</f>
        <v>0</v>
      </c>
      <c r="T739" s="486"/>
      <c r="U739" s="413">
        <v>0</v>
      </c>
      <c r="V739" s="399"/>
      <c r="X739" s="398"/>
      <c r="Y739" s="398"/>
      <c r="Z739" s="399"/>
    </row>
    <row r="740" spans="1:44" hidden="1">
      <c r="A740" s="398" t="s">
        <v>495</v>
      </c>
      <c r="B740" s="435"/>
      <c r="C740" s="414">
        <f>C794+C845</f>
        <v>0</v>
      </c>
      <c r="D740" s="418"/>
      <c r="E740" s="413"/>
      <c r="F740" s="413"/>
      <c r="G740" s="418"/>
      <c r="H740" s="413"/>
      <c r="I740" s="413"/>
      <c r="J740" s="413"/>
      <c r="K740" s="418"/>
      <c r="L740" s="413"/>
      <c r="M740" s="413"/>
      <c r="N740" s="413" t="s">
        <v>65</v>
      </c>
      <c r="O740" s="418"/>
      <c r="P740" s="413"/>
      <c r="Q740" s="413"/>
      <c r="R740" s="413"/>
      <c r="S740" s="418"/>
      <c r="T740" s="413"/>
      <c r="U740" s="413"/>
      <c r="V740" s="399"/>
      <c r="X740" s="398"/>
      <c r="Y740" s="398"/>
      <c r="Z740" s="399"/>
      <c r="AA740" s="398" t="s">
        <v>65</v>
      </c>
    </row>
    <row r="741" spans="1:44" hidden="1">
      <c r="A741" s="398" t="s">
        <v>535</v>
      </c>
      <c r="B741" s="435"/>
      <c r="C741" s="414">
        <f>C795+C846</f>
        <v>158323871.89494899</v>
      </c>
      <c r="D741" s="391">
        <v>7.0350000000000001</v>
      </c>
      <c r="E741" s="413" t="s">
        <v>429</v>
      </c>
      <c r="F741" s="413">
        <f>F795+F846</f>
        <v>11138085</v>
      </c>
      <c r="G741" s="391">
        <v>7.2030000000000003</v>
      </c>
      <c r="H741" s="413" t="s">
        <v>429</v>
      </c>
      <c r="I741" s="413">
        <f>I795+I846</f>
        <v>11404068</v>
      </c>
      <c r="J741" s="413"/>
      <c r="K741" s="391" t="e">
        <v>#REF!</v>
      </c>
      <c r="L741" s="413" t="s">
        <v>65</v>
      </c>
      <c r="M741" s="413" t="e">
        <v>#REF!</v>
      </c>
      <c r="N741" s="413"/>
      <c r="O741" s="391" t="e">
        <v>#DIV/0!</v>
      </c>
      <c r="P741" s="413" t="s">
        <v>429</v>
      </c>
      <c r="Q741" s="413" t="e">
        <v>#DIV/0!</v>
      </c>
      <c r="R741" s="413"/>
      <c r="S741" s="391" t="e">
        <v>#DIV/0!</v>
      </c>
      <c r="T741" s="413" t="s">
        <v>429</v>
      </c>
      <c r="U741" s="413" t="e">
        <v>#DIV/0!</v>
      </c>
      <c r="V741" s="511"/>
      <c r="X741" s="432"/>
      <c r="Y741" s="432"/>
      <c r="Z741" s="399"/>
    </row>
    <row r="742" spans="1:44" hidden="1">
      <c r="A742" s="398" t="s">
        <v>464</v>
      </c>
      <c r="B742" s="435"/>
      <c r="C742" s="414">
        <f>C796+C847</f>
        <v>60236</v>
      </c>
      <c r="D742" s="392">
        <v>57</v>
      </c>
      <c r="E742" s="398" t="s">
        <v>429</v>
      </c>
      <c r="F742" s="413">
        <f>F796+F847</f>
        <v>34334</v>
      </c>
      <c r="G742" s="392">
        <v>58</v>
      </c>
      <c r="H742" s="398" t="s">
        <v>429</v>
      </c>
      <c r="I742" s="413">
        <f>I796+I847</f>
        <v>34937</v>
      </c>
      <c r="J742" s="413"/>
      <c r="K742" s="392" t="s">
        <v>65</v>
      </c>
      <c r="L742" s="398" t="s">
        <v>65</v>
      </c>
      <c r="M742" s="413">
        <v>0</v>
      </c>
      <c r="N742" s="413"/>
      <c r="O742" s="392" t="e">
        <v>#DIV/0!</v>
      </c>
      <c r="P742" s="398" t="s">
        <v>429</v>
      </c>
      <c r="Q742" s="413" t="e">
        <v>#DIV/0!</v>
      </c>
      <c r="R742" s="413"/>
      <c r="S742" s="392" t="e">
        <v>#DIV/0!</v>
      </c>
      <c r="T742" s="398" t="s">
        <v>429</v>
      </c>
      <c r="U742" s="413" t="e">
        <v>#DIV/0!</v>
      </c>
      <c r="X742" s="432"/>
      <c r="Y742" s="432"/>
      <c r="Z742" s="399"/>
    </row>
    <row r="743" spans="1:44" s="264" customFormat="1" hidden="1">
      <c r="A743" s="264" t="s">
        <v>536</v>
      </c>
      <c r="C743" s="265">
        <f>C741</f>
        <v>158323871.89494899</v>
      </c>
      <c r="D743" s="263">
        <v>0</v>
      </c>
      <c r="F743" s="266"/>
      <c r="G743" s="421">
        <v>0</v>
      </c>
      <c r="H743" s="264" t="s">
        <v>429</v>
      </c>
      <c r="I743" s="267" t="e">
        <f>#REF!+I848</f>
        <v>#REF!</v>
      </c>
      <c r="J743" s="267"/>
      <c r="K743" s="421" t="s">
        <v>65</v>
      </c>
      <c r="L743" s="264" t="s">
        <v>65</v>
      </c>
      <c r="M743" s="413">
        <v>0</v>
      </c>
      <c r="N743" s="267"/>
      <c r="O743" s="421" t="s">
        <v>65</v>
      </c>
      <c r="P743" s="264" t="s">
        <v>65</v>
      </c>
      <c r="Q743" s="267" t="e">
        <f>#REF!+Q848</f>
        <v>#REF!</v>
      </c>
      <c r="R743" s="267"/>
      <c r="S743" s="421">
        <v>0</v>
      </c>
      <c r="T743" s="264" t="s">
        <v>429</v>
      </c>
      <c r="U743" s="413">
        <v>0</v>
      </c>
      <c r="V743" s="267"/>
      <c r="W743" s="420"/>
      <c r="Z743" s="423"/>
      <c r="AA743" s="423"/>
      <c r="AR743" s="267"/>
    </row>
    <row r="744" spans="1:44" s="264" customFormat="1" hidden="1">
      <c r="A744" s="308" t="s">
        <v>537</v>
      </c>
      <c r="B744" s="308"/>
      <c r="C744" s="338"/>
      <c r="D744" s="393">
        <v>7.0350000000000001</v>
      </c>
      <c r="E744" s="308" t="s">
        <v>429</v>
      </c>
      <c r="F744" s="311"/>
      <c r="G744" s="312">
        <f>G741+G743</f>
        <v>7.2030000000000003</v>
      </c>
      <c r="H744" s="308" t="s">
        <v>429</v>
      </c>
      <c r="I744" s="465"/>
      <c r="J744" s="465"/>
      <c r="K744" s="312" t="e">
        <f>K741+K743</f>
        <v>#REF!</v>
      </c>
      <c r="L744" s="308" t="s">
        <v>429</v>
      </c>
      <c r="M744" s="465"/>
      <c r="N744" s="465"/>
      <c r="O744" s="312" t="e">
        <f>O741+O743</f>
        <v>#DIV/0!</v>
      </c>
      <c r="P744" s="308" t="s">
        <v>429</v>
      </c>
      <c r="Q744" s="465"/>
      <c r="R744" s="465"/>
      <c r="S744" s="312" t="e">
        <f>S741+S743</f>
        <v>#DIV/0!</v>
      </c>
      <c r="T744" s="308" t="s">
        <v>429</v>
      </c>
      <c r="U744" s="465"/>
      <c r="V744" s="267"/>
      <c r="W744" s="420"/>
      <c r="X744" s="432"/>
      <c r="Z744" s="423"/>
      <c r="AA744" s="423"/>
      <c r="AR744" s="267"/>
    </row>
    <row r="745" spans="1:44" hidden="1">
      <c r="A745" s="490" t="s">
        <v>471</v>
      </c>
      <c r="B745" s="435"/>
      <c r="C745" s="414"/>
      <c r="D745" s="467">
        <v>-0.01</v>
      </c>
      <c r="E745" s="435"/>
      <c r="F745" s="413"/>
      <c r="G745" s="467">
        <v>-0.01</v>
      </c>
      <c r="H745" s="435"/>
      <c r="I745" s="413"/>
      <c r="J745" s="413"/>
      <c r="K745" s="467">
        <v>-0.01</v>
      </c>
      <c r="L745" s="435"/>
      <c r="M745" s="413"/>
      <c r="N745" s="413"/>
      <c r="O745" s="467">
        <v>-0.01</v>
      </c>
      <c r="P745" s="435"/>
      <c r="Q745" s="413"/>
      <c r="R745" s="413"/>
      <c r="S745" s="467">
        <v>-0.01</v>
      </c>
      <c r="T745" s="435"/>
      <c r="U745" s="413"/>
    </row>
    <row r="746" spans="1:44" hidden="1">
      <c r="A746" s="398" t="s">
        <v>455</v>
      </c>
      <c r="B746" s="435"/>
      <c r="C746" s="414">
        <f>C798+C850</f>
        <v>0</v>
      </c>
      <c r="D746" s="483">
        <v>0</v>
      </c>
      <c r="E746" s="486"/>
      <c r="F746" s="413">
        <f>F798+F850</f>
        <v>0</v>
      </c>
      <c r="G746" s="483">
        <f>G721</f>
        <v>0</v>
      </c>
      <c r="H746" s="486"/>
      <c r="I746" s="413">
        <f>I798+I850</f>
        <v>0</v>
      </c>
      <c r="J746" s="413"/>
      <c r="K746" s="483">
        <f>K721</f>
        <v>0</v>
      </c>
      <c r="L746" s="486"/>
      <c r="M746" s="413">
        <v>0</v>
      </c>
      <c r="N746" s="413"/>
      <c r="O746" s="483" t="str">
        <f>O721</f>
        <v xml:space="preserve"> </v>
      </c>
      <c r="P746" s="486"/>
      <c r="Q746" s="413">
        <v>0</v>
      </c>
      <c r="R746" s="413"/>
      <c r="S746" s="483" t="str">
        <f>S721</f>
        <v xml:space="preserve"> </v>
      </c>
      <c r="T746" s="486"/>
      <c r="U746" s="413">
        <v>0</v>
      </c>
    </row>
    <row r="747" spans="1:44" hidden="1">
      <c r="A747" s="398" t="s">
        <v>456</v>
      </c>
      <c r="B747" s="435"/>
      <c r="C747" s="414"/>
      <c r="D747" s="483"/>
      <c r="E747" s="486"/>
      <c r="F747" s="413"/>
      <c r="G747" s="483"/>
      <c r="H747" s="486"/>
      <c r="I747" s="413"/>
      <c r="J747" s="413"/>
      <c r="K747" s="483"/>
      <c r="L747" s="486"/>
      <c r="M747" s="413"/>
      <c r="N747" s="413"/>
      <c r="O747" s="483"/>
      <c r="P747" s="486"/>
      <c r="Q747" s="413"/>
      <c r="R747" s="413"/>
      <c r="S747" s="483"/>
      <c r="T747" s="486"/>
      <c r="U747" s="413"/>
    </row>
    <row r="748" spans="1:44" hidden="1">
      <c r="A748" s="398" t="s">
        <v>523</v>
      </c>
      <c r="B748" s="435"/>
      <c r="C748" s="414">
        <f>C800+C852</f>
        <v>1.0000071591230999</v>
      </c>
      <c r="D748" s="483">
        <v>0</v>
      </c>
      <c r="E748" s="486"/>
      <c r="F748" s="413">
        <f>F800+F852</f>
        <v>0</v>
      </c>
      <c r="G748" s="483">
        <f>G723</f>
        <v>0</v>
      </c>
      <c r="H748" s="486"/>
      <c r="I748" s="413">
        <f>I800+I852</f>
        <v>0</v>
      </c>
      <c r="J748" s="413"/>
      <c r="K748" s="483">
        <f>K723</f>
        <v>0</v>
      </c>
      <c r="L748" s="486"/>
      <c r="M748" s="413">
        <v>0</v>
      </c>
      <c r="N748" s="413"/>
      <c r="O748" s="483" t="str">
        <f>O723</f>
        <v xml:space="preserve"> </v>
      </c>
      <c r="P748" s="486"/>
      <c r="Q748" s="413">
        <v>0</v>
      </c>
      <c r="R748" s="413"/>
      <c r="S748" s="483" t="str">
        <f>S723</f>
        <v xml:space="preserve"> </v>
      </c>
      <c r="T748" s="486"/>
      <c r="U748" s="413">
        <v>0</v>
      </c>
    </row>
    <row r="749" spans="1:44" hidden="1">
      <c r="A749" s="398" t="s">
        <v>524</v>
      </c>
      <c r="B749" s="435"/>
      <c r="C749" s="414">
        <f>C801+C853</f>
        <v>0</v>
      </c>
      <c r="D749" s="483">
        <v>370</v>
      </c>
      <c r="E749" s="486"/>
      <c r="F749" s="413">
        <f>F801+F853</f>
        <v>0</v>
      </c>
      <c r="G749" s="483">
        <f>G724</f>
        <v>379</v>
      </c>
      <c r="H749" s="486"/>
      <c r="I749" s="413">
        <f>I801+I853</f>
        <v>0</v>
      </c>
      <c r="J749" s="413"/>
      <c r="K749" s="483">
        <f>K724</f>
        <v>370</v>
      </c>
      <c r="L749" s="486"/>
      <c r="M749" s="413">
        <v>0</v>
      </c>
      <c r="N749" s="413"/>
      <c r="O749" s="483" t="str">
        <f>O724</f>
        <v xml:space="preserve"> </v>
      </c>
      <c r="P749" s="486"/>
      <c r="Q749" s="413">
        <v>0</v>
      </c>
      <c r="R749" s="413"/>
      <c r="S749" s="483" t="str">
        <f>S724</f>
        <v xml:space="preserve"> </v>
      </c>
      <c r="T749" s="486"/>
      <c r="U749" s="413">
        <v>0</v>
      </c>
    </row>
    <row r="750" spans="1:44" hidden="1">
      <c r="A750" s="398" t="s">
        <v>525</v>
      </c>
      <c r="B750" s="435"/>
      <c r="C750" s="414">
        <f>C802+C854</f>
        <v>0</v>
      </c>
      <c r="D750" s="483">
        <v>1504</v>
      </c>
      <c r="E750" s="486"/>
      <c r="F750" s="413">
        <f>F802+F854</f>
        <v>0</v>
      </c>
      <c r="G750" s="483">
        <f>G725</f>
        <v>1539</v>
      </c>
      <c r="H750" s="486"/>
      <c r="I750" s="413">
        <f>I802+I854</f>
        <v>0</v>
      </c>
      <c r="J750" s="413"/>
      <c r="K750" s="483">
        <f>K725</f>
        <v>1504</v>
      </c>
      <c r="L750" s="486"/>
      <c r="M750" s="413">
        <v>0</v>
      </c>
      <c r="N750" s="413"/>
      <c r="O750" s="483" t="str">
        <f>O725</f>
        <v xml:space="preserve"> </v>
      </c>
      <c r="P750" s="486"/>
      <c r="Q750" s="413">
        <v>0</v>
      </c>
      <c r="R750" s="413"/>
      <c r="S750" s="483" t="str">
        <f>S725</f>
        <v xml:space="preserve"> </v>
      </c>
      <c r="T750" s="486"/>
      <c r="U750" s="413">
        <v>0</v>
      </c>
    </row>
    <row r="751" spans="1:44" hidden="1">
      <c r="A751" s="398" t="s">
        <v>455</v>
      </c>
      <c r="B751" s="435"/>
      <c r="C751" s="414">
        <f>C803+C855</f>
        <v>0</v>
      </c>
      <c r="D751" s="483">
        <v>26.02</v>
      </c>
      <c r="E751" s="486"/>
      <c r="F751" s="413">
        <f>F803+F855</f>
        <v>0</v>
      </c>
      <c r="G751" s="483">
        <f>G730</f>
        <v>26.63</v>
      </c>
      <c r="H751" s="486"/>
      <c r="I751" s="413">
        <f>I803+I855</f>
        <v>0</v>
      </c>
      <c r="J751" s="413"/>
      <c r="K751" s="483">
        <f>K730</f>
        <v>26.02</v>
      </c>
      <c r="L751" s="486"/>
      <c r="M751" s="413">
        <v>0</v>
      </c>
      <c r="N751" s="413"/>
      <c r="O751" s="483" t="str">
        <f>O730</f>
        <v xml:space="preserve"> </v>
      </c>
      <c r="P751" s="486"/>
      <c r="Q751" s="413">
        <v>0</v>
      </c>
      <c r="R751" s="413"/>
      <c r="S751" s="483" t="str">
        <f>S730</f>
        <v xml:space="preserve"> </v>
      </c>
      <c r="T751" s="486"/>
      <c r="U751" s="413">
        <v>0</v>
      </c>
    </row>
    <row r="752" spans="1:44" hidden="1">
      <c r="A752" s="398" t="s">
        <v>456</v>
      </c>
      <c r="B752" s="435"/>
      <c r="C752" s="414"/>
      <c r="D752" s="483"/>
      <c r="E752" s="486"/>
      <c r="F752" s="413"/>
      <c r="G752" s="483"/>
      <c r="H752" s="486"/>
      <c r="I752" s="413"/>
      <c r="J752" s="413"/>
      <c r="K752" s="483"/>
      <c r="L752" s="486"/>
      <c r="M752" s="413"/>
      <c r="N752" s="413"/>
      <c r="O752" s="483"/>
      <c r="P752" s="486"/>
      <c r="Q752" s="413"/>
      <c r="R752" s="413"/>
      <c r="S752" s="483"/>
      <c r="T752" s="486"/>
      <c r="U752" s="413"/>
    </row>
    <row r="753" spans="1:44" hidden="1">
      <c r="A753" s="398" t="s">
        <v>523</v>
      </c>
      <c r="B753" s="435"/>
      <c r="C753" s="414">
        <f>C805+C857</f>
        <v>38.0002720466778</v>
      </c>
      <c r="D753" s="483">
        <v>26.02</v>
      </c>
      <c r="E753" s="486"/>
      <c r="F753" s="413">
        <f>F805+F857</f>
        <v>-10</v>
      </c>
      <c r="G753" s="483">
        <f>G732</f>
        <v>26.63</v>
      </c>
      <c r="H753" s="486"/>
      <c r="I753" s="413">
        <f>I805+I857</f>
        <v>-10</v>
      </c>
      <c r="J753" s="413"/>
      <c r="K753" s="483">
        <f>K732</f>
        <v>26.02</v>
      </c>
      <c r="L753" s="486"/>
      <c r="M753" s="413">
        <v>-10</v>
      </c>
      <c r="N753" s="413"/>
      <c r="O753" s="483" t="str">
        <f>O732</f>
        <v xml:space="preserve"> </v>
      </c>
      <c r="P753" s="486"/>
      <c r="Q753" s="413">
        <v>0</v>
      </c>
      <c r="R753" s="413"/>
      <c r="S753" s="483" t="str">
        <f>S732</f>
        <v xml:space="preserve"> </v>
      </c>
      <c r="T753" s="486"/>
      <c r="U753" s="413">
        <v>0</v>
      </c>
    </row>
    <row r="754" spans="1:44" hidden="1">
      <c r="A754" s="398" t="s">
        <v>524</v>
      </c>
      <c r="B754" s="435"/>
      <c r="C754" s="414">
        <f>C806+C858</f>
        <v>0</v>
      </c>
      <c r="D754" s="483">
        <v>18.101388370764003</v>
      </c>
      <c r="E754" s="486"/>
      <c r="F754" s="413">
        <f>F806+F858</f>
        <v>0</v>
      </c>
      <c r="G754" s="483">
        <f>G733</f>
        <v>18.526286850528336</v>
      </c>
      <c r="H754" s="486"/>
      <c r="I754" s="413">
        <f>I806+I858</f>
        <v>0</v>
      </c>
      <c r="J754" s="413"/>
      <c r="K754" s="483">
        <f>K733</f>
        <v>18.101388370764003</v>
      </c>
      <c r="L754" s="486"/>
      <c r="M754" s="413">
        <v>0</v>
      </c>
      <c r="N754" s="413"/>
      <c r="O754" s="483" t="str">
        <f>O733</f>
        <v xml:space="preserve"> </v>
      </c>
      <c r="P754" s="486"/>
      <c r="Q754" s="413">
        <v>0</v>
      </c>
      <c r="R754" s="413"/>
      <c r="S754" s="483" t="str">
        <f>S733</f>
        <v xml:space="preserve"> </v>
      </c>
      <c r="T754" s="486"/>
      <c r="U754" s="413">
        <v>0</v>
      </c>
    </row>
    <row r="755" spans="1:44" hidden="1">
      <c r="A755" s="398" t="s">
        <v>525</v>
      </c>
      <c r="B755" s="435"/>
      <c r="C755" s="414">
        <f>C807+C859</f>
        <v>0</v>
      </c>
      <c r="D755" s="483">
        <v>14.155824964645021</v>
      </c>
      <c r="E755" s="486"/>
      <c r="F755" s="413">
        <f>F807+F859</f>
        <v>0</v>
      </c>
      <c r="G755" s="483">
        <f>G734</f>
        <v>14.48810823397713</v>
      </c>
      <c r="H755" s="486"/>
      <c r="I755" s="413">
        <f>I807+I859</f>
        <v>0</v>
      </c>
      <c r="J755" s="413"/>
      <c r="K755" s="483">
        <f>K734</f>
        <v>14.155824964645021</v>
      </c>
      <c r="L755" s="486"/>
      <c r="M755" s="413">
        <v>0</v>
      </c>
      <c r="N755" s="413"/>
      <c r="O755" s="483" t="str">
        <f>O734</f>
        <v xml:space="preserve"> </v>
      </c>
      <c r="P755" s="486"/>
      <c r="Q755" s="413">
        <v>0</v>
      </c>
      <c r="R755" s="413"/>
      <c r="S755" s="483" t="str">
        <f>S734</f>
        <v xml:space="preserve"> </v>
      </c>
      <c r="T755" s="486"/>
      <c r="U755" s="413">
        <v>0</v>
      </c>
    </row>
    <row r="756" spans="1:44" hidden="1">
      <c r="A756" s="398" t="s">
        <v>538</v>
      </c>
      <c r="B756" s="435"/>
      <c r="C756" s="414">
        <f>C808+C860</f>
        <v>0</v>
      </c>
      <c r="D756" s="463">
        <v>78.06</v>
      </c>
      <c r="E756" s="486"/>
      <c r="F756" s="413">
        <f>F808+F860</f>
        <v>0</v>
      </c>
      <c r="G756" s="463">
        <f>G735</f>
        <v>79.89</v>
      </c>
      <c r="H756" s="486"/>
      <c r="I756" s="413">
        <f>I808+I860</f>
        <v>0</v>
      </c>
      <c r="J756" s="413"/>
      <c r="K756" s="463">
        <f>K735</f>
        <v>78.06</v>
      </c>
      <c r="L756" s="486"/>
      <c r="M756" s="413">
        <v>0</v>
      </c>
      <c r="N756" s="413"/>
      <c r="O756" s="463" t="str">
        <f>O735</f>
        <v xml:space="preserve"> </v>
      </c>
      <c r="P756" s="486"/>
      <c r="Q756" s="413">
        <v>0</v>
      </c>
      <c r="R756" s="413"/>
      <c r="S756" s="463" t="str">
        <f>S735</f>
        <v xml:space="preserve"> </v>
      </c>
      <c r="T756" s="486"/>
      <c r="U756" s="413">
        <v>0</v>
      </c>
    </row>
    <row r="757" spans="1:44" hidden="1">
      <c r="A757" s="398" t="s">
        <v>539</v>
      </c>
      <c r="B757" s="435"/>
      <c r="C757" s="414">
        <f>C809+C861</f>
        <v>0</v>
      </c>
      <c r="D757" s="463">
        <v>156.12</v>
      </c>
      <c r="E757" s="486"/>
      <c r="F757" s="413">
        <f>F809+F861</f>
        <v>0</v>
      </c>
      <c r="G757" s="463">
        <f>G736</f>
        <v>159.78</v>
      </c>
      <c r="H757" s="486"/>
      <c r="I757" s="413">
        <f>I809+I861</f>
        <v>0</v>
      </c>
      <c r="J757" s="413"/>
      <c r="K757" s="463">
        <f>K736</f>
        <v>156.12</v>
      </c>
      <c r="L757" s="486"/>
      <c r="M757" s="413">
        <v>0</v>
      </c>
      <c r="N757" s="413"/>
      <c r="O757" s="463" t="str">
        <f>O736</f>
        <v xml:space="preserve"> </v>
      </c>
      <c r="P757" s="486"/>
      <c r="Q757" s="413">
        <v>0</v>
      </c>
      <c r="R757" s="413"/>
      <c r="S757" s="463" t="str">
        <f>S736</f>
        <v xml:space="preserve"> </v>
      </c>
      <c r="T757" s="486"/>
      <c r="U757" s="413">
        <v>0</v>
      </c>
    </row>
    <row r="758" spans="1:44" hidden="1">
      <c r="A758" s="398" t="s">
        <v>533</v>
      </c>
      <c r="B758" s="435"/>
      <c r="C758" s="414"/>
      <c r="D758" s="418"/>
      <c r="E758" s="486"/>
      <c r="F758" s="413"/>
      <c r="G758" s="418"/>
      <c r="H758" s="486"/>
      <c r="I758" s="413"/>
      <c r="J758" s="413"/>
      <c r="K758" s="418"/>
      <c r="L758" s="486"/>
      <c r="M758" s="413"/>
      <c r="N758" s="413"/>
      <c r="O758" s="418"/>
      <c r="P758" s="486"/>
      <c r="Q758" s="413"/>
      <c r="R758" s="413"/>
      <c r="S758" s="418"/>
      <c r="T758" s="486"/>
      <c r="U758" s="413"/>
    </row>
    <row r="759" spans="1:44" hidden="1">
      <c r="A759" s="398" t="s">
        <v>529</v>
      </c>
      <c r="B759" s="435"/>
      <c r="C759" s="414">
        <f>C811+C863</f>
        <v>0</v>
      </c>
      <c r="D759" s="463">
        <v>-26.02</v>
      </c>
      <c r="E759" s="486"/>
      <c r="F759" s="413">
        <f>F811+F863</f>
        <v>0</v>
      </c>
      <c r="G759" s="463">
        <f>G738</f>
        <v>-26.63</v>
      </c>
      <c r="H759" s="486"/>
      <c r="I759" s="413">
        <f>I811+I863</f>
        <v>0</v>
      </c>
      <c r="J759" s="413"/>
      <c r="K759" s="463">
        <f>K738</f>
        <v>-26.02</v>
      </c>
      <c r="L759" s="486"/>
      <c r="M759" s="413">
        <v>0</v>
      </c>
      <c r="N759" s="413"/>
      <c r="O759" s="463">
        <f>O738</f>
        <v>0</v>
      </c>
      <c r="P759" s="486"/>
      <c r="Q759" s="413">
        <v>0</v>
      </c>
      <c r="R759" s="413"/>
      <c r="S759" s="463">
        <f>S738</f>
        <v>0</v>
      </c>
      <c r="T759" s="486"/>
      <c r="U759" s="413">
        <v>0</v>
      </c>
    </row>
    <row r="760" spans="1:44" hidden="1">
      <c r="A760" s="398" t="s">
        <v>534</v>
      </c>
      <c r="B760" s="435"/>
      <c r="C760" s="414">
        <f>C812+C864</f>
        <v>0</v>
      </c>
      <c r="D760" s="463">
        <v>-26.02</v>
      </c>
      <c r="E760" s="486"/>
      <c r="F760" s="413">
        <f>F812+F864</f>
        <v>0</v>
      </c>
      <c r="G760" s="463">
        <f>G739</f>
        <v>-26.63</v>
      </c>
      <c r="H760" s="486"/>
      <c r="I760" s="413">
        <f>I812+I864</f>
        <v>0</v>
      </c>
      <c r="J760" s="413"/>
      <c r="K760" s="463">
        <f>K739</f>
        <v>-26.02</v>
      </c>
      <c r="L760" s="486"/>
      <c r="M760" s="413">
        <v>0</v>
      </c>
      <c r="N760" s="413"/>
      <c r="O760" s="463">
        <f>O739</f>
        <v>0</v>
      </c>
      <c r="P760" s="486"/>
      <c r="Q760" s="413">
        <v>0</v>
      </c>
      <c r="R760" s="413"/>
      <c r="S760" s="463">
        <f>S739</f>
        <v>0</v>
      </c>
      <c r="T760" s="486"/>
      <c r="U760" s="413">
        <v>0</v>
      </c>
    </row>
    <row r="761" spans="1:44" hidden="1">
      <c r="A761" s="398" t="s">
        <v>495</v>
      </c>
      <c r="B761" s="435"/>
      <c r="C761" s="414"/>
      <c r="D761" s="483"/>
      <c r="E761" s="413"/>
      <c r="F761" s="413"/>
      <c r="G761" s="483"/>
      <c r="H761" s="413"/>
      <c r="I761" s="413"/>
      <c r="J761" s="413"/>
      <c r="K761" s="483"/>
      <c r="L761" s="413"/>
      <c r="M761" s="413"/>
      <c r="N761" s="413"/>
      <c r="O761" s="483"/>
      <c r="P761" s="413"/>
      <c r="Q761" s="413"/>
      <c r="R761" s="413"/>
      <c r="S761" s="483"/>
      <c r="T761" s="413"/>
      <c r="U761" s="413"/>
    </row>
    <row r="762" spans="1:44" hidden="1">
      <c r="A762" s="398" t="s">
        <v>535</v>
      </c>
      <c r="B762" s="435"/>
      <c r="C762" s="414">
        <f>C814+C866</f>
        <v>10034</v>
      </c>
      <c r="D762" s="512">
        <v>7.0350000000000001</v>
      </c>
      <c r="E762" s="413" t="s">
        <v>429</v>
      </c>
      <c r="F762" s="413">
        <f>F814+F866</f>
        <v>-7</v>
      </c>
      <c r="G762" s="512">
        <f>G741</f>
        <v>7.2030000000000003</v>
      </c>
      <c r="H762" s="413" t="s">
        <v>429</v>
      </c>
      <c r="I762" s="413">
        <f>I814+I866</f>
        <v>-7</v>
      </c>
      <c r="J762" s="413"/>
      <c r="K762" s="512" t="e">
        <f>K741</f>
        <v>#REF!</v>
      </c>
      <c r="L762" s="413" t="s">
        <v>65</v>
      </c>
      <c r="M762" s="413" t="e">
        <v>#REF!</v>
      </c>
      <c r="N762" s="413"/>
      <c r="O762" s="512" t="e">
        <f>O741</f>
        <v>#DIV/0!</v>
      </c>
      <c r="P762" s="413" t="s">
        <v>429</v>
      </c>
      <c r="Q762" s="413" t="e">
        <v>#DIV/0!</v>
      </c>
      <c r="R762" s="413"/>
      <c r="S762" s="512" t="e">
        <f>S741</f>
        <v>#DIV/0!</v>
      </c>
      <c r="T762" s="413" t="s">
        <v>429</v>
      </c>
      <c r="U762" s="413" t="e">
        <v>#DIV/0!</v>
      </c>
    </row>
    <row r="763" spans="1:44" hidden="1">
      <c r="A763" s="398" t="s">
        <v>464</v>
      </c>
      <c r="B763" s="435"/>
      <c r="C763" s="414">
        <f>C815+C867</f>
        <v>0</v>
      </c>
      <c r="D763" s="495">
        <v>57</v>
      </c>
      <c r="E763" s="398" t="s">
        <v>429</v>
      </c>
      <c r="F763" s="413">
        <f>F815+F867</f>
        <v>0</v>
      </c>
      <c r="G763" s="495">
        <f>G742</f>
        <v>58</v>
      </c>
      <c r="H763" s="398" t="s">
        <v>429</v>
      </c>
      <c r="I763" s="413">
        <f>I815+I867</f>
        <v>0</v>
      </c>
      <c r="J763" s="413"/>
      <c r="K763" s="495" t="str">
        <f>K742</f>
        <v xml:space="preserve"> </v>
      </c>
      <c r="L763" s="398" t="s">
        <v>65</v>
      </c>
      <c r="M763" s="413">
        <v>0</v>
      </c>
      <c r="N763" s="413"/>
      <c r="O763" s="495" t="e">
        <f>O742</f>
        <v>#DIV/0!</v>
      </c>
      <c r="P763" s="398" t="s">
        <v>429</v>
      </c>
      <c r="Q763" s="413" t="e">
        <v>#DIV/0!</v>
      </c>
      <c r="R763" s="413"/>
      <c r="S763" s="495" t="e">
        <f>S742</f>
        <v>#DIV/0!</v>
      </c>
      <c r="T763" s="398" t="s">
        <v>429</v>
      </c>
      <c r="U763" s="413" t="e">
        <v>#DIV/0!</v>
      </c>
    </row>
    <row r="764" spans="1:44" hidden="1">
      <c r="A764" s="398" t="s">
        <v>513</v>
      </c>
      <c r="B764" s="435"/>
      <c r="C764" s="414">
        <f>C816+C868</f>
        <v>12</v>
      </c>
      <c r="D764" s="418">
        <v>60</v>
      </c>
      <c r="E764" s="435"/>
      <c r="F764" s="413">
        <f>F816+F868</f>
        <v>720</v>
      </c>
      <c r="G764" s="418">
        <v>60</v>
      </c>
      <c r="H764" s="435"/>
      <c r="I764" s="413">
        <f>I816+I868</f>
        <v>720</v>
      </c>
      <c r="J764" s="413"/>
      <c r="K764" s="418" t="s">
        <v>65</v>
      </c>
      <c r="L764" s="435"/>
      <c r="M764" s="413">
        <v>0</v>
      </c>
      <c r="N764" s="413"/>
      <c r="O764" s="418" t="e">
        <v>#DIV/0!</v>
      </c>
      <c r="P764" s="435"/>
      <c r="Q764" s="413" t="e">
        <v>#DIV/0!</v>
      </c>
      <c r="R764" s="413"/>
      <c r="S764" s="418" t="e">
        <v>#DIV/0!</v>
      </c>
      <c r="T764" s="435"/>
      <c r="U764" s="413" t="e">
        <v>#DIV/0!</v>
      </c>
    </row>
    <row r="765" spans="1:44" hidden="1">
      <c r="A765" s="398" t="s">
        <v>514</v>
      </c>
      <c r="B765" s="435"/>
      <c r="C765" s="414">
        <f>C817+C869</f>
        <v>456.00326456013363</v>
      </c>
      <c r="D765" s="392">
        <v>-30</v>
      </c>
      <c r="E765" s="413" t="s">
        <v>429</v>
      </c>
      <c r="F765" s="413">
        <f>F817+F869</f>
        <v>-137</v>
      </c>
      <c r="G765" s="392">
        <v>-30</v>
      </c>
      <c r="H765" s="413" t="s">
        <v>429</v>
      </c>
      <c r="I765" s="413">
        <f>I817+I869</f>
        <v>-137</v>
      </c>
      <c r="J765" s="413"/>
      <c r="K765" s="392">
        <v>-30</v>
      </c>
      <c r="L765" s="413" t="s">
        <v>429</v>
      </c>
      <c r="M765" s="413">
        <v>-137</v>
      </c>
      <c r="N765" s="413"/>
      <c r="O765" s="392">
        <v>0</v>
      </c>
      <c r="P765" s="413" t="s">
        <v>65</v>
      </c>
      <c r="Q765" s="413">
        <v>0</v>
      </c>
      <c r="R765" s="413"/>
      <c r="S765" s="392">
        <v>0</v>
      </c>
      <c r="T765" s="413" t="s">
        <v>65</v>
      </c>
      <c r="U765" s="413">
        <v>0</v>
      </c>
    </row>
    <row r="766" spans="1:44" s="264" customFormat="1" hidden="1">
      <c r="A766" s="264" t="s">
        <v>536</v>
      </c>
      <c r="C766" s="265">
        <f>C762</f>
        <v>10034</v>
      </c>
      <c r="D766" s="263">
        <v>0</v>
      </c>
      <c r="F766" s="266"/>
      <c r="G766" s="421">
        <f>G743</f>
        <v>0</v>
      </c>
      <c r="H766" s="267" t="s">
        <v>429</v>
      </c>
      <c r="I766" s="267" t="e">
        <f>#REF!+I870</f>
        <v>#REF!</v>
      </c>
      <c r="J766" s="267"/>
      <c r="K766" s="421" t="str">
        <f>K743</f>
        <v xml:space="preserve"> </v>
      </c>
      <c r="L766" s="267" t="s">
        <v>65</v>
      </c>
      <c r="M766" s="413">
        <v>0</v>
      </c>
      <c r="N766" s="267"/>
      <c r="O766" s="421" t="str">
        <f>O743</f>
        <v xml:space="preserve"> </v>
      </c>
      <c r="P766" s="267" t="s">
        <v>65</v>
      </c>
      <c r="Q766" s="413">
        <v>0</v>
      </c>
      <c r="R766" s="267"/>
      <c r="S766" s="421">
        <f>S743</f>
        <v>0</v>
      </c>
      <c r="T766" s="267" t="s">
        <v>429</v>
      </c>
      <c r="U766" s="413">
        <v>0</v>
      </c>
      <c r="W766" s="420"/>
      <c r="Z766" s="423"/>
      <c r="AA766" s="423"/>
      <c r="AR766" s="267"/>
    </row>
    <row r="767" spans="1:44" hidden="1">
      <c r="A767" s="435" t="s">
        <v>443</v>
      </c>
      <c r="B767" s="435"/>
      <c r="C767" s="414">
        <f>C818+C871</f>
        <v>158323871.89494899</v>
      </c>
      <c r="D767" s="486"/>
      <c r="F767" s="415">
        <f>F818+F871</f>
        <v>13820389</v>
      </c>
      <c r="G767" s="415"/>
      <c r="I767" s="267">
        <f>I818+I871</f>
        <v>14149201</v>
      </c>
      <c r="J767" s="267"/>
      <c r="K767" s="415"/>
      <c r="M767" s="267" t="e">
        <f>SUM(M721:M766)</f>
        <v>#REF!</v>
      </c>
      <c r="N767" s="267"/>
      <c r="O767" s="415"/>
      <c r="Q767" s="267" t="e">
        <f>SUM(Q721:Q766)</f>
        <v>#DIV/0!</v>
      </c>
      <c r="R767" s="267"/>
      <c r="S767" s="415"/>
      <c r="U767" s="267" t="e">
        <f>SUM(U721:U766)</f>
        <v>#DIV/0!</v>
      </c>
      <c r="X767" s="437"/>
      <c r="Y767" s="437"/>
    </row>
    <row r="768" spans="1:44" ht="14.25" hidden="1" customHeight="1">
      <c r="A768" s="435" t="s">
        <v>413</v>
      </c>
      <c r="B768" s="435"/>
      <c r="C768" s="474">
        <f>C819+C872</f>
        <v>2550999.9999999995</v>
      </c>
      <c r="F768" s="425">
        <f>F819+F872</f>
        <v>193000</v>
      </c>
      <c r="I768" s="513">
        <f>I819+I872</f>
        <v>193000</v>
      </c>
      <c r="J768" s="267"/>
      <c r="M768" s="513" t="e">
        <v>#DIV/0!</v>
      </c>
      <c r="N768" s="415"/>
      <c r="Q768" s="513" t="e">
        <v>#DIV/0!</v>
      </c>
      <c r="R768" s="415"/>
      <c r="U768" s="513" t="e">
        <v>#DIV/0!</v>
      </c>
    </row>
    <row r="769" spans="1:27" ht="17.25" hidden="1" customHeight="1" thickBot="1">
      <c r="A769" s="435" t="s">
        <v>444</v>
      </c>
      <c r="B769" s="435"/>
      <c r="C769" s="497">
        <f>SUM(C767:C768)</f>
        <v>160874871.89494899</v>
      </c>
      <c r="D769" s="482"/>
      <c r="E769" s="477"/>
      <c r="F769" s="478">
        <f>F767+F768</f>
        <v>14013389</v>
      </c>
      <c r="G769" s="482"/>
      <c r="H769" s="477"/>
      <c r="I769" s="478">
        <f>I820+I873</f>
        <v>14342201</v>
      </c>
      <c r="J769" s="478"/>
      <c r="K769" s="482"/>
      <c r="L769" s="477"/>
      <c r="M769" s="478" t="e">
        <f>SUM(M767:M768)</f>
        <v>#REF!</v>
      </c>
      <c r="N769" s="478"/>
      <c r="O769" s="482"/>
      <c r="P769" s="477"/>
      <c r="Q769" s="478" t="e">
        <f>SUM(Q767:Q768)</f>
        <v>#DIV/0!</v>
      </c>
      <c r="R769" s="478"/>
      <c r="S769" s="482"/>
      <c r="T769" s="477"/>
      <c r="U769" s="478" t="e">
        <f>SUM(U767:U768)</f>
        <v>#DIV/0!</v>
      </c>
      <c r="W769" s="414"/>
      <c r="X769" s="430"/>
      <c r="Y769" s="431"/>
      <c r="Z769" s="436"/>
      <c r="AA769" s="436"/>
    </row>
    <row r="770" spans="1:27" hidden="1">
      <c r="A770" s="435"/>
      <c r="B770" s="435"/>
      <c r="C770" s="442"/>
      <c r="D770" s="485" t="s">
        <v>65</v>
      </c>
      <c r="E770" s="435"/>
      <c r="F770" s="413"/>
      <c r="G770" s="485" t="s">
        <v>65</v>
      </c>
      <c r="H770" s="435"/>
      <c r="I770" s="413" t="s">
        <v>65</v>
      </c>
      <c r="J770" s="413"/>
      <c r="K770" s="485" t="s">
        <v>65</v>
      </c>
      <c r="L770" s="435"/>
      <c r="M770" s="413" t="s">
        <v>65</v>
      </c>
      <c r="N770" s="413"/>
      <c r="O770" s="485" t="s">
        <v>65</v>
      </c>
      <c r="P770" s="435"/>
      <c r="Q770" s="413" t="s">
        <v>65</v>
      </c>
      <c r="R770" s="413"/>
      <c r="S770" s="485" t="s">
        <v>65</v>
      </c>
      <c r="T770" s="435"/>
      <c r="U770" s="413" t="s">
        <v>65</v>
      </c>
      <c r="W770" s="413"/>
      <c r="X770" s="456"/>
      <c r="Y770" s="456"/>
    </row>
    <row r="771" spans="1:27" hidden="1">
      <c r="A771" s="412" t="s">
        <v>517</v>
      </c>
      <c r="B771" s="435"/>
      <c r="C771" s="442"/>
      <c r="D771" s="418"/>
      <c r="E771" s="435"/>
      <c r="F771" s="415"/>
      <c r="G771" s="418"/>
      <c r="H771" s="435"/>
      <c r="I771" s="415"/>
      <c r="J771" s="415"/>
      <c r="K771" s="418"/>
      <c r="L771" s="435"/>
      <c r="M771" s="415"/>
      <c r="N771" s="415"/>
      <c r="O771" s="418"/>
      <c r="P771" s="435"/>
      <c r="Q771" s="415"/>
      <c r="R771" s="415"/>
      <c r="S771" s="418"/>
      <c r="T771" s="435"/>
      <c r="U771" s="415" t="s">
        <v>65</v>
      </c>
    </row>
    <row r="772" spans="1:27" hidden="1">
      <c r="A772" s="398" t="s">
        <v>381</v>
      </c>
      <c r="B772" s="435"/>
      <c r="C772" s="442"/>
      <c r="D772" s="418"/>
      <c r="E772" s="435"/>
      <c r="F772" s="415"/>
      <c r="G772" s="418"/>
      <c r="H772" s="435"/>
      <c r="I772" s="415"/>
      <c r="J772" s="415"/>
      <c r="K772" s="418"/>
      <c r="L772" s="435"/>
      <c r="M772" s="415"/>
      <c r="N772" s="415"/>
      <c r="O772" s="418"/>
      <c r="P772" s="435"/>
      <c r="Q772" s="415"/>
      <c r="R772" s="415"/>
      <c r="S772" s="418"/>
      <c r="T772" s="435"/>
      <c r="U772" s="415"/>
      <c r="V772" s="413"/>
      <c r="W772" s="481"/>
      <c r="X772" s="448"/>
      <c r="Y772" s="448"/>
    </row>
    <row r="773" spans="1:27" hidden="1">
      <c r="B773" s="435"/>
      <c r="C773" s="442"/>
      <c r="D773" s="418"/>
      <c r="E773" s="435"/>
      <c r="F773" s="483"/>
      <c r="G773" s="418"/>
      <c r="H773" s="435"/>
      <c r="I773" s="509"/>
      <c r="J773" s="509"/>
      <c r="K773" s="418"/>
      <c r="L773" s="435"/>
      <c r="M773" s="509"/>
      <c r="N773" s="509"/>
      <c r="O773" s="418"/>
      <c r="P773" s="435"/>
      <c r="Q773" s="509"/>
      <c r="R773" s="509"/>
      <c r="S773" s="418"/>
      <c r="T773" s="435"/>
      <c r="U773" s="509"/>
    </row>
    <row r="774" spans="1:27" hidden="1">
      <c r="A774" s="398" t="s">
        <v>520</v>
      </c>
      <c r="B774" s="435"/>
      <c r="C774" s="414"/>
      <c r="D774" s="415" t="s">
        <v>65</v>
      </c>
      <c r="E774" s="435"/>
      <c r="F774" s="435"/>
      <c r="G774" s="415" t="s">
        <v>65</v>
      </c>
      <c r="H774" s="435"/>
      <c r="I774" s="435"/>
      <c r="J774" s="435"/>
      <c r="K774" s="415" t="s">
        <v>65</v>
      </c>
      <c r="L774" s="435"/>
      <c r="M774" s="435"/>
      <c r="N774" s="435"/>
      <c r="O774" s="415" t="s">
        <v>65</v>
      </c>
      <c r="P774" s="435"/>
      <c r="Q774" s="435"/>
      <c r="R774" s="435"/>
      <c r="S774" s="415" t="s">
        <v>65</v>
      </c>
      <c r="T774" s="435"/>
      <c r="U774" s="435"/>
    </row>
    <row r="775" spans="1:27" hidden="1">
      <c r="A775" s="398" t="s">
        <v>521</v>
      </c>
      <c r="B775" s="435"/>
      <c r="C775" s="414">
        <v>585.32901446738447</v>
      </c>
      <c r="D775" s="418">
        <v>0</v>
      </c>
      <c r="E775" s="486"/>
      <c r="F775" s="413">
        <f>ROUND(D775*C775,0)</f>
        <v>0</v>
      </c>
      <c r="G775" s="418">
        <f>$G$721</f>
        <v>0</v>
      </c>
      <c r="H775" s="486"/>
      <c r="I775" s="413">
        <f>ROUND(G775*$C775,0)</f>
        <v>0</v>
      </c>
      <c r="J775" s="413"/>
      <c r="K775" s="418">
        <f>$G$721</f>
        <v>0</v>
      </c>
      <c r="L775" s="486"/>
      <c r="M775" s="413">
        <f>ROUND(K775*$C775,0)</f>
        <v>0</v>
      </c>
      <c r="N775" s="413"/>
      <c r="O775" s="418" t="str">
        <f>$O$721</f>
        <v xml:space="preserve"> </v>
      </c>
      <c r="P775" s="486"/>
      <c r="Q775" s="413">
        <f>ROUND(O775*$C775,0)</f>
        <v>0</v>
      </c>
      <c r="R775" s="413"/>
      <c r="S775" s="418" t="str">
        <f>$S$721</f>
        <v xml:space="preserve"> </v>
      </c>
      <c r="T775" s="486"/>
      <c r="U775" s="413">
        <f>ROUND(S775*$C775,0)</f>
        <v>0</v>
      </c>
    </row>
    <row r="776" spans="1:27" hidden="1">
      <c r="A776" s="398" t="s">
        <v>522</v>
      </c>
      <c r="B776" s="435"/>
      <c r="C776" s="414"/>
      <c r="D776" s="418"/>
      <c r="E776" s="486"/>
      <c r="F776" s="413"/>
      <c r="G776" s="418"/>
      <c r="H776" s="486"/>
      <c r="I776" s="413"/>
      <c r="J776" s="413"/>
      <c r="K776" s="418"/>
      <c r="L776" s="486"/>
      <c r="M776" s="413"/>
      <c r="N776" s="413"/>
      <c r="O776" s="418"/>
      <c r="P776" s="486"/>
      <c r="Q776" s="413"/>
      <c r="R776" s="413"/>
      <c r="S776" s="418"/>
      <c r="T776" s="486"/>
      <c r="U776" s="413"/>
    </row>
    <row r="777" spans="1:27" hidden="1">
      <c r="A777" s="398" t="s">
        <v>523</v>
      </c>
      <c r="B777" s="435"/>
      <c r="C777" s="414">
        <v>2639.7847546294379</v>
      </c>
      <c r="D777" s="418">
        <v>0</v>
      </c>
      <c r="E777" s="486"/>
      <c r="F777" s="413">
        <f>ROUND(D777*C777,0)</f>
        <v>0</v>
      </c>
      <c r="G777" s="418">
        <f>$G$723</f>
        <v>0</v>
      </c>
      <c r="H777" s="486"/>
      <c r="I777" s="413">
        <f>ROUND(G777*$C777,0)</f>
        <v>0</v>
      </c>
      <c r="J777" s="413"/>
      <c r="K777" s="418">
        <f>$G$723</f>
        <v>0</v>
      </c>
      <c r="L777" s="486"/>
      <c r="M777" s="413">
        <f>ROUND(K777*$C777,0)</f>
        <v>0</v>
      </c>
      <c r="N777" s="413"/>
      <c r="O777" s="418" t="str">
        <f>$O$723</f>
        <v xml:space="preserve"> </v>
      </c>
      <c r="P777" s="486"/>
      <c r="Q777" s="413">
        <f>ROUND(O777*$C777,0)</f>
        <v>0</v>
      </c>
      <c r="R777" s="413"/>
      <c r="S777" s="418" t="str">
        <f>$S$723</f>
        <v xml:space="preserve"> </v>
      </c>
      <c r="T777" s="486"/>
      <c r="U777" s="413">
        <f>ROUND(S777*$C777,0)</f>
        <v>0</v>
      </c>
    </row>
    <row r="778" spans="1:27" hidden="1">
      <c r="A778" s="398" t="s">
        <v>524</v>
      </c>
      <c r="B778" s="435"/>
      <c r="C778" s="414">
        <v>314.59706558952797</v>
      </c>
      <c r="D778" s="418">
        <v>370</v>
      </c>
      <c r="E778" s="486"/>
      <c r="F778" s="413">
        <f>ROUND(D778*C778,0)</f>
        <v>116401</v>
      </c>
      <c r="G778" s="418">
        <f>$G$724</f>
        <v>379</v>
      </c>
      <c r="H778" s="486"/>
      <c r="I778" s="413">
        <f>ROUND(G778*$C778,0)</f>
        <v>119232</v>
      </c>
      <c r="J778" s="413"/>
      <c r="K778" s="418">
        <f>$G$724</f>
        <v>379</v>
      </c>
      <c r="L778" s="486"/>
      <c r="M778" s="413">
        <f>ROUND(K778*$C778,0)</f>
        <v>119232</v>
      </c>
      <c r="N778" s="413"/>
      <c r="O778" s="418" t="str">
        <f>$O$724</f>
        <v xml:space="preserve"> </v>
      </c>
      <c r="P778" s="486"/>
      <c r="Q778" s="413">
        <f>ROUND(O778*$C778,0)</f>
        <v>0</v>
      </c>
      <c r="R778" s="413"/>
      <c r="S778" s="418" t="str">
        <f>$S$724</f>
        <v xml:space="preserve"> </v>
      </c>
      <c r="T778" s="486"/>
      <c r="U778" s="413">
        <f>ROUND(S778*$C778,0)</f>
        <v>0</v>
      </c>
    </row>
    <row r="779" spans="1:27" hidden="1">
      <c r="A779" s="398" t="s">
        <v>525</v>
      </c>
      <c r="B779" s="435"/>
      <c r="C779" s="414">
        <v>10.9999976307206</v>
      </c>
      <c r="D779" s="418">
        <v>1504</v>
      </c>
      <c r="E779" s="486"/>
      <c r="F779" s="413">
        <f>ROUND(D779*C779,0)</f>
        <v>16544</v>
      </c>
      <c r="G779" s="418">
        <f>$G$725</f>
        <v>1539</v>
      </c>
      <c r="H779" s="486"/>
      <c r="I779" s="413">
        <f>ROUND(G779*$C779,0)</f>
        <v>16929</v>
      </c>
      <c r="J779" s="413"/>
      <c r="K779" s="418">
        <f>$G$725</f>
        <v>1539</v>
      </c>
      <c r="L779" s="486"/>
      <c r="M779" s="413">
        <f>ROUND(K779*$C779,0)</f>
        <v>16929</v>
      </c>
      <c r="N779" s="413"/>
      <c r="O779" s="418" t="str">
        <f>$O$725</f>
        <v xml:space="preserve"> </v>
      </c>
      <c r="P779" s="486"/>
      <c r="Q779" s="413">
        <f>ROUND(O779*$C779,0)</f>
        <v>0</v>
      </c>
      <c r="R779" s="413"/>
      <c r="S779" s="418" t="str">
        <f>$S$725</f>
        <v xml:space="preserve"> </v>
      </c>
      <c r="T779" s="486"/>
      <c r="U779" s="413">
        <f>ROUND(S779*$C779,0)</f>
        <v>0</v>
      </c>
    </row>
    <row r="780" spans="1:27" hidden="1">
      <c r="A780" s="398" t="s">
        <v>412</v>
      </c>
      <c r="B780" s="435"/>
      <c r="C780" s="414">
        <f>SUM(C775:C779)</f>
        <v>3550.7108323170714</v>
      </c>
      <c r="D780" s="418"/>
      <c r="E780" s="486"/>
      <c r="F780" s="413"/>
      <c r="G780" s="418"/>
      <c r="H780" s="486"/>
      <c r="I780" s="413"/>
      <c r="J780" s="413"/>
      <c r="K780" s="418"/>
      <c r="L780" s="486"/>
      <c r="M780" s="413"/>
      <c r="N780" s="413"/>
      <c r="O780" s="418"/>
      <c r="P780" s="486"/>
      <c r="Q780" s="413"/>
      <c r="R780" s="413"/>
      <c r="S780" s="418"/>
      <c r="T780" s="486"/>
      <c r="U780" s="413"/>
    </row>
    <row r="781" spans="1:27" hidden="1">
      <c r="A781" s="398" t="s">
        <v>526</v>
      </c>
      <c r="B781" s="435"/>
      <c r="C781" s="414">
        <v>26978.440555555677</v>
      </c>
      <c r="D781" s="418"/>
      <c r="E781" s="413"/>
      <c r="F781" s="413"/>
      <c r="G781" s="418"/>
      <c r="H781" s="413"/>
      <c r="I781" s="413"/>
      <c r="J781" s="413"/>
      <c r="K781" s="418"/>
      <c r="L781" s="413"/>
      <c r="M781" s="413"/>
      <c r="N781" s="413"/>
      <c r="O781" s="418"/>
      <c r="P781" s="413"/>
      <c r="Q781" s="413"/>
      <c r="R781" s="413"/>
      <c r="S781" s="418"/>
      <c r="T781" s="413"/>
      <c r="U781" s="413"/>
    </row>
    <row r="782" spans="1:27" hidden="1">
      <c r="A782" s="398" t="s">
        <v>527</v>
      </c>
      <c r="B782" s="435"/>
      <c r="C782" s="414">
        <v>3789</v>
      </c>
      <c r="D782" s="418"/>
      <c r="E782" s="413"/>
      <c r="F782" s="413"/>
      <c r="G782" s="418"/>
      <c r="H782" s="413"/>
      <c r="I782" s="413"/>
      <c r="J782" s="413"/>
      <c r="K782" s="418"/>
      <c r="L782" s="413"/>
      <c r="M782" s="413"/>
      <c r="N782" s="413"/>
      <c r="O782" s="418"/>
      <c r="P782" s="413"/>
      <c r="Q782" s="413"/>
      <c r="R782" s="413"/>
      <c r="S782" s="418"/>
      <c r="T782" s="413"/>
      <c r="U782" s="413"/>
    </row>
    <row r="783" spans="1:27" hidden="1">
      <c r="A783" s="398" t="s">
        <v>528</v>
      </c>
      <c r="B783" s="435"/>
      <c r="C783" s="414"/>
      <c r="D783" s="418"/>
      <c r="E783" s="486"/>
      <c r="F783" s="413"/>
      <c r="G783" s="418"/>
      <c r="H783" s="486"/>
      <c r="I783" s="413"/>
      <c r="J783" s="413"/>
      <c r="K783" s="418"/>
      <c r="L783" s="486"/>
      <c r="M783" s="413"/>
      <c r="N783" s="413"/>
      <c r="O783" s="418"/>
      <c r="P783" s="486"/>
      <c r="Q783" s="413"/>
      <c r="R783" s="413"/>
      <c r="S783" s="418"/>
      <c r="T783" s="486"/>
      <c r="U783" s="413"/>
    </row>
    <row r="784" spans="1:27" hidden="1">
      <c r="A784" s="398" t="s">
        <v>529</v>
      </c>
      <c r="B784" s="435"/>
      <c r="C784" s="414">
        <v>2076.8587101006215</v>
      </c>
      <c r="D784" s="418">
        <v>26.02</v>
      </c>
      <c r="E784" s="486"/>
      <c r="F784" s="413">
        <f>ROUND(D784*C784,0)</f>
        <v>54040</v>
      </c>
      <c r="G784" s="418">
        <f>$G$730</f>
        <v>26.63</v>
      </c>
      <c r="H784" s="486"/>
      <c r="I784" s="413">
        <f>ROUND(G784*$C784,0)</f>
        <v>55307</v>
      </c>
      <c r="J784" s="413"/>
      <c r="K784" s="418">
        <f>$K$730</f>
        <v>26.02</v>
      </c>
      <c r="L784" s="486"/>
      <c r="M784" s="413">
        <f>ROUND(K784*$C784,0)</f>
        <v>54040</v>
      </c>
      <c r="N784" s="413"/>
      <c r="O784" s="418" t="str">
        <f>$O$730</f>
        <v xml:space="preserve"> </v>
      </c>
      <c r="P784" s="486"/>
      <c r="Q784" s="413">
        <f>ROUND(O784*$C784,0)</f>
        <v>0</v>
      </c>
      <c r="R784" s="413"/>
      <c r="S784" s="418" t="str">
        <f>$S$730</f>
        <v xml:space="preserve"> </v>
      </c>
      <c r="T784" s="486"/>
      <c r="U784" s="413">
        <f>ROUND(S784*$C784,0)</f>
        <v>0</v>
      </c>
    </row>
    <row r="785" spans="1:21" hidden="1">
      <c r="A785" s="398" t="s">
        <v>530</v>
      </c>
      <c r="B785" s="435"/>
      <c r="C785" s="414"/>
      <c r="D785" s="418"/>
      <c r="E785" s="486"/>
      <c r="F785" s="413"/>
      <c r="G785" s="418"/>
      <c r="H785" s="486"/>
      <c r="I785" s="413"/>
      <c r="J785" s="413"/>
      <c r="K785" s="418"/>
      <c r="L785" s="486"/>
      <c r="M785" s="413"/>
      <c r="N785" s="413"/>
      <c r="O785" s="418"/>
      <c r="P785" s="486"/>
      <c r="Q785" s="413"/>
      <c r="R785" s="413"/>
      <c r="S785" s="418"/>
      <c r="T785" s="486"/>
      <c r="U785" s="413"/>
    </row>
    <row r="786" spans="1:21" hidden="1">
      <c r="A786" s="398" t="s">
        <v>523</v>
      </c>
      <c r="B786" s="435"/>
      <c r="C786" s="414">
        <v>39873.252848561533</v>
      </c>
      <c r="D786" s="418">
        <v>26.02</v>
      </c>
      <c r="E786" s="486"/>
      <c r="F786" s="413">
        <f>ROUND(D786*C786,0)</f>
        <v>1037502</v>
      </c>
      <c r="G786" s="418">
        <f>$G$732</f>
        <v>26.63</v>
      </c>
      <c r="H786" s="486"/>
      <c r="I786" s="413">
        <f>ROUND(G786*$C786,0)</f>
        <v>1061825</v>
      </c>
      <c r="J786" s="413"/>
      <c r="K786" s="418">
        <f>$K$732</f>
        <v>26.02</v>
      </c>
      <c r="L786" s="486"/>
      <c r="M786" s="413">
        <f>ROUND(K786*$C786,0)</f>
        <v>1037502</v>
      </c>
      <c r="N786" s="413"/>
      <c r="O786" s="418" t="str">
        <f>$O$732</f>
        <v xml:space="preserve"> </v>
      </c>
      <c r="P786" s="486"/>
      <c r="Q786" s="413">
        <f>ROUND(O786*$C786,0)</f>
        <v>0</v>
      </c>
      <c r="R786" s="413"/>
      <c r="S786" s="418" t="str">
        <f>$S$732</f>
        <v xml:space="preserve"> </v>
      </c>
      <c r="T786" s="486"/>
      <c r="U786" s="413">
        <f>ROUND(S786*$C786,0)</f>
        <v>0</v>
      </c>
    </row>
    <row r="787" spans="1:21" hidden="1">
      <c r="A787" s="398" t="s">
        <v>524</v>
      </c>
      <c r="B787" s="435"/>
      <c r="C787" s="414">
        <v>29185.4347915853</v>
      </c>
      <c r="D787" s="418">
        <v>18.101388370764003</v>
      </c>
      <c r="E787" s="486"/>
      <c r="F787" s="413">
        <f>ROUND(D787*C787,0)</f>
        <v>528297</v>
      </c>
      <c r="G787" s="418">
        <f>$G$733</f>
        <v>18.526286850528336</v>
      </c>
      <c r="H787" s="486"/>
      <c r="I787" s="413">
        <f>ROUND(G787*$C787,0)</f>
        <v>540698</v>
      </c>
      <c r="J787" s="413"/>
      <c r="K787" s="418">
        <f>$K$733</f>
        <v>18.101388370764003</v>
      </c>
      <c r="L787" s="486"/>
      <c r="M787" s="413">
        <f>ROUND(K787*$C787,0)</f>
        <v>528297</v>
      </c>
      <c r="N787" s="413"/>
      <c r="O787" s="418" t="str">
        <f>$O$733</f>
        <v xml:space="preserve"> </v>
      </c>
      <c r="P787" s="486"/>
      <c r="Q787" s="413">
        <f>ROUND(O787*$C787,0)</f>
        <v>0</v>
      </c>
      <c r="R787" s="413"/>
      <c r="S787" s="418" t="str">
        <f>$S$733</f>
        <v xml:space="preserve"> </v>
      </c>
      <c r="T787" s="486"/>
      <c r="U787" s="413">
        <f>ROUND(S787*$C787,0)</f>
        <v>0</v>
      </c>
    </row>
    <row r="788" spans="1:21" hidden="1">
      <c r="A788" s="398" t="s">
        <v>525</v>
      </c>
      <c r="B788" s="435"/>
      <c r="C788" s="414">
        <v>4458.9991006743103</v>
      </c>
      <c r="D788" s="418">
        <v>14.155824964645021</v>
      </c>
      <c r="E788" s="486"/>
      <c r="F788" s="413">
        <f>ROUND(D788*C788,0)</f>
        <v>63121</v>
      </c>
      <c r="G788" s="418">
        <f>$G$734</f>
        <v>14.48810823397713</v>
      </c>
      <c r="H788" s="486"/>
      <c r="I788" s="413">
        <f>ROUND(G788*$C788,0)</f>
        <v>64602</v>
      </c>
      <c r="J788" s="413"/>
      <c r="K788" s="418">
        <f>$K$734</f>
        <v>14.155824964645021</v>
      </c>
      <c r="L788" s="486"/>
      <c r="M788" s="413">
        <f>ROUND(K788*$C788,0)</f>
        <v>63121</v>
      </c>
      <c r="N788" s="413"/>
      <c r="O788" s="418" t="str">
        <f>$O$734</f>
        <v xml:space="preserve"> </v>
      </c>
      <c r="P788" s="486"/>
      <c r="Q788" s="413">
        <f>ROUND(O788*$C788,0)</f>
        <v>0</v>
      </c>
      <c r="R788" s="413"/>
      <c r="S788" s="418" t="str">
        <f>$S$734</f>
        <v xml:space="preserve"> </v>
      </c>
      <c r="T788" s="486"/>
      <c r="U788" s="413">
        <f>ROUND(S788*$C788,0)</f>
        <v>0</v>
      </c>
    </row>
    <row r="789" spans="1:21" hidden="1">
      <c r="A789" s="398" t="s">
        <v>531</v>
      </c>
      <c r="B789" s="435"/>
      <c r="C789" s="414">
        <v>287.38362640647603</v>
      </c>
      <c r="D789" s="418">
        <v>78.06</v>
      </c>
      <c r="E789" s="486"/>
      <c r="F789" s="413">
        <f>ROUND(D789*C789,0)</f>
        <v>22433</v>
      </c>
      <c r="G789" s="418">
        <f>$G$735</f>
        <v>79.89</v>
      </c>
      <c r="H789" s="486"/>
      <c r="I789" s="413">
        <f>ROUND(G789*$C789,0)</f>
        <v>22959</v>
      </c>
      <c r="J789" s="413"/>
      <c r="K789" s="418">
        <f>$K$735</f>
        <v>78.06</v>
      </c>
      <c r="L789" s="486"/>
      <c r="M789" s="413">
        <f>ROUND(K789*$C789,0)</f>
        <v>22433</v>
      </c>
      <c r="N789" s="413"/>
      <c r="O789" s="418" t="str">
        <f>$O$735</f>
        <v xml:space="preserve"> </v>
      </c>
      <c r="P789" s="486"/>
      <c r="Q789" s="413">
        <f>ROUND(O789*$C789,0)</f>
        <v>0</v>
      </c>
      <c r="R789" s="413"/>
      <c r="S789" s="418" t="str">
        <f>$S$735</f>
        <v xml:space="preserve"> </v>
      </c>
      <c r="T789" s="486"/>
      <c r="U789" s="413">
        <f>ROUND(S789*$C789,0)</f>
        <v>0</v>
      </c>
    </row>
    <row r="790" spans="1:21" hidden="1">
      <c r="A790" s="398" t="s">
        <v>532</v>
      </c>
      <c r="B790" s="435"/>
      <c r="C790" s="414">
        <v>596.26328693931896</v>
      </c>
      <c r="D790" s="418">
        <v>156.12</v>
      </c>
      <c r="E790" s="486"/>
      <c r="F790" s="413">
        <f>ROUND(D790*C790,0)</f>
        <v>93089</v>
      </c>
      <c r="G790" s="418">
        <f>$G$736</f>
        <v>159.78</v>
      </c>
      <c r="H790" s="486"/>
      <c r="I790" s="413">
        <f>ROUND(G790*$C790,0)</f>
        <v>95271</v>
      </c>
      <c r="J790" s="413"/>
      <c r="K790" s="418">
        <f>$K$736</f>
        <v>156.12</v>
      </c>
      <c r="L790" s="486"/>
      <c r="M790" s="413">
        <f>ROUND(K790*$C790,0)</f>
        <v>93089</v>
      </c>
      <c r="N790" s="413"/>
      <c r="O790" s="418" t="str">
        <f>$O$736</f>
        <v xml:space="preserve"> </v>
      </c>
      <c r="P790" s="486"/>
      <c r="Q790" s="413">
        <f>ROUND(O790*$C790,0)</f>
        <v>0</v>
      </c>
      <c r="R790" s="413"/>
      <c r="S790" s="418" t="str">
        <f>$S$736</f>
        <v xml:space="preserve"> </v>
      </c>
      <c r="T790" s="486"/>
      <c r="U790" s="413">
        <f>ROUND(S790*$C790,0)</f>
        <v>0</v>
      </c>
    </row>
    <row r="791" spans="1:21" hidden="1">
      <c r="A791" s="398" t="s">
        <v>533</v>
      </c>
      <c r="B791" s="435"/>
      <c r="C791" s="414"/>
      <c r="D791" s="418"/>
      <c r="E791" s="486"/>
      <c r="F791" s="413"/>
      <c r="G791" s="418"/>
      <c r="H791" s="486"/>
      <c r="I791" s="413"/>
      <c r="J791" s="413"/>
      <c r="K791" s="418"/>
      <c r="L791" s="486"/>
      <c r="M791" s="413"/>
      <c r="N791" s="413"/>
      <c r="O791" s="418"/>
      <c r="P791" s="486"/>
      <c r="Q791" s="413"/>
      <c r="R791" s="413"/>
      <c r="S791" s="418"/>
      <c r="T791" s="486"/>
      <c r="U791" s="413"/>
    </row>
    <row r="792" spans="1:21" hidden="1">
      <c r="A792" s="398" t="s">
        <v>529</v>
      </c>
      <c r="B792" s="435"/>
      <c r="C792" s="414">
        <v>13.885153858261599</v>
      </c>
      <c r="D792" s="463">
        <v>-26.02</v>
      </c>
      <c r="E792" s="486"/>
      <c r="F792" s="413">
        <f>ROUND(D792*C792,0)</f>
        <v>-361</v>
      </c>
      <c r="G792" s="463">
        <f>-G784</f>
        <v>-26.63</v>
      </c>
      <c r="H792" s="486"/>
      <c r="I792" s="413">
        <f>ROUND(G792*$C792,0)</f>
        <v>-370</v>
      </c>
      <c r="J792" s="413"/>
      <c r="K792" s="463">
        <f>-K784</f>
        <v>-26.02</v>
      </c>
      <c r="L792" s="486"/>
      <c r="M792" s="413">
        <f>ROUND(K792*$C792,0)</f>
        <v>-361</v>
      </c>
      <c r="N792" s="413"/>
      <c r="O792" s="463">
        <f>-O784</f>
        <v>0</v>
      </c>
      <c r="P792" s="486"/>
      <c r="Q792" s="413">
        <f>ROUND(O792*$C792,0)</f>
        <v>0</v>
      </c>
      <c r="R792" s="413"/>
      <c r="S792" s="463">
        <f>-S784</f>
        <v>0</v>
      </c>
      <c r="T792" s="486"/>
      <c r="U792" s="413">
        <f>ROUND(S792*$C792,0)</f>
        <v>0</v>
      </c>
    </row>
    <row r="793" spans="1:21" hidden="1">
      <c r="A793" s="398" t="s">
        <v>534</v>
      </c>
      <c r="B793" s="435"/>
      <c r="C793" s="414">
        <v>218.78375922302399</v>
      </c>
      <c r="D793" s="463">
        <v>-26.02</v>
      </c>
      <c r="E793" s="486"/>
      <c r="F793" s="413">
        <f>ROUND(D793*C793,0)</f>
        <v>-5693</v>
      </c>
      <c r="G793" s="463">
        <f>-G786</f>
        <v>-26.63</v>
      </c>
      <c r="H793" s="486"/>
      <c r="I793" s="413">
        <f>ROUND(G793*$C793,0)</f>
        <v>-5826</v>
      </c>
      <c r="J793" s="413"/>
      <c r="K793" s="463">
        <f>-K786</f>
        <v>-26.02</v>
      </c>
      <c r="L793" s="486"/>
      <c r="M793" s="413">
        <f>ROUND(K793*$C793,0)</f>
        <v>-5693</v>
      </c>
      <c r="N793" s="413"/>
      <c r="O793" s="463">
        <f>-O786</f>
        <v>0</v>
      </c>
      <c r="P793" s="486"/>
      <c r="Q793" s="413">
        <f>ROUND(O793*$C793,0)</f>
        <v>0</v>
      </c>
      <c r="R793" s="413"/>
      <c r="S793" s="463">
        <f>-S786</f>
        <v>0</v>
      </c>
      <c r="T793" s="486"/>
      <c r="U793" s="413">
        <f>ROUND(S793*$C793,0)</f>
        <v>0</v>
      </c>
    </row>
    <row r="794" spans="1:21" hidden="1">
      <c r="A794" s="398" t="s">
        <v>495</v>
      </c>
      <c r="B794" s="435"/>
      <c r="C794" s="414" t="s">
        <v>65</v>
      </c>
      <c r="D794" s="418"/>
      <c r="E794" s="413"/>
      <c r="F794" s="413"/>
      <c r="G794" s="418"/>
      <c r="H794" s="413"/>
      <c r="I794" s="413"/>
      <c r="J794" s="413"/>
      <c r="K794" s="418"/>
      <c r="L794" s="413"/>
      <c r="M794" s="413"/>
      <c r="N794" s="413"/>
      <c r="O794" s="418"/>
      <c r="P794" s="413"/>
      <c r="Q794" s="413"/>
      <c r="R794" s="413"/>
      <c r="S794" s="418"/>
      <c r="T794" s="413"/>
      <c r="U794" s="413"/>
    </row>
    <row r="795" spans="1:21" hidden="1">
      <c r="A795" s="398" t="s">
        <v>535</v>
      </c>
      <c r="B795" s="435"/>
      <c r="C795" s="414">
        <v>110142584.89494899</v>
      </c>
      <c r="D795" s="514">
        <v>7.0350000000000001</v>
      </c>
      <c r="E795" s="413" t="s">
        <v>429</v>
      </c>
      <c r="F795" s="413">
        <f>ROUND(D795/100*C795,0)</f>
        <v>7748531</v>
      </c>
      <c r="G795" s="514">
        <f>$G$741</f>
        <v>7.2030000000000003</v>
      </c>
      <c r="H795" s="413" t="s">
        <v>429</v>
      </c>
      <c r="I795" s="413">
        <f>ROUND(G795/100*$C795,0)</f>
        <v>7933570</v>
      </c>
      <c r="J795" s="413"/>
      <c r="K795" s="514" t="e">
        <f>$K$741</f>
        <v>#REF!</v>
      </c>
      <c r="L795" s="413" t="s">
        <v>429</v>
      </c>
      <c r="M795" s="413" t="e">
        <f>ROUND(K795/100*$C795,0)</f>
        <v>#REF!</v>
      </c>
      <c r="N795" s="413"/>
      <c r="O795" s="514" t="e">
        <f>$O$741</f>
        <v>#DIV/0!</v>
      </c>
      <c r="P795" s="413" t="s">
        <v>429</v>
      </c>
      <c r="Q795" s="413" t="e">
        <f>ROUND(O795/100*$C795,0)</f>
        <v>#DIV/0!</v>
      </c>
      <c r="R795" s="413"/>
      <c r="S795" s="514" t="e">
        <f>$S$741</f>
        <v>#DIV/0!</v>
      </c>
      <c r="T795" s="413" t="s">
        <v>429</v>
      </c>
      <c r="U795" s="413" t="e">
        <f>ROUND(S795/100*$C795,0)</f>
        <v>#DIV/0!</v>
      </c>
    </row>
    <row r="796" spans="1:21" hidden="1">
      <c r="A796" s="398" t="s">
        <v>464</v>
      </c>
      <c r="B796" s="435"/>
      <c r="C796" s="414">
        <v>43439</v>
      </c>
      <c r="D796" s="471">
        <v>57</v>
      </c>
      <c r="E796" s="398" t="s">
        <v>429</v>
      </c>
      <c r="F796" s="413">
        <f>ROUND(D796/100*C796,0)</f>
        <v>24760</v>
      </c>
      <c r="G796" s="471">
        <f>$G$742</f>
        <v>58</v>
      </c>
      <c r="H796" s="398" t="s">
        <v>429</v>
      </c>
      <c r="I796" s="413">
        <f>ROUND(G796*$C796/100,0)</f>
        <v>25195</v>
      </c>
      <c r="J796" s="413"/>
      <c r="K796" s="471" t="str">
        <f>$K$742</f>
        <v xml:space="preserve"> </v>
      </c>
      <c r="L796" s="398" t="s">
        <v>429</v>
      </c>
      <c r="M796" s="413">
        <f>ROUND(K796*$C796/100,0)</f>
        <v>0</v>
      </c>
      <c r="N796" s="413"/>
      <c r="O796" s="471" t="e">
        <f>$O$742</f>
        <v>#DIV/0!</v>
      </c>
      <c r="P796" s="398" t="s">
        <v>429</v>
      </c>
      <c r="Q796" s="413" t="e">
        <f>ROUND(O796*$C796/100,0)</f>
        <v>#DIV/0!</v>
      </c>
      <c r="R796" s="413"/>
      <c r="S796" s="471" t="e">
        <f>$S$742</f>
        <v>#DIV/0!</v>
      </c>
      <c r="T796" s="398" t="s">
        <v>429</v>
      </c>
      <c r="U796" s="413" t="e">
        <f>ROUND(S796*$C796/100,0)</f>
        <v>#DIV/0!</v>
      </c>
    </row>
    <row r="797" spans="1:21" hidden="1">
      <c r="A797" s="490" t="s">
        <v>471</v>
      </c>
      <c r="B797" s="435"/>
      <c r="C797" s="414"/>
      <c r="D797" s="467">
        <v>-0.01</v>
      </c>
      <c r="E797" s="435"/>
      <c r="F797" s="413"/>
      <c r="G797" s="467">
        <v>-0.01</v>
      </c>
      <c r="H797" s="435"/>
      <c r="I797" s="413"/>
      <c r="J797" s="413"/>
      <c r="K797" s="467">
        <v>-0.01</v>
      </c>
      <c r="L797" s="435"/>
      <c r="M797" s="413"/>
      <c r="N797" s="413"/>
      <c r="O797" s="467">
        <v>-0.01</v>
      </c>
      <c r="P797" s="435"/>
      <c r="Q797" s="413"/>
      <c r="R797" s="413"/>
      <c r="S797" s="467">
        <v>-0.01</v>
      </c>
      <c r="T797" s="435"/>
      <c r="U797" s="413"/>
    </row>
    <row r="798" spans="1:21" hidden="1">
      <c r="A798" s="398" t="s">
        <v>455</v>
      </c>
      <c r="B798" s="435"/>
      <c r="C798" s="414">
        <v>0</v>
      </c>
      <c r="D798" s="483">
        <v>0</v>
      </c>
      <c r="E798" s="486"/>
      <c r="F798" s="413">
        <f>ROUND(D798*C798*$D$745,0)</f>
        <v>0</v>
      </c>
      <c r="G798" s="483">
        <f>G775</f>
        <v>0</v>
      </c>
      <c r="H798" s="486"/>
      <c r="I798" s="413">
        <f>ROUND(G798*$C798*$G$797,0)</f>
        <v>0</v>
      </c>
      <c r="J798" s="413"/>
      <c r="K798" s="483">
        <f>K775</f>
        <v>0</v>
      </c>
      <c r="L798" s="486"/>
      <c r="M798" s="413">
        <f>ROUND(K798*$C798*$G$797,0)</f>
        <v>0</v>
      </c>
      <c r="N798" s="413"/>
      <c r="O798" s="483" t="str">
        <f>O775</f>
        <v xml:space="preserve"> </v>
      </c>
      <c r="P798" s="486"/>
      <c r="Q798" s="413">
        <f>ROUND(O798*$C798*$G$797,0)</f>
        <v>0</v>
      </c>
      <c r="R798" s="413"/>
      <c r="S798" s="483" t="str">
        <f>S775</f>
        <v xml:space="preserve"> </v>
      </c>
      <c r="T798" s="486"/>
      <c r="U798" s="413">
        <f>ROUND(S798*$C798*$G$797,0)</f>
        <v>0</v>
      </c>
    </row>
    <row r="799" spans="1:21" hidden="1">
      <c r="A799" s="398" t="s">
        <v>456</v>
      </c>
      <c r="B799" s="435"/>
      <c r="C799" s="414"/>
      <c r="D799" s="483"/>
      <c r="E799" s="486"/>
      <c r="F799" s="413"/>
      <c r="G799" s="483"/>
      <c r="H799" s="486"/>
      <c r="I799" s="413"/>
      <c r="J799" s="413"/>
      <c r="K799" s="483"/>
      <c r="L799" s="486"/>
      <c r="M799" s="413"/>
      <c r="N799" s="413"/>
      <c r="O799" s="483"/>
      <c r="P799" s="486"/>
      <c r="Q799" s="413"/>
      <c r="R799" s="413"/>
      <c r="S799" s="483"/>
      <c r="T799" s="486"/>
      <c r="U799" s="413"/>
    </row>
    <row r="800" spans="1:21" hidden="1">
      <c r="A800" s="398" t="s">
        <v>523</v>
      </c>
      <c r="B800" s="435"/>
      <c r="C800" s="414">
        <v>1.0000071591230999</v>
      </c>
      <c r="D800" s="483">
        <v>0</v>
      </c>
      <c r="E800" s="486"/>
      <c r="F800" s="413">
        <f>ROUND(D800*C800*$D$745,0)</f>
        <v>0</v>
      </c>
      <c r="G800" s="483">
        <f>G777</f>
        <v>0</v>
      </c>
      <c r="H800" s="486"/>
      <c r="I800" s="413">
        <f>ROUND(G800*$C800*$G$797,0)</f>
        <v>0</v>
      </c>
      <c r="J800" s="413"/>
      <c r="K800" s="483">
        <f>K777</f>
        <v>0</v>
      </c>
      <c r="L800" s="486"/>
      <c r="M800" s="413">
        <f>ROUND(K800*$C800*$G$797,0)</f>
        <v>0</v>
      </c>
      <c r="N800" s="413"/>
      <c r="O800" s="483" t="str">
        <f>O777</f>
        <v xml:space="preserve"> </v>
      </c>
      <c r="P800" s="486"/>
      <c r="Q800" s="413">
        <f>ROUND(O800*$C800*$G$797,0)</f>
        <v>0</v>
      </c>
      <c r="R800" s="413"/>
      <c r="S800" s="483" t="str">
        <f>S777</f>
        <v xml:space="preserve"> </v>
      </c>
      <c r="T800" s="486"/>
      <c r="U800" s="413">
        <f>ROUND(S800*$C800*$G$797,0)</f>
        <v>0</v>
      </c>
    </row>
    <row r="801" spans="1:21" hidden="1">
      <c r="A801" s="398" t="s">
        <v>524</v>
      </c>
      <c r="B801" s="435"/>
      <c r="C801" s="414">
        <v>0</v>
      </c>
      <c r="D801" s="483">
        <v>370</v>
      </c>
      <c r="E801" s="486"/>
      <c r="F801" s="413">
        <f>ROUND(D801*C801*$D$745,0)</f>
        <v>0</v>
      </c>
      <c r="G801" s="483">
        <f>G778</f>
        <v>379</v>
      </c>
      <c r="H801" s="486"/>
      <c r="I801" s="413">
        <f>ROUND(G801*$C801*$G$797,0)</f>
        <v>0</v>
      </c>
      <c r="J801" s="413"/>
      <c r="K801" s="483">
        <f>K778</f>
        <v>379</v>
      </c>
      <c r="L801" s="486"/>
      <c r="M801" s="413">
        <f>ROUND(K801*$C801*$G$797,0)</f>
        <v>0</v>
      </c>
      <c r="N801" s="413"/>
      <c r="O801" s="483" t="str">
        <f>O778</f>
        <v xml:space="preserve"> </v>
      </c>
      <c r="P801" s="486"/>
      <c r="Q801" s="413">
        <f>ROUND(O801*$C801*$G$797,0)</f>
        <v>0</v>
      </c>
      <c r="R801" s="413"/>
      <c r="S801" s="483" t="str">
        <f>S778</f>
        <v xml:space="preserve"> </v>
      </c>
      <c r="T801" s="486"/>
      <c r="U801" s="413">
        <f>ROUND(S801*$C801*$G$797,0)</f>
        <v>0</v>
      </c>
    </row>
    <row r="802" spans="1:21" hidden="1">
      <c r="A802" s="398" t="s">
        <v>525</v>
      </c>
      <c r="B802" s="435"/>
      <c r="C802" s="414">
        <v>0</v>
      </c>
      <c r="D802" s="483">
        <v>1504</v>
      </c>
      <c r="E802" s="486"/>
      <c r="F802" s="413">
        <f>ROUND(D802*C802*$D$745,0)</f>
        <v>0</v>
      </c>
      <c r="G802" s="483">
        <f>G779</f>
        <v>1539</v>
      </c>
      <c r="H802" s="486"/>
      <c r="I802" s="413">
        <f>ROUND(G802*$C802*$G$797,0)</f>
        <v>0</v>
      </c>
      <c r="J802" s="413"/>
      <c r="K802" s="483">
        <f>K779</f>
        <v>1539</v>
      </c>
      <c r="L802" s="486"/>
      <c r="M802" s="413">
        <f>ROUND(K802*$C802*$G$797,0)</f>
        <v>0</v>
      </c>
      <c r="N802" s="413"/>
      <c r="O802" s="483" t="str">
        <f>O779</f>
        <v xml:space="preserve"> </v>
      </c>
      <c r="P802" s="486"/>
      <c r="Q802" s="413">
        <f>ROUND(O802*$C802*$G$797,0)</f>
        <v>0</v>
      </c>
      <c r="R802" s="413"/>
      <c r="S802" s="483" t="str">
        <f>S779</f>
        <v xml:space="preserve"> </v>
      </c>
      <c r="T802" s="486"/>
      <c r="U802" s="413">
        <f>ROUND(S802*$C802*$G$797,0)</f>
        <v>0</v>
      </c>
    </row>
    <row r="803" spans="1:21" hidden="1">
      <c r="A803" s="398" t="s">
        <v>455</v>
      </c>
      <c r="B803" s="435"/>
      <c r="C803" s="414">
        <v>0</v>
      </c>
      <c r="D803" s="483">
        <v>26.02</v>
      </c>
      <c r="E803" s="486"/>
      <c r="F803" s="413">
        <f>ROUND(D803*C803*$D$745,0)</f>
        <v>0</v>
      </c>
      <c r="G803" s="483">
        <f>G784</f>
        <v>26.63</v>
      </c>
      <c r="H803" s="486"/>
      <c r="I803" s="413">
        <f>ROUND(G803*$C803*$G$797,0)</f>
        <v>0</v>
      </c>
      <c r="J803" s="413"/>
      <c r="K803" s="483">
        <f>K784</f>
        <v>26.02</v>
      </c>
      <c r="L803" s="486"/>
      <c r="M803" s="413">
        <f>ROUND(K803*$C803*$G$797,0)</f>
        <v>0</v>
      </c>
      <c r="N803" s="413"/>
      <c r="O803" s="483" t="str">
        <f>O784</f>
        <v xml:space="preserve"> </v>
      </c>
      <c r="P803" s="486"/>
      <c r="Q803" s="413">
        <f>ROUND(O803*$C803*$G$797,0)</f>
        <v>0</v>
      </c>
      <c r="R803" s="413"/>
      <c r="S803" s="483" t="str">
        <f>S784</f>
        <v xml:space="preserve"> </v>
      </c>
      <c r="T803" s="486"/>
      <c r="U803" s="413">
        <f>ROUND(S803*$C803*$G$797,0)</f>
        <v>0</v>
      </c>
    </row>
    <row r="804" spans="1:21" hidden="1">
      <c r="A804" s="398" t="s">
        <v>456</v>
      </c>
      <c r="B804" s="435"/>
      <c r="C804" s="414"/>
      <c r="D804" s="483"/>
      <c r="E804" s="486"/>
      <c r="F804" s="413"/>
      <c r="G804" s="483"/>
      <c r="H804" s="486"/>
      <c r="I804" s="413"/>
      <c r="J804" s="413"/>
      <c r="K804" s="483"/>
      <c r="L804" s="486"/>
      <c r="M804" s="413"/>
      <c r="N804" s="413"/>
      <c r="O804" s="483"/>
      <c r="P804" s="486"/>
      <c r="Q804" s="413"/>
      <c r="R804" s="413"/>
      <c r="S804" s="483"/>
      <c r="T804" s="486"/>
      <c r="U804" s="413"/>
    </row>
    <row r="805" spans="1:21" hidden="1">
      <c r="A805" s="398" t="s">
        <v>523</v>
      </c>
      <c r="B805" s="435"/>
      <c r="C805" s="414">
        <v>38.0002720466778</v>
      </c>
      <c r="D805" s="483">
        <v>26.02</v>
      </c>
      <c r="E805" s="486"/>
      <c r="F805" s="413">
        <f>ROUND(D805*C805*$D$745,0)</f>
        <v>-10</v>
      </c>
      <c r="G805" s="483">
        <f>G786</f>
        <v>26.63</v>
      </c>
      <c r="H805" s="486"/>
      <c r="I805" s="413">
        <f>ROUND(G805*$C805*$G$797,0)</f>
        <v>-10</v>
      </c>
      <c r="J805" s="413"/>
      <c r="K805" s="483">
        <f>K786</f>
        <v>26.02</v>
      </c>
      <c r="L805" s="486"/>
      <c r="M805" s="413">
        <f>ROUND(K805*$C805*$G$797,0)</f>
        <v>-10</v>
      </c>
      <c r="N805" s="413"/>
      <c r="O805" s="483" t="str">
        <f>O786</f>
        <v xml:space="preserve"> </v>
      </c>
      <c r="P805" s="486"/>
      <c r="Q805" s="413">
        <f>ROUND(O805*$C805*$G$797,0)</f>
        <v>0</v>
      </c>
      <c r="R805" s="413"/>
      <c r="S805" s="483" t="str">
        <f>S786</f>
        <v xml:space="preserve"> </v>
      </c>
      <c r="T805" s="486"/>
      <c r="U805" s="413">
        <f>ROUND(S805*$C805*$G$797,0)</f>
        <v>0</v>
      </c>
    </row>
    <row r="806" spans="1:21" hidden="1">
      <c r="A806" s="398" t="s">
        <v>524</v>
      </c>
      <c r="B806" s="435"/>
      <c r="C806" s="414">
        <v>0</v>
      </c>
      <c r="D806" s="483">
        <v>18.101388370764003</v>
      </c>
      <c r="E806" s="486"/>
      <c r="F806" s="413">
        <f>ROUND(D806*C806*$D$745,0)</f>
        <v>0</v>
      </c>
      <c r="G806" s="483">
        <f>G787</f>
        <v>18.526286850528336</v>
      </c>
      <c r="H806" s="486"/>
      <c r="I806" s="413">
        <f>ROUND(G806*$C806*$G$797,0)</f>
        <v>0</v>
      </c>
      <c r="J806" s="413"/>
      <c r="K806" s="483">
        <f>K787</f>
        <v>18.101388370764003</v>
      </c>
      <c r="L806" s="486"/>
      <c r="M806" s="413">
        <f>ROUND(K806*$C806*$G$797,0)</f>
        <v>0</v>
      </c>
      <c r="N806" s="413"/>
      <c r="O806" s="483" t="str">
        <f>O787</f>
        <v xml:space="preserve"> </v>
      </c>
      <c r="P806" s="486"/>
      <c r="Q806" s="413">
        <f>ROUND(O806*$C806*$G$797,0)</f>
        <v>0</v>
      </c>
      <c r="R806" s="413"/>
      <c r="S806" s="483" t="str">
        <f>S787</f>
        <v xml:space="preserve"> </v>
      </c>
      <c r="T806" s="486"/>
      <c r="U806" s="413">
        <f>ROUND(S806*$C806*$G$797,0)</f>
        <v>0</v>
      </c>
    </row>
    <row r="807" spans="1:21" hidden="1">
      <c r="A807" s="398" t="s">
        <v>525</v>
      </c>
      <c r="B807" s="435"/>
      <c r="C807" s="414">
        <v>0</v>
      </c>
      <c r="D807" s="483">
        <v>14.155824964645021</v>
      </c>
      <c r="E807" s="486"/>
      <c r="F807" s="413">
        <f>ROUND(D807*C807*$D$745,0)</f>
        <v>0</v>
      </c>
      <c r="G807" s="483">
        <f>G788</f>
        <v>14.48810823397713</v>
      </c>
      <c r="H807" s="486"/>
      <c r="I807" s="413">
        <f>ROUND(G807*$C807*$G$797,0)</f>
        <v>0</v>
      </c>
      <c r="J807" s="413"/>
      <c r="K807" s="483">
        <f>K788</f>
        <v>14.155824964645021</v>
      </c>
      <c r="L807" s="486"/>
      <c r="M807" s="413">
        <f>ROUND(K807*$C807*$G$797,0)</f>
        <v>0</v>
      </c>
      <c r="N807" s="413"/>
      <c r="O807" s="483" t="str">
        <f>O788</f>
        <v xml:space="preserve"> </v>
      </c>
      <c r="P807" s="486"/>
      <c r="Q807" s="413">
        <f>ROUND(O807*$C807*$G$797,0)</f>
        <v>0</v>
      </c>
      <c r="R807" s="413"/>
      <c r="S807" s="483" t="str">
        <f>S788</f>
        <v xml:space="preserve"> </v>
      </c>
      <c r="T807" s="486"/>
      <c r="U807" s="413">
        <f>ROUND(S807*$C807*$G$797,0)</f>
        <v>0</v>
      </c>
    </row>
    <row r="808" spans="1:21" hidden="1">
      <c r="A808" s="398" t="s">
        <v>538</v>
      </c>
      <c r="B808" s="435"/>
      <c r="C808" s="414">
        <v>0</v>
      </c>
      <c r="D808" s="463">
        <v>78.06</v>
      </c>
      <c r="E808" s="486"/>
      <c r="F808" s="413">
        <f>ROUND(D808*C808*$D$745,0)</f>
        <v>0</v>
      </c>
      <c r="G808" s="463">
        <f>G789</f>
        <v>79.89</v>
      </c>
      <c r="H808" s="486"/>
      <c r="I808" s="413">
        <f>ROUND(G808*$C808*$G$797,0)</f>
        <v>0</v>
      </c>
      <c r="J808" s="413"/>
      <c r="K808" s="463">
        <f>K789</f>
        <v>78.06</v>
      </c>
      <c r="L808" s="486"/>
      <c r="M808" s="413">
        <f>ROUND(K808*$C808*$G$797,0)</f>
        <v>0</v>
      </c>
      <c r="N808" s="413"/>
      <c r="O808" s="463" t="str">
        <f>O789</f>
        <v xml:space="preserve"> </v>
      </c>
      <c r="P808" s="486"/>
      <c r="Q808" s="413">
        <f>ROUND(O808*$C808*$G$797,0)</f>
        <v>0</v>
      </c>
      <c r="R808" s="413"/>
      <c r="S808" s="463" t="str">
        <f>S789</f>
        <v xml:space="preserve"> </v>
      </c>
      <c r="T808" s="486"/>
      <c r="U808" s="413">
        <f>ROUND(S808*$C808*$G$797,0)</f>
        <v>0</v>
      </c>
    </row>
    <row r="809" spans="1:21" hidden="1">
      <c r="A809" s="398" t="s">
        <v>539</v>
      </c>
      <c r="B809" s="435"/>
      <c r="C809" s="414">
        <v>0</v>
      </c>
      <c r="D809" s="463">
        <v>156.12</v>
      </c>
      <c r="E809" s="486"/>
      <c r="F809" s="413">
        <f>ROUND(D809*C809*$D$745,0)</f>
        <v>0</v>
      </c>
      <c r="G809" s="463">
        <f>G790</f>
        <v>159.78</v>
      </c>
      <c r="H809" s="486"/>
      <c r="I809" s="413">
        <f>ROUND(G809*$C809*$G$797,0)</f>
        <v>0</v>
      </c>
      <c r="J809" s="413"/>
      <c r="K809" s="463">
        <f>K790</f>
        <v>156.12</v>
      </c>
      <c r="L809" s="486"/>
      <c r="M809" s="413">
        <f>ROUND(K809*$C809*$G$797,0)</f>
        <v>0</v>
      </c>
      <c r="N809" s="413"/>
      <c r="O809" s="463" t="str">
        <f>O790</f>
        <v xml:space="preserve"> </v>
      </c>
      <c r="P809" s="486"/>
      <c r="Q809" s="413">
        <f>ROUND(O809*$C809*$G$797,0)</f>
        <v>0</v>
      </c>
      <c r="R809" s="413"/>
      <c r="S809" s="463" t="str">
        <f>S790</f>
        <v xml:space="preserve"> </v>
      </c>
      <c r="T809" s="486"/>
      <c r="U809" s="413">
        <f>ROUND(S809*$C809*$G$797,0)</f>
        <v>0</v>
      </c>
    </row>
    <row r="810" spans="1:21" hidden="1">
      <c r="A810" s="398" t="s">
        <v>533</v>
      </c>
      <c r="B810" s="435"/>
      <c r="C810" s="414"/>
      <c r="D810" s="418"/>
      <c r="E810" s="486"/>
      <c r="F810" s="413"/>
      <c r="G810" s="418"/>
      <c r="H810" s="486"/>
      <c r="I810" s="413"/>
      <c r="J810" s="413"/>
      <c r="K810" s="418"/>
      <c r="L810" s="486"/>
      <c r="M810" s="413"/>
      <c r="N810" s="413"/>
      <c r="O810" s="418"/>
      <c r="P810" s="486"/>
      <c r="Q810" s="413"/>
      <c r="R810" s="413"/>
      <c r="S810" s="418"/>
      <c r="T810" s="486"/>
      <c r="U810" s="413"/>
    </row>
    <row r="811" spans="1:21" hidden="1">
      <c r="A811" s="398" t="s">
        <v>529</v>
      </c>
      <c r="B811" s="435"/>
      <c r="C811" s="414">
        <v>0</v>
      </c>
      <c r="D811" s="463">
        <v>-26.02</v>
      </c>
      <c r="E811" s="486"/>
      <c r="F811" s="413">
        <f>ROUND(D811*C811*$D$745,0)</f>
        <v>0</v>
      </c>
      <c r="G811" s="463">
        <f>G792</f>
        <v>-26.63</v>
      </c>
      <c r="H811" s="486"/>
      <c r="I811" s="413">
        <f>ROUND(G811*$C811*$G$797,0)</f>
        <v>0</v>
      </c>
      <c r="J811" s="413"/>
      <c r="K811" s="463">
        <f>K792</f>
        <v>-26.02</v>
      </c>
      <c r="L811" s="486"/>
      <c r="M811" s="413">
        <f>ROUND(K811*$C811*$G$797,0)</f>
        <v>0</v>
      </c>
      <c r="N811" s="413"/>
      <c r="O811" s="463">
        <f>O792</f>
        <v>0</v>
      </c>
      <c r="P811" s="486"/>
      <c r="Q811" s="413">
        <f>ROUND(O811*$C811*$G$797,0)</f>
        <v>0</v>
      </c>
      <c r="R811" s="413"/>
      <c r="S811" s="463">
        <f>S792</f>
        <v>0</v>
      </c>
      <c r="T811" s="486"/>
      <c r="U811" s="413">
        <f>ROUND(S811*$C811*$G$797,0)</f>
        <v>0</v>
      </c>
    </row>
    <row r="812" spans="1:21" hidden="1">
      <c r="A812" s="398" t="s">
        <v>534</v>
      </c>
      <c r="B812" s="435"/>
      <c r="C812" s="414">
        <v>0</v>
      </c>
      <c r="D812" s="463">
        <v>-26.02</v>
      </c>
      <c r="E812" s="486"/>
      <c r="F812" s="413">
        <f>ROUND(D812*C812*$D$745,0)</f>
        <v>0</v>
      </c>
      <c r="G812" s="463">
        <f>G793</f>
        <v>-26.63</v>
      </c>
      <c r="H812" s="486"/>
      <c r="I812" s="413">
        <f>ROUND(G812*$C812*$G$797,0)</f>
        <v>0</v>
      </c>
      <c r="J812" s="413"/>
      <c r="K812" s="463">
        <f>K793</f>
        <v>-26.02</v>
      </c>
      <c r="L812" s="486"/>
      <c r="M812" s="413">
        <f>ROUND(K812*$C812*$G$797,0)</f>
        <v>0</v>
      </c>
      <c r="N812" s="413"/>
      <c r="O812" s="463">
        <f>O793</f>
        <v>0</v>
      </c>
      <c r="P812" s="486"/>
      <c r="Q812" s="413">
        <f>ROUND(O812*$C812*$G$797,0)</f>
        <v>0</v>
      </c>
      <c r="R812" s="413"/>
      <c r="S812" s="463">
        <f>S793</f>
        <v>0</v>
      </c>
      <c r="T812" s="486"/>
      <c r="U812" s="413">
        <f>ROUND(S812*$C812*$G$797,0)</f>
        <v>0</v>
      </c>
    </row>
    <row r="813" spans="1:21" hidden="1">
      <c r="A813" s="398" t="s">
        <v>495</v>
      </c>
      <c r="B813" s="435"/>
      <c r="C813" s="414"/>
      <c r="D813" s="483"/>
      <c r="E813" s="413"/>
      <c r="F813" s="413"/>
      <c r="G813" s="483"/>
      <c r="H813" s="413"/>
      <c r="I813" s="413"/>
      <c r="J813" s="413"/>
      <c r="K813" s="483"/>
      <c r="L813" s="413"/>
      <c r="M813" s="413"/>
      <c r="N813" s="413"/>
      <c r="O813" s="483"/>
      <c r="P813" s="413"/>
      <c r="Q813" s="413"/>
      <c r="R813" s="413"/>
      <c r="S813" s="483"/>
      <c r="T813" s="413"/>
      <c r="U813" s="413"/>
    </row>
    <row r="814" spans="1:21" hidden="1">
      <c r="A814" s="398" t="s">
        <v>535</v>
      </c>
      <c r="B814" s="435"/>
      <c r="C814" s="414">
        <v>10034</v>
      </c>
      <c r="D814" s="512">
        <v>7.0350000000000001</v>
      </c>
      <c r="E814" s="413" t="s">
        <v>429</v>
      </c>
      <c r="F814" s="413">
        <f>ROUND(D814*C814/100*D797,0)</f>
        <v>-7</v>
      </c>
      <c r="G814" s="512">
        <f>G795</f>
        <v>7.2030000000000003</v>
      </c>
      <c r="H814" s="413" t="s">
        <v>429</v>
      </c>
      <c r="I814" s="413">
        <f>ROUND(G814/100*$C814*$G$797,0)</f>
        <v>-7</v>
      </c>
      <c r="J814" s="413"/>
      <c r="K814" s="512" t="e">
        <f>K795</f>
        <v>#REF!</v>
      </c>
      <c r="L814" s="413" t="s">
        <v>429</v>
      </c>
      <c r="M814" s="413" t="e">
        <f>ROUND(K814/100*$C814*$G$797,0)</f>
        <v>#REF!</v>
      </c>
      <c r="N814" s="413"/>
      <c r="O814" s="512" t="e">
        <f>O795</f>
        <v>#DIV/0!</v>
      </c>
      <c r="P814" s="413" t="s">
        <v>429</v>
      </c>
      <c r="Q814" s="413" t="e">
        <f>ROUND(O814/100*$C814*$G$797,0)</f>
        <v>#DIV/0!</v>
      </c>
      <c r="R814" s="413"/>
      <c r="S814" s="512" t="e">
        <f>S795</f>
        <v>#DIV/0!</v>
      </c>
      <c r="T814" s="413" t="s">
        <v>429</v>
      </c>
      <c r="U814" s="413" t="e">
        <f>ROUND(S814/100*$C814*$G$797,0)</f>
        <v>#DIV/0!</v>
      </c>
    </row>
    <row r="815" spans="1:21" hidden="1">
      <c r="A815" s="398" t="s">
        <v>464</v>
      </c>
      <c r="B815" s="435"/>
      <c r="C815" s="414">
        <v>0</v>
      </c>
      <c r="D815" s="495">
        <v>57</v>
      </c>
      <c r="E815" s="398" t="s">
        <v>429</v>
      </c>
      <c r="F815" s="413">
        <f>ROUND(D815*C815,0)</f>
        <v>0</v>
      </c>
      <c r="G815" s="495">
        <f>G796</f>
        <v>58</v>
      </c>
      <c r="H815" s="398" t="s">
        <v>429</v>
      </c>
      <c r="I815" s="413">
        <f>ROUND(G815/100*$C815*$G$797,0)</f>
        <v>0</v>
      </c>
      <c r="J815" s="413"/>
      <c r="K815" s="495" t="str">
        <f>K796</f>
        <v xml:space="preserve"> </v>
      </c>
      <c r="L815" s="398" t="s">
        <v>429</v>
      </c>
      <c r="M815" s="413">
        <f>ROUND(K815/100*$C815*$G$797,0)</f>
        <v>0</v>
      </c>
      <c r="N815" s="413"/>
      <c r="O815" s="495" t="e">
        <f>O796</f>
        <v>#DIV/0!</v>
      </c>
      <c r="P815" s="398" t="s">
        <v>429</v>
      </c>
      <c r="Q815" s="413" t="e">
        <f>ROUND(O815/100*$C815*$G$797,0)</f>
        <v>#DIV/0!</v>
      </c>
      <c r="R815" s="413"/>
      <c r="S815" s="495" t="e">
        <f>S796</f>
        <v>#DIV/0!</v>
      </c>
      <c r="T815" s="398" t="s">
        <v>429</v>
      </c>
      <c r="U815" s="413" t="e">
        <f>ROUND(S815/100*$C815*$G$797,0)</f>
        <v>#DIV/0!</v>
      </c>
    </row>
    <row r="816" spans="1:21" hidden="1">
      <c r="A816" s="398" t="s">
        <v>513</v>
      </c>
      <c r="B816" s="435"/>
      <c r="C816" s="414">
        <v>12</v>
      </c>
      <c r="D816" s="445">
        <v>60</v>
      </c>
      <c r="E816" s="435"/>
      <c r="F816" s="413">
        <f>ROUND(D816*$C816,0)</f>
        <v>720</v>
      </c>
      <c r="G816" s="445">
        <f>$G$764</f>
        <v>60</v>
      </c>
      <c r="H816" s="435"/>
      <c r="I816" s="413">
        <f>ROUND(G816*$C816,0)</f>
        <v>720</v>
      </c>
      <c r="J816" s="413"/>
      <c r="K816" s="445" t="str">
        <f>$K$764</f>
        <v xml:space="preserve"> </v>
      </c>
      <c r="L816" s="435"/>
      <c r="M816" s="413">
        <f>ROUND(K816*$C816,0)</f>
        <v>0</v>
      </c>
      <c r="N816" s="413"/>
      <c r="O816" s="445" t="e">
        <f>$O$764</f>
        <v>#DIV/0!</v>
      </c>
      <c r="P816" s="435"/>
      <c r="Q816" s="413" t="e">
        <f>ROUND(O816*$C816,0)</f>
        <v>#DIV/0!</v>
      </c>
      <c r="R816" s="413"/>
      <c r="S816" s="445" t="e">
        <f>$S$764</f>
        <v>#DIV/0!</v>
      </c>
      <c r="T816" s="435"/>
      <c r="U816" s="413" t="e">
        <f>ROUND(S816*$C816,0)</f>
        <v>#DIV/0!</v>
      </c>
    </row>
    <row r="817" spans="1:23" hidden="1">
      <c r="A817" s="398" t="s">
        <v>514</v>
      </c>
      <c r="B817" s="435"/>
      <c r="C817" s="414">
        <v>456.00326456013363</v>
      </c>
      <c r="D817" s="471">
        <v>-30</v>
      </c>
      <c r="E817" s="413" t="s">
        <v>429</v>
      </c>
      <c r="F817" s="413">
        <f>ROUND(D817*$C817/100,0)</f>
        <v>-137</v>
      </c>
      <c r="G817" s="471">
        <f>$G$765</f>
        <v>-30</v>
      </c>
      <c r="H817" s="413" t="s">
        <v>429</v>
      </c>
      <c r="I817" s="413">
        <f>ROUND(G817*$C817/100,0)</f>
        <v>-137</v>
      </c>
      <c r="J817" s="413"/>
      <c r="K817" s="471">
        <f>$K$765</f>
        <v>-30</v>
      </c>
      <c r="L817" s="413" t="s">
        <v>429</v>
      </c>
      <c r="M817" s="413">
        <f>ROUND(K817*$C817/100,0)</f>
        <v>-137</v>
      </c>
      <c r="N817" s="413"/>
      <c r="O817" s="471">
        <f>$O$765</f>
        <v>0</v>
      </c>
      <c r="P817" s="413" t="s">
        <v>429</v>
      </c>
      <c r="Q817" s="413">
        <f>ROUND(O817*$C817/100,0)</f>
        <v>0</v>
      </c>
      <c r="R817" s="413"/>
      <c r="S817" s="471">
        <f>$S$765</f>
        <v>0</v>
      </c>
      <c r="T817" s="413" t="s">
        <v>429</v>
      </c>
      <c r="U817" s="413">
        <f>ROUND(S817*$C817/100,0)</f>
        <v>0</v>
      </c>
    </row>
    <row r="818" spans="1:23" hidden="1">
      <c r="A818" s="435" t="s">
        <v>443</v>
      </c>
      <c r="B818" s="435"/>
      <c r="C818" s="414">
        <f>SUM(C795:C795)</f>
        <v>110142584.89494899</v>
      </c>
      <c r="D818" s="464"/>
      <c r="F818" s="415">
        <f>SUM(F775:F817)</f>
        <v>9699230</v>
      </c>
      <c r="G818" s="464"/>
      <c r="I818" s="415">
        <f>SUM(I775:I817)</f>
        <v>9929958</v>
      </c>
      <c r="J818" s="415"/>
      <c r="K818" s="464"/>
      <c r="M818" s="415" t="e">
        <f>SUM(M775:M817)</f>
        <v>#REF!</v>
      </c>
      <c r="N818" s="415"/>
      <c r="O818" s="464"/>
      <c r="Q818" s="415" t="e">
        <f>SUM(Q775:Q817)</f>
        <v>#DIV/0!</v>
      </c>
      <c r="R818" s="415"/>
      <c r="S818" s="464"/>
      <c r="U818" s="415" t="e">
        <f>SUM(U775:U817)</f>
        <v>#DIV/0!</v>
      </c>
    </row>
    <row r="819" spans="1:23" hidden="1">
      <c r="A819" s="435" t="s">
        <v>413</v>
      </c>
      <c r="B819" s="435"/>
      <c r="C819" s="484">
        <v>1885731.2072950637</v>
      </c>
      <c r="F819" s="425">
        <v>142267.21150160185</v>
      </c>
      <c r="I819" s="425">
        <f>F819</f>
        <v>142267.21150160185</v>
      </c>
      <c r="J819" s="415"/>
      <c r="M819" s="425" t="e">
        <f>M768/I768*I819</f>
        <v>#DIV/0!</v>
      </c>
      <c r="N819" s="415"/>
      <c r="Q819" s="425" t="e">
        <f>Q768/I768*I819</f>
        <v>#DIV/0!</v>
      </c>
      <c r="R819" s="415"/>
      <c r="U819" s="425" t="e">
        <f>U768/I768*I819</f>
        <v>#DIV/0!</v>
      </c>
      <c r="V819" s="439"/>
      <c r="W819" s="279"/>
    </row>
    <row r="820" spans="1:23" ht="16.5" hidden="1" thickBot="1">
      <c r="A820" s="435" t="s">
        <v>444</v>
      </c>
      <c r="B820" s="435"/>
      <c r="C820" s="497">
        <f>SUM(C818:C819)</f>
        <v>112028316.10224405</v>
      </c>
      <c r="D820" s="482"/>
      <c r="E820" s="477"/>
      <c r="F820" s="478">
        <f>F818+F819</f>
        <v>9841497.2115016021</v>
      </c>
      <c r="G820" s="482"/>
      <c r="H820" s="477"/>
      <c r="I820" s="478">
        <f>I818+I819</f>
        <v>10072225.211501602</v>
      </c>
      <c r="J820" s="413"/>
      <c r="K820" s="482"/>
      <c r="L820" s="477"/>
      <c r="M820" s="478" t="e">
        <f>M818+M819</f>
        <v>#REF!</v>
      </c>
      <c r="N820" s="478"/>
      <c r="O820" s="482"/>
      <c r="P820" s="477"/>
      <c r="Q820" s="478" t="e">
        <f>Q818+Q819</f>
        <v>#DIV/0!</v>
      </c>
      <c r="R820" s="478"/>
      <c r="S820" s="482"/>
      <c r="T820" s="477"/>
      <c r="U820" s="478" t="e">
        <f>U818+U819</f>
        <v>#DIV/0!</v>
      </c>
      <c r="V820" s="440"/>
      <c r="W820" s="441"/>
    </row>
    <row r="821" spans="1:23" hidden="1">
      <c r="A821" s="435"/>
      <c r="B821" s="435"/>
      <c r="C821" s="442"/>
      <c r="D821" s="485" t="s">
        <v>65</v>
      </c>
      <c r="E821" s="435"/>
      <c r="F821" s="413"/>
      <c r="G821" s="485" t="s">
        <v>65</v>
      </c>
      <c r="H821" s="435"/>
      <c r="I821" s="413" t="s">
        <v>65</v>
      </c>
      <c r="J821" s="413"/>
      <c r="K821" s="485" t="s">
        <v>65</v>
      </c>
      <c r="L821" s="435"/>
      <c r="M821" s="413" t="s">
        <v>65</v>
      </c>
      <c r="N821" s="413"/>
      <c r="O821" s="485" t="s">
        <v>65</v>
      </c>
      <c r="P821" s="435"/>
      <c r="Q821" s="413" t="s">
        <v>65</v>
      </c>
      <c r="R821" s="413"/>
      <c r="S821" s="485" t="s">
        <v>65</v>
      </c>
      <c r="T821" s="435"/>
      <c r="U821" s="413" t="s">
        <v>65</v>
      </c>
    </row>
    <row r="822" spans="1:23" hidden="1">
      <c r="A822" s="412" t="s">
        <v>540</v>
      </c>
      <c r="B822" s="435"/>
      <c r="C822" s="442"/>
      <c r="D822" s="418"/>
      <c r="E822" s="435"/>
      <c r="F822" s="415"/>
      <c r="G822" s="418"/>
      <c r="H822" s="435"/>
      <c r="I822" s="415"/>
      <c r="J822" s="415"/>
      <c r="K822" s="418"/>
      <c r="L822" s="435"/>
      <c r="M822" s="415"/>
      <c r="N822" s="415"/>
      <c r="O822" s="418"/>
      <c r="P822" s="435"/>
      <c r="Q822" s="415"/>
      <c r="R822" s="415"/>
      <c r="S822" s="418"/>
      <c r="T822" s="435"/>
      <c r="U822" s="415"/>
    </row>
    <row r="823" spans="1:23" hidden="1">
      <c r="A823" s="398" t="s">
        <v>541</v>
      </c>
      <c r="B823" s="435"/>
      <c r="C823" s="442"/>
      <c r="D823" s="418"/>
      <c r="E823" s="435"/>
      <c r="F823" s="415"/>
      <c r="G823" s="418"/>
      <c r="H823" s="435"/>
      <c r="I823" s="415"/>
      <c r="J823" s="415"/>
      <c r="K823" s="418"/>
      <c r="L823" s="435"/>
      <c r="M823" s="415"/>
      <c r="N823" s="415"/>
      <c r="O823" s="418"/>
      <c r="P823" s="435"/>
      <c r="Q823" s="415"/>
      <c r="R823" s="415"/>
      <c r="S823" s="418"/>
      <c r="T823" s="435"/>
      <c r="U823" s="415"/>
    </row>
    <row r="824" spans="1:23" hidden="1">
      <c r="B824" s="435"/>
      <c r="C824" s="442"/>
      <c r="D824" s="418"/>
      <c r="E824" s="435"/>
      <c r="F824" s="483"/>
      <c r="G824" s="418"/>
      <c r="H824" s="435"/>
      <c r="I824" s="509"/>
      <c r="J824" s="509"/>
      <c r="K824" s="418"/>
      <c r="L824" s="435"/>
      <c r="M824" s="509"/>
      <c r="N824" s="509"/>
      <c r="O824" s="418"/>
      <c r="P824" s="435"/>
      <c r="Q824" s="509"/>
      <c r="R824" s="509"/>
      <c r="S824" s="418"/>
      <c r="T824" s="435"/>
      <c r="U824" s="509"/>
    </row>
    <row r="825" spans="1:23" hidden="1">
      <c r="A825" s="398" t="s">
        <v>520</v>
      </c>
      <c r="B825" s="435"/>
      <c r="C825" s="414"/>
      <c r="D825" s="415" t="s">
        <v>65</v>
      </c>
      <c r="E825" s="435"/>
      <c r="F825" s="435"/>
      <c r="G825" s="415" t="s">
        <v>65</v>
      </c>
      <c r="H825" s="435"/>
      <c r="I825" s="435"/>
      <c r="J825" s="435"/>
      <c r="K825" s="415" t="s">
        <v>65</v>
      </c>
      <c r="L825" s="435"/>
      <c r="M825" s="435"/>
      <c r="N825" s="435"/>
      <c r="O825" s="415" t="s">
        <v>65</v>
      </c>
      <c r="P825" s="435"/>
      <c r="Q825" s="435"/>
      <c r="R825" s="435"/>
      <c r="S825" s="415" t="s">
        <v>65</v>
      </c>
      <c r="T825" s="435"/>
      <c r="U825" s="435"/>
    </row>
    <row r="826" spans="1:23" hidden="1">
      <c r="A826" s="398" t="s">
        <v>521</v>
      </c>
      <c r="B826" s="435"/>
      <c r="C826" s="414">
        <v>434.48258292673</v>
      </c>
      <c r="D826" s="418">
        <v>0</v>
      </c>
      <c r="E826" s="486"/>
      <c r="F826" s="413">
        <f>ROUND(D826*C826,0)</f>
        <v>0</v>
      </c>
      <c r="G826" s="418">
        <f>$G$721</f>
        <v>0</v>
      </c>
      <c r="H826" s="486"/>
      <c r="I826" s="413">
        <f>ROUND(G826*$C826,0)</f>
        <v>0</v>
      </c>
      <c r="J826" s="413"/>
      <c r="K826" s="418">
        <f>$K$721</f>
        <v>0</v>
      </c>
      <c r="L826" s="486"/>
      <c r="M826" s="413">
        <f>ROUND(K826*$C826,0)</f>
        <v>0</v>
      </c>
      <c r="N826" s="413"/>
      <c r="O826" s="418" t="str">
        <f>$O$721</f>
        <v xml:space="preserve"> </v>
      </c>
      <c r="P826" s="486"/>
      <c r="Q826" s="413">
        <f>ROUND(O826*$C826,0)</f>
        <v>0</v>
      </c>
      <c r="R826" s="413"/>
      <c r="S826" s="418" t="str">
        <f>$S$721</f>
        <v xml:space="preserve"> </v>
      </c>
      <c r="T826" s="486"/>
      <c r="U826" s="413">
        <f>ROUND(S826*$C826,0)</f>
        <v>0</v>
      </c>
    </row>
    <row r="827" spans="1:23" hidden="1">
      <c r="A827" s="398" t="s">
        <v>522</v>
      </c>
      <c r="B827" s="435"/>
      <c r="C827" s="414">
        <v>0</v>
      </c>
      <c r="D827" s="418"/>
      <c r="E827" s="486"/>
      <c r="F827" s="413"/>
      <c r="G827" s="418"/>
      <c r="H827" s="486"/>
      <c r="I827" s="413"/>
      <c r="J827" s="413"/>
      <c r="K827" s="418"/>
      <c r="L827" s="486"/>
      <c r="M827" s="413"/>
      <c r="N827" s="413"/>
      <c r="O827" s="418"/>
      <c r="P827" s="486"/>
      <c r="Q827" s="413"/>
      <c r="R827" s="413"/>
      <c r="S827" s="418"/>
      <c r="T827" s="486"/>
      <c r="U827" s="413"/>
    </row>
    <row r="828" spans="1:23" hidden="1">
      <c r="A828" s="398" t="s">
        <v>523</v>
      </c>
      <c r="B828" s="435"/>
      <c r="C828" s="414">
        <v>1120.6084940984899</v>
      </c>
      <c r="D828" s="418">
        <v>0</v>
      </c>
      <c r="E828" s="486"/>
      <c r="F828" s="413">
        <f>ROUND(D828*C828,0)</f>
        <v>0</v>
      </c>
      <c r="G828" s="418">
        <f>$G$723</f>
        <v>0</v>
      </c>
      <c r="H828" s="486"/>
      <c r="I828" s="413">
        <f>ROUND(G828*$C828,0)</f>
        <v>0</v>
      </c>
      <c r="J828" s="413"/>
      <c r="K828" s="418">
        <f>$K$723</f>
        <v>0</v>
      </c>
      <c r="L828" s="486"/>
      <c r="M828" s="413">
        <f>ROUND(K828*$C828,0)</f>
        <v>0</v>
      </c>
      <c r="N828" s="413"/>
      <c r="O828" s="418" t="str">
        <f>$O$723</f>
        <v xml:space="preserve"> </v>
      </c>
      <c r="P828" s="486"/>
      <c r="Q828" s="413">
        <f>ROUND(O828*$C828,0)</f>
        <v>0</v>
      </c>
      <c r="R828" s="413"/>
      <c r="S828" s="418" t="str">
        <f>$S$723</f>
        <v xml:space="preserve"> </v>
      </c>
      <c r="T828" s="486"/>
      <c r="U828" s="413">
        <f>ROUND(S828*$C828,0)</f>
        <v>0</v>
      </c>
    </row>
    <row r="829" spans="1:23" hidden="1">
      <c r="A829" s="398" t="s">
        <v>524</v>
      </c>
      <c r="B829" s="435"/>
      <c r="C829" s="414">
        <v>116.7917084633</v>
      </c>
      <c r="D829" s="418">
        <v>370</v>
      </c>
      <c r="E829" s="486"/>
      <c r="F829" s="413">
        <f>ROUND(D829*C829,0)</f>
        <v>43213</v>
      </c>
      <c r="G829" s="418">
        <f>$G$724</f>
        <v>379</v>
      </c>
      <c r="H829" s="486"/>
      <c r="I829" s="413">
        <f>ROUND(G829*$C829,0)</f>
        <v>44264</v>
      </c>
      <c r="J829" s="413"/>
      <c r="K829" s="418">
        <f>$K$724</f>
        <v>370</v>
      </c>
      <c r="L829" s="486"/>
      <c r="M829" s="413">
        <f>ROUND(K829*$C829,0)</f>
        <v>43213</v>
      </c>
      <c r="N829" s="413"/>
      <c r="O829" s="418" t="str">
        <f>$O$724</f>
        <v xml:space="preserve"> </v>
      </c>
      <c r="P829" s="486"/>
      <c r="Q829" s="413">
        <f>ROUND(O829*$C829,0)</f>
        <v>0</v>
      </c>
      <c r="R829" s="413"/>
      <c r="S829" s="418" t="str">
        <f>$S$724</f>
        <v xml:space="preserve"> </v>
      </c>
      <c r="T829" s="486"/>
      <c r="U829" s="413">
        <f>ROUND(S829*$C829,0)</f>
        <v>0</v>
      </c>
    </row>
    <row r="830" spans="1:23" hidden="1">
      <c r="A830" s="398" t="s">
        <v>525</v>
      </c>
      <c r="B830" s="435"/>
      <c r="C830" s="414">
        <v>2.3342464038064201</v>
      </c>
      <c r="D830" s="418">
        <v>1504</v>
      </c>
      <c r="E830" s="486"/>
      <c r="F830" s="413">
        <f>ROUND(D830*C830,0)</f>
        <v>3511</v>
      </c>
      <c r="G830" s="418">
        <f>$G$725</f>
        <v>1539</v>
      </c>
      <c r="H830" s="486"/>
      <c r="I830" s="413">
        <f>ROUND(G830*$C830,0)</f>
        <v>3592</v>
      </c>
      <c r="J830" s="413"/>
      <c r="K830" s="418">
        <f>$K$725</f>
        <v>1504</v>
      </c>
      <c r="L830" s="486"/>
      <c r="M830" s="413">
        <f>ROUND(K830*$C830,0)</f>
        <v>3511</v>
      </c>
      <c r="N830" s="413"/>
      <c r="O830" s="418" t="str">
        <f>$O$725</f>
        <v xml:space="preserve"> </v>
      </c>
      <c r="P830" s="486"/>
      <c r="Q830" s="413">
        <f>ROUND(O830*$C830,0)</f>
        <v>0</v>
      </c>
      <c r="R830" s="413"/>
      <c r="S830" s="418" t="str">
        <f>$S$725</f>
        <v xml:space="preserve"> </v>
      </c>
      <c r="T830" s="486"/>
      <c r="U830" s="413">
        <f>ROUND(S830*$C830,0)</f>
        <v>0</v>
      </c>
    </row>
    <row r="831" spans="1:23" hidden="1">
      <c r="A831" s="398" t="s">
        <v>412</v>
      </c>
      <c r="B831" s="435"/>
      <c r="C831" s="414">
        <f>SUM(C826:C830)</f>
        <v>1674.2170318923263</v>
      </c>
      <c r="D831" s="418"/>
      <c r="E831" s="486"/>
      <c r="F831" s="413"/>
      <c r="G831" s="418"/>
      <c r="H831" s="486"/>
      <c r="I831" s="413"/>
      <c r="J831" s="413"/>
      <c r="K831" s="418"/>
      <c r="L831" s="486"/>
      <c r="M831" s="413"/>
      <c r="N831" s="413"/>
      <c r="O831" s="418"/>
      <c r="P831" s="486"/>
      <c r="Q831" s="413"/>
      <c r="R831" s="413"/>
      <c r="S831" s="418"/>
      <c r="T831" s="486"/>
      <c r="U831" s="413"/>
    </row>
    <row r="832" spans="1:23" hidden="1">
      <c r="A832" s="398" t="s">
        <v>526</v>
      </c>
      <c r="B832" s="435"/>
      <c r="C832" s="414">
        <v>12986.161111111121</v>
      </c>
      <c r="D832" s="418"/>
      <c r="E832" s="413"/>
      <c r="F832" s="413"/>
      <c r="G832" s="418"/>
      <c r="H832" s="413"/>
      <c r="I832" s="413"/>
      <c r="J832" s="413"/>
      <c r="K832" s="418"/>
      <c r="L832" s="413"/>
      <c r="M832" s="413"/>
      <c r="N832" s="413"/>
      <c r="O832" s="418"/>
      <c r="P832" s="413"/>
      <c r="Q832" s="413"/>
      <c r="R832" s="413"/>
      <c r="S832" s="418"/>
      <c r="T832" s="413"/>
      <c r="U832" s="413"/>
    </row>
    <row r="833" spans="1:44" hidden="1">
      <c r="A833" s="398" t="s">
        <v>527</v>
      </c>
      <c r="B833" s="435"/>
      <c r="C833" s="414">
        <v>2055</v>
      </c>
      <c r="D833" s="418"/>
      <c r="E833" s="413"/>
      <c r="F833" s="413"/>
      <c r="G833" s="418"/>
      <c r="H833" s="413"/>
      <c r="I833" s="413"/>
      <c r="J833" s="413"/>
      <c r="K833" s="418"/>
      <c r="L833" s="413"/>
      <c r="M833" s="413"/>
      <c r="N833" s="413"/>
      <c r="O833" s="418"/>
      <c r="P833" s="413"/>
      <c r="Q833" s="413"/>
      <c r="R833" s="413"/>
      <c r="S833" s="418"/>
      <c r="T833" s="413"/>
      <c r="U833" s="413"/>
    </row>
    <row r="834" spans="1:44" hidden="1">
      <c r="A834" s="398" t="s">
        <v>528</v>
      </c>
      <c r="B834" s="435"/>
      <c r="C834" s="414"/>
      <c r="D834" s="418"/>
      <c r="E834" s="486"/>
      <c r="F834" s="413"/>
      <c r="G834" s="418"/>
      <c r="H834" s="486"/>
      <c r="I834" s="413"/>
      <c r="J834" s="413"/>
      <c r="K834" s="418"/>
      <c r="L834" s="486"/>
      <c r="M834" s="413"/>
      <c r="N834" s="413"/>
      <c r="O834" s="418"/>
      <c r="P834" s="486"/>
      <c r="Q834" s="413"/>
      <c r="R834" s="413"/>
      <c r="S834" s="418"/>
      <c r="T834" s="486"/>
      <c r="U834" s="413"/>
    </row>
    <row r="835" spans="1:44" hidden="1">
      <c r="A835" s="398" t="s">
        <v>529</v>
      </c>
      <c r="B835" s="435"/>
      <c r="C835" s="414">
        <v>1124.0429012132199</v>
      </c>
      <c r="D835" s="418">
        <v>26.02</v>
      </c>
      <c r="E835" s="486"/>
      <c r="F835" s="413">
        <f>ROUND(D835*C835,0)</f>
        <v>29248</v>
      </c>
      <c r="G835" s="418">
        <f>$G$730</f>
        <v>26.63</v>
      </c>
      <c r="H835" s="486"/>
      <c r="I835" s="413">
        <f>ROUND(G835*$C835,0)</f>
        <v>29933</v>
      </c>
      <c r="J835" s="413"/>
      <c r="K835" s="418">
        <f>$K$730</f>
        <v>26.02</v>
      </c>
      <c r="L835" s="486"/>
      <c r="M835" s="413">
        <f>ROUND(K835*$C835,0)</f>
        <v>29248</v>
      </c>
      <c r="N835" s="413"/>
      <c r="O835" s="418" t="str">
        <f>$O$730</f>
        <v xml:space="preserve"> </v>
      </c>
      <c r="P835" s="486"/>
      <c r="Q835" s="413">
        <f>ROUND(O835*$C835,0)</f>
        <v>0</v>
      </c>
      <c r="R835" s="413"/>
      <c r="S835" s="418" t="str">
        <f>$S$730</f>
        <v xml:space="preserve"> </v>
      </c>
      <c r="T835" s="486"/>
      <c r="U835" s="413">
        <f>ROUND(S835*$C835,0)</f>
        <v>0</v>
      </c>
    </row>
    <row r="836" spans="1:44" hidden="1">
      <c r="A836" s="398" t="s">
        <v>530</v>
      </c>
      <c r="B836" s="435"/>
      <c r="C836" s="414"/>
      <c r="D836" s="418"/>
      <c r="E836" s="486"/>
      <c r="F836" s="413"/>
      <c r="G836" s="418"/>
      <c r="H836" s="486"/>
      <c r="I836" s="413"/>
      <c r="J836" s="413"/>
      <c r="K836" s="418"/>
      <c r="L836" s="486"/>
      <c r="M836" s="413"/>
      <c r="N836" s="413"/>
      <c r="O836" s="418"/>
      <c r="P836" s="486"/>
      <c r="Q836" s="413"/>
      <c r="R836" s="413"/>
      <c r="S836" s="418"/>
      <c r="T836" s="486"/>
      <c r="U836" s="413"/>
    </row>
    <row r="837" spans="1:44" hidden="1">
      <c r="A837" s="398" t="s">
        <v>523</v>
      </c>
      <c r="B837" s="435"/>
      <c r="C837" s="414">
        <v>13343.474759320199</v>
      </c>
      <c r="D837" s="418">
        <v>26.02</v>
      </c>
      <c r="E837" s="486"/>
      <c r="F837" s="413">
        <f>ROUND(D837*C837,0)</f>
        <v>347197</v>
      </c>
      <c r="G837" s="418">
        <f>$G$732</f>
        <v>26.63</v>
      </c>
      <c r="H837" s="486"/>
      <c r="I837" s="413">
        <f>ROUND(G837*$C837,0)</f>
        <v>355337</v>
      </c>
      <c r="J837" s="413"/>
      <c r="K837" s="418">
        <f>$K$732</f>
        <v>26.02</v>
      </c>
      <c r="L837" s="486"/>
      <c r="M837" s="413">
        <f>ROUND(K837*$C837,0)</f>
        <v>347197</v>
      </c>
      <c r="N837" s="413"/>
      <c r="O837" s="418" t="str">
        <f>$O$732</f>
        <v xml:space="preserve"> </v>
      </c>
      <c r="P837" s="486"/>
      <c r="Q837" s="413">
        <f>ROUND(O837*$C837,0)</f>
        <v>0</v>
      </c>
      <c r="R837" s="413"/>
      <c r="S837" s="418" t="str">
        <f>$S$732</f>
        <v xml:space="preserve"> </v>
      </c>
      <c r="T837" s="486"/>
      <c r="U837" s="413">
        <f>ROUND(S837*$C837,0)</f>
        <v>0</v>
      </c>
    </row>
    <row r="838" spans="1:44" hidden="1">
      <c r="A838" s="398" t="s">
        <v>524</v>
      </c>
      <c r="B838" s="435"/>
      <c r="C838" s="414">
        <v>11633.663662691</v>
      </c>
      <c r="D838" s="418">
        <v>18.101388370764003</v>
      </c>
      <c r="E838" s="486"/>
      <c r="F838" s="413">
        <f>ROUND(D838*C838,0)</f>
        <v>210585</v>
      </c>
      <c r="G838" s="418">
        <f>$G$733</f>
        <v>18.526286850528336</v>
      </c>
      <c r="H838" s="486"/>
      <c r="I838" s="413">
        <f>ROUND(G838*$C838,0)</f>
        <v>215529</v>
      </c>
      <c r="J838" s="413"/>
      <c r="K838" s="418">
        <f>$K$733</f>
        <v>18.101388370764003</v>
      </c>
      <c r="L838" s="486"/>
      <c r="M838" s="413">
        <f>ROUND(K838*$C838,0)</f>
        <v>210585</v>
      </c>
      <c r="N838" s="413"/>
      <c r="O838" s="418" t="str">
        <f>$O$733</f>
        <v xml:space="preserve"> </v>
      </c>
      <c r="P838" s="486"/>
      <c r="Q838" s="413">
        <f>ROUND(O838*$C838,0)</f>
        <v>0</v>
      </c>
      <c r="R838" s="413"/>
      <c r="S838" s="418" t="str">
        <f>$S$733</f>
        <v xml:space="preserve"> </v>
      </c>
      <c r="T838" s="486"/>
      <c r="U838" s="413">
        <f>ROUND(S838*$C838,0)</f>
        <v>0</v>
      </c>
    </row>
    <row r="839" spans="1:44" hidden="1">
      <c r="A839" s="398" t="s">
        <v>525</v>
      </c>
      <c r="B839" s="435"/>
      <c r="C839" s="414">
        <v>854.37523643290297</v>
      </c>
      <c r="D839" s="418">
        <v>14.155824964645021</v>
      </c>
      <c r="E839" s="486"/>
      <c r="F839" s="413">
        <f>ROUND(D839*C839,0)</f>
        <v>12094</v>
      </c>
      <c r="G839" s="418">
        <f>$G$734</f>
        <v>14.48810823397713</v>
      </c>
      <c r="H839" s="486"/>
      <c r="I839" s="413">
        <f>ROUND(G839*$C839,0)</f>
        <v>12378</v>
      </c>
      <c r="J839" s="413"/>
      <c r="K839" s="418">
        <f>$K$734</f>
        <v>14.155824964645021</v>
      </c>
      <c r="L839" s="486"/>
      <c r="M839" s="413">
        <f>ROUND(K839*$C839,0)</f>
        <v>12094</v>
      </c>
      <c r="N839" s="413"/>
      <c r="O839" s="418" t="str">
        <f>$O$734</f>
        <v xml:space="preserve"> </v>
      </c>
      <c r="P839" s="486"/>
      <c r="Q839" s="413">
        <f>ROUND(O839*$C839,0)</f>
        <v>0</v>
      </c>
      <c r="R839" s="413"/>
      <c r="S839" s="418" t="str">
        <f>$S$734</f>
        <v xml:space="preserve"> </v>
      </c>
      <c r="T839" s="486"/>
      <c r="U839" s="413">
        <f>ROUND(S839*$C839,0)</f>
        <v>0</v>
      </c>
    </row>
    <row r="840" spans="1:44" hidden="1">
      <c r="A840" s="398" t="s">
        <v>531</v>
      </c>
      <c r="B840" s="435"/>
      <c r="C840" s="414">
        <v>272.36067141268398</v>
      </c>
      <c r="D840" s="418">
        <v>78.06</v>
      </c>
      <c r="E840" s="486"/>
      <c r="F840" s="413">
        <f>ROUND(D840*C840,0)</f>
        <v>21260</v>
      </c>
      <c r="G840" s="418">
        <f>$G$735</f>
        <v>79.89</v>
      </c>
      <c r="H840" s="486"/>
      <c r="I840" s="413">
        <f>ROUND(G840*$C840,0)</f>
        <v>21759</v>
      </c>
      <c r="J840" s="413"/>
      <c r="K840" s="418">
        <f>$K$735</f>
        <v>78.06</v>
      </c>
      <c r="L840" s="486"/>
      <c r="M840" s="413">
        <f>ROUND(K840*$C840,0)</f>
        <v>21260</v>
      </c>
      <c r="N840" s="413"/>
      <c r="O840" s="418" t="str">
        <f>$O$735</f>
        <v xml:space="preserve"> </v>
      </c>
      <c r="P840" s="486"/>
      <c r="Q840" s="413">
        <f>ROUND(O840*$C840,0)</f>
        <v>0</v>
      </c>
      <c r="R840" s="413"/>
      <c r="S840" s="418" t="str">
        <f>$S$735</f>
        <v xml:space="preserve"> </v>
      </c>
      <c r="T840" s="486"/>
      <c r="U840" s="413">
        <f>ROUND(S840*$C840,0)</f>
        <v>0</v>
      </c>
    </row>
    <row r="841" spans="1:44" hidden="1">
      <c r="A841" s="398" t="s">
        <v>532</v>
      </c>
      <c r="B841" s="435"/>
      <c r="C841" s="414">
        <v>388.32518925146098</v>
      </c>
      <c r="D841" s="418">
        <v>156.12</v>
      </c>
      <c r="E841" s="486"/>
      <c r="F841" s="413">
        <f>ROUND(D841*C841,0)</f>
        <v>60625</v>
      </c>
      <c r="G841" s="418">
        <f>$G$736</f>
        <v>159.78</v>
      </c>
      <c r="H841" s="486"/>
      <c r="I841" s="413">
        <f>ROUND(G841*$C841,0)</f>
        <v>62047</v>
      </c>
      <c r="J841" s="413"/>
      <c r="K841" s="418">
        <f>$K$736</f>
        <v>156.12</v>
      </c>
      <c r="L841" s="486"/>
      <c r="M841" s="413">
        <f>ROUND(K841*$C841,0)</f>
        <v>60625</v>
      </c>
      <c r="N841" s="413"/>
      <c r="O841" s="418" t="str">
        <f>$O$736</f>
        <v xml:space="preserve"> </v>
      </c>
      <c r="P841" s="486"/>
      <c r="Q841" s="413">
        <f>ROUND(O841*$C841,0)</f>
        <v>0</v>
      </c>
      <c r="R841" s="413"/>
      <c r="S841" s="418" t="str">
        <f>$S$736</f>
        <v xml:space="preserve"> </v>
      </c>
      <c r="T841" s="486"/>
      <c r="U841" s="413">
        <f>ROUND(S841*$C841,0)</f>
        <v>0</v>
      </c>
    </row>
    <row r="842" spans="1:44" hidden="1">
      <c r="A842" s="398" t="s">
        <v>533</v>
      </c>
      <c r="B842" s="435"/>
      <c r="C842" s="414"/>
      <c r="D842" s="418"/>
      <c r="E842" s="486"/>
      <c r="F842" s="413"/>
      <c r="G842" s="418"/>
      <c r="H842" s="486"/>
      <c r="I842" s="413"/>
      <c r="J842" s="413"/>
      <c r="K842" s="418"/>
      <c r="L842" s="486"/>
      <c r="M842" s="413"/>
      <c r="N842" s="413"/>
      <c r="O842" s="418"/>
      <c r="P842" s="486"/>
      <c r="Q842" s="413"/>
      <c r="R842" s="413"/>
      <c r="S842" s="418"/>
      <c r="T842" s="486"/>
      <c r="U842" s="413"/>
    </row>
    <row r="843" spans="1:44" hidden="1">
      <c r="A843" s="398" t="s">
        <v>529</v>
      </c>
      <c r="B843" s="435"/>
      <c r="C843" s="414">
        <v>26.1506861099434</v>
      </c>
      <c r="D843" s="463">
        <v>-26.02</v>
      </c>
      <c r="E843" s="486"/>
      <c r="F843" s="413">
        <f>ROUND(D843*C843,0)</f>
        <v>-680</v>
      </c>
      <c r="G843" s="463">
        <f>-G835</f>
        <v>-26.63</v>
      </c>
      <c r="H843" s="486"/>
      <c r="I843" s="413">
        <f>ROUND(G843*$C843,0)</f>
        <v>-696</v>
      </c>
      <c r="J843" s="413"/>
      <c r="K843" s="463">
        <f>-K835</f>
        <v>-26.02</v>
      </c>
      <c r="L843" s="486"/>
      <c r="M843" s="413">
        <f>ROUND(K843*$C843,0)</f>
        <v>-680</v>
      </c>
      <c r="N843" s="413"/>
      <c r="O843" s="463">
        <f>-O835</f>
        <v>0</v>
      </c>
      <c r="P843" s="486"/>
      <c r="Q843" s="413">
        <f>ROUND(O843*$C843,0)</f>
        <v>0</v>
      </c>
      <c r="R843" s="413"/>
      <c r="S843" s="463">
        <f>-S835</f>
        <v>0</v>
      </c>
      <c r="T843" s="486"/>
      <c r="U843" s="413">
        <f>ROUND(S843*$C843,0)</f>
        <v>0</v>
      </c>
    </row>
    <row r="844" spans="1:44" hidden="1">
      <c r="A844" s="398" t="s">
        <v>534</v>
      </c>
      <c r="B844" s="435"/>
      <c r="C844" s="414">
        <v>193.01451727485201</v>
      </c>
      <c r="D844" s="463">
        <v>-26.02</v>
      </c>
      <c r="E844" s="486"/>
      <c r="F844" s="413">
        <f>ROUND(D844*C844,0)</f>
        <v>-5022</v>
      </c>
      <c r="G844" s="463">
        <f>-G837</f>
        <v>-26.63</v>
      </c>
      <c r="H844" s="486"/>
      <c r="I844" s="413">
        <f>ROUND(G844*$C844,0)</f>
        <v>-5140</v>
      </c>
      <c r="J844" s="413"/>
      <c r="K844" s="463">
        <f>-K837</f>
        <v>-26.02</v>
      </c>
      <c r="L844" s="486"/>
      <c r="M844" s="413">
        <f>ROUND(K844*$C844,0)</f>
        <v>-5022</v>
      </c>
      <c r="N844" s="413"/>
      <c r="O844" s="463">
        <f>-O837</f>
        <v>0</v>
      </c>
      <c r="P844" s="486"/>
      <c r="Q844" s="413">
        <f>ROUND(O844*$C844,0)</f>
        <v>0</v>
      </c>
      <c r="R844" s="413"/>
      <c r="S844" s="463">
        <f>-S837</f>
        <v>0</v>
      </c>
      <c r="T844" s="486"/>
      <c r="U844" s="413">
        <f>ROUND(S844*$C844,0)</f>
        <v>0</v>
      </c>
    </row>
    <row r="845" spans="1:44" hidden="1">
      <c r="A845" s="398" t="s">
        <v>495</v>
      </c>
      <c r="B845" s="435"/>
      <c r="C845" s="414"/>
      <c r="D845" s="418"/>
      <c r="E845" s="413"/>
      <c r="F845" s="413"/>
      <c r="G845" s="418"/>
      <c r="H845" s="413"/>
      <c r="I845" s="413"/>
      <c r="J845" s="413"/>
      <c r="K845" s="418"/>
      <c r="L845" s="413"/>
      <c r="M845" s="413"/>
      <c r="N845" s="413"/>
      <c r="O845" s="418"/>
      <c r="P845" s="413"/>
      <c r="Q845" s="413"/>
      <c r="R845" s="413"/>
      <c r="S845" s="418"/>
      <c r="T845" s="413"/>
      <c r="U845" s="413"/>
    </row>
    <row r="846" spans="1:44" hidden="1">
      <c r="A846" s="398" t="s">
        <v>535</v>
      </c>
      <c r="B846" s="435"/>
      <c r="C846" s="414">
        <v>48181287</v>
      </c>
      <c r="D846" s="514">
        <v>7.0350000000000001</v>
      </c>
      <c r="E846" s="413" t="s">
        <v>429</v>
      </c>
      <c r="F846" s="413">
        <f>ROUND(D846/100*C846,0)</f>
        <v>3389554</v>
      </c>
      <c r="G846" s="514">
        <f>$G$741</f>
        <v>7.2030000000000003</v>
      </c>
      <c r="H846" s="413" t="s">
        <v>429</v>
      </c>
      <c r="I846" s="413">
        <f>ROUND(G846/100*$C846,0)</f>
        <v>3470498</v>
      </c>
      <c r="J846" s="413"/>
      <c r="K846" s="514" t="e">
        <f>$K$741</f>
        <v>#REF!</v>
      </c>
      <c r="L846" s="413" t="s">
        <v>429</v>
      </c>
      <c r="M846" s="413" t="e">
        <f>ROUND(K846/100*$C846,0)</f>
        <v>#REF!</v>
      </c>
      <c r="N846" s="413"/>
      <c r="O846" s="514" t="e">
        <f>$O$741</f>
        <v>#DIV/0!</v>
      </c>
      <c r="P846" s="413" t="s">
        <v>429</v>
      </c>
      <c r="Q846" s="413" t="e">
        <f>ROUND(O846/100*$C846,0)</f>
        <v>#DIV/0!</v>
      </c>
      <c r="R846" s="413"/>
      <c r="S846" s="514" t="e">
        <f>$S$741</f>
        <v>#DIV/0!</v>
      </c>
      <c r="T846" s="413" t="s">
        <v>429</v>
      </c>
      <c r="U846" s="413" t="e">
        <f>ROUND(S846/100*$C846,0)</f>
        <v>#DIV/0!</v>
      </c>
    </row>
    <row r="847" spans="1:44" hidden="1">
      <c r="A847" s="398" t="s">
        <v>464</v>
      </c>
      <c r="B847" s="435"/>
      <c r="C847" s="414">
        <v>16797</v>
      </c>
      <c r="D847" s="471">
        <v>57</v>
      </c>
      <c r="E847" s="398" t="s">
        <v>429</v>
      </c>
      <c r="F847" s="413">
        <f>ROUND(D847*C847/100,0)</f>
        <v>9574</v>
      </c>
      <c r="G847" s="471">
        <f>$G$742</f>
        <v>58</v>
      </c>
      <c r="H847" s="398" t="s">
        <v>429</v>
      </c>
      <c r="I847" s="413">
        <f>ROUND(G847*$C847/100,0)</f>
        <v>9742</v>
      </c>
      <c r="J847" s="413"/>
      <c r="K847" s="471" t="str">
        <f>$K$742</f>
        <v xml:space="preserve"> </v>
      </c>
      <c r="L847" s="398" t="s">
        <v>429</v>
      </c>
      <c r="M847" s="413">
        <f>ROUND(K847*$C847/100,0)</f>
        <v>0</v>
      </c>
      <c r="N847" s="413"/>
      <c r="O847" s="471" t="e">
        <f>$O$742</f>
        <v>#DIV/0!</v>
      </c>
      <c r="P847" s="398" t="s">
        <v>429</v>
      </c>
      <c r="Q847" s="413" t="e">
        <f>ROUND(O847*$C847/100,0)</f>
        <v>#DIV/0!</v>
      </c>
      <c r="R847" s="413"/>
      <c r="S847" s="471" t="e">
        <f>$S$742</f>
        <v>#DIV/0!</v>
      </c>
      <c r="T847" s="398" t="s">
        <v>429</v>
      </c>
      <c r="U847" s="413" t="e">
        <f>ROUND(S847*$C847/100,0)</f>
        <v>#DIV/0!</v>
      </c>
    </row>
    <row r="848" spans="1:44" s="264" customFormat="1" hidden="1">
      <c r="A848" s="264" t="s">
        <v>536</v>
      </c>
      <c r="C848" s="265">
        <f>C846</f>
        <v>48181287</v>
      </c>
      <c r="D848" s="263">
        <v>0</v>
      </c>
      <c r="F848" s="266"/>
      <c r="G848" s="515">
        <f>G743</f>
        <v>0</v>
      </c>
      <c r="H848" s="267" t="s">
        <v>429</v>
      </c>
      <c r="I848" s="267">
        <f>ROUND(G848*$C848/100,0)</f>
        <v>0</v>
      </c>
      <c r="J848" s="267"/>
      <c r="K848" s="515" t="str">
        <f>K743</f>
        <v xml:space="preserve"> </v>
      </c>
      <c r="L848" s="267" t="s">
        <v>429</v>
      </c>
      <c r="M848" s="267">
        <f>ROUND(K848*$C848/100,0)</f>
        <v>0</v>
      </c>
      <c r="N848" s="267"/>
      <c r="O848" s="515" t="str">
        <f>O743</f>
        <v xml:space="preserve"> </v>
      </c>
      <c r="P848" s="267" t="s">
        <v>429</v>
      </c>
      <c r="Q848" s="267">
        <f>ROUND(O848*$C848/100,0)</f>
        <v>0</v>
      </c>
      <c r="R848" s="267"/>
      <c r="S848" s="515">
        <f>S743</f>
        <v>0</v>
      </c>
      <c r="T848" s="267" t="s">
        <v>429</v>
      </c>
      <c r="U848" s="267">
        <f>ROUND(S848*$C848/100,0)</f>
        <v>0</v>
      </c>
      <c r="W848" s="420"/>
      <c r="Z848" s="423"/>
      <c r="AA848" s="423"/>
      <c r="AR848" s="267"/>
    </row>
    <row r="849" spans="1:21" hidden="1">
      <c r="A849" s="490" t="s">
        <v>471</v>
      </c>
      <c r="B849" s="435"/>
      <c r="C849" s="414"/>
      <c r="D849" s="467">
        <v>-0.01</v>
      </c>
      <c r="E849" s="435"/>
      <c r="F849" s="413"/>
      <c r="G849" s="467">
        <v>-0.01</v>
      </c>
      <c r="H849" s="435"/>
      <c r="I849" s="413"/>
      <c r="J849" s="413"/>
      <c r="K849" s="467">
        <v>-0.01</v>
      </c>
      <c r="L849" s="435"/>
      <c r="M849" s="413"/>
      <c r="N849" s="413"/>
      <c r="O849" s="467">
        <v>-0.01</v>
      </c>
      <c r="P849" s="435"/>
      <c r="Q849" s="413"/>
      <c r="R849" s="413"/>
      <c r="S849" s="467">
        <v>-0.01</v>
      </c>
      <c r="T849" s="435"/>
      <c r="U849" s="413"/>
    </row>
    <row r="850" spans="1:21" hidden="1">
      <c r="A850" s="398" t="s">
        <v>455</v>
      </c>
      <c r="B850" s="435"/>
      <c r="C850" s="414">
        <v>0</v>
      </c>
      <c r="D850" s="483">
        <v>0</v>
      </c>
      <c r="E850" s="486"/>
      <c r="F850" s="413">
        <f>ROUND(D850*C850,0)</f>
        <v>0</v>
      </c>
      <c r="G850" s="483">
        <f>G826</f>
        <v>0</v>
      </c>
      <c r="H850" s="486"/>
      <c r="I850" s="413">
        <f>ROUND(G850*$C850*$G$849,0)</f>
        <v>0</v>
      </c>
      <c r="J850" s="413"/>
      <c r="K850" s="483">
        <f>K826</f>
        <v>0</v>
      </c>
      <c r="L850" s="486"/>
      <c r="M850" s="413">
        <f>ROUND(K850*$C850*$G$849,0)</f>
        <v>0</v>
      </c>
      <c r="N850" s="413"/>
      <c r="O850" s="483" t="str">
        <f>O826</f>
        <v xml:space="preserve"> </v>
      </c>
      <c r="P850" s="486"/>
      <c r="Q850" s="413">
        <f>ROUND(O850*$C850*$G$849,0)</f>
        <v>0</v>
      </c>
      <c r="R850" s="413"/>
      <c r="S850" s="483" t="str">
        <f>S826</f>
        <v xml:space="preserve"> </v>
      </c>
      <c r="T850" s="486"/>
      <c r="U850" s="413">
        <f>ROUND(S850*$C850*$G$849,0)</f>
        <v>0</v>
      </c>
    </row>
    <row r="851" spans="1:21" hidden="1">
      <c r="A851" s="398" t="s">
        <v>456</v>
      </c>
      <c r="B851" s="435"/>
      <c r="C851" s="414"/>
      <c r="D851" s="483"/>
      <c r="E851" s="486"/>
      <c r="F851" s="413"/>
      <c r="G851" s="483"/>
      <c r="H851" s="486"/>
      <c r="I851" s="413"/>
      <c r="J851" s="413"/>
      <c r="K851" s="483"/>
      <c r="L851" s="486"/>
      <c r="M851" s="413"/>
      <c r="N851" s="413"/>
      <c r="O851" s="483"/>
      <c r="P851" s="486"/>
      <c r="Q851" s="413"/>
      <c r="R851" s="413"/>
      <c r="S851" s="483"/>
      <c r="T851" s="486"/>
      <c r="U851" s="413"/>
    </row>
    <row r="852" spans="1:21" hidden="1">
      <c r="A852" s="398" t="s">
        <v>523</v>
      </c>
      <c r="B852" s="435"/>
      <c r="C852" s="414">
        <v>0</v>
      </c>
      <c r="D852" s="483">
        <v>0</v>
      </c>
      <c r="E852" s="486"/>
      <c r="F852" s="413">
        <f>ROUND(D852*C852,0)</f>
        <v>0</v>
      </c>
      <c r="G852" s="483">
        <f>G828</f>
        <v>0</v>
      </c>
      <c r="H852" s="486"/>
      <c r="I852" s="413">
        <f>ROUND(G852*$C852*$G$849,0)</f>
        <v>0</v>
      </c>
      <c r="J852" s="413"/>
      <c r="K852" s="483">
        <f>K828</f>
        <v>0</v>
      </c>
      <c r="L852" s="486"/>
      <c r="M852" s="413">
        <f>ROUND(K852*$C852*$G$849,0)</f>
        <v>0</v>
      </c>
      <c r="N852" s="413"/>
      <c r="O852" s="483" t="str">
        <f>O828</f>
        <v xml:space="preserve"> </v>
      </c>
      <c r="P852" s="486"/>
      <c r="Q852" s="413">
        <f>ROUND(O852*$C852*$G$849,0)</f>
        <v>0</v>
      </c>
      <c r="R852" s="413"/>
      <c r="S852" s="483" t="str">
        <f>S828</f>
        <v xml:space="preserve"> </v>
      </c>
      <c r="T852" s="486"/>
      <c r="U852" s="413">
        <f>ROUND(S852*$C852*$G$849,0)</f>
        <v>0</v>
      </c>
    </row>
    <row r="853" spans="1:21" hidden="1">
      <c r="A853" s="398" t="s">
        <v>524</v>
      </c>
      <c r="B853" s="435"/>
      <c r="C853" s="414">
        <v>0</v>
      </c>
      <c r="D853" s="483">
        <v>370</v>
      </c>
      <c r="E853" s="486"/>
      <c r="F853" s="413">
        <f>ROUND(D853*C853,0)</f>
        <v>0</v>
      </c>
      <c r="G853" s="483">
        <f>G829</f>
        <v>379</v>
      </c>
      <c r="H853" s="486"/>
      <c r="I853" s="413">
        <f>ROUND(G853*$C853*$G$849,0)</f>
        <v>0</v>
      </c>
      <c r="J853" s="413"/>
      <c r="K853" s="483">
        <f>K829</f>
        <v>370</v>
      </c>
      <c r="L853" s="486"/>
      <c r="M853" s="413">
        <f>ROUND(K853*$C853*$G$849,0)</f>
        <v>0</v>
      </c>
      <c r="N853" s="413"/>
      <c r="O853" s="483" t="str">
        <f>O829</f>
        <v xml:space="preserve"> </v>
      </c>
      <c r="P853" s="486"/>
      <c r="Q853" s="413">
        <f>ROUND(O853*$C853*$G$849,0)</f>
        <v>0</v>
      </c>
      <c r="R853" s="413"/>
      <c r="S853" s="483" t="str">
        <f>S829</f>
        <v xml:space="preserve"> </v>
      </c>
      <c r="T853" s="486"/>
      <c r="U853" s="413">
        <f>ROUND(S853*$C853*$G$849,0)</f>
        <v>0</v>
      </c>
    </row>
    <row r="854" spans="1:21" hidden="1">
      <c r="A854" s="398" t="s">
        <v>525</v>
      </c>
      <c r="B854" s="435"/>
      <c r="C854" s="414">
        <v>0</v>
      </c>
      <c r="D854" s="483">
        <v>1504</v>
      </c>
      <c r="E854" s="486"/>
      <c r="F854" s="413">
        <f>ROUND(D854*C854,0)</f>
        <v>0</v>
      </c>
      <c r="G854" s="483">
        <f>G830</f>
        <v>1539</v>
      </c>
      <c r="H854" s="486"/>
      <c r="I854" s="413">
        <f>ROUND(G854*$C854*$G$849,0)</f>
        <v>0</v>
      </c>
      <c r="J854" s="413"/>
      <c r="K854" s="483">
        <f>K830</f>
        <v>1504</v>
      </c>
      <c r="L854" s="486"/>
      <c r="M854" s="413">
        <f>ROUND(K854*$C854*$G$849,0)</f>
        <v>0</v>
      </c>
      <c r="N854" s="413"/>
      <c r="O854" s="483" t="str">
        <f>O830</f>
        <v xml:space="preserve"> </v>
      </c>
      <c r="P854" s="486"/>
      <c r="Q854" s="413">
        <f>ROUND(O854*$C854*$G$849,0)</f>
        <v>0</v>
      </c>
      <c r="R854" s="413"/>
      <c r="S854" s="483" t="str">
        <f>S830</f>
        <v xml:space="preserve"> </v>
      </c>
      <c r="T854" s="486"/>
      <c r="U854" s="413">
        <f>ROUND(S854*$C854*$G$849,0)</f>
        <v>0</v>
      </c>
    </row>
    <row r="855" spans="1:21" hidden="1">
      <c r="A855" s="398" t="s">
        <v>455</v>
      </c>
      <c r="B855" s="435"/>
      <c r="C855" s="414">
        <v>0</v>
      </c>
      <c r="D855" s="483">
        <v>26.02</v>
      </c>
      <c r="E855" s="486"/>
      <c r="F855" s="413">
        <f>ROUND(D855*C855,0)</f>
        <v>0</v>
      </c>
      <c r="G855" s="483">
        <f>G835</f>
        <v>26.63</v>
      </c>
      <c r="H855" s="486"/>
      <c r="I855" s="413">
        <f>ROUND(G855*$C855*$G$849,0)</f>
        <v>0</v>
      </c>
      <c r="J855" s="413"/>
      <c r="K855" s="483">
        <f>K835</f>
        <v>26.02</v>
      </c>
      <c r="L855" s="486"/>
      <c r="M855" s="413">
        <f>ROUND(K855*$C855*$G$849,0)</f>
        <v>0</v>
      </c>
      <c r="N855" s="413"/>
      <c r="O855" s="483" t="str">
        <f>O835</f>
        <v xml:space="preserve"> </v>
      </c>
      <c r="P855" s="486"/>
      <c r="Q855" s="413">
        <f>ROUND(O855*$C855*$G$849,0)</f>
        <v>0</v>
      </c>
      <c r="R855" s="413"/>
      <c r="S855" s="483" t="str">
        <f>S835</f>
        <v xml:space="preserve"> </v>
      </c>
      <c r="T855" s="486"/>
      <c r="U855" s="413">
        <f>ROUND(S855*$C855*$G$849,0)</f>
        <v>0</v>
      </c>
    </row>
    <row r="856" spans="1:21" hidden="1">
      <c r="A856" s="398" t="s">
        <v>456</v>
      </c>
      <c r="B856" s="435"/>
      <c r="C856" s="414"/>
      <c r="D856" s="483"/>
      <c r="E856" s="486"/>
      <c r="F856" s="413"/>
      <c r="G856" s="483"/>
      <c r="H856" s="486"/>
      <c r="I856" s="413"/>
      <c r="J856" s="413"/>
      <c r="K856" s="483"/>
      <c r="L856" s="486"/>
      <c r="M856" s="413"/>
      <c r="N856" s="413"/>
      <c r="O856" s="483"/>
      <c r="P856" s="486"/>
      <c r="Q856" s="413"/>
      <c r="R856" s="413"/>
      <c r="S856" s="483"/>
      <c r="T856" s="486"/>
      <c r="U856" s="413"/>
    </row>
    <row r="857" spans="1:21" hidden="1">
      <c r="A857" s="398" t="s">
        <v>523</v>
      </c>
      <c r="B857" s="435"/>
      <c r="C857" s="414">
        <v>0</v>
      </c>
      <c r="D857" s="483">
        <v>26.02</v>
      </c>
      <c r="E857" s="486"/>
      <c r="F857" s="413">
        <f>ROUND(D857*$C857*$D$745,0)</f>
        <v>0</v>
      </c>
      <c r="G857" s="483">
        <f>G837</f>
        <v>26.63</v>
      </c>
      <c r="H857" s="486"/>
      <c r="I857" s="413">
        <f>ROUND(G857*$C857*$G$849,0)</f>
        <v>0</v>
      </c>
      <c r="J857" s="413"/>
      <c r="K857" s="483">
        <f>K837</f>
        <v>26.02</v>
      </c>
      <c r="L857" s="486"/>
      <c r="M857" s="413">
        <f>ROUND(K857*$C857*$G$849,0)</f>
        <v>0</v>
      </c>
      <c r="N857" s="413"/>
      <c r="O857" s="483" t="str">
        <f>O837</f>
        <v xml:space="preserve"> </v>
      </c>
      <c r="P857" s="486"/>
      <c r="Q857" s="413">
        <f>ROUND(O857*$C857*$G$849,0)</f>
        <v>0</v>
      </c>
      <c r="R857" s="413"/>
      <c r="S857" s="483" t="str">
        <f>S837</f>
        <v xml:space="preserve"> </v>
      </c>
      <c r="T857" s="486"/>
      <c r="U857" s="413">
        <f>ROUND(S857*$C857*$G$849,0)</f>
        <v>0</v>
      </c>
    </row>
    <row r="858" spans="1:21" hidden="1">
      <c r="A858" s="398" t="s">
        <v>524</v>
      </c>
      <c r="B858" s="435"/>
      <c r="C858" s="414">
        <v>0</v>
      </c>
      <c r="D858" s="483">
        <v>18.101388370764003</v>
      </c>
      <c r="E858" s="486"/>
      <c r="F858" s="413">
        <f>ROUND(D858*$C858*$D$745,0)</f>
        <v>0</v>
      </c>
      <c r="G858" s="483">
        <f>G838</f>
        <v>18.526286850528336</v>
      </c>
      <c r="H858" s="486"/>
      <c r="I858" s="413">
        <f>ROUND(G858*$C858*$G$849,0)</f>
        <v>0</v>
      </c>
      <c r="J858" s="413"/>
      <c r="K858" s="483">
        <f>K838</f>
        <v>18.101388370764003</v>
      </c>
      <c r="L858" s="486"/>
      <c r="M858" s="413">
        <f>ROUND(K858*$C858*$G$849,0)</f>
        <v>0</v>
      </c>
      <c r="N858" s="413"/>
      <c r="O858" s="483" t="str">
        <f>O838</f>
        <v xml:space="preserve"> </v>
      </c>
      <c r="P858" s="486"/>
      <c r="Q858" s="413">
        <f>ROUND(O858*$C858*$G$849,0)</f>
        <v>0</v>
      </c>
      <c r="R858" s="413"/>
      <c r="S858" s="483" t="str">
        <f>S838</f>
        <v xml:space="preserve"> </v>
      </c>
      <c r="T858" s="486"/>
      <c r="U858" s="413">
        <f>ROUND(S858*$C858*$G$849,0)</f>
        <v>0</v>
      </c>
    </row>
    <row r="859" spans="1:21" hidden="1">
      <c r="A859" s="398" t="s">
        <v>525</v>
      </c>
      <c r="B859" s="435"/>
      <c r="C859" s="414">
        <v>0</v>
      </c>
      <c r="D859" s="483">
        <v>14.155824964645021</v>
      </c>
      <c r="E859" s="486"/>
      <c r="F859" s="413">
        <f>ROUND(D859*$C859*$D$745,0)</f>
        <v>0</v>
      </c>
      <c r="G859" s="483">
        <f>G839</f>
        <v>14.48810823397713</v>
      </c>
      <c r="H859" s="486"/>
      <c r="I859" s="413">
        <f>ROUND(G859*$C859*$G$849,0)</f>
        <v>0</v>
      </c>
      <c r="J859" s="413"/>
      <c r="K859" s="483">
        <f>K839</f>
        <v>14.155824964645021</v>
      </c>
      <c r="L859" s="486"/>
      <c r="M859" s="413">
        <f>ROUND(K859*$C859*$G$849,0)</f>
        <v>0</v>
      </c>
      <c r="N859" s="413"/>
      <c r="O859" s="483" t="str">
        <f>O839</f>
        <v xml:space="preserve"> </v>
      </c>
      <c r="P859" s="486"/>
      <c r="Q859" s="413">
        <f>ROUND(O859*$C859*$G$849,0)</f>
        <v>0</v>
      </c>
      <c r="R859" s="413"/>
      <c r="S859" s="483" t="str">
        <f>S839</f>
        <v xml:space="preserve"> </v>
      </c>
      <c r="T859" s="486"/>
      <c r="U859" s="413">
        <f>ROUND(S859*$C859*$G$849,0)</f>
        <v>0</v>
      </c>
    </row>
    <row r="860" spans="1:21" hidden="1">
      <c r="A860" s="398" t="s">
        <v>538</v>
      </c>
      <c r="B860" s="435"/>
      <c r="C860" s="414">
        <v>0</v>
      </c>
      <c r="D860" s="463">
        <v>78.06</v>
      </c>
      <c r="E860" s="486"/>
      <c r="F860" s="413">
        <f>ROUND(D860*$C860*$D$745,0)</f>
        <v>0</v>
      </c>
      <c r="G860" s="463">
        <f>G840</f>
        <v>79.89</v>
      </c>
      <c r="H860" s="486"/>
      <c r="I860" s="413">
        <f>ROUND(G860*$C860*$G$849,0)</f>
        <v>0</v>
      </c>
      <c r="J860" s="413"/>
      <c r="K860" s="463">
        <f>K840</f>
        <v>78.06</v>
      </c>
      <c r="L860" s="486"/>
      <c r="M860" s="413">
        <f>ROUND(K860*$C860*$G$849,0)</f>
        <v>0</v>
      </c>
      <c r="N860" s="413"/>
      <c r="O860" s="463" t="str">
        <f>O840</f>
        <v xml:space="preserve"> </v>
      </c>
      <c r="P860" s="486"/>
      <c r="Q860" s="413">
        <f>ROUND(O860*$C860*$G$849,0)</f>
        <v>0</v>
      </c>
      <c r="R860" s="413"/>
      <c r="S860" s="463" t="str">
        <f>S840</f>
        <v xml:space="preserve"> </v>
      </c>
      <c r="T860" s="486"/>
      <c r="U860" s="413">
        <f>ROUND(S860*$C860*$G$849,0)</f>
        <v>0</v>
      </c>
    </row>
    <row r="861" spans="1:21" hidden="1">
      <c r="A861" s="398" t="s">
        <v>539</v>
      </c>
      <c r="B861" s="435"/>
      <c r="C861" s="414">
        <v>0</v>
      </c>
      <c r="D861" s="463">
        <v>156.12</v>
      </c>
      <c r="E861" s="486"/>
      <c r="F861" s="413">
        <f>ROUND(D861*$C861*$D$745,0)</f>
        <v>0</v>
      </c>
      <c r="G861" s="463">
        <f>G841</f>
        <v>159.78</v>
      </c>
      <c r="H861" s="486"/>
      <c r="I861" s="413">
        <f>ROUND(G861*$C861*$G$849,0)</f>
        <v>0</v>
      </c>
      <c r="J861" s="413"/>
      <c r="K861" s="463">
        <f>K841</f>
        <v>156.12</v>
      </c>
      <c r="L861" s="486"/>
      <c r="M861" s="413">
        <f>ROUND(K861*$C861*$G$849,0)</f>
        <v>0</v>
      </c>
      <c r="N861" s="413"/>
      <c r="O861" s="463" t="str">
        <f>O841</f>
        <v xml:space="preserve"> </v>
      </c>
      <c r="P861" s="486"/>
      <c r="Q861" s="413">
        <f>ROUND(O861*$C861*$G$849,0)</f>
        <v>0</v>
      </c>
      <c r="R861" s="413"/>
      <c r="S861" s="463" t="str">
        <f>S841</f>
        <v xml:space="preserve"> </v>
      </c>
      <c r="T861" s="486"/>
      <c r="U861" s="413">
        <f>ROUND(S861*$C861*$G$849,0)</f>
        <v>0</v>
      </c>
    </row>
    <row r="862" spans="1:21" hidden="1">
      <c r="A862" s="398" t="s">
        <v>533</v>
      </c>
      <c r="B862" s="435"/>
      <c r="C862" s="414"/>
      <c r="D862" s="418"/>
      <c r="E862" s="486"/>
      <c r="F862" s="413"/>
      <c r="G862" s="418"/>
      <c r="H862" s="486"/>
      <c r="I862" s="413"/>
      <c r="J862" s="413"/>
      <c r="K862" s="418"/>
      <c r="L862" s="486"/>
      <c r="M862" s="413"/>
      <c r="N862" s="413"/>
      <c r="O862" s="418"/>
      <c r="P862" s="486"/>
      <c r="Q862" s="413"/>
      <c r="R862" s="413"/>
      <c r="S862" s="418"/>
      <c r="T862" s="486"/>
      <c r="U862" s="413"/>
    </row>
    <row r="863" spans="1:21" hidden="1">
      <c r="A863" s="398" t="s">
        <v>529</v>
      </c>
      <c r="B863" s="435"/>
      <c r="C863" s="414">
        <v>0</v>
      </c>
      <c r="D863" s="463">
        <v>-26.02</v>
      </c>
      <c r="E863" s="486"/>
      <c r="F863" s="413">
        <f>ROUND(D863*$C863*$D$745,0)</f>
        <v>0</v>
      </c>
      <c r="G863" s="463">
        <f>G843</f>
        <v>-26.63</v>
      </c>
      <c r="H863" s="486"/>
      <c r="I863" s="413">
        <f>ROUND(G863*$C863*$G$849,0)</f>
        <v>0</v>
      </c>
      <c r="J863" s="413"/>
      <c r="K863" s="463">
        <f>K843</f>
        <v>-26.02</v>
      </c>
      <c r="L863" s="486"/>
      <c r="M863" s="413">
        <f>ROUND(K863*$C863*$G$849,0)</f>
        <v>0</v>
      </c>
      <c r="N863" s="413"/>
      <c r="O863" s="463">
        <f>O843</f>
        <v>0</v>
      </c>
      <c r="P863" s="486"/>
      <c r="Q863" s="413">
        <f>ROUND(O863*$C863*$G$849,0)</f>
        <v>0</v>
      </c>
      <c r="R863" s="413"/>
      <c r="S863" s="463">
        <f>S843</f>
        <v>0</v>
      </c>
      <c r="T863" s="486"/>
      <c r="U863" s="413">
        <f>ROUND(S863*$C863*$G$849,0)</f>
        <v>0</v>
      </c>
    </row>
    <row r="864" spans="1:21" hidden="1">
      <c r="A864" s="398" t="s">
        <v>534</v>
      </c>
      <c r="B864" s="435"/>
      <c r="C864" s="414">
        <v>0</v>
      </c>
      <c r="D864" s="463">
        <v>-26.02</v>
      </c>
      <c r="E864" s="486"/>
      <c r="F864" s="413">
        <f>ROUND(D864*$C864*$D$745,0)</f>
        <v>0</v>
      </c>
      <c r="G864" s="463">
        <f>G844</f>
        <v>-26.63</v>
      </c>
      <c r="H864" s="486"/>
      <c r="I864" s="413">
        <f>ROUND(G864*$C864*$G$849,0)</f>
        <v>0</v>
      </c>
      <c r="J864" s="413"/>
      <c r="K864" s="463">
        <f>K844</f>
        <v>-26.02</v>
      </c>
      <c r="L864" s="486"/>
      <c r="M864" s="413">
        <f>ROUND(K864*$C864*$G$849,0)</f>
        <v>0</v>
      </c>
      <c r="N864" s="413"/>
      <c r="O864" s="463">
        <f>O844</f>
        <v>0</v>
      </c>
      <c r="P864" s="486"/>
      <c r="Q864" s="413">
        <f>ROUND(O864*$C864*$G$849,0)</f>
        <v>0</v>
      </c>
      <c r="R864" s="413"/>
      <c r="S864" s="463">
        <f>S844</f>
        <v>0</v>
      </c>
      <c r="T864" s="486"/>
      <c r="U864" s="413">
        <f>ROUND(S864*$C864*$G$849,0)</f>
        <v>0</v>
      </c>
    </row>
    <row r="865" spans="1:44" hidden="1">
      <c r="A865" s="398" t="s">
        <v>495</v>
      </c>
      <c r="B865" s="435"/>
      <c r="C865" s="414"/>
      <c r="D865" s="483"/>
      <c r="E865" s="413"/>
      <c r="F865" s="413"/>
      <c r="G865" s="483"/>
      <c r="H865" s="413"/>
      <c r="I865" s="413"/>
      <c r="J865" s="413"/>
      <c r="K865" s="483"/>
      <c r="L865" s="413"/>
      <c r="M865" s="413"/>
      <c r="N865" s="413"/>
      <c r="O865" s="483"/>
      <c r="P865" s="413"/>
      <c r="Q865" s="413"/>
      <c r="R865" s="413"/>
      <c r="S865" s="483"/>
      <c r="T865" s="413"/>
      <c r="U865" s="413"/>
    </row>
    <row r="866" spans="1:44" hidden="1">
      <c r="A866" s="398" t="s">
        <v>535</v>
      </c>
      <c r="B866" s="435"/>
      <c r="C866" s="414">
        <v>0</v>
      </c>
      <c r="D866" s="512">
        <v>7.0350000000000001</v>
      </c>
      <c r="E866" s="413" t="s">
        <v>429</v>
      </c>
      <c r="F866" s="413">
        <f>ROUND(D866/100*C866*$D$745,0)</f>
        <v>0</v>
      </c>
      <c r="G866" s="512">
        <f>G846</f>
        <v>7.2030000000000003</v>
      </c>
      <c r="H866" s="413" t="s">
        <v>429</v>
      </c>
      <c r="I866" s="413">
        <f>ROUND(G866/100*$C866*$G$849,0)</f>
        <v>0</v>
      </c>
      <c r="J866" s="413"/>
      <c r="K866" s="512" t="e">
        <f>K846</f>
        <v>#REF!</v>
      </c>
      <c r="L866" s="413" t="s">
        <v>429</v>
      </c>
      <c r="M866" s="413" t="e">
        <f>ROUND(K866/100*$C866*$G$849,0)</f>
        <v>#REF!</v>
      </c>
      <c r="N866" s="413"/>
      <c r="O866" s="512" t="e">
        <f>O846</f>
        <v>#DIV/0!</v>
      </c>
      <c r="P866" s="413" t="s">
        <v>429</v>
      </c>
      <c r="Q866" s="413" t="e">
        <f>ROUND(O866/100*$C866*$G$849,0)</f>
        <v>#DIV/0!</v>
      </c>
      <c r="R866" s="413"/>
      <c r="S866" s="512" t="e">
        <f>S846</f>
        <v>#DIV/0!</v>
      </c>
      <c r="T866" s="413" t="s">
        <v>429</v>
      </c>
      <c r="U866" s="413" t="e">
        <f>ROUND(S866/100*$C866*$G$849,0)</f>
        <v>#DIV/0!</v>
      </c>
    </row>
    <row r="867" spans="1:44" hidden="1">
      <c r="A867" s="398" t="s">
        <v>464</v>
      </c>
      <c r="B867" s="435"/>
      <c r="C867" s="414">
        <v>0</v>
      </c>
      <c r="D867" s="495">
        <v>57</v>
      </c>
      <c r="E867" s="398" t="s">
        <v>429</v>
      </c>
      <c r="F867" s="413">
        <f>ROUND(D867/100*C867*$D$745,0)</f>
        <v>0</v>
      </c>
      <c r="G867" s="495">
        <f>G847</f>
        <v>58</v>
      </c>
      <c r="H867" s="398" t="s">
        <v>429</v>
      </c>
      <c r="I867" s="413">
        <f>ROUND(G867/100*$C867*$G$849,0)</f>
        <v>0</v>
      </c>
      <c r="J867" s="413"/>
      <c r="K867" s="495" t="str">
        <f>K847</f>
        <v xml:space="preserve"> </v>
      </c>
      <c r="L867" s="398" t="s">
        <v>429</v>
      </c>
      <c r="M867" s="413">
        <f>ROUND(K867/100*$C867*$G$849,0)</f>
        <v>0</v>
      </c>
      <c r="N867" s="413"/>
      <c r="O867" s="495" t="e">
        <f>O847</f>
        <v>#DIV/0!</v>
      </c>
      <c r="P867" s="398" t="s">
        <v>429</v>
      </c>
      <c r="Q867" s="413" t="e">
        <f>ROUND(O867/100*$C867*$G$849,0)</f>
        <v>#DIV/0!</v>
      </c>
      <c r="R867" s="413"/>
      <c r="S867" s="495" t="e">
        <f>S847</f>
        <v>#DIV/0!</v>
      </c>
      <c r="T867" s="398" t="s">
        <v>429</v>
      </c>
      <c r="U867" s="413" t="e">
        <f>ROUND(S867/100*$C867*$G$849,0)</f>
        <v>#DIV/0!</v>
      </c>
    </row>
    <row r="868" spans="1:44" hidden="1">
      <c r="A868" s="398" t="s">
        <v>513</v>
      </c>
      <c r="B868" s="435"/>
      <c r="C868" s="414">
        <v>0</v>
      </c>
      <c r="D868" s="445">
        <v>60</v>
      </c>
      <c r="E868" s="435"/>
      <c r="F868" s="413">
        <f>ROUND(D868*$C868,0)</f>
        <v>0</v>
      </c>
      <c r="G868" s="445">
        <f>$G$764</f>
        <v>60</v>
      </c>
      <c r="H868" s="435"/>
      <c r="I868" s="413">
        <f>ROUND(G868*$C868,0)</f>
        <v>0</v>
      </c>
      <c r="J868" s="413"/>
      <c r="K868" s="445" t="str">
        <f>$K$764</f>
        <v xml:space="preserve"> </v>
      </c>
      <c r="L868" s="435"/>
      <c r="M868" s="413">
        <f>ROUND(K868*$C868,0)</f>
        <v>0</v>
      </c>
      <c r="N868" s="413"/>
      <c r="O868" s="445" t="e">
        <f>$O$764</f>
        <v>#DIV/0!</v>
      </c>
      <c r="P868" s="435"/>
      <c r="Q868" s="413" t="e">
        <f>ROUND(O868*$C868,0)</f>
        <v>#DIV/0!</v>
      </c>
      <c r="R868" s="413"/>
      <c r="S868" s="445" t="e">
        <f>$S$764</f>
        <v>#DIV/0!</v>
      </c>
      <c r="T868" s="435"/>
      <c r="U868" s="413" t="e">
        <f>ROUND(S868*$C868,0)</f>
        <v>#DIV/0!</v>
      </c>
    </row>
    <row r="869" spans="1:44" hidden="1">
      <c r="A869" s="398" t="s">
        <v>514</v>
      </c>
      <c r="B869" s="435"/>
      <c r="C869" s="414">
        <v>0</v>
      </c>
      <c r="D869" s="471">
        <v>-30</v>
      </c>
      <c r="E869" s="413" t="s">
        <v>429</v>
      </c>
      <c r="F869" s="413">
        <f>ROUND(D869*$C869/100,0)</f>
        <v>0</v>
      </c>
      <c r="G869" s="471">
        <f>$G$765</f>
        <v>-30</v>
      </c>
      <c r="H869" s="413" t="s">
        <v>429</v>
      </c>
      <c r="I869" s="413">
        <f>ROUND(G869*$C869/100,0)</f>
        <v>0</v>
      </c>
      <c r="J869" s="413"/>
      <c r="K869" s="471">
        <f>$K$765</f>
        <v>-30</v>
      </c>
      <c r="L869" s="413" t="s">
        <v>429</v>
      </c>
      <c r="M869" s="413">
        <f>ROUND(K869*$C869/100,0)</f>
        <v>0</v>
      </c>
      <c r="N869" s="413"/>
      <c r="O869" s="471">
        <f>$O$765</f>
        <v>0</v>
      </c>
      <c r="P869" s="413" t="s">
        <v>429</v>
      </c>
      <c r="Q869" s="413">
        <f>ROUND(O869*$C869/100,0)</f>
        <v>0</v>
      </c>
      <c r="R869" s="413"/>
      <c r="S869" s="471">
        <f>$S$765</f>
        <v>0</v>
      </c>
      <c r="T869" s="413" t="s">
        <v>429</v>
      </c>
      <c r="U869" s="413">
        <f>ROUND(S869*$C869/100,0)</f>
        <v>0</v>
      </c>
    </row>
    <row r="870" spans="1:44" s="264" customFormat="1" hidden="1">
      <c r="A870" s="264" t="s">
        <v>536</v>
      </c>
      <c r="C870" s="265">
        <f>C866</f>
        <v>0</v>
      </c>
      <c r="D870" s="263">
        <v>0</v>
      </c>
      <c r="F870" s="266"/>
      <c r="G870" s="515">
        <f>G766</f>
        <v>0</v>
      </c>
      <c r="H870" s="267" t="s">
        <v>429</v>
      </c>
      <c r="I870" s="413">
        <f>ROUND(G870/100*$C870*$G$849,0)</f>
        <v>0</v>
      </c>
      <c r="J870" s="413"/>
      <c r="K870" s="515" t="str">
        <f>K766</f>
        <v xml:space="preserve"> </v>
      </c>
      <c r="L870" s="267" t="s">
        <v>429</v>
      </c>
      <c r="M870" s="413">
        <f>ROUND(K870/100*$C870*$G$849,0)</f>
        <v>0</v>
      </c>
      <c r="N870" s="413"/>
      <c r="O870" s="515" t="str">
        <f>O766</f>
        <v xml:space="preserve"> </v>
      </c>
      <c r="P870" s="267" t="s">
        <v>429</v>
      </c>
      <c r="Q870" s="413">
        <f>ROUND(O870/100*$C870*$G$849,0)</f>
        <v>0</v>
      </c>
      <c r="R870" s="413"/>
      <c r="S870" s="515">
        <f>S766</f>
        <v>0</v>
      </c>
      <c r="T870" s="267" t="s">
        <v>429</v>
      </c>
      <c r="U870" s="413">
        <f>ROUND(S870/100*$C870*$G$849,0)</f>
        <v>0</v>
      </c>
      <c r="W870" s="420"/>
      <c r="Z870" s="423"/>
      <c r="AA870" s="423"/>
      <c r="AR870" s="267"/>
    </row>
    <row r="871" spans="1:44" hidden="1">
      <c r="A871" s="435" t="s">
        <v>443</v>
      </c>
      <c r="B871" s="435"/>
      <c r="C871" s="414">
        <f>SUM(C846:C846)</f>
        <v>48181287</v>
      </c>
      <c r="D871" s="464"/>
      <c r="F871" s="415">
        <f>SUM(F826:F869)</f>
        <v>4121159</v>
      </c>
      <c r="G871" s="464"/>
      <c r="I871" s="415">
        <f>SUM(I826:I870)</f>
        <v>4219243</v>
      </c>
      <c r="J871" s="415"/>
      <c r="K871" s="464"/>
      <c r="M871" s="415" t="e">
        <f>SUM(M826:M870)</f>
        <v>#REF!</v>
      </c>
      <c r="N871" s="415"/>
      <c r="O871" s="464"/>
      <c r="Q871" s="415" t="e">
        <f>SUM(Q826:Q870)</f>
        <v>#DIV/0!</v>
      </c>
      <c r="R871" s="415"/>
      <c r="S871" s="464"/>
      <c r="U871" s="415" t="e">
        <f>SUM(U826:U870)</f>
        <v>#DIV/0!</v>
      </c>
    </row>
    <row r="872" spans="1:44" hidden="1">
      <c r="A872" s="435" t="s">
        <v>413</v>
      </c>
      <c r="B872" s="435"/>
      <c r="C872" s="484">
        <v>665268.792704936</v>
      </c>
      <c r="F872" s="425">
        <v>50732.788498398135</v>
      </c>
      <c r="I872" s="425">
        <f>F872</f>
        <v>50732.788498398135</v>
      </c>
      <c r="J872" s="415"/>
      <c r="M872" s="425" t="e">
        <f>M768/I768*I872</f>
        <v>#DIV/0!</v>
      </c>
      <c r="N872" s="415"/>
      <c r="Q872" s="425" t="e">
        <f>Q768/I768*I872</f>
        <v>#DIV/0!</v>
      </c>
      <c r="R872" s="415"/>
      <c r="U872" s="425" t="e">
        <f>U768/I768*I872</f>
        <v>#DIV/0!</v>
      </c>
      <c r="V872" s="439"/>
      <c r="W872" s="279"/>
    </row>
    <row r="873" spans="1:44" ht="16.5" hidden="1" thickBot="1">
      <c r="A873" s="435" t="s">
        <v>444</v>
      </c>
      <c r="B873" s="435"/>
      <c r="C873" s="497">
        <f>SUM(C871:C872)</f>
        <v>48846555.792704932</v>
      </c>
      <c r="D873" s="482"/>
      <c r="E873" s="477"/>
      <c r="F873" s="478">
        <f>F871+F872</f>
        <v>4171891.7884983979</v>
      </c>
      <c r="G873" s="482"/>
      <c r="H873" s="477"/>
      <c r="I873" s="478">
        <f>I871+I872</f>
        <v>4269975.7884983979</v>
      </c>
      <c r="J873" s="413"/>
      <c r="K873" s="482"/>
      <c r="L873" s="477"/>
      <c r="M873" s="478" t="e">
        <f>M871+M872</f>
        <v>#REF!</v>
      </c>
      <c r="N873" s="478"/>
      <c r="O873" s="482"/>
      <c r="P873" s="477"/>
      <c r="Q873" s="478" t="e">
        <f>Q871+Q872</f>
        <v>#DIV/0!</v>
      </c>
      <c r="R873" s="478"/>
      <c r="S873" s="482"/>
      <c r="T873" s="477"/>
      <c r="U873" s="478" t="e">
        <f>U871+U872</f>
        <v>#DIV/0!</v>
      </c>
      <c r="V873" s="440"/>
      <c r="W873" s="441"/>
    </row>
    <row r="874" spans="1:44" hidden="1">
      <c r="A874" s="435"/>
      <c r="B874" s="435"/>
      <c r="C874" s="442"/>
      <c r="D874" s="485"/>
      <c r="E874" s="435"/>
      <c r="F874" s="413"/>
      <c r="G874" s="485"/>
      <c r="H874" s="435"/>
      <c r="I874" s="413"/>
      <c r="J874" s="413"/>
      <c r="K874" s="485"/>
      <c r="L874" s="435"/>
      <c r="M874" s="413"/>
      <c r="N874" s="413"/>
      <c r="O874" s="485"/>
      <c r="P874" s="435"/>
      <c r="Q874" s="413"/>
      <c r="R874" s="413"/>
      <c r="S874" s="485"/>
      <c r="T874" s="435"/>
      <c r="U874" s="413"/>
      <c r="V874" s="516"/>
      <c r="W874" s="516"/>
      <c r="X874" s="516"/>
    </row>
    <row r="875" spans="1:44" hidden="1">
      <c r="A875" s="435"/>
      <c r="B875" s="435"/>
      <c r="C875" s="442"/>
      <c r="D875" s="485"/>
      <c r="E875" s="435"/>
      <c r="F875" s="413"/>
      <c r="G875" s="485"/>
      <c r="H875" s="435"/>
      <c r="I875" s="413"/>
      <c r="J875" s="413"/>
      <c r="K875" s="485"/>
      <c r="L875" s="435"/>
      <c r="M875" s="413"/>
      <c r="N875" s="413"/>
      <c r="O875" s="485"/>
      <c r="P875" s="435"/>
      <c r="Q875" s="413"/>
      <c r="R875" s="413"/>
      <c r="S875" s="485"/>
      <c r="T875" s="435"/>
      <c r="U875" s="413"/>
      <c r="V875" s="440"/>
      <c r="W875" s="440"/>
      <c r="X875" s="440"/>
    </row>
    <row r="876" spans="1:44" hidden="1">
      <c r="A876" s="435"/>
      <c r="B876" s="508"/>
      <c r="C876" s="435"/>
      <c r="D876" s="435"/>
      <c r="E876" s="435"/>
      <c r="F876" s="415" t="s">
        <v>65</v>
      </c>
      <c r="G876" s="435"/>
      <c r="H876" s="435"/>
      <c r="I876" s="435"/>
      <c r="J876" s="435"/>
      <c r="K876" s="435"/>
      <c r="L876" s="435"/>
      <c r="M876" s="435"/>
      <c r="N876" s="435"/>
      <c r="O876" s="435"/>
      <c r="P876" s="435"/>
      <c r="Q876" s="435"/>
      <c r="R876" s="435"/>
      <c r="S876" s="435"/>
      <c r="T876" s="435"/>
      <c r="U876" s="435"/>
    </row>
    <row r="877" spans="1:44" hidden="1">
      <c r="A877" s="412" t="s">
        <v>548</v>
      </c>
      <c r="B877" s="435"/>
      <c r="C877" s="435"/>
      <c r="D877" s="415"/>
      <c r="E877" s="435"/>
      <c r="F877" s="435"/>
      <c r="G877" s="415"/>
      <c r="H877" s="435"/>
      <c r="I877" s="435"/>
      <c r="J877" s="435"/>
      <c r="K877" s="415"/>
      <c r="L877" s="435"/>
      <c r="M877" s="435"/>
      <c r="N877" s="435"/>
      <c r="O877" s="415"/>
      <c r="P877" s="435"/>
      <c r="Q877" s="435"/>
      <c r="R877" s="435"/>
      <c r="S877" s="415"/>
      <c r="T877" s="435"/>
      <c r="U877" s="435"/>
    </row>
    <row r="878" spans="1:44" hidden="1">
      <c r="A878" s="398" t="s">
        <v>549</v>
      </c>
      <c r="B878" s="435"/>
      <c r="C878" s="435"/>
      <c r="D878" s="415"/>
      <c r="E878" s="435"/>
      <c r="F878" s="435"/>
      <c r="G878" s="415"/>
      <c r="H878" s="435"/>
      <c r="I878" s="435"/>
      <c r="J878" s="435"/>
      <c r="K878" s="415"/>
      <c r="L878" s="435"/>
      <c r="M878" s="435"/>
      <c r="N878" s="435"/>
      <c r="O878" s="415"/>
      <c r="P878" s="435"/>
      <c r="Q878" s="435"/>
      <c r="R878" s="435"/>
      <c r="S878" s="415"/>
      <c r="T878" s="435"/>
      <c r="U878" s="435"/>
    </row>
    <row r="879" spans="1:44" hidden="1">
      <c r="B879" s="435"/>
      <c r="C879" s="435"/>
      <c r="D879" s="415"/>
      <c r="E879" s="435"/>
      <c r="F879" s="435"/>
      <c r="G879" s="415"/>
      <c r="H879" s="435"/>
      <c r="I879" s="435"/>
      <c r="J879" s="435"/>
      <c r="K879" s="415"/>
      <c r="L879" s="435"/>
      <c r="M879" s="435"/>
      <c r="N879" s="435"/>
      <c r="O879" s="415"/>
      <c r="P879" s="435"/>
      <c r="Q879" s="435"/>
      <c r="R879" s="435"/>
      <c r="S879" s="415"/>
      <c r="T879" s="435"/>
      <c r="U879" s="435"/>
    </row>
    <row r="880" spans="1:44" hidden="1">
      <c r="A880" s="398" t="s">
        <v>458</v>
      </c>
      <c r="B880" s="435"/>
      <c r="C880" s="414"/>
      <c r="D880" s="415"/>
      <c r="E880" s="435"/>
      <c r="F880" s="435"/>
      <c r="G880" s="415"/>
      <c r="H880" s="435"/>
      <c r="I880" s="435"/>
      <c r="J880" s="435"/>
      <c r="K880" s="415"/>
      <c r="L880" s="435"/>
      <c r="M880" s="435"/>
      <c r="N880" s="435"/>
      <c r="O880" s="415"/>
      <c r="P880" s="435"/>
      <c r="Q880" s="435"/>
      <c r="R880" s="435"/>
      <c r="S880" s="415"/>
      <c r="T880" s="435"/>
      <c r="U880" s="435"/>
    </row>
    <row r="881" spans="1:44" hidden="1">
      <c r="A881" s="398" t="s">
        <v>550</v>
      </c>
      <c r="B881" s="435"/>
      <c r="C881" s="414">
        <v>12</v>
      </c>
      <c r="D881" s="483">
        <v>1411</v>
      </c>
      <c r="E881" s="413"/>
      <c r="F881" s="415">
        <f>ROUND(D881*C881,0)</f>
        <v>16932</v>
      </c>
      <c r="G881" s="483">
        <f>G960</f>
        <v>1442</v>
      </c>
      <c r="H881" s="413"/>
      <c r="I881" s="415">
        <f>ROUND(G881*$C881,0)</f>
        <v>17304</v>
      </c>
      <c r="J881" s="415"/>
      <c r="K881" s="483">
        <f>K960</f>
        <v>1411</v>
      </c>
      <c r="L881" s="413"/>
      <c r="M881" s="415">
        <v>16932</v>
      </c>
      <c r="N881" s="415"/>
      <c r="O881" s="483" t="str">
        <f>O960</f>
        <v xml:space="preserve"> </v>
      </c>
      <c r="P881" s="413"/>
      <c r="Q881" s="415">
        <v>0</v>
      </c>
      <c r="R881" s="415"/>
      <c r="S881" s="483" t="str">
        <f>S960</f>
        <v xml:space="preserve"> </v>
      </c>
      <c r="T881" s="413"/>
      <c r="U881" s="415">
        <v>0</v>
      </c>
      <c r="W881" s="432"/>
    </row>
    <row r="882" spans="1:44" hidden="1">
      <c r="A882" s="398" t="s">
        <v>551</v>
      </c>
      <c r="B882" s="435"/>
      <c r="C882" s="414">
        <v>0</v>
      </c>
      <c r="D882" s="483">
        <v>1703</v>
      </c>
      <c r="E882" s="486"/>
      <c r="F882" s="415">
        <f>ROUND(D882*C882,0)</f>
        <v>0</v>
      </c>
      <c r="G882" s="483">
        <f>G961</f>
        <v>1743</v>
      </c>
      <c r="H882" s="486"/>
      <c r="I882" s="415">
        <f>ROUND(G882*$C882,0)</f>
        <v>0</v>
      </c>
      <c r="J882" s="415"/>
      <c r="K882" s="483">
        <f>K961</f>
        <v>1703</v>
      </c>
      <c r="L882" s="486"/>
      <c r="M882" s="415">
        <v>0</v>
      </c>
      <c r="N882" s="415"/>
      <c r="O882" s="483" t="str">
        <f>O961</f>
        <v xml:space="preserve"> </v>
      </c>
      <c r="P882" s="486"/>
      <c r="Q882" s="415">
        <v>0</v>
      </c>
      <c r="R882" s="415"/>
      <c r="S882" s="483" t="str">
        <f>S961</f>
        <v xml:space="preserve"> </v>
      </c>
      <c r="T882" s="486"/>
      <c r="U882" s="415">
        <v>0</v>
      </c>
      <c r="W882" s="432"/>
    </row>
    <row r="883" spans="1:44" hidden="1">
      <c r="A883" s="398" t="s">
        <v>459</v>
      </c>
      <c r="B883" s="435"/>
      <c r="C883" s="414">
        <f>SUM(C881:C882)</f>
        <v>12</v>
      </c>
      <c r="D883" s="483"/>
      <c r="E883" s="413"/>
      <c r="F883" s="415" t="s">
        <v>65</v>
      </c>
      <c r="G883" s="483">
        <f>W924</f>
        <v>0</v>
      </c>
      <c r="H883" s="413"/>
      <c r="I883" s="415" t="s">
        <v>65</v>
      </c>
      <c r="J883" s="415"/>
      <c r="K883" s="483">
        <f>Z924</f>
        <v>0</v>
      </c>
      <c r="L883" s="413"/>
      <c r="M883" s="415" t="s">
        <v>65</v>
      </c>
      <c r="N883" s="415"/>
      <c r="O883" s="483">
        <f>AD924</f>
        <v>0</v>
      </c>
      <c r="P883" s="413"/>
      <c r="Q883" s="415" t="s">
        <v>65</v>
      </c>
      <c r="R883" s="415"/>
      <c r="S883" s="483">
        <f>AH924</f>
        <v>0</v>
      </c>
      <c r="T883" s="413"/>
      <c r="U883" s="415" t="s">
        <v>65</v>
      </c>
    </row>
    <row r="884" spans="1:44" hidden="1">
      <c r="A884" s="398" t="s">
        <v>552</v>
      </c>
      <c r="B884" s="435"/>
      <c r="C884" s="414">
        <v>23896</v>
      </c>
      <c r="D884" s="483">
        <v>1.1200000000000001</v>
      </c>
      <c r="E884" s="413"/>
      <c r="F884" s="415">
        <f>ROUND(D884*C884,0)</f>
        <v>26764</v>
      </c>
      <c r="G884" s="483">
        <f>G963</f>
        <v>1.1499999999999999</v>
      </c>
      <c r="H884" s="413"/>
      <c r="I884" s="415">
        <f>ROUND(G884*$C884,0)</f>
        <v>27480</v>
      </c>
      <c r="J884" s="415"/>
      <c r="K884" s="483">
        <f>K963</f>
        <v>1.1200000000000001</v>
      </c>
      <c r="L884" s="413"/>
      <c r="M884" s="415">
        <v>26764</v>
      </c>
      <c r="N884" s="415"/>
      <c r="O884" s="483" t="str">
        <f>O963</f>
        <v xml:space="preserve"> </v>
      </c>
      <c r="P884" s="413"/>
      <c r="Q884" s="415">
        <v>0</v>
      </c>
      <c r="R884" s="415"/>
      <c r="S884" s="483" t="str">
        <f>S963</f>
        <v xml:space="preserve"> </v>
      </c>
      <c r="T884" s="413"/>
      <c r="U884" s="415">
        <v>0</v>
      </c>
      <c r="W884" s="432"/>
    </row>
    <row r="885" spans="1:44" hidden="1">
      <c r="A885" s="398" t="s">
        <v>553</v>
      </c>
      <c r="B885" s="435"/>
      <c r="C885" s="414">
        <v>0</v>
      </c>
      <c r="D885" s="483">
        <v>1.01</v>
      </c>
      <c r="E885" s="413"/>
      <c r="F885" s="415">
        <f>ROUND(D885*C885,0)</f>
        <v>0</v>
      </c>
      <c r="G885" s="483">
        <f>G964</f>
        <v>1.03</v>
      </c>
      <c r="H885" s="413"/>
      <c r="I885" s="415">
        <f>ROUND(G885*$C885,0)</f>
        <v>0</v>
      </c>
      <c r="J885" s="415"/>
      <c r="K885" s="483">
        <f>K964</f>
        <v>1.01</v>
      </c>
      <c r="L885" s="413"/>
      <c r="M885" s="415">
        <v>0</v>
      </c>
      <c r="N885" s="415"/>
      <c r="O885" s="483" t="str">
        <f>O964</f>
        <v xml:space="preserve"> </v>
      </c>
      <c r="P885" s="413"/>
      <c r="Q885" s="415">
        <v>0</v>
      </c>
      <c r="R885" s="415"/>
      <c r="S885" s="483" t="str">
        <f>S964</f>
        <v xml:space="preserve"> </v>
      </c>
      <c r="T885" s="413"/>
      <c r="U885" s="415">
        <v>0</v>
      </c>
    </row>
    <row r="886" spans="1:44" hidden="1">
      <c r="A886" s="398" t="s">
        <v>473</v>
      </c>
      <c r="B886" s="435"/>
      <c r="C886" s="414">
        <v>19015</v>
      </c>
      <c r="D886" s="483">
        <v>7.97</v>
      </c>
      <c r="E886" s="413"/>
      <c r="F886" s="415">
        <f>ROUND(D886*C886,0)</f>
        <v>151550</v>
      </c>
      <c r="G886" s="483">
        <f>G965</f>
        <v>8.16</v>
      </c>
      <c r="H886" s="413"/>
      <c r="I886" s="415">
        <f>ROUND(G886*$C886,0)</f>
        <v>155162</v>
      </c>
      <c r="J886" s="415"/>
      <c r="K886" s="483" t="e">
        <f>K965</f>
        <v>#DIV/0!</v>
      </c>
      <c r="L886" s="413"/>
      <c r="M886" s="415" t="e">
        <v>#DIV/0!</v>
      </c>
      <c r="N886" s="415"/>
      <c r="O886" s="483" t="e">
        <f>O965</f>
        <v>#DIV/0!</v>
      </c>
      <c r="P886" s="413"/>
      <c r="Q886" s="415" t="e">
        <v>#DIV/0!</v>
      </c>
      <c r="R886" s="415"/>
      <c r="S886" s="483" t="e">
        <f>S965</f>
        <v>#DIV/0!</v>
      </c>
      <c r="T886" s="413"/>
      <c r="U886" s="415" t="e">
        <v>#DIV/0!</v>
      </c>
    </row>
    <row r="887" spans="1:44" hidden="1">
      <c r="A887" s="398" t="s">
        <v>495</v>
      </c>
      <c r="B887" s="435"/>
      <c r="C887" s="414"/>
      <c r="D887" s="483"/>
      <c r="E887" s="413"/>
      <c r="F887" s="415"/>
      <c r="G887" s="483"/>
      <c r="H887" s="413"/>
      <c r="I887" s="415"/>
      <c r="J887" s="415"/>
      <c r="K887" s="483"/>
      <c r="L887" s="413"/>
      <c r="M887" s="415"/>
      <c r="N887" s="415"/>
      <c r="O887" s="483"/>
      <c r="P887" s="413"/>
      <c r="Q887" s="415"/>
      <c r="R887" s="415"/>
      <c r="S887" s="483"/>
      <c r="T887" s="413"/>
      <c r="U887" s="415"/>
    </row>
    <row r="888" spans="1:44" hidden="1">
      <c r="A888" s="398" t="s">
        <v>535</v>
      </c>
      <c r="B888" s="435"/>
      <c r="C888" s="414">
        <v>2245825</v>
      </c>
      <c r="D888" s="517">
        <v>4.7409999999999997</v>
      </c>
      <c r="E888" s="413" t="s">
        <v>429</v>
      </c>
      <c r="F888" s="415">
        <f>ROUND(D888/100*C888,0)</f>
        <v>106475</v>
      </c>
      <c r="G888" s="517">
        <f>G967</f>
        <v>4.8520000000000003</v>
      </c>
      <c r="H888" s="413" t="s">
        <v>429</v>
      </c>
      <c r="I888" s="415">
        <f>ROUND(G888/100*$C888,0)</f>
        <v>108967</v>
      </c>
      <c r="J888" s="415"/>
      <c r="K888" s="517" t="str">
        <f>K967</f>
        <v xml:space="preserve"> </v>
      </c>
      <c r="L888" s="413" t="s">
        <v>65</v>
      </c>
      <c r="M888" s="415">
        <v>0</v>
      </c>
      <c r="N888" s="415"/>
      <c r="O888" s="517" t="e">
        <f>O967</f>
        <v>#DIV/0!</v>
      </c>
      <c r="P888" s="413" t="s">
        <v>429</v>
      </c>
      <c r="Q888" s="415" t="e">
        <v>#DIV/0!</v>
      </c>
      <c r="R888" s="415"/>
      <c r="S888" s="517" t="e">
        <f>S967</f>
        <v>#DIV/0!</v>
      </c>
      <c r="T888" s="413" t="s">
        <v>429</v>
      </c>
      <c r="U888" s="415" t="e">
        <v>#DIV/0!</v>
      </c>
    </row>
    <row r="889" spans="1:44" hidden="1">
      <c r="A889" s="398" t="s">
        <v>464</v>
      </c>
      <c r="B889" s="435"/>
      <c r="C889" s="414">
        <v>0</v>
      </c>
      <c r="D889" s="483">
        <v>0.56000000000000005</v>
      </c>
      <c r="E889" s="413"/>
      <c r="F889" s="415">
        <f>ROUND(D889*C889,0)</f>
        <v>0</v>
      </c>
      <c r="G889" s="483">
        <f>G968</f>
        <v>0.56999999999999995</v>
      </c>
      <c r="H889" s="413"/>
      <c r="I889" s="415">
        <f>ROUND(G889*$C889,0)</f>
        <v>0</v>
      </c>
      <c r="J889" s="415"/>
      <c r="K889" s="483" t="str">
        <f>K968</f>
        <v xml:space="preserve"> </v>
      </c>
      <c r="L889" s="413"/>
      <c r="M889" s="415">
        <v>0</v>
      </c>
      <c r="N889" s="415"/>
      <c r="O889" s="483" t="e">
        <f>O968</f>
        <v>#DIV/0!</v>
      </c>
      <c r="P889" s="413"/>
      <c r="Q889" s="415" t="e">
        <v>#DIV/0!</v>
      </c>
      <c r="R889" s="415"/>
      <c r="S889" s="483" t="e">
        <f>S968</f>
        <v>#DIV/0!</v>
      </c>
      <c r="T889" s="413"/>
      <c r="U889" s="415" t="e">
        <v>#DIV/0!</v>
      </c>
      <c r="V889" s="414"/>
    </row>
    <row r="890" spans="1:44" hidden="1">
      <c r="A890" s="398" t="s">
        <v>497</v>
      </c>
      <c r="B890" s="435"/>
      <c r="C890" s="414">
        <v>0</v>
      </c>
      <c r="D890" s="518">
        <v>5.9999999999999995E-4</v>
      </c>
      <c r="E890" s="413"/>
      <c r="F890" s="415">
        <f>ROUND(D890*C890,0)</f>
        <v>0</v>
      </c>
      <c r="G890" s="518">
        <v>5.9999999999999995E-4</v>
      </c>
      <c r="H890" s="413"/>
      <c r="I890" s="415">
        <f>ROUND(G890*$C890,0)</f>
        <v>0</v>
      </c>
      <c r="J890" s="415"/>
      <c r="K890" s="518">
        <v>0</v>
      </c>
      <c r="L890" s="413"/>
      <c r="M890" s="415">
        <v>0</v>
      </c>
      <c r="N890" s="415"/>
      <c r="O890" s="518" t="e">
        <f>O889/G889*G890</f>
        <v>#DIV/0!</v>
      </c>
      <c r="P890" s="413"/>
      <c r="Q890" s="415">
        <v>0</v>
      </c>
      <c r="R890" s="415"/>
      <c r="S890" s="518" t="e">
        <f>S889/G889*G890</f>
        <v>#DIV/0!</v>
      </c>
      <c r="T890" s="413"/>
      <c r="U890" s="415">
        <v>0</v>
      </c>
      <c r="V890" s="414"/>
    </row>
    <row r="891" spans="1:44" hidden="1">
      <c r="A891" s="398" t="s">
        <v>504</v>
      </c>
      <c r="B891" s="435"/>
      <c r="C891" s="414">
        <v>4985</v>
      </c>
      <c r="D891" s="463">
        <v>3.9849999999999999</v>
      </c>
      <c r="E891" s="413"/>
      <c r="F891" s="413">
        <f>ROUND(D891*$C891,0)</f>
        <v>19865</v>
      </c>
      <c r="G891" s="463">
        <f>ROUND(G886/2,3)</f>
        <v>4.08</v>
      </c>
      <c r="H891" s="413"/>
      <c r="I891" s="413">
        <f>ROUND($C891*G891,0)</f>
        <v>20339</v>
      </c>
      <c r="J891" s="413"/>
      <c r="K891" s="463" t="e">
        <f>ROUND(K886/2,3)</f>
        <v>#DIV/0!</v>
      </c>
      <c r="L891" s="413"/>
      <c r="M891" s="415" t="e">
        <v>#DIV/0!</v>
      </c>
      <c r="N891" s="413"/>
      <c r="O891" s="463" t="e">
        <f>ROUND(O886/2,3)</f>
        <v>#DIV/0!</v>
      </c>
      <c r="P891" s="413"/>
      <c r="Q891" s="415" t="e">
        <v>#DIV/0!</v>
      </c>
      <c r="R891" s="413"/>
      <c r="S891" s="463" t="e">
        <f>ROUND(S886/2,3)</f>
        <v>#DIV/0!</v>
      </c>
      <c r="T891" s="413"/>
      <c r="U891" s="415" t="e">
        <v>#DIV/0!</v>
      </c>
    </row>
    <row r="892" spans="1:44" hidden="1">
      <c r="A892" s="398" t="s">
        <v>505</v>
      </c>
      <c r="B892" s="435"/>
      <c r="C892" s="414">
        <v>100</v>
      </c>
      <c r="D892" s="463">
        <v>31.88</v>
      </c>
      <c r="E892" s="413"/>
      <c r="F892" s="413">
        <f>ROUND(D892*$C892,0)</f>
        <v>3188</v>
      </c>
      <c r="G892" s="463">
        <f>G886*4</f>
        <v>32.64</v>
      </c>
      <c r="H892" s="413"/>
      <c r="I892" s="413">
        <f>ROUND($C892*G892,0)</f>
        <v>3264</v>
      </c>
      <c r="J892" s="413"/>
      <c r="K892" s="463" t="e">
        <f>K886*4</f>
        <v>#DIV/0!</v>
      </c>
      <c r="L892" s="413"/>
      <c r="M892" s="415" t="e">
        <v>#DIV/0!</v>
      </c>
      <c r="N892" s="413"/>
      <c r="O892" s="463" t="e">
        <f>O886*4</f>
        <v>#DIV/0!</v>
      </c>
      <c r="P892" s="413"/>
      <c r="Q892" s="415" t="e">
        <v>#DIV/0!</v>
      </c>
      <c r="R892" s="413"/>
      <c r="S892" s="463" t="e">
        <f>S886*4</f>
        <v>#DIV/0!</v>
      </c>
      <c r="T892" s="413"/>
      <c r="U892" s="415" t="e">
        <v>#DIV/0!</v>
      </c>
    </row>
    <row r="893" spans="1:44" hidden="1">
      <c r="A893" s="398" t="s">
        <v>506</v>
      </c>
      <c r="B893" s="435"/>
      <c r="C893" s="414">
        <v>175</v>
      </c>
      <c r="D893" s="449">
        <v>18.963999999999999</v>
      </c>
      <c r="E893" s="413" t="s">
        <v>429</v>
      </c>
      <c r="F893" s="413">
        <f>ROUND($C893*D893/100,0)</f>
        <v>33</v>
      </c>
      <c r="G893" s="449">
        <f>(G888+G894)*4</f>
        <v>19.408000000000001</v>
      </c>
      <c r="H893" s="413" t="s">
        <v>429</v>
      </c>
      <c r="I893" s="413">
        <f>ROUND($C893*G893/100,0)</f>
        <v>34</v>
      </c>
      <c r="J893" s="413"/>
      <c r="K893" s="449" t="s">
        <v>65</v>
      </c>
      <c r="L893" s="413" t="s">
        <v>65</v>
      </c>
      <c r="M893" s="415">
        <v>0</v>
      </c>
      <c r="N893" s="413"/>
      <c r="O893" s="449" t="e">
        <f>(O888+O894)*4</f>
        <v>#DIV/0!</v>
      </c>
      <c r="P893" s="413" t="s">
        <v>429</v>
      </c>
      <c r="Q893" s="415" t="e">
        <v>#DIV/0!</v>
      </c>
      <c r="R893" s="413"/>
      <c r="S893" s="449" t="e">
        <f>(S888+S894)*4</f>
        <v>#DIV/0!</v>
      </c>
      <c r="T893" s="413" t="s">
        <v>429</v>
      </c>
      <c r="U893" s="415" t="e">
        <v>#DIV/0!</v>
      </c>
    </row>
    <row r="894" spans="1:44" s="264" customFormat="1" hidden="1">
      <c r="A894" s="264" t="s">
        <v>536</v>
      </c>
      <c r="C894" s="265">
        <f>C888</f>
        <v>2245825</v>
      </c>
      <c r="D894" s="263">
        <v>0</v>
      </c>
      <c r="F894" s="266"/>
      <c r="G894" s="337">
        <f>G949</f>
        <v>0</v>
      </c>
      <c r="H894" s="267" t="s">
        <v>429</v>
      </c>
      <c r="I894" s="266">
        <f>ROUND(G894/100*$C894,0)</f>
        <v>0</v>
      </c>
      <c r="J894" s="266"/>
      <c r="K894" s="337" t="str">
        <f>K949</f>
        <v xml:space="preserve"> </v>
      </c>
      <c r="L894" s="267" t="s">
        <v>65</v>
      </c>
      <c r="M894" s="415">
        <v>0</v>
      </c>
      <c r="N894" s="266"/>
      <c r="O894" s="337" t="str">
        <f>O949</f>
        <v xml:space="preserve"> </v>
      </c>
      <c r="P894" s="267" t="s">
        <v>65</v>
      </c>
      <c r="Q894" s="415">
        <v>0</v>
      </c>
      <c r="R894" s="266"/>
      <c r="S894" s="337">
        <f>S949</f>
        <v>0</v>
      </c>
      <c r="T894" s="267" t="s">
        <v>429</v>
      </c>
      <c r="U894" s="415">
        <v>0</v>
      </c>
      <c r="W894" s="420"/>
      <c r="Z894" s="423"/>
      <c r="AA894" s="423"/>
      <c r="AR894" s="267"/>
    </row>
    <row r="895" spans="1:44" hidden="1">
      <c r="A895" s="435" t="s">
        <v>443</v>
      </c>
      <c r="B895" s="435"/>
      <c r="C895" s="414">
        <f>C894</f>
        <v>2245825</v>
      </c>
      <c r="D895" s="464"/>
      <c r="E895" s="435"/>
      <c r="F895" s="415">
        <f>SUM(F881:F893)</f>
        <v>324807</v>
      </c>
      <c r="G895" s="464"/>
      <c r="H895" s="435"/>
      <c r="I895" s="415">
        <f>SUM(I881:I894)</f>
        <v>332550</v>
      </c>
      <c r="J895" s="415"/>
      <c r="K895" s="464"/>
      <c r="L895" s="435"/>
      <c r="M895" s="415" t="e">
        <f>SUM(M881:M894)</f>
        <v>#DIV/0!</v>
      </c>
      <c r="N895" s="415"/>
      <c r="O895" s="464"/>
      <c r="P895" s="435"/>
      <c r="Q895" s="415" t="e">
        <f>SUM(Q881:Q894)</f>
        <v>#DIV/0!</v>
      </c>
      <c r="R895" s="415"/>
      <c r="S895" s="464"/>
      <c r="T895" s="435"/>
      <c r="U895" s="415" t="e">
        <f>SUM(U881:U894)</f>
        <v>#DIV/0!</v>
      </c>
    </row>
    <row r="896" spans="1:44" hidden="1">
      <c r="A896" s="435" t="s">
        <v>413</v>
      </c>
      <c r="B896" s="435"/>
      <c r="C896" s="414">
        <v>6982.7291342675553</v>
      </c>
      <c r="F896" s="475">
        <v>1009.9054190115011</v>
      </c>
      <c r="I896" s="475">
        <f>F896</f>
        <v>1009.9054190115011</v>
      </c>
      <c r="J896" s="413"/>
      <c r="M896" s="519" t="e">
        <f>$I$896*V954/(V954+$W$954+$X$954)</f>
        <v>#DIV/0!</v>
      </c>
      <c r="N896" s="415"/>
      <c r="Q896" s="519" t="e">
        <f>$I$896*W954/(V954+$W$954+$X$954)</f>
        <v>#DIV/0!</v>
      </c>
      <c r="R896" s="415"/>
      <c r="U896" s="519" t="e">
        <f>$I$896*X954/($V$954+$W$954+$X$954)</f>
        <v>#DIV/0!</v>
      </c>
    </row>
    <row r="897" spans="1:44" ht="16.5" hidden="1" thickBot="1">
      <c r="A897" s="435" t="s">
        <v>444</v>
      </c>
      <c r="B897" s="435"/>
      <c r="C897" s="520">
        <f>SUM(C895)+C896</f>
        <v>2252807.7291342677</v>
      </c>
      <c r="D897" s="482"/>
      <c r="E897" s="477"/>
      <c r="F897" s="478">
        <f>F895+F896</f>
        <v>325816.90541901148</v>
      </c>
      <c r="G897" s="482"/>
      <c r="H897" s="477"/>
      <c r="I897" s="478">
        <f>I895+I896</f>
        <v>333559.90541901148</v>
      </c>
      <c r="J897" s="478"/>
      <c r="K897" s="482"/>
      <c r="L897" s="477"/>
      <c r="M897" s="478" t="e">
        <f>M895+M896</f>
        <v>#DIV/0!</v>
      </c>
      <c r="N897" s="478"/>
      <c r="O897" s="482"/>
      <c r="P897" s="477"/>
      <c r="Q897" s="478" t="e">
        <f>Q895+Q896</f>
        <v>#DIV/0!</v>
      </c>
      <c r="R897" s="478"/>
      <c r="S897" s="482"/>
      <c r="T897" s="477"/>
      <c r="U897" s="478" t="e">
        <f>U895+U896</f>
        <v>#DIV/0!</v>
      </c>
      <c r="W897" s="413"/>
      <c r="X897" s="430"/>
      <c r="Y897" s="431"/>
    </row>
    <row r="898" spans="1:44" hidden="1">
      <c r="A898" s="435"/>
      <c r="B898" s="435"/>
      <c r="C898" s="442"/>
      <c r="D898" s="418"/>
      <c r="E898" s="435"/>
      <c r="F898" s="415"/>
      <c r="G898" s="418"/>
      <c r="H898" s="435"/>
      <c r="I898" s="483"/>
      <c r="J898" s="483"/>
      <c r="K898" s="418"/>
      <c r="L898" s="435"/>
      <c r="M898" s="483"/>
      <c r="N898" s="483"/>
      <c r="O898" s="418"/>
      <c r="P898" s="435"/>
      <c r="Q898" s="483"/>
      <c r="R898" s="483"/>
      <c r="S898" s="418"/>
      <c r="T898" s="435"/>
      <c r="U898" s="483"/>
      <c r="W898" s="413"/>
      <c r="X898" s="432"/>
      <c r="Y898" s="432"/>
    </row>
    <row r="899" spans="1:44">
      <c r="A899" s="412" t="s">
        <v>554</v>
      </c>
      <c r="B899" s="435"/>
      <c r="C899" s="435"/>
      <c r="D899" s="415"/>
      <c r="E899" s="435"/>
      <c r="F899" s="435"/>
      <c r="G899" s="415"/>
      <c r="H899" s="435"/>
      <c r="I899" s="435"/>
      <c r="J899" s="435"/>
      <c r="K899" s="415"/>
      <c r="L899" s="435"/>
      <c r="M899" s="435"/>
      <c r="N899" s="435"/>
      <c r="O899" s="415"/>
      <c r="P899" s="435"/>
      <c r="Q899" s="435"/>
      <c r="R899" s="435"/>
      <c r="S899" s="415"/>
      <c r="T899" s="435"/>
      <c r="U899" s="435"/>
      <c r="V899" s="283" t="s">
        <v>555</v>
      </c>
      <c r="W899" s="284" t="s">
        <v>452</v>
      </c>
      <c r="X899" s="284" t="s">
        <v>422</v>
      </c>
    </row>
    <row r="900" spans="1:44">
      <c r="A900" s="398" t="s">
        <v>556</v>
      </c>
      <c r="B900" s="435"/>
      <c r="C900" s="435"/>
      <c r="D900" s="415"/>
      <c r="E900" s="435"/>
      <c r="F900" s="435"/>
      <c r="G900" s="415"/>
      <c r="H900" s="435"/>
      <c r="I900" s="435"/>
      <c r="J900" s="435"/>
      <c r="K900" s="415"/>
      <c r="L900" s="435"/>
      <c r="M900" s="435"/>
      <c r="N900" s="435"/>
      <c r="O900" s="415"/>
      <c r="P900" s="435"/>
      <c r="Q900" s="435"/>
      <c r="R900" s="435"/>
      <c r="S900" s="415"/>
      <c r="T900" s="435"/>
      <c r="U900" s="435"/>
      <c r="V900" s="285" t="s">
        <v>424</v>
      </c>
      <c r="W900" s="325">
        <f>F915</f>
        <v>56440927.444099858</v>
      </c>
      <c r="X900" s="287">
        <f>I915</f>
        <v>57765381.444099858</v>
      </c>
    </row>
    <row r="901" spans="1:44">
      <c r="B901" s="435"/>
      <c r="C901" s="435"/>
      <c r="D901" s="415"/>
      <c r="E901" s="435"/>
      <c r="F901" s="435"/>
      <c r="G901" s="415"/>
      <c r="H901" s="435"/>
      <c r="I901" s="435"/>
      <c r="J901" s="435"/>
      <c r="K901" s="415"/>
      <c r="L901" s="435"/>
      <c r="M901" s="435"/>
      <c r="N901" s="435"/>
      <c r="O901" s="415"/>
      <c r="P901" s="435"/>
      <c r="Q901" s="435"/>
      <c r="R901" s="435"/>
      <c r="S901" s="415"/>
      <c r="T901" s="435"/>
      <c r="U901" s="435"/>
      <c r="V901" s="285" t="s">
        <v>425</v>
      </c>
      <c r="W901" s="286">
        <f>F903+F904+F906+F907</f>
        <v>2479152</v>
      </c>
      <c r="X901" s="287">
        <f>I903+I904+I906+I907</f>
        <v>2542816</v>
      </c>
    </row>
    <row r="902" spans="1:44">
      <c r="A902" s="398" t="s">
        <v>458</v>
      </c>
      <c r="B902" s="435"/>
      <c r="C902" s="414"/>
      <c r="D902" s="415"/>
      <c r="E902" s="435"/>
      <c r="F902" s="435"/>
      <c r="G902" s="415"/>
      <c r="H902" s="435"/>
      <c r="I902" s="435"/>
      <c r="J902" s="435"/>
      <c r="K902" s="415"/>
      <c r="L902" s="435"/>
      <c r="M902" s="435"/>
      <c r="N902" s="435"/>
      <c r="O902" s="415"/>
      <c r="P902" s="435"/>
      <c r="Q902" s="435"/>
      <c r="R902" s="435"/>
      <c r="S902" s="415"/>
      <c r="T902" s="435"/>
      <c r="U902" s="435"/>
      <c r="V902" s="292" t="s">
        <v>427</v>
      </c>
      <c r="W902" s="293">
        <f>'[95]NPC Spread'!$G$33+'[95]NPC Spread'!$H$33</f>
        <v>23844782.222474419</v>
      </c>
      <c r="X902" s="294">
        <f>W902</f>
        <v>23844782.222474419</v>
      </c>
    </row>
    <row r="903" spans="1:44">
      <c r="A903" s="398" t="s">
        <v>550</v>
      </c>
      <c r="B903" s="435"/>
      <c r="C903" s="414">
        <f t="shared" ref="C903:C908" si="141">C922+C1091</f>
        <v>781.84848484848533</v>
      </c>
      <c r="D903" s="418"/>
      <c r="E903" s="413"/>
      <c r="F903" s="415">
        <f>F922+F1091</f>
        <v>1107359</v>
      </c>
      <c r="G903" s="418"/>
      <c r="H903" s="413"/>
      <c r="I903" s="415">
        <f>I922+I1091</f>
        <v>1131987</v>
      </c>
      <c r="J903" s="415"/>
      <c r="K903" s="418"/>
      <c r="L903" s="413"/>
      <c r="M903" s="415">
        <f>M922+M1091</f>
        <v>1107359</v>
      </c>
      <c r="N903" s="415"/>
      <c r="O903" s="418"/>
      <c r="P903" s="413"/>
      <c r="Q903" s="415">
        <f>Q922+Q1091</f>
        <v>0</v>
      </c>
      <c r="R903" s="415"/>
      <c r="S903" s="418"/>
      <c r="T903" s="413"/>
      <c r="U903" s="415">
        <f>U922+U1091</f>
        <v>0</v>
      </c>
      <c r="V903" s="297" t="s">
        <v>430</v>
      </c>
      <c r="W903" s="298">
        <f>W900-SUM(W901:W902)</f>
        <v>30116993.22162544</v>
      </c>
      <c r="X903" s="298">
        <f>X900-SUM(X901:X902)</f>
        <v>31377783.22162544</v>
      </c>
      <c r="Y903" s="398"/>
      <c r="AG903" s="463"/>
      <c r="AH903" s="463"/>
    </row>
    <row r="904" spans="1:44">
      <c r="A904" s="398" t="s">
        <v>551</v>
      </c>
      <c r="B904" s="435"/>
      <c r="C904" s="414">
        <f t="shared" si="141"/>
        <v>12.033333333333299</v>
      </c>
      <c r="D904" s="418"/>
      <c r="E904" s="486"/>
      <c r="F904" s="415">
        <f>F923+F1092</f>
        <v>32237</v>
      </c>
      <c r="G904" s="418"/>
      <c r="H904" s="486"/>
      <c r="I904" s="415">
        <f>I923+I1092</f>
        <v>34283</v>
      </c>
      <c r="J904" s="415"/>
      <c r="K904" s="418"/>
      <c r="L904" s="486"/>
      <c r="M904" s="415">
        <f>M923+M1092</f>
        <v>32237</v>
      </c>
      <c r="N904" s="415"/>
      <c r="O904" s="418"/>
      <c r="P904" s="486"/>
      <c r="Q904" s="415">
        <f>Q923+Q1092</f>
        <v>0</v>
      </c>
      <c r="R904" s="415"/>
      <c r="S904" s="418"/>
      <c r="T904" s="486"/>
      <c r="U904" s="415">
        <f>U923+U1092</f>
        <v>0</v>
      </c>
      <c r="W904" s="432"/>
      <c r="X904" s="398"/>
      <c r="Y904" s="398"/>
      <c r="Z904" s="521"/>
      <c r="AA904" s="301"/>
      <c r="AB904" s="301"/>
      <c r="AC904" s="301"/>
      <c r="AD904" s="301"/>
      <c r="AE904" s="301"/>
      <c r="AF904" s="299"/>
      <c r="AG904" s="463"/>
      <c r="AH904" s="463"/>
    </row>
    <row r="905" spans="1:44">
      <c r="A905" s="398" t="s">
        <v>459</v>
      </c>
      <c r="B905" s="435"/>
      <c r="C905" s="414">
        <f t="shared" si="141"/>
        <v>793.88181818181874</v>
      </c>
      <c r="D905" s="418"/>
      <c r="E905" s="413"/>
      <c r="F905" s="415"/>
      <c r="G905" s="418"/>
      <c r="H905" s="413"/>
      <c r="I905" s="415"/>
      <c r="J905" s="415"/>
      <c r="K905" s="418"/>
      <c r="L905" s="413"/>
      <c r="M905" s="415"/>
      <c r="N905" s="415"/>
      <c r="O905" s="418"/>
      <c r="P905" s="413"/>
      <c r="Q905" s="415"/>
      <c r="R905" s="415"/>
      <c r="S905" s="418"/>
      <c r="T905" s="413"/>
      <c r="U905" s="415"/>
      <c r="W905" s="436"/>
      <c r="X905" s="398"/>
      <c r="Y905" s="398"/>
      <c r="Z905" s="521"/>
      <c r="AA905" s="301"/>
      <c r="AB905" s="301"/>
      <c r="AC905" s="301"/>
      <c r="AD905" s="301"/>
      <c r="AE905" s="301"/>
      <c r="AF905" s="299"/>
    </row>
    <row r="906" spans="1:44">
      <c r="A906" s="398" t="s">
        <v>552</v>
      </c>
      <c r="B906" s="435"/>
      <c r="C906" s="414">
        <f t="shared" si="141"/>
        <v>1152406.7586206889</v>
      </c>
      <c r="D906" s="418"/>
      <c r="E906" s="413"/>
      <c r="F906" s="415">
        <f>F925+F1094</f>
        <v>1163685</v>
      </c>
      <c r="G906" s="418"/>
      <c r="H906" s="413"/>
      <c r="I906" s="415">
        <f>I925+I1094</f>
        <v>1193640</v>
      </c>
      <c r="J906" s="415"/>
      <c r="K906" s="418"/>
      <c r="L906" s="413"/>
      <c r="M906" s="415">
        <f>M925+M1094</f>
        <v>1163685</v>
      </c>
      <c r="N906" s="415"/>
      <c r="O906" s="418"/>
      <c r="P906" s="413"/>
      <c r="Q906" s="415">
        <f>Q925+Q1094</f>
        <v>0</v>
      </c>
      <c r="R906" s="415"/>
      <c r="S906" s="418"/>
      <c r="T906" s="413"/>
      <c r="U906" s="415">
        <f>U925+U1094</f>
        <v>0</v>
      </c>
      <c r="W906" s="432"/>
      <c r="X906" s="398"/>
      <c r="Y906" s="398"/>
      <c r="Z906" s="521"/>
      <c r="AA906" s="301"/>
      <c r="AB906" s="301"/>
      <c r="AC906" s="301"/>
      <c r="AD906" s="301"/>
      <c r="AE906" s="301"/>
      <c r="AF906" s="299"/>
    </row>
    <row r="907" spans="1:44">
      <c r="A907" s="398" t="s">
        <v>553</v>
      </c>
      <c r="B907" s="435"/>
      <c r="C907" s="414">
        <f t="shared" si="141"/>
        <v>703485</v>
      </c>
      <c r="D907" s="418"/>
      <c r="E907" s="413"/>
      <c r="F907" s="415">
        <f>F926+F1095</f>
        <v>175871</v>
      </c>
      <c r="G907" s="418"/>
      <c r="H907" s="413"/>
      <c r="I907" s="415">
        <f>I926+I1095</f>
        <v>182906</v>
      </c>
      <c r="J907" s="415"/>
      <c r="K907" s="418"/>
      <c r="L907" s="413"/>
      <c r="M907" s="415">
        <f>M926+M1095</f>
        <v>175871</v>
      </c>
      <c r="N907" s="415"/>
      <c r="O907" s="418"/>
      <c r="P907" s="413"/>
      <c r="Q907" s="415">
        <f>Q926+Q1095</f>
        <v>0</v>
      </c>
      <c r="R907" s="415"/>
      <c r="S907" s="418"/>
      <c r="T907" s="413"/>
      <c r="U907" s="415">
        <f>U926+U1095</f>
        <v>0</v>
      </c>
      <c r="W907" s="432"/>
      <c r="X907" s="398"/>
      <c r="Y907" s="398"/>
      <c r="Z907" s="521"/>
      <c r="AA907" s="301"/>
      <c r="AB907" s="301"/>
      <c r="AC907" s="301"/>
      <c r="AD907" s="301"/>
      <c r="AE907" s="301"/>
      <c r="AF907" s="299"/>
    </row>
    <row r="908" spans="1:44">
      <c r="A908" s="398" t="s">
        <v>473</v>
      </c>
      <c r="B908" s="435"/>
      <c r="C908" s="414">
        <f t="shared" si="141"/>
        <v>1624150.3448275861</v>
      </c>
      <c r="D908" s="418"/>
      <c r="E908" s="413"/>
      <c r="F908" s="415">
        <f>F927+F1096</f>
        <v>12753358</v>
      </c>
      <c r="G908" s="418"/>
      <c r="H908" s="413"/>
      <c r="I908" s="415">
        <f>I927+I1096</f>
        <v>13055100</v>
      </c>
      <c r="J908" s="415"/>
      <c r="K908" s="418"/>
      <c r="L908" s="413"/>
      <c r="M908" s="415" t="e">
        <f>M927+M1096</f>
        <v>#DIV/0!</v>
      </c>
      <c r="N908" s="415"/>
      <c r="O908" s="418"/>
      <c r="P908" s="413"/>
      <c r="Q908" s="415" t="e">
        <f>Q927+Q1096</f>
        <v>#DIV/0!</v>
      </c>
      <c r="R908" s="415"/>
      <c r="S908" s="418"/>
      <c r="T908" s="413"/>
      <c r="U908" s="415" t="e">
        <f>U927+U1096</f>
        <v>#DIV/0!</v>
      </c>
      <c r="W908" s="432"/>
      <c r="X908" s="398"/>
      <c r="Y908" s="398"/>
      <c r="Z908" s="521"/>
      <c r="AA908" s="301"/>
      <c r="AB908" s="301"/>
      <c r="AC908" s="301"/>
      <c r="AD908" s="301"/>
      <c r="AE908" s="301"/>
      <c r="AF908" s="299"/>
    </row>
    <row r="909" spans="1:44">
      <c r="A909" s="398" t="s">
        <v>495</v>
      </c>
      <c r="B909" s="435"/>
      <c r="C909" s="414"/>
      <c r="D909" s="418"/>
      <c r="E909" s="413"/>
      <c r="F909" s="415"/>
      <c r="G909" s="418"/>
      <c r="H909" s="413"/>
      <c r="I909" s="415"/>
      <c r="J909" s="415"/>
      <c r="K909" s="418"/>
      <c r="L909" s="413"/>
      <c r="M909" s="415"/>
      <c r="N909" s="415"/>
      <c r="O909" s="418"/>
      <c r="P909" s="413"/>
      <c r="Q909" s="415"/>
      <c r="R909" s="415"/>
      <c r="S909" s="418"/>
      <c r="T909" s="413"/>
      <c r="U909" s="415"/>
      <c r="W909" s="436"/>
    </row>
    <row r="910" spans="1:44">
      <c r="A910" s="398" t="s">
        <v>535</v>
      </c>
      <c r="B910" s="435"/>
      <c r="C910" s="414">
        <f>C929+C1098</f>
        <v>869720303.16002488</v>
      </c>
      <c r="D910" s="522"/>
      <c r="E910" s="413"/>
      <c r="F910" s="415">
        <f>F929+F1098</f>
        <v>40771202</v>
      </c>
      <c r="G910" s="523"/>
      <c r="H910" s="413"/>
      <c r="I910" s="415">
        <f>I929+I1098</f>
        <v>41726660</v>
      </c>
      <c r="J910" s="415"/>
      <c r="K910" s="523"/>
      <c r="L910" s="413"/>
      <c r="M910" s="415">
        <f>M929+M1098</f>
        <v>0</v>
      </c>
      <c r="N910" s="415"/>
      <c r="O910" s="523"/>
      <c r="P910" s="413"/>
      <c r="Q910" s="415" t="e">
        <f>Q929+Q1098</f>
        <v>#DIV/0!</v>
      </c>
      <c r="R910" s="415"/>
      <c r="S910" s="523"/>
      <c r="T910" s="413"/>
      <c r="U910" s="415" t="e">
        <f>U929+U1098</f>
        <v>#DIV/0!</v>
      </c>
      <c r="W910" s="432"/>
    </row>
    <row r="911" spans="1:44">
      <c r="A911" s="398" t="s">
        <v>464</v>
      </c>
      <c r="B911" s="435"/>
      <c r="C911" s="414">
        <f>C930+C1099</f>
        <v>359083.13939393929</v>
      </c>
      <c r="D911" s="418"/>
      <c r="E911" s="413"/>
      <c r="F911" s="415">
        <f>F930+F1099</f>
        <v>197256</v>
      </c>
      <c r="G911" s="418"/>
      <c r="H911" s="413"/>
      <c r="I911" s="415">
        <f>I930+I1099</f>
        <v>200846</v>
      </c>
      <c r="J911" s="415"/>
      <c r="K911" s="418"/>
      <c r="L911" s="413"/>
      <c r="M911" s="415">
        <f>M930+M1099</f>
        <v>0</v>
      </c>
      <c r="N911" s="415"/>
      <c r="O911" s="418"/>
      <c r="P911" s="413"/>
      <c r="Q911" s="415" t="e">
        <f>Q930+Q1099</f>
        <v>#DIV/0!</v>
      </c>
      <c r="R911" s="415"/>
      <c r="S911" s="418"/>
      <c r="T911" s="413"/>
      <c r="U911" s="415" t="e">
        <f>U930+U1099</f>
        <v>#DIV/0!</v>
      </c>
      <c r="V911" s="436"/>
      <c r="W911" s="432"/>
    </row>
    <row r="912" spans="1:44" s="264" customFormat="1" hidden="1">
      <c r="A912" s="264" t="s">
        <v>536</v>
      </c>
      <c r="C912" s="265">
        <f>C932+C1115</f>
        <v>411242303.16002488</v>
      </c>
      <c r="D912" s="263"/>
      <c r="F912" s="266"/>
      <c r="G912" s="258"/>
      <c r="I912" s="266">
        <f>I932+I1115</f>
        <v>29970919</v>
      </c>
      <c r="J912" s="266"/>
      <c r="K912" s="258"/>
      <c r="M912" s="266" t="e">
        <f>M932+M1115</f>
        <v>#DIV/0!</v>
      </c>
      <c r="N912" s="266"/>
      <c r="O912" s="258"/>
      <c r="Q912" s="266" t="e">
        <f>Q932+Q1115</f>
        <v>#DIV/0!</v>
      </c>
      <c r="R912" s="266"/>
      <c r="S912" s="258"/>
      <c r="U912" s="266" t="e">
        <f>U932+U1115</f>
        <v>#DIV/0!</v>
      </c>
      <c r="W912" s="420"/>
      <c r="Z912" s="423"/>
      <c r="AA912" s="423"/>
      <c r="AR912" s="267"/>
    </row>
    <row r="913" spans="1:34">
      <c r="A913" s="435" t="s">
        <v>443</v>
      </c>
      <c r="B913" s="435"/>
      <c r="C913" s="414">
        <f>C932+C1102</f>
        <v>869720303.16002488</v>
      </c>
      <c r="D913" s="486"/>
      <c r="E913" s="435"/>
      <c r="F913" s="415">
        <f>F932+F1102</f>
        <v>56200968</v>
      </c>
      <c r="G913" s="415"/>
      <c r="H913" s="435"/>
      <c r="I913" s="415">
        <f>I932+I1102</f>
        <v>57525422</v>
      </c>
      <c r="J913" s="415"/>
      <c r="K913" s="415"/>
      <c r="L913" s="435"/>
      <c r="M913" s="415" t="e">
        <f>M932+M1102</f>
        <v>#DIV/0!</v>
      </c>
      <c r="N913" s="415"/>
      <c r="O913" s="415"/>
      <c r="P913" s="435"/>
      <c r="Q913" s="415" t="e">
        <f>Q932+Q1102</f>
        <v>#DIV/0!</v>
      </c>
      <c r="R913" s="415"/>
      <c r="S913" s="415"/>
      <c r="T913" s="435"/>
      <c r="U913" s="415" t="e">
        <f>U932+U1102</f>
        <v>#DIV/0!</v>
      </c>
    </row>
    <row r="914" spans="1:34">
      <c r="A914" s="435" t="s">
        <v>413</v>
      </c>
      <c r="B914" s="435"/>
      <c r="C914" s="474">
        <f>C933+C1103</f>
        <v>3474016.6711449809</v>
      </c>
      <c r="F914" s="519">
        <f>F933+F1103</f>
        <v>239959.44409985474</v>
      </c>
      <c r="I914" s="519">
        <f>I933+I1103</f>
        <v>239959.44409985474</v>
      </c>
      <c r="J914" s="415"/>
      <c r="M914" s="519" t="e">
        <f>M933+M1103</f>
        <v>#DIV/0!</v>
      </c>
      <c r="N914" s="415"/>
      <c r="Q914" s="519" t="e">
        <f>Q933+Q1103</f>
        <v>#DIV/0!</v>
      </c>
      <c r="R914" s="415"/>
      <c r="U914" s="519" t="e">
        <f>U933+U1103</f>
        <v>#DIV/0!</v>
      </c>
      <c r="Z914" s="437"/>
      <c r="AA914" s="524"/>
    </row>
    <row r="915" spans="1:34" ht="16.5" thickBot="1">
      <c r="A915" s="435" t="s">
        <v>444</v>
      </c>
      <c r="B915" s="435"/>
      <c r="C915" s="525">
        <f>SUM(C913:C914)</f>
        <v>873194319.83116984</v>
      </c>
      <c r="D915" s="482"/>
      <c r="E915" s="477"/>
      <c r="F915" s="526">
        <f>F913+F914</f>
        <v>56440927.444099858</v>
      </c>
      <c r="G915" s="482"/>
      <c r="H915" s="477"/>
      <c r="I915" s="526">
        <f>I913+I914</f>
        <v>57765381.444099858</v>
      </c>
      <c r="J915" s="415"/>
      <c r="K915" s="482"/>
      <c r="L915" s="477"/>
      <c r="M915" s="526" t="e">
        <f>M913+M914</f>
        <v>#DIV/0!</v>
      </c>
      <c r="N915" s="415"/>
      <c r="O915" s="482"/>
      <c r="P915" s="477"/>
      <c r="Q915" s="526" t="e">
        <f>Q913+Q914</f>
        <v>#DIV/0!</v>
      </c>
      <c r="R915" s="415"/>
      <c r="S915" s="482"/>
      <c r="T915" s="477"/>
      <c r="U915" s="526" t="e">
        <f>U913+U914</f>
        <v>#DIV/0!</v>
      </c>
      <c r="W915" s="413"/>
      <c r="X915" s="430"/>
      <c r="Y915" s="431"/>
    </row>
    <row r="916" spans="1:34" ht="16.5" thickTop="1">
      <c r="A916" s="435"/>
      <c r="B916" s="435"/>
      <c r="C916" s="442"/>
      <c r="D916" s="418" t="s">
        <v>65</v>
      </c>
      <c r="E916" s="435"/>
      <c r="F916" s="415"/>
      <c r="G916" s="463" t="s">
        <v>65</v>
      </c>
      <c r="H916" s="435"/>
      <c r="I916" s="415" t="s">
        <v>65</v>
      </c>
      <c r="J916" s="415"/>
      <c r="K916" s="463" t="s">
        <v>65</v>
      </c>
      <c r="L916" s="435"/>
      <c r="M916" s="415" t="s">
        <v>65</v>
      </c>
      <c r="N916" s="415"/>
      <c r="O916" s="463" t="s">
        <v>65</v>
      </c>
      <c r="P916" s="435"/>
      <c r="Q916" s="415" t="s">
        <v>65</v>
      </c>
      <c r="R916" s="415"/>
      <c r="S916" s="463" t="s">
        <v>65</v>
      </c>
      <c r="T916" s="435"/>
      <c r="U916" s="415" t="s">
        <v>65</v>
      </c>
      <c r="W916" s="413"/>
      <c r="X916" s="437"/>
      <c r="Y916" s="437"/>
    </row>
    <row r="917" spans="1:34" hidden="1">
      <c r="A917" s="435"/>
      <c r="B917" s="435"/>
      <c r="C917" s="442"/>
      <c r="D917" s="418"/>
      <c r="E917" s="435"/>
      <c r="F917" s="415" t="s">
        <v>65</v>
      </c>
      <c r="G917" s="418"/>
      <c r="H917" s="435"/>
      <c r="I917" s="483"/>
      <c r="J917" s="483"/>
      <c r="K917" s="418"/>
      <c r="L917" s="435"/>
      <c r="M917" s="483"/>
      <c r="N917" s="483"/>
      <c r="O917" s="418"/>
      <c r="P917" s="435"/>
      <c r="Q917" s="483"/>
      <c r="R917" s="483"/>
      <c r="S917" s="418"/>
      <c r="T917" s="435"/>
      <c r="U917" s="483"/>
    </row>
    <row r="918" spans="1:34" hidden="1">
      <c r="A918" s="412" t="s">
        <v>554</v>
      </c>
      <c r="B918" s="435"/>
      <c r="C918" s="435"/>
      <c r="D918" s="415"/>
      <c r="E918" s="435"/>
      <c r="F918" s="435"/>
      <c r="G918" s="415"/>
      <c r="H918" s="435"/>
      <c r="I918" s="435"/>
      <c r="J918" s="435"/>
      <c r="K918" s="415"/>
      <c r="L918" s="435"/>
      <c r="M918" s="435"/>
      <c r="N918" s="435"/>
      <c r="O918" s="415"/>
      <c r="P918" s="435"/>
      <c r="Q918" s="435"/>
      <c r="R918" s="435"/>
      <c r="S918" s="415"/>
      <c r="T918" s="435"/>
      <c r="U918" s="435"/>
      <c r="V918" s="413"/>
    </row>
    <row r="919" spans="1:34" hidden="1">
      <c r="A919" s="398" t="s">
        <v>557</v>
      </c>
      <c r="B919" s="435"/>
      <c r="C919" s="435"/>
      <c r="D919" s="415"/>
      <c r="E919" s="435"/>
      <c r="F919" s="435"/>
      <c r="G919" s="415"/>
      <c r="H919" s="435"/>
      <c r="I919" s="435"/>
      <c r="J919" s="435"/>
      <c r="K919" s="415"/>
      <c r="L919" s="435"/>
      <c r="M919" s="435"/>
      <c r="N919" s="435"/>
      <c r="O919" s="415"/>
      <c r="P919" s="435"/>
      <c r="Q919" s="435"/>
      <c r="R919" s="435"/>
      <c r="S919" s="415"/>
      <c r="T919" s="435"/>
      <c r="U919" s="435"/>
    </row>
    <row r="920" spans="1:34" hidden="1">
      <c r="B920" s="435"/>
      <c r="C920" s="435"/>
      <c r="D920" s="415"/>
      <c r="E920" s="435"/>
      <c r="F920" s="435"/>
      <c r="G920" s="415"/>
      <c r="H920" s="435"/>
      <c r="I920" s="435"/>
      <c r="J920" s="435"/>
      <c r="K920" s="415"/>
      <c r="L920" s="435"/>
      <c r="M920" s="435"/>
      <c r="N920" s="435"/>
      <c r="O920" s="415"/>
      <c r="P920" s="435"/>
      <c r="Q920" s="435"/>
      <c r="R920" s="435"/>
      <c r="S920" s="415"/>
      <c r="T920" s="435"/>
      <c r="U920" s="435"/>
    </row>
    <row r="921" spans="1:34" hidden="1">
      <c r="A921" s="398" t="s">
        <v>458</v>
      </c>
      <c r="B921" s="435"/>
      <c r="C921" s="414"/>
      <c r="D921" s="415"/>
      <c r="E921" s="435"/>
      <c r="F921" s="435"/>
      <c r="G921" s="415"/>
      <c r="H921" s="435"/>
      <c r="I921" s="435"/>
      <c r="J921" s="435"/>
      <c r="K921" s="415"/>
      <c r="L921" s="435"/>
      <c r="M921" s="435"/>
      <c r="N921" s="435"/>
      <c r="O921" s="415"/>
      <c r="P921" s="435"/>
      <c r="Q921" s="435"/>
      <c r="R921" s="435"/>
      <c r="S921" s="415"/>
      <c r="T921" s="435"/>
      <c r="U921" s="435"/>
      <c r="X921" s="398"/>
      <c r="Y921" s="398"/>
      <c r="Z921" s="399"/>
      <c r="AH921" s="499"/>
    </row>
    <row r="922" spans="1:34" hidden="1">
      <c r="A922" s="398" t="s">
        <v>550</v>
      </c>
      <c r="B922" s="435"/>
      <c r="C922" s="414">
        <f>C940+C997</f>
        <v>781.84848484848533</v>
      </c>
      <c r="D922" s="419"/>
      <c r="E922" s="413"/>
      <c r="F922" s="413">
        <f>F940+F997</f>
        <v>1107359</v>
      </c>
      <c r="H922" s="413"/>
      <c r="I922" s="413">
        <f>I940+I997</f>
        <v>1131987</v>
      </c>
      <c r="J922" s="415"/>
      <c r="L922" s="413"/>
      <c r="M922" s="413">
        <f>M940+M997</f>
        <v>1107359</v>
      </c>
      <c r="N922" s="415"/>
      <c r="P922" s="413"/>
      <c r="Q922" s="413">
        <f>Q940+Q997</f>
        <v>0</v>
      </c>
      <c r="R922" s="415"/>
      <c r="T922" s="413"/>
      <c r="U922" s="413">
        <f>U940+U997</f>
        <v>0</v>
      </c>
      <c r="W922" s="418"/>
      <c r="X922" s="432"/>
      <c r="Y922" s="432"/>
      <c r="AB922" s="301"/>
      <c r="AC922" s="299"/>
      <c r="AD922" s="301"/>
      <c r="AE922" s="299"/>
      <c r="AF922" s="301"/>
      <c r="AG922" s="301"/>
      <c r="AH922" s="327"/>
    </row>
    <row r="923" spans="1:34" hidden="1">
      <c r="A923" s="398" t="s">
        <v>551</v>
      </c>
      <c r="B923" s="435"/>
      <c r="C923" s="414">
        <f>C941+C998</f>
        <v>0</v>
      </c>
      <c r="D923" s="419"/>
      <c r="E923" s="486"/>
      <c r="F923" s="413">
        <f>F941+F998</f>
        <v>0</v>
      </c>
      <c r="H923" s="486"/>
      <c r="I923" s="413">
        <f>I941+I998</f>
        <v>0</v>
      </c>
      <c r="J923" s="415"/>
      <c r="L923" s="486"/>
      <c r="M923" s="413">
        <f>M941+M998</f>
        <v>0</v>
      </c>
      <c r="N923" s="415"/>
      <c r="P923" s="486"/>
      <c r="Q923" s="413">
        <f>Q941+Q998</f>
        <v>0</v>
      </c>
      <c r="R923" s="415"/>
      <c r="T923" s="486"/>
      <c r="U923" s="413">
        <f>U941+U998</f>
        <v>0</v>
      </c>
      <c r="W923" s="418"/>
      <c r="X923" s="432"/>
      <c r="Y923" s="432"/>
      <c r="AB923" s="301"/>
      <c r="AC923" s="299"/>
      <c r="AD923" s="301"/>
      <c r="AE923" s="299"/>
      <c r="AF923" s="301"/>
      <c r="AG923" s="301"/>
      <c r="AH923" s="327"/>
    </row>
    <row r="924" spans="1:34" hidden="1">
      <c r="A924" s="398" t="s">
        <v>459</v>
      </c>
      <c r="B924" s="435"/>
      <c r="C924" s="414">
        <f t="shared" ref="C924" si="142">C1056+C1075</f>
        <v>781.84848484848544</v>
      </c>
      <c r="D924" s="419"/>
      <c r="E924" s="413"/>
      <c r="F924" s="413">
        <f t="shared" ref="F924" si="143">F1056+F1075</f>
        <v>0</v>
      </c>
      <c r="H924" s="413"/>
      <c r="I924" s="413">
        <f t="shared" ref="I924" si="144">I1056+I1075</f>
        <v>0</v>
      </c>
      <c r="J924" s="415"/>
      <c r="L924" s="413"/>
      <c r="M924" s="413">
        <f t="shared" ref="M924" si="145">M1056+M1075</f>
        <v>0</v>
      </c>
      <c r="N924" s="415"/>
      <c r="P924" s="413"/>
      <c r="Q924" s="413">
        <f t="shared" ref="Q924" si="146">Q1056+Q1075</f>
        <v>0</v>
      </c>
      <c r="R924" s="415"/>
      <c r="T924" s="413"/>
      <c r="U924" s="413">
        <f t="shared" ref="U924" si="147">U1056+U1075</f>
        <v>0</v>
      </c>
      <c r="W924" s="418"/>
      <c r="X924" s="436"/>
      <c r="Y924" s="436"/>
      <c r="AB924" s="301"/>
      <c r="AC924" s="299"/>
      <c r="AD924" s="301"/>
      <c r="AE924" s="299"/>
      <c r="AF924" s="301"/>
      <c r="AG924" s="301"/>
      <c r="AH924" s="327"/>
    </row>
    <row r="925" spans="1:34" hidden="1">
      <c r="A925" s="398" t="s">
        <v>552</v>
      </c>
      <c r="B925" s="435"/>
      <c r="C925" s="414">
        <f>C943+C1000</f>
        <v>1152406.7586206889</v>
      </c>
      <c r="D925" s="419"/>
      <c r="E925" s="413"/>
      <c r="F925" s="413">
        <f>F943+F1000</f>
        <v>1163685</v>
      </c>
      <c r="H925" s="413"/>
      <c r="I925" s="413">
        <f>I943+I1000</f>
        <v>1193640</v>
      </c>
      <c r="J925" s="415"/>
      <c r="L925" s="413"/>
      <c r="M925" s="413">
        <f>M943+M1000</f>
        <v>1163685</v>
      </c>
      <c r="N925" s="415"/>
      <c r="P925" s="413"/>
      <c r="Q925" s="413">
        <f>Q943+Q1000</f>
        <v>0</v>
      </c>
      <c r="R925" s="415"/>
      <c r="T925" s="413"/>
      <c r="U925" s="413">
        <f>U943+U1000</f>
        <v>0</v>
      </c>
      <c r="W925" s="418"/>
      <c r="X925" s="432"/>
      <c r="Y925" s="432"/>
      <c r="AB925" s="301"/>
      <c r="AC925" s="299"/>
      <c r="AD925" s="301"/>
      <c r="AE925" s="299"/>
      <c r="AF925" s="301"/>
      <c r="AG925" s="301"/>
      <c r="AH925" s="327"/>
    </row>
    <row r="926" spans="1:34" hidden="1">
      <c r="A926" s="398" t="s">
        <v>553</v>
      </c>
      <c r="B926" s="435"/>
      <c r="C926" s="414">
        <f>C944+C1001</f>
        <v>0</v>
      </c>
      <c r="D926" s="419"/>
      <c r="E926" s="413"/>
      <c r="F926" s="413">
        <f>F944+F1001</f>
        <v>0</v>
      </c>
      <c r="H926" s="413"/>
      <c r="I926" s="413">
        <f>I944+I1001</f>
        <v>0</v>
      </c>
      <c r="J926" s="415"/>
      <c r="L926" s="413"/>
      <c r="M926" s="413">
        <f>M944+M1001</f>
        <v>0</v>
      </c>
      <c r="N926" s="415"/>
      <c r="P926" s="413"/>
      <c r="Q926" s="413">
        <f>Q944+Q1001</f>
        <v>0</v>
      </c>
      <c r="R926" s="415"/>
      <c r="T926" s="413"/>
      <c r="U926" s="413">
        <f>U944+U1001</f>
        <v>0</v>
      </c>
      <c r="W926" s="418"/>
      <c r="X926" s="432"/>
      <c r="Y926" s="432"/>
      <c r="AB926" s="301"/>
      <c r="AC926" s="299"/>
      <c r="AD926" s="301"/>
      <c r="AE926" s="299"/>
      <c r="AF926" s="301"/>
      <c r="AG926" s="301"/>
      <c r="AH926" s="327"/>
    </row>
    <row r="927" spans="1:34" hidden="1">
      <c r="A927" s="398" t="s">
        <v>473</v>
      </c>
      <c r="B927" s="435"/>
      <c r="C927" s="414">
        <f>C945+C1002</f>
        <v>939556.34482758609</v>
      </c>
      <c r="D927" s="419"/>
      <c r="E927" s="413"/>
      <c r="F927" s="413">
        <f>F945+F1002</f>
        <v>7454600</v>
      </c>
      <c r="H927" s="413"/>
      <c r="I927" s="413">
        <f>I945+I1002</f>
        <v>7633116</v>
      </c>
      <c r="J927" s="415"/>
      <c r="L927" s="413"/>
      <c r="M927" s="413" t="e">
        <f>M945+M1002</f>
        <v>#DIV/0!</v>
      </c>
      <c r="N927" s="415"/>
      <c r="P927" s="413"/>
      <c r="Q927" s="413" t="e">
        <f>Q945+Q1002</f>
        <v>#DIV/0!</v>
      </c>
      <c r="R927" s="415"/>
      <c r="T927" s="413"/>
      <c r="U927" s="413" t="e">
        <f>U945+U1002</f>
        <v>#DIV/0!</v>
      </c>
      <c r="W927" s="418"/>
      <c r="X927" s="432"/>
      <c r="Y927" s="432"/>
      <c r="AA927" s="399"/>
      <c r="AB927" s="527"/>
      <c r="AC927" s="327"/>
      <c r="AD927" s="527"/>
      <c r="AE927" s="327"/>
      <c r="AF927" s="527"/>
      <c r="AG927" s="399"/>
      <c r="AH927" s="327"/>
    </row>
    <row r="928" spans="1:34" hidden="1">
      <c r="A928" s="398" t="s">
        <v>495</v>
      </c>
      <c r="B928" s="435"/>
      <c r="C928" s="414" t="s">
        <v>65</v>
      </c>
      <c r="D928" s="419"/>
      <c r="E928" s="413"/>
      <c r="F928" s="413" t="s">
        <v>65</v>
      </c>
      <c r="H928" s="413"/>
      <c r="I928" s="413" t="s">
        <v>65</v>
      </c>
      <c r="J928" s="415"/>
      <c r="L928" s="413"/>
      <c r="M928" s="413" t="s">
        <v>65</v>
      </c>
      <c r="N928" s="415"/>
      <c r="P928" s="413"/>
      <c r="Q928" s="413" t="s">
        <v>65</v>
      </c>
      <c r="R928" s="415"/>
      <c r="T928" s="413"/>
      <c r="U928" s="413" t="s">
        <v>65</v>
      </c>
      <c r="W928" s="418"/>
      <c r="X928" s="436"/>
      <c r="Y928" s="436"/>
      <c r="AA928" s="399"/>
      <c r="AD928" s="413"/>
    </row>
    <row r="929" spans="1:44" hidden="1">
      <c r="A929" s="398" t="s">
        <v>535</v>
      </c>
      <c r="B929" s="435"/>
      <c r="C929" s="414">
        <f>C947+C1004</f>
        <v>411242303.16002488</v>
      </c>
      <c r="D929" s="419"/>
      <c r="E929" s="413"/>
      <c r="F929" s="413">
        <f>F947+F1004</f>
        <v>19456560</v>
      </c>
      <c r="H929" s="413"/>
      <c r="I929" s="413">
        <f>I947+I1004</f>
        <v>19912277</v>
      </c>
      <c r="J929" s="415"/>
      <c r="L929" s="413"/>
      <c r="M929" s="413">
        <f>M947+M1004</f>
        <v>0</v>
      </c>
      <c r="N929" s="415"/>
      <c r="P929" s="413"/>
      <c r="Q929" s="413" t="e">
        <f>Q947+Q1004</f>
        <v>#DIV/0!</v>
      </c>
      <c r="R929" s="415"/>
      <c r="T929" s="413"/>
      <c r="U929" s="413" t="e">
        <f>U947+U1004</f>
        <v>#DIV/0!</v>
      </c>
      <c r="W929" s="523"/>
      <c r="X929" s="432"/>
      <c r="Y929" s="432"/>
      <c r="AA929" s="399"/>
      <c r="AD929" s="527"/>
    </row>
    <row r="930" spans="1:44" hidden="1">
      <c r="A930" s="398" t="s">
        <v>464</v>
      </c>
      <c r="B930" s="435"/>
      <c r="C930" s="414">
        <f>C948+C1005</f>
        <v>175542.2727272723</v>
      </c>
      <c r="D930" s="419"/>
      <c r="E930" s="413"/>
      <c r="F930" s="413">
        <f>F948+F1005</f>
        <v>98144</v>
      </c>
      <c r="H930" s="413"/>
      <c r="I930" s="413">
        <f>I948+I1005</f>
        <v>99899</v>
      </c>
      <c r="J930" s="415"/>
      <c r="L930" s="413"/>
      <c r="M930" s="413">
        <f>M948+M1005</f>
        <v>0</v>
      </c>
      <c r="N930" s="415"/>
      <c r="P930" s="413"/>
      <c r="Q930" s="413" t="e">
        <f>Q948+Q1005</f>
        <v>#DIV/0!</v>
      </c>
      <c r="R930" s="415"/>
      <c r="T930" s="413"/>
      <c r="U930" s="413" t="e">
        <f>U948+U1005</f>
        <v>#DIV/0!</v>
      </c>
      <c r="W930" s="418"/>
      <c r="X930" s="432"/>
      <c r="Y930" s="432"/>
      <c r="AA930" s="399"/>
    </row>
    <row r="931" spans="1:44" s="264" customFormat="1" hidden="1">
      <c r="A931" s="264" t="s">
        <v>536</v>
      </c>
      <c r="C931" s="414">
        <f>C949+C1006</f>
        <v>411242303.16002488</v>
      </c>
      <c r="D931" s="263"/>
      <c r="F931" s="413">
        <f>F949+F1006</f>
        <v>0</v>
      </c>
      <c r="G931" s="258"/>
      <c r="I931" s="413">
        <f>I949+I1006</f>
        <v>0</v>
      </c>
      <c r="J931" s="266"/>
      <c r="K931" s="258"/>
      <c r="M931" s="413">
        <f>M949+M1006</f>
        <v>0</v>
      </c>
      <c r="N931" s="266"/>
      <c r="O931" s="258"/>
      <c r="Q931" s="413">
        <f>Q949+Q1006</f>
        <v>0</v>
      </c>
      <c r="R931" s="266"/>
      <c r="S931" s="258"/>
      <c r="U931" s="413">
        <f>U949+U1006</f>
        <v>0</v>
      </c>
      <c r="W931" s="420"/>
      <c r="Z931" s="423"/>
      <c r="AA931" s="423"/>
      <c r="AR931" s="267"/>
    </row>
    <row r="932" spans="1:44" hidden="1">
      <c r="A932" s="435" t="s">
        <v>443</v>
      </c>
      <c r="B932" s="435"/>
      <c r="C932" s="414">
        <f>C951+C1008</f>
        <v>411242303.16002488</v>
      </c>
      <c r="D932" s="486"/>
      <c r="E932" s="435"/>
      <c r="F932" s="413">
        <f>F951+F1008</f>
        <v>29280348</v>
      </c>
      <c r="G932" s="415"/>
      <c r="H932" s="435"/>
      <c r="I932" s="413">
        <f>I951+I1008</f>
        <v>29970919</v>
      </c>
      <c r="J932" s="415"/>
      <c r="K932" s="415"/>
      <c r="L932" s="435"/>
      <c r="M932" s="413" t="e">
        <f>M951+M1008</f>
        <v>#DIV/0!</v>
      </c>
      <c r="N932" s="415"/>
      <c r="O932" s="415"/>
      <c r="P932" s="435"/>
      <c r="Q932" s="413" t="e">
        <f>Q951+Q1008</f>
        <v>#DIV/0!</v>
      </c>
      <c r="R932" s="415"/>
      <c r="S932" s="415"/>
      <c r="T932" s="435"/>
      <c r="U932" s="413" t="e">
        <f>U951+U1008</f>
        <v>#DIV/0!</v>
      </c>
    </row>
    <row r="933" spans="1:44" hidden="1">
      <c r="A933" s="435" t="s">
        <v>413</v>
      </c>
      <c r="B933" s="435"/>
      <c r="C933" s="453">
        <f>C952+C1009</f>
        <v>2048514.8230398428</v>
      </c>
      <c r="F933" s="519">
        <f>F952+F1009</f>
        <v>156326.57925890732</v>
      </c>
      <c r="I933" s="519">
        <f>I952+I1009</f>
        <v>156326.57925890732</v>
      </c>
      <c r="J933" s="415"/>
      <c r="M933" s="519" t="e">
        <f>M952+M1009</f>
        <v>#DIV/0!</v>
      </c>
      <c r="N933" s="415"/>
      <c r="Q933" s="519" t="e">
        <f>Q952+Q1009</f>
        <v>#DIV/0!</v>
      </c>
      <c r="R933" s="415"/>
      <c r="U933" s="519" t="e">
        <f>U952+U1009</f>
        <v>#DIV/0!</v>
      </c>
      <c r="V933" s="439"/>
      <c r="W933" s="279"/>
    </row>
    <row r="934" spans="1:44" ht="16.5" hidden="1" thickBot="1">
      <c r="A934" s="435" t="s">
        <v>444</v>
      </c>
      <c r="B934" s="435"/>
      <c r="C934" s="528">
        <f>C953+C1010</f>
        <v>413290817.98306477</v>
      </c>
      <c r="D934" s="482"/>
      <c r="E934" s="477"/>
      <c r="F934" s="529">
        <f>F953+F1010</f>
        <v>29436674.579258908</v>
      </c>
      <c r="G934" s="482"/>
      <c r="H934" s="477"/>
      <c r="I934" s="529">
        <f>I953+I1010</f>
        <v>30127245.579258908</v>
      </c>
      <c r="J934" s="415"/>
      <c r="K934" s="482"/>
      <c r="L934" s="477"/>
      <c r="M934" s="529" t="e">
        <f>M953+M1010</f>
        <v>#DIV/0!</v>
      </c>
      <c r="N934" s="415"/>
      <c r="O934" s="482"/>
      <c r="P934" s="477"/>
      <c r="Q934" s="529" t="e">
        <f>Q953+Q1010</f>
        <v>#DIV/0!</v>
      </c>
      <c r="R934" s="415"/>
      <c r="S934" s="482"/>
      <c r="T934" s="477"/>
      <c r="U934" s="529" t="e">
        <f>U953+U1010</f>
        <v>#DIV/0!</v>
      </c>
      <c r="W934" s="413"/>
      <c r="X934" s="431"/>
      <c r="Y934" s="431"/>
      <c r="Z934" s="399"/>
      <c r="AA934" s="398" t="s">
        <v>65</v>
      </c>
    </row>
    <row r="935" spans="1:44" hidden="1">
      <c r="A935" s="435"/>
      <c r="B935" s="435"/>
      <c r="C935" s="414"/>
      <c r="D935" s="485"/>
      <c r="E935" s="435"/>
      <c r="F935" s="415"/>
      <c r="G935" s="485"/>
      <c r="H935" s="435"/>
      <c r="I935" s="415"/>
      <c r="J935" s="415"/>
      <c r="K935" s="485"/>
      <c r="L935" s="435"/>
      <c r="M935" s="415"/>
      <c r="N935" s="415"/>
      <c r="O935" s="485"/>
      <c r="P935" s="435"/>
      <c r="Q935" s="415"/>
      <c r="R935" s="415"/>
      <c r="S935" s="485"/>
      <c r="T935" s="435"/>
      <c r="U935" s="415" t="s">
        <v>65</v>
      </c>
      <c r="V935" s="431"/>
      <c r="W935" s="413"/>
    </row>
    <row r="936" spans="1:44" hidden="1">
      <c r="A936" s="412" t="s">
        <v>554</v>
      </c>
      <c r="B936" s="435"/>
      <c r="C936" s="435"/>
      <c r="D936" s="415"/>
      <c r="E936" s="435"/>
      <c r="F936" s="435"/>
      <c r="G936" s="415"/>
      <c r="H936" s="435"/>
      <c r="K936" s="415"/>
      <c r="L936" s="435"/>
      <c r="O936" s="415"/>
      <c r="P936" s="435"/>
      <c r="S936" s="415"/>
      <c r="T936" s="435"/>
    </row>
    <row r="937" spans="1:44" hidden="1">
      <c r="A937" s="398" t="s">
        <v>558</v>
      </c>
      <c r="B937" s="435"/>
      <c r="C937" s="435"/>
      <c r="D937" s="415"/>
      <c r="E937" s="435"/>
      <c r="F937" s="435"/>
      <c r="G937" s="415"/>
      <c r="H937" s="435"/>
      <c r="I937" s="435"/>
      <c r="J937" s="435"/>
      <c r="K937" s="415"/>
      <c r="L937" s="435"/>
      <c r="M937" s="435"/>
      <c r="N937" s="435"/>
      <c r="O937" s="415"/>
      <c r="P937" s="435"/>
      <c r="Q937" s="435"/>
      <c r="R937" s="435"/>
      <c r="S937" s="415"/>
      <c r="T937" s="435"/>
      <c r="U937" s="435"/>
      <c r="V937" s="415"/>
      <c r="X937" s="430"/>
    </row>
    <row r="938" spans="1:44" hidden="1">
      <c r="B938" s="435"/>
      <c r="C938" s="435"/>
      <c r="D938" s="415"/>
      <c r="E938" s="435"/>
      <c r="F938" s="435"/>
      <c r="G938" s="415"/>
      <c r="H938" s="435"/>
      <c r="I938" s="435"/>
      <c r="J938" s="435"/>
      <c r="K938" s="415"/>
      <c r="L938" s="435"/>
      <c r="M938" s="435"/>
      <c r="N938" s="435"/>
      <c r="O938" s="415"/>
      <c r="P938" s="435"/>
      <c r="Q938" s="435"/>
      <c r="R938" s="435"/>
      <c r="S938" s="415"/>
      <c r="T938" s="435"/>
      <c r="U938" s="435"/>
    </row>
    <row r="939" spans="1:44" hidden="1">
      <c r="A939" s="398" t="s">
        <v>458</v>
      </c>
      <c r="B939" s="435"/>
      <c r="C939" s="414"/>
      <c r="D939" s="415"/>
      <c r="E939" s="435"/>
      <c r="F939" s="435"/>
      <c r="G939" s="415"/>
      <c r="H939" s="435"/>
      <c r="I939" s="435"/>
      <c r="J939" s="435"/>
      <c r="K939" s="415"/>
      <c r="L939" s="435"/>
      <c r="M939" s="435"/>
      <c r="N939" s="435"/>
      <c r="O939" s="415"/>
      <c r="P939" s="435"/>
      <c r="Q939" s="435"/>
      <c r="R939" s="435"/>
      <c r="S939" s="415"/>
      <c r="T939" s="435"/>
      <c r="U939" s="435"/>
    </row>
    <row r="940" spans="1:44" hidden="1">
      <c r="A940" s="398" t="s">
        <v>550</v>
      </c>
      <c r="B940" s="435"/>
      <c r="C940" s="414">
        <f t="shared" ref="C940:C945" si="148">C960+C978</f>
        <v>651.51515151515196</v>
      </c>
      <c r="D940" s="418">
        <v>1411</v>
      </c>
      <c r="E940" s="413"/>
      <c r="F940" s="415">
        <f>ROUND(D940*C940,0)</f>
        <v>919288</v>
      </c>
      <c r="G940" s="418">
        <v>1442</v>
      </c>
      <c r="H940" s="413"/>
      <c r="I940" s="415">
        <f>ROUND(G940*$C940,0)</f>
        <v>939485</v>
      </c>
      <c r="J940" s="415"/>
      <c r="K940" s="418">
        <v>1411</v>
      </c>
      <c r="L940" s="413"/>
      <c r="M940" s="415">
        <v>919288</v>
      </c>
      <c r="N940" s="415"/>
      <c r="O940" s="418" t="s">
        <v>65</v>
      </c>
      <c r="P940" s="413"/>
      <c r="Q940" s="415">
        <v>0</v>
      </c>
      <c r="R940" s="415"/>
      <c r="S940" s="418" t="s">
        <v>65</v>
      </c>
      <c r="T940" s="413"/>
      <c r="U940" s="415">
        <v>0</v>
      </c>
      <c r="V940" s="413"/>
      <c r="X940" s="430"/>
      <c r="Y940" s="431"/>
    </row>
    <row r="941" spans="1:44" hidden="1">
      <c r="A941" s="398" t="s">
        <v>551</v>
      </c>
      <c r="B941" s="435"/>
      <c r="C941" s="414">
        <f t="shared" si="148"/>
        <v>0</v>
      </c>
      <c r="D941" s="418">
        <v>1703</v>
      </c>
      <c r="E941" s="486"/>
      <c r="F941" s="415">
        <f>ROUND(D941*C941,0)</f>
        <v>0</v>
      </c>
      <c r="G941" s="418">
        <v>1743</v>
      </c>
      <c r="H941" s="486"/>
      <c r="I941" s="415">
        <f>ROUND(G941*$C941,0)</f>
        <v>0</v>
      </c>
      <c r="J941" s="415"/>
      <c r="K941" s="418">
        <v>1703</v>
      </c>
      <c r="L941" s="486"/>
      <c r="M941" s="415">
        <v>0</v>
      </c>
      <c r="N941" s="415"/>
      <c r="O941" s="418" t="s">
        <v>65</v>
      </c>
      <c r="P941" s="486"/>
      <c r="Q941" s="415">
        <v>0</v>
      </c>
      <c r="R941" s="415"/>
      <c r="S941" s="418" t="s">
        <v>65</v>
      </c>
      <c r="T941" s="486"/>
      <c r="U941" s="415">
        <v>0</v>
      </c>
      <c r="X941" s="430"/>
      <c r="Y941" s="431"/>
    </row>
    <row r="942" spans="1:44" hidden="1">
      <c r="A942" s="398" t="s">
        <v>459</v>
      </c>
      <c r="B942" s="435"/>
      <c r="C942" s="414">
        <f t="shared" si="148"/>
        <v>651.51515151515196</v>
      </c>
      <c r="D942" s="418"/>
      <c r="E942" s="413"/>
      <c r="F942" s="415" t="s">
        <v>65</v>
      </c>
      <c r="G942" s="418" t="s">
        <v>65</v>
      </c>
      <c r="H942" s="413"/>
      <c r="I942" s="415" t="s">
        <v>65</v>
      </c>
      <c r="J942" s="415"/>
      <c r="K942" s="418" t="s">
        <v>65</v>
      </c>
      <c r="L942" s="413"/>
      <c r="M942" s="415" t="s">
        <v>65</v>
      </c>
      <c r="N942" s="415"/>
      <c r="O942" s="418" t="s">
        <v>65</v>
      </c>
      <c r="P942" s="413"/>
      <c r="Q942" s="415" t="s">
        <v>65</v>
      </c>
      <c r="R942" s="415"/>
      <c r="S942" s="418" t="s">
        <v>65</v>
      </c>
      <c r="T942" s="413"/>
      <c r="U942" s="415" t="s">
        <v>65</v>
      </c>
      <c r="X942" s="485"/>
    </row>
    <row r="943" spans="1:44" hidden="1">
      <c r="A943" s="398" t="s">
        <v>552</v>
      </c>
      <c r="B943" s="435"/>
      <c r="C943" s="414">
        <f t="shared" si="148"/>
        <v>921479.793103448</v>
      </c>
      <c r="D943" s="418">
        <v>1.1200000000000001</v>
      </c>
      <c r="E943" s="413"/>
      <c r="F943" s="415">
        <f>ROUND(D943*C943,0)</f>
        <v>1032057</v>
      </c>
      <c r="G943" s="418">
        <v>1.1499999999999999</v>
      </c>
      <c r="H943" s="413"/>
      <c r="I943" s="415">
        <f>ROUND(G943*$C943,0)</f>
        <v>1059702</v>
      </c>
      <c r="J943" s="415"/>
      <c r="K943" s="418">
        <v>1.1200000000000001</v>
      </c>
      <c r="L943" s="413"/>
      <c r="M943" s="415">
        <v>1032057</v>
      </c>
      <c r="N943" s="415"/>
      <c r="O943" s="418" t="s">
        <v>65</v>
      </c>
      <c r="P943" s="413"/>
      <c r="Q943" s="415">
        <v>0</v>
      </c>
      <c r="R943" s="415"/>
      <c r="S943" s="418" t="s">
        <v>65</v>
      </c>
      <c r="T943" s="413"/>
      <c r="U943" s="415">
        <v>0</v>
      </c>
      <c r="X943" s="430"/>
      <c r="Y943" s="431"/>
    </row>
    <row r="944" spans="1:44" hidden="1">
      <c r="A944" s="398" t="s">
        <v>553</v>
      </c>
      <c r="B944" s="435"/>
      <c r="C944" s="414">
        <f t="shared" si="148"/>
        <v>0</v>
      </c>
      <c r="D944" s="418">
        <v>1.01</v>
      </c>
      <c r="E944" s="413"/>
      <c r="F944" s="415">
        <f>ROUND(D944*C944,0)</f>
        <v>0</v>
      </c>
      <c r="G944" s="418">
        <v>1.03</v>
      </c>
      <c r="H944" s="413"/>
      <c r="I944" s="415">
        <f>ROUND(G944*$C944,0)</f>
        <v>0</v>
      </c>
      <c r="J944" s="415"/>
      <c r="K944" s="418">
        <v>1.01</v>
      </c>
      <c r="L944" s="413"/>
      <c r="M944" s="415">
        <v>0</v>
      </c>
      <c r="N944" s="415"/>
      <c r="O944" s="418" t="s">
        <v>65</v>
      </c>
      <c r="P944" s="413"/>
      <c r="Q944" s="415">
        <v>0</v>
      </c>
      <c r="R944" s="415"/>
      <c r="S944" s="418" t="s">
        <v>65</v>
      </c>
      <c r="T944" s="413"/>
      <c r="U944" s="415">
        <v>0</v>
      </c>
      <c r="X944" s="430"/>
      <c r="Y944" s="431"/>
    </row>
    <row r="945" spans="1:44" hidden="1">
      <c r="A945" s="398" t="s">
        <v>473</v>
      </c>
      <c r="B945" s="435"/>
      <c r="C945" s="414">
        <f t="shared" si="148"/>
        <v>752533.72413793101</v>
      </c>
      <c r="D945" s="418">
        <v>7.97</v>
      </c>
      <c r="E945" s="413"/>
      <c r="F945" s="415">
        <f>ROUND(D945*C945,0)</f>
        <v>5997694</v>
      </c>
      <c r="G945" s="418">
        <v>8.16</v>
      </c>
      <c r="H945" s="413"/>
      <c r="I945" s="415">
        <f>ROUND(G945*$C945,0)</f>
        <v>6140675</v>
      </c>
      <c r="J945" s="415"/>
      <c r="K945" s="418" t="e">
        <v>#DIV/0!</v>
      </c>
      <c r="L945" s="413"/>
      <c r="M945" s="415" t="e">
        <v>#DIV/0!</v>
      </c>
      <c r="N945" s="415"/>
      <c r="O945" s="418" t="e">
        <v>#DIV/0!</v>
      </c>
      <c r="P945" s="413"/>
      <c r="Q945" s="415" t="e">
        <v>#DIV/0!</v>
      </c>
      <c r="R945" s="415"/>
      <c r="S945" s="418" t="e">
        <v>#DIV/0!</v>
      </c>
      <c r="T945" s="413"/>
      <c r="U945" s="415" t="e">
        <v>#DIV/0!</v>
      </c>
      <c r="X945" s="430"/>
      <c r="Y945" s="431"/>
    </row>
    <row r="946" spans="1:44" hidden="1">
      <c r="A946" s="398" t="s">
        <v>495</v>
      </c>
      <c r="B946" s="435"/>
      <c r="C946" s="414"/>
      <c r="D946" s="418"/>
      <c r="E946" s="413"/>
      <c r="F946" s="415"/>
      <c r="G946" s="418" t="s">
        <v>65</v>
      </c>
      <c r="H946" s="413"/>
      <c r="I946" s="415"/>
      <c r="J946" s="415"/>
      <c r="K946" s="418" t="s">
        <v>65</v>
      </c>
      <c r="L946" s="413"/>
      <c r="M946" s="415"/>
      <c r="N946" s="415"/>
      <c r="O946" s="418" t="s">
        <v>65</v>
      </c>
      <c r="P946" s="413"/>
      <c r="Q946" s="415"/>
      <c r="R946" s="415"/>
      <c r="S946" s="418" t="s">
        <v>65</v>
      </c>
      <c r="T946" s="413"/>
      <c r="U946" s="415"/>
      <c r="X946" s="485"/>
    </row>
    <row r="947" spans="1:44" hidden="1">
      <c r="A947" s="398" t="s">
        <v>535</v>
      </c>
      <c r="B947" s="435"/>
      <c r="C947" s="414">
        <f>C967+C985</f>
        <v>334945415.26665139</v>
      </c>
      <c r="D947" s="523">
        <v>4.7409999999999997</v>
      </c>
      <c r="E947" s="413" t="s">
        <v>429</v>
      </c>
      <c r="F947" s="415">
        <f>ROUND(D947/100*C947,0)</f>
        <v>15879762</v>
      </c>
      <c r="G947" s="523">
        <v>4.8520000000000003</v>
      </c>
      <c r="H947" s="413" t="s">
        <v>429</v>
      </c>
      <c r="I947" s="415">
        <f>ROUND(G947/100*$C947,0)</f>
        <v>16251552</v>
      </c>
      <c r="J947" s="415"/>
      <c r="K947" s="523" t="s">
        <v>65</v>
      </c>
      <c r="L947" s="413" t="s">
        <v>65</v>
      </c>
      <c r="M947" s="415">
        <v>0</v>
      </c>
      <c r="N947" s="415"/>
      <c r="O947" s="523" t="e">
        <v>#DIV/0!</v>
      </c>
      <c r="P947" s="413" t="s">
        <v>429</v>
      </c>
      <c r="Q947" s="415" t="e">
        <v>#DIV/0!</v>
      </c>
      <c r="R947" s="415"/>
      <c r="S947" s="523" t="e">
        <v>#DIV/0!</v>
      </c>
      <c r="T947" s="413" t="s">
        <v>429</v>
      </c>
      <c r="U947" s="415" t="e">
        <v>#DIV/0!</v>
      </c>
      <c r="X947" s="430"/>
      <c r="Y947" s="431"/>
    </row>
    <row r="948" spans="1:44" hidden="1">
      <c r="A948" s="398" t="s">
        <v>464</v>
      </c>
      <c r="B948" s="435"/>
      <c r="C948" s="414">
        <f>C968+C986</f>
        <v>159554.87878787841</v>
      </c>
      <c r="D948" s="418">
        <v>0.56000000000000005</v>
      </c>
      <c r="E948" s="413"/>
      <c r="F948" s="415">
        <f>ROUND(D948*C948,0)</f>
        <v>89351</v>
      </c>
      <c r="G948" s="418">
        <v>0.56999999999999995</v>
      </c>
      <c r="H948" s="413"/>
      <c r="I948" s="415">
        <f>ROUND(G948*$C948,0)</f>
        <v>90946</v>
      </c>
      <c r="J948" s="415"/>
      <c r="K948" s="418" t="s">
        <v>65</v>
      </c>
      <c r="L948" s="413"/>
      <c r="M948" s="415">
        <v>0</v>
      </c>
      <c r="N948" s="415"/>
      <c r="O948" s="418" t="e">
        <v>#DIV/0!</v>
      </c>
      <c r="P948" s="413"/>
      <c r="Q948" s="415" t="e">
        <v>#DIV/0!</v>
      </c>
      <c r="R948" s="415"/>
      <c r="S948" s="418" t="e">
        <v>#DIV/0!</v>
      </c>
      <c r="T948" s="413"/>
      <c r="U948" s="415" t="e">
        <v>#DIV/0!</v>
      </c>
      <c r="X948" s="430"/>
      <c r="Y948" s="431"/>
    </row>
    <row r="949" spans="1:44" s="264" customFormat="1" hidden="1">
      <c r="A949" s="264" t="s">
        <v>536</v>
      </c>
      <c r="C949" s="265">
        <f>C970+C987</f>
        <v>334945415.26665139</v>
      </c>
      <c r="D949" s="263">
        <v>0</v>
      </c>
      <c r="F949" s="266"/>
      <c r="G949" s="421">
        <v>0</v>
      </c>
      <c r="H949" s="267" t="s">
        <v>429</v>
      </c>
      <c r="I949" s="266">
        <f>ROUND(G949/100*$C949,0)</f>
        <v>0</v>
      </c>
      <c r="J949" s="266"/>
      <c r="K949" s="421" t="s">
        <v>65</v>
      </c>
      <c r="L949" s="267" t="s">
        <v>65</v>
      </c>
      <c r="M949" s="415">
        <v>0</v>
      </c>
      <c r="N949" s="267"/>
      <c r="O949" s="421" t="s">
        <v>65</v>
      </c>
      <c r="P949" s="267" t="s">
        <v>65</v>
      </c>
      <c r="Q949" s="415">
        <v>0</v>
      </c>
      <c r="R949" s="267"/>
      <c r="S949" s="421">
        <v>0</v>
      </c>
      <c r="T949" s="267" t="s">
        <v>429</v>
      </c>
      <c r="U949" s="415">
        <v>0</v>
      </c>
      <c r="V949" s="267"/>
      <c r="W949" s="420"/>
      <c r="Z949" s="423"/>
      <c r="AA949" s="423"/>
      <c r="AR949" s="267"/>
    </row>
    <row r="950" spans="1:44" s="308" customFormat="1" hidden="1">
      <c r="A950" s="308" t="s">
        <v>537</v>
      </c>
      <c r="C950" s="338"/>
      <c r="D950" s="530">
        <v>4.7409999999999997</v>
      </c>
      <c r="E950" s="465" t="s">
        <v>429</v>
      </c>
      <c r="F950" s="311"/>
      <c r="G950" s="312">
        <f>G947+G949</f>
        <v>4.8520000000000003</v>
      </c>
      <c r="H950" s="465" t="s">
        <v>429</v>
      </c>
      <c r="I950" s="311"/>
      <c r="J950" s="311"/>
      <c r="K950" s="531" t="s">
        <v>65</v>
      </c>
      <c r="L950" s="465" t="s">
        <v>65</v>
      </c>
      <c r="M950" s="465"/>
      <c r="N950" s="465"/>
      <c r="O950" s="531" t="e">
        <f>O947+O949</f>
        <v>#DIV/0!</v>
      </c>
      <c r="P950" s="465" t="s">
        <v>429</v>
      </c>
      <c r="Q950" s="465"/>
      <c r="R950" s="465"/>
      <c r="S950" s="531" t="e">
        <f>S947+S949</f>
        <v>#DIV/0!</v>
      </c>
      <c r="T950" s="465" t="s">
        <v>429</v>
      </c>
      <c r="U950" s="465"/>
      <c r="V950" s="465"/>
      <c r="W950" s="532"/>
      <c r="X950" s="533"/>
      <c r="Z950" s="534"/>
      <c r="AA950" s="534"/>
      <c r="AR950" s="465"/>
    </row>
    <row r="951" spans="1:44" hidden="1">
      <c r="A951" s="435" t="s">
        <v>443</v>
      </c>
      <c r="B951" s="435"/>
      <c r="C951" s="414">
        <f>C947</f>
        <v>334945415.26665139</v>
      </c>
      <c r="D951" s="464"/>
      <c r="E951" s="435"/>
      <c r="F951" s="415">
        <f>SUM(F940:F948)</f>
        <v>23918152</v>
      </c>
      <c r="G951" s="464"/>
      <c r="H951" s="435"/>
      <c r="I951" s="415">
        <f>SUM(I940:I950)</f>
        <v>24482360</v>
      </c>
      <c r="J951" s="415"/>
      <c r="K951" s="464"/>
      <c r="L951" s="435"/>
      <c r="M951" s="415" t="e">
        <f>SUM(M940:M950)</f>
        <v>#DIV/0!</v>
      </c>
      <c r="N951" s="415"/>
      <c r="O951" s="464"/>
      <c r="P951" s="435"/>
      <c r="Q951" s="415" t="e">
        <f>SUM(Q940:Q950)</f>
        <v>#DIV/0!</v>
      </c>
      <c r="R951" s="415"/>
      <c r="S951" s="464"/>
      <c r="T951" s="435"/>
      <c r="U951" s="415" t="e">
        <f>SUM(U940:U950)</f>
        <v>#DIV/0!</v>
      </c>
    </row>
    <row r="952" spans="1:44" hidden="1">
      <c r="A952" s="435" t="s">
        <v>413</v>
      </c>
      <c r="B952" s="435"/>
      <c r="C952" s="414">
        <f>C971+C989</f>
        <v>1536540.0713919159</v>
      </c>
      <c r="F952" s="475">
        <f>F971+F989</f>
        <v>117155.49709223211</v>
      </c>
      <c r="I952" s="475">
        <f>F952</f>
        <v>117155.49709223211</v>
      </c>
      <c r="J952" s="413"/>
      <c r="M952" s="519" t="e">
        <f>$I$952*V955/($V955+$W$955+$X$955)</f>
        <v>#DIV/0!</v>
      </c>
      <c r="N952" s="415"/>
      <c r="Q952" s="519" t="e">
        <f>$I$952*W955/($V955+$W$955+$X$955)</f>
        <v>#DIV/0!</v>
      </c>
      <c r="R952" s="415"/>
      <c r="U952" s="519" t="e">
        <f>$I$952*X955/($V955+$W$955+$X$955)</f>
        <v>#DIV/0!</v>
      </c>
      <c r="V952" s="439"/>
      <c r="W952" s="279"/>
    </row>
    <row r="953" spans="1:44" ht="18" hidden="1" customHeight="1" thickBot="1">
      <c r="A953" s="435" t="s">
        <v>444</v>
      </c>
      <c r="B953" s="435"/>
      <c r="C953" s="520">
        <f>SUM(C951)+C952</f>
        <v>336481955.33804333</v>
      </c>
      <c r="D953" s="482"/>
      <c r="E953" s="477"/>
      <c r="F953" s="478">
        <f>F951+F952</f>
        <v>24035307.497092232</v>
      </c>
      <c r="G953" s="482"/>
      <c r="H953" s="477"/>
      <c r="I953" s="478">
        <f>I951+I952</f>
        <v>24599515.497092232</v>
      </c>
      <c r="J953" s="413"/>
      <c r="K953" s="482"/>
      <c r="L953" s="477"/>
      <c r="M953" s="478" t="e">
        <f>M951+M952</f>
        <v>#DIV/0!</v>
      </c>
      <c r="N953" s="478"/>
      <c r="O953" s="482"/>
      <c r="P953" s="477"/>
      <c r="Q953" s="478" t="e">
        <f>Q951+Q952</f>
        <v>#DIV/0!</v>
      </c>
      <c r="R953" s="478"/>
      <c r="S953" s="482"/>
      <c r="T953" s="477"/>
      <c r="U953" s="478" t="e">
        <f>U951+U952</f>
        <v>#DIV/0!</v>
      </c>
      <c r="Z953" s="448"/>
    </row>
    <row r="954" spans="1:44" hidden="1">
      <c r="A954" s="435"/>
      <c r="B954" s="435"/>
      <c r="C954" s="442"/>
      <c r="D954" s="418"/>
      <c r="E954" s="435"/>
      <c r="F954" s="415" t="s">
        <v>65</v>
      </c>
      <c r="G954" s="418"/>
      <c r="H954" s="435"/>
      <c r="I954" s="483"/>
      <c r="J954" s="483"/>
      <c r="K954" s="418"/>
      <c r="L954" s="435"/>
      <c r="M954" s="483"/>
      <c r="N954" s="483"/>
      <c r="O954" s="418"/>
      <c r="P954" s="435"/>
      <c r="Q954" s="483"/>
      <c r="R954" s="483"/>
      <c r="S954" s="418"/>
      <c r="T954" s="435"/>
      <c r="U954" s="483"/>
      <c r="V954" s="535"/>
      <c r="W954" s="535"/>
      <c r="X954" s="535"/>
    </row>
    <row r="955" spans="1:44" hidden="1">
      <c r="A955" s="435"/>
      <c r="B955" s="435"/>
      <c r="C955" s="442"/>
      <c r="D955" s="418"/>
      <c r="E955" s="435"/>
      <c r="F955" s="415"/>
      <c r="G955" s="418"/>
      <c r="H955" s="435"/>
      <c r="I955" s="483"/>
      <c r="J955" s="483"/>
      <c r="K955" s="418"/>
      <c r="L955" s="435"/>
      <c r="M955" s="483"/>
      <c r="N955" s="483"/>
      <c r="O955" s="418"/>
      <c r="P955" s="435"/>
      <c r="Q955" s="483"/>
      <c r="R955" s="483"/>
      <c r="S955" s="418"/>
      <c r="T955" s="435"/>
      <c r="U955" s="483"/>
      <c r="V955" s="440"/>
      <c r="W955" s="440"/>
      <c r="X955" s="440"/>
    </row>
    <row r="956" spans="1:44" hidden="1">
      <c r="A956" s="412" t="s">
        <v>554</v>
      </c>
      <c r="B956" s="435"/>
      <c r="C956" s="435"/>
      <c r="D956" s="415"/>
      <c r="E956" s="435"/>
      <c r="F956" s="435"/>
      <c r="G956" s="415"/>
      <c r="H956" s="435"/>
      <c r="I956" s="435"/>
      <c r="J956" s="435"/>
      <c r="K956" s="415"/>
      <c r="L956" s="435"/>
      <c r="M956" s="435"/>
      <c r="N956" s="435"/>
      <c r="O956" s="415"/>
      <c r="P956" s="435"/>
      <c r="Q956" s="435"/>
      <c r="R956" s="435"/>
      <c r="S956" s="415"/>
      <c r="T956" s="435"/>
      <c r="U956" s="435"/>
    </row>
    <row r="957" spans="1:44" hidden="1">
      <c r="A957" s="398" t="s">
        <v>559</v>
      </c>
      <c r="B957" s="435"/>
      <c r="C957" s="435"/>
      <c r="D957" s="415"/>
      <c r="E957" s="435"/>
      <c r="F957" s="435"/>
      <c r="G957" s="415"/>
      <c r="H957" s="435"/>
      <c r="I957" s="435"/>
      <c r="J957" s="435"/>
      <c r="K957" s="415"/>
      <c r="L957" s="435"/>
      <c r="M957" s="435"/>
      <c r="N957" s="435"/>
      <c r="O957" s="415"/>
      <c r="P957" s="435"/>
      <c r="Q957" s="435"/>
      <c r="R957" s="435"/>
      <c r="S957" s="415"/>
      <c r="T957" s="435"/>
      <c r="U957" s="435"/>
    </row>
    <row r="958" spans="1:44" hidden="1">
      <c r="B958" s="435"/>
      <c r="C958" s="435"/>
      <c r="D958" s="415"/>
      <c r="E958" s="435"/>
      <c r="F958" s="435"/>
      <c r="G958" s="415"/>
      <c r="H958" s="435"/>
      <c r="I958" s="435"/>
      <c r="J958" s="435"/>
      <c r="K958" s="415"/>
      <c r="L958" s="435"/>
      <c r="M958" s="435"/>
      <c r="N958" s="435"/>
      <c r="O958" s="415"/>
      <c r="P958" s="435"/>
      <c r="Q958" s="435"/>
      <c r="R958" s="435"/>
      <c r="S958" s="415"/>
      <c r="T958" s="435"/>
      <c r="U958" s="435"/>
    </row>
    <row r="959" spans="1:44" hidden="1">
      <c r="A959" s="398" t="s">
        <v>458</v>
      </c>
      <c r="B959" s="435"/>
      <c r="C959" s="414"/>
      <c r="D959" s="415"/>
      <c r="E959" s="435"/>
      <c r="F959" s="435"/>
      <c r="G959" s="415"/>
      <c r="H959" s="435"/>
      <c r="I959" s="435"/>
      <c r="J959" s="435"/>
      <c r="K959" s="415"/>
      <c r="L959" s="435"/>
      <c r="M959" s="435"/>
      <c r="N959" s="435"/>
      <c r="O959" s="415"/>
      <c r="P959" s="435"/>
      <c r="Q959" s="435"/>
      <c r="R959" s="435"/>
      <c r="S959" s="415"/>
      <c r="T959" s="435"/>
      <c r="U959" s="435"/>
    </row>
    <row r="960" spans="1:44" hidden="1">
      <c r="A960" s="398" t="s">
        <v>550</v>
      </c>
      <c r="B960" s="435"/>
      <c r="C960" s="414">
        <v>318.69696969696997</v>
      </c>
      <c r="D960" s="418">
        <v>1411</v>
      </c>
      <c r="E960" s="413"/>
      <c r="F960" s="415">
        <f>ROUND(D960*C960,0)</f>
        <v>449681</v>
      </c>
      <c r="G960" s="418">
        <f>G940</f>
        <v>1442</v>
      </c>
      <c r="H960" s="413"/>
      <c r="I960" s="415">
        <f>ROUND(G960*$C960,0)</f>
        <v>459561</v>
      </c>
      <c r="J960" s="415"/>
      <c r="K960" s="418">
        <f>K940</f>
        <v>1411</v>
      </c>
      <c r="L960" s="413"/>
      <c r="M960" s="415">
        <f>ROUND(K960*$C960,0)</f>
        <v>449681</v>
      </c>
      <c r="N960" s="415"/>
      <c r="O960" s="418" t="str">
        <f>O940</f>
        <v xml:space="preserve"> </v>
      </c>
      <c r="P960" s="413"/>
      <c r="Q960" s="415">
        <f>ROUND(O960*$C960,0)</f>
        <v>0</v>
      </c>
      <c r="R960" s="415"/>
      <c r="S960" s="418" t="str">
        <f>S940</f>
        <v xml:space="preserve"> </v>
      </c>
      <c r="T960" s="413"/>
      <c r="U960" s="415">
        <f>ROUND(S960*$C960,0)</f>
        <v>0</v>
      </c>
    </row>
    <row r="961" spans="1:44" hidden="1">
      <c r="A961" s="398" t="s">
        <v>551</v>
      </c>
      <c r="B961" s="435"/>
      <c r="C961" s="414">
        <v>0</v>
      </c>
      <c r="D961" s="418">
        <v>1703</v>
      </c>
      <c r="E961" s="486"/>
      <c r="F961" s="415">
        <f>ROUND(D961*C961,0)</f>
        <v>0</v>
      </c>
      <c r="G961" s="418">
        <f>G941</f>
        <v>1743</v>
      </c>
      <c r="H961" s="486"/>
      <c r="I961" s="415">
        <f>ROUND(G961*$C961,0)</f>
        <v>0</v>
      </c>
      <c r="J961" s="415"/>
      <c r="K961" s="418">
        <f>K941</f>
        <v>1703</v>
      </c>
      <c r="L961" s="486"/>
      <c r="M961" s="415">
        <f>ROUND(K961*$C961,0)</f>
        <v>0</v>
      </c>
      <c r="N961" s="415"/>
      <c r="O961" s="418" t="str">
        <f>O941</f>
        <v xml:space="preserve"> </v>
      </c>
      <c r="P961" s="486"/>
      <c r="Q961" s="415">
        <f>ROUND(O961*$C961,0)</f>
        <v>0</v>
      </c>
      <c r="R961" s="415"/>
      <c r="S961" s="418" t="str">
        <f>S941</f>
        <v xml:space="preserve"> </v>
      </c>
      <c r="T961" s="486"/>
      <c r="U961" s="415">
        <f>ROUND(S961*$C961,0)</f>
        <v>0</v>
      </c>
    </row>
    <row r="962" spans="1:44" hidden="1">
      <c r="A962" s="398" t="s">
        <v>459</v>
      </c>
      <c r="B962" s="435"/>
      <c r="C962" s="414">
        <f>SUM(C960:C961)</f>
        <v>318.69696969696997</v>
      </c>
      <c r="D962" s="418"/>
      <c r="E962" s="413"/>
      <c r="F962" s="415" t="s">
        <v>65</v>
      </c>
      <c r="G962" s="418" t="s">
        <v>65</v>
      </c>
      <c r="H962" s="413"/>
      <c r="I962" s="415" t="s">
        <v>65</v>
      </c>
      <c r="J962" s="415"/>
      <c r="K962" s="418" t="s">
        <v>65</v>
      </c>
      <c r="L962" s="413"/>
      <c r="M962" s="415" t="s">
        <v>65</v>
      </c>
      <c r="N962" s="415"/>
      <c r="O962" s="418" t="s">
        <v>65</v>
      </c>
      <c r="P962" s="413"/>
      <c r="Q962" s="415" t="s">
        <v>65</v>
      </c>
      <c r="R962" s="415"/>
      <c r="S962" s="418" t="s">
        <v>65</v>
      </c>
      <c r="T962" s="413"/>
      <c r="U962" s="415" t="s">
        <v>65</v>
      </c>
    </row>
    <row r="963" spans="1:44" hidden="1">
      <c r="A963" s="398" t="s">
        <v>552</v>
      </c>
      <c r="B963" s="435"/>
      <c r="C963" s="414">
        <v>384073</v>
      </c>
      <c r="D963" s="418">
        <v>1.1200000000000001</v>
      </c>
      <c r="E963" s="413"/>
      <c r="F963" s="415">
        <f>ROUND(D963*C963,0)</f>
        <v>430162</v>
      </c>
      <c r="G963" s="418">
        <f>G943</f>
        <v>1.1499999999999999</v>
      </c>
      <c r="H963" s="413"/>
      <c r="I963" s="415">
        <f>ROUND(G963*$C963,0)</f>
        <v>441684</v>
      </c>
      <c r="J963" s="415"/>
      <c r="K963" s="418">
        <f>K943</f>
        <v>1.1200000000000001</v>
      </c>
      <c r="L963" s="413"/>
      <c r="M963" s="415">
        <f>ROUND(K963*$C963,0)</f>
        <v>430162</v>
      </c>
      <c r="N963" s="415"/>
      <c r="O963" s="418" t="str">
        <f>O943</f>
        <v xml:space="preserve"> </v>
      </c>
      <c r="P963" s="413"/>
      <c r="Q963" s="415">
        <f>ROUND(O963*$C963,0)</f>
        <v>0</v>
      </c>
      <c r="R963" s="415"/>
      <c r="S963" s="418" t="str">
        <f>S943</f>
        <v xml:space="preserve"> </v>
      </c>
      <c r="T963" s="413"/>
      <c r="U963" s="415">
        <f>ROUND(S963*$C963,0)</f>
        <v>0</v>
      </c>
    </row>
    <row r="964" spans="1:44" hidden="1">
      <c r="A964" s="398" t="s">
        <v>553</v>
      </c>
      <c r="B964" s="435"/>
      <c r="C964" s="414">
        <v>0</v>
      </c>
      <c r="D964" s="418">
        <v>1.01</v>
      </c>
      <c r="E964" s="413"/>
      <c r="F964" s="415">
        <f>ROUND(D964*C964,0)</f>
        <v>0</v>
      </c>
      <c r="G964" s="418">
        <f>G944</f>
        <v>1.03</v>
      </c>
      <c r="H964" s="413"/>
      <c r="I964" s="415">
        <f>ROUND(G964*$C964,0)</f>
        <v>0</v>
      </c>
      <c r="J964" s="415"/>
      <c r="K964" s="418">
        <f>K944</f>
        <v>1.01</v>
      </c>
      <c r="L964" s="413"/>
      <c r="M964" s="415">
        <f>ROUND(K964*$C964,0)</f>
        <v>0</v>
      </c>
      <c r="N964" s="415"/>
      <c r="O964" s="418" t="str">
        <f>O944</f>
        <v xml:space="preserve"> </v>
      </c>
      <c r="P964" s="413"/>
      <c r="Q964" s="415">
        <f>ROUND(O964*$C964,0)</f>
        <v>0</v>
      </c>
      <c r="R964" s="415"/>
      <c r="S964" s="418" t="str">
        <f>S944</f>
        <v xml:space="preserve"> </v>
      </c>
      <c r="T964" s="413"/>
      <c r="U964" s="415">
        <f>ROUND(S964*$C964,0)</f>
        <v>0</v>
      </c>
    </row>
    <row r="965" spans="1:44" hidden="1">
      <c r="A965" s="398" t="s">
        <v>473</v>
      </c>
      <c r="B965" s="435"/>
      <c r="C965" s="414">
        <v>287401.24137931003</v>
      </c>
      <c r="D965" s="418">
        <v>7.97</v>
      </c>
      <c r="E965" s="413"/>
      <c r="F965" s="415">
        <f>ROUND(D965*C965,0)</f>
        <v>2290588</v>
      </c>
      <c r="G965" s="418">
        <f>G945</f>
        <v>8.16</v>
      </c>
      <c r="H965" s="413"/>
      <c r="I965" s="415">
        <f>ROUND(G965*$C965,0)</f>
        <v>2345194</v>
      </c>
      <c r="J965" s="415"/>
      <c r="K965" s="418" t="e">
        <f>K945</f>
        <v>#DIV/0!</v>
      </c>
      <c r="L965" s="413"/>
      <c r="M965" s="415" t="e">
        <f>ROUND(K965*$C965,0)</f>
        <v>#DIV/0!</v>
      </c>
      <c r="N965" s="415"/>
      <c r="O965" s="418" t="e">
        <f>O945</f>
        <v>#DIV/0!</v>
      </c>
      <c r="P965" s="413"/>
      <c r="Q965" s="415" t="e">
        <f>ROUND(O965*$C965,0)</f>
        <v>#DIV/0!</v>
      </c>
      <c r="R965" s="415"/>
      <c r="S965" s="418" t="e">
        <f>S945</f>
        <v>#DIV/0!</v>
      </c>
      <c r="T965" s="413"/>
      <c r="U965" s="415" t="e">
        <f>ROUND(S965*$C965,0)</f>
        <v>#DIV/0!</v>
      </c>
    </row>
    <row r="966" spans="1:44" hidden="1">
      <c r="A966" s="398" t="s">
        <v>495</v>
      </c>
      <c r="B966" s="435"/>
      <c r="C966" s="414"/>
      <c r="D966" s="418"/>
      <c r="E966" s="413"/>
      <c r="F966" s="415"/>
      <c r="G966" s="418" t="s">
        <v>65</v>
      </c>
      <c r="H966" s="413"/>
      <c r="I966" s="415"/>
      <c r="J966" s="415"/>
      <c r="K966" s="418" t="s">
        <v>65</v>
      </c>
      <c r="L966" s="413"/>
      <c r="M966" s="415"/>
      <c r="N966" s="415"/>
      <c r="O966" s="418" t="s">
        <v>65</v>
      </c>
      <c r="P966" s="413"/>
      <c r="Q966" s="415"/>
      <c r="R966" s="415"/>
      <c r="S966" s="418" t="s">
        <v>65</v>
      </c>
      <c r="T966" s="413"/>
      <c r="U966" s="415"/>
    </row>
    <row r="967" spans="1:44" hidden="1">
      <c r="A967" s="398" t="s">
        <v>535</v>
      </c>
      <c r="B967" s="435"/>
      <c r="C967" s="414">
        <v>125244965.26665136</v>
      </c>
      <c r="D967" s="523">
        <v>4.7409999999999997</v>
      </c>
      <c r="E967" s="413" t="s">
        <v>429</v>
      </c>
      <c r="F967" s="415">
        <f>ROUND(D967/100*C967,0)</f>
        <v>5937864</v>
      </c>
      <c r="G967" s="523">
        <f>G947</f>
        <v>4.8520000000000003</v>
      </c>
      <c r="H967" s="413" t="s">
        <v>429</v>
      </c>
      <c r="I967" s="415">
        <f>ROUND(G967/100*$C967,0)</f>
        <v>6076886</v>
      </c>
      <c r="J967" s="415"/>
      <c r="K967" s="523" t="str">
        <f>K947</f>
        <v xml:space="preserve"> </v>
      </c>
      <c r="L967" s="413" t="s">
        <v>429</v>
      </c>
      <c r="M967" s="415">
        <f>ROUND(K967/100*$C967,0)</f>
        <v>0</v>
      </c>
      <c r="N967" s="415"/>
      <c r="O967" s="523" t="e">
        <f>O947</f>
        <v>#DIV/0!</v>
      </c>
      <c r="P967" s="413" t="s">
        <v>429</v>
      </c>
      <c r="Q967" s="415" t="e">
        <f>ROUND(O967/100*$C967,0)</f>
        <v>#DIV/0!</v>
      </c>
      <c r="R967" s="415"/>
      <c r="S967" s="523" t="e">
        <f>S947</f>
        <v>#DIV/0!</v>
      </c>
      <c r="T967" s="413" t="s">
        <v>429</v>
      </c>
      <c r="U967" s="415" t="e">
        <f>ROUND(S967/100*$C967,0)</f>
        <v>#DIV/0!</v>
      </c>
    </row>
    <row r="968" spans="1:44" hidden="1">
      <c r="A968" s="398" t="s">
        <v>464</v>
      </c>
      <c r="B968" s="435"/>
      <c r="C968" s="414">
        <v>30465.6363636364</v>
      </c>
      <c r="D968" s="418">
        <v>0.56000000000000005</v>
      </c>
      <c r="E968" s="413"/>
      <c r="F968" s="415">
        <f>ROUND(D968*C968,0)</f>
        <v>17061</v>
      </c>
      <c r="G968" s="418">
        <f>G948</f>
        <v>0.56999999999999995</v>
      </c>
      <c r="H968" s="413"/>
      <c r="I968" s="415">
        <f>ROUND(G968*$C968,0)</f>
        <v>17365</v>
      </c>
      <c r="J968" s="415"/>
      <c r="K968" s="418" t="str">
        <f>K948</f>
        <v xml:space="preserve"> </v>
      </c>
      <c r="L968" s="413"/>
      <c r="M968" s="415">
        <f>ROUND(K968*$C968,0)</f>
        <v>0</v>
      </c>
      <c r="N968" s="415"/>
      <c r="O968" s="418" t="e">
        <f>O948</f>
        <v>#DIV/0!</v>
      </c>
      <c r="P968" s="413"/>
      <c r="Q968" s="415" t="e">
        <f>ROUND(O968*$C968,0)</f>
        <v>#DIV/0!</v>
      </c>
      <c r="R968" s="415"/>
      <c r="S968" s="418" t="e">
        <f>S948</f>
        <v>#DIV/0!</v>
      </c>
      <c r="T968" s="413"/>
      <c r="U968" s="415" t="e">
        <f>ROUND(S968*$C968,0)</f>
        <v>#DIV/0!</v>
      </c>
    </row>
    <row r="969" spans="1:44" s="264" customFormat="1" hidden="1">
      <c r="A969" s="264" t="s">
        <v>536</v>
      </c>
      <c r="C969" s="265">
        <f>C967</f>
        <v>125244965.26665136</v>
      </c>
      <c r="D969" s="263">
        <v>0</v>
      </c>
      <c r="F969" s="266"/>
      <c r="G969" s="421">
        <f>G949</f>
        <v>0</v>
      </c>
      <c r="H969" s="267" t="s">
        <v>429</v>
      </c>
      <c r="I969" s="266">
        <f>ROUND(G969*$C969/100,0)</f>
        <v>0</v>
      </c>
      <c r="J969" s="266"/>
      <c r="K969" s="421" t="str">
        <f>K949</f>
        <v xml:space="preserve"> </v>
      </c>
      <c r="L969" s="267" t="s">
        <v>429</v>
      </c>
      <c r="M969" s="266">
        <f>ROUND(K969*$C969/100,0)</f>
        <v>0</v>
      </c>
      <c r="N969" s="266"/>
      <c r="O969" s="421" t="str">
        <f>O949</f>
        <v xml:space="preserve"> </v>
      </c>
      <c r="P969" s="267" t="s">
        <v>429</v>
      </c>
      <c r="Q969" s="266">
        <f>ROUND(O969*$C969/100,0)</f>
        <v>0</v>
      </c>
      <c r="R969" s="266"/>
      <c r="S969" s="421">
        <f>S949</f>
        <v>0</v>
      </c>
      <c r="T969" s="267" t="s">
        <v>429</v>
      </c>
      <c r="U969" s="266">
        <f>ROUND(S969*$C969/100,0)</f>
        <v>0</v>
      </c>
      <c r="W969" s="420"/>
      <c r="Z969" s="423"/>
      <c r="AA969" s="423"/>
      <c r="AR969" s="267"/>
    </row>
    <row r="970" spans="1:44" hidden="1">
      <c r="A970" s="435" t="s">
        <v>443</v>
      </c>
      <c r="B970" s="435"/>
      <c r="C970" s="414">
        <f>C967</f>
        <v>125244965.26665136</v>
      </c>
      <c r="D970" s="464"/>
      <c r="E970" s="435"/>
      <c r="F970" s="415">
        <f>SUM(F960:F968)</f>
        <v>9125356</v>
      </c>
      <c r="G970" s="464"/>
      <c r="H970" s="435"/>
      <c r="I970" s="415">
        <f>SUM(I960:I969)</f>
        <v>9340690</v>
      </c>
      <c r="J970" s="415"/>
      <c r="K970" s="464"/>
      <c r="L970" s="435"/>
      <c r="M970" s="415" t="e">
        <f>SUM(M960:M969)</f>
        <v>#DIV/0!</v>
      </c>
      <c r="N970" s="415"/>
      <c r="O970" s="464"/>
      <c r="P970" s="435"/>
      <c r="Q970" s="415" t="e">
        <f>SUM(Q960:Q969)</f>
        <v>#DIV/0!</v>
      </c>
      <c r="R970" s="415"/>
      <c r="S970" s="464"/>
      <c r="T970" s="435"/>
      <c r="U970" s="415" t="e">
        <f>SUM(U960:U969)</f>
        <v>#DIV/0!</v>
      </c>
      <c r="X970" s="431"/>
      <c r="Y970" s="431"/>
    </row>
    <row r="971" spans="1:44" hidden="1">
      <c r="A971" s="435" t="s">
        <v>413</v>
      </c>
      <c r="B971" s="435"/>
      <c r="C971" s="414">
        <f>C970/($C$970+$C$1028)*$C$1065</f>
        <v>884538.49438390473</v>
      </c>
      <c r="F971" s="475">
        <f>F970/($F$970+$F$1028)*$F$1065</f>
        <v>71149.752721287237</v>
      </c>
      <c r="I971" s="475">
        <f>F971</f>
        <v>71149.752721287237</v>
      </c>
      <c r="J971" s="413"/>
      <c r="M971" s="475" t="e">
        <f>$I$971*V955/($V955+$W$955+$X$955)</f>
        <v>#DIV/0!</v>
      </c>
      <c r="N971" s="415"/>
      <c r="Q971" s="475" t="e">
        <f>$I$971*W955/($V955+$W$955+$X$955)</f>
        <v>#DIV/0!</v>
      </c>
      <c r="R971" s="415"/>
      <c r="U971" s="475" t="e">
        <f>$I$971*X955/($V955+$W$955+$X$955)</f>
        <v>#DIV/0!</v>
      </c>
      <c r="V971" s="439"/>
      <c r="W971" s="431"/>
    </row>
    <row r="972" spans="1:44" ht="16.5" hidden="1" thickBot="1">
      <c r="A972" s="435" t="s">
        <v>444</v>
      </c>
      <c r="B972" s="435"/>
      <c r="C972" s="520">
        <f>SUM(C970)+C971</f>
        <v>126129503.76103526</v>
      </c>
      <c r="D972" s="482"/>
      <c r="E972" s="477"/>
      <c r="F972" s="478">
        <f>F970+F971</f>
        <v>9196505.7527212873</v>
      </c>
      <c r="G972" s="482"/>
      <c r="H972" s="477"/>
      <c r="I972" s="478">
        <f>I970+I971</f>
        <v>9411839.7527212873</v>
      </c>
      <c r="J972" s="413"/>
      <c r="K972" s="482"/>
      <c r="L972" s="477"/>
      <c r="M972" s="478" t="e">
        <f>M970+M971</f>
        <v>#DIV/0!</v>
      </c>
      <c r="N972" s="478"/>
      <c r="O972" s="482"/>
      <c r="P972" s="477"/>
      <c r="Q972" s="478" t="e">
        <f>Q970+Q971</f>
        <v>#DIV/0!</v>
      </c>
      <c r="R972" s="478"/>
      <c r="S972" s="482"/>
      <c r="T972" s="477"/>
      <c r="U972" s="478" t="e">
        <f>U970+U971</f>
        <v>#DIV/0!</v>
      </c>
      <c r="V972" s="440"/>
      <c r="W972" s="431"/>
      <c r="Z972" s="448"/>
    </row>
    <row r="973" spans="1:44" hidden="1">
      <c r="A973" s="435"/>
      <c r="B973" s="435"/>
      <c r="C973" s="442"/>
      <c r="D973" s="418"/>
      <c r="E973" s="435"/>
      <c r="F973" s="415"/>
      <c r="G973" s="418"/>
      <c r="H973" s="435"/>
      <c r="I973" s="483"/>
      <c r="J973" s="483"/>
      <c r="K973" s="418"/>
      <c r="L973" s="435"/>
      <c r="M973" s="483"/>
      <c r="N973" s="483"/>
      <c r="O973" s="418"/>
      <c r="P973" s="435"/>
      <c r="Q973" s="483"/>
      <c r="R973" s="483"/>
      <c r="S973" s="418"/>
      <c r="T973" s="435"/>
      <c r="U973" s="483"/>
    </row>
    <row r="974" spans="1:44" hidden="1">
      <c r="A974" s="412" t="s">
        <v>554</v>
      </c>
      <c r="B974" s="435"/>
      <c r="C974" s="435"/>
      <c r="D974" s="415"/>
      <c r="E974" s="435"/>
      <c r="F974" s="435"/>
      <c r="G974" s="415"/>
      <c r="H974" s="435"/>
      <c r="I974" s="435"/>
      <c r="J974" s="435"/>
      <c r="K974" s="415"/>
      <c r="L974" s="435"/>
      <c r="M974" s="435"/>
      <c r="N974" s="435"/>
      <c r="O974" s="415"/>
      <c r="P974" s="435"/>
      <c r="Q974" s="435"/>
      <c r="R974" s="435"/>
      <c r="S974" s="415"/>
      <c r="T974" s="435"/>
      <c r="U974" s="435"/>
    </row>
    <row r="975" spans="1:44" hidden="1">
      <c r="A975" s="398" t="s">
        <v>560</v>
      </c>
      <c r="B975" s="435"/>
      <c r="C975" s="435"/>
      <c r="D975" s="415"/>
      <c r="E975" s="435"/>
      <c r="F975" s="435"/>
      <c r="G975" s="415"/>
      <c r="H975" s="435"/>
      <c r="I975" s="435"/>
      <c r="J975" s="435"/>
      <c r="K975" s="415"/>
      <c r="L975" s="435"/>
      <c r="M975" s="435"/>
      <c r="N975" s="435"/>
      <c r="O975" s="415"/>
      <c r="P975" s="435"/>
      <c r="Q975" s="435"/>
      <c r="R975" s="435"/>
      <c r="S975" s="415"/>
      <c r="T975" s="435"/>
      <c r="U975" s="435"/>
    </row>
    <row r="976" spans="1:44" hidden="1">
      <c r="B976" s="435"/>
      <c r="C976" s="435"/>
      <c r="D976" s="415"/>
      <c r="E976" s="435"/>
      <c r="F976" s="435"/>
      <c r="G976" s="415"/>
      <c r="H976" s="435"/>
      <c r="I976" s="435"/>
      <c r="J976" s="435"/>
      <c r="K976" s="415"/>
      <c r="L976" s="435"/>
      <c r="M976" s="435"/>
      <c r="N976" s="435"/>
      <c r="O976" s="415"/>
      <c r="P976" s="435"/>
      <c r="Q976" s="435"/>
      <c r="R976" s="435"/>
      <c r="S976" s="415"/>
      <c r="T976" s="435"/>
      <c r="U976" s="435"/>
    </row>
    <row r="977" spans="1:44" hidden="1">
      <c r="A977" s="398" t="s">
        <v>458</v>
      </c>
      <c r="B977" s="435"/>
      <c r="C977" s="414"/>
      <c r="D977" s="415"/>
      <c r="E977" s="435"/>
      <c r="F977" s="435"/>
      <c r="G977" s="415"/>
      <c r="H977" s="435"/>
      <c r="I977" s="435"/>
      <c r="J977" s="435"/>
      <c r="K977" s="415"/>
      <c r="L977" s="435"/>
      <c r="M977" s="435"/>
      <c r="N977" s="435"/>
      <c r="O977" s="415"/>
      <c r="P977" s="435"/>
      <c r="Q977" s="435"/>
      <c r="R977" s="435"/>
      <c r="S977" s="415"/>
      <c r="T977" s="435"/>
      <c r="U977" s="435"/>
    </row>
    <row r="978" spans="1:44" hidden="1">
      <c r="A978" s="398" t="s">
        <v>550</v>
      </c>
      <c r="B978" s="435"/>
      <c r="C978" s="414">
        <v>332.81818181818198</v>
      </c>
      <c r="D978" s="418">
        <v>1411</v>
      </c>
      <c r="E978" s="413"/>
      <c r="F978" s="415">
        <f>ROUND(D978*C978,0)</f>
        <v>469606</v>
      </c>
      <c r="G978" s="418">
        <f>G940</f>
        <v>1442</v>
      </c>
      <c r="H978" s="413"/>
      <c r="I978" s="415">
        <f>ROUND(G978*$C978,0)</f>
        <v>479924</v>
      </c>
      <c r="J978" s="415"/>
      <c r="K978" s="418">
        <f>K940</f>
        <v>1411</v>
      </c>
      <c r="L978" s="413"/>
      <c r="M978" s="415">
        <f>ROUND(K978*$C978,0)</f>
        <v>469606</v>
      </c>
      <c r="N978" s="415"/>
      <c r="O978" s="418" t="str">
        <f>O940</f>
        <v xml:space="preserve"> </v>
      </c>
      <c r="P978" s="413"/>
      <c r="Q978" s="415">
        <f>ROUND(O978*$C978,0)</f>
        <v>0</v>
      </c>
      <c r="R978" s="415"/>
      <c r="S978" s="418" t="str">
        <f>S940</f>
        <v xml:space="preserve"> </v>
      </c>
      <c r="T978" s="413"/>
      <c r="U978" s="415">
        <f>ROUND(S978*$C978,0)</f>
        <v>0</v>
      </c>
    </row>
    <row r="979" spans="1:44" hidden="1">
      <c r="A979" s="398" t="s">
        <v>551</v>
      </c>
      <c r="B979" s="435"/>
      <c r="C979" s="414">
        <v>0</v>
      </c>
      <c r="D979" s="418">
        <v>1703</v>
      </c>
      <c r="E979" s="486"/>
      <c r="F979" s="415">
        <f>ROUND(D979*C979,0)</f>
        <v>0</v>
      </c>
      <c r="G979" s="418">
        <f>G941</f>
        <v>1743</v>
      </c>
      <c r="H979" s="486"/>
      <c r="I979" s="415">
        <f>ROUND(G979*$C979,0)</f>
        <v>0</v>
      </c>
      <c r="J979" s="415"/>
      <c r="K979" s="418">
        <f>K941</f>
        <v>1703</v>
      </c>
      <c r="L979" s="486"/>
      <c r="M979" s="415">
        <f>ROUND(K979*$C979,0)</f>
        <v>0</v>
      </c>
      <c r="N979" s="415"/>
      <c r="O979" s="418" t="str">
        <f>O941</f>
        <v xml:space="preserve"> </v>
      </c>
      <c r="P979" s="486"/>
      <c r="Q979" s="415">
        <f>ROUND(O979*$C979,0)</f>
        <v>0</v>
      </c>
      <c r="R979" s="415"/>
      <c r="S979" s="418" t="str">
        <f>S941</f>
        <v xml:space="preserve"> </v>
      </c>
      <c r="T979" s="486"/>
      <c r="U979" s="415">
        <f>ROUND(S979*$C979,0)</f>
        <v>0</v>
      </c>
    </row>
    <row r="980" spans="1:44" hidden="1">
      <c r="A980" s="398" t="s">
        <v>459</v>
      </c>
      <c r="B980" s="435"/>
      <c r="C980" s="414">
        <f>SUM(C978:C979)</f>
        <v>332.81818181818198</v>
      </c>
      <c r="D980" s="418"/>
      <c r="E980" s="413"/>
      <c r="F980" s="415" t="s">
        <v>65</v>
      </c>
      <c r="G980" s="418" t="s">
        <v>65</v>
      </c>
      <c r="H980" s="413"/>
      <c r="I980" s="415" t="s">
        <v>65</v>
      </c>
      <c r="J980" s="415"/>
      <c r="K980" s="418" t="s">
        <v>65</v>
      </c>
      <c r="L980" s="413"/>
      <c r="M980" s="415" t="s">
        <v>65</v>
      </c>
      <c r="N980" s="415"/>
      <c r="O980" s="418" t="s">
        <v>65</v>
      </c>
      <c r="P980" s="413"/>
      <c r="Q980" s="415" t="s">
        <v>65</v>
      </c>
      <c r="R980" s="415"/>
      <c r="S980" s="418" t="s">
        <v>65</v>
      </c>
      <c r="T980" s="413"/>
      <c r="U980" s="415" t="s">
        <v>65</v>
      </c>
    </row>
    <row r="981" spans="1:44" hidden="1">
      <c r="A981" s="398" t="s">
        <v>552</v>
      </c>
      <c r="B981" s="435"/>
      <c r="C981" s="414">
        <v>537406.793103448</v>
      </c>
      <c r="D981" s="418">
        <v>1.1200000000000001</v>
      </c>
      <c r="E981" s="413"/>
      <c r="F981" s="415">
        <f>ROUND(D981*C981,0)</f>
        <v>601896</v>
      </c>
      <c r="G981" s="418">
        <f>G943</f>
        <v>1.1499999999999999</v>
      </c>
      <c r="H981" s="413"/>
      <c r="I981" s="415">
        <f>ROUND(G981*$C981,0)</f>
        <v>618018</v>
      </c>
      <c r="J981" s="415"/>
      <c r="K981" s="418">
        <f>K943</f>
        <v>1.1200000000000001</v>
      </c>
      <c r="L981" s="413"/>
      <c r="M981" s="415">
        <f>ROUND(K981*$C981,0)</f>
        <v>601896</v>
      </c>
      <c r="N981" s="415"/>
      <c r="O981" s="418" t="str">
        <f>O943</f>
        <v xml:space="preserve"> </v>
      </c>
      <c r="P981" s="413"/>
      <c r="Q981" s="415">
        <f>ROUND(O981*$C981,0)</f>
        <v>0</v>
      </c>
      <c r="R981" s="415"/>
      <c r="S981" s="418" t="str">
        <f>S943</f>
        <v xml:space="preserve"> </v>
      </c>
      <c r="T981" s="413"/>
      <c r="U981" s="415">
        <f>ROUND(S981*$C981,0)</f>
        <v>0</v>
      </c>
    </row>
    <row r="982" spans="1:44" hidden="1">
      <c r="A982" s="398" t="s">
        <v>553</v>
      </c>
      <c r="B982" s="435"/>
      <c r="C982" s="414">
        <v>0</v>
      </c>
      <c r="D982" s="418">
        <v>1.01</v>
      </c>
      <c r="E982" s="413"/>
      <c r="F982" s="415">
        <f>ROUND(D982*C982,0)</f>
        <v>0</v>
      </c>
      <c r="G982" s="418">
        <f>G944</f>
        <v>1.03</v>
      </c>
      <c r="H982" s="413"/>
      <c r="I982" s="415">
        <f>ROUND(G982*$C982,0)</f>
        <v>0</v>
      </c>
      <c r="J982" s="415"/>
      <c r="K982" s="418">
        <f>K944</f>
        <v>1.01</v>
      </c>
      <c r="L982" s="413"/>
      <c r="M982" s="415">
        <f>ROUND(K982*$C982,0)</f>
        <v>0</v>
      </c>
      <c r="N982" s="415"/>
      <c r="O982" s="418" t="str">
        <f>O944</f>
        <v xml:space="preserve"> </v>
      </c>
      <c r="P982" s="413"/>
      <c r="Q982" s="415">
        <f>ROUND(O982*$C982,0)</f>
        <v>0</v>
      </c>
      <c r="R982" s="415"/>
      <c r="S982" s="418" t="str">
        <f>S944</f>
        <v xml:space="preserve"> </v>
      </c>
      <c r="T982" s="413"/>
      <c r="U982" s="415">
        <f>ROUND(S982*$C982,0)</f>
        <v>0</v>
      </c>
    </row>
    <row r="983" spans="1:44" hidden="1">
      <c r="A983" s="398" t="s">
        <v>473</v>
      </c>
      <c r="B983" s="435"/>
      <c r="C983" s="414">
        <v>465132.48275862099</v>
      </c>
      <c r="D983" s="418">
        <v>7.97</v>
      </c>
      <c r="E983" s="413"/>
      <c r="F983" s="415">
        <f>ROUND(D983*C983,0)</f>
        <v>3707106</v>
      </c>
      <c r="G983" s="418">
        <f>G945</f>
        <v>8.16</v>
      </c>
      <c r="H983" s="413"/>
      <c r="I983" s="415">
        <f>ROUND(G983*$C983,0)</f>
        <v>3795481</v>
      </c>
      <c r="J983" s="415"/>
      <c r="K983" s="418" t="e">
        <f>K945</f>
        <v>#DIV/0!</v>
      </c>
      <c r="L983" s="413"/>
      <c r="M983" s="415" t="e">
        <f>ROUND(K983*$C983,0)</f>
        <v>#DIV/0!</v>
      </c>
      <c r="N983" s="415"/>
      <c r="O983" s="418" t="e">
        <f>O945</f>
        <v>#DIV/0!</v>
      </c>
      <c r="P983" s="413"/>
      <c r="Q983" s="415" t="e">
        <f>ROUND(O983*$C983,0)</f>
        <v>#DIV/0!</v>
      </c>
      <c r="R983" s="415"/>
      <c r="S983" s="418" t="e">
        <f>S945</f>
        <v>#DIV/0!</v>
      </c>
      <c r="T983" s="413"/>
      <c r="U983" s="415" t="e">
        <f>ROUND(S983*$C983,0)</f>
        <v>#DIV/0!</v>
      </c>
    </row>
    <row r="984" spans="1:44" hidden="1">
      <c r="A984" s="398" t="s">
        <v>495</v>
      </c>
      <c r="B984" s="435"/>
      <c r="C984" s="414"/>
      <c r="D984" s="418"/>
      <c r="E984" s="413"/>
      <c r="F984" s="415"/>
      <c r="G984" s="418" t="s">
        <v>65</v>
      </c>
      <c r="H984" s="413"/>
      <c r="I984" s="415"/>
      <c r="J984" s="415"/>
      <c r="K984" s="418" t="s">
        <v>65</v>
      </c>
      <c r="L984" s="413"/>
      <c r="M984" s="415"/>
      <c r="N984" s="415"/>
      <c r="O984" s="418" t="s">
        <v>65</v>
      </c>
      <c r="P984" s="413"/>
      <c r="Q984" s="415"/>
      <c r="R984" s="415"/>
      <c r="S984" s="418" t="s">
        <v>65</v>
      </c>
      <c r="T984" s="413"/>
      <c r="U984" s="415"/>
    </row>
    <row r="985" spans="1:44" hidden="1">
      <c r="A985" s="398" t="s">
        <v>535</v>
      </c>
      <c r="B985" s="435"/>
      <c r="C985" s="414">
        <v>209700450</v>
      </c>
      <c r="D985" s="523">
        <v>4.7409999999999997</v>
      </c>
      <c r="E985" s="413" t="s">
        <v>429</v>
      </c>
      <c r="F985" s="415">
        <f>ROUND(D985/100*C985,0)</f>
        <v>9941898</v>
      </c>
      <c r="G985" s="523">
        <f>G947</f>
        <v>4.8520000000000003</v>
      </c>
      <c r="H985" s="413" t="s">
        <v>429</v>
      </c>
      <c r="I985" s="415">
        <f>ROUND(G985/100*$C985,0)</f>
        <v>10174666</v>
      </c>
      <c r="J985" s="415"/>
      <c r="K985" s="523" t="str">
        <f>K947</f>
        <v xml:space="preserve"> </v>
      </c>
      <c r="L985" s="413" t="s">
        <v>429</v>
      </c>
      <c r="M985" s="415">
        <f>ROUND(K985/100*$C985,0)</f>
        <v>0</v>
      </c>
      <c r="N985" s="415"/>
      <c r="O985" s="523" t="e">
        <f>O947</f>
        <v>#DIV/0!</v>
      </c>
      <c r="P985" s="413" t="s">
        <v>429</v>
      </c>
      <c r="Q985" s="415" t="e">
        <f>ROUND(O985/100*$C985,0)</f>
        <v>#DIV/0!</v>
      </c>
      <c r="R985" s="415"/>
      <c r="S985" s="523" t="e">
        <f>S947</f>
        <v>#DIV/0!</v>
      </c>
      <c r="T985" s="413" t="s">
        <v>429</v>
      </c>
      <c r="U985" s="415" t="e">
        <f>ROUND(S985/100*$C985,0)</f>
        <v>#DIV/0!</v>
      </c>
    </row>
    <row r="986" spans="1:44" hidden="1">
      <c r="A986" s="398" t="s">
        <v>464</v>
      </c>
      <c r="B986" s="435"/>
      <c r="C986" s="414">
        <v>129089.24242424199</v>
      </c>
      <c r="D986" s="418">
        <v>0.56000000000000005</v>
      </c>
      <c r="E986" s="413"/>
      <c r="F986" s="415">
        <f>ROUND(D986*C986,0)</f>
        <v>72290</v>
      </c>
      <c r="G986" s="418">
        <f>G948</f>
        <v>0.56999999999999995</v>
      </c>
      <c r="H986" s="413"/>
      <c r="I986" s="415">
        <f>ROUND(G986*$C986,0)</f>
        <v>73581</v>
      </c>
      <c r="J986" s="415"/>
      <c r="K986" s="418" t="str">
        <f>K948</f>
        <v xml:space="preserve"> </v>
      </c>
      <c r="L986" s="413"/>
      <c r="M986" s="415">
        <f>ROUND(K986*$C986,0)</f>
        <v>0</v>
      </c>
      <c r="N986" s="415"/>
      <c r="O986" s="418" t="e">
        <f>O948</f>
        <v>#DIV/0!</v>
      </c>
      <c r="P986" s="413"/>
      <c r="Q986" s="415" t="e">
        <f>ROUND(O986*$C986,0)</f>
        <v>#DIV/0!</v>
      </c>
      <c r="R986" s="415"/>
      <c r="S986" s="418" t="e">
        <f>S948</f>
        <v>#DIV/0!</v>
      </c>
      <c r="T986" s="413"/>
      <c r="U986" s="415" t="e">
        <f>ROUND(S986*$C986,0)</f>
        <v>#DIV/0!</v>
      </c>
    </row>
    <row r="987" spans="1:44" s="264" customFormat="1" hidden="1">
      <c r="A987" s="264" t="s">
        <v>536</v>
      </c>
      <c r="C987" s="265">
        <f>C985</f>
        <v>209700450</v>
      </c>
      <c r="D987" s="263">
        <v>0</v>
      </c>
      <c r="F987" s="266"/>
      <c r="G987" s="421">
        <f>G949</f>
        <v>0</v>
      </c>
      <c r="H987" s="267" t="s">
        <v>429</v>
      </c>
      <c r="I987" s="266">
        <f>ROUND(G987*$C987/100,0)</f>
        <v>0</v>
      </c>
      <c r="J987" s="266"/>
      <c r="K987" s="421" t="str">
        <f>K949</f>
        <v xml:space="preserve"> </v>
      </c>
      <c r="L987" s="267" t="s">
        <v>429</v>
      </c>
      <c r="M987" s="266">
        <f>ROUND(K987*$C987/100,0)</f>
        <v>0</v>
      </c>
      <c r="N987" s="266"/>
      <c r="O987" s="421" t="str">
        <f>O949</f>
        <v xml:space="preserve"> </v>
      </c>
      <c r="P987" s="267" t="s">
        <v>429</v>
      </c>
      <c r="Q987" s="266">
        <f>ROUND(O987*$C987/100,0)</f>
        <v>0</v>
      </c>
      <c r="R987" s="266"/>
      <c r="S987" s="421">
        <f>S949</f>
        <v>0</v>
      </c>
      <c r="T987" s="267" t="s">
        <v>429</v>
      </c>
      <c r="U987" s="266">
        <f>ROUND(S987*$C987/100,0)</f>
        <v>0</v>
      </c>
      <c r="W987" s="420"/>
      <c r="Z987" s="423"/>
      <c r="AA987" s="423"/>
      <c r="AR987" s="267"/>
    </row>
    <row r="988" spans="1:44" hidden="1">
      <c r="A988" s="435" t="s">
        <v>443</v>
      </c>
      <c r="B988" s="435"/>
      <c r="C988" s="414">
        <f>C985</f>
        <v>209700450</v>
      </c>
      <c r="D988" s="464"/>
      <c r="E988" s="435"/>
      <c r="F988" s="415">
        <f>SUM(F978:F986)</f>
        <v>14792796</v>
      </c>
      <c r="G988" s="464"/>
      <c r="H988" s="435"/>
      <c r="I988" s="415">
        <f>SUM(I978:I987)</f>
        <v>15141670</v>
      </c>
      <c r="J988" s="415"/>
      <c r="K988" s="464"/>
      <c r="L988" s="435"/>
      <c r="M988" s="415" t="e">
        <f>SUM(M978:M987)</f>
        <v>#DIV/0!</v>
      </c>
      <c r="N988" s="415"/>
      <c r="O988" s="464"/>
      <c r="P988" s="435"/>
      <c r="Q988" s="415" t="e">
        <f>SUM(Q978:Q987)</f>
        <v>#DIV/0!</v>
      </c>
      <c r="R988" s="415"/>
      <c r="S988" s="464"/>
      <c r="T988" s="435"/>
      <c r="U988" s="415" t="e">
        <f>SUM(U978:U987)</f>
        <v>#DIV/0!</v>
      </c>
    </row>
    <row r="989" spans="1:44" hidden="1">
      <c r="A989" s="435" t="s">
        <v>413</v>
      </c>
      <c r="B989" s="435"/>
      <c r="C989" s="414">
        <f>C988/($C$988+$C$1046)*$C$1084</f>
        <v>652001.57700801117</v>
      </c>
      <c r="F989" s="475">
        <f>F988/($F$988+$F$1046)*$F$1084</f>
        <v>46005.744370944871</v>
      </c>
      <c r="I989" s="475">
        <f>F989</f>
        <v>46005.744370944871</v>
      </c>
      <c r="J989" s="413"/>
      <c r="M989" s="475" t="e">
        <f>$I$989*V955/($V955+$W$955+$X$955)</f>
        <v>#DIV/0!</v>
      </c>
      <c r="N989" s="415"/>
      <c r="Q989" s="475" t="e">
        <f>$I$989*W955/($V955+$W$955+$X$955)</f>
        <v>#DIV/0!</v>
      </c>
      <c r="R989" s="415"/>
      <c r="U989" s="475" t="e">
        <f>$I$989*X955/($V955+$W$955+$X$955)</f>
        <v>#DIV/0!</v>
      </c>
      <c r="V989" s="439"/>
      <c r="W989" s="279"/>
    </row>
    <row r="990" spans="1:44" ht="16.5" hidden="1" thickBot="1">
      <c r="A990" s="435" t="s">
        <v>444</v>
      </c>
      <c r="B990" s="435"/>
      <c r="C990" s="520">
        <f>SUM(C988)+C989</f>
        <v>210352451.57700801</v>
      </c>
      <c r="D990" s="482"/>
      <c r="E990" s="477"/>
      <c r="F990" s="478">
        <f>F988+F989</f>
        <v>14838801.744370945</v>
      </c>
      <c r="G990" s="482"/>
      <c r="H990" s="477"/>
      <c r="I990" s="478">
        <f>I988+I989</f>
        <v>15187675.744370945</v>
      </c>
      <c r="J990" s="413"/>
      <c r="K990" s="482"/>
      <c r="L990" s="477"/>
      <c r="M990" s="478" t="e">
        <f>M988+M989</f>
        <v>#DIV/0!</v>
      </c>
      <c r="N990" s="478"/>
      <c r="O990" s="482"/>
      <c r="P990" s="477"/>
      <c r="Q990" s="478" t="e">
        <f>Q988+Q989</f>
        <v>#DIV/0!</v>
      </c>
      <c r="R990" s="478"/>
      <c r="S990" s="482"/>
      <c r="T990" s="477"/>
      <c r="U990" s="478" t="e">
        <f>U988+U989</f>
        <v>#DIV/0!</v>
      </c>
      <c r="V990" s="440"/>
      <c r="W990" s="441"/>
      <c r="Z990" s="448"/>
    </row>
    <row r="991" spans="1:44" hidden="1">
      <c r="A991" s="435"/>
      <c r="B991" s="435"/>
      <c r="C991" s="442"/>
      <c r="D991" s="418"/>
      <c r="E991" s="435"/>
      <c r="F991" s="415"/>
      <c r="G991" s="418"/>
      <c r="H991" s="435"/>
      <c r="I991" s="483"/>
      <c r="J991" s="483"/>
      <c r="K991" s="418"/>
      <c r="L991" s="435"/>
      <c r="M991" s="483"/>
      <c r="N991" s="483"/>
      <c r="O991" s="418"/>
      <c r="P991" s="435"/>
      <c r="Q991" s="483"/>
      <c r="R991" s="483"/>
      <c r="S991" s="418"/>
      <c r="T991" s="435"/>
      <c r="U991" s="483"/>
      <c r="X991" s="431"/>
      <c r="Y991" s="431"/>
    </row>
    <row r="992" spans="1:44" hidden="1">
      <c r="A992" s="435"/>
      <c r="B992" s="435"/>
      <c r="C992" s="442"/>
      <c r="D992" s="418"/>
      <c r="E992" s="435"/>
      <c r="F992" s="415"/>
      <c r="G992" s="418"/>
      <c r="H992" s="435"/>
      <c r="I992" s="483"/>
      <c r="J992" s="483"/>
      <c r="K992" s="418"/>
      <c r="L992" s="435"/>
      <c r="M992" s="483"/>
      <c r="N992" s="483"/>
      <c r="O992" s="418"/>
      <c r="P992" s="435"/>
      <c r="Q992" s="483"/>
      <c r="R992" s="483"/>
      <c r="S992" s="418"/>
      <c r="T992" s="435"/>
      <c r="U992" s="483"/>
      <c r="X992" s="431"/>
      <c r="Y992" s="431"/>
    </row>
    <row r="993" spans="1:44" hidden="1">
      <c r="A993" s="412" t="s">
        <v>554</v>
      </c>
      <c r="B993" s="435"/>
      <c r="C993" s="435"/>
      <c r="D993" s="415"/>
      <c r="E993" s="435"/>
      <c r="F993" s="435"/>
      <c r="G993" s="415"/>
      <c r="H993" s="435"/>
      <c r="I993" s="435"/>
      <c r="J993" s="435"/>
      <c r="K993" s="415"/>
      <c r="L993" s="435"/>
      <c r="M993" s="435"/>
      <c r="N993" s="435"/>
      <c r="O993" s="415"/>
      <c r="P993" s="435"/>
      <c r="Q993" s="435"/>
      <c r="R993" s="435"/>
      <c r="S993" s="415"/>
      <c r="T993" s="435"/>
      <c r="U993" s="435"/>
    </row>
    <row r="994" spans="1:44" hidden="1">
      <c r="A994" s="398" t="s">
        <v>561</v>
      </c>
      <c r="B994" s="435"/>
      <c r="C994" s="435"/>
      <c r="D994" s="415"/>
      <c r="E994" s="435"/>
      <c r="F994" s="435"/>
      <c r="G994" s="415"/>
      <c r="H994" s="435"/>
      <c r="I994" s="435"/>
      <c r="J994" s="435"/>
      <c r="K994" s="415"/>
      <c r="L994" s="435"/>
      <c r="M994" s="435"/>
      <c r="N994" s="435"/>
      <c r="O994" s="415"/>
      <c r="P994" s="435"/>
      <c r="Q994" s="435"/>
      <c r="R994" s="435"/>
      <c r="S994" s="415"/>
      <c r="T994" s="435"/>
      <c r="U994" s="435"/>
    </row>
    <row r="995" spans="1:44" hidden="1">
      <c r="A995" s="435" t="s">
        <v>65</v>
      </c>
      <c r="B995" s="435"/>
      <c r="C995" s="435"/>
      <c r="D995" s="415"/>
      <c r="E995" s="435"/>
      <c r="F995" s="435"/>
      <c r="G995" s="415"/>
      <c r="H995" s="435"/>
      <c r="I995" s="435"/>
      <c r="J995" s="435"/>
      <c r="K995" s="415"/>
      <c r="L995" s="435"/>
      <c r="M995" s="435"/>
      <c r="N995" s="435"/>
      <c r="O995" s="415"/>
      <c r="P995" s="435"/>
      <c r="Q995" s="435"/>
      <c r="R995" s="435"/>
      <c r="S995" s="415"/>
      <c r="T995" s="435"/>
      <c r="U995" s="435"/>
    </row>
    <row r="996" spans="1:44" hidden="1">
      <c r="A996" s="398" t="s">
        <v>458</v>
      </c>
      <c r="B996" s="435"/>
      <c r="C996" s="414"/>
      <c r="D996" s="415"/>
      <c r="E996" s="435"/>
      <c r="F996" s="435"/>
      <c r="G996" s="415"/>
      <c r="H996" s="435"/>
      <c r="I996" s="435"/>
      <c r="J996" s="435"/>
      <c r="K996" s="415"/>
      <c r="L996" s="435"/>
      <c r="M996" s="435"/>
      <c r="N996" s="435"/>
      <c r="O996" s="415"/>
      <c r="P996" s="435"/>
      <c r="Q996" s="435"/>
      <c r="R996" s="435"/>
      <c r="S996" s="415"/>
      <c r="T996" s="435"/>
      <c r="U996" s="435"/>
    </row>
    <row r="997" spans="1:44" hidden="1">
      <c r="A997" s="398" t="s">
        <v>550</v>
      </c>
      <c r="B997" s="435"/>
      <c r="C997" s="414">
        <f t="shared" ref="C997:C1002" si="149">C1018+C1036</f>
        <v>130.3333333333334</v>
      </c>
      <c r="D997" s="418">
        <v>1443</v>
      </c>
      <c r="E997" s="413"/>
      <c r="F997" s="415">
        <f>ROUND(D997*C997,0)</f>
        <v>188071</v>
      </c>
      <c r="G997" s="418">
        <v>1477</v>
      </c>
      <c r="H997" s="413"/>
      <c r="I997" s="415">
        <f>ROUND(G997*$C997,0)</f>
        <v>192502</v>
      </c>
      <c r="J997" s="415"/>
      <c r="K997" s="418">
        <v>1443</v>
      </c>
      <c r="L997" s="413"/>
      <c r="M997" s="415">
        <v>188071</v>
      </c>
      <c r="N997" s="415"/>
      <c r="O997" s="418" t="s">
        <v>65</v>
      </c>
      <c r="P997" s="413"/>
      <c r="Q997" s="415">
        <v>0</v>
      </c>
      <c r="R997" s="415"/>
      <c r="S997" s="418" t="s">
        <v>65</v>
      </c>
      <c r="T997" s="413"/>
      <c r="U997" s="415">
        <v>0</v>
      </c>
      <c r="X997" s="430"/>
      <c r="Y997" s="431"/>
    </row>
    <row r="998" spans="1:44" hidden="1">
      <c r="A998" s="398" t="s">
        <v>551</v>
      </c>
      <c r="B998" s="435"/>
      <c r="C998" s="414">
        <f t="shared" si="149"/>
        <v>0</v>
      </c>
      <c r="D998" s="418">
        <v>1736</v>
      </c>
      <c r="E998" s="486"/>
      <c r="F998" s="415">
        <f>ROUND(D998*C998,0)</f>
        <v>0</v>
      </c>
      <c r="G998" s="418">
        <v>1777</v>
      </c>
      <c r="H998" s="486"/>
      <c r="I998" s="415">
        <f>ROUND(G998*$C998,0)</f>
        <v>0</v>
      </c>
      <c r="J998" s="415"/>
      <c r="K998" s="418">
        <v>1736</v>
      </c>
      <c r="L998" s="486"/>
      <c r="M998" s="415">
        <v>0</v>
      </c>
      <c r="N998" s="415"/>
      <c r="O998" s="418" t="s">
        <v>65</v>
      </c>
      <c r="P998" s="486"/>
      <c r="Q998" s="415">
        <v>0</v>
      </c>
      <c r="R998" s="415"/>
      <c r="S998" s="418" t="s">
        <v>65</v>
      </c>
      <c r="T998" s="486"/>
      <c r="U998" s="415">
        <v>0</v>
      </c>
      <c r="X998" s="430"/>
      <c r="Y998" s="431"/>
    </row>
    <row r="999" spans="1:44" hidden="1">
      <c r="A999" s="398" t="s">
        <v>459</v>
      </c>
      <c r="B999" s="435"/>
      <c r="C999" s="414">
        <f t="shared" si="149"/>
        <v>130.3333333333334</v>
      </c>
      <c r="D999" s="418"/>
      <c r="E999" s="413"/>
      <c r="F999" s="415" t="s">
        <v>65</v>
      </c>
      <c r="G999" s="418" t="s">
        <v>65</v>
      </c>
      <c r="H999" s="413"/>
      <c r="I999" s="415" t="s">
        <v>65</v>
      </c>
      <c r="J999" s="415"/>
      <c r="K999" s="418" t="s">
        <v>65</v>
      </c>
      <c r="L999" s="413"/>
      <c r="M999" s="415" t="s">
        <v>65</v>
      </c>
      <c r="N999" s="415"/>
      <c r="O999" s="418" t="s">
        <v>65</v>
      </c>
      <c r="P999" s="413"/>
      <c r="Q999" s="415" t="s">
        <v>65</v>
      </c>
      <c r="R999" s="415"/>
      <c r="S999" s="418" t="s">
        <v>65</v>
      </c>
      <c r="T999" s="413"/>
      <c r="U999" s="415" t="s">
        <v>65</v>
      </c>
      <c r="X999" s="485"/>
    </row>
    <row r="1000" spans="1:44" hidden="1">
      <c r="A1000" s="398" t="s">
        <v>552</v>
      </c>
      <c r="B1000" s="435"/>
      <c r="C1000" s="414">
        <f t="shared" si="149"/>
        <v>230926.96551724101</v>
      </c>
      <c r="D1000" s="418">
        <v>0.56999999999999995</v>
      </c>
      <c r="E1000" s="413"/>
      <c r="F1000" s="415">
        <f>ROUND(D1000*C1000,0)</f>
        <v>131628</v>
      </c>
      <c r="G1000" s="418">
        <v>0.57999999999999996</v>
      </c>
      <c r="H1000" s="413"/>
      <c r="I1000" s="415">
        <f>ROUND(G1000*$C1000,0)</f>
        <v>133938</v>
      </c>
      <c r="J1000" s="415"/>
      <c r="K1000" s="418">
        <v>0.56999999999999995</v>
      </c>
      <c r="L1000" s="413"/>
      <c r="M1000" s="415">
        <v>131628</v>
      </c>
      <c r="N1000" s="415"/>
      <c r="O1000" s="418" t="s">
        <v>65</v>
      </c>
      <c r="P1000" s="413"/>
      <c r="Q1000" s="415">
        <v>0</v>
      </c>
      <c r="R1000" s="415"/>
      <c r="S1000" s="418" t="s">
        <v>65</v>
      </c>
      <c r="T1000" s="413"/>
      <c r="U1000" s="415">
        <v>0</v>
      </c>
      <c r="X1000" s="430"/>
      <c r="Y1000" s="431"/>
    </row>
    <row r="1001" spans="1:44" hidden="1">
      <c r="A1001" s="398" t="s">
        <v>553</v>
      </c>
      <c r="B1001" s="435"/>
      <c r="C1001" s="414">
        <f t="shared" si="149"/>
        <v>0</v>
      </c>
      <c r="D1001" s="418">
        <v>0.46</v>
      </c>
      <c r="E1001" s="413"/>
      <c r="F1001" s="415">
        <f>ROUND(D1001*C1001,0)</f>
        <v>0</v>
      </c>
      <c r="G1001" s="418">
        <v>0.47</v>
      </c>
      <c r="H1001" s="413"/>
      <c r="I1001" s="415">
        <f>ROUND(G1001*$C1001,0)</f>
        <v>0</v>
      </c>
      <c r="J1001" s="415"/>
      <c r="K1001" s="418">
        <v>0.46</v>
      </c>
      <c r="L1001" s="413"/>
      <c r="M1001" s="415">
        <v>0</v>
      </c>
      <c r="N1001" s="415"/>
      <c r="O1001" s="418" t="s">
        <v>65</v>
      </c>
      <c r="P1001" s="413"/>
      <c r="Q1001" s="415">
        <v>0</v>
      </c>
      <c r="R1001" s="415"/>
      <c r="S1001" s="418" t="s">
        <v>65</v>
      </c>
      <c r="T1001" s="413"/>
      <c r="U1001" s="415">
        <v>0</v>
      </c>
      <c r="X1001" s="430"/>
      <c r="Y1001" s="431"/>
    </row>
    <row r="1002" spans="1:44" hidden="1">
      <c r="A1002" s="398" t="s">
        <v>473</v>
      </c>
      <c r="B1002" s="435"/>
      <c r="C1002" s="414">
        <f t="shared" si="149"/>
        <v>187022.62068965501</v>
      </c>
      <c r="D1002" s="418">
        <v>7.79</v>
      </c>
      <c r="E1002" s="413"/>
      <c r="F1002" s="415">
        <f>ROUND(D1002*C1002,0)</f>
        <v>1456906</v>
      </c>
      <c r="G1002" s="418">
        <v>7.9799999999999995</v>
      </c>
      <c r="H1002" s="413"/>
      <c r="I1002" s="415">
        <f>ROUND(G1002*$C1002,0)</f>
        <v>1492441</v>
      </c>
      <c r="J1002" s="415"/>
      <c r="K1002" s="418" t="e">
        <v>#DIV/0!</v>
      </c>
      <c r="L1002" s="413"/>
      <c r="M1002" s="415" t="e">
        <v>#DIV/0!</v>
      </c>
      <c r="N1002" s="415"/>
      <c r="O1002" s="418" t="e">
        <v>#DIV/0!</v>
      </c>
      <c r="P1002" s="413"/>
      <c r="Q1002" s="415" t="e">
        <v>#DIV/0!</v>
      </c>
      <c r="R1002" s="415"/>
      <c r="S1002" s="418" t="e">
        <v>#DIV/0!</v>
      </c>
      <c r="T1002" s="413"/>
      <c r="U1002" s="415" t="e">
        <v>#DIV/0!</v>
      </c>
      <c r="X1002" s="430"/>
      <c r="Y1002" s="431"/>
    </row>
    <row r="1003" spans="1:44" hidden="1">
      <c r="A1003" s="398" t="s">
        <v>495</v>
      </c>
      <c r="B1003" s="435"/>
      <c r="C1003" s="414"/>
      <c r="D1003" s="418"/>
      <c r="E1003" s="413"/>
      <c r="F1003" s="415"/>
      <c r="G1003" s="418" t="s">
        <v>65</v>
      </c>
      <c r="H1003" s="413"/>
      <c r="I1003" s="415"/>
      <c r="J1003" s="415"/>
      <c r="K1003" s="418" t="s">
        <v>65</v>
      </c>
      <c r="L1003" s="413"/>
      <c r="M1003" s="415"/>
      <c r="N1003" s="415"/>
      <c r="O1003" s="418" t="s">
        <v>65</v>
      </c>
      <c r="P1003" s="413"/>
      <c r="Q1003" s="415"/>
      <c r="R1003" s="415"/>
      <c r="S1003" s="418" t="s">
        <v>65</v>
      </c>
      <c r="T1003" s="413"/>
      <c r="U1003" s="415"/>
      <c r="X1003" s="485"/>
    </row>
    <row r="1004" spans="1:44" hidden="1">
      <c r="A1004" s="398" t="s">
        <v>535</v>
      </c>
      <c r="B1004" s="435"/>
      <c r="C1004" s="414">
        <f>C1025+C1043</f>
        <v>76296887.893373474</v>
      </c>
      <c r="D1004" s="523">
        <v>4.6879999999999997</v>
      </c>
      <c r="E1004" s="413" t="s">
        <v>429</v>
      </c>
      <c r="F1004" s="415">
        <f>ROUND(D1004/100*C1004,0)</f>
        <v>3576798</v>
      </c>
      <c r="G1004" s="523">
        <v>4.798</v>
      </c>
      <c r="H1004" s="413" t="s">
        <v>429</v>
      </c>
      <c r="I1004" s="415">
        <f>ROUND(G1004/100*$C1004,0)</f>
        <v>3660725</v>
      </c>
      <c r="J1004" s="415"/>
      <c r="K1004" s="523" t="s">
        <v>65</v>
      </c>
      <c r="L1004" s="413" t="s">
        <v>65</v>
      </c>
      <c r="M1004" s="415">
        <v>0</v>
      </c>
      <c r="N1004" s="415"/>
      <c r="O1004" s="523" t="e">
        <v>#DIV/0!</v>
      </c>
      <c r="P1004" s="413" t="s">
        <v>429</v>
      </c>
      <c r="Q1004" s="415" t="e">
        <v>#DIV/0!</v>
      </c>
      <c r="R1004" s="415"/>
      <c r="S1004" s="523" t="e">
        <v>#DIV/0!</v>
      </c>
      <c r="T1004" s="413" t="s">
        <v>429</v>
      </c>
      <c r="U1004" s="415" t="e">
        <v>#DIV/0!</v>
      </c>
      <c r="X1004" s="430"/>
      <c r="Y1004" s="431"/>
    </row>
    <row r="1005" spans="1:44" hidden="1">
      <c r="A1005" s="398" t="s">
        <v>464</v>
      </c>
      <c r="B1005" s="435"/>
      <c r="C1005" s="414">
        <f>C1026+C1044</f>
        <v>15987.3939393939</v>
      </c>
      <c r="D1005" s="418">
        <v>0.55000000000000004</v>
      </c>
      <c r="E1005" s="413"/>
      <c r="F1005" s="415">
        <f>ROUND(D1005*C1005,0)</f>
        <v>8793</v>
      </c>
      <c r="G1005" s="418">
        <v>0.56000000000000005</v>
      </c>
      <c r="H1005" s="413"/>
      <c r="I1005" s="415">
        <f>ROUND(G1005*$C1005,0)</f>
        <v>8953</v>
      </c>
      <c r="J1005" s="415"/>
      <c r="K1005" s="418" t="s">
        <v>65</v>
      </c>
      <c r="L1005" s="413"/>
      <c r="M1005" s="415">
        <v>0</v>
      </c>
      <c r="N1005" s="415"/>
      <c r="O1005" s="418" t="e">
        <v>#DIV/0!</v>
      </c>
      <c r="P1005" s="413"/>
      <c r="Q1005" s="415" t="e">
        <v>#DIV/0!</v>
      </c>
      <c r="R1005" s="415"/>
      <c r="S1005" s="418" t="e">
        <v>#DIV/0!</v>
      </c>
      <c r="T1005" s="413"/>
      <c r="U1005" s="415" t="e">
        <v>#DIV/0!</v>
      </c>
      <c r="X1005" s="430"/>
      <c r="Y1005" s="431"/>
    </row>
    <row r="1006" spans="1:44" s="264" customFormat="1" hidden="1">
      <c r="A1006" s="264" t="s">
        <v>536</v>
      </c>
      <c r="C1006" s="265">
        <f>C1004</f>
        <v>76296887.893373474</v>
      </c>
      <c r="D1006" s="263">
        <v>0</v>
      </c>
      <c r="F1006" s="266"/>
      <c r="G1006" s="421">
        <v>0</v>
      </c>
      <c r="H1006" s="267" t="s">
        <v>429</v>
      </c>
      <c r="I1006" s="266">
        <f>ROUND(G1006/100*$C1006,0)</f>
        <v>0</v>
      </c>
      <c r="J1006" s="266"/>
      <c r="K1006" s="421" t="s">
        <v>65</v>
      </c>
      <c r="L1006" s="267" t="s">
        <v>65</v>
      </c>
      <c r="M1006" s="415">
        <v>0</v>
      </c>
      <c r="N1006" s="267"/>
      <c r="O1006" s="421" t="s">
        <v>65</v>
      </c>
      <c r="P1006" s="267" t="s">
        <v>65</v>
      </c>
      <c r="Q1006" s="415">
        <v>0</v>
      </c>
      <c r="R1006" s="267"/>
      <c r="S1006" s="421">
        <v>0</v>
      </c>
      <c r="T1006" s="267" t="s">
        <v>429</v>
      </c>
      <c r="U1006" s="415">
        <v>0</v>
      </c>
      <c r="V1006" s="267"/>
      <c r="W1006" s="420"/>
      <c r="Z1006" s="423"/>
      <c r="AA1006" s="423"/>
      <c r="AR1006" s="267"/>
    </row>
    <row r="1007" spans="1:44" s="308" customFormat="1" hidden="1">
      <c r="A1007" s="308" t="s">
        <v>537</v>
      </c>
      <c r="C1007" s="338"/>
      <c r="D1007" s="530">
        <v>4.6879999999999997</v>
      </c>
      <c r="E1007" s="465" t="s">
        <v>429</v>
      </c>
      <c r="F1007" s="311"/>
      <c r="G1007" s="312">
        <f>G1004+G1006</f>
        <v>4.798</v>
      </c>
      <c r="H1007" s="465" t="s">
        <v>429</v>
      </c>
      <c r="I1007" s="311"/>
      <c r="J1007" s="311"/>
      <c r="K1007" s="531" t="s">
        <v>65</v>
      </c>
      <c r="L1007" s="465" t="s">
        <v>65</v>
      </c>
      <c r="M1007" s="465"/>
      <c r="N1007" s="465"/>
      <c r="O1007" s="531" t="e">
        <f>O1004+O1006</f>
        <v>#DIV/0!</v>
      </c>
      <c r="P1007" s="465" t="s">
        <v>429</v>
      </c>
      <c r="Q1007" s="465"/>
      <c r="R1007" s="465"/>
      <c r="S1007" s="531" t="e">
        <f>S1004+S1006</f>
        <v>#DIV/0!</v>
      </c>
      <c r="T1007" s="465" t="s">
        <v>429</v>
      </c>
      <c r="U1007" s="465"/>
      <c r="V1007" s="465"/>
      <c r="W1007" s="532"/>
      <c r="X1007" s="533"/>
      <c r="Z1007" s="534"/>
      <c r="AA1007" s="534"/>
      <c r="AR1007" s="465"/>
    </row>
    <row r="1008" spans="1:44" hidden="1">
      <c r="A1008" s="435" t="s">
        <v>443</v>
      </c>
      <c r="B1008" s="435"/>
      <c r="C1008" s="414">
        <f>C1004</f>
        <v>76296887.893373474</v>
      </c>
      <c r="D1008" s="464"/>
      <c r="E1008" s="435"/>
      <c r="F1008" s="415">
        <f>SUM(F997:F1005)</f>
        <v>5362196</v>
      </c>
      <c r="G1008" s="464"/>
      <c r="H1008" s="435"/>
      <c r="I1008" s="415">
        <f>SUM(I997:I1007)</f>
        <v>5488559</v>
      </c>
      <c r="J1008" s="415"/>
      <c r="K1008" s="464"/>
      <c r="L1008" s="435"/>
      <c r="M1008" s="415" t="e">
        <f>SUM(M997:M1007)</f>
        <v>#DIV/0!</v>
      </c>
      <c r="N1008" s="415"/>
      <c r="O1008" s="464"/>
      <c r="P1008" s="435"/>
      <c r="Q1008" s="415" t="e">
        <f>SUM(Q997:Q1007)</f>
        <v>#DIV/0!</v>
      </c>
      <c r="R1008" s="415"/>
      <c r="S1008" s="464"/>
      <c r="T1008" s="435"/>
      <c r="U1008" s="415" t="e">
        <f>SUM(U997:U1007)</f>
        <v>#DIV/0!</v>
      </c>
    </row>
    <row r="1009" spans="1:24" hidden="1">
      <c r="A1009" s="435" t="s">
        <v>413</v>
      </c>
      <c r="B1009" s="435"/>
      <c r="C1009" s="414">
        <f>C1029+C1047</f>
        <v>511974.75164792698</v>
      </c>
      <c r="F1009" s="475">
        <f>F1029+F1047</f>
        <v>39171.082166675216</v>
      </c>
      <c r="I1009" s="475">
        <f>F1009</f>
        <v>39171.082166675216</v>
      </c>
      <c r="J1009" s="413"/>
      <c r="M1009" s="519" t="e">
        <f>$I$1009*V1012/(V1012+$W$1012+$X$1012)</f>
        <v>#DIV/0!</v>
      </c>
      <c r="N1009" s="415"/>
      <c r="Q1009" s="519" t="e">
        <f>$I$1009*W1012/(V1012+$W$1012+$X$1012)</f>
        <v>#DIV/0!</v>
      </c>
      <c r="R1009" s="415"/>
      <c r="U1009" s="519" t="e">
        <f>$I$1009*X1012/(V1012+$W$1012+$X$1012)</f>
        <v>#DIV/0!</v>
      </c>
      <c r="V1009" s="439"/>
      <c r="W1009" s="279"/>
    </row>
    <row r="1010" spans="1:24" ht="16.5" hidden="1" thickBot="1">
      <c r="A1010" s="435" t="s">
        <v>444</v>
      </c>
      <c r="B1010" s="435"/>
      <c r="C1010" s="520">
        <f>SUM(C1008)+C1009</f>
        <v>76808862.645021409</v>
      </c>
      <c r="D1010" s="482"/>
      <c r="E1010" s="477"/>
      <c r="F1010" s="478">
        <f>F1008+F1009</f>
        <v>5401367.0821666755</v>
      </c>
      <c r="G1010" s="482"/>
      <c r="H1010" s="477"/>
      <c r="I1010" s="478">
        <f>I1008+I1009</f>
        <v>5527730.0821666755</v>
      </c>
      <c r="J1010" s="413"/>
      <c r="K1010" s="482"/>
      <c r="L1010" s="477"/>
      <c r="M1010" s="478" t="e">
        <f>SUM(M1008:M1009)</f>
        <v>#DIV/0!</v>
      </c>
      <c r="N1010" s="478"/>
      <c r="O1010" s="482"/>
      <c r="P1010" s="477"/>
      <c r="Q1010" s="478" t="e">
        <f>SUM(Q1008:Q1009)</f>
        <v>#DIV/0!</v>
      </c>
      <c r="R1010" s="478"/>
      <c r="S1010" s="482"/>
      <c r="T1010" s="477"/>
      <c r="U1010" s="478" t="e">
        <f>SUM(U1008:U1009)</f>
        <v>#DIV/0!</v>
      </c>
      <c r="V1010" s="440"/>
      <c r="W1010" s="431"/>
      <c r="X1010" s="430"/>
    </row>
    <row r="1011" spans="1:24" hidden="1">
      <c r="A1011" s="435"/>
      <c r="B1011" s="435"/>
      <c r="C1011" s="442"/>
      <c r="D1011" s="418" t="s">
        <v>65</v>
      </c>
      <c r="E1011" s="435"/>
      <c r="F1011" s="415"/>
      <c r="G1011" s="463" t="s">
        <v>65</v>
      </c>
      <c r="H1011" s="435"/>
      <c r="I1011" s="415" t="s">
        <v>65</v>
      </c>
      <c r="J1011" s="415"/>
      <c r="K1011" s="463" t="s">
        <v>65</v>
      </c>
      <c r="L1011" s="435"/>
      <c r="M1011" s="415" t="s">
        <v>65</v>
      </c>
      <c r="N1011" s="415"/>
      <c r="O1011" s="463" t="s">
        <v>65</v>
      </c>
      <c r="P1011" s="435"/>
      <c r="Q1011" s="415" t="s">
        <v>65</v>
      </c>
      <c r="R1011" s="415"/>
      <c r="S1011" s="463" t="s">
        <v>65</v>
      </c>
      <c r="T1011" s="435"/>
      <c r="U1011" s="415" t="s">
        <v>65</v>
      </c>
      <c r="V1011" s="535"/>
      <c r="W1011" s="535"/>
      <c r="X1011" s="535"/>
    </row>
    <row r="1012" spans="1:24" hidden="1">
      <c r="A1012" s="435"/>
      <c r="B1012" s="435"/>
      <c r="C1012" s="442"/>
      <c r="D1012" s="418" t="s">
        <v>65</v>
      </c>
      <c r="E1012" s="435"/>
      <c r="F1012" s="415"/>
      <c r="G1012" s="463" t="s">
        <v>65</v>
      </c>
      <c r="H1012" s="435"/>
      <c r="I1012" s="415" t="s">
        <v>65</v>
      </c>
      <c r="J1012" s="415"/>
      <c r="K1012" s="463" t="s">
        <v>65</v>
      </c>
      <c r="L1012" s="435"/>
      <c r="M1012" s="415" t="s">
        <v>65</v>
      </c>
      <c r="N1012" s="415"/>
      <c r="O1012" s="463" t="s">
        <v>65</v>
      </c>
      <c r="P1012" s="435"/>
      <c r="Q1012" s="415" t="s">
        <v>65</v>
      </c>
      <c r="R1012" s="415"/>
      <c r="S1012" s="463" t="s">
        <v>65</v>
      </c>
      <c r="T1012" s="435"/>
      <c r="U1012" s="415" t="s">
        <v>65</v>
      </c>
      <c r="V1012" s="440"/>
      <c r="W1012" s="440"/>
      <c r="X1012" s="440"/>
    </row>
    <row r="1013" spans="1:24" hidden="1">
      <c r="A1013" s="435"/>
      <c r="B1013" s="435"/>
      <c r="C1013" s="442"/>
      <c r="D1013" s="418"/>
      <c r="E1013" s="435"/>
      <c r="F1013" s="415"/>
      <c r="G1013" s="418"/>
      <c r="H1013" s="435"/>
      <c r="I1013" s="483"/>
      <c r="J1013" s="483"/>
      <c r="K1013" s="418"/>
      <c r="L1013" s="435"/>
      <c r="M1013" s="483"/>
      <c r="N1013" s="483"/>
      <c r="O1013" s="418"/>
      <c r="P1013" s="435"/>
      <c r="Q1013" s="483"/>
      <c r="R1013" s="483"/>
      <c r="S1013" s="418"/>
      <c r="T1013" s="435"/>
      <c r="U1013" s="483"/>
    </row>
    <row r="1014" spans="1:24" hidden="1">
      <c r="A1014" s="412" t="s">
        <v>554</v>
      </c>
      <c r="B1014" s="435"/>
      <c r="C1014" s="435"/>
      <c r="D1014" s="415"/>
      <c r="E1014" s="435"/>
      <c r="F1014" s="435"/>
      <c r="G1014" s="415"/>
      <c r="H1014" s="435"/>
      <c r="I1014" s="435"/>
      <c r="J1014" s="435"/>
      <c r="K1014" s="415"/>
      <c r="L1014" s="435"/>
      <c r="M1014" s="435"/>
      <c r="N1014" s="435"/>
      <c r="O1014" s="415"/>
      <c r="P1014" s="435"/>
      <c r="Q1014" s="435"/>
      <c r="R1014" s="435"/>
      <c r="S1014" s="415"/>
      <c r="T1014" s="435"/>
      <c r="U1014" s="435"/>
    </row>
    <row r="1015" spans="1:24" hidden="1">
      <c r="A1015" s="398" t="s">
        <v>562</v>
      </c>
      <c r="B1015" s="435"/>
      <c r="C1015" s="435"/>
      <c r="D1015" s="415"/>
      <c r="E1015" s="435"/>
      <c r="F1015" s="435"/>
      <c r="G1015" s="415"/>
      <c r="H1015" s="435"/>
      <c r="I1015" s="435"/>
      <c r="J1015" s="435"/>
      <c r="K1015" s="415"/>
      <c r="L1015" s="435"/>
      <c r="M1015" s="435"/>
      <c r="N1015" s="435"/>
      <c r="O1015" s="415"/>
      <c r="P1015" s="435"/>
      <c r="Q1015" s="435"/>
      <c r="R1015" s="435"/>
      <c r="S1015" s="415"/>
      <c r="T1015" s="435"/>
      <c r="U1015" s="435"/>
    </row>
    <row r="1016" spans="1:24" hidden="1">
      <c r="A1016" s="435" t="s">
        <v>65</v>
      </c>
      <c r="B1016" s="435"/>
      <c r="C1016" s="435"/>
      <c r="D1016" s="415"/>
      <c r="E1016" s="435"/>
      <c r="F1016" s="435"/>
      <c r="G1016" s="415"/>
      <c r="H1016" s="435"/>
      <c r="I1016" s="435"/>
      <c r="J1016" s="435"/>
      <c r="K1016" s="415"/>
      <c r="L1016" s="435"/>
      <c r="M1016" s="435"/>
      <c r="N1016" s="435"/>
      <c r="O1016" s="415"/>
      <c r="P1016" s="435"/>
      <c r="Q1016" s="435"/>
      <c r="R1016" s="435"/>
      <c r="S1016" s="415"/>
      <c r="T1016" s="435"/>
      <c r="U1016" s="435"/>
    </row>
    <row r="1017" spans="1:24" hidden="1">
      <c r="A1017" s="398" t="s">
        <v>458</v>
      </c>
      <c r="B1017" s="435"/>
      <c r="C1017" s="414"/>
      <c r="D1017" s="415"/>
      <c r="E1017" s="435"/>
      <c r="F1017" s="435"/>
      <c r="G1017" s="415"/>
      <c r="H1017" s="435"/>
      <c r="I1017" s="435"/>
      <c r="J1017" s="435"/>
      <c r="K1017" s="415"/>
      <c r="L1017" s="435"/>
      <c r="M1017" s="435"/>
      <c r="N1017" s="435"/>
      <c r="O1017" s="415"/>
      <c r="P1017" s="435"/>
      <c r="Q1017" s="435"/>
      <c r="R1017" s="435"/>
      <c r="S1017" s="415"/>
      <c r="T1017" s="435"/>
      <c r="U1017" s="435"/>
    </row>
    <row r="1018" spans="1:24" hidden="1">
      <c r="A1018" s="398" t="s">
        <v>550</v>
      </c>
      <c r="B1018" s="435"/>
      <c r="C1018" s="414">
        <v>106.57575757575761</v>
      </c>
      <c r="D1018" s="418">
        <v>1443</v>
      </c>
      <c r="E1018" s="413"/>
      <c r="F1018" s="415">
        <f>ROUND(D1018*C1018,0)</f>
        <v>153789</v>
      </c>
      <c r="G1018" s="418">
        <f>G997</f>
        <v>1477</v>
      </c>
      <c r="H1018" s="413"/>
      <c r="I1018" s="415">
        <f>ROUND(G1018*$C1018,0)</f>
        <v>157412</v>
      </c>
      <c r="J1018" s="415"/>
      <c r="K1018" s="418">
        <f>K997</f>
        <v>1443</v>
      </c>
      <c r="L1018" s="413"/>
      <c r="M1018" s="415">
        <f>ROUND(K1018*$C1018,0)</f>
        <v>153789</v>
      </c>
      <c r="N1018" s="415"/>
      <c r="O1018" s="418" t="str">
        <f>O997</f>
        <v xml:space="preserve"> </v>
      </c>
      <c r="P1018" s="413"/>
      <c r="Q1018" s="415">
        <f>ROUND(O1018*$C1018,0)</f>
        <v>0</v>
      </c>
      <c r="R1018" s="415"/>
      <c r="S1018" s="418" t="str">
        <f>S997</f>
        <v xml:space="preserve"> </v>
      </c>
      <c r="T1018" s="413"/>
      <c r="U1018" s="415">
        <f>ROUND(S1018*$C1018,0)</f>
        <v>0</v>
      </c>
    </row>
    <row r="1019" spans="1:24" hidden="1">
      <c r="A1019" s="398" t="s">
        <v>551</v>
      </c>
      <c r="B1019" s="435"/>
      <c r="C1019" s="414">
        <v>0</v>
      </c>
      <c r="D1019" s="418">
        <v>1736</v>
      </c>
      <c r="E1019" s="486"/>
      <c r="F1019" s="415">
        <f>ROUND(D1019*C1019,0)</f>
        <v>0</v>
      </c>
      <c r="G1019" s="418">
        <f>G998</f>
        <v>1777</v>
      </c>
      <c r="H1019" s="486"/>
      <c r="I1019" s="415">
        <f>ROUND(G1019*$C1019,0)</f>
        <v>0</v>
      </c>
      <c r="J1019" s="415"/>
      <c r="K1019" s="418">
        <f>K998</f>
        <v>1736</v>
      </c>
      <c r="L1019" s="486"/>
      <c r="M1019" s="415">
        <f>ROUND(K1019*$C1019,0)</f>
        <v>0</v>
      </c>
      <c r="N1019" s="415"/>
      <c r="O1019" s="418" t="str">
        <f>O998</f>
        <v xml:space="preserve"> </v>
      </c>
      <c r="P1019" s="486"/>
      <c r="Q1019" s="415">
        <f>ROUND(O1019*$C1019,0)</f>
        <v>0</v>
      </c>
      <c r="R1019" s="415"/>
      <c r="S1019" s="418" t="str">
        <f>S998</f>
        <v xml:space="preserve"> </v>
      </c>
      <c r="T1019" s="486"/>
      <c r="U1019" s="415">
        <f>ROUND(S1019*$C1019,0)</f>
        <v>0</v>
      </c>
    </row>
    <row r="1020" spans="1:24" hidden="1">
      <c r="A1020" s="398" t="s">
        <v>459</v>
      </c>
      <c r="B1020" s="435"/>
      <c r="C1020" s="414">
        <f>SUM(C1018:C1019)</f>
        <v>106.57575757575761</v>
      </c>
      <c r="D1020" s="418"/>
      <c r="E1020" s="413"/>
      <c r="F1020" s="415" t="s">
        <v>65</v>
      </c>
      <c r="G1020" s="418" t="s">
        <v>65</v>
      </c>
      <c r="H1020" s="413"/>
      <c r="I1020" s="415" t="s">
        <v>65</v>
      </c>
      <c r="J1020" s="415"/>
      <c r="K1020" s="418" t="s">
        <v>65</v>
      </c>
      <c r="L1020" s="413"/>
      <c r="M1020" s="415" t="s">
        <v>65</v>
      </c>
      <c r="N1020" s="415"/>
      <c r="O1020" s="418" t="s">
        <v>65</v>
      </c>
      <c r="P1020" s="413"/>
      <c r="Q1020" s="415" t="s">
        <v>65</v>
      </c>
      <c r="R1020" s="415"/>
      <c r="S1020" s="418" t="s">
        <v>65</v>
      </c>
      <c r="T1020" s="413"/>
      <c r="U1020" s="415" t="s">
        <v>65</v>
      </c>
    </row>
    <row r="1021" spans="1:24" hidden="1">
      <c r="A1021" s="398" t="s">
        <v>552</v>
      </c>
      <c r="B1021" s="435"/>
      <c r="C1021" s="414">
        <v>201387.96551724101</v>
      </c>
      <c r="D1021" s="418">
        <v>0.56999999999999995</v>
      </c>
      <c r="E1021" s="413"/>
      <c r="F1021" s="415">
        <f>ROUND(D1021*C1021,0)</f>
        <v>114791</v>
      </c>
      <c r="G1021" s="418">
        <f>G1000</f>
        <v>0.57999999999999996</v>
      </c>
      <c r="H1021" s="413"/>
      <c r="I1021" s="415">
        <f>ROUND(G1021*$C1021,0)</f>
        <v>116805</v>
      </c>
      <c r="J1021" s="415"/>
      <c r="K1021" s="418">
        <f>K1000</f>
        <v>0.56999999999999995</v>
      </c>
      <c r="L1021" s="413"/>
      <c r="M1021" s="415">
        <f>ROUND(K1021*$C1021,0)</f>
        <v>114791</v>
      </c>
      <c r="N1021" s="415"/>
      <c r="O1021" s="418" t="str">
        <f>O1000</f>
        <v xml:space="preserve"> </v>
      </c>
      <c r="P1021" s="413"/>
      <c r="Q1021" s="415">
        <f>ROUND(O1021*$C1021,0)</f>
        <v>0</v>
      </c>
      <c r="R1021" s="415"/>
      <c r="S1021" s="418" t="str">
        <f>S1000</f>
        <v xml:space="preserve"> </v>
      </c>
      <c r="T1021" s="413"/>
      <c r="U1021" s="415">
        <f>ROUND(S1021*$C1021,0)</f>
        <v>0</v>
      </c>
    </row>
    <row r="1022" spans="1:24" hidden="1">
      <c r="A1022" s="398" t="s">
        <v>553</v>
      </c>
      <c r="B1022" s="435"/>
      <c r="C1022" s="414">
        <v>0</v>
      </c>
      <c r="D1022" s="418">
        <v>0.46</v>
      </c>
      <c r="E1022" s="413"/>
      <c r="F1022" s="415">
        <f>ROUND(D1022*C1022,0)</f>
        <v>0</v>
      </c>
      <c r="G1022" s="418">
        <f>G1001</f>
        <v>0.47</v>
      </c>
      <c r="H1022" s="413"/>
      <c r="I1022" s="415">
        <f>ROUND(G1022*$C1022,0)</f>
        <v>0</v>
      </c>
      <c r="J1022" s="415"/>
      <c r="K1022" s="418">
        <f>K1001</f>
        <v>0.46</v>
      </c>
      <c r="L1022" s="413"/>
      <c r="M1022" s="415">
        <f>ROUND(K1022*$C1022,0)</f>
        <v>0</v>
      </c>
      <c r="N1022" s="415"/>
      <c r="O1022" s="418" t="str">
        <f>O1001</f>
        <v xml:space="preserve"> </v>
      </c>
      <c r="P1022" s="413"/>
      <c r="Q1022" s="415">
        <f>ROUND(O1022*$C1022,0)</f>
        <v>0</v>
      </c>
      <c r="R1022" s="415"/>
      <c r="S1022" s="418" t="str">
        <f>S1001</f>
        <v xml:space="preserve"> </v>
      </c>
      <c r="T1022" s="413"/>
      <c r="U1022" s="415">
        <f>ROUND(S1022*$C1022,0)</f>
        <v>0</v>
      </c>
    </row>
    <row r="1023" spans="1:24" hidden="1">
      <c r="A1023" s="398" t="s">
        <v>473</v>
      </c>
      <c r="B1023" s="435"/>
      <c r="C1023" s="414">
        <v>162363.62068965501</v>
      </c>
      <c r="D1023" s="418">
        <v>7.79</v>
      </c>
      <c r="E1023" s="413"/>
      <c r="F1023" s="415">
        <f>ROUND(D1023*C1023,0)</f>
        <v>1264813</v>
      </c>
      <c r="G1023" s="418">
        <f>G1002</f>
        <v>7.9799999999999995</v>
      </c>
      <c r="H1023" s="413"/>
      <c r="I1023" s="415">
        <f>ROUND(G1023*$C1023,0)</f>
        <v>1295662</v>
      </c>
      <c r="J1023" s="415"/>
      <c r="K1023" s="418" t="e">
        <f>K1002</f>
        <v>#DIV/0!</v>
      </c>
      <c r="L1023" s="413"/>
      <c r="M1023" s="415" t="e">
        <f>ROUND(K1023*$C1023,0)</f>
        <v>#DIV/0!</v>
      </c>
      <c r="N1023" s="415"/>
      <c r="O1023" s="418" t="e">
        <f>O1002</f>
        <v>#DIV/0!</v>
      </c>
      <c r="P1023" s="413"/>
      <c r="Q1023" s="415" t="e">
        <f>ROUND(O1023*$C1023,0)</f>
        <v>#DIV/0!</v>
      </c>
      <c r="R1023" s="415"/>
      <c r="S1023" s="418" t="e">
        <f>S1002</f>
        <v>#DIV/0!</v>
      </c>
      <c r="T1023" s="413"/>
      <c r="U1023" s="415" t="e">
        <f>ROUND(S1023*$C1023,0)</f>
        <v>#DIV/0!</v>
      </c>
    </row>
    <row r="1024" spans="1:24" hidden="1">
      <c r="A1024" s="398" t="s">
        <v>495</v>
      </c>
      <c r="B1024" s="435"/>
      <c r="C1024" s="414"/>
      <c r="D1024" s="418"/>
      <c r="E1024" s="413"/>
      <c r="F1024" s="415"/>
      <c r="G1024" s="418" t="s">
        <v>65</v>
      </c>
      <c r="H1024" s="413"/>
      <c r="I1024" s="415"/>
      <c r="J1024" s="415"/>
      <c r="K1024" s="418" t="s">
        <v>65</v>
      </c>
      <c r="L1024" s="413"/>
      <c r="M1024" s="415"/>
      <c r="N1024" s="415"/>
      <c r="O1024" s="418" t="s">
        <v>65</v>
      </c>
      <c r="P1024" s="413"/>
      <c r="Q1024" s="415"/>
      <c r="R1024" s="415"/>
      <c r="S1024" s="418" t="s">
        <v>65</v>
      </c>
      <c r="T1024" s="413"/>
      <c r="U1024" s="415"/>
    </row>
    <row r="1025" spans="1:44" hidden="1">
      <c r="A1025" s="398" t="s">
        <v>535</v>
      </c>
      <c r="B1025" s="435"/>
      <c r="C1025" s="414">
        <v>69500087.893373474</v>
      </c>
      <c r="D1025" s="523">
        <v>4.6879999999999997</v>
      </c>
      <c r="E1025" s="413" t="s">
        <v>429</v>
      </c>
      <c r="F1025" s="415">
        <f>ROUND(D1025/100*C1025,0)</f>
        <v>3258164</v>
      </c>
      <c r="G1025" s="523">
        <f>G1004</f>
        <v>4.798</v>
      </c>
      <c r="H1025" s="413" t="s">
        <v>429</v>
      </c>
      <c r="I1025" s="415">
        <f>ROUND(G1025/100*$C1025,0)</f>
        <v>3334614</v>
      </c>
      <c r="J1025" s="415"/>
      <c r="K1025" s="523" t="str">
        <f>K1004</f>
        <v xml:space="preserve"> </v>
      </c>
      <c r="L1025" s="413" t="s">
        <v>429</v>
      </c>
      <c r="M1025" s="415">
        <f>ROUND(K1025/100*$C1025,0)</f>
        <v>0</v>
      </c>
      <c r="N1025" s="415"/>
      <c r="O1025" s="523" t="e">
        <f>O1004</f>
        <v>#DIV/0!</v>
      </c>
      <c r="P1025" s="413" t="s">
        <v>429</v>
      </c>
      <c r="Q1025" s="415" t="e">
        <f>ROUND(O1025/100*$C1025,0)</f>
        <v>#DIV/0!</v>
      </c>
      <c r="R1025" s="415"/>
      <c r="S1025" s="523" t="e">
        <f>S1004</f>
        <v>#DIV/0!</v>
      </c>
      <c r="T1025" s="413" t="s">
        <v>429</v>
      </c>
      <c r="U1025" s="415" t="e">
        <f>ROUND(S1025/100*$C1025,0)</f>
        <v>#DIV/0!</v>
      </c>
    </row>
    <row r="1026" spans="1:44" hidden="1">
      <c r="A1026" s="398" t="s">
        <v>464</v>
      </c>
      <c r="B1026" s="435"/>
      <c r="C1026" s="414">
        <v>14336.3939393939</v>
      </c>
      <c r="D1026" s="418">
        <v>0.55000000000000004</v>
      </c>
      <c r="E1026" s="413"/>
      <c r="F1026" s="415">
        <f>ROUND(D1026*C1026,0)</f>
        <v>7885</v>
      </c>
      <c r="G1026" s="418">
        <f>G1005</f>
        <v>0.56000000000000005</v>
      </c>
      <c r="H1026" s="413"/>
      <c r="I1026" s="415">
        <f>ROUND(G1026*$C1026,0)</f>
        <v>8028</v>
      </c>
      <c r="J1026" s="415"/>
      <c r="K1026" s="418" t="str">
        <f>K1005</f>
        <v xml:space="preserve"> </v>
      </c>
      <c r="L1026" s="413"/>
      <c r="M1026" s="415">
        <f>ROUND(K1026*$C1026,0)</f>
        <v>0</v>
      </c>
      <c r="N1026" s="415"/>
      <c r="O1026" s="418" t="e">
        <f>O1005</f>
        <v>#DIV/0!</v>
      </c>
      <c r="P1026" s="413"/>
      <c r="Q1026" s="415" t="e">
        <f>ROUND(O1026*$C1026,0)</f>
        <v>#DIV/0!</v>
      </c>
      <c r="R1026" s="415"/>
      <c r="S1026" s="418" t="e">
        <f>S1005</f>
        <v>#DIV/0!</v>
      </c>
      <c r="T1026" s="413"/>
      <c r="U1026" s="415" t="e">
        <f>ROUND(S1026*$C1026,0)</f>
        <v>#DIV/0!</v>
      </c>
    </row>
    <row r="1027" spans="1:44" s="264" customFormat="1" hidden="1">
      <c r="A1027" s="264" t="s">
        <v>536</v>
      </c>
      <c r="C1027" s="265">
        <f>C1025</f>
        <v>69500087.893373474</v>
      </c>
      <c r="D1027" s="263">
        <v>0</v>
      </c>
      <c r="F1027" s="266"/>
      <c r="G1027" s="421">
        <f>G1006</f>
        <v>0</v>
      </c>
      <c r="H1027" s="267" t="s">
        <v>429</v>
      </c>
      <c r="I1027" s="266">
        <f>ROUND(G1027/100*$C1027,0)</f>
        <v>0</v>
      </c>
      <c r="J1027" s="266"/>
      <c r="K1027" s="421" t="str">
        <f>K1006</f>
        <v xml:space="preserve"> </v>
      </c>
      <c r="L1027" s="267" t="s">
        <v>429</v>
      </c>
      <c r="M1027" s="266">
        <f>ROUND(K1027/100*$C1027,0)</f>
        <v>0</v>
      </c>
      <c r="N1027" s="266"/>
      <c r="O1027" s="421" t="str">
        <f>O1006</f>
        <v xml:space="preserve"> </v>
      </c>
      <c r="P1027" s="267" t="s">
        <v>429</v>
      </c>
      <c r="Q1027" s="266">
        <f>ROUND(O1027/100*$C1027,0)</f>
        <v>0</v>
      </c>
      <c r="R1027" s="266"/>
      <c r="S1027" s="421">
        <f>S1006</f>
        <v>0</v>
      </c>
      <c r="T1027" s="267" t="s">
        <v>429</v>
      </c>
      <c r="U1027" s="266">
        <f>ROUND(S1027/100*$C1027,0)</f>
        <v>0</v>
      </c>
      <c r="W1027" s="420"/>
      <c r="Z1027" s="423"/>
      <c r="AA1027" s="423"/>
      <c r="AR1027" s="267"/>
    </row>
    <row r="1028" spans="1:44" hidden="1">
      <c r="A1028" s="435" t="s">
        <v>443</v>
      </c>
      <c r="B1028" s="435"/>
      <c r="C1028" s="414">
        <f>C1025</f>
        <v>69500087.893373474</v>
      </c>
      <c r="D1028" s="464"/>
      <c r="E1028" s="435"/>
      <c r="F1028" s="415">
        <f>SUM(F1018:F1026)</f>
        <v>4799442</v>
      </c>
      <c r="G1028" s="464"/>
      <c r="H1028" s="435"/>
      <c r="I1028" s="415">
        <f>SUM(I1018:I1027)</f>
        <v>4912521</v>
      </c>
      <c r="J1028" s="415"/>
      <c r="K1028" s="464"/>
      <c r="L1028" s="435"/>
      <c r="M1028" s="415" t="e">
        <f>SUM(M1018:M1027)</f>
        <v>#DIV/0!</v>
      </c>
      <c r="N1028" s="415"/>
      <c r="O1028" s="464"/>
      <c r="P1028" s="435"/>
      <c r="Q1028" s="415" t="e">
        <f>SUM(Q1018:Q1027)</f>
        <v>#DIV/0!</v>
      </c>
      <c r="R1028" s="415"/>
      <c r="S1028" s="464"/>
      <c r="T1028" s="435"/>
      <c r="U1028" s="415" t="e">
        <f>SUM(U1018:U1027)</f>
        <v>#DIV/0!</v>
      </c>
    </row>
    <row r="1029" spans="1:44" hidden="1">
      <c r="A1029" s="435" t="s">
        <v>413</v>
      </c>
      <c r="B1029" s="435"/>
      <c r="C1029" s="414">
        <f>C1028/($C$970+$C$1028)*$C$1065</f>
        <v>490842.11068979814</v>
      </c>
      <c r="F1029" s="475">
        <f>F1028/($F$970+$F$1028)*$F$1065</f>
        <v>37420.908455534263</v>
      </c>
      <c r="I1029" s="475">
        <f>F1029</f>
        <v>37420.908455534263</v>
      </c>
      <c r="J1029" s="413"/>
      <c r="M1029" s="475" t="e">
        <f>$I$1029*V1012/(V1012+$W$1012+$X$1012)</f>
        <v>#DIV/0!</v>
      </c>
      <c r="N1029" s="415"/>
      <c r="Q1029" s="475" t="e">
        <f>$I$1029*W1012/(V1012+$W$1012+$X$1012)</f>
        <v>#DIV/0!</v>
      </c>
      <c r="R1029" s="415"/>
      <c r="U1029" s="475" t="e">
        <f>$I$1029*X1012/(V1012+$W$1012+$X$1012)</f>
        <v>#DIV/0!</v>
      </c>
      <c r="V1029" s="439"/>
      <c r="W1029" s="279"/>
    </row>
    <row r="1030" spans="1:44" ht="16.5" hidden="1" thickBot="1">
      <c r="A1030" s="435" t="s">
        <v>444</v>
      </c>
      <c r="B1030" s="435"/>
      <c r="C1030" s="520">
        <f>SUM(C1028)+C1029</f>
        <v>69990930.004063278</v>
      </c>
      <c r="D1030" s="482"/>
      <c r="E1030" s="477"/>
      <c r="F1030" s="478">
        <f>F1028+F1029</f>
        <v>4836862.9084555339</v>
      </c>
      <c r="G1030" s="482"/>
      <c r="H1030" s="477"/>
      <c r="I1030" s="478">
        <f>I1028+I1029</f>
        <v>4949941.9084555339</v>
      </c>
      <c r="J1030" s="413"/>
      <c r="K1030" s="482"/>
      <c r="L1030" s="477"/>
      <c r="M1030" s="478" t="e">
        <f>M1028+M1029</f>
        <v>#DIV/0!</v>
      </c>
      <c r="N1030" s="478"/>
      <c r="O1030" s="482"/>
      <c r="P1030" s="477"/>
      <c r="Q1030" s="478" t="e">
        <f>Q1028+Q1029</f>
        <v>#DIV/0!</v>
      </c>
      <c r="R1030" s="478"/>
      <c r="S1030" s="482"/>
      <c r="T1030" s="477"/>
      <c r="U1030" s="478" t="e">
        <f>U1028+U1029</f>
        <v>#DIV/0!</v>
      </c>
      <c r="V1030" s="440"/>
      <c r="W1030" s="441"/>
      <c r="Z1030" s="448"/>
    </row>
    <row r="1031" spans="1:44" hidden="1">
      <c r="A1031" s="435"/>
      <c r="B1031" s="435"/>
      <c r="C1031" s="442"/>
      <c r="D1031" s="418" t="s">
        <v>65</v>
      </c>
      <c r="E1031" s="435"/>
      <c r="F1031" s="415"/>
      <c r="G1031" s="463" t="s">
        <v>65</v>
      </c>
      <c r="H1031" s="435"/>
      <c r="I1031" s="415" t="s">
        <v>65</v>
      </c>
      <c r="J1031" s="415"/>
      <c r="K1031" s="463" t="s">
        <v>65</v>
      </c>
      <c r="L1031" s="435"/>
      <c r="M1031" s="415" t="s">
        <v>65</v>
      </c>
      <c r="N1031" s="415"/>
      <c r="O1031" s="463" t="s">
        <v>65</v>
      </c>
      <c r="P1031" s="435"/>
      <c r="Q1031" s="415" t="s">
        <v>65</v>
      </c>
      <c r="R1031" s="415"/>
      <c r="S1031" s="463" t="s">
        <v>65</v>
      </c>
      <c r="T1031" s="435"/>
      <c r="U1031" s="415" t="s">
        <v>65</v>
      </c>
    </row>
    <row r="1032" spans="1:44" hidden="1">
      <c r="A1032" s="412" t="s">
        <v>554</v>
      </c>
      <c r="B1032" s="435"/>
      <c r="C1032" s="435"/>
      <c r="D1032" s="415"/>
      <c r="E1032" s="435"/>
      <c r="F1032" s="435"/>
      <c r="G1032" s="415"/>
      <c r="H1032" s="435"/>
      <c r="I1032" s="435"/>
      <c r="J1032" s="435"/>
      <c r="K1032" s="415"/>
      <c r="L1032" s="435"/>
      <c r="M1032" s="435"/>
      <c r="N1032" s="435"/>
      <c r="O1032" s="415"/>
      <c r="P1032" s="435"/>
      <c r="Q1032" s="435"/>
      <c r="R1032" s="435"/>
      <c r="S1032" s="415"/>
      <c r="T1032" s="435"/>
      <c r="U1032" s="435"/>
    </row>
    <row r="1033" spans="1:44" hidden="1">
      <c r="A1033" s="398" t="s">
        <v>563</v>
      </c>
      <c r="B1033" s="435"/>
      <c r="C1033" s="435"/>
      <c r="D1033" s="415"/>
      <c r="E1033" s="435"/>
      <c r="F1033" s="435"/>
      <c r="G1033" s="415"/>
      <c r="H1033" s="435"/>
      <c r="I1033" s="435"/>
      <c r="J1033" s="435"/>
      <c r="K1033" s="415"/>
      <c r="L1033" s="435"/>
      <c r="M1033" s="435"/>
      <c r="N1033" s="435"/>
      <c r="O1033" s="415"/>
      <c r="P1033" s="435"/>
      <c r="Q1033" s="435"/>
      <c r="R1033" s="435"/>
      <c r="S1033" s="415"/>
      <c r="T1033" s="435"/>
      <c r="U1033" s="435"/>
    </row>
    <row r="1034" spans="1:44" hidden="1">
      <c r="A1034" s="435" t="s">
        <v>65</v>
      </c>
      <c r="B1034" s="435"/>
      <c r="C1034" s="435"/>
      <c r="D1034" s="415"/>
      <c r="E1034" s="435"/>
      <c r="F1034" s="435"/>
      <c r="G1034" s="415"/>
      <c r="H1034" s="435"/>
      <c r="I1034" s="435"/>
      <c r="J1034" s="435"/>
      <c r="K1034" s="415"/>
      <c r="L1034" s="435"/>
      <c r="M1034" s="435"/>
      <c r="N1034" s="435"/>
      <c r="O1034" s="415"/>
      <c r="P1034" s="435"/>
      <c r="Q1034" s="435"/>
      <c r="R1034" s="435"/>
      <c r="S1034" s="415"/>
      <c r="T1034" s="435"/>
      <c r="U1034" s="435"/>
    </row>
    <row r="1035" spans="1:44" hidden="1">
      <c r="A1035" s="398" t="s">
        <v>458</v>
      </c>
      <c r="B1035" s="435"/>
      <c r="C1035" s="414"/>
      <c r="D1035" s="415"/>
      <c r="E1035" s="435"/>
      <c r="F1035" s="435"/>
      <c r="G1035" s="415"/>
      <c r="H1035" s="435"/>
      <c r="I1035" s="435"/>
      <c r="J1035" s="435"/>
      <c r="K1035" s="415"/>
      <c r="L1035" s="435"/>
      <c r="M1035" s="435"/>
      <c r="N1035" s="435"/>
      <c r="O1035" s="415"/>
      <c r="P1035" s="435"/>
      <c r="Q1035" s="435"/>
      <c r="R1035" s="435"/>
      <c r="S1035" s="415"/>
      <c r="T1035" s="435"/>
      <c r="U1035" s="435"/>
    </row>
    <row r="1036" spans="1:44" hidden="1">
      <c r="A1036" s="398" t="s">
        <v>550</v>
      </c>
      <c r="B1036" s="435"/>
      <c r="C1036" s="414">
        <v>23.7575757575758</v>
      </c>
      <c r="D1036" s="418">
        <v>1443</v>
      </c>
      <c r="E1036" s="413"/>
      <c r="F1036" s="415">
        <f>ROUND(D1036*C1036,0)</f>
        <v>34282</v>
      </c>
      <c r="G1036" s="418">
        <f>G997</f>
        <v>1477</v>
      </c>
      <c r="H1036" s="413"/>
      <c r="I1036" s="415">
        <f>ROUND(G1036*$C1036,0)</f>
        <v>35090</v>
      </c>
      <c r="J1036" s="415"/>
      <c r="K1036" s="418">
        <f>K997</f>
        <v>1443</v>
      </c>
      <c r="L1036" s="413"/>
      <c r="M1036" s="415">
        <f>ROUND(K1036*$C1036,0)</f>
        <v>34282</v>
      </c>
      <c r="N1036" s="415"/>
      <c r="O1036" s="418" t="str">
        <f>O997</f>
        <v xml:space="preserve"> </v>
      </c>
      <c r="P1036" s="413"/>
      <c r="Q1036" s="415">
        <f>ROUND(O1036*$C1036,0)</f>
        <v>0</v>
      </c>
      <c r="R1036" s="415"/>
      <c r="S1036" s="418" t="str">
        <f>S997</f>
        <v xml:space="preserve"> </v>
      </c>
      <c r="T1036" s="413"/>
      <c r="U1036" s="415">
        <f>ROUND(S1036*$C1036,0)</f>
        <v>0</v>
      </c>
    </row>
    <row r="1037" spans="1:44" hidden="1">
      <c r="A1037" s="398" t="s">
        <v>551</v>
      </c>
      <c r="B1037" s="435"/>
      <c r="C1037" s="414">
        <v>0</v>
      </c>
      <c r="D1037" s="418">
        <v>1736</v>
      </c>
      <c r="E1037" s="486"/>
      <c r="F1037" s="415">
        <f>ROUND(D1037*C1037,0)</f>
        <v>0</v>
      </c>
      <c r="G1037" s="418">
        <f>G998</f>
        <v>1777</v>
      </c>
      <c r="H1037" s="486"/>
      <c r="I1037" s="415">
        <f>ROUND(G1037*$C1037,0)</f>
        <v>0</v>
      </c>
      <c r="J1037" s="415"/>
      <c r="K1037" s="418">
        <f>K998</f>
        <v>1736</v>
      </c>
      <c r="L1037" s="486"/>
      <c r="M1037" s="415">
        <f>ROUND(K1037*$C1037,0)</f>
        <v>0</v>
      </c>
      <c r="N1037" s="415"/>
      <c r="O1037" s="418" t="str">
        <f>O998</f>
        <v xml:space="preserve"> </v>
      </c>
      <c r="P1037" s="486"/>
      <c r="Q1037" s="415">
        <f>ROUND(O1037*$C1037,0)</f>
        <v>0</v>
      </c>
      <c r="R1037" s="415"/>
      <c r="S1037" s="418" t="str">
        <f>S998</f>
        <v xml:space="preserve"> </v>
      </c>
      <c r="T1037" s="486"/>
      <c r="U1037" s="415">
        <f>ROUND(S1037*$C1037,0)</f>
        <v>0</v>
      </c>
    </row>
    <row r="1038" spans="1:44" hidden="1">
      <c r="A1038" s="398" t="s">
        <v>459</v>
      </c>
      <c r="B1038" s="435"/>
      <c r="C1038" s="414">
        <f>SUM(C1036:C1037)</f>
        <v>23.7575757575758</v>
      </c>
      <c r="D1038" s="418"/>
      <c r="E1038" s="413"/>
      <c r="F1038" s="415" t="s">
        <v>65</v>
      </c>
      <c r="G1038" s="418" t="s">
        <v>65</v>
      </c>
      <c r="H1038" s="413"/>
      <c r="I1038" s="415" t="s">
        <v>65</v>
      </c>
      <c r="J1038" s="415"/>
      <c r="K1038" s="418" t="s">
        <v>65</v>
      </c>
      <c r="L1038" s="413"/>
      <c r="M1038" s="415" t="s">
        <v>65</v>
      </c>
      <c r="N1038" s="415"/>
      <c r="O1038" s="418" t="s">
        <v>65</v>
      </c>
      <c r="P1038" s="413"/>
      <c r="Q1038" s="415" t="s">
        <v>65</v>
      </c>
      <c r="R1038" s="415"/>
      <c r="S1038" s="418" t="s">
        <v>65</v>
      </c>
      <c r="T1038" s="413"/>
      <c r="U1038" s="415" t="s">
        <v>65</v>
      </c>
    </row>
    <row r="1039" spans="1:44" hidden="1">
      <c r="A1039" s="398" t="s">
        <v>552</v>
      </c>
      <c r="B1039" s="435"/>
      <c r="C1039" s="414">
        <v>29539</v>
      </c>
      <c r="D1039" s="418">
        <v>0.56999999999999995</v>
      </c>
      <c r="E1039" s="413"/>
      <c r="F1039" s="415">
        <f>ROUND(D1039*C1039,0)</f>
        <v>16837</v>
      </c>
      <c r="G1039" s="418">
        <f>G1000</f>
        <v>0.57999999999999996</v>
      </c>
      <c r="H1039" s="413"/>
      <c r="I1039" s="415">
        <f>ROUND(G1039*$C1039,0)</f>
        <v>17133</v>
      </c>
      <c r="J1039" s="415"/>
      <c r="K1039" s="418">
        <f>K1000</f>
        <v>0.56999999999999995</v>
      </c>
      <c r="L1039" s="413"/>
      <c r="M1039" s="415">
        <f>ROUND(K1039*$C1039,0)</f>
        <v>16837</v>
      </c>
      <c r="N1039" s="415"/>
      <c r="O1039" s="418" t="str">
        <f>O1000</f>
        <v xml:space="preserve"> </v>
      </c>
      <c r="P1039" s="413"/>
      <c r="Q1039" s="415">
        <f>ROUND(O1039*$C1039,0)</f>
        <v>0</v>
      </c>
      <c r="R1039" s="415"/>
      <c r="S1039" s="418" t="str">
        <f>S1000</f>
        <v xml:space="preserve"> </v>
      </c>
      <c r="T1039" s="413"/>
      <c r="U1039" s="415">
        <f>ROUND(S1039*$C1039,0)</f>
        <v>0</v>
      </c>
    </row>
    <row r="1040" spans="1:44" hidden="1">
      <c r="A1040" s="398" t="s">
        <v>553</v>
      </c>
      <c r="B1040" s="435"/>
      <c r="C1040" s="414">
        <v>0</v>
      </c>
      <c r="D1040" s="418">
        <v>0.46</v>
      </c>
      <c r="E1040" s="413"/>
      <c r="F1040" s="415">
        <f>ROUND(D1040*C1040,0)</f>
        <v>0</v>
      </c>
      <c r="G1040" s="418">
        <f>G1001</f>
        <v>0.47</v>
      </c>
      <c r="H1040" s="413"/>
      <c r="I1040" s="415">
        <f>ROUND(G1040*$C1040,0)</f>
        <v>0</v>
      </c>
      <c r="J1040" s="415"/>
      <c r="K1040" s="418">
        <f>K1001</f>
        <v>0.46</v>
      </c>
      <c r="L1040" s="413"/>
      <c r="M1040" s="415">
        <f>ROUND(K1040*$C1040,0)</f>
        <v>0</v>
      </c>
      <c r="N1040" s="415"/>
      <c r="O1040" s="418" t="str">
        <f>O1001</f>
        <v xml:space="preserve"> </v>
      </c>
      <c r="P1040" s="413"/>
      <c r="Q1040" s="415">
        <f>ROUND(O1040*$C1040,0)</f>
        <v>0</v>
      </c>
      <c r="R1040" s="415"/>
      <c r="S1040" s="418" t="str">
        <f>S1001</f>
        <v xml:space="preserve"> </v>
      </c>
      <c r="T1040" s="413"/>
      <c r="U1040" s="415">
        <f>ROUND(S1040*$C1040,0)</f>
        <v>0</v>
      </c>
    </row>
    <row r="1041" spans="1:44" hidden="1">
      <c r="A1041" s="398" t="s">
        <v>473</v>
      </c>
      <c r="B1041" s="435"/>
      <c r="C1041" s="414">
        <v>24659</v>
      </c>
      <c r="D1041" s="418">
        <v>7.79</v>
      </c>
      <c r="E1041" s="413"/>
      <c r="F1041" s="415">
        <f>ROUND(D1041*C1041,0)</f>
        <v>192094</v>
      </c>
      <c r="G1041" s="418">
        <f>G1002</f>
        <v>7.9799999999999995</v>
      </c>
      <c r="H1041" s="413"/>
      <c r="I1041" s="415">
        <f>ROUND(G1041*$C1041,0)</f>
        <v>196779</v>
      </c>
      <c r="J1041" s="415"/>
      <c r="K1041" s="418" t="e">
        <f>K1002</f>
        <v>#DIV/0!</v>
      </c>
      <c r="L1041" s="413"/>
      <c r="M1041" s="415" t="e">
        <f>ROUND(K1041*$C1041,0)</f>
        <v>#DIV/0!</v>
      </c>
      <c r="N1041" s="415"/>
      <c r="O1041" s="418" t="e">
        <f>O1002</f>
        <v>#DIV/0!</v>
      </c>
      <c r="P1041" s="413"/>
      <c r="Q1041" s="415" t="e">
        <f>ROUND(O1041*$C1041,0)</f>
        <v>#DIV/0!</v>
      </c>
      <c r="R1041" s="415"/>
      <c r="S1041" s="418" t="e">
        <f>S1002</f>
        <v>#DIV/0!</v>
      </c>
      <c r="T1041" s="413"/>
      <c r="U1041" s="415" t="e">
        <f>ROUND(S1041*$C1041,0)</f>
        <v>#DIV/0!</v>
      </c>
    </row>
    <row r="1042" spans="1:44" hidden="1">
      <c r="A1042" s="398" t="s">
        <v>495</v>
      </c>
      <c r="B1042" s="435"/>
      <c r="C1042" s="414"/>
      <c r="D1042" s="418"/>
      <c r="E1042" s="413"/>
      <c r="F1042" s="415"/>
      <c r="G1042" s="418" t="s">
        <v>65</v>
      </c>
      <c r="H1042" s="413"/>
      <c r="I1042" s="415"/>
      <c r="J1042" s="415"/>
      <c r="K1042" s="418" t="s">
        <v>65</v>
      </c>
      <c r="L1042" s="413"/>
      <c r="M1042" s="415"/>
      <c r="N1042" s="415"/>
      <c r="O1042" s="418" t="s">
        <v>65</v>
      </c>
      <c r="P1042" s="413"/>
      <c r="Q1042" s="415"/>
      <c r="R1042" s="415"/>
      <c r="S1042" s="418" t="s">
        <v>65</v>
      </c>
      <c r="T1042" s="413"/>
      <c r="U1042" s="415"/>
    </row>
    <row r="1043" spans="1:44" hidden="1">
      <c r="A1043" s="398" t="s">
        <v>535</v>
      </c>
      <c r="B1043" s="435"/>
      <c r="C1043" s="414">
        <v>6796800</v>
      </c>
      <c r="D1043" s="523">
        <v>4.6879999999999997</v>
      </c>
      <c r="E1043" s="413" t="s">
        <v>429</v>
      </c>
      <c r="F1043" s="415">
        <f>ROUND(D1043/100*C1043,0)</f>
        <v>318634</v>
      </c>
      <c r="G1043" s="523">
        <f>G1004</f>
        <v>4.798</v>
      </c>
      <c r="H1043" s="413" t="s">
        <v>429</v>
      </c>
      <c r="I1043" s="415">
        <f>ROUND(G1043/100*$C1043,0)</f>
        <v>326110</v>
      </c>
      <c r="J1043" s="415"/>
      <c r="K1043" s="523" t="str">
        <f>K1004</f>
        <v xml:space="preserve"> </v>
      </c>
      <c r="L1043" s="413" t="s">
        <v>429</v>
      </c>
      <c r="M1043" s="415">
        <f>ROUND(K1043/100*$C1043,0)</f>
        <v>0</v>
      </c>
      <c r="N1043" s="415"/>
      <c r="O1043" s="523" t="e">
        <f>O1004</f>
        <v>#DIV/0!</v>
      </c>
      <c r="P1043" s="413" t="s">
        <v>429</v>
      </c>
      <c r="Q1043" s="415" t="e">
        <f>ROUND(O1043/100*$C1043,0)</f>
        <v>#DIV/0!</v>
      </c>
      <c r="R1043" s="415"/>
      <c r="S1043" s="523" t="e">
        <f>S1004</f>
        <v>#DIV/0!</v>
      </c>
      <c r="T1043" s="413" t="s">
        <v>429</v>
      </c>
      <c r="U1043" s="415" t="e">
        <f>ROUND(S1043/100*$C1043,0)</f>
        <v>#DIV/0!</v>
      </c>
    </row>
    <row r="1044" spans="1:44" hidden="1">
      <c r="A1044" s="398" t="s">
        <v>464</v>
      </c>
      <c r="B1044" s="435"/>
      <c r="C1044" s="414">
        <v>1651</v>
      </c>
      <c r="D1044" s="418">
        <v>0.55000000000000004</v>
      </c>
      <c r="E1044" s="413"/>
      <c r="F1044" s="415">
        <f>ROUND(D1044*C1044,0)</f>
        <v>908</v>
      </c>
      <c r="G1044" s="418">
        <f>G1005</f>
        <v>0.56000000000000005</v>
      </c>
      <c r="H1044" s="413"/>
      <c r="I1044" s="415">
        <f>ROUND(G1044*$C1044,0)</f>
        <v>925</v>
      </c>
      <c r="J1044" s="415"/>
      <c r="K1044" s="418" t="str">
        <f>K1005</f>
        <v xml:space="preserve"> </v>
      </c>
      <c r="L1044" s="413"/>
      <c r="M1044" s="415">
        <f>ROUND(K1044*$C1044,0)</f>
        <v>0</v>
      </c>
      <c r="N1044" s="415"/>
      <c r="O1044" s="418" t="e">
        <f>O1005</f>
        <v>#DIV/0!</v>
      </c>
      <c r="P1044" s="413"/>
      <c r="Q1044" s="415" t="e">
        <f>ROUND(O1044*$C1044,0)</f>
        <v>#DIV/0!</v>
      </c>
      <c r="R1044" s="415"/>
      <c r="S1044" s="418" t="e">
        <f>S1005</f>
        <v>#DIV/0!</v>
      </c>
      <c r="T1044" s="413"/>
      <c r="U1044" s="415" t="e">
        <f>ROUND(S1044*$C1044,0)</f>
        <v>#DIV/0!</v>
      </c>
    </row>
    <row r="1045" spans="1:44" s="264" customFormat="1" hidden="1">
      <c r="A1045" s="264" t="s">
        <v>536</v>
      </c>
      <c r="C1045" s="265">
        <f>C1043</f>
        <v>6796800</v>
      </c>
      <c r="D1045" s="263">
        <v>0</v>
      </c>
      <c r="F1045" s="266"/>
      <c r="G1045" s="421">
        <f>G1006</f>
        <v>0</v>
      </c>
      <c r="H1045" s="267" t="s">
        <v>429</v>
      </c>
      <c r="I1045" s="266">
        <f>ROUND(G1045/100*$C1045,0)</f>
        <v>0</v>
      </c>
      <c r="J1045" s="266"/>
      <c r="K1045" s="421" t="str">
        <f>K1006</f>
        <v xml:space="preserve"> </v>
      </c>
      <c r="L1045" s="267" t="s">
        <v>429</v>
      </c>
      <c r="M1045" s="266">
        <f>ROUND(K1045/100*$C1045,0)</f>
        <v>0</v>
      </c>
      <c r="N1045" s="266"/>
      <c r="O1045" s="421" t="str">
        <f>O1006</f>
        <v xml:space="preserve"> </v>
      </c>
      <c r="P1045" s="267" t="s">
        <v>429</v>
      </c>
      <c r="Q1045" s="266">
        <f>ROUND(O1045/100*$C1045,0)</f>
        <v>0</v>
      </c>
      <c r="R1045" s="266"/>
      <c r="S1045" s="421">
        <f>S1006</f>
        <v>0</v>
      </c>
      <c r="T1045" s="267" t="s">
        <v>429</v>
      </c>
      <c r="U1045" s="266">
        <f>ROUND(S1045/100*$C1045,0)</f>
        <v>0</v>
      </c>
      <c r="W1045" s="420"/>
      <c r="Z1045" s="423"/>
      <c r="AA1045" s="423"/>
      <c r="AR1045" s="267"/>
    </row>
    <row r="1046" spans="1:44" hidden="1">
      <c r="A1046" s="435" t="s">
        <v>443</v>
      </c>
      <c r="B1046" s="435"/>
      <c r="C1046" s="414">
        <f>C1043</f>
        <v>6796800</v>
      </c>
      <c r="D1046" s="464"/>
      <c r="E1046" s="435"/>
      <c r="F1046" s="415">
        <f>SUM(F1036:F1044)</f>
        <v>562755</v>
      </c>
      <c r="G1046" s="464"/>
      <c r="H1046" s="435"/>
      <c r="I1046" s="415">
        <f>SUM(I1036:I1045)</f>
        <v>576037</v>
      </c>
      <c r="J1046" s="415"/>
      <c r="K1046" s="464"/>
      <c r="L1046" s="435"/>
      <c r="M1046" s="415" t="e">
        <f>SUM(M1036:M1045)</f>
        <v>#DIV/0!</v>
      </c>
      <c r="N1046" s="415"/>
      <c r="O1046" s="464"/>
      <c r="P1046" s="435"/>
      <c r="Q1046" s="415" t="e">
        <f>SUM(Q1036:Q1045)</f>
        <v>#DIV/0!</v>
      </c>
      <c r="R1046" s="415"/>
      <c r="S1046" s="464"/>
      <c r="T1046" s="435"/>
      <c r="U1046" s="415" t="e">
        <f>SUM(U1036:U1045)</f>
        <v>#DIV/0!</v>
      </c>
    </row>
    <row r="1047" spans="1:44" hidden="1">
      <c r="A1047" s="435" t="s">
        <v>413</v>
      </c>
      <c r="B1047" s="435"/>
      <c r="C1047" s="414">
        <f>C1046/($C$988+$C$1046)*$C$1084</f>
        <v>21132.640958128846</v>
      </c>
      <c r="F1047" s="475">
        <f>F1046/($F$988+$F$1046)*$F$1084</f>
        <v>1750.1737111409554</v>
      </c>
      <c r="I1047" s="475">
        <f>F1047</f>
        <v>1750.1737111409554</v>
      </c>
      <c r="J1047" s="413"/>
      <c r="M1047" s="475" t="e">
        <f>$I$1047*V1012/(V1012+$W$1012+$X$1012)</f>
        <v>#DIV/0!</v>
      </c>
      <c r="N1047" s="415"/>
      <c r="Q1047" s="475" t="e">
        <f>$I$1047*W1012/(V1012+$W$1012+$X$1012)</f>
        <v>#DIV/0!</v>
      </c>
      <c r="R1047" s="415"/>
      <c r="U1047" s="475" t="e">
        <f>$I$1047*X1012/(V1012+$W$1012+$X$1012)</f>
        <v>#DIV/0!</v>
      </c>
      <c r="V1047" s="439"/>
      <c r="W1047" s="279"/>
    </row>
    <row r="1048" spans="1:44" ht="16.5" hidden="1" thickBot="1">
      <c r="A1048" s="435" t="s">
        <v>444</v>
      </c>
      <c r="B1048" s="435"/>
      <c r="C1048" s="520">
        <f>SUM(C1046)+C1047</f>
        <v>6817932.6409581285</v>
      </c>
      <c r="D1048" s="482"/>
      <c r="E1048" s="477"/>
      <c r="F1048" s="478">
        <f>F1046+F1047</f>
        <v>564505.17371114099</v>
      </c>
      <c r="G1048" s="482"/>
      <c r="H1048" s="477"/>
      <c r="I1048" s="478">
        <f>I1046+I1047</f>
        <v>577787.17371114099</v>
      </c>
      <c r="J1048" s="413"/>
      <c r="K1048" s="482"/>
      <c r="L1048" s="477"/>
      <c r="M1048" s="478" t="e">
        <f>M1046+M1047</f>
        <v>#DIV/0!</v>
      </c>
      <c r="N1048" s="478"/>
      <c r="O1048" s="482"/>
      <c r="P1048" s="477"/>
      <c r="Q1048" s="478" t="e">
        <f>Q1046+Q1047</f>
        <v>#DIV/0!</v>
      </c>
      <c r="R1048" s="478"/>
      <c r="S1048" s="482"/>
      <c r="T1048" s="477"/>
      <c r="U1048" s="478" t="e">
        <f>U1046+U1047</f>
        <v>#DIV/0!</v>
      </c>
      <c r="V1048" s="440"/>
      <c r="W1048" s="441"/>
      <c r="Z1048" s="448"/>
    </row>
    <row r="1049" spans="1:44" hidden="1">
      <c r="A1049" s="435"/>
      <c r="B1049" s="435"/>
      <c r="C1049" s="442"/>
      <c r="D1049" s="418" t="s">
        <v>65</v>
      </c>
      <c r="E1049" s="435"/>
      <c r="F1049" s="415"/>
      <c r="G1049" s="463" t="s">
        <v>65</v>
      </c>
      <c r="H1049" s="435"/>
      <c r="I1049" s="415" t="s">
        <v>65</v>
      </c>
      <c r="J1049" s="415"/>
      <c r="K1049" s="463" t="s">
        <v>65</v>
      </c>
      <c r="L1049" s="435"/>
      <c r="M1049" s="415" t="s">
        <v>65</v>
      </c>
      <c r="N1049" s="415"/>
      <c r="O1049" s="463" t="s">
        <v>65</v>
      </c>
      <c r="P1049" s="435"/>
      <c r="Q1049" s="415" t="s">
        <v>65</v>
      </c>
      <c r="R1049" s="415"/>
      <c r="S1049" s="463" t="s">
        <v>65</v>
      </c>
      <c r="T1049" s="435"/>
      <c r="U1049" s="415" t="s">
        <v>65</v>
      </c>
    </row>
    <row r="1050" spans="1:44" hidden="1">
      <c r="A1050" s="412" t="s">
        <v>554</v>
      </c>
      <c r="B1050" s="435"/>
      <c r="C1050" s="435"/>
      <c r="D1050" s="415"/>
      <c r="E1050" s="435"/>
      <c r="F1050" s="435"/>
      <c r="G1050" s="415"/>
      <c r="H1050" s="435"/>
      <c r="I1050" s="435"/>
      <c r="J1050" s="435"/>
      <c r="K1050" s="415"/>
      <c r="L1050" s="435"/>
      <c r="M1050" s="435"/>
      <c r="N1050" s="435"/>
      <c r="O1050" s="415"/>
      <c r="P1050" s="435"/>
      <c r="Q1050" s="435"/>
      <c r="R1050" s="435"/>
      <c r="S1050" s="415"/>
      <c r="T1050" s="435"/>
      <c r="U1050" s="435"/>
    </row>
    <row r="1051" spans="1:44" hidden="1">
      <c r="A1051" s="398" t="s">
        <v>564</v>
      </c>
      <c r="B1051" s="435"/>
      <c r="C1051" s="435"/>
      <c r="D1051" s="415"/>
      <c r="E1051" s="435"/>
      <c r="F1051" s="435"/>
      <c r="G1051" s="415"/>
      <c r="H1051" s="435"/>
      <c r="I1051" s="435"/>
      <c r="J1051" s="435"/>
      <c r="K1051" s="415"/>
      <c r="L1051" s="435"/>
      <c r="M1051" s="435"/>
      <c r="N1051" s="435"/>
      <c r="O1051" s="415"/>
      <c r="P1051" s="435"/>
      <c r="Q1051" s="435"/>
      <c r="R1051" s="435"/>
      <c r="S1051" s="415"/>
      <c r="T1051" s="435"/>
      <c r="U1051" s="435"/>
    </row>
    <row r="1052" spans="1:44" hidden="1">
      <c r="B1052" s="435"/>
      <c r="C1052" s="435"/>
      <c r="D1052" s="415"/>
      <c r="E1052" s="435"/>
      <c r="F1052" s="435"/>
      <c r="G1052" s="415"/>
      <c r="H1052" s="435"/>
      <c r="I1052" s="435"/>
      <c r="J1052" s="435"/>
      <c r="K1052" s="415"/>
      <c r="L1052" s="435"/>
      <c r="M1052" s="435"/>
      <c r="N1052" s="435"/>
      <c r="O1052" s="415"/>
      <c r="P1052" s="435"/>
      <c r="Q1052" s="435"/>
      <c r="R1052" s="435"/>
      <c r="S1052" s="415"/>
      <c r="T1052" s="435"/>
      <c r="U1052" s="435"/>
    </row>
    <row r="1053" spans="1:44" hidden="1">
      <c r="A1053" s="398" t="s">
        <v>458</v>
      </c>
      <c r="B1053" s="435"/>
      <c r="C1053" s="414"/>
      <c r="D1053" s="415"/>
      <c r="E1053" s="435"/>
      <c r="F1053" s="435"/>
      <c r="G1053" s="415"/>
      <c r="H1053" s="435"/>
      <c r="I1053" s="435"/>
      <c r="J1053" s="435"/>
      <c r="K1053" s="415"/>
      <c r="L1053" s="435"/>
      <c r="M1053" s="435"/>
      <c r="N1053" s="435"/>
      <c r="O1053" s="415"/>
      <c r="P1053" s="435"/>
      <c r="Q1053" s="435"/>
      <c r="R1053" s="435"/>
      <c r="S1053" s="415"/>
      <c r="T1053" s="435"/>
      <c r="U1053" s="435"/>
    </row>
    <row r="1054" spans="1:44" hidden="1">
      <c r="A1054" s="398" t="s">
        <v>550</v>
      </c>
      <c r="B1054" s="435"/>
      <c r="C1054" s="414">
        <f t="shared" ref="C1054:C1059" si="150">C1018+C960</f>
        <v>425.27272727272759</v>
      </c>
      <c r="D1054" s="418"/>
      <c r="E1054" s="413"/>
      <c r="F1054" s="415">
        <f>F1018+F960</f>
        <v>603470</v>
      </c>
      <c r="G1054" s="418"/>
      <c r="H1054" s="413"/>
      <c r="I1054" s="415">
        <f>I1018+I960</f>
        <v>616973</v>
      </c>
      <c r="J1054" s="415"/>
      <c r="K1054" s="418"/>
      <c r="L1054" s="413"/>
      <c r="M1054" s="415">
        <f>M1018+M960</f>
        <v>603470</v>
      </c>
      <c r="N1054" s="415"/>
      <c r="O1054" s="418"/>
      <c r="P1054" s="413"/>
      <c r="Q1054" s="415">
        <f>Q1018+Q960</f>
        <v>0</v>
      </c>
      <c r="R1054" s="415"/>
      <c r="S1054" s="418"/>
      <c r="T1054" s="413"/>
      <c r="U1054" s="415">
        <f>U1018+U960</f>
        <v>0</v>
      </c>
    </row>
    <row r="1055" spans="1:44" hidden="1">
      <c r="A1055" s="398" t="s">
        <v>551</v>
      </c>
      <c r="B1055" s="435"/>
      <c r="C1055" s="414">
        <f t="shared" si="150"/>
        <v>0</v>
      </c>
      <c r="D1055" s="418"/>
      <c r="E1055" s="486"/>
      <c r="F1055" s="415">
        <f>F1019+F961</f>
        <v>0</v>
      </c>
      <c r="G1055" s="418"/>
      <c r="H1055" s="486"/>
      <c r="I1055" s="415">
        <f>I1019+I961</f>
        <v>0</v>
      </c>
      <c r="J1055" s="415"/>
      <c r="K1055" s="418"/>
      <c r="L1055" s="486"/>
      <c r="M1055" s="415">
        <f>M1019+M961</f>
        <v>0</v>
      </c>
      <c r="N1055" s="415"/>
      <c r="O1055" s="418"/>
      <c r="P1055" s="486"/>
      <c r="Q1055" s="415">
        <f>Q1019+Q961</f>
        <v>0</v>
      </c>
      <c r="R1055" s="415"/>
      <c r="S1055" s="418"/>
      <c r="T1055" s="486"/>
      <c r="U1055" s="415">
        <f>U1019+U961</f>
        <v>0</v>
      </c>
    </row>
    <row r="1056" spans="1:44" hidden="1">
      <c r="A1056" s="398" t="s">
        <v>459</v>
      </c>
      <c r="B1056" s="435"/>
      <c r="C1056" s="414">
        <f t="shared" si="150"/>
        <v>425.27272727272759</v>
      </c>
      <c r="D1056" s="418"/>
      <c r="E1056" s="413"/>
      <c r="F1056" s="415" t="s">
        <v>65</v>
      </c>
      <c r="G1056" s="418"/>
      <c r="H1056" s="413"/>
      <c r="I1056" s="415" t="s">
        <v>65</v>
      </c>
      <c r="J1056" s="415"/>
      <c r="K1056" s="418"/>
      <c r="L1056" s="413"/>
      <c r="M1056" s="415" t="s">
        <v>65</v>
      </c>
      <c r="N1056" s="415"/>
      <c r="O1056" s="418"/>
      <c r="P1056" s="413"/>
      <c r="Q1056" s="415" t="s">
        <v>65</v>
      </c>
      <c r="R1056" s="415"/>
      <c r="S1056" s="418"/>
      <c r="T1056" s="413"/>
      <c r="U1056" s="415" t="s">
        <v>65</v>
      </c>
    </row>
    <row r="1057" spans="1:44" hidden="1">
      <c r="A1057" s="398" t="s">
        <v>552</v>
      </c>
      <c r="B1057" s="435"/>
      <c r="C1057" s="414">
        <f t="shared" si="150"/>
        <v>585460.96551724104</v>
      </c>
      <c r="D1057" s="418"/>
      <c r="E1057" s="413"/>
      <c r="F1057" s="415">
        <f>F1021+F963</f>
        <v>544953</v>
      </c>
      <c r="G1057" s="418"/>
      <c r="H1057" s="413"/>
      <c r="I1057" s="415">
        <f>I1021+I963</f>
        <v>558489</v>
      </c>
      <c r="J1057" s="415"/>
      <c r="K1057" s="418"/>
      <c r="L1057" s="413"/>
      <c r="M1057" s="415">
        <f>M1021+M963</f>
        <v>544953</v>
      </c>
      <c r="N1057" s="415"/>
      <c r="O1057" s="418"/>
      <c r="P1057" s="413"/>
      <c r="Q1057" s="415">
        <f>Q1021+Q963</f>
        <v>0</v>
      </c>
      <c r="R1057" s="415"/>
      <c r="S1057" s="418"/>
      <c r="T1057" s="413"/>
      <c r="U1057" s="415">
        <f>U1021+U963</f>
        <v>0</v>
      </c>
    </row>
    <row r="1058" spans="1:44" hidden="1">
      <c r="A1058" s="398" t="s">
        <v>553</v>
      </c>
      <c r="B1058" s="435"/>
      <c r="C1058" s="414">
        <f t="shared" si="150"/>
        <v>0</v>
      </c>
      <c r="D1058" s="418"/>
      <c r="E1058" s="413"/>
      <c r="F1058" s="415">
        <f>F1022+F964</f>
        <v>0</v>
      </c>
      <c r="G1058" s="418"/>
      <c r="H1058" s="413"/>
      <c r="I1058" s="415">
        <f>I1022+I964</f>
        <v>0</v>
      </c>
      <c r="J1058" s="415"/>
      <c r="K1058" s="418"/>
      <c r="L1058" s="413"/>
      <c r="M1058" s="415">
        <f>M1022+M964</f>
        <v>0</v>
      </c>
      <c r="N1058" s="415"/>
      <c r="O1058" s="418"/>
      <c r="P1058" s="413"/>
      <c r="Q1058" s="415">
        <f>Q1022+Q964</f>
        <v>0</v>
      </c>
      <c r="R1058" s="415"/>
      <c r="S1058" s="418"/>
      <c r="T1058" s="413"/>
      <c r="U1058" s="415">
        <f>U1022+U964</f>
        <v>0</v>
      </c>
    </row>
    <row r="1059" spans="1:44" hidden="1">
      <c r="A1059" s="398" t="s">
        <v>473</v>
      </c>
      <c r="B1059" s="435"/>
      <c r="C1059" s="414">
        <f t="shared" si="150"/>
        <v>449764.86206896504</v>
      </c>
      <c r="D1059" s="418"/>
      <c r="E1059" s="413"/>
      <c r="F1059" s="415">
        <f>F1023+F965</f>
        <v>3555401</v>
      </c>
      <c r="G1059" s="418"/>
      <c r="H1059" s="413"/>
      <c r="I1059" s="415">
        <f>I1023+I965</f>
        <v>3640856</v>
      </c>
      <c r="J1059" s="415"/>
      <c r="K1059" s="418"/>
      <c r="L1059" s="413"/>
      <c r="M1059" s="415" t="e">
        <f>M1023+M965</f>
        <v>#DIV/0!</v>
      </c>
      <c r="N1059" s="415"/>
      <c r="O1059" s="418"/>
      <c r="P1059" s="413"/>
      <c r="Q1059" s="415" t="e">
        <f>Q1023+Q965</f>
        <v>#DIV/0!</v>
      </c>
      <c r="R1059" s="415"/>
      <c r="S1059" s="418"/>
      <c r="T1059" s="413"/>
      <c r="U1059" s="415" t="e">
        <f>U1023+U965</f>
        <v>#DIV/0!</v>
      </c>
    </row>
    <row r="1060" spans="1:44" hidden="1">
      <c r="A1060" s="398" t="s">
        <v>495</v>
      </c>
      <c r="B1060" s="435"/>
      <c r="C1060" s="414"/>
      <c r="D1060" s="418"/>
      <c r="E1060" s="413"/>
      <c r="F1060" s="415"/>
      <c r="G1060" s="418"/>
      <c r="H1060" s="413"/>
      <c r="I1060" s="415"/>
      <c r="J1060" s="415"/>
      <c r="K1060" s="418"/>
      <c r="L1060" s="413"/>
      <c r="M1060" s="415"/>
      <c r="N1060" s="415"/>
      <c r="O1060" s="418"/>
      <c r="P1060" s="413"/>
      <c r="Q1060" s="415"/>
      <c r="R1060" s="415"/>
      <c r="S1060" s="418"/>
      <c r="T1060" s="413"/>
      <c r="U1060" s="415"/>
    </row>
    <row r="1061" spans="1:44" hidden="1">
      <c r="A1061" s="398" t="s">
        <v>535</v>
      </c>
      <c r="B1061" s="435"/>
      <c r="C1061" s="414">
        <f>C1025+C967</f>
        <v>194745053.16002482</v>
      </c>
      <c r="D1061" s="523"/>
      <c r="E1061" s="413"/>
      <c r="F1061" s="415">
        <f>F1025+F967</f>
        <v>9196028</v>
      </c>
      <c r="G1061" s="523"/>
      <c r="H1061" s="413"/>
      <c r="I1061" s="415">
        <f>I1025+I967</f>
        <v>9411500</v>
      </c>
      <c r="J1061" s="415"/>
      <c r="K1061" s="523"/>
      <c r="L1061" s="413"/>
      <c r="M1061" s="415">
        <f>M1025+M967</f>
        <v>0</v>
      </c>
      <c r="N1061" s="415"/>
      <c r="O1061" s="523"/>
      <c r="P1061" s="413"/>
      <c r="Q1061" s="415" t="e">
        <f>Q1025+Q967</f>
        <v>#DIV/0!</v>
      </c>
      <c r="R1061" s="415"/>
      <c r="S1061" s="523"/>
      <c r="T1061" s="413"/>
      <c r="U1061" s="415" t="e">
        <f>U1025+U967</f>
        <v>#DIV/0!</v>
      </c>
    </row>
    <row r="1062" spans="1:44" hidden="1">
      <c r="A1062" s="398" t="s">
        <v>464</v>
      </c>
      <c r="B1062" s="435"/>
      <c r="C1062" s="414">
        <f>C1026+C968</f>
        <v>44802.030303030304</v>
      </c>
      <c r="D1062" s="418"/>
      <c r="E1062" s="413"/>
      <c r="F1062" s="415">
        <f>F1026+F968</f>
        <v>24946</v>
      </c>
      <c r="G1062" s="418"/>
      <c r="H1062" s="413"/>
      <c r="I1062" s="415">
        <f>I1026+I968</f>
        <v>25393</v>
      </c>
      <c r="J1062" s="415"/>
      <c r="K1062" s="418"/>
      <c r="L1062" s="413"/>
      <c r="M1062" s="415">
        <f>M1026+M968</f>
        <v>0</v>
      </c>
      <c r="N1062" s="415"/>
      <c r="O1062" s="418"/>
      <c r="P1062" s="413"/>
      <c r="Q1062" s="415" t="e">
        <f>Q1026+Q968</f>
        <v>#DIV/0!</v>
      </c>
      <c r="R1062" s="415"/>
      <c r="S1062" s="418"/>
      <c r="T1062" s="413"/>
      <c r="U1062" s="415" t="e">
        <f>U1026+U968</f>
        <v>#DIV/0!</v>
      </c>
    </row>
    <row r="1063" spans="1:44" s="264" customFormat="1" hidden="1">
      <c r="A1063" s="264" t="s">
        <v>536</v>
      </c>
      <c r="C1063" s="265">
        <f>C1027+C969</f>
        <v>194745053.16002482</v>
      </c>
      <c r="D1063" s="263"/>
      <c r="F1063" s="266"/>
      <c r="G1063" s="258"/>
      <c r="I1063" s="266">
        <f>I1027+I969</f>
        <v>0</v>
      </c>
      <c r="J1063" s="266"/>
      <c r="K1063" s="258"/>
      <c r="M1063" s="266">
        <f>M1027+M969</f>
        <v>0</v>
      </c>
      <c r="N1063" s="266"/>
      <c r="O1063" s="258"/>
      <c r="Q1063" s="266">
        <f>Q1027+Q969</f>
        <v>0</v>
      </c>
      <c r="R1063" s="266"/>
      <c r="S1063" s="258"/>
      <c r="U1063" s="266">
        <f>U1027+U969</f>
        <v>0</v>
      </c>
      <c r="W1063" s="420"/>
      <c r="Z1063" s="423"/>
      <c r="AA1063" s="423"/>
      <c r="AR1063" s="267"/>
    </row>
    <row r="1064" spans="1:44" hidden="1">
      <c r="A1064" s="435" t="s">
        <v>443</v>
      </c>
      <c r="B1064" s="435"/>
      <c r="C1064" s="414">
        <f>C1028+C970</f>
        <v>194745053.16002482</v>
      </c>
      <c r="D1064" s="464"/>
      <c r="E1064" s="435"/>
      <c r="F1064" s="415">
        <f>F1028+F970</f>
        <v>13924798</v>
      </c>
      <c r="G1064" s="464"/>
      <c r="H1064" s="435"/>
      <c r="I1064" s="415">
        <f>I1028+I970</f>
        <v>14253211</v>
      </c>
      <c r="J1064" s="415"/>
      <c r="K1064" s="464"/>
      <c r="L1064" s="435"/>
      <c r="M1064" s="415" t="e">
        <f>M1028+M970</f>
        <v>#DIV/0!</v>
      </c>
      <c r="N1064" s="415"/>
      <c r="O1064" s="464"/>
      <c r="P1064" s="435"/>
      <c r="Q1064" s="415" t="e">
        <f>Q1028+Q970</f>
        <v>#DIV/0!</v>
      </c>
      <c r="R1064" s="415"/>
      <c r="S1064" s="464"/>
      <c r="T1064" s="435"/>
      <c r="U1064" s="415" t="e">
        <f>U1028+U970</f>
        <v>#DIV/0!</v>
      </c>
    </row>
    <row r="1065" spans="1:44" hidden="1">
      <c r="A1065" s="435" t="s">
        <v>413</v>
      </c>
      <c r="B1065" s="435"/>
      <c r="C1065" s="474">
        <v>1375380.6050737028</v>
      </c>
      <c r="F1065" s="519">
        <v>108570.66117682151</v>
      </c>
      <c r="I1065" s="519">
        <f>F1065</f>
        <v>108570.66117682151</v>
      </c>
      <c r="J1065" s="415"/>
      <c r="M1065" s="519" t="e">
        <f>$I$1065*V1012/(V1012+$W$1012+$X$1012)</f>
        <v>#DIV/0!</v>
      </c>
      <c r="N1065" s="415"/>
      <c r="Q1065" s="519" t="e">
        <f>$I$1065*W1012/(V1012+$W$1012+$X$1012)</f>
        <v>#DIV/0!</v>
      </c>
      <c r="R1065" s="415"/>
      <c r="U1065" s="519" t="e">
        <f>$I$1065*X1012/(V1012+$W$1012+$X$1012)</f>
        <v>#DIV/0!</v>
      </c>
      <c r="V1065" s="439"/>
      <c r="W1065" s="279"/>
    </row>
    <row r="1066" spans="1:44" ht="16.5" hidden="1" thickBot="1">
      <c r="A1066" s="435" t="s">
        <v>444</v>
      </c>
      <c r="B1066" s="435"/>
      <c r="C1066" s="536">
        <f>C1064+C1065</f>
        <v>196120433.76509851</v>
      </c>
      <c r="D1066" s="482"/>
      <c r="E1066" s="477"/>
      <c r="F1066" s="529">
        <f>F1064+F1065</f>
        <v>14033368.661176821</v>
      </c>
      <c r="G1066" s="482"/>
      <c r="H1066" s="477"/>
      <c r="I1066" s="529">
        <f>I1064+I1065</f>
        <v>14361781.661176821</v>
      </c>
      <c r="J1066" s="415"/>
      <c r="K1066" s="482"/>
      <c r="L1066" s="477"/>
      <c r="M1066" s="529" t="e">
        <f>M1064+M1065</f>
        <v>#DIV/0!</v>
      </c>
      <c r="N1066" s="415"/>
      <c r="O1066" s="482"/>
      <c r="P1066" s="477"/>
      <c r="Q1066" s="529" t="e">
        <f>Q1064+Q1065</f>
        <v>#DIV/0!</v>
      </c>
      <c r="R1066" s="415"/>
      <c r="S1066" s="482"/>
      <c r="T1066" s="477"/>
      <c r="U1066" s="529" t="e">
        <f>U1064+U1065</f>
        <v>#DIV/0!</v>
      </c>
      <c r="V1066" s="440"/>
      <c r="W1066" s="441"/>
    </row>
    <row r="1067" spans="1:44" hidden="1">
      <c r="A1067" s="435"/>
      <c r="B1067" s="435"/>
      <c r="C1067" s="442"/>
      <c r="D1067" s="418" t="s">
        <v>65</v>
      </c>
      <c r="E1067" s="435"/>
      <c r="F1067" s="415"/>
      <c r="G1067" s="463" t="s">
        <v>65</v>
      </c>
      <c r="H1067" s="435"/>
      <c r="I1067" s="415" t="s">
        <v>65</v>
      </c>
      <c r="J1067" s="415"/>
      <c r="K1067" s="463" t="s">
        <v>65</v>
      </c>
      <c r="L1067" s="435"/>
      <c r="M1067" s="415" t="s">
        <v>65</v>
      </c>
      <c r="N1067" s="415"/>
      <c r="O1067" s="463" t="s">
        <v>65</v>
      </c>
      <c r="P1067" s="435"/>
      <c r="Q1067" s="415" t="s">
        <v>65</v>
      </c>
      <c r="R1067" s="415"/>
      <c r="S1067" s="463" t="s">
        <v>65</v>
      </c>
      <c r="T1067" s="435"/>
      <c r="U1067" s="415" t="s">
        <v>65</v>
      </c>
    </row>
    <row r="1068" spans="1:44" hidden="1">
      <c r="A1068" s="435"/>
      <c r="B1068" s="435"/>
      <c r="C1068" s="442"/>
      <c r="D1068" s="418"/>
      <c r="E1068" s="435"/>
      <c r="F1068" s="415"/>
      <c r="G1068" s="418"/>
      <c r="H1068" s="435"/>
      <c r="I1068" s="483"/>
      <c r="J1068" s="483"/>
      <c r="K1068" s="418"/>
      <c r="L1068" s="435"/>
      <c r="M1068" s="483"/>
      <c r="N1068" s="483"/>
      <c r="O1068" s="418"/>
      <c r="P1068" s="435"/>
      <c r="Q1068" s="483"/>
      <c r="R1068" s="483"/>
      <c r="S1068" s="418"/>
      <c r="T1068" s="435"/>
      <c r="U1068" s="483"/>
    </row>
    <row r="1069" spans="1:44" hidden="1">
      <c r="A1069" s="412" t="s">
        <v>554</v>
      </c>
      <c r="B1069" s="435"/>
      <c r="C1069" s="435"/>
      <c r="D1069" s="415"/>
      <c r="E1069" s="435"/>
      <c r="F1069" s="435"/>
      <c r="G1069" s="415"/>
      <c r="H1069" s="435"/>
      <c r="I1069" s="435"/>
      <c r="J1069" s="435"/>
      <c r="K1069" s="415"/>
      <c r="L1069" s="435"/>
      <c r="M1069" s="435"/>
      <c r="N1069" s="435"/>
      <c r="O1069" s="415"/>
      <c r="P1069" s="435"/>
      <c r="Q1069" s="435"/>
      <c r="R1069" s="435"/>
      <c r="S1069" s="415"/>
      <c r="T1069" s="435"/>
      <c r="U1069" s="435"/>
    </row>
    <row r="1070" spans="1:44" hidden="1">
      <c r="A1070" s="398" t="s">
        <v>565</v>
      </c>
      <c r="B1070" s="435"/>
      <c r="C1070" s="435"/>
      <c r="D1070" s="415"/>
      <c r="E1070" s="435"/>
      <c r="F1070" s="435"/>
      <c r="G1070" s="415"/>
      <c r="H1070" s="435"/>
      <c r="I1070" s="435"/>
      <c r="J1070" s="435"/>
      <c r="K1070" s="415"/>
      <c r="L1070" s="435"/>
      <c r="M1070" s="435"/>
      <c r="N1070" s="435"/>
      <c r="O1070" s="415"/>
      <c r="P1070" s="435"/>
      <c r="Q1070" s="435"/>
      <c r="R1070" s="435"/>
      <c r="S1070" s="415"/>
      <c r="T1070" s="435"/>
      <c r="U1070" s="435"/>
    </row>
    <row r="1071" spans="1:44" hidden="1">
      <c r="B1071" s="435"/>
      <c r="C1071" s="435"/>
      <c r="D1071" s="415"/>
      <c r="E1071" s="435"/>
      <c r="F1071" s="435"/>
      <c r="G1071" s="415"/>
      <c r="H1071" s="435"/>
      <c r="I1071" s="435"/>
      <c r="J1071" s="435"/>
      <c r="K1071" s="415"/>
      <c r="L1071" s="435"/>
      <c r="M1071" s="435"/>
      <c r="N1071" s="435"/>
      <c r="O1071" s="415"/>
      <c r="P1071" s="435"/>
      <c r="Q1071" s="435"/>
      <c r="R1071" s="435"/>
      <c r="S1071" s="415"/>
      <c r="T1071" s="435"/>
      <c r="U1071" s="435"/>
    </row>
    <row r="1072" spans="1:44" hidden="1">
      <c r="A1072" s="398" t="s">
        <v>458</v>
      </c>
      <c r="B1072" s="435"/>
      <c r="C1072" s="414"/>
      <c r="D1072" s="415"/>
      <c r="E1072" s="435"/>
      <c r="F1072" s="435"/>
      <c r="G1072" s="415"/>
      <c r="H1072" s="435"/>
      <c r="I1072" s="435"/>
      <c r="J1072" s="435"/>
      <c r="K1072" s="415"/>
      <c r="L1072" s="435"/>
      <c r="M1072" s="435"/>
      <c r="N1072" s="435"/>
      <c r="O1072" s="415"/>
      <c r="P1072" s="435"/>
      <c r="Q1072" s="435"/>
      <c r="R1072" s="435"/>
      <c r="S1072" s="415"/>
      <c r="T1072" s="435"/>
      <c r="U1072" s="435"/>
    </row>
    <row r="1073" spans="1:44" hidden="1">
      <c r="A1073" s="398" t="s">
        <v>550</v>
      </c>
      <c r="B1073" s="435"/>
      <c r="C1073" s="414">
        <f t="shared" ref="C1073:C1078" si="151">C1036+C978</f>
        <v>356.57575757575779</v>
      </c>
      <c r="D1073" s="418"/>
      <c r="E1073" s="413"/>
      <c r="F1073" s="415">
        <f>F1036+F978</f>
        <v>503888</v>
      </c>
      <c r="G1073" s="418"/>
      <c r="H1073" s="413"/>
      <c r="I1073" s="415">
        <f>I1036+I978</f>
        <v>515014</v>
      </c>
      <c r="J1073" s="415"/>
      <c r="K1073" s="418"/>
      <c r="L1073" s="413"/>
      <c r="M1073" s="415">
        <f>M1036+M978</f>
        <v>503888</v>
      </c>
      <c r="N1073" s="415"/>
      <c r="O1073" s="418"/>
      <c r="P1073" s="413"/>
      <c r="Q1073" s="415">
        <f>Q1036+Q978</f>
        <v>0</v>
      </c>
      <c r="R1073" s="415"/>
      <c r="S1073" s="418"/>
      <c r="T1073" s="413"/>
      <c r="U1073" s="415">
        <f>U1036+U978</f>
        <v>0</v>
      </c>
    </row>
    <row r="1074" spans="1:44" hidden="1">
      <c r="A1074" s="398" t="s">
        <v>551</v>
      </c>
      <c r="B1074" s="435"/>
      <c r="C1074" s="414">
        <f t="shared" si="151"/>
        <v>0</v>
      </c>
      <c r="D1074" s="418"/>
      <c r="E1074" s="486"/>
      <c r="F1074" s="415">
        <f>F1037+F979</f>
        <v>0</v>
      </c>
      <c r="G1074" s="418"/>
      <c r="H1074" s="486"/>
      <c r="I1074" s="415">
        <f>I1037+I979</f>
        <v>0</v>
      </c>
      <c r="J1074" s="415"/>
      <c r="K1074" s="418"/>
      <c r="L1074" s="486"/>
      <c r="M1074" s="415">
        <f>M1037+M979</f>
        <v>0</v>
      </c>
      <c r="N1074" s="415"/>
      <c r="O1074" s="418"/>
      <c r="P1074" s="486"/>
      <c r="Q1074" s="415">
        <f>Q1037+Q979</f>
        <v>0</v>
      </c>
      <c r="R1074" s="415"/>
      <c r="S1074" s="418"/>
      <c r="T1074" s="486"/>
      <c r="U1074" s="415">
        <f>U1037+U979</f>
        <v>0</v>
      </c>
    </row>
    <row r="1075" spans="1:44" hidden="1">
      <c r="A1075" s="398" t="s">
        <v>459</v>
      </c>
      <c r="B1075" s="435"/>
      <c r="C1075" s="414">
        <f t="shared" si="151"/>
        <v>356.57575757575779</v>
      </c>
      <c r="D1075" s="418"/>
      <c r="E1075" s="413"/>
      <c r="F1075" s="415" t="s">
        <v>65</v>
      </c>
      <c r="G1075" s="418"/>
      <c r="H1075" s="413"/>
      <c r="I1075" s="415" t="s">
        <v>65</v>
      </c>
      <c r="J1075" s="415"/>
      <c r="K1075" s="418"/>
      <c r="L1075" s="413"/>
      <c r="M1075" s="415" t="s">
        <v>65</v>
      </c>
      <c r="N1075" s="415"/>
      <c r="O1075" s="418"/>
      <c r="P1075" s="413"/>
      <c r="Q1075" s="415" t="s">
        <v>65</v>
      </c>
      <c r="R1075" s="415"/>
      <c r="S1075" s="418"/>
      <c r="T1075" s="413"/>
      <c r="U1075" s="415" t="s">
        <v>65</v>
      </c>
    </row>
    <row r="1076" spans="1:44" hidden="1">
      <c r="A1076" s="398" t="s">
        <v>552</v>
      </c>
      <c r="B1076" s="435"/>
      <c r="C1076" s="414">
        <f t="shared" si="151"/>
        <v>566945.793103448</v>
      </c>
      <c r="D1076" s="418"/>
      <c r="E1076" s="413"/>
      <c r="F1076" s="415">
        <f>F1039+F981</f>
        <v>618733</v>
      </c>
      <c r="G1076" s="418"/>
      <c r="H1076" s="413"/>
      <c r="I1076" s="415">
        <f>I1039+I981</f>
        <v>635151</v>
      </c>
      <c r="J1076" s="415"/>
      <c r="K1076" s="418"/>
      <c r="L1076" s="413"/>
      <c r="M1076" s="415">
        <f>M1039+M981</f>
        <v>618733</v>
      </c>
      <c r="N1076" s="415"/>
      <c r="O1076" s="418"/>
      <c r="P1076" s="413"/>
      <c r="Q1076" s="415">
        <f>Q1039+Q981</f>
        <v>0</v>
      </c>
      <c r="R1076" s="415"/>
      <c r="S1076" s="418"/>
      <c r="T1076" s="413"/>
      <c r="U1076" s="415">
        <f>U1039+U981</f>
        <v>0</v>
      </c>
    </row>
    <row r="1077" spans="1:44" hidden="1">
      <c r="A1077" s="398" t="s">
        <v>553</v>
      </c>
      <c r="B1077" s="435"/>
      <c r="C1077" s="414">
        <f t="shared" si="151"/>
        <v>0</v>
      </c>
      <c r="D1077" s="418"/>
      <c r="E1077" s="413"/>
      <c r="F1077" s="415">
        <f>F1040+F982</f>
        <v>0</v>
      </c>
      <c r="G1077" s="418"/>
      <c r="H1077" s="413"/>
      <c r="I1077" s="415">
        <f>I1040+I982</f>
        <v>0</v>
      </c>
      <c r="J1077" s="415"/>
      <c r="K1077" s="418"/>
      <c r="L1077" s="413"/>
      <c r="M1077" s="415">
        <f>M1040+M982</f>
        <v>0</v>
      </c>
      <c r="N1077" s="415"/>
      <c r="O1077" s="418"/>
      <c r="P1077" s="413"/>
      <c r="Q1077" s="415">
        <f>Q1040+Q982</f>
        <v>0</v>
      </c>
      <c r="R1077" s="415"/>
      <c r="S1077" s="418"/>
      <c r="T1077" s="413"/>
      <c r="U1077" s="415">
        <f>U1040+U982</f>
        <v>0</v>
      </c>
    </row>
    <row r="1078" spans="1:44" hidden="1">
      <c r="A1078" s="398" t="s">
        <v>473</v>
      </c>
      <c r="B1078" s="435"/>
      <c r="C1078" s="414">
        <f t="shared" si="151"/>
        <v>489791.48275862099</v>
      </c>
      <c r="D1078" s="418"/>
      <c r="E1078" s="413"/>
      <c r="F1078" s="415">
        <f>F1041+F983</f>
        <v>3899200</v>
      </c>
      <c r="G1078" s="418"/>
      <c r="H1078" s="413"/>
      <c r="I1078" s="415">
        <f>I1041+I983</f>
        <v>3992260</v>
      </c>
      <c r="J1078" s="415"/>
      <c r="K1078" s="418"/>
      <c r="L1078" s="413"/>
      <c r="M1078" s="415" t="e">
        <f>M1041+M983</f>
        <v>#DIV/0!</v>
      </c>
      <c r="N1078" s="415"/>
      <c r="O1078" s="418"/>
      <c r="P1078" s="413"/>
      <c r="Q1078" s="415" t="e">
        <f>Q1041+Q983</f>
        <v>#DIV/0!</v>
      </c>
      <c r="R1078" s="415"/>
      <c r="S1078" s="418"/>
      <c r="T1078" s="413"/>
      <c r="U1078" s="415" t="e">
        <f>U1041+U983</f>
        <v>#DIV/0!</v>
      </c>
    </row>
    <row r="1079" spans="1:44" hidden="1">
      <c r="A1079" s="398" t="s">
        <v>495</v>
      </c>
      <c r="B1079" s="435"/>
      <c r="C1079" s="414"/>
      <c r="D1079" s="418"/>
      <c r="E1079" s="413"/>
      <c r="F1079" s="415"/>
      <c r="G1079" s="418"/>
      <c r="H1079" s="413"/>
      <c r="I1079" s="415"/>
      <c r="J1079" s="415"/>
      <c r="K1079" s="418"/>
      <c r="L1079" s="413"/>
      <c r="M1079" s="415"/>
      <c r="N1079" s="415"/>
      <c r="O1079" s="418"/>
      <c r="P1079" s="413"/>
      <c r="Q1079" s="415"/>
      <c r="R1079" s="415"/>
      <c r="S1079" s="418"/>
      <c r="T1079" s="413"/>
      <c r="U1079" s="415"/>
    </row>
    <row r="1080" spans="1:44" hidden="1">
      <c r="A1080" s="398" t="s">
        <v>535</v>
      </c>
      <c r="B1080" s="435"/>
      <c r="C1080" s="414">
        <f>C1043+C985</f>
        <v>216497250</v>
      </c>
      <c r="D1080" s="523"/>
      <c r="E1080" s="413"/>
      <c r="F1080" s="415">
        <f>F1043+F985</f>
        <v>10260532</v>
      </c>
      <c r="G1080" s="523"/>
      <c r="H1080" s="413"/>
      <c r="I1080" s="415">
        <f>I1043+I985</f>
        <v>10500776</v>
      </c>
      <c r="J1080" s="415"/>
      <c r="K1080" s="523"/>
      <c r="L1080" s="413"/>
      <c r="M1080" s="415">
        <f>M1043+M985</f>
        <v>0</v>
      </c>
      <c r="N1080" s="415"/>
      <c r="O1080" s="523"/>
      <c r="P1080" s="413"/>
      <c r="Q1080" s="415" t="e">
        <f>Q1043+Q985</f>
        <v>#DIV/0!</v>
      </c>
      <c r="R1080" s="415"/>
      <c r="S1080" s="523"/>
      <c r="T1080" s="413"/>
      <c r="U1080" s="415" t="e">
        <f>U1043+U985</f>
        <v>#DIV/0!</v>
      </c>
    </row>
    <row r="1081" spans="1:44" hidden="1">
      <c r="A1081" s="398" t="s">
        <v>464</v>
      </c>
      <c r="B1081" s="435"/>
      <c r="C1081" s="414">
        <f>C1044+C986</f>
        <v>130740.24242424199</v>
      </c>
      <c r="D1081" s="418"/>
      <c r="E1081" s="413"/>
      <c r="F1081" s="415">
        <f>F1044+F986</f>
        <v>73198</v>
      </c>
      <c r="G1081" s="418"/>
      <c r="H1081" s="413"/>
      <c r="I1081" s="415">
        <f>I1044+I986</f>
        <v>74506</v>
      </c>
      <c r="J1081" s="415"/>
      <c r="K1081" s="418"/>
      <c r="L1081" s="413"/>
      <c r="M1081" s="415">
        <f>M1044+M986</f>
        <v>0</v>
      </c>
      <c r="N1081" s="415"/>
      <c r="O1081" s="418"/>
      <c r="P1081" s="413"/>
      <c r="Q1081" s="415" t="e">
        <f>Q1044+Q986</f>
        <v>#DIV/0!</v>
      </c>
      <c r="R1081" s="415"/>
      <c r="S1081" s="418"/>
      <c r="T1081" s="413"/>
      <c r="U1081" s="415" t="e">
        <f>U1044+U986</f>
        <v>#DIV/0!</v>
      </c>
    </row>
    <row r="1082" spans="1:44" s="264" customFormat="1" hidden="1">
      <c r="A1082" s="264" t="s">
        <v>536</v>
      </c>
      <c r="C1082" s="265">
        <f>C1045+C987</f>
        <v>216497250</v>
      </c>
      <c r="D1082" s="263"/>
      <c r="F1082" s="266"/>
      <c r="G1082" s="258"/>
      <c r="I1082" s="266">
        <f>I1045+I987</f>
        <v>0</v>
      </c>
      <c r="J1082" s="266"/>
      <c r="K1082" s="258"/>
      <c r="M1082" s="266">
        <f>M1045+M987</f>
        <v>0</v>
      </c>
      <c r="N1082" s="266"/>
      <c r="O1082" s="258"/>
      <c r="Q1082" s="266">
        <f>Q1045+Q987</f>
        <v>0</v>
      </c>
      <c r="R1082" s="266"/>
      <c r="S1082" s="258"/>
      <c r="U1082" s="266">
        <f>U1045+U987</f>
        <v>0</v>
      </c>
      <c r="W1082" s="420"/>
      <c r="Z1082" s="423"/>
      <c r="AA1082" s="423"/>
      <c r="AR1082" s="267"/>
    </row>
    <row r="1083" spans="1:44" hidden="1">
      <c r="A1083" s="435" t="s">
        <v>443</v>
      </c>
      <c r="B1083" s="435"/>
      <c r="C1083" s="414">
        <f>C1046+C988</f>
        <v>216497250</v>
      </c>
      <c r="D1083" s="464"/>
      <c r="E1083" s="435"/>
      <c r="F1083" s="415">
        <f>F1046+F988</f>
        <v>15355551</v>
      </c>
      <c r="G1083" s="464"/>
      <c r="H1083" s="435"/>
      <c r="I1083" s="415">
        <f>I1046+I988</f>
        <v>15717707</v>
      </c>
      <c r="J1083" s="415"/>
      <c r="K1083" s="464"/>
      <c r="L1083" s="435"/>
      <c r="M1083" s="415" t="e">
        <f>M1046+M988</f>
        <v>#DIV/0!</v>
      </c>
      <c r="N1083" s="415"/>
      <c r="O1083" s="464"/>
      <c r="P1083" s="435"/>
      <c r="Q1083" s="415" t="e">
        <f>Q1046+Q988</f>
        <v>#DIV/0!</v>
      </c>
      <c r="R1083" s="415"/>
      <c r="S1083" s="464"/>
      <c r="T1083" s="435"/>
      <c r="U1083" s="415" t="e">
        <f>U1046+U988</f>
        <v>#DIV/0!</v>
      </c>
    </row>
    <row r="1084" spans="1:44" hidden="1">
      <c r="A1084" s="435" t="s">
        <v>413</v>
      </c>
      <c r="B1084" s="435"/>
      <c r="C1084" s="474">
        <v>673134.21796614002</v>
      </c>
      <c r="F1084" s="519">
        <v>47755.918082085824</v>
      </c>
      <c r="I1084" s="519">
        <f>F1084</f>
        <v>47755.918082085824</v>
      </c>
      <c r="J1084" s="415"/>
      <c r="M1084" s="519" t="e">
        <f>$I$1084*V1012/(V1012+$W$1012+$X$1012)</f>
        <v>#DIV/0!</v>
      </c>
      <c r="N1084" s="415"/>
      <c r="Q1084" s="519" t="e">
        <f>$I$1084*W1012/(V1012+$W$1012+$X$1012)</f>
        <v>#DIV/0!</v>
      </c>
      <c r="R1084" s="415"/>
      <c r="U1084" s="519" t="e">
        <f>$I$1084*X1012/(V1012+$W$1012+$X$1012)</f>
        <v>#DIV/0!</v>
      </c>
      <c r="V1084" s="439"/>
      <c r="W1084" s="279"/>
    </row>
    <row r="1085" spans="1:44" ht="16.5" hidden="1" thickBot="1">
      <c r="A1085" s="435" t="s">
        <v>444</v>
      </c>
      <c r="B1085" s="435"/>
      <c r="C1085" s="536">
        <f>C1083+C1084</f>
        <v>217170384.21796614</v>
      </c>
      <c r="D1085" s="482"/>
      <c r="E1085" s="477"/>
      <c r="F1085" s="526">
        <f>F1083+F1084</f>
        <v>15403306.918082086</v>
      </c>
      <c r="G1085" s="482"/>
      <c r="H1085" s="477"/>
      <c r="I1085" s="526">
        <f>I1083+I1084</f>
        <v>15765462.918082086</v>
      </c>
      <c r="J1085" s="415"/>
      <c r="K1085" s="482"/>
      <c r="L1085" s="477"/>
      <c r="M1085" s="526" t="e">
        <f>M1083+M1084</f>
        <v>#DIV/0!</v>
      </c>
      <c r="N1085" s="415"/>
      <c r="O1085" s="482"/>
      <c r="P1085" s="477"/>
      <c r="Q1085" s="526" t="e">
        <f>Q1083+Q1084</f>
        <v>#DIV/0!</v>
      </c>
      <c r="R1085" s="415"/>
      <c r="S1085" s="482"/>
      <c r="T1085" s="477"/>
      <c r="U1085" s="526" t="e">
        <f>U1083+U1084</f>
        <v>#DIV/0!</v>
      </c>
      <c r="V1085" s="440"/>
      <c r="W1085" s="441"/>
    </row>
    <row r="1086" spans="1:44" hidden="1">
      <c r="A1086" s="435"/>
      <c r="B1086" s="435"/>
      <c r="C1086" s="442"/>
      <c r="D1086" s="418" t="s">
        <v>65</v>
      </c>
      <c r="E1086" s="435"/>
      <c r="F1086" s="415"/>
      <c r="G1086" s="463" t="s">
        <v>65</v>
      </c>
      <c r="H1086" s="435"/>
      <c r="I1086" s="415" t="s">
        <v>65</v>
      </c>
      <c r="J1086" s="415"/>
      <c r="K1086" s="463" t="s">
        <v>65</v>
      </c>
      <c r="L1086" s="435"/>
      <c r="M1086" s="415" t="s">
        <v>65</v>
      </c>
      <c r="N1086" s="415"/>
      <c r="O1086" s="463" t="s">
        <v>65</v>
      </c>
      <c r="P1086" s="435"/>
      <c r="Q1086" s="415" t="s">
        <v>65</v>
      </c>
      <c r="R1086" s="415"/>
      <c r="S1086" s="463" t="s">
        <v>65</v>
      </c>
      <c r="T1086" s="435"/>
      <c r="U1086" s="415" t="s">
        <v>65</v>
      </c>
    </row>
    <row r="1087" spans="1:44" hidden="1">
      <c r="A1087" s="412" t="s">
        <v>554</v>
      </c>
      <c r="B1087" s="435"/>
      <c r="C1087" s="435"/>
      <c r="D1087" s="415"/>
      <c r="E1087" s="435"/>
      <c r="F1087" s="435"/>
      <c r="G1087" s="415"/>
      <c r="H1087" s="435"/>
      <c r="I1087" s="435"/>
      <c r="J1087" s="435"/>
      <c r="K1087" s="415"/>
      <c r="L1087" s="435"/>
      <c r="M1087" s="435"/>
      <c r="N1087" s="435"/>
      <c r="O1087" s="415"/>
      <c r="P1087" s="435"/>
      <c r="Q1087" s="435"/>
      <c r="R1087" s="435"/>
      <c r="S1087" s="415"/>
      <c r="T1087" s="435"/>
      <c r="U1087" s="435"/>
    </row>
    <row r="1088" spans="1:44" hidden="1">
      <c r="A1088" s="398" t="s">
        <v>566</v>
      </c>
      <c r="B1088" s="435"/>
      <c r="C1088" s="435"/>
      <c r="D1088" s="415"/>
      <c r="E1088" s="435"/>
      <c r="F1088" s="435"/>
      <c r="G1088" s="415"/>
      <c r="H1088" s="435"/>
      <c r="I1088" s="435"/>
      <c r="J1088" s="435"/>
      <c r="K1088" s="415"/>
      <c r="L1088" s="435"/>
      <c r="M1088" s="435"/>
      <c r="N1088" s="435"/>
      <c r="O1088" s="415"/>
      <c r="P1088" s="435"/>
      <c r="Q1088" s="435"/>
      <c r="R1088" s="435"/>
      <c r="S1088" s="415"/>
      <c r="T1088" s="435"/>
      <c r="U1088" s="435"/>
    </row>
    <row r="1089" spans="1:44" hidden="1">
      <c r="B1089" s="435"/>
      <c r="C1089" s="435"/>
      <c r="D1089" s="415"/>
      <c r="E1089" s="435"/>
      <c r="F1089" s="435"/>
      <c r="G1089" s="415"/>
      <c r="H1089" s="435"/>
      <c r="I1089" s="435"/>
      <c r="J1089" s="435"/>
      <c r="K1089" s="415"/>
      <c r="L1089" s="435"/>
      <c r="M1089" s="435"/>
      <c r="N1089" s="435"/>
      <c r="O1089" s="415"/>
      <c r="P1089" s="435"/>
      <c r="Q1089" s="435"/>
      <c r="R1089" s="435"/>
      <c r="S1089" s="415"/>
      <c r="T1089" s="435"/>
      <c r="U1089" s="435"/>
    </row>
    <row r="1090" spans="1:44" hidden="1">
      <c r="A1090" s="398" t="s">
        <v>458</v>
      </c>
      <c r="B1090" s="435"/>
      <c r="C1090" s="414"/>
      <c r="D1090" s="415"/>
      <c r="E1090" s="435"/>
      <c r="F1090" s="435"/>
      <c r="G1090" s="415"/>
      <c r="H1090" s="435"/>
      <c r="I1090" s="435" t="s">
        <v>65</v>
      </c>
      <c r="J1090" s="435"/>
      <c r="K1090" s="415"/>
      <c r="L1090" s="435"/>
      <c r="M1090" s="435"/>
      <c r="N1090" s="435"/>
      <c r="O1090" s="415"/>
      <c r="P1090" s="435"/>
      <c r="Q1090" s="435"/>
      <c r="R1090" s="435"/>
      <c r="S1090" s="415"/>
      <c r="T1090" s="435"/>
      <c r="U1090" s="435"/>
    </row>
    <row r="1091" spans="1:44" hidden="1">
      <c r="A1091" s="398" t="s">
        <v>567</v>
      </c>
      <c r="B1091" s="435"/>
      <c r="C1091" s="414">
        <v>0</v>
      </c>
      <c r="D1091" s="418" t="s">
        <v>65</v>
      </c>
      <c r="E1091" s="413"/>
      <c r="F1091" s="415">
        <f>ROUND(C1091*D1091,0)</f>
        <v>0</v>
      </c>
      <c r="G1091" s="418" t="s">
        <v>65</v>
      </c>
      <c r="H1091" s="413"/>
      <c r="I1091" s="415">
        <f>ROUND(G1091*$C1091,0)</f>
        <v>0</v>
      </c>
      <c r="J1091" s="415"/>
      <c r="K1091" s="418" t="s">
        <v>65</v>
      </c>
      <c r="L1091" s="413"/>
      <c r="M1091" s="415">
        <v>0</v>
      </c>
      <c r="N1091" s="415"/>
      <c r="O1091" s="418" t="s">
        <v>65</v>
      </c>
      <c r="P1091" s="413"/>
      <c r="Q1091" s="415">
        <v>0</v>
      </c>
      <c r="R1091" s="415"/>
      <c r="S1091" s="418" t="s">
        <v>65</v>
      </c>
      <c r="T1091" s="413"/>
      <c r="U1091" s="415">
        <v>0</v>
      </c>
      <c r="X1091" s="537"/>
      <c r="Y1091" s="537"/>
      <c r="AA1091" s="301"/>
      <c r="AB1091" s="327"/>
      <c r="AC1091" s="301"/>
      <c r="AD1091" s="327"/>
      <c r="AE1091" s="301"/>
      <c r="AF1091" s="301"/>
      <c r="AG1091" s="327"/>
    </row>
    <row r="1092" spans="1:44" hidden="1">
      <c r="A1092" s="398" t="s">
        <v>568</v>
      </c>
      <c r="B1092" s="435"/>
      <c r="C1092" s="414">
        <v>12.033333333333299</v>
      </c>
      <c r="D1092" s="418">
        <v>2679</v>
      </c>
      <c r="E1092" s="486"/>
      <c r="F1092" s="415">
        <f>ROUND(C1092*D1092,0)</f>
        <v>32237</v>
      </c>
      <c r="G1092" s="418">
        <v>2849</v>
      </c>
      <c r="H1092" s="486"/>
      <c r="I1092" s="415">
        <f>ROUND(G1092*$C1092,0)</f>
        <v>34283</v>
      </c>
      <c r="J1092" s="415"/>
      <c r="K1092" s="418">
        <v>2679</v>
      </c>
      <c r="L1092" s="486"/>
      <c r="M1092" s="415">
        <v>32237</v>
      </c>
      <c r="N1092" s="415"/>
      <c r="O1092" s="418" t="s">
        <v>65</v>
      </c>
      <c r="P1092" s="486"/>
      <c r="Q1092" s="415">
        <v>0</v>
      </c>
      <c r="R1092" s="415"/>
      <c r="S1092" s="418" t="s">
        <v>65</v>
      </c>
      <c r="T1092" s="486"/>
      <c r="U1092" s="415">
        <v>0</v>
      </c>
      <c r="X1092" s="430"/>
      <c r="Y1092" s="431"/>
      <c r="AA1092" s="301"/>
      <c r="AB1092" s="327"/>
      <c r="AC1092" s="301"/>
      <c r="AD1092" s="327"/>
      <c r="AE1092" s="301"/>
      <c r="AF1092" s="301"/>
      <c r="AG1092" s="327"/>
    </row>
    <row r="1093" spans="1:44" hidden="1">
      <c r="A1093" s="398" t="s">
        <v>459</v>
      </c>
      <c r="B1093" s="435"/>
      <c r="C1093" s="414">
        <f>SUM(C1091:C1092)</f>
        <v>12.033333333333299</v>
      </c>
      <c r="D1093" s="418"/>
      <c r="E1093" s="413"/>
      <c r="F1093" s="415" t="s">
        <v>65</v>
      </c>
      <c r="G1093" s="418" t="s">
        <v>65</v>
      </c>
      <c r="H1093" s="413"/>
      <c r="I1093" s="415" t="s">
        <v>65</v>
      </c>
      <c r="J1093" s="415"/>
      <c r="K1093" s="418" t="s">
        <v>65</v>
      </c>
      <c r="L1093" s="413"/>
      <c r="M1093" s="415" t="s">
        <v>65</v>
      </c>
      <c r="N1093" s="415"/>
      <c r="O1093" s="418" t="s">
        <v>65</v>
      </c>
      <c r="P1093" s="413"/>
      <c r="Q1093" s="415" t="s">
        <v>65</v>
      </c>
      <c r="R1093" s="415"/>
      <c r="S1093" s="418" t="s">
        <v>65</v>
      </c>
      <c r="T1093" s="413"/>
      <c r="U1093" s="415" t="s">
        <v>65</v>
      </c>
      <c r="X1093" s="485"/>
      <c r="AA1093" s="301"/>
      <c r="AB1093" s="327"/>
      <c r="AC1093" s="301"/>
      <c r="AD1093" s="327"/>
      <c r="AE1093" s="301"/>
      <c r="AF1093" s="301"/>
      <c r="AG1093" s="327"/>
    </row>
    <row r="1094" spans="1:44" hidden="1">
      <c r="A1094" s="398" t="s">
        <v>552</v>
      </c>
      <c r="B1094" s="435"/>
      <c r="C1094" s="414">
        <v>0</v>
      </c>
      <c r="D1094" s="418"/>
      <c r="E1094" s="413"/>
      <c r="F1094" s="415">
        <f>ROUND(C1094*D1094,0)</f>
        <v>0</v>
      </c>
      <c r="G1094" s="418" t="s">
        <v>65</v>
      </c>
      <c r="H1094" s="413"/>
      <c r="I1094" s="415">
        <f>ROUND(G1094*$C1094,0)</f>
        <v>0</v>
      </c>
      <c r="J1094" s="415"/>
      <c r="K1094" s="418" t="s">
        <v>65</v>
      </c>
      <c r="L1094" s="413"/>
      <c r="M1094" s="415">
        <v>0</v>
      </c>
      <c r="N1094" s="415"/>
      <c r="O1094" s="418" t="s">
        <v>65</v>
      </c>
      <c r="P1094" s="413"/>
      <c r="Q1094" s="415">
        <v>0</v>
      </c>
      <c r="R1094" s="415"/>
      <c r="S1094" s="418" t="s">
        <v>65</v>
      </c>
      <c r="T1094" s="413"/>
      <c r="U1094" s="415">
        <v>0</v>
      </c>
      <c r="X1094" s="485"/>
      <c r="AA1094" s="301"/>
      <c r="AB1094" s="327"/>
      <c r="AC1094" s="301"/>
      <c r="AD1094" s="327"/>
      <c r="AE1094" s="301"/>
      <c r="AF1094" s="301"/>
      <c r="AG1094" s="327"/>
    </row>
    <row r="1095" spans="1:44" hidden="1">
      <c r="A1095" s="398" t="s">
        <v>569</v>
      </c>
      <c r="B1095" s="435"/>
      <c r="C1095" s="414">
        <v>703485</v>
      </c>
      <c r="D1095" s="418">
        <v>0.25</v>
      </c>
      <c r="E1095" s="413"/>
      <c r="F1095" s="415">
        <f>ROUND(C1095*D1095,0)</f>
        <v>175871</v>
      </c>
      <c r="G1095" s="418">
        <v>0.26</v>
      </c>
      <c r="H1095" s="413"/>
      <c r="I1095" s="415">
        <f>ROUND(G1095*$C1095,0)</f>
        <v>182906</v>
      </c>
      <c r="J1095" s="415"/>
      <c r="K1095" s="418">
        <v>0.25</v>
      </c>
      <c r="L1095" s="413"/>
      <c r="M1095" s="415">
        <v>175871</v>
      </c>
      <c r="N1095" s="415"/>
      <c r="O1095" s="418" t="s">
        <v>65</v>
      </c>
      <c r="P1095" s="413"/>
      <c r="Q1095" s="415">
        <v>0</v>
      </c>
      <c r="R1095" s="415"/>
      <c r="S1095" s="418" t="s">
        <v>65</v>
      </c>
      <c r="T1095" s="413"/>
      <c r="U1095" s="415">
        <v>0</v>
      </c>
      <c r="X1095" s="430"/>
      <c r="Y1095" s="431"/>
      <c r="AA1095" s="301"/>
      <c r="AB1095" s="327"/>
      <c r="AC1095" s="301"/>
      <c r="AD1095" s="327"/>
      <c r="AE1095" s="301"/>
      <c r="AF1095" s="301"/>
      <c r="AG1095" s="327"/>
    </row>
    <row r="1096" spans="1:44" hidden="1">
      <c r="A1096" s="398" t="s">
        <v>473</v>
      </c>
      <c r="B1096" s="435"/>
      <c r="C1096" s="414">
        <v>684594</v>
      </c>
      <c r="D1096" s="418">
        <v>7.74</v>
      </c>
      <c r="E1096" s="413"/>
      <c r="F1096" s="415">
        <f>ROUND(C1096*D1096,0)</f>
        <v>5298758</v>
      </c>
      <c r="G1096" s="418">
        <v>7.92</v>
      </c>
      <c r="H1096" s="413"/>
      <c r="I1096" s="415">
        <f>ROUND(G1096*$C1096,0)</f>
        <v>5421984</v>
      </c>
      <c r="J1096" s="415"/>
      <c r="K1096" s="418" t="e">
        <v>#DIV/0!</v>
      </c>
      <c r="L1096" s="413"/>
      <c r="M1096" s="415" t="e">
        <v>#DIV/0!</v>
      </c>
      <c r="N1096" s="415"/>
      <c r="O1096" s="418" t="e">
        <v>#DIV/0!</v>
      </c>
      <c r="P1096" s="413"/>
      <c r="Q1096" s="415" t="e">
        <v>#DIV/0!</v>
      </c>
      <c r="R1096" s="415"/>
      <c r="S1096" s="418" t="e">
        <v>#DIV/0!</v>
      </c>
      <c r="T1096" s="413"/>
      <c r="U1096" s="415" t="e">
        <v>#DIV/0!</v>
      </c>
      <c r="X1096" s="430"/>
      <c r="Y1096" s="431"/>
      <c r="Z1096" s="399"/>
      <c r="AA1096" s="527"/>
      <c r="AB1096" s="327"/>
      <c r="AC1096" s="527"/>
      <c r="AD1096" s="327"/>
      <c r="AE1096" s="527"/>
      <c r="AF1096" s="399"/>
      <c r="AG1096" s="327"/>
    </row>
    <row r="1097" spans="1:44" hidden="1">
      <c r="A1097" s="398" t="s">
        <v>495</v>
      </c>
      <c r="B1097" s="435"/>
      <c r="C1097" s="414" t="s">
        <v>65</v>
      </c>
      <c r="D1097" s="419"/>
      <c r="E1097" s="413"/>
      <c r="F1097" s="415"/>
      <c r="G1097" s="419" t="s">
        <v>65</v>
      </c>
      <c r="H1097" s="413"/>
      <c r="I1097" s="415"/>
      <c r="J1097" s="415"/>
      <c r="K1097" s="419" t="s">
        <v>65</v>
      </c>
      <c r="L1097" s="413"/>
      <c r="M1097" s="415"/>
      <c r="N1097" s="415"/>
      <c r="O1097" s="419" t="s">
        <v>65</v>
      </c>
      <c r="P1097" s="413"/>
      <c r="Q1097" s="415"/>
      <c r="R1097" s="415"/>
      <c r="S1097" s="419" t="s">
        <v>65</v>
      </c>
      <c r="T1097" s="413"/>
      <c r="U1097" s="415"/>
      <c r="X1097" s="485"/>
      <c r="Z1097" s="399"/>
    </row>
    <row r="1098" spans="1:44" hidden="1">
      <c r="A1098" s="398" t="s">
        <v>535</v>
      </c>
      <c r="B1098" s="435"/>
      <c r="C1098" s="414">
        <v>458478000</v>
      </c>
      <c r="D1098" s="514">
        <v>4.649</v>
      </c>
      <c r="E1098" s="413" t="s">
        <v>429</v>
      </c>
      <c r="F1098" s="415">
        <f>ROUND(C1098/100*D1098,0)</f>
        <v>21314642</v>
      </c>
      <c r="G1098" s="514">
        <v>4.758</v>
      </c>
      <c r="H1098" s="413" t="s">
        <v>429</v>
      </c>
      <c r="I1098" s="415">
        <f>ROUND(G1098/100*$C1098,0)</f>
        <v>21814383</v>
      </c>
      <c r="J1098" s="415"/>
      <c r="K1098" s="514" t="s">
        <v>65</v>
      </c>
      <c r="L1098" s="413" t="s">
        <v>65</v>
      </c>
      <c r="M1098" s="415">
        <v>0</v>
      </c>
      <c r="N1098" s="415"/>
      <c r="O1098" s="514" t="e">
        <v>#DIV/0!</v>
      </c>
      <c r="P1098" s="413" t="s">
        <v>429</v>
      </c>
      <c r="Q1098" s="415" t="e">
        <v>#DIV/0!</v>
      </c>
      <c r="R1098" s="415"/>
      <c r="S1098" s="514" t="e">
        <v>#DIV/0!</v>
      </c>
      <c r="T1098" s="413" t="s">
        <v>429</v>
      </c>
      <c r="U1098" s="415" t="e">
        <v>#DIV/0!</v>
      </c>
      <c r="X1098" s="430"/>
      <c r="Y1098" s="431"/>
      <c r="Z1098" s="399"/>
    </row>
    <row r="1099" spans="1:44" hidden="1">
      <c r="A1099" s="398" t="s">
        <v>464</v>
      </c>
      <c r="B1099" s="435"/>
      <c r="C1099" s="414">
        <v>183540.86666666699</v>
      </c>
      <c r="D1099" s="418">
        <v>0.54</v>
      </c>
      <c r="E1099" s="413"/>
      <c r="F1099" s="415">
        <f>ROUND(C1099*D1099,0)</f>
        <v>99112</v>
      </c>
      <c r="G1099" s="418">
        <v>0.55000000000000004</v>
      </c>
      <c r="H1099" s="413"/>
      <c r="I1099" s="415">
        <f>ROUND(G1099*$C1099,0)</f>
        <v>100947</v>
      </c>
      <c r="J1099" s="415"/>
      <c r="K1099" s="418" t="s">
        <v>65</v>
      </c>
      <c r="L1099" s="413"/>
      <c r="M1099" s="415">
        <v>0</v>
      </c>
      <c r="N1099" s="415"/>
      <c r="O1099" s="418" t="e">
        <v>#DIV/0!</v>
      </c>
      <c r="P1099" s="413"/>
      <c r="Q1099" s="415" t="e">
        <v>#DIV/0!</v>
      </c>
      <c r="R1099" s="415"/>
      <c r="S1099" s="418" t="e">
        <v>#DIV/0!</v>
      </c>
      <c r="T1099" s="413"/>
      <c r="U1099" s="415" t="e">
        <v>#DIV/0!</v>
      </c>
      <c r="X1099" s="430"/>
      <c r="Y1099" s="431"/>
      <c r="Z1099" s="399"/>
    </row>
    <row r="1100" spans="1:44" s="264" customFormat="1" hidden="1">
      <c r="A1100" s="264" t="s">
        <v>536</v>
      </c>
      <c r="C1100" s="265">
        <f>C1098</f>
        <v>458478000</v>
      </c>
      <c r="D1100" s="263">
        <v>0</v>
      </c>
      <c r="F1100" s="266"/>
      <c r="G1100" s="421">
        <v>0</v>
      </c>
      <c r="H1100" s="267" t="s">
        <v>429</v>
      </c>
      <c r="I1100" s="267">
        <f>ROUND(G1100*$C1100/100,0)</f>
        <v>0</v>
      </c>
      <c r="J1100" s="267"/>
      <c r="K1100" s="421" t="s">
        <v>65</v>
      </c>
      <c r="L1100" s="267" t="s">
        <v>65</v>
      </c>
      <c r="M1100" s="415">
        <v>0</v>
      </c>
      <c r="N1100" s="267"/>
      <c r="O1100" s="421" t="s">
        <v>65</v>
      </c>
      <c r="P1100" s="267" t="s">
        <v>65</v>
      </c>
      <c r="Q1100" s="415">
        <v>0</v>
      </c>
      <c r="R1100" s="267"/>
      <c r="S1100" s="421">
        <v>0</v>
      </c>
      <c r="T1100" s="267" t="s">
        <v>429</v>
      </c>
      <c r="U1100" s="415">
        <v>0</v>
      </c>
      <c r="V1100" s="267"/>
      <c r="W1100" s="420"/>
      <c r="Z1100" s="423"/>
      <c r="AA1100" s="423"/>
      <c r="AR1100" s="267"/>
    </row>
    <row r="1101" spans="1:44" s="264" customFormat="1" hidden="1">
      <c r="A1101" s="308" t="s">
        <v>537</v>
      </c>
      <c r="B1101" s="308"/>
      <c r="C1101" s="338"/>
      <c r="D1101" s="531">
        <v>4.649</v>
      </c>
      <c r="E1101" s="465" t="s">
        <v>429</v>
      </c>
      <c r="F1101" s="311"/>
      <c r="G1101" s="531">
        <f>G1098+G1100</f>
        <v>4.758</v>
      </c>
      <c r="H1101" s="465" t="s">
        <v>429</v>
      </c>
      <c r="I1101" s="465"/>
      <c r="J1101" s="465"/>
      <c r="K1101" s="531" t="s">
        <v>65</v>
      </c>
      <c r="L1101" s="465" t="s">
        <v>65</v>
      </c>
      <c r="M1101" s="465"/>
      <c r="N1101" s="465"/>
      <c r="O1101" s="531" t="e">
        <f>O1098+O1100</f>
        <v>#DIV/0!</v>
      </c>
      <c r="P1101" s="465" t="s">
        <v>429</v>
      </c>
      <c r="Q1101" s="465"/>
      <c r="R1101" s="465"/>
      <c r="S1101" s="531" t="e">
        <f>S1098+S1100</f>
        <v>#DIV/0!</v>
      </c>
      <c r="T1101" s="465" t="s">
        <v>429</v>
      </c>
      <c r="U1101" s="465"/>
      <c r="V1101" s="267"/>
      <c r="W1101" s="420"/>
      <c r="X1101" s="430"/>
      <c r="Z1101" s="423"/>
      <c r="AA1101" s="423"/>
      <c r="AR1101" s="267"/>
    </row>
    <row r="1102" spans="1:44" hidden="1">
      <c r="A1102" s="435" t="s">
        <v>443</v>
      </c>
      <c r="B1102" s="435"/>
      <c r="C1102" s="414">
        <f>C1098</f>
        <v>458478000</v>
      </c>
      <c r="D1102" s="464"/>
      <c r="E1102" s="435"/>
      <c r="F1102" s="415">
        <f>SUM(F1091:F1099)</f>
        <v>26920620</v>
      </c>
      <c r="G1102" s="464"/>
      <c r="H1102" s="435"/>
      <c r="I1102" s="415">
        <f>SUM(I1091:I1101)</f>
        <v>27554503</v>
      </c>
      <c r="J1102" s="415"/>
      <c r="K1102" s="464"/>
      <c r="L1102" s="435"/>
      <c r="M1102" s="415" t="e">
        <f>SUM(M1091:M1101)</f>
        <v>#DIV/0!</v>
      </c>
      <c r="N1102" s="415"/>
      <c r="O1102" s="464"/>
      <c r="P1102" s="435"/>
      <c r="Q1102" s="415" t="e">
        <f>SUM(Q1091:Q1101)</f>
        <v>#DIV/0!</v>
      </c>
      <c r="R1102" s="415"/>
      <c r="S1102" s="464"/>
      <c r="T1102" s="435"/>
      <c r="U1102" s="415" t="e">
        <f>SUM(U1091:U1101)</f>
        <v>#DIV/0!</v>
      </c>
    </row>
    <row r="1103" spans="1:44" hidden="1">
      <c r="A1103" s="435" t="s">
        <v>413</v>
      </c>
      <c r="B1103" s="435"/>
      <c r="C1103" s="414">
        <v>1425501.8481051379</v>
      </c>
      <c r="F1103" s="475">
        <v>83632.864840947397</v>
      </c>
      <c r="I1103" s="475">
        <f>F1103</f>
        <v>83632.864840947397</v>
      </c>
      <c r="J1103" s="413"/>
      <c r="M1103" s="475" t="e">
        <f>$I$1103*V1106/($V1106+$W$1106+$X$1106)</f>
        <v>#DIV/0!</v>
      </c>
      <c r="N1103" s="415"/>
      <c r="Q1103" s="475" t="e">
        <f>$I$1103*W1107/($V$1107+$W$1107+$X$1107)</f>
        <v>#DIV/0!</v>
      </c>
      <c r="R1103" s="415"/>
      <c r="U1103" s="475" t="e">
        <f>$I$1103*X1107/($V$1107+$W$1107+$X$1107)</f>
        <v>#DIV/0!</v>
      </c>
      <c r="V1103" s="439"/>
      <c r="W1103" s="279"/>
    </row>
    <row r="1104" spans="1:44" ht="16.5" hidden="1" thickBot="1">
      <c r="A1104" s="435" t="s">
        <v>444</v>
      </c>
      <c r="B1104" s="435"/>
      <c r="C1104" s="520">
        <f>SUM(C1102)+C1103</f>
        <v>459903501.84810513</v>
      </c>
      <c r="D1104" s="482"/>
      <c r="E1104" s="477"/>
      <c r="F1104" s="478">
        <f>F1102+F1103</f>
        <v>27004252.864840947</v>
      </c>
      <c r="G1104" s="482"/>
      <c r="H1104" s="477"/>
      <c r="I1104" s="478">
        <f>I1102+I1103</f>
        <v>27638135.864840947</v>
      </c>
      <c r="J1104" s="478"/>
      <c r="K1104" s="482"/>
      <c r="L1104" s="477"/>
      <c r="M1104" s="478" t="e">
        <f>M1102+M1103</f>
        <v>#DIV/0!</v>
      </c>
      <c r="N1104" s="478"/>
      <c r="O1104" s="482"/>
      <c r="P1104" s="477"/>
      <c r="Q1104" s="478" t="e">
        <f>Q1102+Q1103</f>
        <v>#DIV/0!</v>
      </c>
      <c r="R1104" s="478"/>
      <c r="S1104" s="482"/>
      <c r="T1104" s="477"/>
      <c r="U1104" s="478" t="e">
        <f>U1102+U1103</f>
        <v>#DIV/0!</v>
      </c>
      <c r="W1104" s="414"/>
      <c r="X1104" s="430"/>
      <c r="Y1104" s="431"/>
      <c r="Z1104" s="448"/>
    </row>
    <row r="1105" spans="1:37" hidden="1">
      <c r="A1105" s="435"/>
      <c r="B1105" s="435"/>
      <c r="C1105" s="442"/>
      <c r="D1105" s="418" t="s">
        <v>65</v>
      </c>
      <c r="E1105" s="435"/>
      <c r="F1105" s="415"/>
      <c r="G1105" s="463" t="s">
        <v>65</v>
      </c>
      <c r="H1105" s="435"/>
      <c r="I1105" s="415" t="s">
        <v>65</v>
      </c>
      <c r="J1105" s="415"/>
      <c r="K1105" s="463" t="s">
        <v>65</v>
      </c>
      <c r="L1105" s="435"/>
      <c r="M1105" s="415" t="s">
        <v>65</v>
      </c>
      <c r="N1105" s="415"/>
      <c r="O1105" s="463" t="s">
        <v>65</v>
      </c>
      <c r="P1105" s="435"/>
      <c r="Q1105" s="415" t="s">
        <v>65</v>
      </c>
      <c r="R1105" s="415"/>
      <c r="S1105" s="463" t="s">
        <v>65</v>
      </c>
      <c r="T1105" s="435"/>
      <c r="U1105" s="415" t="s">
        <v>65</v>
      </c>
      <c r="W1105" s="440"/>
    </row>
    <row r="1106" spans="1:37" hidden="1">
      <c r="A1106" s="435"/>
      <c r="B1106" s="435"/>
      <c r="C1106" s="442"/>
      <c r="D1106" s="418"/>
      <c r="E1106" s="435"/>
      <c r="F1106" s="415"/>
      <c r="G1106" s="463"/>
      <c r="H1106" s="435"/>
      <c r="I1106" s="415"/>
      <c r="J1106" s="415"/>
      <c r="K1106" s="463"/>
      <c r="L1106" s="435"/>
      <c r="M1106" s="415"/>
      <c r="N1106" s="415"/>
      <c r="O1106" s="463"/>
      <c r="P1106" s="435"/>
      <c r="Q1106" s="415"/>
      <c r="R1106" s="415"/>
      <c r="S1106" s="463"/>
      <c r="T1106" s="435"/>
      <c r="U1106" s="415"/>
      <c r="V1106" s="535"/>
      <c r="W1106" s="535"/>
      <c r="X1106" s="535"/>
    </row>
    <row r="1107" spans="1:37" hidden="1">
      <c r="A1107" s="435"/>
      <c r="B1107" s="435"/>
      <c r="C1107" s="442"/>
      <c r="D1107" s="418"/>
      <c r="E1107" s="435"/>
      <c r="F1107" s="415"/>
      <c r="G1107" s="463"/>
      <c r="H1107" s="435"/>
      <c r="I1107" s="415"/>
      <c r="J1107" s="415"/>
      <c r="K1107" s="463"/>
      <c r="L1107" s="435"/>
      <c r="M1107" s="415"/>
      <c r="N1107" s="415"/>
      <c r="O1107" s="463"/>
      <c r="P1107" s="435"/>
      <c r="Q1107" s="415"/>
      <c r="R1107" s="415"/>
      <c r="S1107" s="463"/>
      <c r="T1107" s="435"/>
      <c r="U1107" s="415"/>
      <c r="V1107" s="440"/>
      <c r="W1107" s="440"/>
      <c r="X1107" s="440"/>
    </row>
    <row r="1108" spans="1:37">
      <c r="A1108" s="412" t="s">
        <v>570</v>
      </c>
      <c r="B1108" s="435"/>
      <c r="C1108" s="435"/>
      <c r="D1108" s="435"/>
      <c r="E1108" s="435"/>
      <c r="F1108" s="415"/>
      <c r="G1108" s="435"/>
      <c r="H1108" s="435"/>
      <c r="I1108" s="435"/>
      <c r="J1108" s="435"/>
      <c r="K1108" s="435"/>
      <c r="L1108" s="435"/>
      <c r="M1108" s="415" t="s">
        <v>65</v>
      </c>
      <c r="N1108" s="435"/>
      <c r="O1108" s="435"/>
      <c r="P1108" s="435"/>
      <c r="Q1108" s="415" t="s">
        <v>65</v>
      </c>
      <c r="R1108" s="435"/>
      <c r="S1108" s="435"/>
      <c r="T1108" s="435"/>
      <c r="U1108" s="415" t="s">
        <v>65</v>
      </c>
      <c r="V1108" s="283" t="s">
        <v>571</v>
      </c>
      <c r="W1108" s="284" t="s">
        <v>452</v>
      </c>
      <c r="X1108" s="284" t="s">
        <v>422</v>
      </c>
      <c r="Y1108" s="398"/>
    </row>
    <row r="1109" spans="1:37">
      <c r="A1109" s="435" t="s">
        <v>572</v>
      </c>
      <c r="B1109" s="435"/>
      <c r="C1109" s="435"/>
      <c r="D1109" s="435"/>
      <c r="E1109" s="435"/>
      <c r="F1109" s="415"/>
      <c r="G1109" s="435"/>
      <c r="H1109" s="435"/>
      <c r="I1109" s="435"/>
      <c r="J1109" s="435"/>
      <c r="K1109" s="435"/>
      <c r="L1109" s="435"/>
      <c r="M1109" s="435"/>
      <c r="N1109" s="435"/>
      <c r="O1109" s="435"/>
      <c r="P1109" s="435"/>
      <c r="Q1109" s="435"/>
      <c r="R1109" s="435"/>
      <c r="S1109" s="435"/>
      <c r="T1109" s="435"/>
      <c r="U1109" s="435"/>
      <c r="V1109" s="285" t="s">
        <v>424</v>
      </c>
      <c r="W1109" s="325">
        <f>F27+F1139+F1156+F1170+F1230+F1270</f>
        <v>1875849.4009456544</v>
      </c>
      <c r="X1109" s="287">
        <f>I27+I1139+I1156+I1170+I1230+I1270</f>
        <v>1919683.1036089596</v>
      </c>
      <c r="Y1109" s="272"/>
      <c r="Z1109" s="272"/>
      <c r="AA1109" s="272"/>
      <c r="AB1109" s="272"/>
      <c r="AC1109" s="272"/>
      <c r="AD1109" s="272"/>
      <c r="AE1109" s="272"/>
      <c r="AF1109" s="272"/>
      <c r="AG1109" s="272"/>
      <c r="AH1109" s="272"/>
      <c r="AI1109" s="272"/>
      <c r="AJ1109" s="272"/>
      <c r="AK1109" s="272"/>
    </row>
    <row r="1110" spans="1:37">
      <c r="A1110" s="435" t="s">
        <v>573</v>
      </c>
      <c r="B1110" s="435"/>
      <c r="C1110" s="435"/>
      <c r="D1110" s="435"/>
      <c r="E1110" s="435"/>
      <c r="F1110" s="415"/>
      <c r="G1110" s="435"/>
      <c r="H1110" s="435"/>
      <c r="I1110" s="435"/>
      <c r="J1110" s="435"/>
      <c r="K1110" s="435"/>
      <c r="L1110" s="435"/>
      <c r="M1110" s="435"/>
      <c r="N1110" s="435"/>
      <c r="O1110" s="435"/>
      <c r="P1110" s="435"/>
      <c r="Q1110" s="435"/>
      <c r="R1110" s="435"/>
      <c r="S1110" s="435"/>
      <c r="T1110" s="435"/>
      <c r="U1110" s="435"/>
      <c r="V1110" s="285" t="s">
        <v>425</v>
      </c>
      <c r="W1110" s="286">
        <f>F1222+F1223</f>
        <v>1877</v>
      </c>
      <c r="X1110" s="287">
        <f>I1222+I1223</f>
        <v>1921</v>
      </c>
      <c r="Y1110" s="272"/>
      <c r="Z1110" s="272"/>
      <c r="AA1110" s="272"/>
      <c r="AB1110" s="272"/>
      <c r="AC1110" s="272"/>
      <c r="AD1110" s="272"/>
      <c r="AE1110" s="272"/>
      <c r="AF1110" s="272"/>
      <c r="AG1110" s="272"/>
      <c r="AH1110" s="272"/>
      <c r="AI1110" s="272"/>
      <c r="AJ1110" s="272"/>
      <c r="AK1110" s="272"/>
    </row>
    <row r="1111" spans="1:37">
      <c r="A1111" s="435" t="s">
        <v>574</v>
      </c>
      <c r="B1111" s="435"/>
      <c r="C1111" s="435"/>
      <c r="D1111" s="435"/>
      <c r="E1111" s="435"/>
      <c r="F1111" s="415"/>
      <c r="G1111" s="435"/>
      <c r="H1111" s="435"/>
      <c r="I1111" s="435"/>
      <c r="J1111" s="435"/>
      <c r="K1111" s="435"/>
      <c r="L1111" s="435"/>
      <c r="M1111" s="435"/>
      <c r="N1111" s="435"/>
      <c r="O1111" s="435"/>
      <c r="P1111" s="435"/>
      <c r="Q1111" s="435"/>
      <c r="R1111" s="435"/>
      <c r="S1111" s="435"/>
      <c r="T1111" s="435"/>
      <c r="U1111" s="435"/>
      <c r="V1111" s="292" t="s">
        <v>427</v>
      </c>
      <c r="W1111" s="293">
        <f>'[95]NPC Spread'!$J$33</f>
        <v>305227.33658467606</v>
      </c>
      <c r="X1111" s="294">
        <f>W1111</f>
        <v>305227.33658467606</v>
      </c>
      <c r="Z1111" s="438"/>
      <c r="AA1111" s="438"/>
      <c r="AB1111" s="273"/>
      <c r="AC1111" s="273"/>
      <c r="AD1111" s="273"/>
      <c r="AE1111" s="273"/>
      <c r="AF1111" s="274"/>
      <c r="AG1111" s="275"/>
      <c r="AH1111" s="272"/>
      <c r="AI1111" s="272"/>
      <c r="AJ1111" s="272"/>
      <c r="AK1111" s="272"/>
    </row>
    <row r="1112" spans="1:37">
      <c r="A1112" s="398" t="s">
        <v>407</v>
      </c>
      <c r="C1112" s="414">
        <v>13549.416232977699</v>
      </c>
      <c r="D1112" s="258">
        <v>8.7200000000000006</v>
      </c>
      <c r="F1112" s="415">
        <f t="shared" ref="F1112:F1121" si="152">ROUND(C1112*D1112,0)</f>
        <v>118151</v>
      </c>
      <c r="G1112" s="258">
        <v>8.93</v>
      </c>
      <c r="I1112" s="415">
        <f>ROUND(G1112*$C1112,0)</f>
        <v>120996</v>
      </c>
      <c r="J1112" s="415"/>
      <c r="K1112" s="258" t="e">
        <v>#DIV/0!</v>
      </c>
      <c r="M1112" s="415" t="e">
        <v>#DIV/0!</v>
      </c>
      <c r="N1112" s="415"/>
      <c r="O1112" s="258" t="e">
        <v>#DIV/0!</v>
      </c>
      <c r="Q1112" s="415" t="e">
        <v>#DIV/0!</v>
      </c>
      <c r="R1112" s="415"/>
      <c r="S1112" s="258" t="e">
        <v>#DIV/0!</v>
      </c>
      <c r="U1112" s="415" t="e">
        <v>#DIV/0!</v>
      </c>
      <c r="V1112" s="297" t="s">
        <v>430</v>
      </c>
      <c r="W1112" s="298">
        <f>W1109-SUM(W1110:W1111)</f>
        <v>1568745.0643609783</v>
      </c>
      <c r="X1112" s="298">
        <f>X1109-SUM(X1110:X1111)</f>
        <v>1612534.7670242835</v>
      </c>
      <c r="Y1112" s="274"/>
      <c r="Z1112" s="399"/>
      <c r="AA1112" s="538"/>
      <c r="AB1112" s="538"/>
      <c r="AC1112" s="276"/>
      <c r="AD1112" s="276"/>
      <c r="AE1112" s="276"/>
      <c r="AF1112" s="277"/>
      <c r="AG1112" s="272"/>
      <c r="AH1112" s="274"/>
      <c r="AI1112" s="274"/>
      <c r="AJ1112" s="278"/>
      <c r="AK1112" s="274"/>
    </row>
    <row r="1113" spans="1:37">
      <c r="A1113" s="398" t="s">
        <v>575</v>
      </c>
      <c r="C1113" s="414">
        <v>19571.021805529799</v>
      </c>
      <c r="D1113" s="258">
        <v>10.47</v>
      </c>
      <c r="F1113" s="415">
        <f t="shared" si="152"/>
        <v>204909</v>
      </c>
      <c r="G1113" s="258">
        <v>10.72</v>
      </c>
      <c r="I1113" s="415">
        <f t="shared" ref="I1113:I1131" si="153">ROUND(G1113*$C1113,0)</f>
        <v>209801</v>
      </c>
      <c r="J1113" s="415"/>
      <c r="K1113" s="258" t="e">
        <v>#DIV/0!</v>
      </c>
      <c r="M1113" s="415" t="e">
        <v>#DIV/0!</v>
      </c>
      <c r="N1113" s="415"/>
      <c r="O1113" s="258" t="e">
        <v>#DIV/0!</v>
      </c>
      <c r="Q1113" s="415" t="e">
        <v>#DIV/0!</v>
      </c>
      <c r="R1113" s="415"/>
      <c r="S1113" s="258" t="e">
        <v>#DIV/0!</v>
      </c>
      <c r="U1113" s="415" t="e">
        <v>#DIV/0!</v>
      </c>
      <c r="X1113" s="274"/>
      <c r="Y1113" s="274"/>
      <c r="Z1113" s="399"/>
      <c r="AA1113" s="538"/>
      <c r="AB1113" s="538"/>
      <c r="AC1113" s="276"/>
      <c r="AD1113" s="276"/>
      <c r="AE1113" s="276"/>
      <c r="AF1113" s="272"/>
      <c r="AG1113" s="272"/>
      <c r="AH1113" s="274"/>
      <c r="AI1113" s="274"/>
      <c r="AJ1113" s="278"/>
      <c r="AK1113" s="274"/>
    </row>
    <row r="1114" spans="1:37">
      <c r="A1114" s="398" t="s">
        <v>576</v>
      </c>
      <c r="C1114" s="414">
        <v>0</v>
      </c>
      <c r="D1114" s="258">
        <v>33.24</v>
      </c>
      <c r="F1114" s="415">
        <f t="shared" si="152"/>
        <v>0</v>
      </c>
      <c r="G1114" s="258">
        <v>34.03</v>
      </c>
      <c r="I1114" s="415">
        <f t="shared" si="153"/>
        <v>0</v>
      </c>
      <c r="J1114" s="415"/>
      <c r="K1114" s="258" t="e">
        <v>#DIV/0!</v>
      </c>
      <c r="M1114" s="415" t="e">
        <v>#DIV/0!</v>
      </c>
      <c r="N1114" s="415"/>
      <c r="O1114" s="258" t="e">
        <v>#DIV/0!</v>
      </c>
      <c r="Q1114" s="415" t="e">
        <v>#DIV/0!</v>
      </c>
      <c r="R1114" s="415"/>
      <c r="S1114" s="258" t="e">
        <v>#DIV/0!</v>
      </c>
      <c r="U1114" s="415" t="e">
        <v>#DIV/0!</v>
      </c>
      <c r="X1114" s="274"/>
      <c r="Y1114" s="274"/>
      <c r="Z1114" s="399"/>
      <c r="AA1114" s="538"/>
      <c r="AB1114" s="538"/>
      <c r="AC1114" s="276"/>
      <c r="AD1114" s="276"/>
      <c r="AE1114" s="276"/>
      <c r="AF1114" s="272"/>
      <c r="AG1114" s="272"/>
      <c r="AH1114" s="274"/>
      <c r="AI1114" s="274"/>
      <c r="AJ1114" s="278"/>
      <c r="AK1114" s="274"/>
    </row>
    <row r="1115" spans="1:37">
      <c r="A1115" s="398" t="s">
        <v>577</v>
      </c>
      <c r="C1115" s="414">
        <v>0</v>
      </c>
      <c r="D1115" s="258">
        <v>25.84</v>
      </c>
      <c r="F1115" s="415">
        <f t="shared" si="152"/>
        <v>0</v>
      </c>
      <c r="G1115" s="258">
        <v>26.46</v>
      </c>
      <c r="I1115" s="415">
        <f t="shared" si="153"/>
        <v>0</v>
      </c>
      <c r="J1115" s="415"/>
      <c r="K1115" s="258" t="e">
        <v>#DIV/0!</v>
      </c>
      <c r="M1115" s="415" t="e">
        <v>#DIV/0!</v>
      </c>
      <c r="N1115" s="415"/>
      <c r="O1115" s="258" t="e">
        <v>#DIV/0!</v>
      </c>
      <c r="Q1115" s="415" t="e">
        <v>#DIV/0!</v>
      </c>
      <c r="R1115" s="415"/>
      <c r="S1115" s="258" t="e">
        <v>#DIV/0!</v>
      </c>
      <c r="U1115" s="415" t="e">
        <v>#DIV/0!</v>
      </c>
      <c r="X1115" s="274"/>
      <c r="Y1115" s="274"/>
      <c r="Z1115" s="399"/>
      <c r="AA1115" s="538"/>
      <c r="AB1115" s="538"/>
      <c r="AC1115" s="276"/>
      <c r="AD1115" s="276"/>
      <c r="AE1115" s="276"/>
      <c r="AF1115" s="272"/>
      <c r="AG1115" s="272"/>
      <c r="AH1115" s="274"/>
      <c r="AI1115" s="274"/>
      <c r="AJ1115" s="278"/>
      <c r="AK1115" s="274"/>
    </row>
    <row r="1116" spans="1:37">
      <c r="A1116" s="398" t="s">
        <v>578</v>
      </c>
      <c r="C1116" s="414">
        <v>936.93671211539902</v>
      </c>
      <c r="D1116" s="258">
        <v>13.37</v>
      </c>
      <c r="F1116" s="415">
        <f t="shared" si="152"/>
        <v>12527</v>
      </c>
      <c r="G1116" s="258">
        <v>13.69</v>
      </c>
      <c r="I1116" s="415">
        <f t="shared" si="153"/>
        <v>12827</v>
      </c>
      <c r="J1116" s="415"/>
      <c r="K1116" s="258" t="e">
        <v>#DIV/0!</v>
      </c>
      <c r="M1116" s="415" t="e">
        <v>#DIV/0!</v>
      </c>
      <c r="N1116" s="415"/>
      <c r="O1116" s="258" t="e">
        <v>#DIV/0!</v>
      </c>
      <c r="Q1116" s="415" t="e">
        <v>#DIV/0!</v>
      </c>
      <c r="R1116" s="415"/>
      <c r="S1116" s="258" t="e">
        <v>#DIV/0!</v>
      </c>
      <c r="U1116" s="415" t="e">
        <v>#DIV/0!</v>
      </c>
      <c r="X1116" s="274"/>
      <c r="Y1116" s="274"/>
      <c r="Z1116" s="399"/>
      <c r="AA1116" s="538"/>
      <c r="AB1116" s="538"/>
      <c r="AC1116" s="276"/>
      <c r="AD1116" s="276"/>
      <c r="AE1116" s="276"/>
      <c r="AF1116" s="272"/>
      <c r="AG1116" s="272"/>
      <c r="AH1116" s="274"/>
      <c r="AI1116" s="274"/>
      <c r="AJ1116" s="278"/>
      <c r="AK1116" s="274"/>
    </row>
    <row r="1117" spans="1:37">
      <c r="A1117" s="398" t="s">
        <v>579</v>
      </c>
      <c r="C1117" s="414">
        <v>0</v>
      </c>
      <c r="D1117" s="258">
        <v>34.43</v>
      </c>
      <c r="F1117" s="415">
        <f t="shared" si="152"/>
        <v>0</v>
      </c>
      <c r="G1117" s="258">
        <v>35.25</v>
      </c>
      <c r="I1117" s="415">
        <f t="shared" si="153"/>
        <v>0</v>
      </c>
      <c r="J1117" s="415"/>
      <c r="K1117" s="258" t="e">
        <v>#DIV/0!</v>
      </c>
      <c r="M1117" s="415" t="e">
        <v>#DIV/0!</v>
      </c>
      <c r="N1117" s="415"/>
      <c r="O1117" s="258" t="e">
        <v>#DIV/0!</v>
      </c>
      <c r="Q1117" s="415" t="e">
        <v>#DIV/0!</v>
      </c>
      <c r="R1117" s="415"/>
      <c r="S1117" s="258" t="e">
        <v>#DIV/0!</v>
      </c>
      <c r="U1117" s="415" t="e">
        <v>#DIV/0!</v>
      </c>
      <c r="X1117" s="274"/>
      <c r="Y1117" s="274"/>
      <c r="Z1117" s="399"/>
      <c r="AA1117" s="538"/>
      <c r="AB1117" s="538"/>
      <c r="AC1117" s="276"/>
      <c r="AD1117" s="276"/>
      <c r="AE1117" s="276"/>
      <c r="AF1117" s="272"/>
      <c r="AG1117" s="272"/>
      <c r="AH1117" s="274"/>
      <c r="AI1117" s="274"/>
      <c r="AJ1117" s="278"/>
      <c r="AK1117" s="274"/>
    </row>
    <row r="1118" spans="1:37">
      <c r="A1118" s="398" t="s">
        <v>580</v>
      </c>
      <c r="C1118" s="414">
        <v>0</v>
      </c>
      <c r="D1118" s="258">
        <v>27.07</v>
      </c>
      <c r="F1118" s="415">
        <f t="shared" si="152"/>
        <v>0</v>
      </c>
      <c r="G1118" s="258">
        <v>27.72</v>
      </c>
      <c r="I1118" s="415">
        <f t="shared" si="153"/>
        <v>0</v>
      </c>
      <c r="J1118" s="415"/>
      <c r="K1118" s="258" t="e">
        <v>#DIV/0!</v>
      </c>
      <c r="M1118" s="415" t="e">
        <v>#DIV/0!</v>
      </c>
      <c r="N1118" s="415"/>
      <c r="O1118" s="258" t="e">
        <v>#DIV/0!</v>
      </c>
      <c r="Q1118" s="415" t="e">
        <v>#DIV/0!</v>
      </c>
      <c r="R1118" s="415"/>
      <c r="S1118" s="258" t="e">
        <v>#DIV/0!</v>
      </c>
      <c r="U1118" s="415" t="e">
        <v>#DIV/0!</v>
      </c>
      <c r="X1118" s="274"/>
      <c r="Y1118" s="274"/>
      <c r="Z1118" s="399"/>
      <c r="AA1118" s="538"/>
      <c r="AB1118" s="538"/>
      <c r="AC1118" s="276"/>
      <c r="AD1118" s="276"/>
      <c r="AE1118" s="276"/>
      <c r="AF1118" s="272"/>
      <c r="AG1118" s="272"/>
      <c r="AH1118" s="274"/>
      <c r="AI1118" s="274"/>
      <c r="AJ1118" s="278"/>
      <c r="AK1118" s="274"/>
    </row>
    <row r="1119" spans="1:37">
      <c r="A1119" s="398" t="s">
        <v>408</v>
      </c>
      <c r="C1119" s="414">
        <v>19952.514273228699</v>
      </c>
      <c r="D1119" s="258">
        <v>15.27</v>
      </c>
      <c r="F1119" s="415">
        <f t="shared" si="152"/>
        <v>304675</v>
      </c>
      <c r="G1119" s="258">
        <v>15.63</v>
      </c>
      <c r="I1119" s="415">
        <f t="shared" si="153"/>
        <v>311858</v>
      </c>
      <c r="J1119" s="415"/>
      <c r="K1119" s="258" t="e">
        <v>#DIV/0!</v>
      </c>
      <c r="M1119" s="415" t="e">
        <v>#DIV/0!</v>
      </c>
      <c r="N1119" s="415"/>
      <c r="O1119" s="258" t="e">
        <v>#DIV/0!</v>
      </c>
      <c r="Q1119" s="415" t="e">
        <v>#DIV/0!</v>
      </c>
      <c r="R1119" s="415"/>
      <c r="S1119" s="258" t="e">
        <v>#DIV/0!</v>
      </c>
      <c r="U1119" s="415" t="e">
        <v>#DIV/0!</v>
      </c>
      <c r="X1119" s="274"/>
      <c r="Y1119" s="274"/>
      <c r="Z1119" s="399"/>
      <c r="AA1119" s="538"/>
      <c r="AB1119" s="538"/>
      <c r="AC1119" s="276"/>
      <c r="AD1119" s="276"/>
      <c r="AE1119" s="276"/>
      <c r="AF1119" s="272"/>
      <c r="AG1119" s="272"/>
      <c r="AH1119" s="274"/>
      <c r="AI1119" s="274"/>
      <c r="AJ1119" s="278"/>
      <c r="AK1119" s="274"/>
    </row>
    <row r="1120" spans="1:37">
      <c r="A1120" s="398" t="s">
        <v>581</v>
      </c>
      <c r="C1120" s="414">
        <v>1982.0024720791801</v>
      </c>
      <c r="D1120" s="258">
        <v>19.36</v>
      </c>
      <c r="F1120" s="415">
        <f t="shared" si="152"/>
        <v>38372</v>
      </c>
      <c r="G1120" s="258">
        <v>19.8</v>
      </c>
      <c r="I1120" s="415">
        <f t="shared" si="153"/>
        <v>39244</v>
      </c>
      <c r="J1120" s="415"/>
      <c r="K1120" s="258" t="e">
        <v>#DIV/0!</v>
      </c>
      <c r="M1120" s="415" t="e">
        <v>#DIV/0!</v>
      </c>
      <c r="N1120" s="415"/>
      <c r="O1120" s="258" t="e">
        <v>#DIV/0!</v>
      </c>
      <c r="Q1120" s="415" t="e">
        <v>#DIV/0!</v>
      </c>
      <c r="R1120" s="415"/>
      <c r="S1120" s="258" t="e">
        <v>#DIV/0!</v>
      </c>
      <c r="U1120" s="415" t="e">
        <v>#DIV/0!</v>
      </c>
      <c r="X1120" s="274"/>
      <c r="Y1120" s="274"/>
      <c r="Z1120" s="399"/>
      <c r="AA1120" s="538"/>
      <c r="AB1120" s="538"/>
      <c r="AC1120" s="276"/>
      <c r="AD1120" s="276"/>
      <c r="AE1120" s="276"/>
      <c r="AF1120" s="272"/>
      <c r="AG1120" s="272"/>
      <c r="AH1120" s="274"/>
      <c r="AI1120" s="274"/>
      <c r="AJ1120" s="278"/>
      <c r="AK1120" s="274"/>
    </row>
    <row r="1121" spans="1:44">
      <c r="A1121" s="398" t="s">
        <v>409</v>
      </c>
      <c r="C1121" s="414">
        <v>3479.9991629691299</v>
      </c>
      <c r="D1121" s="258">
        <v>25.56</v>
      </c>
      <c r="F1121" s="415">
        <f t="shared" si="152"/>
        <v>88949</v>
      </c>
      <c r="G1121" s="258">
        <v>26.16</v>
      </c>
      <c r="I1121" s="415">
        <f>ROUND(G1121*$C1121,0)</f>
        <v>91037</v>
      </c>
      <c r="J1121" s="415"/>
      <c r="K1121" s="258" t="e">
        <v>#DIV/0!</v>
      </c>
      <c r="M1121" s="415" t="e">
        <v>#DIV/0!</v>
      </c>
      <c r="N1121" s="415"/>
      <c r="O1121" s="258" t="e">
        <v>#DIV/0!</v>
      </c>
      <c r="Q1121" s="415" t="e">
        <v>#DIV/0!</v>
      </c>
      <c r="R1121" s="415"/>
      <c r="S1121" s="258" t="e">
        <v>#DIV/0!</v>
      </c>
      <c r="U1121" s="415" t="e">
        <v>#DIV/0!</v>
      </c>
      <c r="X1121" s="274"/>
      <c r="Y1121" s="274"/>
      <c r="Z1121" s="399"/>
      <c r="AA1121" s="538"/>
      <c r="AB1121" s="538"/>
      <c r="AC1121" s="276"/>
      <c r="AD1121" s="276"/>
      <c r="AE1121" s="276"/>
      <c r="AF1121" s="272"/>
      <c r="AG1121" s="272"/>
      <c r="AH1121" s="274"/>
      <c r="AI1121" s="274"/>
      <c r="AJ1121" s="278"/>
      <c r="AK1121" s="274"/>
    </row>
    <row r="1122" spans="1:44">
      <c r="A1122" s="398" t="s">
        <v>582</v>
      </c>
      <c r="C1122" s="414"/>
      <c r="D1122" s="258"/>
      <c r="F1122" s="415"/>
      <c r="G1122" s="258"/>
      <c r="I1122" s="415"/>
      <c r="J1122" s="415"/>
      <c r="K1122" s="258"/>
      <c r="M1122" s="415"/>
      <c r="N1122" s="415"/>
      <c r="O1122" s="258"/>
      <c r="Q1122" s="415"/>
      <c r="R1122" s="415"/>
      <c r="S1122" s="258"/>
      <c r="U1122" s="415"/>
      <c r="X1122" s="274"/>
      <c r="Y1122" s="274"/>
      <c r="Z1122" s="399"/>
      <c r="AA1122" s="538"/>
      <c r="AB1122" s="538"/>
      <c r="AC1122" s="276"/>
      <c r="AD1122" s="276"/>
      <c r="AE1122" s="276"/>
      <c r="AF1122" s="272"/>
      <c r="AG1122" s="272"/>
      <c r="AH1122" s="274"/>
      <c r="AI1122" s="274"/>
      <c r="AJ1122" s="278"/>
      <c r="AK1122" s="274"/>
    </row>
    <row r="1123" spans="1:44">
      <c r="A1123" s="398" t="s">
        <v>583</v>
      </c>
      <c r="C1123" s="414">
        <v>26.521225423076601</v>
      </c>
      <c r="D1123" s="258">
        <v>9.64</v>
      </c>
      <c r="F1123" s="415">
        <f>ROUND(C1123*D1123,0)</f>
        <v>256</v>
      </c>
      <c r="G1123" s="258">
        <v>9.86</v>
      </c>
      <c r="I1123" s="415">
        <f>ROUND(G1123*$C1123,0)</f>
        <v>261</v>
      </c>
      <c r="J1123" s="415"/>
      <c r="K1123" s="258" t="e">
        <v>#DIV/0!</v>
      </c>
      <c r="M1123" s="415" t="e">
        <v>#DIV/0!</v>
      </c>
      <c r="N1123" s="415"/>
      <c r="O1123" s="258" t="e">
        <v>#DIV/0!</v>
      </c>
      <c r="Q1123" s="415" t="e">
        <v>#DIV/0!</v>
      </c>
      <c r="R1123" s="415"/>
      <c r="S1123" s="258" t="e">
        <v>#DIV/0!</v>
      </c>
      <c r="U1123" s="415" t="e">
        <v>#DIV/0!</v>
      </c>
      <c r="X1123" s="274"/>
      <c r="Y1123" s="274"/>
      <c r="Z1123" s="399"/>
      <c r="AA1123" s="538"/>
      <c r="AB1123" s="538"/>
      <c r="AC1123" s="276"/>
      <c r="AD1123" s="276"/>
      <c r="AE1123" s="276"/>
      <c r="AF1123" s="272"/>
      <c r="AG1123" s="272"/>
      <c r="AH1123" s="274"/>
      <c r="AI1123" s="274"/>
      <c r="AJ1123" s="278"/>
      <c r="AK1123" s="274"/>
    </row>
    <row r="1124" spans="1:44">
      <c r="A1124" s="398" t="s">
        <v>584</v>
      </c>
      <c r="C1124" s="414">
        <v>27.733736654054098</v>
      </c>
      <c r="D1124" s="258">
        <v>12.15</v>
      </c>
      <c r="F1124" s="415">
        <f>ROUND(C1124*D1124,0)</f>
        <v>337</v>
      </c>
      <c r="G1124" s="258">
        <v>12.43</v>
      </c>
      <c r="I1124" s="415">
        <f>ROUND(G1124*$C1124,0)</f>
        <v>345</v>
      </c>
      <c r="J1124" s="415"/>
      <c r="K1124" s="258" t="e">
        <v>#DIV/0!</v>
      </c>
      <c r="M1124" s="415" t="e">
        <v>#DIV/0!</v>
      </c>
      <c r="N1124" s="415"/>
      <c r="O1124" s="258" t="e">
        <v>#DIV/0!</v>
      </c>
      <c r="Q1124" s="415" t="e">
        <v>#DIV/0!</v>
      </c>
      <c r="R1124" s="415"/>
      <c r="S1124" s="258" t="e">
        <v>#DIV/0!</v>
      </c>
      <c r="U1124" s="415" t="e">
        <v>#DIV/0!</v>
      </c>
      <c r="X1124" s="274"/>
      <c r="Y1124" s="274"/>
      <c r="Z1124" s="399"/>
      <c r="AA1124" s="538"/>
      <c r="AB1124" s="538"/>
      <c r="AC1124" s="276"/>
      <c r="AD1124" s="276"/>
      <c r="AE1124" s="276"/>
      <c r="AF1124" s="272"/>
      <c r="AG1124" s="272"/>
      <c r="AH1124" s="274"/>
      <c r="AI1124" s="274"/>
      <c r="AJ1124" s="278"/>
      <c r="AK1124" s="274"/>
    </row>
    <row r="1125" spans="1:44">
      <c r="A1125" s="398" t="s">
        <v>585</v>
      </c>
      <c r="C1125" s="414">
        <v>55.638368302961503</v>
      </c>
      <c r="D1125" s="258">
        <v>20.2</v>
      </c>
      <c r="F1125" s="415">
        <f>ROUND(C1125*D1125,0)</f>
        <v>1124</v>
      </c>
      <c r="G1125" s="258">
        <v>20.669999999999998</v>
      </c>
      <c r="I1125" s="415">
        <f>ROUND(G1125*$C1125,0)</f>
        <v>1150</v>
      </c>
      <c r="J1125" s="415"/>
      <c r="K1125" s="258" t="e">
        <v>#DIV/0!</v>
      </c>
      <c r="M1125" s="415" t="e">
        <v>#DIV/0!</v>
      </c>
      <c r="N1125" s="415"/>
      <c r="O1125" s="258" t="e">
        <v>#DIV/0!</v>
      </c>
      <c r="Q1125" s="415" t="e">
        <v>#DIV/0!</v>
      </c>
      <c r="R1125" s="415"/>
      <c r="S1125" s="258" t="e">
        <v>#DIV/0!</v>
      </c>
      <c r="U1125" s="415" t="e">
        <v>#DIV/0!</v>
      </c>
      <c r="X1125" s="274"/>
      <c r="Y1125" s="274"/>
      <c r="Z1125" s="399"/>
      <c r="AA1125" s="538"/>
      <c r="AB1125" s="538"/>
      <c r="AC1125" s="276"/>
      <c r="AD1125" s="276"/>
      <c r="AE1125" s="276"/>
      <c r="AF1125" s="272"/>
      <c r="AG1125" s="272"/>
      <c r="AH1125" s="274"/>
      <c r="AI1125" s="274"/>
      <c r="AJ1125" s="278"/>
      <c r="AK1125" s="274"/>
    </row>
    <row r="1126" spans="1:44">
      <c r="A1126" s="398" t="s">
        <v>586</v>
      </c>
      <c r="C1126" s="414">
        <v>33.215584669332003</v>
      </c>
      <c r="D1126" s="258">
        <v>25.49</v>
      </c>
      <c r="F1126" s="415">
        <f>ROUND(C1126*D1126,0)</f>
        <v>847</v>
      </c>
      <c r="G1126" s="258">
        <v>26.09</v>
      </c>
      <c r="I1126" s="415">
        <f>ROUND(G1126*$C1126,0)</f>
        <v>867</v>
      </c>
      <c r="J1126" s="415"/>
      <c r="K1126" s="258" t="e">
        <v>#DIV/0!</v>
      </c>
      <c r="M1126" s="415" t="e">
        <v>#DIV/0!</v>
      </c>
      <c r="N1126" s="415"/>
      <c r="O1126" s="258" t="e">
        <v>#DIV/0!</v>
      </c>
      <c r="Q1126" s="415" t="e">
        <v>#DIV/0!</v>
      </c>
      <c r="R1126" s="415"/>
      <c r="S1126" s="258" t="e">
        <v>#DIV/0!</v>
      </c>
      <c r="U1126" s="415" t="e">
        <v>#DIV/0!</v>
      </c>
      <c r="X1126" s="274"/>
      <c r="Y1126" s="274"/>
      <c r="Z1126" s="399"/>
      <c r="AA1126" s="538"/>
      <c r="AB1126" s="538"/>
      <c r="AC1126" s="276"/>
      <c r="AD1126" s="276"/>
      <c r="AE1126" s="276"/>
      <c r="AF1126" s="272"/>
      <c r="AG1126" s="272"/>
      <c r="AH1126" s="274"/>
      <c r="AI1126" s="274"/>
      <c r="AJ1126" s="278"/>
      <c r="AK1126" s="274"/>
    </row>
    <row r="1127" spans="1:44">
      <c r="A1127" s="398" t="s">
        <v>587</v>
      </c>
      <c r="C1127" s="414"/>
      <c r="D1127" s="258"/>
      <c r="F1127" s="415"/>
      <c r="G1127" s="258"/>
      <c r="I1127" s="415"/>
      <c r="J1127" s="415"/>
      <c r="K1127" s="258"/>
      <c r="M1127" s="415"/>
      <c r="N1127" s="415"/>
      <c r="O1127" s="258"/>
      <c r="Q1127" s="415"/>
      <c r="R1127" s="415"/>
      <c r="S1127" s="258"/>
      <c r="U1127" s="415"/>
      <c r="X1127" s="274"/>
      <c r="Y1127" s="274"/>
      <c r="Z1127" s="399"/>
      <c r="AA1127" s="538"/>
      <c r="AB1127" s="538"/>
      <c r="AC1127" s="276"/>
      <c r="AD1127" s="276"/>
      <c r="AE1127" s="276"/>
      <c r="AF1127" s="272"/>
      <c r="AG1127" s="272"/>
      <c r="AH1127" s="274"/>
      <c r="AI1127" s="274"/>
      <c r="AJ1127" s="278"/>
      <c r="AK1127" s="274"/>
    </row>
    <row r="1128" spans="1:44">
      <c r="A1128" s="398" t="s">
        <v>588</v>
      </c>
      <c r="C1128" s="414">
        <v>0</v>
      </c>
      <c r="D1128" s="258">
        <v>31.87</v>
      </c>
      <c r="F1128" s="415">
        <f t="shared" ref="F1128:F1134" si="154">ROUND(C1128*D1128,0)</f>
        <v>0</v>
      </c>
      <c r="G1128" s="258">
        <v>32.630000000000003</v>
      </c>
      <c r="I1128" s="415">
        <f>ROUND(G1128*$C1128,0)</f>
        <v>0</v>
      </c>
      <c r="J1128" s="415"/>
      <c r="K1128" s="258" t="e">
        <v>#DIV/0!</v>
      </c>
      <c r="M1128" s="415" t="e">
        <v>#DIV/0!</v>
      </c>
      <c r="N1128" s="415"/>
      <c r="O1128" s="258" t="e">
        <v>#DIV/0!</v>
      </c>
      <c r="Q1128" s="415" t="e">
        <v>#DIV/0!</v>
      </c>
      <c r="R1128" s="415"/>
      <c r="S1128" s="258" t="e">
        <v>#DIV/0!</v>
      </c>
      <c r="U1128" s="415" t="e">
        <v>#DIV/0!</v>
      </c>
      <c r="X1128" s="274"/>
      <c r="Y1128" s="274"/>
      <c r="Z1128" s="399"/>
      <c r="AA1128" s="538"/>
      <c r="AB1128" s="538"/>
      <c r="AC1128" s="276"/>
      <c r="AD1128" s="276"/>
      <c r="AE1128" s="276"/>
      <c r="AF1128" s="272"/>
      <c r="AG1128" s="272"/>
      <c r="AH1128" s="274"/>
      <c r="AI1128" s="274"/>
      <c r="AJ1128" s="278"/>
      <c r="AK1128" s="274"/>
    </row>
    <row r="1129" spans="1:44">
      <c r="A1129" s="398" t="s">
        <v>589</v>
      </c>
      <c r="C1129" s="414">
        <v>0</v>
      </c>
      <c r="D1129" s="258">
        <v>26.58</v>
      </c>
      <c r="F1129" s="415">
        <f t="shared" si="154"/>
        <v>0</v>
      </c>
      <c r="G1129" s="258">
        <v>27.22</v>
      </c>
      <c r="I1129" s="415">
        <f t="shared" si="153"/>
        <v>0</v>
      </c>
      <c r="J1129" s="415"/>
      <c r="K1129" s="258" t="e">
        <v>#DIV/0!</v>
      </c>
      <c r="M1129" s="415" t="e">
        <v>#DIV/0!</v>
      </c>
      <c r="N1129" s="415"/>
      <c r="O1129" s="258" t="e">
        <v>#DIV/0!</v>
      </c>
      <c r="Q1129" s="415" t="e">
        <v>#DIV/0!</v>
      </c>
      <c r="R1129" s="415"/>
      <c r="S1129" s="258" t="e">
        <v>#DIV/0!</v>
      </c>
      <c r="U1129" s="415" t="e">
        <v>#DIV/0!</v>
      </c>
      <c r="X1129" s="274"/>
      <c r="Y1129" s="274"/>
      <c r="Z1129" s="399"/>
      <c r="AA1129" s="538"/>
      <c r="AB1129" s="538"/>
      <c r="AC1129" s="276"/>
      <c r="AD1129" s="276"/>
      <c r="AE1129" s="276"/>
      <c r="AF1129" s="272"/>
      <c r="AG1129" s="272"/>
      <c r="AH1129" s="274"/>
      <c r="AI1129" s="274"/>
      <c r="AJ1129" s="278"/>
      <c r="AK1129" s="274"/>
    </row>
    <row r="1130" spans="1:44">
      <c r="A1130" s="398" t="s">
        <v>590</v>
      </c>
      <c r="C1130" s="414">
        <v>0</v>
      </c>
      <c r="D1130" s="258">
        <v>24.5</v>
      </c>
      <c r="F1130" s="415">
        <f t="shared" si="154"/>
        <v>0</v>
      </c>
      <c r="G1130" s="258">
        <v>25.09</v>
      </c>
      <c r="I1130" s="415">
        <f>ROUND(G1130*$C1130,0)</f>
        <v>0</v>
      </c>
      <c r="J1130" s="415"/>
      <c r="K1130" s="258" t="e">
        <v>#DIV/0!</v>
      </c>
      <c r="M1130" s="415" t="e">
        <v>#DIV/0!</v>
      </c>
      <c r="N1130" s="415"/>
      <c r="O1130" s="258" t="e">
        <v>#DIV/0!</v>
      </c>
      <c r="Q1130" s="415" t="e">
        <v>#DIV/0!</v>
      </c>
      <c r="R1130" s="415"/>
      <c r="S1130" s="258" t="e">
        <v>#DIV/0!</v>
      </c>
      <c r="U1130" s="415" t="e">
        <v>#DIV/0!</v>
      </c>
      <c r="X1130" s="274"/>
      <c r="Y1130" s="274"/>
      <c r="Z1130" s="399"/>
      <c r="AA1130" s="538"/>
      <c r="AB1130" s="538"/>
      <c r="AC1130" s="276"/>
      <c r="AD1130" s="276"/>
      <c r="AE1130" s="276"/>
      <c r="AF1130" s="272"/>
      <c r="AG1130" s="272"/>
      <c r="AH1130" s="274"/>
      <c r="AI1130" s="274"/>
      <c r="AJ1130" s="278"/>
      <c r="AK1130" s="274"/>
    </row>
    <row r="1131" spans="1:44">
      <c r="A1131" s="398" t="s">
        <v>591</v>
      </c>
      <c r="C1131" s="414">
        <v>0</v>
      </c>
      <c r="D1131" s="258">
        <v>35.81</v>
      </c>
      <c r="F1131" s="415">
        <f t="shared" si="154"/>
        <v>0</v>
      </c>
      <c r="G1131" s="258">
        <v>36.67</v>
      </c>
      <c r="I1131" s="415">
        <f t="shared" si="153"/>
        <v>0</v>
      </c>
      <c r="J1131" s="415"/>
      <c r="K1131" s="258" t="e">
        <v>#DIV/0!</v>
      </c>
      <c r="M1131" s="415" t="e">
        <v>#DIV/0!</v>
      </c>
      <c r="N1131" s="415"/>
      <c r="O1131" s="258" t="e">
        <v>#DIV/0!</v>
      </c>
      <c r="Q1131" s="415" t="e">
        <v>#DIV/0!</v>
      </c>
      <c r="R1131" s="415"/>
      <c r="S1131" s="258" t="e">
        <v>#DIV/0!</v>
      </c>
      <c r="U1131" s="415" t="e">
        <v>#DIV/0!</v>
      </c>
      <c r="X1131" s="274"/>
      <c r="Y1131" s="274"/>
      <c r="Z1131" s="399"/>
      <c r="AA1131" s="538"/>
      <c r="AB1131" s="538"/>
      <c r="AC1131" s="276"/>
      <c r="AD1131" s="276"/>
      <c r="AE1131" s="276"/>
      <c r="AF1131" s="272"/>
      <c r="AG1131" s="272"/>
      <c r="AH1131" s="274"/>
      <c r="AI1131" s="274"/>
      <c r="AJ1131" s="278"/>
      <c r="AK1131" s="274"/>
    </row>
    <row r="1132" spans="1:44">
      <c r="A1132" s="398" t="s">
        <v>592</v>
      </c>
      <c r="C1132" s="414">
        <v>0</v>
      </c>
      <c r="D1132" s="258">
        <v>28.83</v>
      </c>
      <c r="F1132" s="415">
        <f t="shared" si="154"/>
        <v>0</v>
      </c>
      <c r="G1132" s="258">
        <v>29.52</v>
      </c>
      <c r="I1132" s="415">
        <f>ROUND(G1132*$C1132,0)</f>
        <v>0</v>
      </c>
      <c r="J1132" s="415"/>
      <c r="K1132" s="258" t="e">
        <v>#DIV/0!</v>
      </c>
      <c r="M1132" s="415" t="e">
        <v>#DIV/0!</v>
      </c>
      <c r="N1132" s="415"/>
      <c r="O1132" s="258" t="e">
        <v>#DIV/0!</v>
      </c>
      <c r="Q1132" s="415" t="e">
        <v>#DIV/0!</v>
      </c>
      <c r="R1132" s="415"/>
      <c r="S1132" s="258" t="e">
        <v>#DIV/0!</v>
      </c>
      <c r="U1132" s="415" t="e">
        <v>#DIV/0!</v>
      </c>
      <c r="X1132" s="274"/>
      <c r="Y1132" s="274"/>
      <c r="Z1132" s="399"/>
      <c r="AA1132" s="538"/>
      <c r="AB1132" s="538"/>
      <c r="AC1132" s="276"/>
      <c r="AD1132" s="276"/>
      <c r="AE1132" s="276"/>
      <c r="AF1132" s="272"/>
      <c r="AG1132" s="272"/>
      <c r="AH1132" s="274"/>
      <c r="AI1132" s="274"/>
      <c r="AJ1132" s="278"/>
      <c r="AK1132" s="274"/>
    </row>
    <row r="1133" spans="1:44">
      <c r="A1133" s="398" t="s">
        <v>593</v>
      </c>
      <c r="C1133" s="414">
        <v>0</v>
      </c>
      <c r="D1133" s="258">
        <v>28.33</v>
      </c>
      <c r="F1133" s="415">
        <f t="shared" si="154"/>
        <v>0</v>
      </c>
      <c r="G1133" s="258">
        <v>29.01</v>
      </c>
      <c r="I1133" s="415">
        <f>ROUND(G1133*$C1133,0)</f>
        <v>0</v>
      </c>
      <c r="J1133" s="415"/>
      <c r="K1133" s="258" t="e">
        <v>#DIV/0!</v>
      </c>
      <c r="M1133" s="415" t="e">
        <v>#DIV/0!</v>
      </c>
      <c r="N1133" s="415"/>
      <c r="O1133" s="258" t="e">
        <v>#DIV/0!</v>
      </c>
      <c r="Q1133" s="415" t="e">
        <v>#DIV/0!</v>
      </c>
      <c r="R1133" s="415"/>
      <c r="S1133" s="258" t="e">
        <v>#DIV/0!</v>
      </c>
      <c r="U1133" s="415" t="e">
        <v>#DIV/0!</v>
      </c>
      <c r="X1133" s="274"/>
      <c r="Y1133" s="274"/>
      <c r="Z1133" s="399"/>
      <c r="AA1133" s="538"/>
      <c r="AB1133" s="538"/>
      <c r="AC1133" s="276"/>
      <c r="AD1133" s="276"/>
      <c r="AE1133" s="276"/>
      <c r="AF1133" s="272"/>
      <c r="AG1133" s="272"/>
      <c r="AH1133" s="274"/>
      <c r="AI1133" s="274"/>
      <c r="AJ1133" s="278"/>
      <c r="AK1133" s="274"/>
    </row>
    <row r="1134" spans="1:44">
      <c r="A1134" s="398" t="s">
        <v>594</v>
      </c>
      <c r="C1134" s="414">
        <v>0</v>
      </c>
      <c r="D1134" s="258">
        <v>30.85</v>
      </c>
      <c r="F1134" s="415">
        <f t="shared" si="154"/>
        <v>0</v>
      </c>
      <c r="G1134" s="258">
        <v>31.59</v>
      </c>
      <c r="I1134" s="415">
        <f>ROUND(G1134*$C1134,0)</f>
        <v>0</v>
      </c>
      <c r="J1134" s="415"/>
      <c r="K1134" s="258" t="e">
        <v>#DIV/0!</v>
      </c>
      <c r="M1134" s="415" t="e">
        <v>#DIV/0!</v>
      </c>
      <c r="N1134" s="415"/>
      <c r="O1134" s="258" t="e">
        <v>#DIV/0!</v>
      </c>
      <c r="Q1134" s="415" t="e">
        <v>#DIV/0!</v>
      </c>
      <c r="R1134" s="415"/>
      <c r="S1134" s="258" t="e">
        <v>#DIV/0!</v>
      </c>
      <c r="U1134" s="415" t="e">
        <v>#DIV/0!</v>
      </c>
      <c r="X1134" s="274"/>
      <c r="Y1134" s="274"/>
      <c r="Z1134" s="399"/>
      <c r="AA1134" s="538"/>
      <c r="AB1134" s="538"/>
      <c r="AC1134" s="276"/>
      <c r="AD1134" s="276"/>
      <c r="AE1134" s="276"/>
      <c r="AF1134" s="272"/>
      <c r="AG1134" s="272"/>
      <c r="AH1134" s="274"/>
      <c r="AI1134" s="274"/>
      <c r="AJ1134" s="278"/>
      <c r="AK1134" s="274"/>
    </row>
    <row r="1135" spans="1:44">
      <c r="A1135" s="398" t="s">
        <v>412</v>
      </c>
      <c r="C1135" s="414">
        <v>2124</v>
      </c>
      <c r="D1135" s="258"/>
      <c r="F1135" s="415"/>
      <c r="G1135" s="258"/>
      <c r="I1135" s="415"/>
      <c r="J1135" s="415"/>
      <c r="K1135" s="258"/>
      <c r="M1135" s="415"/>
      <c r="N1135" s="415"/>
      <c r="O1135" s="258"/>
      <c r="Q1135" s="415"/>
      <c r="R1135" s="415"/>
      <c r="S1135" s="258"/>
      <c r="U1135" s="415"/>
      <c r="X1135" s="274"/>
      <c r="Y1135" s="274"/>
      <c r="Z1135" s="399"/>
      <c r="AA1135" s="538"/>
      <c r="AB1135" s="538"/>
      <c r="AC1135" s="276"/>
      <c r="AD1135" s="276"/>
      <c r="AE1135" s="276"/>
      <c r="AF1135" s="272"/>
      <c r="AG1135" s="272"/>
      <c r="AH1135" s="274"/>
      <c r="AI1135" s="274"/>
      <c r="AJ1135" s="274"/>
      <c r="AK1135" s="274"/>
    </row>
    <row r="1136" spans="1:44" s="264" customFormat="1" hidden="1">
      <c r="A1136" s="264" t="s">
        <v>595</v>
      </c>
      <c r="C1136" s="265">
        <f>C1137</f>
        <v>3883379.6674147383</v>
      </c>
      <c r="D1136" s="263">
        <v>0</v>
      </c>
      <c r="F1136" s="266"/>
      <c r="G1136" s="421">
        <v>0</v>
      </c>
      <c r="H1136" s="267" t="s">
        <v>429</v>
      </c>
      <c r="I1136" s="267">
        <f>ROUND(G1136*$C1136/100,0)</f>
        <v>0</v>
      </c>
      <c r="J1136" s="267"/>
      <c r="K1136" s="421" t="s">
        <v>65</v>
      </c>
      <c r="L1136" s="422" t="s">
        <v>65</v>
      </c>
      <c r="M1136" s="415">
        <v>0</v>
      </c>
      <c r="N1136" s="266"/>
      <c r="O1136" s="421" t="s">
        <v>65</v>
      </c>
      <c r="P1136" s="422" t="s">
        <v>65</v>
      </c>
      <c r="Q1136" s="415">
        <v>0</v>
      </c>
      <c r="R1136" s="266"/>
      <c r="S1136" s="421">
        <v>0</v>
      </c>
      <c r="T1136" s="422" t="s">
        <v>429</v>
      </c>
      <c r="U1136" s="415">
        <v>0</v>
      </c>
      <c r="V1136" s="267"/>
      <c r="W1136" s="420"/>
      <c r="Z1136" s="423"/>
      <c r="AA1136" s="423"/>
      <c r="AR1136" s="267"/>
    </row>
    <row r="1137" spans="1:44">
      <c r="A1137" s="398" t="s">
        <v>443</v>
      </c>
      <c r="C1137" s="414">
        <v>3883379.6674147383</v>
      </c>
      <c r="D1137" s="263"/>
      <c r="F1137" s="413">
        <f>SUM(F1112:F1134)</f>
        <v>770147</v>
      </c>
      <c r="G1137" s="263"/>
      <c r="I1137" s="413">
        <f>SUM(I1112:I1136)</f>
        <v>788386</v>
      </c>
      <c r="J1137" s="413"/>
      <c r="K1137" s="263"/>
      <c r="M1137" s="413" t="e">
        <f>SUM(M1112:M1136)</f>
        <v>#DIV/0!</v>
      </c>
      <c r="N1137" s="413"/>
      <c r="O1137" s="263"/>
      <c r="Q1137" s="413" t="e">
        <f>SUM(Q1112:Q1136)</f>
        <v>#DIV/0!</v>
      </c>
      <c r="R1137" s="413"/>
      <c r="S1137" s="263"/>
      <c r="U1137" s="413" t="e">
        <f>SUM(U1112:U1136)</f>
        <v>#DIV/0!</v>
      </c>
      <c r="X1137" s="274"/>
      <c r="Y1137" s="274"/>
      <c r="Z1137" s="539"/>
      <c r="AC1137" s="279"/>
      <c r="AD1137" s="279"/>
      <c r="AE1137" s="279"/>
      <c r="AF1137" s="272"/>
      <c r="AG1137" s="272"/>
      <c r="AH1137" s="280"/>
      <c r="AI1137" s="272"/>
      <c r="AJ1137" s="272"/>
      <c r="AK1137" s="272"/>
    </row>
    <row r="1138" spans="1:44">
      <c r="A1138" s="398" t="s">
        <v>413</v>
      </c>
      <c r="C1138" s="414">
        <v>49178.118055078899</v>
      </c>
      <c r="D1138" s="263"/>
      <c r="F1138" s="413">
        <v>11953.205380162623</v>
      </c>
      <c r="G1138" s="263"/>
      <c r="I1138" s="413">
        <f>F1138</f>
        <v>11953.205380162623</v>
      </c>
      <c r="J1138" s="413"/>
      <c r="K1138" s="263"/>
      <c r="M1138" s="413" t="e">
        <f>$I$1138*V1143/($V$1143+$W$1143+$X$1143)</f>
        <v>#DIV/0!</v>
      </c>
      <c r="N1138" s="415"/>
      <c r="Q1138" s="413" t="e">
        <f>$I$1138*W1143/($V$1143+$W$1143+$X$1143)</f>
        <v>#DIV/0!</v>
      </c>
      <c r="R1138" s="415"/>
      <c r="U1138" s="413" t="e">
        <f>$I$1138*X1143/($V$1143+$W$1143+$X$1143)</f>
        <v>#DIV/0!</v>
      </c>
      <c r="V1138" s="439"/>
      <c r="X1138" s="279"/>
      <c r="Y1138" s="279"/>
      <c r="Z1138" s="538"/>
      <c r="AF1138" s="274"/>
      <c r="AG1138" s="272"/>
    </row>
    <row r="1139" spans="1:44" ht="16.5" thickBot="1">
      <c r="A1139" s="398" t="s">
        <v>6</v>
      </c>
      <c r="C1139" s="427">
        <f>C1137+C1138</f>
        <v>3932557.785469817</v>
      </c>
      <c r="D1139" s="428"/>
      <c r="E1139" s="428"/>
      <c r="F1139" s="429">
        <f>F1137+F1138</f>
        <v>782100.20538016257</v>
      </c>
      <c r="G1139" s="428"/>
      <c r="H1139" s="428"/>
      <c r="I1139" s="429">
        <f>I1137+I1138</f>
        <v>800339.20538016257</v>
      </c>
      <c r="J1139" s="428"/>
      <c r="K1139" s="428"/>
      <c r="L1139" s="429"/>
      <c r="M1139" s="429" t="e">
        <f>M1137+M1138</f>
        <v>#DIV/0!</v>
      </c>
      <c r="N1139" s="428"/>
      <c r="O1139" s="428"/>
      <c r="P1139" s="429"/>
      <c r="Q1139" s="429" t="e">
        <f>Q1137+Q1138</f>
        <v>#DIV/0!</v>
      </c>
      <c r="R1139" s="428"/>
      <c r="S1139" s="428"/>
      <c r="T1139" s="429"/>
      <c r="U1139" s="429" t="e">
        <f>U1137+U1138</f>
        <v>#DIV/0!</v>
      </c>
      <c r="V1139" s="272"/>
      <c r="W1139" s="414"/>
      <c r="X1139" s="432"/>
      <c r="Y1139" s="431"/>
      <c r="AF1139" s="272"/>
      <c r="AG1139" s="272"/>
    </row>
    <row r="1140" spans="1:44" ht="16.5" thickTop="1">
      <c r="A1140" s="434" t="s">
        <v>414</v>
      </c>
      <c r="C1140" s="414"/>
      <c r="D1140" s="415"/>
      <c r="E1140" s="415"/>
      <c r="F1140" s="415"/>
      <c r="G1140" s="415"/>
      <c r="H1140" s="415"/>
      <c r="I1140" s="415"/>
      <c r="J1140" s="415"/>
      <c r="K1140" s="415"/>
      <c r="L1140" s="415"/>
      <c r="M1140" s="415"/>
      <c r="N1140" s="415"/>
      <c r="O1140" s="415"/>
      <c r="P1140" s="415"/>
      <c r="Q1140" s="415"/>
      <c r="R1140" s="415"/>
      <c r="S1140" s="415"/>
      <c r="T1140" s="415"/>
      <c r="U1140" s="415"/>
      <c r="V1140" s="272"/>
      <c r="W1140" s="540"/>
      <c r="X1140" s="432"/>
      <c r="Y1140" s="431"/>
      <c r="AF1140" s="272"/>
      <c r="AG1140" s="272"/>
    </row>
    <row r="1141" spans="1:44">
      <c r="C1141" s="414"/>
      <c r="D1141" s="415"/>
      <c r="E1141" s="415"/>
      <c r="F1141" s="415"/>
      <c r="G1141" s="415"/>
      <c r="H1141" s="415"/>
      <c r="I1141" s="415"/>
      <c r="J1141" s="415"/>
      <c r="K1141" s="415"/>
      <c r="L1141" s="415"/>
      <c r="M1141" s="415"/>
      <c r="N1141" s="415"/>
      <c r="O1141" s="415"/>
      <c r="P1141" s="415"/>
      <c r="Q1141" s="415"/>
      <c r="R1141" s="415"/>
      <c r="S1141" s="415"/>
      <c r="T1141" s="415"/>
      <c r="U1141" s="415" t="s">
        <v>65</v>
      </c>
      <c r="V1141" s="272"/>
      <c r="W1141" s="440"/>
      <c r="X1141" s="430"/>
      <c r="Y1141" s="431"/>
      <c r="AF1141" s="272"/>
      <c r="AG1141" s="272"/>
    </row>
    <row r="1142" spans="1:44">
      <c r="C1142" s="414"/>
      <c r="D1142" s="415"/>
      <c r="E1142" s="415"/>
      <c r="F1142" s="415"/>
      <c r="G1142" s="415"/>
      <c r="H1142" s="415"/>
      <c r="I1142" s="415"/>
      <c r="J1142" s="415"/>
      <c r="K1142" s="415"/>
      <c r="L1142" s="415"/>
      <c r="M1142" s="415"/>
      <c r="N1142" s="415"/>
      <c r="O1142" s="415"/>
      <c r="P1142" s="415"/>
      <c r="Q1142" s="415"/>
      <c r="R1142" s="415"/>
      <c r="S1142" s="415"/>
      <c r="T1142" s="415"/>
      <c r="U1142" s="415" t="s">
        <v>65</v>
      </c>
      <c r="V1142" s="436"/>
      <c r="W1142" s="436"/>
      <c r="X1142" s="436"/>
      <c r="Y1142" s="431"/>
      <c r="AF1142" s="272"/>
      <c r="AG1142" s="272"/>
    </row>
    <row r="1143" spans="1:44" hidden="1">
      <c r="C1143" s="414"/>
      <c r="D1143" s="415"/>
      <c r="E1143" s="415"/>
      <c r="F1143" s="415"/>
      <c r="G1143" s="415"/>
      <c r="H1143" s="415"/>
      <c r="I1143" s="415"/>
      <c r="J1143" s="415"/>
      <c r="K1143" s="415"/>
      <c r="L1143" s="415"/>
      <c r="M1143" s="415"/>
      <c r="N1143" s="415"/>
      <c r="O1143" s="415"/>
      <c r="P1143" s="415"/>
      <c r="Q1143" s="415"/>
      <c r="R1143" s="415"/>
      <c r="S1143" s="415"/>
      <c r="T1143" s="415"/>
      <c r="U1143" s="415"/>
      <c r="V1143" s="413"/>
      <c r="W1143" s="413"/>
      <c r="X1143" s="413"/>
      <c r="Y1143" s="431"/>
      <c r="AF1143" s="272"/>
      <c r="AG1143" s="272"/>
    </row>
    <row r="1144" spans="1:44" hidden="1">
      <c r="A1144" s="435"/>
      <c r="B1144" s="435"/>
      <c r="C1144" s="442"/>
      <c r="D1144" s="442" t="s">
        <v>65</v>
      </c>
      <c r="E1144" s="442"/>
      <c r="F1144" s="415"/>
      <c r="G1144" s="442" t="s">
        <v>65</v>
      </c>
      <c r="H1144" s="442"/>
      <c r="I1144" s="415" t="s">
        <v>65</v>
      </c>
      <c r="J1144" s="415"/>
      <c r="K1144" s="442" t="s">
        <v>65</v>
      </c>
      <c r="L1144" s="442"/>
      <c r="M1144" s="415" t="s">
        <v>65</v>
      </c>
      <c r="N1144" s="415"/>
      <c r="O1144" s="442" t="s">
        <v>65</v>
      </c>
      <c r="P1144" s="442"/>
      <c r="Q1144" s="415" t="s">
        <v>65</v>
      </c>
      <c r="R1144" s="415"/>
      <c r="S1144" s="442" t="s">
        <v>65</v>
      </c>
      <c r="T1144" s="442"/>
      <c r="U1144" s="415" t="s">
        <v>65</v>
      </c>
      <c r="W1144" s="398"/>
      <c r="X1144" s="398"/>
      <c r="Y1144" s="432"/>
      <c r="AA1144" s="272"/>
      <c r="AB1144" s="272"/>
      <c r="AC1144" s="272"/>
      <c r="AD1144" s="272"/>
      <c r="AE1144" s="272"/>
      <c r="AF1144" s="272"/>
      <c r="AG1144" s="272"/>
    </row>
    <row r="1145" spans="1:44">
      <c r="A1145" s="412" t="s">
        <v>596</v>
      </c>
      <c r="B1145" s="435"/>
      <c r="C1145" s="435"/>
      <c r="D1145" s="435"/>
      <c r="E1145" s="435"/>
      <c r="F1145" s="435"/>
      <c r="G1145" s="435"/>
      <c r="H1145" s="435"/>
      <c r="I1145" s="435"/>
      <c r="J1145" s="435"/>
      <c r="K1145" s="435"/>
      <c r="L1145" s="435"/>
      <c r="M1145" s="435"/>
      <c r="N1145" s="435"/>
      <c r="O1145" s="435"/>
      <c r="P1145" s="435"/>
      <c r="Q1145" s="435"/>
      <c r="R1145" s="435"/>
      <c r="S1145" s="435"/>
      <c r="T1145" s="435"/>
      <c r="U1145" s="435"/>
      <c r="V1145" s="272"/>
      <c r="W1145" s="279"/>
      <c r="X1145" s="272"/>
      <c r="Y1145" s="272"/>
      <c r="AG1145" s="272"/>
      <c r="AH1145" s="272"/>
      <c r="AI1145" s="272"/>
      <c r="AJ1145" s="272"/>
      <c r="AK1145" s="272"/>
    </row>
    <row r="1146" spans="1:44">
      <c r="A1146" s="435" t="s">
        <v>597</v>
      </c>
      <c r="B1146" s="435"/>
      <c r="C1146" s="435"/>
      <c r="D1146" s="435"/>
      <c r="E1146" s="435"/>
      <c r="F1146" s="435"/>
      <c r="G1146" s="435"/>
      <c r="H1146" s="435"/>
      <c r="I1146" s="435"/>
      <c r="J1146" s="435"/>
      <c r="K1146" s="435"/>
      <c r="L1146" s="435"/>
      <c r="M1146" s="435"/>
      <c r="N1146" s="435"/>
      <c r="O1146" s="435"/>
      <c r="P1146" s="435"/>
      <c r="Q1146" s="435"/>
      <c r="R1146" s="435"/>
      <c r="S1146" s="435"/>
      <c r="T1146" s="435"/>
      <c r="U1146" s="435"/>
      <c r="AG1146" s="272"/>
      <c r="AH1146" s="272"/>
      <c r="AI1146" s="272"/>
      <c r="AJ1146" s="272"/>
      <c r="AK1146" s="272"/>
    </row>
    <row r="1147" spans="1:44">
      <c r="A1147" s="435"/>
      <c r="B1147" s="435"/>
      <c r="C1147" s="435"/>
      <c r="D1147" s="435"/>
      <c r="E1147" s="435"/>
      <c r="F1147" s="435"/>
      <c r="G1147" s="435"/>
      <c r="H1147" s="435"/>
      <c r="I1147" s="435"/>
      <c r="J1147" s="435"/>
      <c r="K1147" s="435"/>
      <c r="L1147" s="435"/>
      <c r="M1147" s="435"/>
      <c r="N1147" s="435"/>
      <c r="O1147" s="435"/>
      <c r="P1147" s="435"/>
      <c r="Q1147" s="435"/>
      <c r="R1147" s="435"/>
      <c r="S1147" s="435"/>
      <c r="T1147" s="435"/>
      <c r="U1147" s="435"/>
      <c r="AG1147" s="272"/>
      <c r="AH1147" s="272"/>
      <c r="AI1147" s="272"/>
      <c r="AJ1147" s="272"/>
      <c r="AK1147" s="272"/>
    </row>
    <row r="1148" spans="1:44">
      <c r="A1148" s="435" t="s">
        <v>598</v>
      </c>
      <c r="B1148" s="435"/>
      <c r="C1148" s="442"/>
      <c r="D1148" s="445"/>
      <c r="E1148" s="435"/>
      <c r="F1148" s="415">
        <v>19085.726609179299</v>
      </c>
      <c r="G1148" s="445"/>
      <c r="H1148" s="435"/>
      <c r="I1148" s="415">
        <v>19085.726609179299</v>
      </c>
      <c r="J1148" s="415"/>
      <c r="K1148" s="445"/>
      <c r="L1148" s="435"/>
      <c r="M1148" s="415">
        <f>I1148</f>
        <v>19085.726609179299</v>
      </c>
      <c r="N1148" s="415"/>
      <c r="O1148" s="445"/>
      <c r="P1148" s="435"/>
      <c r="Q1148" s="415" t="s">
        <v>65</v>
      </c>
      <c r="R1148" s="415"/>
      <c r="S1148" s="445"/>
      <c r="T1148" s="435"/>
      <c r="U1148" s="415" t="str">
        <f>Q1148</f>
        <v xml:space="preserve"> </v>
      </c>
    </row>
    <row r="1149" spans="1:44">
      <c r="A1149" s="435" t="s">
        <v>599</v>
      </c>
      <c r="B1149" s="435"/>
      <c r="C1149" s="414">
        <v>209541.66875847799</v>
      </c>
      <c r="D1149" s="514">
        <v>8.3360000000000003</v>
      </c>
      <c r="E1149" s="435" t="s">
        <v>429</v>
      </c>
      <c r="F1149" s="541">
        <f>ROUND(D1149*C1149/100,0)</f>
        <v>17467</v>
      </c>
      <c r="G1149" s="514">
        <v>8.7520000000000007</v>
      </c>
      <c r="H1149" s="435" t="s">
        <v>429</v>
      </c>
      <c r="I1149" s="415">
        <f>ROUND(G1149*$C1149/100,0)</f>
        <v>18339</v>
      </c>
      <c r="J1149" s="415"/>
      <c r="K1149" s="514" t="e">
        <v>#DIV/0!</v>
      </c>
      <c r="L1149" s="435" t="s">
        <v>429</v>
      </c>
      <c r="M1149" s="415" t="e">
        <v>#DIV/0!</v>
      </c>
      <c r="N1149" s="415"/>
      <c r="O1149" s="514" t="e">
        <v>#DIV/0!</v>
      </c>
      <c r="P1149" s="435" t="s">
        <v>429</v>
      </c>
      <c r="Q1149" s="415" t="e">
        <v>#DIV/0!</v>
      </c>
      <c r="R1149" s="415"/>
      <c r="S1149" s="514" t="e">
        <v>#DIV/0!</v>
      </c>
      <c r="T1149" s="435" t="s">
        <v>429</v>
      </c>
      <c r="U1149" s="415" t="e">
        <v>#DIV/0!</v>
      </c>
    </row>
    <row r="1150" spans="1:44">
      <c r="A1150" s="435" t="s">
        <v>600</v>
      </c>
      <c r="B1150" s="435"/>
      <c r="C1150" s="414">
        <v>0</v>
      </c>
      <c r="D1150" s="514">
        <v>9.3279999999999994</v>
      </c>
      <c r="E1150" s="435" t="s">
        <v>429</v>
      </c>
      <c r="F1150" s="541">
        <f>ROUND(D1150*C1150/100,0)</f>
        <v>0</v>
      </c>
      <c r="G1150" s="514">
        <v>9.7940000000000005</v>
      </c>
      <c r="H1150" s="435" t="s">
        <v>429</v>
      </c>
      <c r="I1150" s="415">
        <f>ROUND(G1150*$C1150/100,0)</f>
        <v>0</v>
      </c>
      <c r="J1150" s="415"/>
      <c r="K1150" s="514" t="e">
        <v>#DIV/0!</v>
      </c>
      <c r="L1150" s="435" t="s">
        <v>429</v>
      </c>
      <c r="M1150" s="415" t="e">
        <v>#DIV/0!</v>
      </c>
      <c r="N1150" s="415"/>
      <c r="O1150" s="514" t="e">
        <v>#DIV/0!</v>
      </c>
      <c r="P1150" s="435" t="s">
        <v>429</v>
      </c>
      <c r="Q1150" s="415" t="e">
        <v>#DIV/0!</v>
      </c>
      <c r="R1150" s="415"/>
      <c r="S1150" s="514" t="e">
        <v>#DIV/0!</v>
      </c>
      <c r="T1150" s="435" t="s">
        <v>429</v>
      </c>
      <c r="U1150" s="415" t="e">
        <v>#DIV/0!</v>
      </c>
      <c r="X1150" s="398"/>
      <c r="Y1150" s="398"/>
    </row>
    <row r="1151" spans="1:44">
      <c r="A1151" s="435" t="s">
        <v>412</v>
      </c>
      <c r="B1151" s="435"/>
      <c r="C1151" s="414">
        <v>14</v>
      </c>
      <c r="D1151" s="542"/>
      <c r="E1151" s="435"/>
      <c r="F1151" s="415"/>
      <c r="G1151" s="542"/>
      <c r="H1151" s="435"/>
      <c r="I1151" s="415"/>
      <c r="J1151" s="415"/>
      <c r="K1151" s="542"/>
      <c r="L1151" s="435"/>
      <c r="M1151" s="415"/>
      <c r="N1151" s="415"/>
      <c r="O1151" s="542"/>
      <c r="P1151" s="435"/>
      <c r="Q1151" s="415"/>
      <c r="R1151" s="415"/>
      <c r="S1151" s="542"/>
      <c r="T1151" s="435"/>
      <c r="U1151" s="415"/>
    </row>
    <row r="1152" spans="1:44" s="264" customFormat="1" hidden="1">
      <c r="A1152" s="264" t="s">
        <v>536</v>
      </c>
      <c r="C1152" s="265">
        <f>C1154</f>
        <v>209541.66875847799</v>
      </c>
      <c r="D1152" s="263">
        <v>0</v>
      </c>
      <c r="F1152" s="266"/>
      <c r="G1152" s="421">
        <v>0</v>
      </c>
      <c r="H1152" s="267" t="s">
        <v>429</v>
      </c>
      <c r="I1152" s="267">
        <f>ROUND(G1152*$C1152/100,0)</f>
        <v>0</v>
      </c>
      <c r="J1152" s="267"/>
      <c r="K1152" s="421" t="s">
        <v>65</v>
      </c>
      <c r="L1152" s="422" t="s">
        <v>65</v>
      </c>
      <c r="M1152" s="415">
        <v>0</v>
      </c>
      <c r="N1152" s="266"/>
      <c r="O1152" s="421" t="s">
        <v>65</v>
      </c>
      <c r="P1152" s="422" t="s">
        <v>65</v>
      </c>
      <c r="Q1152" s="415">
        <v>0</v>
      </c>
      <c r="R1152" s="266"/>
      <c r="S1152" s="421">
        <v>0</v>
      </c>
      <c r="T1152" s="422" t="s">
        <v>429</v>
      </c>
      <c r="U1152" s="415">
        <v>0</v>
      </c>
      <c r="V1152" s="267"/>
      <c r="W1152" s="420"/>
      <c r="Z1152" s="423"/>
      <c r="AA1152" s="423"/>
      <c r="AR1152" s="267"/>
    </row>
    <row r="1153" spans="1:44" s="264" customFormat="1" hidden="1">
      <c r="A1153" s="308" t="s">
        <v>601</v>
      </c>
      <c r="B1153" s="308"/>
      <c r="C1153" s="338"/>
      <c r="D1153" s="531">
        <v>8.3360000000000003</v>
      </c>
      <c r="E1153" s="313" t="s">
        <v>429</v>
      </c>
      <c r="F1153" s="311"/>
      <c r="G1153" s="531">
        <f>G1149+G1152</f>
        <v>8.7520000000000007</v>
      </c>
      <c r="H1153" s="313" t="s">
        <v>429</v>
      </c>
      <c r="I1153" s="465"/>
      <c r="J1153" s="465"/>
      <c r="K1153" s="531" t="e">
        <f>K1149+K1152</f>
        <v>#DIV/0!</v>
      </c>
      <c r="L1153" s="313" t="s">
        <v>429</v>
      </c>
      <c r="M1153" s="465"/>
      <c r="N1153" s="465"/>
      <c r="O1153" s="531" t="e">
        <f>O1149+O1152</f>
        <v>#DIV/0!</v>
      </c>
      <c r="P1153" s="313" t="s">
        <v>429</v>
      </c>
      <c r="Q1153" s="465"/>
      <c r="R1153" s="465"/>
      <c r="S1153" s="531" t="e">
        <f>S1149+S1152</f>
        <v>#DIV/0!</v>
      </c>
      <c r="T1153" s="313" t="s">
        <v>429</v>
      </c>
      <c r="U1153" s="465"/>
      <c r="V1153" s="267"/>
      <c r="W1153" s="420"/>
      <c r="X1153" s="432"/>
      <c r="Z1153" s="423"/>
      <c r="AA1153" s="423"/>
      <c r="AR1153" s="267"/>
    </row>
    <row r="1154" spans="1:44">
      <c r="A1154" s="398" t="s">
        <v>602</v>
      </c>
      <c r="C1154" s="414">
        <f>SUM(C1149:C1150)</f>
        <v>209541.66875847799</v>
      </c>
      <c r="D1154" s="263"/>
      <c r="F1154" s="413">
        <f>SUM(F1148:F1150)</f>
        <v>36552.726609179299</v>
      </c>
      <c r="G1154" s="263"/>
      <c r="I1154" s="413">
        <f>SUM(I1148:I1153)</f>
        <v>37424.726609179299</v>
      </c>
      <c r="J1154" s="413"/>
      <c r="K1154" s="263"/>
      <c r="M1154" s="413" t="e">
        <f>SUM(M1148:M1153)</f>
        <v>#DIV/0!</v>
      </c>
      <c r="N1154" s="413"/>
      <c r="O1154" s="263"/>
      <c r="Q1154" s="413" t="e">
        <f>SUM(Q1148:Q1153)</f>
        <v>#DIV/0!</v>
      </c>
      <c r="R1154" s="413"/>
      <c r="S1154" s="263"/>
      <c r="U1154" s="413" t="e">
        <f>SUM(U1148:U1153)</f>
        <v>#DIV/0!</v>
      </c>
    </row>
    <row r="1155" spans="1:44">
      <c r="A1155" s="398" t="s">
        <v>603</v>
      </c>
      <c r="C1155" s="414">
        <v>2653.5816237928889</v>
      </c>
      <c r="D1155" s="263"/>
      <c r="F1155" s="413">
        <v>567.41534451217819</v>
      </c>
      <c r="G1155" s="263"/>
      <c r="I1155" s="413">
        <f>F1155</f>
        <v>567.41534451217819</v>
      </c>
      <c r="J1155" s="413"/>
      <c r="K1155" s="263"/>
      <c r="M1155" s="413" t="e">
        <f>$I$1155*V1159/($V$1159+$W$1159+$X$1159)</f>
        <v>#DIV/0!</v>
      </c>
      <c r="N1155" s="415"/>
      <c r="Q1155" s="413" t="e">
        <f>$I$1155*W1159/($V$1159+$W$1159+$X$1159)</f>
        <v>#DIV/0!</v>
      </c>
      <c r="R1155" s="415"/>
      <c r="U1155" s="413" t="e">
        <f>$I$1155*X1159/($V$1159+$W$1159+$X$1159)</f>
        <v>#DIV/0!</v>
      </c>
      <c r="V1155" s="439"/>
      <c r="W1155" s="279"/>
    </row>
    <row r="1156" spans="1:44" ht="16.5" thickBot="1">
      <c r="A1156" s="435" t="s">
        <v>6</v>
      </c>
      <c r="B1156" s="435"/>
      <c r="C1156" s="520">
        <f>C1154+C1155</f>
        <v>212195.25038227087</v>
      </c>
      <c r="D1156" s="543"/>
      <c r="E1156" s="477"/>
      <c r="F1156" s="429">
        <f>F1154+F1155</f>
        <v>37120.141953691476</v>
      </c>
      <c r="G1156" s="543"/>
      <c r="H1156" s="477"/>
      <c r="I1156" s="429">
        <f>I1154+I1155</f>
        <v>37992.141953691476</v>
      </c>
      <c r="J1156" s="428"/>
      <c r="K1156" s="543"/>
      <c r="L1156" s="477"/>
      <c r="M1156" s="429" t="e">
        <f>M1154+M1155</f>
        <v>#DIV/0!</v>
      </c>
      <c r="N1156" s="428"/>
      <c r="O1156" s="543"/>
      <c r="P1156" s="477"/>
      <c r="Q1156" s="429" t="e">
        <f>Q1154+Q1155</f>
        <v>#DIV/0!</v>
      </c>
      <c r="R1156" s="428"/>
      <c r="S1156" s="543"/>
      <c r="T1156" s="477"/>
      <c r="U1156" s="429" t="e">
        <f>U1154+U1155</f>
        <v>#DIV/0!</v>
      </c>
      <c r="V1156" s="272"/>
      <c r="W1156" s="414"/>
      <c r="X1156" s="432"/>
      <c r="Y1156" s="430"/>
    </row>
    <row r="1157" spans="1:44" ht="16.5" thickTop="1">
      <c r="A1157" s="435"/>
      <c r="B1157" s="435"/>
      <c r="C1157" s="435"/>
      <c r="D1157" s="517" t="s">
        <v>65</v>
      </c>
      <c r="E1157" s="435"/>
      <c r="F1157" s="435"/>
      <c r="G1157" s="517" t="s">
        <v>65</v>
      </c>
      <c r="H1157" s="435"/>
      <c r="I1157" s="415" t="s">
        <v>65</v>
      </c>
      <c r="J1157" s="415"/>
      <c r="K1157" s="517" t="s">
        <v>65</v>
      </c>
      <c r="L1157" s="435"/>
      <c r="M1157" s="415" t="s">
        <v>65</v>
      </c>
      <c r="N1157" s="415"/>
      <c r="O1157" s="517" t="s">
        <v>65</v>
      </c>
      <c r="P1157" s="435"/>
      <c r="Q1157" s="415" t="s">
        <v>65</v>
      </c>
      <c r="R1157" s="415"/>
      <c r="S1157" s="517" t="s">
        <v>65</v>
      </c>
      <c r="T1157" s="435"/>
      <c r="U1157" s="415" t="s">
        <v>65</v>
      </c>
      <c r="V1157" s="272"/>
      <c r="W1157" s="413"/>
      <c r="X1157" s="432"/>
      <c r="Y1157" s="432"/>
    </row>
    <row r="1158" spans="1:44" hidden="1">
      <c r="A1158" s="435"/>
      <c r="B1158" s="435"/>
      <c r="C1158" s="435"/>
      <c r="D1158" s="517"/>
      <c r="E1158" s="435"/>
      <c r="F1158" s="435"/>
      <c r="G1158" s="517"/>
      <c r="H1158" s="435"/>
      <c r="I1158" s="415"/>
      <c r="J1158" s="415"/>
      <c r="K1158" s="517"/>
      <c r="L1158" s="435"/>
      <c r="M1158" s="415"/>
      <c r="N1158" s="415"/>
      <c r="O1158" s="517"/>
      <c r="P1158" s="435"/>
      <c r="Q1158" s="415"/>
      <c r="R1158" s="415"/>
      <c r="S1158" s="517"/>
      <c r="T1158" s="435"/>
      <c r="U1158" s="415"/>
      <c r="V1158" s="436"/>
      <c r="W1158" s="436"/>
      <c r="X1158" s="436"/>
      <c r="Y1158" s="432"/>
    </row>
    <row r="1159" spans="1:44" hidden="1">
      <c r="A1159" s="435"/>
      <c r="B1159" s="435"/>
      <c r="C1159" s="435"/>
      <c r="D1159" s="517"/>
      <c r="E1159" s="435"/>
      <c r="F1159" s="435"/>
      <c r="G1159" s="517"/>
      <c r="H1159" s="435"/>
      <c r="I1159" s="415"/>
      <c r="J1159" s="415"/>
      <c r="K1159" s="517"/>
      <c r="L1159" s="435"/>
      <c r="M1159" s="415"/>
      <c r="N1159" s="415"/>
      <c r="O1159" s="517"/>
      <c r="P1159" s="435"/>
      <c r="Q1159" s="415"/>
      <c r="R1159" s="415"/>
      <c r="S1159" s="517"/>
      <c r="T1159" s="435"/>
      <c r="U1159" s="415"/>
      <c r="V1159" s="413"/>
      <c r="W1159" s="413"/>
      <c r="X1159" s="413"/>
      <c r="Y1159" s="432"/>
    </row>
    <row r="1160" spans="1:44">
      <c r="A1160" s="412" t="s">
        <v>604</v>
      </c>
      <c r="B1160" s="435"/>
      <c r="C1160" s="435"/>
      <c r="D1160" s="435"/>
      <c r="E1160" s="435"/>
      <c r="F1160" s="435"/>
      <c r="G1160" s="435"/>
      <c r="H1160" s="435"/>
      <c r="I1160" s="435"/>
      <c r="J1160" s="435"/>
      <c r="K1160" s="435"/>
      <c r="L1160" s="435"/>
      <c r="M1160" s="435"/>
      <c r="N1160" s="435"/>
      <c r="O1160" s="435"/>
      <c r="P1160" s="435"/>
      <c r="Q1160" s="435"/>
      <c r="R1160" s="435"/>
      <c r="S1160" s="435"/>
      <c r="T1160" s="435"/>
      <c r="U1160" s="435"/>
    </row>
    <row r="1161" spans="1:44">
      <c r="A1161" s="435" t="s">
        <v>605</v>
      </c>
      <c r="B1161" s="435"/>
      <c r="C1161" s="435"/>
      <c r="D1161" s="435"/>
      <c r="E1161" s="435"/>
      <c r="F1161" s="435"/>
      <c r="G1161" s="435"/>
      <c r="H1161" s="435"/>
      <c r="I1161" s="435"/>
      <c r="J1161" s="435"/>
      <c r="K1161" s="435"/>
      <c r="L1161" s="435"/>
      <c r="M1161" s="435"/>
      <c r="N1161" s="435"/>
      <c r="O1161" s="435"/>
      <c r="P1161" s="435"/>
      <c r="Q1161" s="435"/>
      <c r="R1161" s="435"/>
      <c r="S1161" s="435"/>
      <c r="T1161" s="435"/>
      <c r="U1161" s="435"/>
    </row>
    <row r="1162" spans="1:44">
      <c r="A1162" s="435"/>
      <c r="B1162" s="435"/>
      <c r="C1162" s="435"/>
      <c r="D1162" s="517"/>
      <c r="E1162" s="435"/>
      <c r="F1162" s="435"/>
      <c r="G1162" s="517"/>
      <c r="H1162" s="435"/>
      <c r="I1162" s="435"/>
      <c r="J1162" s="435"/>
      <c r="K1162" s="517"/>
      <c r="L1162" s="435"/>
      <c r="M1162" s="435"/>
      <c r="N1162" s="435"/>
      <c r="O1162" s="517"/>
      <c r="P1162" s="435"/>
      <c r="Q1162" s="435"/>
      <c r="R1162" s="435"/>
      <c r="S1162" s="517"/>
      <c r="T1162" s="435"/>
      <c r="U1162" s="435"/>
    </row>
    <row r="1163" spans="1:44">
      <c r="A1163" s="435" t="s">
        <v>598</v>
      </c>
      <c r="B1163" s="435"/>
      <c r="C1163" s="442"/>
      <c r="D1163" s="445"/>
      <c r="E1163" s="435"/>
      <c r="F1163" s="415">
        <f>F1178+F1207</f>
        <v>2258.3938334562231</v>
      </c>
      <c r="G1163" s="445"/>
      <c r="H1163" s="435"/>
      <c r="I1163" s="415">
        <f>I1178+I1207</f>
        <v>2258.3938334562231</v>
      </c>
      <c r="J1163" s="415"/>
      <c r="K1163" s="445"/>
      <c r="L1163" s="435"/>
      <c r="M1163" s="415" t="e">
        <f>M1178+M1207</f>
        <v>#REF!</v>
      </c>
      <c r="N1163" s="415"/>
      <c r="O1163" s="445"/>
      <c r="P1163" s="435"/>
      <c r="Q1163" s="415" t="e">
        <f>Q1178+Q1207</f>
        <v>#DIV/0!</v>
      </c>
      <c r="R1163" s="415"/>
      <c r="S1163" s="445"/>
      <c r="T1163" s="435"/>
      <c r="U1163" s="415" t="e">
        <f>U1178+U1207</f>
        <v>#DIV/0!</v>
      </c>
    </row>
    <row r="1164" spans="1:44">
      <c r="A1164" s="435" t="s">
        <v>606</v>
      </c>
      <c r="B1164" s="435"/>
      <c r="C1164" s="414">
        <f>C1194+C1208+C1209</f>
        <v>2331237.4144894434</v>
      </c>
      <c r="D1164" s="514" t="s">
        <v>65</v>
      </c>
      <c r="E1164" s="435" t="s">
        <v>65</v>
      </c>
      <c r="F1164" s="541">
        <f>F1194+F1209</f>
        <v>164236</v>
      </c>
      <c r="G1164" s="514" t="s">
        <v>65</v>
      </c>
      <c r="H1164" s="435" t="s">
        <v>65</v>
      </c>
      <c r="I1164" s="415">
        <f>I1194+I1209</f>
        <v>168199.12225541333</v>
      </c>
      <c r="J1164" s="415"/>
      <c r="K1164" s="514" t="s">
        <v>65</v>
      </c>
      <c r="L1164" s="435" t="s">
        <v>65</v>
      </c>
      <c r="M1164" s="415" t="e">
        <f>M1194+M1209</f>
        <v>#DIV/0!</v>
      </c>
      <c r="N1164" s="415"/>
      <c r="O1164" s="514" t="s">
        <v>65</v>
      </c>
      <c r="P1164" s="435" t="s">
        <v>65</v>
      </c>
      <c r="Q1164" s="415" t="e">
        <f>Q1194+Q1209</f>
        <v>#DIV/0!</v>
      </c>
      <c r="R1164" s="415"/>
      <c r="S1164" s="514" t="s">
        <v>65</v>
      </c>
      <c r="T1164" s="435" t="s">
        <v>65</v>
      </c>
      <c r="U1164" s="415" t="e">
        <f>U1194+U1209</f>
        <v>#DIV/0!</v>
      </c>
    </row>
    <row r="1165" spans="1:44">
      <c r="A1165" s="435" t="s">
        <v>607</v>
      </c>
      <c r="B1165" s="435"/>
      <c r="C1165" s="414">
        <f>C1195</f>
        <v>2267439.2993954606</v>
      </c>
      <c r="D1165" s="449" t="s">
        <v>65</v>
      </c>
      <c r="E1165" s="435" t="s">
        <v>65</v>
      </c>
      <c r="F1165" s="415">
        <f>F1180+F1181+F1182+F1183+F1184+F1185+F1188+F1189+F1190+F1191+F1192</f>
        <v>159739.89404560489</v>
      </c>
      <c r="G1165" s="449" t="s">
        <v>65</v>
      </c>
      <c r="H1165" s="435" t="s">
        <v>65</v>
      </c>
      <c r="I1165" s="415">
        <f>I1180+I1181+I1182+I1183+I1184+I1185+I1188+I1189+I1190+I1191+I1192</f>
        <v>163555.17538404744</v>
      </c>
      <c r="J1165" s="415"/>
      <c r="K1165" s="449" t="s">
        <v>65</v>
      </c>
      <c r="L1165" s="435" t="s">
        <v>65</v>
      </c>
      <c r="M1165" s="415" t="e">
        <f>M1180+M1181+M1182+M1183+M1184+M1185+M1188+M1189+M1190+M1191+M1192</f>
        <v>#DIV/0!</v>
      </c>
      <c r="N1165" s="415"/>
      <c r="O1165" s="449" t="s">
        <v>65</v>
      </c>
      <c r="P1165" s="435" t="s">
        <v>65</v>
      </c>
      <c r="Q1165" s="415" t="e">
        <f>Q1180+Q1181+Q1182+Q1183+Q1184+Q1185+Q1188+Q1189+Q1190+Q1191+Q1192</f>
        <v>#DIV/0!</v>
      </c>
      <c r="R1165" s="415"/>
      <c r="S1165" s="449" t="s">
        <v>65</v>
      </c>
      <c r="T1165" s="435" t="s">
        <v>65</v>
      </c>
      <c r="U1165" s="415" t="e">
        <f>U1180+U1181+U1182+U1183+U1184+U1185+U1188+U1189+U1190+U1191+U1192</f>
        <v>#DIV/0!</v>
      </c>
    </row>
    <row r="1166" spans="1:44">
      <c r="A1166" s="435" t="s">
        <v>412</v>
      </c>
      <c r="B1166" s="435"/>
      <c r="C1166" s="414">
        <f>C1196+C1210</f>
        <v>81.416666666666671</v>
      </c>
      <c r="D1166" s="542"/>
      <c r="E1166" s="435"/>
      <c r="F1166" s="415"/>
      <c r="G1166" s="542"/>
      <c r="H1166" s="435"/>
      <c r="I1166" s="415"/>
      <c r="J1166" s="415"/>
      <c r="K1166" s="542"/>
      <c r="L1166" s="435"/>
      <c r="M1166" s="415"/>
      <c r="N1166" s="415"/>
      <c r="O1166" s="542"/>
      <c r="P1166" s="435"/>
      <c r="Q1166" s="415"/>
      <c r="R1166" s="415"/>
      <c r="S1166" s="542"/>
      <c r="T1166" s="435"/>
      <c r="U1166" s="415"/>
    </row>
    <row r="1167" spans="1:44" s="264" customFormat="1" hidden="1">
      <c r="A1167" s="264" t="s">
        <v>595</v>
      </c>
      <c r="C1167" s="265">
        <f>C1168</f>
        <v>4598676.713884904</v>
      </c>
      <c r="D1167" s="263">
        <v>0</v>
      </c>
      <c r="F1167" s="266"/>
      <c r="G1167" s="421">
        <v>0</v>
      </c>
      <c r="H1167" s="267" t="s">
        <v>429</v>
      </c>
      <c r="I1167" s="267">
        <f>ROUND(G1167*$C1167/100,0)</f>
        <v>0</v>
      </c>
      <c r="J1167" s="267"/>
      <c r="K1167" s="421" t="s">
        <v>65</v>
      </c>
      <c r="L1167" s="422" t="s">
        <v>65</v>
      </c>
      <c r="M1167" s="266">
        <f>K1167*C1167</f>
        <v>0</v>
      </c>
      <c r="N1167" s="266"/>
      <c r="O1167" s="421" t="s">
        <v>65</v>
      </c>
      <c r="P1167" s="422" t="s">
        <v>65</v>
      </c>
      <c r="Q1167" s="266">
        <f>O1167*C1167</f>
        <v>0</v>
      </c>
      <c r="R1167" s="266"/>
      <c r="S1167" s="421">
        <f>G1167</f>
        <v>0</v>
      </c>
      <c r="T1167" s="422" t="s">
        <v>429</v>
      </c>
      <c r="U1167" s="266">
        <f>I1167</f>
        <v>0</v>
      </c>
      <c r="V1167" s="267"/>
      <c r="W1167" s="507"/>
      <c r="Z1167" s="423"/>
      <c r="AA1167" s="423"/>
      <c r="AR1167" s="267"/>
    </row>
    <row r="1168" spans="1:44">
      <c r="A1168" s="398" t="s">
        <v>602</v>
      </c>
      <c r="C1168" s="414">
        <f>C1199+C1212</f>
        <v>4598676.713884904</v>
      </c>
      <c r="D1168" s="263"/>
      <c r="F1168" s="413">
        <f>F1199+F1212</f>
        <v>326234.28787906107</v>
      </c>
      <c r="G1168" s="263"/>
      <c r="I1168" s="413">
        <f>I1199+I1212</f>
        <v>334012.69147291698</v>
      </c>
      <c r="J1168" s="413"/>
      <c r="K1168" s="263"/>
      <c r="M1168" s="413" t="e">
        <f>M1199+M1212</f>
        <v>#DIV/0!</v>
      </c>
      <c r="N1168" s="413"/>
      <c r="O1168" s="263"/>
      <c r="Q1168" s="413" t="e">
        <f>Q1199+Q1212</f>
        <v>#DIV/0!</v>
      </c>
      <c r="R1168" s="413"/>
      <c r="S1168" s="263"/>
      <c r="U1168" s="413" t="e">
        <f>U1199+U1212</f>
        <v>#DIV/0!</v>
      </c>
    </row>
    <row r="1169" spans="1:30">
      <c r="A1169" s="398" t="s">
        <v>603</v>
      </c>
      <c r="C1169" s="414">
        <f>C1200+C1213</f>
        <v>58236.455278948066</v>
      </c>
      <c r="D1169" s="263"/>
      <c r="F1169" s="413">
        <f>F1200+F1213</f>
        <v>5063.9173543015222</v>
      </c>
      <c r="G1169" s="263"/>
      <c r="I1169" s="413">
        <f>F1169</f>
        <v>5063.9173543015222</v>
      </c>
      <c r="J1169" s="413"/>
      <c r="K1169" s="263"/>
      <c r="M1169" s="413" t="e">
        <f>M1200+M1213</f>
        <v>#DIV/0!</v>
      </c>
      <c r="N1169" s="413"/>
      <c r="O1169" s="263"/>
      <c r="Q1169" s="413" t="e">
        <f>Q1200+Q1213</f>
        <v>#DIV/0!</v>
      </c>
      <c r="R1169" s="413"/>
      <c r="S1169" s="263"/>
      <c r="U1169" s="413" t="e">
        <f>U1200+U1213</f>
        <v>#DIV/0!</v>
      </c>
      <c r="V1169" s="439"/>
      <c r="W1169" s="279"/>
    </row>
    <row r="1170" spans="1:30" ht="16.5" thickBot="1">
      <c r="A1170" s="435" t="s">
        <v>6</v>
      </c>
      <c r="B1170" s="435"/>
      <c r="C1170" s="520">
        <f>C1168+C1169</f>
        <v>4656913.169163852</v>
      </c>
      <c r="D1170" s="543"/>
      <c r="E1170" s="477"/>
      <c r="F1170" s="429">
        <f>F1168+F1169</f>
        <v>331298.20523336262</v>
      </c>
      <c r="G1170" s="543"/>
      <c r="H1170" s="477"/>
      <c r="I1170" s="429">
        <f>I1168+I1169</f>
        <v>339076.60882721853</v>
      </c>
      <c r="J1170" s="428"/>
      <c r="K1170" s="543"/>
      <c r="L1170" s="477"/>
      <c r="M1170" s="429" t="e">
        <f>M1168+M1169</f>
        <v>#DIV/0!</v>
      </c>
      <c r="N1170" s="428"/>
      <c r="O1170" s="543"/>
      <c r="P1170" s="477"/>
      <c r="Q1170" s="429" t="e">
        <f>Q1168+Q1169</f>
        <v>#DIV/0!</v>
      </c>
      <c r="R1170" s="428"/>
      <c r="S1170" s="543"/>
      <c r="T1170" s="477"/>
      <c r="U1170" s="429" t="e">
        <f>U1168+U1169</f>
        <v>#DIV/0!</v>
      </c>
      <c r="V1170" s="272"/>
      <c r="W1170" s="414"/>
      <c r="X1170" s="432"/>
      <c r="Y1170" s="430"/>
    </row>
    <row r="1171" spans="1:30" ht="16.5" thickTop="1">
      <c r="A1171" s="544" t="s">
        <v>414</v>
      </c>
      <c r="B1171" s="435"/>
      <c r="C1171" s="442"/>
      <c r="D1171" s="517"/>
      <c r="E1171" s="435"/>
      <c r="F1171" s="415"/>
      <c r="G1171" s="517"/>
      <c r="H1171" s="435"/>
      <c r="I1171" s="415"/>
      <c r="J1171" s="415"/>
      <c r="K1171" s="517"/>
      <c r="L1171" s="435"/>
      <c r="M1171" s="415"/>
      <c r="N1171" s="415"/>
      <c r="O1171" s="517"/>
      <c r="P1171" s="435"/>
      <c r="Q1171" s="415"/>
      <c r="R1171" s="415"/>
      <c r="S1171" s="517"/>
      <c r="T1171" s="435"/>
      <c r="U1171" s="415"/>
      <c r="V1171" s="272"/>
      <c r="W1171" s="413"/>
      <c r="X1171" s="432"/>
      <c r="Y1171" s="430"/>
    </row>
    <row r="1172" spans="1:30" hidden="1">
      <c r="A1172" s="435"/>
      <c r="B1172" s="435"/>
      <c r="C1172" s="442"/>
      <c r="D1172" s="517"/>
      <c r="E1172" s="435"/>
      <c r="F1172" s="415"/>
      <c r="G1172" s="517"/>
      <c r="H1172" s="435"/>
      <c r="I1172" s="415"/>
      <c r="J1172" s="415"/>
      <c r="K1172" s="517"/>
      <c r="L1172" s="435"/>
      <c r="M1172" s="415"/>
      <c r="N1172" s="415"/>
      <c r="O1172" s="517"/>
      <c r="P1172" s="435"/>
      <c r="Q1172" s="415"/>
      <c r="R1172" s="415"/>
      <c r="S1172" s="517"/>
      <c r="T1172" s="435"/>
      <c r="U1172" s="415"/>
      <c r="V1172" s="272"/>
      <c r="W1172" s="413"/>
      <c r="Y1172" s="430"/>
    </row>
    <row r="1173" spans="1:30" hidden="1">
      <c r="A1173" s="435"/>
      <c r="B1173" s="435"/>
      <c r="C1173" s="442"/>
      <c r="D1173" s="517"/>
      <c r="E1173" s="435"/>
      <c r="F1173" s="415"/>
      <c r="G1173" s="517"/>
      <c r="H1173" s="435"/>
      <c r="I1173" s="415"/>
      <c r="J1173" s="415"/>
      <c r="K1173" s="517"/>
      <c r="L1173" s="435"/>
      <c r="M1173" s="415"/>
      <c r="N1173" s="415"/>
      <c r="O1173" s="517"/>
      <c r="P1173" s="435"/>
      <c r="Q1173" s="415"/>
      <c r="R1173" s="415"/>
      <c r="S1173" s="517"/>
      <c r="T1173" s="435"/>
      <c r="U1173" s="415"/>
      <c r="V1173" s="436"/>
      <c r="W1173" s="436"/>
      <c r="X1173" s="436"/>
      <c r="Y1173" s="430"/>
    </row>
    <row r="1174" spans="1:30" hidden="1">
      <c r="A1174" s="435"/>
      <c r="B1174" s="435"/>
      <c r="C1174" s="442"/>
      <c r="D1174" s="517" t="s">
        <v>65</v>
      </c>
      <c r="E1174" s="435"/>
      <c r="F1174" s="415"/>
      <c r="G1174" s="517" t="s">
        <v>65</v>
      </c>
      <c r="H1174" s="435"/>
      <c r="I1174" s="415" t="s">
        <v>65</v>
      </c>
      <c r="J1174" s="415"/>
      <c r="K1174" s="517" t="s">
        <v>65</v>
      </c>
      <c r="L1174" s="435"/>
      <c r="M1174" s="415" t="s">
        <v>65</v>
      </c>
      <c r="N1174" s="415"/>
      <c r="O1174" s="517" t="s">
        <v>65</v>
      </c>
      <c r="P1174" s="435"/>
      <c r="Q1174" s="415" t="s">
        <v>65</v>
      </c>
      <c r="R1174" s="415"/>
      <c r="S1174" s="517" t="s">
        <v>65</v>
      </c>
      <c r="T1174" s="435"/>
      <c r="U1174" s="415" t="s">
        <v>65</v>
      </c>
      <c r="V1174" s="413"/>
      <c r="W1174" s="413"/>
      <c r="X1174" s="413"/>
    </row>
    <row r="1175" spans="1:30" hidden="1">
      <c r="A1175" s="412" t="s">
        <v>608</v>
      </c>
      <c r="B1175" s="435"/>
      <c r="C1175" s="435"/>
      <c r="D1175" s="435"/>
      <c r="E1175" s="435"/>
      <c r="F1175" s="435"/>
      <c r="G1175" s="435"/>
      <c r="H1175" s="435"/>
      <c r="I1175" s="435"/>
      <c r="J1175" s="435"/>
      <c r="K1175" s="435"/>
      <c r="L1175" s="435"/>
      <c r="M1175" s="435"/>
      <c r="N1175" s="435"/>
      <c r="O1175" s="435"/>
      <c r="P1175" s="435"/>
      <c r="Q1175" s="435"/>
      <c r="R1175" s="435"/>
      <c r="S1175" s="435"/>
      <c r="T1175" s="435"/>
      <c r="U1175" s="435"/>
      <c r="V1175" s="413"/>
    </row>
    <row r="1176" spans="1:30" hidden="1">
      <c r="A1176" s="435" t="s">
        <v>609</v>
      </c>
      <c r="B1176" s="435"/>
      <c r="C1176" s="435"/>
      <c r="D1176" s="435"/>
      <c r="E1176" s="435"/>
      <c r="F1176" s="435"/>
      <c r="G1176" s="435"/>
      <c r="H1176" s="435"/>
      <c r="I1176" s="435"/>
      <c r="J1176" s="435"/>
      <c r="K1176" s="435"/>
      <c r="L1176" s="435"/>
      <c r="M1176" s="435"/>
      <c r="N1176" s="435"/>
      <c r="O1176" s="435"/>
      <c r="P1176" s="435"/>
      <c r="Q1176" s="435"/>
      <c r="R1176" s="435"/>
      <c r="S1176" s="435"/>
      <c r="T1176" s="435"/>
      <c r="U1176" s="435"/>
    </row>
    <row r="1177" spans="1:30" hidden="1">
      <c r="A1177" s="435"/>
      <c r="B1177" s="435"/>
      <c r="C1177" s="435"/>
      <c r="D1177" s="517"/>
      <c r="E1177" s="435"/>
      <c r="F1177" s="435"/>
      <c r="G1177" s="517"/>
      <c r="H1177" s="435"/>
      <c r="I1177" s="435"/>
      <c r="J1177" s="435"/>
      <c r="K1177" s="517"/>
      <c r="L1177" s="435"/>
      <c r="M1177" s="435"/>
      <c r="N1177" s="435"/>
      <c r="O1177" s="517"/>
      <c r="P1177" s="435"/>
      <c r="Q1177" s="435"/>
      <c r="R1177" s="435"/>
      <c r="S1177" s="517"/>
      <c r="T1177" s="435"/>
      <c r="U1177" s="435"/>
    </row>
    <row r="1178" spans="1:30" hidden="1">
      <c r="A1178" s="435" t="s">
        <v>598</v>
      </c>
      <c r="B1178" s="435"/>
      <c r="C1178" s="442"/>
      <c r="D1178" s="445"/>
      <c r="E1178" s="435"/>
      <c r="F1178" s="415">
        <v>2258.3938334562231</v>
      </c>
      <c r="G1178" s="445"/>
      <c r="H1178" s="435"/>
      <c r="I1178" s="415">
        <v>2258.3938334562231</v>
      </c>
      <c r="J1178" s="415"/>
      <c r="K1178" s="445"/>
      <c r="L1178" s="435"/>
      <c r="M1178" s="415">
        <f>I1178</f>
        <v>2258.3938334562231</v>
      </c>
      <c r="N1178" s="415"/>
      <c r="O1178" s="445"/>
      <c r="P1178" s="435"/>
      <c r="Q1178" s="415" t="s">
        <v>65</v>
      </c>
      <c r="R1178" s="415"/>
      <c r="S1178" s="445"/>
      <c r="T1178" s="435"/>
      <c r="U1178" s="415" t="str">
        <f>Q1178</f>
        <v xml:space="preserve"> </v>
      </c>
    </row>
    <row r="1179" spans="1:30" hidden="1">
      <c r="A1179" s="435" t="s">
        <v>573</v>
      </c>
      <c r="B1179" s="435"/>
      <c r="C1179" s="442"/>
      <c r="D1179" s="445"/>
      <c r="E1179" s="435"/>
      <c r="F1179" s="415"/>
      <c r="G1179" s="445"/>
      <c r="H1179" s="435"/>
      <c r="I1179" s="415"/>
      <c r="J1179" s="415"/>
      <c r="K1179" s="445"/>
      <c r="L1179" s="435"/>
      <c r="M1179" s="415"/>
      <c r="N1179" s="415"/>
      <c r="O1179" s="445"/>
      <c r="P1179" s="435"/>
      <c r="Q1179" s="415"/>
      <c r="R1179" s="415"/>
      <c r="S1179" s="445"/>
      <c r="T1179" s="435"/>
      <c r="U1179" s="415"/>
      <c r="Z1179" s="413"/>
      <c r="AA1179" s="399"/>
    </row>
    <row r="1180" spans="1:30" hidden="1">
      <c r="A1180" s="398" t="s">
        <v>610</v>
      </c>
      <c r="B1180" s="435"/>
      <c r="C1180" s="442">
        <v>4296.0202493777233</v>
      </c>
      <c r="D1180" s="445">
        <v>2.1800000000000002</v>
      </c>
      <c r="E1180" s="435"/>
      <c r="F1180" s="415">
        <f t="shared" ref="F1180:F1185" si="155">C1180*D1180</f>
        <v>9365.3241436434382</v>
      </c>
      <c r="G1180" s="445">
        <v>2.2400000000000002</v>
      </c>
      <c r="H1180" s="435"/>
      <c r="I1180" s="415">
        <f t="shared" ref="I1180:I1185" si="156">G1180*C1180</f>
        <v>9623.0853586061003</v>
      </c>
      <c r="J1180" s="415"/>
      <c r="K1180" s="445" t="e">
        <v>#DIV/0!</v>
      </c>
      <c r="L1180" s="435"/>
      <c r="M1180" s="415" t="e">
        <v>#DIV/0!</v>
      </c>
      <c r="N1180" s="415"/>
      <c r="O1180" s="445" t="e">
        <v>#DIV/0!</v>
      </c>
      <c r="P1180" s="435"/>
      <c r="Q1180" s="415" t="e">
        <v>#DIV/0!</v>
      </c>
      <c r="R1180" s="415"/>
      <c r="S1180" s="445" t="e">
        <v>#DIV/0!</v>
      </c>
      <c r="T1180" s="435"/>
      <c r="U1180" s="415" t="e">
        <v>#DIV/0!</v>
      </c>
      <c r="Z1180" s="399"/>
      <c r="AA1180" s="501" t="s">
        <v>65</v>
      </c>
      <c r="AD1180" s="398" t="s">
        <v>65</v>
      </c>
    </row>
    <row r="1181" spans="1:30" hidden="1">
      <c r="A1181" s="398" t="s">
        <v>611</v>
      </c>
      <c r="B1181" s="435"/>
      <c r="C1181" s="442">
        <v>8160.0336742749596</v>
      </c>
      <c r="D1181" s="445">
        <v>3.1</v>
      </c>
      <c r="E1181" s="435"/>
      <c r="F1181" s="415">
        <f t="shared" si="155"/>
        <v>25296.104390252374</v>
      </c>
      <c r="G1181" s="445">
        <v>3.17</v>
      </c>
      <c r="H1181" s="435"/>
      <c r="I1181" s="415">
        <f t="shared" si="156"/>
        <v>25867.306747451621</v>
      </c>
      <c r="J1181" s="415"/>
      <c r="K1181" s="445" t="e">
        <v>#DIV/0!</v>
      </c>
      <c r="L1181" s="435"/>
      <c r="M1181" s="415" t="e">
        <v>#DIV/0!</v>
      </c>
      <c r="N1181" s="415"/>
      <c r="O1181" s="445" t="e">
        <v>#DIV/0!</v>
      </c>
      <c r="P1181" s="435"/>
      <c r="Q1181" s="415" t="e">
        <v>#DIV/0!</v>
      </c>
      <c r="R1181" s="415"/>
      <c r="S1181" s="445" t="e">
        <v>#DIV/0!</v>
      </c>
      <c r="T1181" s="435"/>
      <c r="U1181" s="415" t="e">
        <v>#DIV/0!</v>
      </c>
      <c r="Z1181" s="399"/>
      <c r="AA1181" s="501" t="s">
        <v>65</v>
      </c>
    </row>
    <row r="1182" spans="1:30" hidden="1">
      <c r="A1182" s="398" t="s">
        <v>612</v>
      </c>
      <c r="B1182" s="435"/>
      <c r="C1182" s="442">
        <v>60.009361129530397</v>
      </c>
      <c r="D1182" s="445">
        <v>4.51</v>
      </c>
      <c r="E1182" s="435"/>
      <c r="F1182" s="415">
        <f t="shared" si="155"/>
        <v>270.64221869418208</v>
      </c>
      <c r="G1182" s="445">
        <v>4.62</v>
      </c>
      <c r="H1182" s="435"/>
      <c r="I1182" s="415">
        <f t="shared" si="156"/>
        <v>277.24324841843043</v>
      </c>
      <c r="J1182" s="415"/>
      <c r="K1182" s="445" t="e">
        <v>#DIV/0!</v>
      </c>
      <c r="L1182" s="435"/>
      <c r="M1182" s="415" t="e">
        <v>#DIV/0!</v>
      </c>
      <c r="N1182" s="415"/>
      <c r="O1182" s="445" t="e">
        <v>#DIV/0!</v>
      </c>
      <c r="P1182" s="435"/>
      <c r="Q1182" s="415" t="e">
        <v>#DIV/0!</v>
      </c>
      <c r="R1182" s="415"/>
      <c r="S1182" s="445" t="e">
        <v>#DIV/0!</v>
      </c>
      <c r="T1182" s="435"/>
      <c r="U1182" s="415" t="e">
        <v>#DIV/0!</v>
      </c>
      <c r="Z1182" s="399"/>
      <c r="AA1182" s="501" t="s">
        <v>65</v>
      </c>
    </row>
    <row r="1183" spans="1:30" hidden="1">
      <c r="A1183" s="398" t="s">
        <v>613</v>
      </c>
      <c r="B1183" s="435"/>
      <c r="C1183" s="442">
        <v>11666.5444855351</v>
      </c>
      <c r="D1183" s="445">
        <v>5.99</v>
      </c>
      <c r="E1183" s="435"/>
      <c r="F1183" s="415">
        <f t="shared" si="155"/>
        <v>69882.601468355249</v>
      </c>
      <c r="G1183" s="445">
        <v>6.13</v>
      </c>
      <c r="H1183" s="435"/>
      <c r="I1183" s="415">
        <f t="shared" si="156"/>
        <v>71515.917696330158</v>
      </c>
      <c r="J1183" s="415"/>
      <c r="K1183" s="445" t="e">
        <v>#DIV/0!</v>
      </c>
      <c r="L1183" s="435"/>
      <c r="M1183" s="415" t="e">
        <v>#DIV/0!</v>
      </c>
      <c r="N1183" s="415"/>
      <c r="O1183" s="445" t="e">
        <v>#DIV/0!</v>
      </c>
      <c r="P1183" s="435"/>
      <c r="Q1183" s="415" t="e">
        <v>#DIV/0!</v>
      </c>
      <c r="R1183" s="415"/>
      <c r="S1183" s="445" t="e">
        <v>#DIV/0!</v>
      </c>
      <c r="T1183" s="435"/>
      <c r="U1183" s="415" t="e">
        <v>#DIV/0!</v>
      </c>
      <c r="Z1183" s="399"/>
      <c r="AA1183" s="501" t="s">
        <v>65</v>
      </c>
    </row>
    <row r="1184" spans="1:30" hidden="1">
      <c r="A1184" s="398" t="s">
        <v>614</v>
      </c>
      <c r="B1184" s="435"/>
      <c r="C1184" s="442">
        <v>4355.9951802476999</v>
      </c>
      <c r="D1184" s="445">
        <v>8.1</v>
      </c>
      <c r="E1184" s="435"/>
      <c r="F1184" s="415">
        <f t="shared" si="155"/>
        <v>35283.560960006369</v>
      </c>
      <c r="G1184" s="445">
        <v>8.3000000000000007</v>
      </c>
      <c r="H1184" s="435"/>
      <c r="I1184" s="415">
        <f t="shared" si="156"/>
        <v>36154.759996055909</v>
      </c>
      <c r="J1184" s="415"/>
      <c r="K1184" s="445" t="e">
        <v>#DIV/0!</v>
      </c>
      <c r="L1184" s="435"/>
      <c r="M1184" s="415" t="e">
        <v>#DIV/0!</v>
      </c>
      <c r="N1184" s="415"/>
      <c r="O1184" s="445" t="e">
        <v>#DIV/0!</v>
      </c>
      <c r="P1184" s="435"/>
      <c r="Q1184" s="415" t="e">
        <v>#DIV/0!</v>
      </c>
      <c r="R1184" s="415"/>
      <c r="S1184" s="445" t="e">
        <v>#DIV/0!</v>
      </c>
      <c r="T1184" s="435"/>
      <c r="U1184" s="415" t="e">
        <v>#DIV/0!</v>
      </c>
      <c r="Z1184" s="399"/>
      <c r="AA1184" s="501" t="s">
        <v>65</v>
      </c>
    </row>
    <row r="1185" spans="1:44" hidden="1">
      <c r="A1185" s="398" t="s">
        <v>615</v>
      </c>
      <c r="B1185" s="435"/>
      <c r="C1185" s="442">
        <v>1584.0049084397799</v>
      </c>
      <c r="D1185" s="445">
        <v>12.4</v>
      </c>
      <c r="E1185" s="435"/>
      <c r="F1185" s="415">
        <f t="shared" si="155"/>
        <v>19641.660864653273</v>
      </c>
      <c r="G1185" s="445">
        <v>12.7</v>
      </c>
      <c r="H1185" s="435"/>
      <c r="I1185" s="415">
        <f t="shared" si="156"/>
        <v>20116.862337185205</v>
      </c>
      <c r="J1185" s="415"/>
      <c r="K1185" s="445" t="e">
        <v>#DIV/0!</v>
      </c>
      <c r="L1185" s="435"/>
      <c r="M1185" s="415" t="e">
        <v>#DIV/0!</v>
      </c>
      <c r="N1185" s="415"/>
      <c r="O1185" s="445" t="e">
        <v>#DIV/0!</v>
      </c>
      <c r="P1185" s="435"/>
      <c r="Q1185" s="415" t="e">
        <v>#DIV/0!</v>
      </c>
      <c r="R1185" s="415"/>
      <c r="S1185" s="445" t="e">
        <v>#DIV/0!</v>
      </c>
      <c r="T1185" s="435"/>
      <c r="U1185" s="415" t="e">
        <v>#DIV/0!</v>
      </c>
      <c r="X1185" s="430"/>
      <c r="Y1185" s="431"/>
      <c r="Z1185" s="399"/>
      <c r="AA1185" s="501" t="s">
        <v>65</v>
      </c>
    </row>
    <row r="1186" spans="1:44" hidden="1">
      <c r="B1186" s="435"/>
      <c r="C1186" s="442"/>
      <c r="D1186" s="445"/>
      <c r="E1186" s="435"/>
      <c r="F1186" s="415"/>
      <c r="G1186" s="445"/>
      <c r="H1186" s="435"/>
      <c r="I1186" s="415"/>
      <c r="J1186" s="415"/>
      <c r="K1186" s="445"/>
      <c r="L1186" s="435"/>
      <c r="M1186" s="415"/>
      <c r="N1186" s="415"/>
      <c r="O1186" s="445"/>
      <c r="P1186" s="435"/>
      <c r="Q1186" s="415"/>
      <c r="R1186" s="415"/>
      <c r="S1186" s="445"/>
      <c r="T1186" s="435"/>
      <c r="U1186" s="415"/>
      <c r="Z1186" s="399"/>
      <c r="AA1186" s="399" t="s">
        <v>65</v>
      </c>
    </row>
    <row r="1187" spans="1:44" hidden="1">
      <c r="A1187" s="398" t="s">
        <v>587</v>
      </c>
      <c r="B1187" s="435"/>
      <c r="C1187" s="442"/>
      <c r="D1187" s="445"/>
      <c r="E1187" s="435"/>
      <c r="F1187" s="415"/>
      <c r="G1187" s="445" t="s">
        <v>65</v>
      </c>
      <c r="H1187" s="435"/>
      <c r="I1187" s="415"/>
      <c r="J1187" s="415"/>
      <c r="K1187" s="445" t="s">
        <v>65</v>
      </c>
      <c r="L1187" s="435"/>
      <c r="M1187" s="415"/>
      <c r="N1187" s="415"/>
      <c r="O1187" s="445" t="s">
        <v>65</v>
      </c>
      <c r="P1187" s="435"/>
      <c r="Q1187" s="415"/>
      <c r="R1187" s="415"/>
      <c r="S1187" s="445" t="s">
        <v>65</v>
      </c>
      <c r="T1187" s="435"/>
      <c r="U1187" s="415"/>
      <c r="Z1187" s="399"/>
      <c r="AA1187" s="399" t="s">
        <v>65</v>
      </c>
    </row>
    <row r="1188" spans="1:44" hidden="1">
      <c r="A1188" s="398" t="s">
        <v>616</v>
      </c>
      <c r="B1188" s="435"/>
      <c r="C1188" s="442">
        <v>0</v>
      </c>
      <c r="D1188" s="445">
        <v>2.75</v>
      </c>
      <c r="E1188" s="435"/>
      <c r="F1188" s="415">
        <f>C1188*D1188</f>
        <v>0</v>
      </c>
      <c r="G1188" s="445">
        <v>2.81</v>
      </c>
      <c r="H1188" s="435"/>
      <c r="I1188" s="415">
        <f>G1188*C1188</f>
        <v>0</v>
      </c>
      <c r="J1188" s="415"/>
      <c r="K1188" s="445" t="e">
        <v>#DIV/0!</v>
      </c>
      <c r="L1188" s="435"/>
      <c r="M1188" s="415" t="e">
        <v>#DIV/0!</v>
      </c>
      <c r="N1188" s="415"/>
      <c r="O1188" s="445" t="e">
        <v>#DIV/0!</v>
      </c>
      <c r="P1188" s="435"/>
      <c r="Q1188" s="415" t="e">
        <v>#DIV/0!</v>
      </c>
      <c r="R1188" s="415"/>
      <c r="S1188" s="445" t="e">
        <v>#DIV/0!</v>
      </c>
      <c r="T1188" s="435"/>
      <c r="U1188" s="415" t="e">
        <v>#DIV/0!</v>
      </c>
      <c r="Z1188" s="399"/>
      <c r="AA1188" s="501" t="s">
        <v>65</v>
      </c>
    </row>
    <row r="1189" spans="1:44" hidden="1">
      <c r="A1189" s="398" t="s">
        <v>617</v>
      </c>
      <c r="B1189" s="435"/>
      <c r="C1189" s="442">
        <v>0</v>
      </c>
      <c r="D1189" s="445">
        <v>4.79</v>
      </c>
      <c r="E1189" s="435"/>
      <c r="F1189" s="415">
        <f>C1189*D1189</f>
        <v>0</v>
      </c>
      <c r="G1189" s="445">
        <v>4.91</v>
      </c>
      <c r="H1189" s="435"/>
      <c r="I1189" s="415">
        <f>G1189*C1189</f>
        <v>0</v>
      </c>
      <c r="J1189" s="415"/>
      <c r="K1189" s="445" t="e">
        <v>#DIV/0!</v>
      </c>
      <c r="L1189" s="435"/>
      <c r="M1189" s="415" t="e">
        <v>#DIV/0!</v>
      </c>
      <c r="N1189" s="415"/>
      <c r="O1189" s="445" t="e">
        <v>#DIV/0!</v>
      </c>
      <c r="P1189" s="435"/>
      <c r="Q1189" s="415" t="e">
        <v>#DIV/0!</v>
      </c>
      <c r="R1189" s="415"/>
      <c r="S1189" s="445" t="e">
        <v>#DIV/0!</v>
      </c>
      <c r="T1189" s="435"/>
      <c r="U1189" s="415" t="e">
        <v>#DIV/0!</v>
      </c>
      <c r="Z1189" s="399"/>
      <c r="AA1189" s="501" t="s">
        <v>65</v>
      </c>
    </row>
    <row r="1190" spans="1:44" hidden="1">
      <c r="A1190" s="398" t="s">
        <v>618</v>
      </c>
      <c r="B1190" s="435"/>
      <c r="C1190" s="442">
        <v>0</v>
      </c>
      <c r="D1190" s="445">
        <v>6.62</v>
      </c>
      <c r="E1190" s="435"/>
      <c r="F1190" s="415">
        <f>C1190*D1190</f>
        <v>0</v>
      </c>
      <c r="G1190" s="445">
        <v>6.78</v>
      </c>
      <c r="H1190" s="435"/>
      <c r="I1190" s="415">
        <f>G1190*C1190</f>
        <v>0</v>
      </c>
      <c r="J1190" s="415"/>
      <c r="K1190" s="445" t="e">
        <v>#DIV/0!</v>
      </c>
      <c r="L1190" s="435"/>
      <c r="M1190" s="415" t="e">
        <v>#DIV/0!</v>
      </c>
      <c r="N1190" s="415"/>
      <c r="O1190" s="445" t="e">
        <v>#DIV/0!</v>
      </c>
      <c r="P1190" s="435"/>
      <c r="Q1190" s="415" t="e">
        <v>#DIV/0!</v>
      </c>
      <c r="R1190" s="415"/>
      <c r="S1190" s="445" t="e">
        <v>#DIV/0!</v>
      </c>
      <c r="T1190" s="435"/>
      <c r="U1190" s="415" t="e">
        <v>#DIV/0!</v>
      </c>
      <c r="Z1190" s="399"/>
      <c r="AA1190" s="501" t="s">
        <v>65</v>
      </c>
    </row>
    <row r="1191" spans="1:44" hidden="1">
      <c r="A1191" s="398" t="s">
        <v>619</v>
      </c>
      <c r="B1191" s="435"/>
      <c r="C1191" s="442">
        <v>0</v>
      </c>
      <c r="D1191" s="445">
        <v>10.5</v>
      </c>
      <c r="E1191" s="435"/>
      <c r="F1191" s="415">
        <f>C1191*D1191</f>
        <v>0</v>
      </c>
      <c r="G1191" s="445">
        <v>10.75</v>
      </c>
      <c r="H1191" s="435"/>
      <c r="I1191" s="415">
        <f>G1191*C1191</f>
        <v>0</v>
      </c>
      <c r="J1191" s="415"/>
      <c r="K1191" s="445" t="e">
        <v>#DIV/0!</v>
      </c>
      <c r="L1191" s="435"/>
      <c r="M1191" s="415" t="e">
        <v>#DIV/0!</v>
      </c>
      <c r="N1191" s="415"/>
      <c r="O1191" s="445" t="e">
        <v>#DIV/0!</v>
      </c>
      <c r="P1191" s="435"/>
      <c r="Q1191" s="415" t="e">
        <v>#DIV/0!</v>
      </c>
      <c r="R1191" s="415"/>
      <c r="S1191" s="445" t="e">
        <v>#DIV/0!</v>
      </c>
      <c r="T1191" s="435"/>
      <c r="U1191" s="415" t="e">
        <v>#DIV/0!</v>
      </c>
      <c r="Z1191" s="399"/>
      <c r="AA1191" s="501" t="s">
        <v>65</v>
      </c>
    </row>
    <row r="1192" spans="1:44" hidden="1">
      <c r="A1192" s="398" t="s">
        <v>620</v>
      </c>
      <c r="B1192" s="435"/>
      <c r="C1192" s="442">
        <v>0</v>
      </c>
      <c r="D1192" s="445">
        <v>24.94</v>
      </c>
      <c r="E1192" s="435"/>
      <c r="F1192" s="415">
        <f>C1192*D1192</f>
        <v>0</v>
      </c>
      <c r="G1192" s="445">
        <v>25.54</v>
      </c>
      <c r="H1192" s="435"/>
      <c r="I1192" s="415">
        <f>G1192*C1192</f>
        <v>0</v>
      </c>
      <c r="J1192" s="415"/>
      <c r="K1192" s="445" t="e">
        <v>#DIV/0!</v>
      </c>
      <c r="L1192" s="435"/>
      <c r="M1192" s="415" t="e">
        <v>#DIV/0!</v>
      </c>
      <c r="N1192" s="415"/>
      <c r="O1192" s="445" t="e">
        <v>#DIV/0!</v>
      </c>
      <c r="P1192" s="435"/>
      <c r="Q1192" s="415" t="e">
        <v>#DIV/0!</v>
      </c>
      <c r="R1192" s="415"/>
      <c r="S1192" s="445" t="e">
        <v>#DIV/0!</v>
      </c>
      <c r="T1192" s="435"/>
      <c r="U1192" s="415" t="e">
        <v>#DIV/0!</v>
      </c>
      <c r="Z1192" s="399"/>
      <c r="AA1192" s="501" t="s">
        <v>65</v>
      </c>
      <c r="AB1192" s="398" t="s">
        <v>65</v>
      </c>
    </row>
    <row r="1193" spans="1:44" hidden="1">
      <c r="A1193" s="435"/>
      <c r="B1193" s="435"/>
      <c r="C1193" s="442"/>
      <c r="D1193" s="445">
        <v>0</v>
      </c>
      <c r="E1193" s="435"/>
      <c r="F1193" s="415"/>
      <c r="G1193" s="445"/>
      <c r="H1193" s="435"/>
      <c r="I1193" s="415"/>
      <c r="J1193" s="415"/>
      <c r="K1193" s="445"/>
      <c r="L1193" s="435"/>
      <c r="M1193" s="415"/>
      <c r="N1193" s="415"/>
      <c r="O1193" s="445"/>
      <c r="P1193" s="435"/>
      <c r="Q1193" s="415"/>
      <c r="R1193" s="415"/>
      <c r="S1193" s="445"/>
      <c r="T1193" s="435"/>
      <c r="U1193" s="415"/>
      <c r="Z1193" s="399"/>
      <c r="AA1193" s="399"/>
    </row>
    <row r="1194" spans="1:44" hidden="1">
      <c r="A1194" s="435" t="s">
        <v>606</v>
      </c>
      <c r="B1194" s="435"/>
      <c r="C1194" s="414">
        <v>1180029.4144894434</v>
      </c>
      <c r="D1194" s="514">
        <v>7.0449999999999999</v>
      </c>
      <c r="E1194" s="435" t="s">
        <v>429</v>
      </c>
      <c r="F1194" s="541">
        <f>ROUND(D1194*C1194/100,0)</f>
        <v>83133</v>
      </c>
      <c r="G1194" s="514">
        <v>7.2149999999999999</v>
      </c>
      <c r="H1194" s="435" t="s">
        <v>429</v>
      </c>
      <c r="I1194" s="415">
        <f>G1194*C1194/100</f>
        <v>85139.122255413342</v>
      </c>
      <c r="J1194" s="415"/>
      <c r="K1194" s="514" t="e">
        <v>#DIV/0!</v>
      </c>
      <c r="L1194" s="435" t="s">
        <v>429</v>
      </c>
      <c r="M1194" s="415" t="e">
        <v>#DIV/0!</v>
      </c>
      <c r="N1194" s="415"/>
      <c r="O1194" s="514" t="e">
        <v>#DIV/0!</v>
      </c>
      <c r="P1194" s="435" t="s">
        <v>429</v>
      </c>
      <c r="Q1194" s="415" t="e">
        <v>#DIV/0!</v>
      </c>
      <c r="R1194" s="415"/>
      <c r="S1194" s="514" t="e">
        <v>#DIV/0!</v>
      </c>
      <c r="T1194" s="435" t="s">
        <v>429</v>
      </c>
      <c r="U1194" s="415" t="e">
        <v>#DIV/0!</v>
      </c>
      <c r="W1194" s="413"/>
      <c r="Z1194" s="399"/>
      <c r="AA1194" s="399"/>
    </row>
    <row r="1195" spans="1:44" hidden="1">
      <c r="A1195" s="435" t="s">
        <v>621</v>
      </c>
      <c r="B1195" s="435"/>
      <c r="C1195" s="414">
        <v>2267439.2993954606</v>
      </c>
      <c r="D1195" s="398" t="s">
        <v>65</v>
      </c>
      <c r="E1195" s="435" t="s">
        <v>65</v>
      </c>
      <c r="F1195" s="541" t="s">
        <v>65</v>
      </c>
      <c r="G1195" s="398" t="s">
        <v>65</v>
      </c>
      <c r="H1195" s="435" t="s">
        <v>65</v>
      </c>
      <c r="I1195" s="415" t="s">
        <v>65</v>
      </c>
      <c r="J1195" s="415"/>
      <c r="K1195" s="398">
        <v>0</v>
      </c>
      <c r="L1195" s="435" t="s">
        <v>429</v>
      </c>
      <c r="M1195" s="415">
        <v>0</v>
      </c>
      <c r="N1195" s="415"/>
      <c r="O1195" s="398">
        <v>0</v>
      </c>
      <c r="P1195" s="435" t="s">
        <v>429</v>
      </c>
      <c r="Q1195" s="415">
        <v>0</v>
      </c>
      <c r="R1195" s="415"/>
      <c r="S1195" s="398">
        <v>0</v>
      </c>
      <c r="T1195" s="435" t="s">
        <v>429</v>
      </c>
      <c r="U1195" s="415">
        <v>0</v>
      </c>
      <c r="Z1195" s="399"/>
      <c r="AA1195" s="399" t="s">
        <v>65</v>
      </c>
      <c r="AB1195" s="415" t="s">
        <v>65</v>
      </c>
      <c r="AC1195" s="415"/>
    </row>
    <row r="1196" spans="1:44" hidden="1">
      <c r="A1196" s="435" t="s">
        <v>412</v>
      </c>
      <c r="B1196" s="435"/>
      <c r="C1196" s="414">
        <v>59.249999999999972</v>
      </c>
      <c r="D1196" s="542"/>
      <c r="E1196" s="435"/>
      <c r="F1196" s="415"/>
      <c r="G1196" s="542"/>
      <c r="H1196" s="435"/>
      <c r="I1196" s="415"/>
      <c r="J1196" s="415"/>
      <c r="K1196" s="542"/>
      <c r="L1196" s="435"/>
      <c r="M1196" s="415"/>
      <c r="N1196" s="415"/>
      <c r="O1196" s="542"/>
      <c r="P1196" s="435"/>
      <c r="Q1196" s="415"/>
      <c r="R1196" s="415"/>
      <c r="S1196" s="542"/>
      <c r="T1196" s="435"/>
      <c r="U1196" s="415"/>
    </row>
    <row r="1197" spans="1:44" s="264" customFormat="1" hidden="1">
      <c r="A1197" s="264" t="s">
        <v>595</v>
      </c>
      <c r="C1197" s="265">
        <f>C1199</f>
        <v>3447468.713884904</v>
      </c>
      <c r="D1197" s="263">
        <v>0</v>
      </c>
      <c r="F1197" s="266"/>
      <c r="G1197" s="421">
        <v>0</v>
      </c>
      <c r="H1197" s="422" t="s">
        <v>429</v>
      </c>
      <c r="I1197" s="267">
        <f>ROUND(G1197*$C1197/100,0)</f>
        <v>0</v>
      </c>
      <c r="J1197" s="267"/>
      <c r="K1197" s="421" t="s">
        <v>65</v>
      </c>
      <c r="L1197" s="422" t="s">
        <v>429</v>
      </c>
      <c r="M1197" s="415">
        <v>0</v>
      </c>
      <c r="N1197" s="267"/>
      <c r="O1197" s="421" t="s">
        <v>65</v>
      </c>
      <c r="P1197" s="422" t="s">
        <v>429</v>
      </c>
      <c r="Q1197" s="415">
        <v>0</v>
      </c>
      <c r="R1197" s="267"/>
      <c r="S1197" s="421">
        <v>0</v>
      </c>
      <c r="T1197" s="422" t="s">
        <v>429</v>
      </c>
      <c r="U1197" s="415">
        <v>0</v>
      </c>
      <c r="W1197" s="420"/>
      <c r="Z1197" s="423"/>
      <c r="AA1197" s="423"/>
      <c r="AR1197" s="267"/>
    </row>
    <row r="1198" spans="1:44" s="264" customFormat="1" hidden="1">
      <c r="A1198" s="308" t="s">
        <v>622</v>
      </c>
      <c r="B1198" s="308"/>
      <c r="C1198" s="338"/>
      <c r="D1198" s="531">
        <v>7.0449999999999999</v>
      </c>
      <c r="E1198" s="313" t="s">
        <v>429</v>
      </c>
      <c r="F1198" s="311"/>
      <c r="G1198" s="531">
        <f>G1194+G1197</f>
        <v>7.2149999999999999</v>
      </c>
      <c r="H1198" s="313" t="s">
        <v>429</v>
      </c>
      <c r="I1198" s="465"/>
      <c r="J1198" s="465"/>
      <c r="K1198" s="531" t="e">
        <f>K1194+K1197</f>
        <v>#DIV/0!</v>
      </c>
      <c r="L1198" s="313" t="s">
        <v>429</v>
      </c>
      <c r="M1198" s="465"/>
      <c r="N1198" s="465"/>
      <c r="O1198" s="531" t="e">
        <f>O1194+O1197</f>
        <v>#DIV/0!</v>
      </c>
      <c r="P1198" s="313" t="s">
        <v>429</v>
      </c>
      <c r="Q1198" s="465"/>
      <c r="R1198" s="465"/>
      <c r="S1198" s="531" t="e">
        <f>S1194+S1197</f>
        <v>#DIV/0!</v>
      </c>
      <c r="T1198" s="313" t="s">
        <v>429</v>
      </c>
      <c r="U1198" s="465"/>
      <c r="W1198" s="420"/>
      <c r="X1198" s="432"/>
      <c r="Z1198" s="423"/>
      <c r="AA1198" s="423"/>
      <c r="AR1198" s="267"/>
    </row>
    <row r="1199" spans="1:44" hidden="1">
      <c r="A1199" s="398" t="s">
        <v>602</v>
      </c>
      <c r="C1199" s="414">
        <f>C1194+C1195</f>
        <v>3447468.713884904</v>
      </c>
      <c r="D1199" s="263"/>
      <c r="F1199" s="413">
        <f>SUM(F1178:F1195)</f>
        <v>245131.2878790611</v>
      </c>
      <c r="G1199" s="263"/>
      <c r="I1199" s="413">
        <f>SUM(I1178:I1198)</f>
        <v>250952.69147291698</v>
      </c>
      <c r="J1199" s="413"/>
      <c r="K1199" s="263"/>
      <c r="M1199" s="413" t="e">
        <f>SUM(M1178:M1197)</f>
        <v>#DIV/0!</v>
      </c>
      <c r="N1199" s="413"/>
      <c r="O1199" s="263"/>
      <c r="Q1199" s="413" t="e">
        <f>SUM(Q1178:Q1198)</f>
        <v>#DIV/0!</v>
      </c>
      <c r="R1199" s="413"/>
      <c r="S1199" s="263"/>
      <c r="U1199" s="413" t="e">
        <f>SUM(U1178:U1198)</f>
        <v>#DIV/0!</v>
      </c>
    </row>
    <row r="1200" spans="1:44" hidden="1">
      <c r="A1200" s="398" t="s">
        <v>603</v>
      </c>
      <c r="C1200" s="414">
        <v>43657.854220442547</v>
      </c>
      <c r="D1200" s="263"/>
      <c r="F1200" s="413">
        <v>3805.7819926921766</v>
      </c>
      <c r="G1200" s="263"/>
      <c r="I1200" s="413">
        <f>F1200</f>
        <v>3805.7819926921766</v>
      </c>
      <c r="J1200" s="413"/>
      <c r="K1200" s="263"/>
      <c r="M1200" s="413" t="e">
        <f>$I$1200*V1174/($V$1174+$W$1174+$X$1174)</f>
        <v>#DIV/0!</v>
      </c>
      <c r="N1200" s="415"/>
      <c r="Q1200" s="413" t="e">
        <f>$I$1200*W1174/($V$1174+$W$1174+$X$1174)</f>
        <v>#DIV/0!</v>
      </c>
      <c r="R1200" s="415"/>
      <c r="U1200" s="413" t="e">
        <f>$I$1200*X1174/($V$1174+$W$1174+$X$1174)</f>
        <v>#DIV/0!</v>
      </c>
      <c r="V1200" s="439"/>
      <c r="W1200" s="279"/>
    </row>
    <row r="1201" spans="1:44" ht="16.5" hidden="1" thickBot="1">
      <c r="A1201" s="435" t="s">
        <v>6</v>
      </c>
      <c r="B1201" s="435"/>
      <c r="C1201" s="520">
        <f>C1199+C1200</f>
        <v>3491126.5681053465</v>
      </c>
      <c r="D1201" s="543"/>
      <c r="E1201" s="477"/>
      <c r="F1201" s="429">
        <f>F1199+F1200</f>
        <v>248937.06987175328</v>
      </c>
      <c r="G1201" s="543"/>
      <c r="H1201" s="477"/>
      <c r="I1201" s="429">
        <f>I1199+I1200</f>
        <v>254758.47346560916</v>
      </c>
      <c r="J1201" s="415"/>
      <c r="K1201" s="543"/>
      <c r="L1201" s="477"/>
      <c r="M1201" s="429" t="e">
        <f>M1199+M1200</f>
        <v>#DIV/0!</v>
      </c>
      <c r="N1201" s="428"/>
      <c r="O1201" s="543"/>
      <c r="P1201" s="477"/>
      <c r="Q1201" s="429" t="e">
        <f>Q1199+Q1200</f>
        <v>#DIV/0!</v>
      </c>
      <c r="R1201" s="428"/>
      <c r="S1201" s="543"/>
      <c r="T1201" s="477"/>
      <c r="U1201" s="429" t="e">
        <f>U1199+U1200</f>
        <v>#DIV/0!</v>
      </c>
      <c r="V1201" s="440"/>
      <c r="W1201" s="441"/>
    </row>
    <row r="1202" spans="1:44" hidden="1">
      <c r="A1202" s="544" t="s">
        <v>414</v>
      </c>
      <c r="B1202" s="435"/>
      <c r="C1202" s="442"/>
      <c r="D1202" s="517"/>
      <c r="E1202" s="435"/>
      <c r="F1202" s="415"/>
      <c r="G1202" s="517"/>
      <c r="H1202" s="435"/>
      <c r="I1202" s="415"/>
      <c r="J1202" s="415"/>
      <c r="K1202" s="517"/>
      <c r="L1202" s="435"/>
      <c r="M1202" s="415"/>
      <c r="N1202" s="415"/>
      <c r="O1202" s="517"/>
      <c r="P1202" s="435"/>
      <c r="Q1202" s="415"/>
      <c r="R1202" s="415"/>
      <c r="S1202" s="517"/>
      <c r="T1202" s="435"/>
      <c r="U1202" s="415"/>
      <c r="V1202" s="440"/>
      <c r="W1202" s="441"/>
    </row>
    <row r="1203" spans="1:44" hidden="1">
      <c r="A1203" s="435"/>
      <c r="B1203" s="435"/>
      <c r="C1203" s="442"/>
      <c r="D1203" s="517" t="s">
        <v>65</v>
      </c>
      <c r="E1203" s="435"/>
      <c r="F1203" s="415"/>
      <c r="G1203" s="517" t="s">
        <v>65</v>
      </c>
      <c r="H1203" s="435"/>
      <c r="I1203" s="415" t="s">
        <v>65</v>
      </c>
      <c r="J1203" s="415"/>
      <c r="K1203" s="517" t="s">
        <v>65</v>
      </c>
      <c r="L1203" s="435"/>
      <c r="M1203" s="415" t="s">
        <v>65</v>
      </c>
      <c r="N1203" s="415"/>
      <c r="O1203" s="517" t="s">
        <v>65</v>
      </c>
      <c r="P1203" s="435"/>
      <c r="Q1203" s="415" t="s">
        <v>65</v>
      </c>
      <c r="R1203" s="415"/>
      <c r="S1203" s="517" t="s">
        <v>65</v>
      </c>
      <c r="T1203" s="435"/>
      <c r="U1203" s="415" t="e">
        <f>M1201+Q1201+U1201</f>
        <v>#DIV/0!</v>
      </c>
      <c r="V1203" s="436"/>
      <c r="W1203" s="436"/>
      <c r="X1203" s="436"/>
    </row>
    <row r="1204" spans="1:44" hidden="1">
      <c r="A1204" s="412" t="s">
        <v>623</v>
      </c>
      <c r="B1204" s="435"/>
      <c r="C1204" s="435"/>
      <c r="D1204" s="435"/>
      <c r="E1204" s="435"/>
      <c r="F1204" s="435"/>
      <c r="G1204" s="435"/>
      <c r="H1204" s="435"/>
      <c r="I1204" s="435"/>
      <c r="J1204" s="435"/>
      <c r="K1204" s="435"/>
      <c r="L1204" s="435"/>
      <c r="M1204" s="435"/>
      <c r="N1204" s="435"/>
      <c r="O1204" s="435"/>
      <c r="P1204" s="435"/>
      <c r="Q1204" s="435"/>
      <c r="R1204" s="435"/>
      <c r="S1204" s="435"/>
      <c r="T1204" s="435"/>
      <c r="U1204" s="415" t="e">
        <f>U1203-I1201</f>
        <v>#DIV/0!</v>
      </c>
      <c r="V1204" s="413"/>
      <c r="W1204" s="413"/>
      <c r="X1204" s="413"/>
    </row>
    <row r="1205" spans="1:44" hidden="1">
      <c r="A1205" s="435" t="s">
        <v>624</v>
      </c>
      <c r="B1205" s="435"/>
      <c r="C1205" s="435"/>
      <c r="D1205" s="435"/>
      <c r="E1205" s="435"/>
      <c r="F1205" s="435"/>
      <c r="G1205" s="435"/>
      <c r="H1205" s="435"/>
      <c r="I1205" s="435"/>
      <c r="J1205" s="435"/>
      <c r="K1205" s="435"/>
      <c r="L1205" s="435"/>
      <c r="M1205" s="435"/>
      <c r="N1205" s="435"/>
      <c r="O1205" s="435"/>
      <c r="P1205" s="435"/>
      <c r="Q1205" s="435"/>
      <c r="R1205" s="435"/>
      <c r="S1205" s="435"/>
      <c r="T1205" s="435"/>
      <c r="U1205" s="435"/>
    </row>
    <row r="1206" spans="1:44" hidden="1">
      <c r="A1206" s="435"/>
      <c r="B1206" s="435"/>
      <c r="C1206" s="435"/>
      <c r="D1206" s="517"/>
      <c r="E1206" s="435"/>
      <c r="F1206" s="435"/>
      <c r="G1206" s="517"/>
      <c r="H1206" s="435"/>
      <c r="I1206" s="435"/>
      <c r="J1206" s="435"/>
      <c r="K1206" s="517"/>
      <c r="L1206" s="435"/>
      <c r="M1206" s="435"/>
      <c r="N1206" s="435"/>
      <c r="O1206" s="517"/>
      <c r="P1206" s="435"/>
      <c r="Q1206" s="435"/>
      <c r="R1206" s="435"/>
      <c r="S1206" s="517"/>
      <c r="T1206" s="435"/>
      <c r="U1206" s="435"/>
    </row>
    <row r="1207" spans="1:44" hidden="1">
      <c r="A1207" s="435" t="s">
        <v>598</v>
      </c>
      <c r="B1207" s="435"/>
      <c r="C1207" s="442"/>
      <c r="D1207" s="445"/>
      <c r="E1207" s="435"/>
      <c r="F1207" s="415">
        <v>0</v>
      </c>
      <c r="G1207" s="445"/>
      <c r="H1207" s="435"/>
      <c r="I1207" s="415">
        <f>F1207</f>
        <v>0</v>
      </c>
      <c r="J1207" s="415"/>
      <c r="K1207" s="445"/>
      <c r="L1207" s="435"/>
      <c r="M1207" s="415" t="e">
        <v>#REF!</v>
      </c>
      <c r="N1207" s="415"/>
      <c r="O1207" s="445"/>
      <c r="P1207" s="435"/>
      <c r="Q1207" s="415" t="e">
        <v>#DIV/0!</v>
      </c>
      <c r="R1207" s="415"/>
      <c r="S1207" s="445"/>
      <c r="T1207" s="435"/>
      <c r="U1207" s="415" t="e">
        <v>#DIV/0!</v>
      </c>
    </row>
    <row r="1208" spans="1:44" hidden="1">
      <c r="A1208" s="435" t="s">
        <v>625</v>
      </c>
      <c r="B1208" s="435"/>
      <c r="C1208" s="414">
        <v>0</v>
      </c>
      <c r="D1208" s="514">
        <v>7.0449999999999999</v>
      </c>
      <c r="E1208" s="435" t="s">
        <v>429</v>
      </c>
      <c r="F1208" s="541">
        <f>ROUND(D1208*C1208/100,0)</f>
        <v>0</v>
      </c>
      <c r="G1208" s="514">
        <v>7.2149999999999999</v>
      </c>
      <c r="H1208" s="435" t="s">
        <v>429</v>
      </c>
      <c r="I1208" s="415">
        <f>ROUND(C1208*G1208/100,0)</f>
        <v>0</v>
      </c>
      <c r="J1208" s="415"/>
      <c r="K1208" s="514" t="e">
        <v>#DIV/0!</v>
      </c>
      <c r="L1208" s="435" t="s">
        <v>429</v>
      </c>
      <c r="M1208" s="415" t="e">
        <v>#DIV/0!</v>
      </c>
      <c r="N1208" s="415"/>
      <c r="O1208" s="514" t="e">
        <v>#DIV/0!</v>
      </c>
      <c r="P1208" s="435" t="s">
        <v>429</v>
      </c>
      <c r="Q1208" s="415" t="e">
        <v>#DIV/0!</v>
      </c>
      <c r="R1208" s="415"/>
      <c r="S1208" s="514" t="e">
        <v>#DIV/0!</v>
      </c>
      <c r="T1208" s="435" t="s">
        <v>429</v>
      </c>
      <c r="U1208" s="415" t="e">
        <v>#DIV/0!</v>
      </c>
    </row>
    <row r="1209" spans="1:44" hidden="1">
      <c r="A1209" s="435" t="s">
        <v>626</v>
      </c>
      <c r="B1209" s="435"/>
      <c r="C1209" s="414">
        <v>1151208</v>
      </c>
      <c r="D1209" s="449">
        <v>7.0449999999999999</v>
      </c>
      <c r="E1209" s="435" t="s">
        <v>429</v>
      </c>
      <c r="F1209" s="541">
        <f>ROUND(D1209*C1209/100,0)</f>
        <v>81103</v>
      </c>
      <c r="G1209" s="449">
        <f>G1208</f>
        <v>7.2149999999999999</v>
      </c>
      <c r="H1209" s="435" t="s">
        <v>429</v>
      </c>
      <c r="I1209" s="415">
        <f>ROUND(G1209*$C1209/100,0)</f>
        <v>83060</v>
      </c>
      <c r="J1209" s="415"/>
      <c r="K1209" s="449" t="e">
        <f>K1208</f>
        <v>#DIV/0!</v>
      </c>
      <c r="L1209" s="435" t="s">
        <v>429</v>
      </c>
      <c r="M1209" s="415">
        <v>0</v>
      </c>
      <c r="N1209" s="415"/>
      <c r="O1209" s="449" t="e">
        <f>O1208</f>
        <v>#DIV/0!</v>
      </c>
      <c r="P1209" s="435" t="s">
        <v>429</v>
      </c>
      <c r="Q1209" s="415">
        <v>0</v>
      </c>
      <c r="R1209" s="415"/>
      <c r="S1209" s="449" t="e">
        <f>S1208</f>
        <v>#DIV/0!</v>
      </c>
      <c r="T1209" s="435" t="s">
        <v>429</v>
      </c>
      <c r="U1209" s="415">
        <v>0</v>
      </c>
    </row>
    <row r="1210" spans="1:44" hidden="1">
      <c r="A1210" s="435" t="s">
        <v>412</v>
      </c>
      <c r="B1210" s="435"/>
      <c r="C1210" s="414">
        <v>22.1666666666667</v>
      </c>
      <c r="D1210" s="542"/>
      <c r="E1210" s="435"/>
      <c r="F1210" s="415"/>
      <c r="G1210" s="542"/>
      <c r="H1210" s="435"/>
      <c r="I1210" s="415"/>
      <c r="J1210" s="415"/>
      <c r="K1210" s="542"/>
      <c r="L1210" s="435"/>
      <c r="M1210" s="415"/>
      <c r="N1210" s="415"/>
      <c r="O1210" s="542"/>
      <c r="P1210" s="435"/>
      <c r="Q1210" s="415"/>
      <c r="R1210" s="415"/>
      <c r="S1210" s="542"/>
      <c r="T1210" s="435"/>
      <c r="U1210" s="415"/>
    </row>
    <row r="1211" spans="1:44" s="264" customFormat="1" hidden="1">
      <c r="A1211" s="264" t="s">
        <v>595</v>
      </c>
      <c r="C1211" s="265">
        <f>C1212</f>
        <v>1151208</v>
      </c>
      <c r="D1211" s="263">
        <v>0</v>
      </c>
      <c r="F1211" s="266"/>
      <c r="G1211" s="421">
        <v>0</v>
      </c>
      <c r="H1211" s="422" t="s">
        <v>429</v>
      </c>
      <c r="I1211" s="267">
        <f>ROUND(G1211*$C1211/100,0)</f>
        <v>0</v>
      </c>
      <c r="J1211" s="267"/>
      <c r="K1211" s="421" t="s">
        <v>65</v>
      </c>
      <c r="L1211" s="422" t="s">
        <v>65</v>
      </c>
      <c r="M1211" s="415">
        <v>0</v>
      </c>
      <c r="N1211" s="267"/>
      <c r="O1211" s="421" t="s">
        <v>65</v>
      </c>
      <c r="P1211" s="422" t="s">
        <v>65</v>
      </c>
      <c r="Q1211" s="415">
        <v>0</v>
      </c>
      <c r="R1211" s="267"/>
      <c r="S1211" s="421">
        <v>0</v>
      </c>
      <c r="T1211" s="422" t="s">
        <v>429</v>
      </c>
      <c r="U1211" s="267">
        <f>ROUND(S1211*$C1211/100,0)</f>
        <v>0</v>
      </c>
      <c r="W1211" s="420"/>
      <c r="Z1211" s="423"/>
      <c r="AA1211" s="423"/>
      <c r="AR1211" s="267"/>
    </row>
    <row r="1212" spans="1:44" hidden="1">
      <c r="A1212" s="398" t="s">
        <v>602</v>
      </c>
      <c r="C1212" s="414">
        <f>C1208+C1209</f>
        <v>1151208</v>
      </c>
      <c r="D1212" s="263"/>
      <c r="F1212" s="413">
        <f>SUM(F1207:F1209)</f>
        <v>81103</v>
      </c>
      <c r="G1212" s="263"/>
      <c r="I1212" s="413">
        <f>SUM(I1207:I1211)</f>
        <v>83060</v>
      </c>
      <c r="J1212" s="413"/>
      <c r="K1212" s="263"/>
      <c r="M1212" s="413" t="e">
        <f>SUM(M1207:M1211)</f>
        <v>#REF!</v>
      </c>
      <c r="N1212" s="413"/>
      <c r="O1212" s="263"/>
      <c r="Q1212" s="413" t="e">
        <f>SUM(Q1207:Q1211)</f>
        <v>#DIV/0!</v>
      </c>
      <c r="R1212" s="413"/>
      <c r="S1212" s="263"/>
      <c r="U1212" s="413" t="e">
        <f>SUM(U1207:U1211)</f>
        <v>#DIV/0!</v>
      </c>
    </row>
    <row r="1213" spans="1:44" hidden="1">
      <c r="A1213" s="398" t="s">
        <v>603</v>
      </c>
      <c r="C1213" s="414">
        <v>14578.601058505523</v>
      </c>
      <c r="D1213" s="263"/>
      <c r="F1213" s="413">
        <v>1258.1353616093459</v>
      </c>
      <c r="G1213" s="263"/>
      <c r="I1213" s="413">
        <f>F1213</f>
        <v>1258.1353616093459</v>
      </c>
      <c r="J1213" s="413"/>
      <c r="K1213" s="263"/>
      <c r="M1213" s="413" t="e">
        <f>$I$1213*V1174/($V$1174+$W$1174+$X$1174)</f>
        <v>#DIV/0!</v>
      </c>
      <c r="N1213" s="415"/>
      <c r="Q1213" s="413" t="e">
        <f>$I$1213*W1174/($V$1174+$W$1174+$X$1174)</f>
        <v>#DIV/0!</v>
      </c>
      <c r="R1213" s="415"/>
      <c r="U1213" s="413" t="e">
        <f>$I$1213*X1174/($V$1174+$W$1174+$X$1174)</f>
        <v>#DIV/0!</v>
      </c>
      <c r="V1213" s="439"/>
      <c r="W1213" s="279"/>
    </row>
    <row r="1214" spans="1:44" ht="16.5" hidden="1" thickBot="1">
      <c r="A1214" s="435" t="s">
        <v>6</v>
      </c>
      <c r="B1214" s="435"/>
      <c r="C1214" s="520">
        <f>C1212+C1213</f>
        <v>1165786.6010585055</v>
      </c>
      <c r="D1214" s="543"/>
      <c r="E1214" s="477"/>
      <c r="F1214" s="429">
        <f>F1212+F1213</f>
        <v>82361.13536160934</v>
      </c>
      <c r="G1214" s="543"/>
      <c r="H1214" s="477"/>
      <c r="I1214" s="429">
        <f>I1212+I1213</f>
        <v>84318.13536160934</v>
      </c>
      <c r="J1214" s="415"/>
      <c r="K1214" s="543"/>
      <c r="L1214" s="477"/>
      <c r="M1214" s="429" t="e">
        <f>M1212+M1213</f>
        <v>#REF!</v>
      </c>
      <c r="N1214" s="428"/>
      <c r="O1214" s="543"/>
      <c r="P1214" s="477"/>
      <c r="Q1214" s="429" t="e">
        <f>Q1212+Q1213</f>
        <v>#DIV/0!</v>
      </c>
      <c r="R1214" s="428"/>
      <c r="S1214" s="543"/>
      <c r="T1214" s="477"/>
      <c r="U1214" s="429" t="e">
        <f>U1212+U1213</f>
        <v>#DIV/0!</v>
      </c>
      <c r="V1214" s="440"/>
      <c r="W1214" s="441"/>
    </row>
    <row r="1215" spans="1:44" hidden="1">
      <c r="A1215" s="544" t="s">
        <v>414</v>
      </c>
      <c r="B1215" s="435"/>
      <c r="C1215" s="442"/>
      <c r="D1215" s="517"/>
      <c r="E1215" s="435"/>
      <c r="F1215" s="415"/>
      <c r="G1215" s="517"/>
      <c r="H1215" s="435"/>
      <c r="I1215" s="415"/>
      <c r="J1215" s="415"/>
      <c r="K1215" s="517"/>
      <c r="L1215" s="435"/>
      <c r="M1215" s="415"/>
      <c r="N1215" s="415"/>
      <c r="O1215" s="517"/>
      <c r="P1215" s="435"/>
      <c r="Q1215" s="415"/>
      <c r="R1215" s="415"/>
      <c r="S1215" s="517"/>
      <c r="T1215" s="435"/>
      <c r="U1215" s="415"/>
      <c r="V1215" s="440"/>
      <c r="W1215" s="441"/>
    </row>
    <row r="1216" spans="1:44">
      <c r="A1216" s="435"/>
      <c r="B1216" s="435"/>
      <c r="C1216" s="442"/>
      <c r="D1216" s="517"/>
      <c r="E1216" s="435"/>
      <c r="F1216" s="415"/>
      <c r="G1216" s="517"/>
      <c r="H1216" s="435"/>
      <c r="I1216" s="415"/>
      <c r="J1216" s="415"/>
      <c r="K1216" s="517"/>
      <c r="L1216" s="435"/>
      <c r="M1216" s="415"/>
      <c r="N1216" s="415"/>
      <c r="O1216" s="517"/>
      <c r="P1216" s="435"/>
      <c r="Q1216" s="415"/>
      <c r="R1216" s="415"/>
      <c r="S1216" s="517"/>
      <c r="T1216" s="435"/>
      <c r="U1216" s="415"/>
      <c r="V1216" s="436"/>
      <c r="W1216" s="436"/>
      <c r="X1216" s="436"/>
    </row>
    <row r="1217" spans="1:44" hidden="1">
      <c r="A1217" s="435"/>
      <c r="B1217" s="435"/>
      <c r="C1217" s="442"/>
      <c r="D1217" s="517"/>
      <c r="E1217" s="435"/>
      <c r="F1217" s="415"/>
      <c r="G1217" s="517"/>
      <c r="H1217" s="435"/>
      <c r="I1217" s="415"/>
      <c r="J1217" s="415"/>
      <c r="K1217" s="517"/>
      <c r="L1217" s="435"/>
      <c r="M1217" s="415"/>
      <c r="N1217" s="415"/>
      <c r="O1217" s="517"/>
      <c r="P1217" s="435"/>
      <c r="Q1217" s="415"/>
      <c r="R1217" s="415"/>
      <c r="S1217" s="517"/>
      <c r="T1217" s="435"/>
      <c r="U1217" s="415"/>
      <c r="V1217" s="413"/>
      <c r="W1217" s="413"/>
      <c r="X1217" s="413"/>
    </row>
    <row r="1218" spans="1:44" hidden="1">
      <c r="A1218" s="435"/>
      <c r="B1218" s="435"/>
      <c r="C1218" s="442"/>
      <c r="D1218" s="517" t="s">
        <v>65</v>
      </c>
      <c r="E1218" s="435"/>
      <c r="F1218" s="415"/>
      <c r="G1218" s="517" t="s">
        <v>65</v>
      </c>
      <c r="H1218" s="435"/>
      <c r="I1218" s="415" t="s">
        <v>65</v>
      </c>
      <c r="J1218" s="415"/>
      <c r="K1218" s="517" t="s">
        <v>65</v>
      </c>
      <c r="L1218" s="435"/>
      <c r="M1218" s="415" t="s">
        <v>65</v>
      </c>
      <c r="N1218" s="415"/>
      <c r="O1218" s="517" t="s">
        <v>65</v>
      </c>
      <c r="P1218" s="435"/>
      <c r="Q1218" s="415" t="s">
        <v>65</v>
      </c>
      <c r="R1218" s="415"/>
      <c r="S1218" s="517" t="s">
        <v>65</v>
      </c>
      <c r="T1218" s="435"/>
      <c r="U1218" s="415" t="s">
        <v>65</v>
      </c>
    </row>
    <row r="1219" spans="1:44">
      <c r="A1219" s="412" t="s">
        <v>627</v>
      </c>
      <c r="B1219" s="435"/>
      <c r="C1219" s="435"/>
      <c r="D1219" s="435"/>
      <c r="E1219" s="435"/>
      <c r="F1219" s="435"/>
      <c r="G1219" s="435"/>
      <c r="H1219" s="435"/>
      <c r="I1219" s="435" t="s">
        <v>65</v>
      </c>
      <c r="J1219" s="435"/>
      <c r="K1219" s="435"/>
      <c r="L1219" s="435"/>
      <c r="M1219" s="435" t="s">
        <v>65</v>
      </c>
      <c r="N1219" s="435"/>
      <c r="O1219" s="435"/>
      <c r="P1219" s="435"/>
      <c r="Q1219" s="435" t="s">
        <v>65</v>
      </c>
      <c r="R1219" s="435"/>
      <c r="S1219" s="435"/>
      <c r="T1219" s="435"/>
      <c r="U1219" s="435" t="s">
        <v>65</v>
      </c>
    </row>
    <row r="1220" spans="1:44">
      <c r="A1220" s="435" t="s">
        <v>628</v>
      </c>
      <c r="B1220" s="435"/>
      <c r="C1220" s="435"/>
      <c r="D1220" s="435"/>
      <c r="E1220" s="435"/>
      <c r="F1220" s="435"/>
      <c r="G1220" s="435"/>
      <c r="H1220" s="435"/>
      <c r="I1220" s="435"/>
      <c r="J1220" s="435"/>
      <c r="K1220" s="435"/>
      <c r="L1220" s="435"/>
      <c r="M1220" s="435"/>
      <c r="N1220" s="435"/>
      <c r="O1220" s="435"/>
      <c r="P1220" s="435"/>
      <c r="Q1220" s="435"/>
      <c r="R1220" s="435"/>
      <c r="S1220" s="435"/>
      <c r="T1220" s="435"/>
      <c r="U1220" s="435"/>
    </row>
    <row r="1221" spans="1:44">
      <c r="A1221" s="435"/>
      <c r="B1221" s="435"/>
      <c r="C1221" s="435"/>
      <c r="D1221" s="435"/>
      <c r="E1221" s="435"/>
      <c r="F1221" s="435"/>
      <c r="G1221" s="435"/>
      <c r="H1221" s="435"/>
      <c r="I1221" s="435"/>
      <c r="J1221" s="435"/>
      <c r="K1221" s="435"/>
      <c r="L1221" s="435"/>
      <c r="M1221" s="435"/>
      <c r="N1221" s="435"/>
      <c r="O1221" s="435"/>
      <c r="P1221" s="435"/>
      <c r="Q1221" s="435"/>
      <c r="R1221" s="435"/>
      <c r="S1221" s="435"/>
      <c r="T1221" s="435"/>
      <c r="U1221" s="435"/>
    </row>
    <row r="1222" spans="1:44">
      <c r="A1222" s="435" t="s">
        <v>629</v>
      </c>
      <c r="B1222" s="435"/>
      <c r="C1222" s="442">
        <v>169.46666666666701</v>
      </c>
      <c r="D1222" s="445">
        <v>3.8</v>
      </c>
      <c r="E1222" s="435"/>
      <c r="F1222" s="415">
        <f>ROUND(C1222*D1222,0)</f>
        <v>644</v>
      </c>
      <c r="G1222" s="445">
        <v>3.9</v>
      </c>
      <c r="H1222" s="435"/>
      <c r="I1222" s="415">
        <f>ROUND(G1222*$C1222,0)</f>
        <v>661</v>
      </c>
      <c r="J1222" s="415"/>
      <c r="K1222" s="445">
        <v>3.75</v>
      </c>
      <c r="L1222" s="435"/>
      <c r="M1222" s="415">
        <v>636</v>
      </c>
      <c r="N1222" s="415"/>
      <c r="O1222" s="445" t="s">
        <v>65</v>
      </c>
      <c r="P1222" s="435"/>
      <c r="Q1222" s="415">
        <v>0</v>
      </c>
      <c r="R1222" s="415"/>
      <c r="S1222" s="445" t="s">
        <v>65</v>
      </c>
      <c r="T1222" s="435"/>
      <c r="U1222" s="415">
        <v>0</v>
      </c>
      <c r="W1222" s="545"/>
      <c r="X1222" s="545"/>
      <c r="Y1222" s="545"/>
    </row>
    <row r="1223" spans="1:44">
      <c r="A1223" s="435" t="s">
        <v>630</v>
      </c>
      <c r="B1223" s="435"/>
      <c r="C1223" s="442">
        <v>180</v>
      </c>
      <c r="D1223" s="445">
        <v>6.85</v>
      </c>
      <c r="E1223" s="435"/>
      <c r="F1223" s="415">
        <f>ROUND(C1223*D1223,0)</f>
        <v>1233</v>
      </c>
      <c r="G1223" s="445">
        <v>7</v>
      </c>
      <c r="H1223" s="435"/>
      <c r="I1223" s="415">
        <f>ROUND(G1223*$C1223,0)</f>
        <v>1260</v>
      </c>
      <c r="J1223" s="415"/>
      <c r="K1223" s="445">
        <v>6.75</v>
      </c>
      <c r="L1223" s="435"/>
      <c r="M1223" s="415">
        <v>1215</v>
      </c>
      <c r="N1223" s="415"/>
      <c r="O1223" s="445" t="s">
        <v>65</v>
      </c>
      <c r="P1223" s="435"/>
      <c r="Q1223" s="415">
        <v>0</v>
      </c>
      <c r="R1223" s="415"/>
      <c r="S1223" s="445" t="s">
        <v>65</v>
      </c>
      <c r="T1223" s="435"/>
      <c r="U1223" s="415">
        <v>0</v>
      </c>
      <c r="W1223" s="545"/>
      <c r="X1223" s="545"/>
      <c r="Y1223" s="545"/>
    </row>
    <row r="1224" spans="1:44">
      <c r="A1224" s="435" t="s">
        <v>631</v>
      </c>
      <c r="B1224" s="435"/>
      <c r="C1224" s="442">
        <f>SUM(C1222:C1223)</f>
        <v>349.46666666666704</v>
      </c>
      <c r="D1224" s="493"/>
      <c r="E1224" s="435"/>
      <c r="F1224" s="541"/>
      <c r="G1224" s="493"/>
      <c r="H1224" s="435"/>
      <c r="I1224" s="415"/>
      <c r="J1224" s="415"/>
      <c r="K1224" s="493"/>
      <c r="L1224" s="435"/>
      <c r="M1224" s="415"/>
      <c r="N1224" s="415"/>
      <c r="O1224" s="493"/>
      <c r="P1224" s="435"/>
      <c r="Q1224" s="415"/>
      <c r="R1224" s="415"/>
      <c r="S1224" s="493"/>
      <c r="T1224" s="435"/>
      <c r="U1224" s="415"/>
      <c r="W1224" s="545"/>
      <c r="X1224" s="545"/>
      <c r="Y1224" s="545"/>
    </row>
    <row r="1225" spans="1:44">
      <c r="A1225" s="435" t="s">
        <v>535</v>
      </c>
      <c r="B1225" s="435"/>
      <c r="C1225" s="442">
        <v>267781</v>
      </c>
      <c r="D1225" s="375">
        <v>8.3840000000000003</v>
      </c>
      <c r="E1225" s="415" t="s">
        <v>429</v>
      </c>
      <c r="F1225" s="541">
        <f>ROUND(D1225*C1225/100,0)</f>
        <v>22451</v>
      </c>
      <c r="G1225" s="375">
        <v>8.5820000000000007</v>
      </c>
      <c r="H1225" s="415" t="s">
        <v>429</v>
      </c>
      <c r="I1225" s="415">
        <f>ROUND(G1225*$C1225/100,0)</f>
        <v>22981</v>
      </c>
      <c r="J1225" s="415"/>
      <c r="K1225" s="375" t="e">
        <v>#DIV/0!</v>
      </c>
      <c r="L1225" s="415" t="s">
        <v>429</v>
      </c>
      <c r="M1225" s="415" t="e">
        <v>#DIV/0!</v>
      </c>
      <c r="N1225" s="415"/>
      <c r="O1225" s="375" t="e">
        <v>#DIV/0!</v>
      </c>
      <c r="P1225" s="415" t="s">
        <v>429</v>
      </c>
      <c r="Q1225" s="415" t="e">
        <v>#DIV/0!</v>
      </c>
      <c r="R1225" s="415"/>
      <c r="S1225" s="375" t="e">
        <v>#DIV/0!</v>
      </c>
      <c r="T1225" s="415" t="s">
        <v>429</v>
      </c>
      <c r="U1225" s="415" t="e">
        <v>#DIV/0!</v>
      </c>
      <c r="W1225" s="545"/>
      <c r="X1225" s="545"/>
      <c r="Y1225" s="545"/>
    </row>
    <row r="1226" spans="1:44" s="264" customFormat="1" hidden="1">
      <c r="A1226" s="264" t="s">
        <v>536</v>
      </c>
      <c r="C1226" s="265">
        <f>C1228</f>
        <v>267781</v>
      </c>
      <c r="D1226" s="263">
        <v>0</v>
      </c>
      <c r="F1226" s="266"/>
      <c r="G1226" s="421">
        <v>0</v>
      </c>
      <c r="H1226" s="267" t="s">
        <v>429</v>
      </c>
      <c r="I1226" s="267">
        <f>ROUND(G1226*$C1226/100,0)</f>
        <v>0</v>
      </c>
      <c r="J1226" s="267"/>
      <c r="K1226" s="421" t="s">
        <v>65</v>
      </c>
      <c r="L1226" s="422" t="s">
        <v>65</v>
      </c>
      <c r="M1226" s="415">
        <v>0</v>
      </c>
      <c r="N1226" s="266"/>
      <c r="O1226" s="421" t="s">
        <v>65</v>
      </c>
      <c r="P1226" s="422" t="s">
        <v>65</v>
      </c>
      <c r="Q1226" s="415">
        <v>0</v>
      </c>
      <c r="R1226" s="266"/>
      <c r="S1226" s="421">
        <v>0</v>
      </c>
      <c r="T1226" s="422" t="s">
        <v>429</v>
      </c>
      <c r="U1226" s="415">
        <v>0</v>
      </c>
      <c r="V1226" s="267"/>
      <c r="W1226" s="420"/>
      <c r="Z1226" s="423"/>
      <c r="AA1226" s="423"/>
      <c r="AR1226" s="267"/>
    </row>
    <row r="1227" spans="1:44" s="264" customFormat="1" hidden="1">
      <c r="A1227" s="308" t="s">
        <v>601</v>
      </c>
      <c r="B1227" s="308"/>
      <c r="C1227" s="338"/>
      <c r="D1227" s="379">
        <v>8.3840000000000003</v>
      </c>
      <c r="E1227" s="311" t="s">
        <v>429</v>
      </c>
      <c r="F1227" s="311"/>
      <c r="G1227" s="379">
        <f>G1225+G1226</f>
        <v>8.5820000000000007</v>
      </c>
      <c r="H1227" s="311" t="s">
        <v>429</v>
      </c>
      <c r="I1227" s="465"/>
      <c r="J1227" s="465"/>
      <c r="K1227" s="379" t="e">
        <f>K1225+K1226</f>
        <v>#DIV/0!</v>
      </c>
      <c r="L1227" s="311" t="s">
        <v>429</v>
      </c>
      <c r="M1227" s="465"/>
      <c r="N1227" s="465"/>
      <c r="O1227" s="379" t="e">
        <f>O1225+O1226</f>
        <v>#DIV/0!</v>
      </c>
      <c r="P1227" s="311" t="s">
        <v>429</v>
      </c>
      <c r="Q1227" s="465"/>
      <c r="R1227" s="465"/>
      <c r="S1227" s="379" t="e">
        <f>S1225+S1226</f>
        <v>#DIV/0!</v>
      </c>
      <c r="T1227" s="311" t="s">
        <v>429</v>
      </c>
      <c r="U1227" s="465"/>
      <c r="V1227" s="267"/>
      <c r="W1227" s="420"/>
      <c r="X1227" s="507"/>
      <c r="Z1227" s="423"/>
      <c r="AA1227" s="423"/>
      <c r="AR1227" s="267"/>
    </row>
    <row r="1228" spans="1:44">
      <c r="A1228" s="435" t="s">
        <v>443</v>
      </c>
      <c r="B1228" s="435"/>
      <c r="C1228" s="414">
        <f>SUM(C1225)</f>
        <v>267781</v>
      </c>
      <c r="D1228" s="442"/>
      <c r="E1228" s="415"/>
      <c r="F1228" s="541">
        <f>SUM(F1222:F1225)</f>
        <v>24328</v>
      </c>
      <c r="G1228" s="442"/>
      <c r="H1228" s="415"/>
      <c r="I1228" s="541">
        <f>SUM(I1222:I1227)</f>
        <v>24902</v>
      </c>
      <c r="J1228" s="541"/>
      <c r="K1228" s="442"/>
      <c r="L1228" s="415"/>
      <c r="M1228" s="541" t="e">
        <f>SUM(M1222:M1227)</f>
        <v>#DIV/0!</v>
      </c>
      <c r="N1228" s="541"/>
      <c r="O1228" s="442"/>
      <c r="P1228" s="415"/>
      <c r="Q1228" s="541" t="e">
        <f>SUM(Q1222:Q1227)</f>
        <v>#DIV/0!</v>
      </c>
      <c r="R1228" s="541"/>
      <c r="S1228" s="442"/>
      <c r="T1228" s="415"/>
      <c r="U1228" s="541" t="e">
        <f>SUM(U1222:U1227)</f>
        <v>#DIV/0!</v>
      </c>
    </row>
    <row r="1229" spans="1:44">
      <c r="A1229" s="435" t="s">
        <v>413</v>
      </c>
      <c r="B1229" s="435"/>
      <c r="C1229" s="484">
        <v>1846.9158017184013</v>
      </c>
      <c r="F1229" s="546">
        <v>189.2729477693606</v>
      </c>
      <c r="I1229" s="546">
        <f>F1229</f>
        <v>189.2729477693606</v>
      </c>
      <c r="J1229" s="541"/>
      <c r="M1229" s="546" t="e">
        <f>$I$1229*V1233/($V$1233+$W$1233+$X$1233)</f>
        <v>#DIV/0!</v>
      </c>
      <c r="N1229" s="415"/>
      <c r="Q1229" s="546" t="e">
        <f>$I$1229*W1233/($V$1233+$W$1233+$X$1233)</f>
        <v>#DIV/0!</v>
      </c>
      <c r="R1229" s="415"/>
      <c r="U1229" s="546" t="e">
        <f>$I$1229*X1233/($V$1233+$W$1233+$X$1233)</f>
        <v>#DIV/0!</v>
      </c>
      <c r="V1229" s="439"/>
      <c r="W1229" s="279"/>
    </row>
    <row r="1230" spans="1:44" ht="16.5" thickBot="1">
      <c r="A1230" s="435" t="s">
        <v>444</v>
      </c>
      <c r="B1230" s="435"/>
      <c r="C1230" s="497">
        <f>C1228+C1229</f>
        <v>269627.91580171842</v>
      </c>
      <c r="D1230" s="477"/>
      <c r="E1230" s="477"/>
      <c r="F1230" s="428">
        <f>F1228+F1229</f>
        <v>24517.272947769361</v>
      </c>
      <c r="G1230" s="477"/>
      <c r="H1230" s="477"/>
      <c r="I1230" s="428">
        <f>I1228+I1229</f>
        <v>25091.272947769361</v>
      </c>
      <c r="J1230" s="428"/>
      <c r="K1230" s="477"/>
      <c r="L1230" s="477"/>
      <c r="M1230" s="428" t="e">
        <f>M1228+M1229</f>
        <v>#DIV/0!</v>
      </c>
      <c r="N1230" s="428"/>
      <c r="O1230" s="477"/>
      <c r="P1230" s="477"/>
      <c r="Q1230" s="428" t="e">
        <f>Q1228+Q1229</f>
        <v>#DIV/0!</v>
      </c>
      <c r="R1230" s="428"/>
      <c r="S1230" s="477"/>
      <c r="T1230" s="477"/>
      <c r="U1230" s="428" t="e">
        <f>U1228+U1229</f>
        <v>#DIV/0!</v>
      </c>
      <c r="V1230" s="272"/>
      <c r="W1230" s="414"/>
      <c r="X1230" s="430"/>
    </row>
    <row r="1231" spans="1:44" ht="16.5" thickTop="1">
      <c r="A1231" s="435"/>
      <c r="B1231" s="455"/>
      <c r="C1231" s="435"/>
      <c r="D1231" s="435" t="s">
        <v>65</v>
      </c>
      <c r="E1231" s="435"/>
      <c r="F1231" s="435"/>
      <c r="G1231" s="435" t="s">
        <v>65</v>
      </c>
      <c r="H1231" s="435"/>
      <c r="I1231" s="415" t="s">
        <v>65</v>
      </c>
      <c r="J1231" s="415"/>
      <c r="K1231" s="435" t="s">
        <v>65</v>
      </c>
      <c r="L1231" s="435"/>
      <c r="M1231" s="415" t="s">
        <v>65</v>
      </c>
      <c r="N1231" s="415"/>
      <c r="O1231" s="435" t="s">
        <v>65</v>
      </c>
      <c r="P1231" s="435"/>
      <c r="Q1231" s="415" t="s">
        <v>65</v>
      </c>
      <c r="R1231" s="415"/>
      <c r="S1231" s="435" t="s">
        <v>65</v>
      </c>
      <c r="T1231" s="435"/>
      <c r="U1231" s="415" t="s">
        <v>65</v>
      </c>
      <c r="V1231" s="272"/>
      <c r="W1231" s="413"/>
      <c r="X1231" s="437"/>
      <c r="Y1231" s="437"/>
    </row>
    <row r="1232" spans="1:44" hidden="1">
      <c r="A1232" s="435"/>
      <c r="B1232" s="455"/>
      <c r="C1232" s="435"/>
      <c r="D1232" s="435"/>
      <c r="E1232" s="435"/>
      <c r="F1232" s="435"/>
      <c r="G1232" s="435"/>
      <c r="H1232" s="435"/>
      <c r="I1232" s="415"/>
      <c r="J1232" s="415"/>
      <c r="K1232" s="435"/>
      <c r="L1232" s="435"/>
      <c r="M1232" s="415"/>
      <c r="N1232" s="415"/>
      <c r="O1232" s="435"/>
      <c r="P1232" s="435"/>
      <c r="Q1232" s="415"/>
      <c r="R1232" s="415"/>
      <c r="S1232" s="435"/>
      <c r="T1232" s="435"/>
      <c r="U1232" s="415"/>
      <c r="V1232" s="436"/>
      <c r="W1232" s="436"/>
      <c r="X1232" s="436"/>
      <c r="Y1232" s="437"/>
    </row>
    <row r="1233" spans="1:37" hidden="1">
      <c r="A1233" s="435"/>
      <c r="B1233" s="455"/>
      <c r="C1233" s="435"/>
      <c r="D1233" s="435"/>
      <c r="E1233" s="435"/>
      <c r="F1233" s="435"/>
      <c r="G1233" s="435"/>
      <c r="H1233" s="435"/>
      <c r="I1233" s="415"/>
      <c r="J1233" s="415"/>
      <c r="K1233" s="435"/>
      <c r="L1233" s="435"/>
      <c r="M1233" s="415"/>
      <c r="N1233" s="415"/>
      <c r="O1233" s="435"/>
      <c r="P1233" s="435"/>
      <c r="Q1233" s="415"/>
      <c r="R1233" s="415"/>
      <c r="S1233" s="435"/>
      <c r="T1233" s="435"/>
      <c r="U1233" s="415"/>
      <c r="V1233" s="413"/>
      <c r="W1233" s="413"/>
      <c r="X1233" s="413"/>
      <c r="Y1233" s="437"/>
    </row>
    <row r="1234" spans="1:37">
      <c r="A1234" s="412" t="s">
        <v>632</v>
      </c>
      <c r="B1234" s="435"/>
      <c r="C1234" s="435"/>
      <c r="D1234" s="435"/>
      <c r="E1234" s="435"/>
      <c r="F1234" s="435"/>
      <c r="G1234" s="435"/>
      <c r="H1234" s="435"/>
      <c r="I1234" s="435"/>
      <c r="J1234" s="435"/>
      <c r="K1234" s="435"/>
      <c r="L1234" s="435"/>
      <c r="M1234" s="435"/>
      <c r="N1234" s="435"/>
      <c r="O1234" s="435"/>
      <c r="P1234" s="435"/>
      <c r="Q1234" s="435"/>
      <c r="R1234" s="435"/>
      <c r="S1234" s="435"/>
      <c r="T1234" s="435"/>
      <c r="U1234" s="435"/>
    </row>
    <row r="1235" spans="1:37">
      <c r="A1235" s="435" t="s">
        <v>633</v>
      </c>
      <c r="B1235" s="435"/>
      <c r="C1235" s="435"/>
      <c r="D1235" s="435"/>
      <c r="E1235" s="435"/>
      <c r="F1235" s="435"/>
      <c r="G1235" s="435"/>
      <c r="H1235" s="435"/>
      <c r="I1235" s="435"/>
      <c r="J1235" s="435"/>
      <c r="K1235" s="435"/>
      <c r="L1235" s="435"/>
      <c r="M1235" s="435"/>
      <c r="N1235" s="435"/>
      <c r="O1235" s="435"/>
      <c r="P1235" s="435"/>
      <c r="Q1235" s="435"/>
      <c r="R1235" s="435"/>
      <c r="S1235" s="435"/>
      <c r="T1235" s="435"/>
      <c r="U1235" s="435"/>
      <c r="V1235" s="272"/>
      <c r="W1235" s="272"/>
      <c r="X1235" s="272"/>
      <c r="Y1235" s="272"/>
      <c r="Z1235" s="272"/>
      <c r="AA1235" s="272"/>
      <c r="AB1235" s="272"/>
      <c r="AC1235" s="272"/>
      <c r="AD1235" s="272"/>
      <c r="AE1235" s="272"/>
      <c r="AF1235" s="272"/>
      <c r="AG1235" s="272"/>
      <c r="AH1235" s="272"/>
      <c r="AI1235" s="272"/>
      <c r="AJ1235" s="272"/>
      <c r="AK1235" s="272"/>
    </row>
    <row r="1236" spans="1:37">
      <c r="A1236" s="466" t="s">
        <v>634</v>
      </c>
      <c r="B1236" s="435"/>
      <c r="C1236" s="435"/>
      <c r="D1236" s="435"/>
      <c r="E1236" s="435"/>
      <c r="F1236" s="435"/>
      <c r="G1236" s="435"/>
      <c r="H1236" s="435"/>
      <c r="I1236" s="435"/>
      <c r="J1236" s="435"/>
      <c r="K1236" s="435"/>
      <c r="L1236" s="435"/>
      <c r="M1236" s="435"/>
      <c r="N1236" s="435"/>
      <c r="O1236" s="435"/>
      <c r="P1236" s="435"/>
      <c r="Q1236" s="435"/>
      <c r="R1236" s="435"/>
      <c r="S1236" s="435"/>
      <c r="T1236" s="435"/>
      <c r="U1236" s="435"/>
      <c r="V1236" s="272"/>
      <c r="W1236" s="272"/>
      <c r="X1236" s="272"/>
      <c r="Y1236" s="272"/>
      <c r="Z1236" s="272"/>
      <c r="AA1236" s="272"/>
      <c r="AB1236" s="272"/>
      <c r="AC1236" s="272"/>
      <c r="AD1236" s="272"/>
      <c r="AE1236" s="272"/>
      <c r="AF1236" s="272"/>
      <c r="AG1236" s="272"/>
      <c r="AH1236" s="272"/>
      <c r="AI1236" s="272"/>
      <c r="AJ1236" s="272"/>
      <c r="AK1236" s="272"/>
    </row>
    <row r="1237" spans="1:37">
      <c r="A1237" s="398" t="s">
        <v>635</v>
      </c>
      <c r="F1237" s="413"/>
      <c r="V1237" s="272"/>
      <c r="W1237" s="272"/>
      <c r="Z1237" s="438"/>
      <c r="AA1237" s="438"/>
      <c r="AB1237" s="273"/>
      <c r="AC1237" s="273"/>
      <c r="AD1237" s="273"/>
      <c r="AE1237" s="273"/>
      <c r="AF1237" s="547"/>
      <c r="AG1237" s="275"/>
      <c r="AH1237" s="272"/>
      <c r="AI1237" s="272"/>
      <c r="AJ1237" s="272"/>
      <c r="AK1237" s="272"/>
    </row>
    <row r="1238" spans="1:37">
      <c r="A1238" s="398" t="s">
        <v>403</v>
      </c>
      <c r="C1238" s="414">
        <v>12717.7343365056</v>
      </c>
      <c r="D1238" s="258">
        <v>10.050000000000001</v>
      </c>
      <c r="F1238" s="415">
        <f>ROUND(C1238*D1238,0)</f>
        <v>127813</v>
      </c>
      <c r="G1238" s="258">
        <v>10.29</v>
      </c>
      <c r="I1238" s="415">
        <f>ROUND(G1238*$C1238,0)</f>
        <v>130865</v>
      </c>
      <c r="J1238" s="415"/>
      <c r="K1238" s="258" t="e">
        <v>#DIV/0!</v>
      </c>
      <c r="M1238" s="415" t="e">
        <v>#DIV/0!</v>
      </c>
      <c r="N1238" s="415"/>
      <c r="O1238" s="258" t="e">
        <v>#DIV/0!</v>
      </c>
      <c r="Q1238" s="415" t="e">
        <v>#DIV/0!</v>
      </c>
      <c r="R1238" s="415"/>
      <c r="S1238" s="258" t="e">
        <v>#DIV/0!</v>
      </c>
      <c r="U1238" s="415" t="e">
        <v>#DIV/0!</v>
      </c>
      <c r="W1238" s="274"/>
      <c r="Z1238" s="538"/>
      <c r="AA1238" s="538"/>
      <c r="AB1238" s="276"/>
      <c r="AC1238" s="276"/>
      <c r="AD1238" s="276"/>
      <c r="AE1238" s="276"/>
      <c r="AF1238" s="277"/>
      <c r="AG1238" s="272"/>
      <c r="AH1238" s="274"/>
      <c r="AI1238" s="274"/>
      <c r="AJ1238" s="548"/>
      <c r="AK1238" s="274"/>
    </row>
    <row r="1239" spans="1:37">
      <c r="A1239" s="398" t="s">
        <v>404</v>
      </c>
      <c r="C1239" s="414">
        <v>1066.00041589388</v>
      </c>
      <c r="D1239" s="258">
        <v>18.399999999999999</v>
      </c>
      <c r="F1239" s="415">
        <f>ROUND(C1239*D1239,0)</f>
        <v>19614</v>
      </c>
      <c r="G1239" s="258">
        <v>18.829999999999998</v>
      </c>
      <c r="I1239" s="415">
        <f>ROUND(G1239*$C1239,0)</f>
        <v>20073</v>
      </c>
      <c r="J1239" s="415"/>
      <c r="K1239" s="258" t="e">
        <v>#DIV/0!</v>
      </c>
      <c r="M1239" s="415" t="e">
        <v>#DIV/0!</v>
      </c>
      <c r="N1239" s="415"/>
      <c r="O1239" s="258" t="e">
        <v>#DIV/0!</v>
      </c>
      <c r="Q1239" s="415" t="e">
        <v>#DIV/0!</v>
      </c>
      <c r="R1239" s="415"/>
      <c r="S1239" s="258" t="e">
        <v>#DIV/0!</v>
      </c>
      <c r="U1239" s="415" t="e">
        <v>#DIV/0!</v>
      </c>
      <c r="W1239" s="274"/>
      <c r="Z1239" s="538"/>
      <c r="AA1239" s="538"/>
      <c r="AB1239" s="276"/>
      <c r="AC1239" s="276"/>
      <c r="AD1239" s="276"/>
      <c r="AE1239" s="276"/>
      <c r="AF1239" s="272"/>
      <c r="AG1239" s="272"/>
      <c r="AH1239" s="274"/>
      <c r="AI1239" s="274"/>
      <c r="AJ1239" s="548"/>
      <c r="AK1239" s="274"/>
    </row>
    <row r="1240" spans="1:37">
      <c r="A1240" s="398" t="s">
        <v>405</v>
      </c>
      <c r="C1240" s="414">
        <v>0</v>
      </c>
      <c r="D1240" s="258">
        <v>37.21</v>
      </c>
      <c r="F1240" s="415">
        <f>ROUND(C1240*D1240,0)</f>
        <v>0</v>
      </c>
      <c r="G1240" s="258">
        <v>38.08</v>
      </c>
      <c r="I1240" s="415">
        <f>ROUND(G1240*$C1240,0)</f>
        <v>0</v>
      </c>
      <c r="J1240" s="415"/>
      <c r="K1240" s="258" t="e">
        <v>#DIV/0!</v>
      </c>
      <c r="M1240" s="415" t="e">
        <v>#DIV/0!</v>
      </c>
      <c r="N1240" s="415"/>
      <c r="O1240" s="258" t="e">
        <v>#DIV/0!</v>
      </c>
      <c r="Q1240" s="415" t="e">
        <v>#DIV/0!</v>
      </c>
      <c r="R1240" s="415"/>
      <c r="S1240" s="258" t="e">
        <v>#DIV/0!</v>
      </c>
      <c r="U1240" s="415" t="e">
        <v>#DIV/0!</v>
      </c>
      <c r="W1240" s="274"/>
      <c r="Z1240" s="538"/>
      <c r="AA1240" s="538"/>
      <c r="AB1240" s="276"/>
      <c r="AC1240" s="276"/>
      <c r="AD1240" s="276"/>
      <c r="AE1240" s="276"/>
      <c r="AF1240" s="272"/>
      <c r="AG1240" s="272"/>
      <c r="AH1240" s="274"/>
      <c r="AI1240" s="274"/>
      <c r="AJ1240" s="548"/>
      <c r="AK1240" s="274"/>
    </row>
    <row r="1241" spans="1:37">
      <c r="A1241" s="398" t="s">
        <v>636</v>
      </c>
      <c r="C1241" s="414"/>
      <c r="D1241" s="419"/>
      <c r="F1241" s="413"/>
      <c r="G1241" s="419"/>
      <c r="K1241" s="419"/>
      <c r="O1241" s="419"/>
      <c r="S1241" s="419"/>
      <c r="W1241" s="274"/>
      <c r="AB1241" s="279"/>
      <c r="AC1241" s="279"/>
      <c r="AD1241" s="279"/>
      <c r="AE1241" s="279"/>
      <c r="AF1241" s="272"/>
      <c r="AG1241" s="272"/>
      <c r="AH1241" s="274"/>
      <c r="AI1241" s="274"/>
      <c r="AJ1241" s="548"/>
      <c r="AK1241" s="274"/>
    </row>
    <row r="1242" spans="1:37">
      <c r="A1242" s="398" t="s">
        <v>403</v>
      </c>
      <c r="C1242" s="414">
        <v>4248.0674676650497</v>
      </c>
      <c r="D1242" s="258">
        <v>9.43</v>
      </c>
      <c r="F1242" s="415">
        <f>ROUND(C1242*D1242,0)</f>
        <v>40059</v>
      </c>
      <c r="G1242" s="258">
        <v>9.65</v>
      </c>
      <c r="I1242" s="415">
        <f>ROUND(G1242*$C1242,0)</f>
        <v>40994</v>
      </c>
      <c r="J1242" s="415"/>
      <c r="K1242" s="258" t="e">
        <v>#DIV/0!</v>
      </c>
      <c r="M1242" s="415" t="e">
        <v>#DIV/0!</v>
      </c>
      <c r="N1242" s="415"/>
      <c r="O1242" s="258" t="e">
        <v>#DIV/0!</v>
      </c>
      <c r="Q1242" s="415" t="e">
        <v>#DIV/0!</v>
      </c>
      <c r="R1242" s="415"/>
      <c r="S1242" s="258" t="e">
        <v>#DIV/0!</v>
      </c>
      <c r="U1242" s="415" t="e">
        <v>#DIV/0!</v>
      </c>
      <c r="W1242" s="274"/>
      <c r="Z1242" s="538"/>
      <c r="AA1242" s="538"/>
      <c r="AB1242" s="276"/>
      <c r="AC1242" s="276"/>
      <c r="AD1242" s="276"/>
      <c r="AE1242" s="276"/>
      <c r="AH1242" s="274"/>
      <c r="AI1242" s="274"/>
      <c r="AJ1242" s="548"/>
      <c r="AK1242" s="274"/>
    </row>
    <row r="1243" spans="1:37">
      <c r="A1243" s="398" t="s">
        <v>404</v>
      </c>
      <c r="C1243" s="414">
        <v>0</v>
      </c>
      <c r="D1243" s="258">
        <v>17.170000000000002</v>
      </c>
      <c r="F1243" s="415">
        <f>ROUND(C1243*D1243,0)</f>
        <v>0</v>
      </c>
      <c r="G1243" s="258">
        <v>17.57</v>
      </c>
      <c r="I1243" s="415">
        <f>ROUND(G1243*$C1243,0)</f>
        <v>0</v>
      </c>
      <c r="J1243" s="415"/>
      <c r="K1243" s="258" t="e">
        <v>#DIV/0!</v>
      </c>
      <c r="M1243" s="415" t="e">
        <v>#DIV/0!</v>
      </c>
      <c r="N1243" s="415"/>
      <c r="O1243" s="258" t="e">
        <v>#DIV/0!</v>
      </c>
      <c r="Q1243" s="415" t="e">
        <v>#DIV/0!</v>
      </c>
      <c r="R1243" s="415"/>
      <c r="S1243" s="258" t="e">
        <v>#DIV/0!</v>
      </c>
      <c r="U1243" s="415" t="e">
        <v>#DIV/0!</v>
      </c>
      <c r="W1243" s="274"/>
      <c r="Z1243" s="538"/>
      <c r="AA1243" s="538"/>
      <c r="AB1243" s="276"/>
      <c r="AC1243" s="276"/>
      <c r="AD1243" s="276"/>
      <c r="AE1243" s="276"/>
      <c r="AH1243" s="274"/>
      <c r="AI1243" s="274"/>
      <c r="AJ1243" s="548"/>
      <c r="AK1243" s="274"/>
    </row>
    <row r="1244" spans="1:37">
      <c r="A1244" s="466" t="s">
        <v>637</v>
      </c>
      <c r="C1244" s="414"/>
      <c r="D1244" s="258"/>
      <c r="F1244" s="415"/>
      <c r="G1244" s="258"/>
      <c r="I1244" s="415"/>
      <c r="J1244" s="415"/>
      <c r="K1244" s="258"/>
      <c r="M1244" s="415"/>
      <c r="N1244" s="415"/>
      <c r="O1244" s="258"/>
      <c r="Q1244" s="415"/>
      <c r="R1244" s="415"/>
      <c r="S1244" s="258"/>
      <c r="U1244" s="415"/>
      <c r="W1244" s="274"/>
      <c r="AJ1244" s="548"/>
    </row>
    <row r="1245" spans="1:37">
      <c r="A1245" s="398" t="s">
        <v>635</v>
      </c>
      <c r="C1245" s="414"/>
      <c r="D1245" s="419"/>
      <c r="F1245" s="413"/>
      <c r="G1245" s="419"/>
      <c r="K1245" s="419"/>
      <c r="O1245" s="419"/>
      <c r="S1245" s="419"/>
      <c r="AJ1245" s="548"/>
    </row>
    <row r="1246" spans="1:37">
      <c r="A1246" s="398" t="s">
        <v>403</v>
      </c>
      <c r="C1246" s="414">
        <v>480.00024382612202</v>
      </c>
      <c r="D1246" s="258">
        <v>13.13</v>
      </c>
      <c r="F1246" s="415">
        <f>ROUND(C1246*D1246,0)</f>
        <v>6302</v>
      </c>
      <c r="G1246" s="258">
        <v>13.44</v>
      </c>
      <c r="I1246" s="415">
        <f>ROUND(G1246*$C1246,0)</f>
        <v>6451</v>
      </c>
      <c r="J1246" s="415"/>
      <c r="K1246" s="258" t="e">
        <v>#DIV/0!</v>
      </c>
      <c r="M1246" s="415" t="e">
        <v>#DIV/0!</v>
      </c>
      <c r="N1246" s="415"/>
      <c r="O1246" s="258" t="e">
        <v>#DIV/0!</v>
      </c>
      <c r="Q1246" s="415" t="e">
        <v>#DIV/0!</v>
      </c>
      <c r="R1246" s="415"/>
      <c r="S1246" s="258" t="e">
        <v>#DIV/0!</v>
      </c>
      <c r="U1246" s="415" t="e">
        <v>#DIV/0!</v>
      </c>
      <c r="W1246" s="274"/>
      <c r="Z1246" s="538"/>
      <c r="AA1246" s="538"/>
      <c r="AB1246" s="276"/>
      <c r="AC1246" s="276"/>
      <c r="AD1246" s="276"/>
      <c r="AE1246" s="276"/>
      <c r="AH1246" s="274"/>
      <c r="AI1246" s="274"/>
      <c r="AJ1246" s="548"/>
      <c r="AK1246" s="274"/>
    </row>
    <row r="1247" spans="1:37">
      <c r="A1247" s="398" t="s">
        <v>404</v>
      </c>
      <c r="C1247" s="414">
        <v>395.99974732766401</v>
      </c>
      <c r="D1247" s="258">
        <v>22.05</v>
      </c>
      <c r="F1247" s="415">
        <f>ROUND(C1247*D1247,0)</f>
        <v>8732</v>
      </c>
      <c r="G1247" s="258">
        <v>22.57</v>
      </c>
      <c r="I1247" s="415">
        <f>ROUND(G1247*$C1247,0)</f>
        <v>8938</v>
      </c>
      <c r="J1247" s="415"/>
      <c r="K1247" s="258" t="e">
        <v>#DIV/0!</v>
      </c>
      <c r="M1247" s="415" t="e">
        <v>#DIV/0!</v>
      </c>
      <c r="N1247" s="415"/>
      <c r="O1247" s="258" t="e">
        <v>#DIV/0!</v>
      </c>
      <c r="Q1247" s="415" t="e">
        <v>#DIV/0!</v>
      </c>
      <c r="R1247" s="415"/>
      <c r="S1247" s="258" t="e">
        <v>#DIV/0!</v>
      </c>
      <c r="U1247" s="415" t="e">
        <v>#DIV/0!</v>
      </c>
      <c r="W1247" s="274"/>
      <c r="Z1247" s="538"/>
      <c r="AA1247" s="538"/>
      <c r="AB1247" s="276"/>
      <c r="AC1247" s="276"/>
      <c r="AD1247" s="276"/>
      <c r="AE1247" s="276"/>
      <c r="AF1247" s="463"/>
      <c r="AG1247" s="463"/>
      <c r="AH1247" s="274"/>
      <c r="AI1247" s="274"/>
      <c r="AJ1247" s="548"/>
      <c r="AK1247" s="274"/>
    </row>
    <row r="1248" spans="1:37">
      <c r="A1248" s="398" t="s">
        <v>405</v>
      </c>
      <c r="C1248" s="414">
        <v>0</v>
      </c>
      <c r="D1248" s="258">
        <v>40.89</v>
      </c>
      <c r="F1248" s="415">
        <f>ROUND(C1248*D1248,0)</f>
        <v>0</v>
      </c>
      <c r="G1248" s="258">
        <v>41.85</v>
      </c>
      <c r="I1248" s="415">
        <f>ROUND(G1248*$C1248,0)</f>
        <v>0</v>
      </c>
      <c r="J1248" s="415"/>
      <c r="K1248" s="258" t="e">
        <v>#DIV/0!</v>
      </c>
      <c r="M1248" s="415" t="e">
        <v>#DIV/0!</v>
      </c>
      <c r="N1248" s="415"/>
      <c r="O1248" s="258" t="e">
        <v>#DIV/0!</v>
      </c>
      <c r="Q1248" s="415" t="e">
        <v>#DIV/0!</v>
      </c>
      <c r="R1248" s="415"/>
      <c r="S1248" s="258" t="e">
        <v>#DIV/0!</v>
      </c>
      <c r="U1248" s="415" t="e">
        <v>#DIV/0!</v>
      </c>
      <c r="W1248" s="274"/>
      <c r="Z1248" s="538"/>
      <c r="AA1248" s="538"/>
      <c r="AB1248" s="276"/>
      <c r="AC1248" s="276"/>
      <c r="AD1248" s="276"/>
      <c r="AE1248" s="276"/>
      <c r="AF1248" s="463"/>
      <c r="AG1248" s="463"/>
      <c r="AH1248" s="274"/>
      <c r="AI1248" s="274"/>
      <c r="AJ1248" s="548"/>
      <c r="AK1248" s="274"/>
    </row>
    <row r="1249" spans="1:37">
      <c r="A1249" s="398" t="s">
        <v>636</v>
      </c>
      <c r="C1249" s="414"/>
      <c r="D1249" s="419"/>
      <c r="F1249" s="413"/>
      <c r="G1249" s="419"/>
      <c r="K1249" s="419"/>
      <c r="O1249" s="419"/>
      <c r="S1249" s="419"/>
      <c r="W1249" s="398"/>
      <c r="X1249" s="417"/>
      <c r="Y1249" s="417"/>
      <c r="Z1249" s="417"/>
      <c r="AA1249" s="417"/>
      <c r="AB1249" s="418"/>
      <c r="AC1249" s="418"/>
      <c r="AD1249" s="418"/>
      <c r="AE1249" s="418"/>
      <c r="AF1249" s="463"/>
      <c r="AG1249" s="463"/>
      <c r="AH1249" s="448"/>
      <c r="AJ1249" s="548"/>
    </row>
    <row r="1250" spans="1:37">
      <c r="A1250" s="398" t="s">
        <v>403</v>
      </c>
      <c r="C1250" s="414">
        <v>0</v>
      </c>
      <c r="D1250" s="258">
        <v>12.43</v>
      </c>
      <c r="F1250" s="415">
        <f>ROUND(C1250*D1250,0)</f>
        <v>0</v>
      </c>
      <c r="G1250" s="258">
        <v>12.72</v>
      </c>
      <c r="I1250" s="415">
        <f>ROUND(G1250*$C1250,0)</f>
        <v>0</v>
      </c>
      <c r="J1250" s="415"/>
      <c r="K1250" s="258" t="e">
        <v>#DIV/0!</v>
      </c>
      <c r="M1250" s="415" t="e">
        <v>#DIV/0!</v>
      </c>
      <c r="N1250" s="415"/>
      <c r="O1250" s="258" t="e">
        <v>#DIV/0!</v>
      </c>
      <c r="Q1250" s="415" t="e">
        <v>#DIV/0!</v>
      </c>
      <c r="R1250" s="415"/>
      <c r="S1250" s="258" t="e">
        <v>#DIV/0!</v>
      </c>
      <c r="U1250" s="415" t="e">
        <v>#DIV/0!</v>
      </c>
      <c r="W1250" s="274"/>
      <c r="Z1250" s="538"/>
      <c r="AA1250" s="538"/>
      <c r="AB1250" s="276"/>
      <c r="AC1250" s="276"/>
      <c r="AD1250" s="276"/>
      <c r="AE1250" s="276"/>
      <c r="AF1250" s="463"/>
      <c r="AG1250" s="463"/>
      <c r="AH1250" s="274"/>
      <c r="AI1250" s="274"/>
      <c r="AJ1250" s="548"/>
      <c r="AK1250" s="274"/>
    </row>
    <row r="1251" spans="1:37">
      <c r="A1251" s="398" t="s">
        <v>404</v>
      </c>
      <c r="C1251" s="414">
        <v>0</v>
      </c>
      <c r="D1251" s="258">
        <v>20.85</v>
      </c>
      <c r="F1251" s="415">
        <f>ROUND(C1251*D1251,0)</f>
        <v>0</v>
      </c>
      <c r="G1251" s="258">
        <v>21.34</v>
      </c>
      <c r="I1251" s="415">
        <f>ROUND(G1251*$C1251,0)</f>
        <v>0</v>
      </c>
      <c r="J1251" s="415"/>
      <c r="K1251" s="258" t="e">
        <v>#DIV/0!</v>
      </c>
      <c r="M1251" s="415" t="e">
        <v>#DIV/0!</v>
      </c>
      <c r="N1251" s="415"/>
      <c r="O1251" s="258" t="e">
        <v>#DIV/0!</v>
      </c>
      <c r="Q1251" s="415" t="e">
        <v>#DIV/0!</v>
      </c>
      <c r="R1251" s="415"/>
      <c r="S1251" s="258" t="e">
        <v>#DIV/0!</v>
      </c>
      <c r="U1251" s="415" t="e">
        <v>#DIV/0!</v>
      </c>
      <c r="W1251" s="274"/>
      <c r="Z1251" s="538"/>
      <c r="AA1251" s="538"/>
      <c r="AB1251" s="276"/>
      <c r="AC1251" s="276"/>
      <c r="AD1251" s="276"/>
      <c r="AE1251" s="276"/>
      <c r="AF1251" s="463"/>
      <c r="AG1251" s="463"/>
      <c r="AH1251" s="274"/>
      <c r="AI1251" s="274"/>
      <c r="AJ1251" s="548"/>
      <c r="AK1251" s="274"/>
    </row>
    <row r="1252" spans="1:37">
      <c r="A1252" s="466" t="s">
        <v>638</v>
      </c>
      <c r="B1252" s="435"/>
      <c r="C1252" s="414"/>
      <c r="D1252" s="419"/>
      <c r="E1252" s="435"/>
      <c r="F1252" s="435"/>
      <c r="G1252" s="419"/>
      <c r="H1252" s="435"/>
      <c r="I1252" s="435"/>
      <c r="J1252" s="435"/>
      <c r="K1252" s="419"/>
      <c r="L1252" s="435"/>
      <c r="M1252" s="435"/>
      <c r="N1252" s="435"/>
      <c r="O1252" s="419"/>
      <c r="P1252" s="435"/>
      <c r="Q1252" s="435"/>
      <c r="R1252" s="435"/>
      <c r="S1252" s="419"/>
      <c r="T1252" s="435"/>
      <c r="U1252" s="435"/>
      <c r="W1252" s="398"/>
      <c r="X1252" s="417"/>
      <c r="Y1252" s="417"/>
      <c r="Z1252" s="417"/>
      <c r="AA1252" s="417"/>
      <c r="AB1252" s="418"/>
      <c r="AC1252" s="418"/>
      <c r="AD1252" s="418"/>
      <c r="AE1252" s="418"/>
      <c r="AF1252" s="463"/>
      <c r="AG1252" s="463"/>
      <c r="AH1252" s="448"/>
      <c r="AJ1252" s="548"/>
    </row>
    <row r="1253" spans="1:37">
      <c r="A1253" s="398" t="s">
        <v>635</v>
      </c>
      <c r="C1253" s="414"/>
      <c r="D1253" s="419"/>
      <c r="F1253" s="413"/>
      <c r="G1253" s="419"/>
      <c r="K1253" s="419"/>
      <c r="O1253" s="419"/>
      <c r="S1253" s="419"/>
      <c r="W1253" s="398"/>
      <c r="X1253" s="417"/>
      <c r="Y1253" s="417"/>
      <c r="Z1253" s="417"/>
      <c r="AA1253" s="417"/>
      <c r="AB1253" s="418"/>
      <c r="AC1253" s="418"/>
      <c r="AD1253" s="418"/>
      <c r="AE1253" s="418"/>
      <c r="AF1253" s="463"/>
      <c r="AG1253" s="463"/>
      <c r="AH1253" s="448"/>
      <c r="AJ1253" s="548"/>
    </row>
    <row r="1254" spans="1:37">
      <c r="A1254" s="398" t="s">
        <v>403</v>
      </c>
      <c r="C1254" s="414">
        <v>0</v>
      </c>
      <c r="D1254" s="258">
        <v>13.12</v>
      </c>
      <c r="F1254" s="415">
        <f>ROUND(C1254*D1254,0)</f>
        <v>0</v>
      </c>
      <c r="G1254" s="258">
        <v>13.43</v>
      </c>
      <c r="I1254" s="415">
        <f>ROUND(G1254*$C1254,0)</f>
        <v>0</v>
      </c>
      <c r="J1254" s="415"/>
      <c r="K1254" s="258" t="e">
        <v>#DIV/0!</v>
      </c>
      <c r="M1254" s="415" t="e">
        <v>#DIV/0!</v>
      </c>
      <c r="N1254" s="415"/>
      <c r="O1254" s="258" t="e">
        <v>#DIV/0!</v>
      </c>
      <c r="Q1254" s="415" t="e">
        <v>#DIV/0!</v>
      </c>
      <c r="R1254" s="415"/>
      <c r="S1254" s="258" t="e">
        <v>#DIV/0!</v>
      </c>
      <c r="U1254" s="415" t="e">
        <v>#DIV/0!</v>
      </c>
      <c r="W1254" s="274"/>
      <c r="Z1254" s="538"/>
      <c r="AA1254" s="538"/>
      <c r="AB1254" s="276"/>
      <c r="AC1254" s="276"/>
      <c r="AD1254" s="276"/>
      <c r="AE1254" s="276"/>
      <c r="AF1254" s="463"/>
      <c r="AG1254" s="463"/>
      <c r="AH1254" s="274"/>
      <c r="AI1254" s="274"/>
      <c r="AJ1254" s="548"/>
      <c r="AK1254" s="274"/>
    </row>
    <row r="1255" spans="1:37">
      <c r="A1255" s="398" t="s">
        <v>404</v>
      </c>
      <c r="C1255" s="414">
        <v>0</v>
      </c>
      <c r="D1255" s="258">
        <v>21.33</v>
      </c>
      <c r="F1255" s="415">
        <f>ROUND(C1255*D1255,0)</f>
        <v>0</v>
      </c>
      <c r="G1255" s="258">
        <v>21.83</v>
      </c>
      <c r="I1255" s="415">
        <f>ROUND(G1255*$C1255,0)</f>
        <v>0</v>
      </c>
      <c r="J1255" s="415"/>
      <c r="K1255" s="258" t="e">
        <v>#DIV/0!</v>
      </c>
      <c r="M1255" s="415" t="e">
        <v>#DIV/0!</v>
      </c>
      <c r="N1255" s="415"/>
      <c r="O1255" s="258" t="e">
        <v>#DIV/0!</v>
      </c>
      <c r="Q1255" s="415" t="e">
        <v>#DIV/0!</v>
      </c>
      <c r="R1255" s="415"/>
      <c r="S1255" s="258" t="e">
        <v>#DIV/0!</v>
      </c>
      <c r="U1255" s="415" t="e">
        <v>#DIV/0!</v>
      </c>
      <c r="W1255" s="274"/>
      <c r="Z1255" s="538"/>
      <c r="AA1255" s="538"/>
      <c r="AB1255" s="276"/>
      <c r="AC1255" s="276"/>
      <c r="AD1255" s="276"/>
      <c r="AE1255" s="276"/>
      <c r="AF1255" s="463"/>
      <c r="AG1255" s="463"/>
      <c r="AH1255" s="274"/>
      <c r="AI1255" s="274"/>
      <c r="AJ1255" s="548"/>
      <c r="AK1255" s="274"/>
    </row>
    <row r="1256" spans="1:37">
      <c r="A1256" s="398" t="s">
        <v>405</v>
      </c>
      <c r="C1256" s="414">
        <v>0</v>
      </c>
      <c r="D1256" s="258">
        <v>40.19</v>
      </c>
      <c r="F1256" s="415">
        <f>ROUND(C1256*D1256,0)</f>
        <v>0</v>
      </c>
      <c r="G1256" s="258">
        <v>41.13</v>
      </c>
      <c r="I1256" s="415">
        <f>ROUND(G1256*$C1256,0)</f>
        <v>0</v>
      </c>
      <c r="J1256" s="415"/>
      <c r="K1256" s="258" t="e">
        <v>#DIV/0!</v>
      </c>
      <c r="M1256" s="415" t="e">
        <v>#DIV/0!</v>
      </c>
      <c r="N1256" s="415"/>
      <c r="O1256" s="258" t="e">
        <v>#DIV/0!</v>
      </c>
      <c r="Q1256" s="415" t="e">
        <v>#DIV/0!</v>
      </c>
      <c r="R1256" s="415"/>
      <c r="S1256" s="258" t="e">
        <v>#DIV/0!</v>
      </c>
      <c r="U1256" s="415" t="e">
        <v>#DIV/0!</v>
      </c>
      <c r="W1256" s="274"/>
      <c r="Z1256" s="538"/>
      <c r="AA1256" s="538"/>
      <c r="AB1256" s="276"/>
      <c r="AC1256" s="276"/>
      <c r="AD1256" s="276"/>
      <c r="AE1256" s="276"/>
      <c r="AF1256" s="463"/>
      <c r="AG1256" s="463"/>
      <c r="AH1256" s="274"/>
      <c r="AI1256" s="274"/>
      <c r="AJ1256" s="548"/>
      <c r="AK1256" s="274"/>
    </row>
    <row r="1257" spans="1:37">
      <c r="A1257" s="398" t="s">
        <v>636</v>
      </c>
      <c r="C1257" s="414"/>
      <c r="D1257" s="419"/>
      <c r="F1257" s="413"/>
      <c r="G1257" s="419"/>
      <c r="K1257" s="419"/>
      <c r="O1257" s="419"/>
      <c r="S1257" s="419"/>
      <c r="W1257" s="398"/>
      <c r="X1257" s="417"/>
      <c r="Y1257" s="417"/>
      <c r="Z1257" s="417"/>
      <c r="AA1257" s="417"/>
      <c r="AB1257" s="418"/>
      <c r="AC1257" s="418"/>
      <c r="AD1257" s="418"/>
      <c r="AE1257" s="418"/>
      <c r="AF1257" s="463"/>
      <c r="AG1257" s="463"/>
      <c r="AH1257" s="448"/>
      <c r="AJ1257" s="548"/>
    </row>
    <row r="1258" spans="1:37">
      <c r="A1258" s="398" t="s">
        <v>403</v>
      </c>
      <c r="C1258" s="414">
        <v>0</v>
      </c>
      <c r="D1258" s="258">
        <v>12.43</v>
      </c>
      <c r="F1258" s="415">
        <f>ROUND(C1258*D1258,0)</f>
        <v>0</v>
      </c>
      <c r="G1258" s="258">
        <v>12.72</v>
      </c>
      <c r="I1258" s="415">
        <f>ROUND(G1258*$C1258,0)</f>
        <v>0</v>
      </c>
      <c r="J1258" s="415"/>
      <c r="K1258" s="258" t="e">
        <v>#DIV/0!</v>
      </c>
      <c r="M1258" s="415" t="e">
        <v>#DIV/0!</v>
      </c>
      <c r="N1258" s="415"/>
      <c r="O1258" s="258" t="e">
        <v>#DIV/0!</v>
      </c>
      <c r="Q1258" s="415" t="e">
        <v>#DIV/0!</v>
      </c>
      <c r="R1258" s="415"/>
      <c r="S1258" s="258" t="e">
        <v>#DIV/0!</v>
      </c>
      <c r="U1258" s="415" t="e">
        <v>#DIV/0!</v>
      </c>
      <c r="W1258" s="274"/>
      <c r="Z1258" s="538"/>
      <c r="AA1258" s="538"/>
      <c r="AB1258" s="276"/>
      <c r="AC1258" s="276"/>
      <c r="AD1258" s="276"/>
      <c r="AE1258" s="276"/>
      <c r="AF1258" s="463"/>
      <c r="AG1258" s="463"/>
      <c r="AH1258" s="274"/>
      <c r="AI1258" s="274"/>
      <c r="AJ1258" s="548"/>
      <c r="AK1258" s="274"/>
    </row>
    <row r="1259" spans="1:37">
      <c r="A1259" s="398" t="s">
        <v>404</v>
      </c>
      <c r="C1259" s="414">
        <v>0</v>
      </c>
      <c r="D1259" s="258">
        <v>20.13</v>
      </c>
      <c r="F1259" s="415">
        <f>ROUND(C1259*D1259,0)</f>
        <v>0</v>
      </c>
      <c r="G1259" s="258">
        <v>20.6</v>
      </c>
      <c r="I1259" s="415">
        <f>ROUND(G1259*$C1259,0)</f>
        <v>0</v>
      </c>
      <c r="J1259" s="415"/>
      <c r="K1259" s="258" t="e">
        <v>#DIV/0!</v>
      </c>
      <c r="M1259" s="415" t="e">
        <v>#DIV/0!</v>
      </c>
      <c r="N1259" s="415"/>
      <c r="O1259" s="258" t="e">
        <v>#DIV/0!</v>
      </c>
      <c r="Q1259" s="415" t="e">
        <v>#DIV/0!</v>
      </c>
      <c r="R1259" s="415"/>
      <c r="S1259" s="258" t="e">
        <v>#DIV/0!</v>
      </c>
      <c r="U1259" s="415" t="e">
        <v>#DIV/0!</v>
      </c>
      <c r="W1259" s="274"/>
      <c r="Z1259" s="538"/>
      <c r="AA1259" s="538"/>
      <c r="AB1259" s="276"/>
      <c r="AC1259" s="276"/>
      <c r="AD1259" s="276"/>
      <c r="AE1259" s="276"/>
      <c r="AF1259" s="463"/>
      <c r="AG1259" s="463"/>
      <c r="AH1259" s="274"/>
      <c r="AI1259" s="274"/>
      <c r="AJ1259" s="548"/>
      <c r="AK1259" s="274"/>
    </row>
    <row r="1260" spans="1:37">
      <c r="A1260" s="466" t="s">
        <v>639</v>
      </c>
      <c r="B1260" s="435"/>
      <c r="C1260" s="414"/>
      <c r="D1260" s="419"/>
      <c r="E1260" s="435"/>
      <c r="F1260" s="435"/>
      <c r="G1260" s="419"/>
      <c r="H1260" s="435"/>
      <c r="I1260" s="435"/>
      <c r="J1260" s="435"/>
      <c r="K1260" s="419"/>
      <c r="L1260" s="435"/>
      <c r="M1260" s="435"/>
      <c r="N1260" s="435"/>
      <c r="O1260" s="419"/>
      <c r="P1260" s="435"/>
      <c r="Q1260" s="435"/>
      <c r="R1260" s="435"/>
      <c r="S1260" s="419"/>
      <c r="T1260" s="435"/>
      <c r="U1260" s="435"/>
      <c r="W1260" s="398"/>
      <c r="X1260" s="417"/>
      <c r="Y1260" s="417"/>
      <c r="Z1260" s="417"/>
      <c r="AA1260" s="417"/>
      <c r="AB1260" s="418"/>
      <c r="AC1260" s="418"/>
      <c r="AD1260" s="418"/>
      <c r="AE1260" s="418"/>
      <c r="AF1260" s="463"/>
      <c r="AG1260" s="463"/>
      <c r="AH1260" s="448"/>
      <c r="AJ1260" s="548"/>
    </row>
    <row r="1261" spans="1:37">
      <c r="A1261" s="398" t="s">
        <v>403</v>
      </c>
      <c r="C1261" s="414">
        <v>335.96501937771501</v>
      </c>
      <c r="D1261" s="258">
        <v>10.5</v>
      </c>
      <c r="F1261" s="415">
        <f>ROUND(C1261*D1261,0)</f>
        <v>3528</v>
      </c>
      <c r="G1261" s="258">
        <v>10.75</v>
      </c>
      <c r="I1261" s="415">
        <f>ROUND(G1261*$C1261,0)</f>
        <v>3612</v>
      </c>
      <c r="J1261" s="415"/>
      <c r="K1261" s="258" t="e">
        <v>#DIV/0!</v>
      </c>
      <c r="M1261" s="415" t="e">
        <v>#DIV/0!</v>
      </c>
      <c r="N1261" s="415"/>
      <c r="O1261" s="258" t="e">
        <v>#DIV/0!</v>
      </c>
      <c r="Q1261" s="415" t="e">
        <v>#DIV/0!</v>
      </c>
      <c r="R1261" s="415"/>
      <c r="S1261" s="258" t="e">
        <v>#DIV/0!</v>
      </c>
      <c r="U1261" s="415" t="e">
        <v>#DIV/0!</v>
      </c>
      <c r="W1261" s="274"/>
      <c r="Z1261" s="538"/>
      <c r="AA1261" s="538"/>
      <c r="AB1261" s="276"/>
      <c r="AC1261" s="276"/>
      <c r="AD1261" s="276"/>
      <c r="AE1261" s="276"/>
      <c r="AF1261" s="463"/>
      <c r="AG1261" s="463"/>
      <c r="AH1261" s="274"/>
      <c r="AI1261" s="274"/>
      <c r="AJ1261" s="548"/>
      <c r="AK1261" s="274"/>
    </row>
    <row r="1262" spans="1:37">
      <c r="A1262" s="398" t="s">
        <v>404</v>
      </c>
      <c r="C1262" s="414">
        <v>758.71802767756799</v>
      </c>
      <c r="D1262" s="258">
        <v>18.39</v>
      </c>
      <c r="F1262" s="415">
        <f>ROUND(C1262*D1262,0)</f>
        <v>13953</v>
      </c>
      <c r="G1262" s="258">
        <v>18.82</v>
      </c>
      <c r="I1262" s="415">
        <f>ROUND(G1262*$C1262,0)</f>
        <v>14279</v>
      </c>
      <c r="J1262" s="415"/>
      <c r="K1262" s="258" t="e">
        <v>#DIV/0!</v>
      </c>
      <c r="M1262" s="415" t="e">
        <v>#DIV/0!</v>
      </c>
      <c r="N1262" s="415"/>
      <c r="O1262" s="258" t="e">
        <v>#DIV/0!</v>
      </c>
      <c r="Q1262" s="415" t="e">
        <v>#DIV/0!</v>
      </c>
      <c r="R1262" s="415"/>
      <c r="S1262" s="258" t="e">
        <v>#DIV/0!</v>
      </c>
      <c r="U1262" s="415" t="e">
        <v>#DIV/0!</v>
      </c>
      <c r="W1262" s="274"/>
      <c r="Z1262" s="538"/>
      <c r="AA1262" s="538"/>
      <c r="AB1262" s="276"/>
      <c r="AC1262" s="276"/>
      <c r="AD1262" s="276"/>
      <c r="AE1262" s="276"/>
      <c r="AF1262" s="463"/>
      <c r="AG1262" s="463"/>
      <c r="AH1262" s="274"/>
      <c r="AI1262" s="274"/>
      <c r="AJ1262" s="548"/>
      <c r="AK1262" s="274"/>
    </row>
    <row r="1263" spans="1:37">
      <c r="A1263" s="398" t="s">
        <v>405</v>
      </c>
      <c r="C1263" s="414">
        <v>0</v>
      </c>
      <c r="D1263" s="258">
        <v>39.28</v>
      </c>
      <c r="F1263" s="415">
        <f>ROUND(C1263*D1263,0)</f>
        <v>0</v>
      </c>
      <c r="G1263" s="258">
        <v>40.200000000000003</v>
      </c>
      <c r="I1263" s="415">
        <f>ROUND(G1263*$C1263,0)</f>
        <v>0</v>
      </c>
      <c r="J1263" s="415"/>
      <c r="K1263" s="258" t="e">
        <v>#DIV/0!</v>
      </c>
      <c r="M1263" s="415" t="e">
        <v>#DIV/0!</v>
      </c>
      <c r="N1263" s="415"/>
      <c r="O1263" s="258" t="e">
        <v>#DIV/0!</v>
      </c>
      <c r="Q1263" s="415" t="e">
        <v>#DIV/0!</v>
      </c>
      <c r="R1263" s="415"/>
      <c r="S1263" s="258" t="e">
        <v>#DIV/0!</v>
      </c>
      <c r="U1263" s="415" t="e">
        <v>#DIV/0!</v>
      </c>
      <c r="W1263" s="274"/>
      <c r="Z1263" s="538"/>
      <c r="AA1263" s="538"/>
      <c r="AB1263" s="276"/>
      <c r="AC1263" s="276"/>
      <c r="AD1263" s="276"/>
      <c r="AE1263" s="276"/>
      <c r="AF1263" s="463"/>
      <c r="AG1263" s="463"/>
      <c r="AH1263" s="274"/>
      <c r="AI1263" s="274"/>
      <c r="AJ1263" s="548"/>
      <c r="AK1263" s="274"/>
    </row>
    <row r="1264" spans="1:37">
      <c r="A1264" s="490" t="s">
        <v>640</v>
      </c>
      <c r="C1264" s="414"/>
      <c r="D1264" s="258"/>
      <c r="F1264" s="415"/>
      <c r="G1264" s="258"/>
      <c r="I1264" s="415"/>
      <c r="J1264" s="415"/>
      <c r="K1264" s="258"/>
      <c r="M1264" s="415"/>
      <c r="N1264" s="415"/>
      <c r="O1264" s="258"/>
      <c r="Q1264" s="415"/>
      <c r="R1264" s="415"/>
      <c r="S1264" s="258"/>
      <c r="U1264" s="415"/>
      <c r="W1264" s="398"/>
      <c r="X1264" s="417"/>
      <c r="Y1264" s="417"/>
      <c r="Z1264" s="417"/>
      <c r="AA1264" s="417"/>
      <c r="AB1264" s="491"/>
      <c r="AC1264" s="491"/>
      <c r="AD1264" s="491"/>
      <c r="AE1264" s="491"/>
      <c r="AF1264" s="463"/>
      <c r="AG1264" s="463"/>
      <c r="AH1264" s="448"/>
      <c r="AJ1264" s="548"/>
    </row>
    <row r="1265" spans="1:44">
      <c r="A1265" s="398" t="s">
        <v>641</v>
      </c>
      <c r="C1265" s="414">
        <v>0</v>
      </c>
      <c r="D1265" s="258">
        <v>37.700000000000003</v>
      </c>
      <c r="F1265" s="415">
        <f>ROUND(C1265*D1265,0)</f>
        <v>0</v>
      </c>
      <c r="G1265" s="258">
        <v>38.58</v>
      </c>
      <c r="I1265" s="415">
        <f>ROUND(G1265*$C1265,0)</f>
        <v>0</v>
      </c>
      <c r="J1265" s="415"/>
      <c r="K1265" s="258" t="e">
        <v>#DIV/0!</v>
      </c>
      <c r="M1265" s="415" t="e">
        <v>#DIV/0!</v>
      </c>
      <c r="N1265" s="415"/>
      <c r="O1265" s="258" t="e">
        <v>#DIV/0!</v>
      </c>
      <c r="Q1265" s="415" t="e">
        <v>#DIV/0!</v>
      </c>
      <c r="R1265" s="415"/>
      <c r="S1265" s="258" t="e">
        <v>#DIV/0!</v>
      </c>
      <c r="U1265" s="415" t="e">
        <v>#DIV/0!</v>
      </c>
      <c r="W1265" s="274"/>
      <c r="Z1265" s="538"/>
      <c r="AA1265" s="538"/>
      <c r="AB1265" s="276"/>
      <c r="AC1265" s="276"/>
      <c r="AD1265" s="276"/>
      <c r="AE1265" s="276"/>
      <c r="AF1265" s="463"/>
      <c r="AG1265" s="463"/>
      <c r="AH1265" s="274"/>
      <c r="AI1265" s="274"/>
      <c r="AJ1265" s="548"/>
      <c r="AK1265" s="274"/>
    </row>
    <row r="1266" spans="1:44">
      <c r="A1266" s="398" t="s">
        <v>412</v>
      </c>
      <c r="C1266" s="414">
        <v>418</v>
      </c>
      <c r="D1266" s="549"/>
      <c r="F1266" s="415"/>
      <c r="G1266" s="549"/>
      <c r="I1266" s="415"/>
      <c r="J1266" s="415"/>
      <c r="K1266" s="549"/>
      <c r="M1266" s="415"/>
      <c r="N1266" s="415"/>
      <c r="O1266" s="549"/>
      <c r="Q1266" s="415"/>
      <c r="R1266" s="415"/>
      <c r="S1266" s="549"/>
      <c r="U1266" s="415"/>
      <c r="W1266" s="274"/>
      <c r="X1266" s="550"/>
      <c r="Y1266" s="550"/>
      <c r="AB1266" s="279"/>
      <c r="AC1266" s="279"/>
      <c r="AD1266" s="279"/>
      <c r="AE1266" s="279"/>
      <c r="AF1266" s="272"/>
      <c r="AG1266" s="272"/>
      <c r="AH1266" s="274"/>
      <c r="AI1266" s="274"/>
      <c r="AJ1266" s="274"/>
      <c r="AK1266" s="274"/>
    </row>
    <row r="1267" spans="1:44" s="264" customFormat="1" hidden="1">
      <c r="A1267" s="264" t="s">
        <v>595</v>
      </c>
      <c r="C1267" s="265">
        <f>C1268</f>
        <v>1731861.333333333</v>
      </c>
      <c r="D1267" s="263"/>
      <c r="F1267" s="266"/>
      <c r="G1267" s="421">
        <v>0</v>
      </c>
      <c r="H1267" s="267" t="s">
        <v>429</v>
      </c>
      <c r="I1267" s="267">
        <f>ROUND(G1267*$C1267/100,0)</f>
        <v>0</v>
      </c>
      <c r="J1267" s="267"/>
      <c r="K1267" s="421" t="s">
        <v>65</v>
      </c>
      <c r="L1267" s="422" t="s">
        <v>65</v>
      </c>
      <c r="M1267" s="415">
        <v>0</v>
      </c>
      <c r="N1267" s="266"/>
      <c r="O1267" s="421" t="s">
        <v>65</v>
      </c>
      <c r="P1267" s="422" t="s">
        <v>65</v>
      </c>
      <c r="Q1267" s="415">
        <v>0</v>
      </c>
      <c r="R1267" s="266"/>
      <c r="S1267" s="421">
        <v>0</v>
      </c>
      <c r="T1267" s="422" t="s">
        <v>429</v>
      </c>
      <c r="U1267" s="415">
        <v>0</v>
      </c>
      <c r="V1267" s="267"/>
      <c r="W1267" s="420"/>
      <c r="Z1267" s="423"/>
      <c r="AA1267" s="423"/>
      <c r="AR1267" s="267"/>
    </row>
    <row r="1268" spans="1:44">
      <c r="A1268" s="398" t="s">
        <v>443</v>
      </c>
      <c r="C1268" s="414">
        <v>1731861.333333333</v>
      </c>
      <c r="D1268" s="263"/>
      <c r="F1268" s="413">
        <f>SUM(F1238:F1265)</f>
        <v>220001</v>
      </c>
      <c r="G1268" s="263"/>
      <c r="I1268" s="413">
        <f>SUM(I1238:I1267)</f>
        <v>225212</v>
      </c>
      <c r="J1268" s="413"/>
      <c r="K1268" s="263"/>
      <c r="M1268" s="413" t="e">
        <f>SUM(M1238:M1267)</f>
        <v>#DIV/0!</v>
      </c>
      <c r="N1268" s="413"/>
      <c r="O1268" s="263"/>
      <c r="Q1268" s="413" t="e">
        <f>SUM(Q1238:Q1267)</f>
        <v>#DIV/0!</v>
      </c>
      <c r="R1268" s="413"/>
      <c r="S1268" s="263"/>
      <c r="U1268" s="413" t="e">
        <f>SUM(U1238:U1267)</f>
        <v>#DIV/0!</v>
      </c>
      <c r="W1268" s="274"/>
      <c r="X1268" s="551"/>
      <c r="Y1268" s="551"/>
      <c r="AB1268" s="279"/>
      <c r="AC1268" s="279"/>
      <c r="AD1268" s="279"/>
      <c r="AE1268" s="279"/>
      <c r="AF1268" s="272"/>
      <c r="AG1268" s="272"/>
      <c r="AH1268" s="280"/>
      <c r="AI1268" s="272"/>
      <c r="AJ1268" s="272"/>
      <c r="AK1268" s="272"/>
    </row>
    <row r="1269" spans="1:44">
      <c r="A1269" s="398" t="s">
        <v>413</v>
      </c>
      <c r="C1269" s="414">
        <v>21931.845042180139</v>
      </c>
      <c r="D1269" s="263"/>
      <c r="F1269" s="413">
        <v>3415.4619210236751</v>
      </c>
      <c r="G1269" s="263"/>
      <c r="I1269" s="413">
        <f>F1269</f>
        <v>3415.4619210236751</v>
      </c>
      <c r="J1269" s="413"/>
      <c r="K1269" s="263"/>
      <c r="M1269" s="413" t="e">
        <f>$I$1269*V1273/($V$1273+$W$1273+$X$1273)</f>
        <v>#DIV/0!</v>
      </c>
      <c r="N1269" s="415"/>
      <c r="Q1269" s="413" t="e">
        <f>$I$1269*W1273/($V$1273+$W$1273+$X$1273)</f>
        <v>#DIV/0!</v>
      </c>
      <c r="R1269" s="415"/>
      <c r="U1269" s="413" t="e">
        <f>$I$1269*X1273/($V$1273+$W$1273+$X$1273)</f>
        <v>#DIV/0!</v>
      </c>
      <c r="V1269" s="439"/>
      <c r="W1269" s="279"/>
      <c r="X1269" s="272"/>
      <c r="Y1269" s="272"/>
      <c r="Z1269" s="272"/>
      <c r="AA1269" s="272"/>
      <c r="AB1269" s="276"/>
      <c r="AC1269" s="276"/>
      <c r="AD1269" s="276"/>
      <c r="AE1269" s="276"/>
      <c r="AF1269" s="274"/>
      <c r="AG1269" s="272"/>
    </row>
    <row r="1270" spans="1:44" ht="16.5" thickBot="1">
      <c r="A1270" s="398" t="s">
        <v>6</v>
      </c>
      <c r="C1270" s="427">
        <f>C1268+C1269</f>
        <v>1753793.1783755131</v>
      </c>
      <c r="D1270" s="428"/>
      <c r="E1270" s="428"/>
      <c r="F1270" s="429">
        <f>F1268+F1269</f>
        <v>223416.46192102367</v>
      </c>
      <c r="G1270" s="428"/>
      <c r="H1270" s="428"/>
      <c r="I1270" s="429">
        <f>I1268+I1269</f>
        <v>228627.46192102367</v>
      </c>
      <c r="J1270" s="428"/>
      <c r="K1270" s="428"/>
      <c r="L1270" s="428"/>
      <c r="M1270" s="429" t="e">
        <f>M1268+M1269</f>
        <v>#DIV/0!</v>
      </c>
      <c r="N1270" s="428"/>
      <c r="O1270" s="428"/>
      <c r="P1270" s="428"/>
      <c r="Q1270" s="429" t="e">
        <f>Q1268+Q1269</f>
        <v>#DIV/0!</v>
      </c>
      <c r="R1270" s="428"/>
      <c r="S1270" s="428"/>
      <c r="T1270" s="428"/>
      <c r="U1270" s="429" t="e">
        <f>U1268+U1269</f>
        <v>#DIV/0!</v>
      </c>
      <c r="V1270" s="272"/>
      <c r="W1270" s="414"/>
      <c r="X1270" s="430"/>
      <c r="Y1270" s="430"/>
      <c r="Z1270" s="272"/>
      <c r="AA1270" s="272"/>
      <c r="AB1270" s="272"/>
      <c r="AC1270" s="272"/>
      <c r="AD1270" s="272"/>
      <c r="AE1270" s="272"/>
      <c r="AF1270" s="272"/>
      <c r="AG1270" s="272"/>
    </row>
    <row r="1271" spans="1:44" ht="16.5" thickTop="1">
      <c r="A1271" s="434" t="s">
        <v>414</v>
      </c>
      <c r="C1271" s="552" t="s">
        <v>65</v>
      </c>
      <c r="D1271" s="414" t="s">
        <v>65</v>
      </c>
      <c r="E1271" s="414"/>
      <c r="F1271" s="413"/>
      <c r="G1271" s="414" t="s">
        <v>65</v>
      </c>
      <c r="H1271" s="414"/>
      <c r="I1271" s="415" t="s">
        <v>65</v>
      </c>
      <c r="J1271" s="415"/>
      <c r="K1271" s="414" t="s">
        <v>65</v>
      </c>
      <c r="L1271" s="414"/>
      <c r="M1271" s="415" t="s">
        <v>65</v>
      </c>
      <c r="N1271" s="415"/>
      <c r="O1271" s="414" t="s">
        <v>65</v>
      </c>
      <c r="P1271" s="414"/>
      <c r="Q1271" s="415" t="s">
        <v>65</v>
      </c>
      <c r="R1271" s="415"/>
      <c r="S1271" s="414" t="s">
        <v>65</v>
      </c>
      <c r="T1271" s="414"/>
      <c r="U1271" s="415" t="s">
        <v>65</v>
      </c>
      <c r="V1271" s="272"/>
      <c r="W1271" s="413"/>
      <c r="X1271" s="430"/>
      <c r="Y1271" s="472"/>
      <c r="Z1271" s="272"/>
      <c r="AA1271" s="272"/>
      <c r="AB1271" s="272"/>
      <c r="AC1271" s="272"/>
      <c r="AD1271" s="272"/>
      <c r="AE1271" s="272"/>
      <c r="AF1271" s="272"/>
      <c r="AG1271" s="272"/>
    </row>
    <row r="1272" spans="1:44" hidden="1">
      <c r="C1272" s="442"/>
      <c r="D1272" s="414"/>
      <c r="E1272" s="414"/>
      <c r="F1272" s="413"/>
      <c r="G1272" s="414"/>
      <c r="H1272" s="414"/>
      <c r="I1272" s="415"/>
      <c r="J1272" s="415"/>
      <c r="K1272" s="414"/>
      <c r="L1272" s="414"/>
      <c r="M1272" s="415"/>
      <c r="N1272" s="415"/>
      <c r="O1272" s="414"/>
      <c r="P1272" s="414"/>
      <c r="Q1272" s="415"/>
      <c r="R1272" s="415"/>
      <c r="S1272" s="414"/>
      <c r="T1272" s="414"/>
      <c r="U1272" s="415"/>
      <c r="V1272" s="436"/>
      <c r="W1272" s="436"/>
      <c r="X1272" s="436"/>
      <c r="Y1272" s="472"/>
      <c r="Z1272" s="272"/>
      <c r="AA1272" s="272"/>
      <c r="AB1272" s="272"/>
      <c r="AC1272" s="272"/>
      <c r="AD1272" s="272"/>
      <c r="AE1272" s="272"/>
      <c r="AF1272" s="272"/>
      <c r="AG1272" s="272"/>
    </row>
    <row r="1273" spans="1:44" hidden="1">
      <c r="C1273" s="442"/>
      <c r="D1273" s="414"/>
      <c r="E1273" s="414"/>
      <c r="F1273" s="413"/>
      <c r="G1273" s="414"/>
      <c r="H1273" s="414"/>
      <c r="I1273" s="415"/>
      <c r="J1273" s="415"/>
      <c r="K1273" s="414"/>
      <c r="L1273" s="414"/>
      <c r="M1273" s="415"/>
      <c r="N1273" s="415"/>
      <c r="O1273" s="414"/>
      <c r="P1273" s="414"/>
      <c r="Q1273" s="415"/>
      <c r="R1273" s="415"/>
      <c r="S1273" s="414"/>
      <c r="T1273" s="414"/>
      <c r="U1273" s="415"/>
      <c r="V1273" s="413"/>
      <c r="W1273" s="413"/>
      <c r="X1273" s="413"/>
      <c r="Y1273" s="472"/>
      <c r="Z1273" s="272"/>
      <c r="AA1273" s="272"/>
      <c r="AB1273" s="272"/>
      <c r="AC1273" s="272"/>
      <c r="AD1273" s="272"/>
      <c r="AE1273" s="272"/>
      <c r="AF1273" s="272"/>
      <c r="AG1273" s="272"/>
    </row>
    <row r="1274" spans="1:44" hidden="1">
      <c r="A1274" s="435"/>
      <c r="B1274" s="455"/>
      <c r="C1274" s="414"/>
      <c r="D1274" s="553"/>
      <c r="E1274" s="435"/>
      <c r="F1274" s="415"/>
      <c r="G1274" s="553"/>
      <c r="H1274" s="435"/>
      <c r="I1274" s="415"/>
      <c r="J1274" s="415"/>
      <c r="K1274" s="553"/>
      <c r="L1274" s="435"/>
      <c r="M1274" s="415"/>
      <c r="N1274" s="415"/>
      <c r="O1274" s="553"/>
      <c r="P1274" s="435"/>
      <c r="Q1274" s="415"/>
      <c r="R1274" s="415"/>
      <c r="S1274" s="553"/>
      <c r="T1274" s="435"/>
      <c r="U1274" s="415"/>
    </row>
    <row r="1275" spans="1:44" ht="19.899999999999999" hidden="1" customHeight="1" thickBot="1">
      <c r="A1275" s="435" t="s">
        <v>642</v>
      </c>
      <c r="B1275" s="455"/>
      <c r="C1275" s="554">
        <f>C27+C101+C205+C597+C637+C769+C897+C915+C1139+C1156+C1170+C1230+C1270</f>
        <v>4085100148.9150887</v>
      </c>
      <c r="D1275" s="555"/>
      <c r="E1275" s="556"/>
      <c r="F1275" s="556">
        <f>F27+F101+F205+F597+F637+F769+F897+F915+F1139+F1156+F1170+F1230+F1270</f>
        <v>340754727.06462985</v>
      </c>
      <c r="G1275" s="555"/>
      <c r="H1275" s="556"/>
      <c r="I1275" s="556">
        <f>I27+I101+I205+I597+I637+I769+I897+I953+I1010+I1104+I1139+I1156+I1170+I1230+I1270</f>
        <v>348753292.76729316</v>
      </c>
      <c r="J1275" s="556"/>
      <c r="K1275" s="555"/>
      <c r="L1275" s="556"/>
      <c r="M1275" s="556" t="e">
        <f>M27+M101+M205+M597+M637+M769+M897+M953+M1010+M1104+M1139+M1156+M1170+M1230+M1270</f>
        <v>#DIV/0!</v>
      </c>
      <c r="N1275" s="556"/>
      <c r="O1275" s="555"/>
      <c r="P1275" s="556"/>
      <c r="Q1275" s="556" t="e">
        <f>Q27+Q101+Q205+Q597+Q637+Q769+Q897+Q953+Q1010+Q1104+Q1139+Q1156+Q1170+Q1230+Q1270</f>
        <v>#DIV/0!</v>
      </c>
      <c r="R1275" s="556"/>
      <c r="S1275" s="555"/>
      <c r="T1275" s="556"/>
      <c r="U1275" s="556" t="e">
        <f>U27+U101+U205+U597+U637+U769+U897+U953+U1010+U1104+U1139+U1156+U1170+U1230+U1270</f>
        <v>#DIV/0!</v>
      </c>
      <c r="W1275" s="413"/>
    </row>
    <row r="1276" spans="1:44" ht="16.5" hidden="1" thickTop="1">
      <c r="A1276" s="435"/>
      <c r="B1276" s="455"/>
      <c r="C1276" s="418"/>
      <c r="D1276" s="418" t="s">
        <v>65</v>
      </c>
      <c r="E1276" s="435"/>
      <c r="F1276" s="415"/>
      <c r="G1276" s="463" t="s">
        <v>65</v>
      </c>
      <c r="H1276" s="435"/>
      <c r="I1276" s="415" t="s">
        <v>65</v>
      </c>
      <c r="J1276" s="557"/>
      <c r="K1276" s="463" t="s">
        <v>65</v>
      </c>
      <c r="L1276" s="435"/>
      <c r="M1276" s="415" t="s">
        <v>65</v>
      </c>
      <c r="N1276" s="415"/>
      <c r="O1276" s="463" t="s">
        <v>65</v>
      </c>
      <c r="P1276" s="435"/>
      <c r="Q1276" s="415" t="s">
        <v>65</v>
      </c>
      <c r="R1276" s="415"/>
      <c r="S1276" s="463" t="s">
        <v>65</v>
      </c>
      <c r="T1276" s="435"/>
      <c r="U1276" s="415" t="s">
        <v>65</v>
      </c>
      <c r="W1276" s="413"/>
      <c r="X1276" s="456"/>
      <c r="Y1276" s="456"/>
    </row>
    <row r="1277" spans="1:44" hidden="1">
      <c r="A1277" s="435" t="s">
        <v>36</v>
      </c>
      <c r="B1277" s="455"/>
      <c r="C1277" s="558"/>
      <c r="D1277" s="559"/>
      <c r="E1277" s="560"/>
      <c r="F1277" s="561">
        <v>594939.23</v>
      </c>
      <c r="G1277" s="562"/>
      <c r="H1277" s="560"/>
      <c r="I1277" s="561">
        <f>F1277</f>
        <v>594939.23</v>
      </c>
      <c r="J1277" s="415"/>
      <c r="K1277" s="562"/>
      <c r="L1277" s="560"/>
      <c r="M1277" s="561">
        <f>I1277</f>
        <v>594939.23</v>
      </c>
      <c r="N1277" s="563"/>
      <c r="O1277" s="562"/>
      <c r="P1277" s="560"/>
      <c r="Q1277" s="561" t="s">
        <v>65</v>
      </c>
      <c r="R1277" s="563"/>
      <c r="S1277" s="562"/>
      <c r="T1277" s="560"/>
      <c r="U1277" s="561" t="str">
        <f>Q1277</f>
        <v xml:space="preserve"> </v>
      </c>
    </row>
    <row r="1278" spans="1:44" ht="19.899999999999999" hidden="1" customHeight="1" thickBot="1">
      <c r="A1278" s="466" t="s">
        <v>643</v>
      </c>
      <c r="B1278" s="564"/>
      <c r="C1278" s="565">
        <f>C1275+C1277</f>
        <v>4085100148.9150887</v>
      </c>
      <c r="D1278" s="566"/>
      <c r="E1278" s="567"/>
      <c r="F1278" s="568">
        <f>F1275+F1277</f>
        <v>341349666.29462987</v>
      </c>
      <c r="G1278" s="569"/>
      <c r="H1278" s="567"/>
      <c r="I1278" s="568">
        <f>I1275+I1277</f>
        <v>349348231.99729317</v>
      </c>
      <c r="J1278" s="570"/>
      <c r="K1278" s="569"/>
      <c r="L1278" s="567"/>
      <c r="M1278" s="568" t="e">
        <f>M1275+M1277</f>
        <v>#DIV/0!</v>
      </c>
      <c r="N1278" s="568"/>
      <c r="O1278" s="569"/>
      <c r="P1278" s="567"/>
      <c r="Q1278" s="568" t="e">
        <f>Q1275+Q1277</f>
        <v>#DIV/0!</v>
      </c>
      <c r="R1278" s="568"/>
      <c r="S1278" s="569"/>
      <c r="T1278" s="567"/>
      <c r="U1278" s="568" t="e">
        <f>U1275+U1277</f>
        <v>#DIV/0!</v>
      </c>
      <c r="W1278" s="398"/>
      <c r="X1278" s="398"/>
      <c r="Y1278" s="398"/>
    </row>
    <row r="1279" spans="1:44" hidden="1">
      <c r="A1279" s="435"/>
      <c r="B1279" s="455"/>
      <c r="C1279" s="442"/>
      <c r="D1279" s="418"/>
      <c r="E1279" s="571"/>
      <c r="F1279" s="415" t="s">
        <v>65</v>
      </c>
      <c r="G1279" s="418"/>
      <c r="H1279" s="435"/>
      <c r="I1279" s="415"/>
      <c r="J1279" s="415"/>
      <c r="K1279" s="418"/>
      <c r="L1279" s="435"/>
      <c r="M1279" s="415"/>
      <c r="N1279" s="415"/>
      <c r="O1279" s="418"/>
      <c r="P1279" s="435"/>
      <c r="Q1279" s="415"/>
      <c r="R1279" s="415"/>
      <c r="S1279" s="418"/>
      <c r="T1279" s="435"/>
      <c r="U1279" s="415"/>
    </row>
    <row r="1280" spans="1:44">
      <c r="C1280" s="442"/>
      <c r="D1280" s="414"/>
      <c r="E1280" s="414"/>
      <c r="F1280" s="572"/>
      <c r="I1280" s="414"/>
      <c r="J1280" s="414"/>
      <c r="M1280" s="414"/>
      <c r="N1280" s="414"/>
      <c r="Q1280" s="414"/>
      <c r="R1280" s="414"/>
      <c r="U1280" s="414"/>
    </row>
    <row r="1281" spans="1:25">
      <c r="A1281" s="573"/>
    </row>
    <row r="1282" spans="1:25">
      <c r="A1282" s="435"/>
      <c r="C1282" s="414"/>
      <c r="F1282" s="463"/>
      <c r="I1282" s="413" t="s">
        <v>65</v>
      </c>
      <c r="J1282" s="413"/>
      <c r="M1282" s="413">
        <f>M23+M95+M96+M183+M184+M185+M616+M617+M743+M894+M949+M1006+M1100+M1136+M1167+M1226+M1267</f>
        <v>0</v>
      </c>
      <c r="N1282" s="413"/>
      <c r="Q1282" s="413" t="e">
        <f>Q23+Q95+Q96+Q183+Q184+Q185+Q616+Q617+Q743+Q894+Q949+Q1006+Q1100+Q1136+Q1167+Q1226+Q1267</f>
        <v>#REF!</v>
      </c>
      <c r="R1282" s="413"/>
      <c r="U1282" s="413">
        <f>U23+U95+U96+U183+U184+U185+U616+U617+U743+U894+U949+U1006+U1100+U1136+U1167+U1226+U1267</f>
        <v>8572</v>
      </c>
      <c r="V1282" s="413"/>
    </row>
    <row r="1283" spans="1:25">
      <c r="C1283" s="414"/>
      <c r="F1283" s="413"/>
    </row>
    <row r="1285" spans="1:25">
      <c r="C1285" s="414"/>
      <c r="F1285" s="414"/>
    </row>
    <row r="1288" spans="1:25">
      <c r="C1288" s="414"/>
    </row>
    <row r="1289" spans="1:25">
      <c r="C1289" s="414"/>
    </row>
    <row r="1290" spans="1:25">
      <c r="C1290" s="414"/>
      <c r="W1290" s="398"/>
      <c r="X1290" s="398"/>
      <c r="Y1290" s="398"/>
    </row>
    <row r="1291" spans="1:25">
      <c r="C1291" s="414"/>
      <c r="W1291" s="398"/>
      <c r="X1291" s="398"/>
      <c r="Y1291" s="398"/>
    </row>
  </sheetData>
  <mergeCells count="6">
    <mergeCell ref="A1:I1"/>
    <mergeCell ref="A2:I2"/>
    <mergeCell ref="A3:I3"/>
    <mergeCell ref="A4:I4"/>
    <mergeCell ref="D9:F9"/>
    <mergeCell ref="G9:I9"/>
  </mergeCells>
  <printOptions horizontalCentered="1"/>
  <pageMargins left="0" right="0" top="0.25" bottom="0.05" header="0.5" footer="0.25"/>
  <pageSetup scale="59" fitToHeight="8" orientation="portrait" r:id="rId1"/>
  <headerFooter alignWithMargins="0"/>
  <rowBreaks count="6" manualBreakCount="6">
    <brk id="133" max="23" man="1"/>
    <brk id="206" max="23" man="1"/>
    <brk id="716" max="23" man="1"/>
    <brk id="1011" max="23" man="1"/>
    <brk id="1157" max="23" man="1"/>
    <brk id="1233" max="2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D8A4-8466-45E4-992C-C69FD987B03A}">
  <dimension ref="A1:M52"/>
  <sheetViews>
    <sheetView workbookViewId="0"/>
  </sheetViews>
  <sheetFormatPr defaultRowHeight="15"/>
  <cols>
    <col min="1" max="1" width="35.28515625" customWidth="1"/>
    <col min="2" max="10" width="16.5703125" bestFit="1" customWidth="1"/>
  </cols>
  <sheetData>
    <row r="1" spans="1:13">
      <c r="B1" s="50" t="s">
        <v>105</v>
      </c>
      <c r="C1" s="50" t="s">
        <v>105</v>
      </c>
      <c r="D1" s="50" t="s">
        <v>105</v>
      </c>
      <c r="E1" s="50" t="s">
        <v>105</v>
      </c>
      <c r="F1" s="50" t="s">
        <v>105</v>
      </c>
      <c r="G1" s="50" t="s">
        <v>105</v>
      </c>
      <c r="H1" s="50" t="s">
        <v>105</v>
      </c>
      <c r="I1" s="50" t="s">
        <v>105</v>
      </c>
      <c r="J1" s="50" t="s">
        <v>105</v>
      </c>
    </row>
    <row r="2" spans="1:13">
      <c r="A2" s="51" t="s">
        <v>20</v>
      </c>
      <c r="B2" s="50">
        <v>2012</v>
      </c>
      <c r="C2" s="50">
        <v>2013</v>
      </c>
      <c r="D2" s="234">
        <v>2014</v>
      </c>
      <c r="E2" s="50">
        <v>2015</v>
      </c>
      <c r="F2" s="50">
        <v>2016</v>
      </c>
      <c r="G2" s="50">
        <v>2017</v>
      </c>
      <c r="H2" s="50">
        <v>2018</v>
      </c>
      <c r="I2" s="50">
        <v>2019</v>
      </c>
      <c r="J2" s="50">
        <v>2020</v>
      </c>
    </row>
    <row r="3" spans="1:13">
      <c r="A3" s="51" t="s">
        <v>106</v>
      </c>
      <c r="B3" s="49">
        <f>'Jun 2012 - ROO Table 2'!N140-'Jun 2012 - ROO Table 2'!N36-'Jun 2012 - ROO Table 2'!N66-'Jun 2012 - ROO Table 2'!N95-'Jun 2012 - ROO Table 2'!N115-'Jun 2012 - ROO Table 2'!N135</f>
        <v>303237243.59124994</v>
      </c>
      <c r="C3" s="49">
        <f>'Jun 2013 - ROO Table 2'!N140-'Jun 2013 - ROO Table 2'!N36-'Jun 2013 - ROO Table 2'!N66-'Jun 2013 - ROO Table 2'!N95-'Jun 2013 - ROO Table 2'!N115-'Jun 2013 - ROO Table 2'!N135</f>
        <v>305741484.86285019</v>
      </c>
      <c r="D3" s="49">
        <f>'Jun 2014 - ROO Table 2'!M140-'Jun 2014 - ROO Table 2'!M36-'Jun 2014 - ROO Table 2'!M66-'Jun 2014 - ROO Table 2'!M95-'Jun 2014 - ROO Table 2'!M115-'Jun 2014 - ROO Table 2'!M135</f>
        <v>324051043.80314529</v>
      </c>
      <c r="E3" s="49">
        <f>'Jun 2015 - ROO Table 2'!Q140-'Jun 2015 - ROO Table 2'!Q36-'Jun 2015 - ROO Table 2'!Q66-'Jun 2015 - ROO Table 2'!Q95-'Jun 2015 - ROO Table 2'!Q115-'Jun 2015 - ROO Table 2'!Q135</f>
        <v>332300660.78906417</v>
      </c>
      <c r="F3" s="49">
        <f>'Jun 2016 - ROO Table 2'!M140-'Jun 2016 - ROO Table 2'!M36-'Jun 2016 - ROO Table 2'!M66-'Jun 2016 - ROO Table 2'!M95-'Jun 2016 - ROO Table 2'!M115-'Jun 2016 - ROO Table 2'!M135</f>
        <v>341219225.42913353</v>
      </c>
      <c r="G3" s="49">
        <f>'Jun 2017 - ROO Table 2'!O142-'Jun 2017 - ROO Table 2'!O37-'Jun 2017 - ROO Table 2'!O67-'Jun 2017 - ROO Table 2'!O97-'Jun 2017 - ROO Table 2'!O117-'Jun 2017 - ROO Table 2'!O137</f>
        <v>348636410.60064542</v>
      </c>
      <c r="H3" s="49">
        <f>'Jun 2018 - ROO Table 2'!O139-'Jun 2018 - ROO Table 2'!O34-'Jun 2018 - ROO Table 2'!O63-'Jun 2018 - ROO Table 2'!O93-'Jun 2018 - ROO Table 2'!O114-'Jun 2018 - ROO Table 2'!O134</f>
        <v>348308182.82754475</v>
      </c>
      <c r="I3" s="49">
        <f>'Jun 2019 - ROO Table 2'!Q145-'Jun 2019 - ROO Table 2'!Q36-'Jun 2019 - ROO Table 2'!Q67-'Jun 2019 - ROO Table 2'!Q98-'Jun 2019 - ROO Table 2'!Q120-'Jun 2019 - ROO Table 2'!Q140</f>
        <v>345628603.94611609</v>
      </c>
      <c r="J3" s="49">
        <f>'Jun 2020 - ROO Table 2'!O139-'Jun 2020 - ROO Table 2'!O34-'Jun 2020 - ROO Table 2'!O63-'Jun 2020 - ROO Table 2'!O93-'Jun 2020 - ROO Table 2'!O114-'Jun 2020 - ROO Table 2'!O134</f>
        <v>349301664.93081439</v>
      </c>
    </row>
    <row r="4" spans="1:13">
      <c r="A4" s="51" t="s">
        <v>107</v>
      </c>
      <c r="B4" s="53">
        <f>-('Jun 2012 - ROO Table 2'!N22+'Jun 2012 - ROO Table 2'!N50+'Jun 2012 - ROO Table 2'!N54+'Jun 2012 - ROO Table 2'!N82+'Jun 2012 - ROO Table 2'!N85+'Jun 2012 - ROO Table 2'!N137)</f>
        <v>-49435986.744339995</v>
      </c>
      <c r="C4" s="53">
        <f>-('Jun 2013 - ROO Table 2'!N22+'Jun 2013 - ROO Table 2'!N50+'Jun 2013 - ROO Table 2'!N54+'Jun 2013 - ROO Table 2'!N82+'Jun 2013 - ROO Table 2'!N85+'Jun 2013 - ROO Table 2'!N137)</f>
        <v>-50600724.903511964</v>
      </c>
      <c r="D4" s="53">
        <f>-('Jun 2014 - ROO Table 2'!M22+'Jun 2014 - ROO Table 2'!M50+'Jun 2014 - ROO Table 2'!M54+'Jun 2014 - ROO Table 2'!M82+'Jun 2014 - ROO Table 2'!M85+'Jun 2014 - ROO Table 2'!M137)</f>
        <v>-54195010.666157335</v>
      </c>
      <c r="E4" s="53">
        <f>-('Jun 2015 - ROO Table 2'!Q22+'Jun 2015 - ROO Table 2'!Q50+'Jun 2015 - ROO Table 2'!Q54+'Jun 2015 - ROO Table 2'!Q82+'Jun 2015 - ROO Table 2'!Q85+'Jun 2015 - ROO Table 2'!Q137)</f>
        <v>-57419535.399064153</v>
      </c>
      <c r="F4" s="53">
        <f>-('Jun 2016 - ROO Table 2'!M22+'Jun 2016 - ROO Table 2'!M50+'Jun 2016 - ROO Table 2'!M54+'Jun 2016 - ROO Table 2'!M82+'Jun 2016 - ROO Table 2'!M85+'Jun 2016 - ROO Table 2'!M137)</f>
        <v>-57036621.794282988</v>
      </c>
      <c r="G4" s="53">
        <f>-('Jun 2017 - ROO Table 2'!O22+'Jun 2017 - ROO Table 2'!O50+'Jun 2017 - ROO Table 2'!O55+'Jun 2017 - ROO Table 2'!O83+'Jun 2017 - ROO Table 2'!O85+'Jun 2017 - ROO Table 2'!O139)</f>
        <v>-57641389.078430369</v>
      </c>
      <c r="H4" s="53">
        <f>-('Jun 2018 - ROO Table 2'!O22+'Jun 2018 - ROO Table 2'!O47+'Jun 2018 - ROO Table 2'!O52+'Jun 2018 - ROO Table 2'!O79+'Jun 2018 - ROO Table 2'!O81+'Jun 2018 - ROO Table 2'!O136)</f>
        <v>-57469696.228778012</v>
      </c>
      <c r="I4" s="53">
        <f>-('Jun 2019 - ROO Table 2'!Q22+'Jun 2019 - ROO Table 2'!Q49+'Jun 2019 - ROO Table 2'!Q54+'Jun 2019 - ROO Table 2'!Q83+'Jun 2019 - ROO Table 2'!Q85+'Jun 2019 - ROO Table 2'!Q142)</f>
        <v>-56045976.525282614</v>
      </c>
      <c r="J4" s="53">
        <f>-('Jun 2020 - ROO Table 2'!O22+'Jun 2020 - ROO Table 2'!O47+'Jun 2020 - ROO Table 2'!O52+'Jun 2020 - ROO Table 2'!O79+'Jun 2020 - ROO Table 2'!O81+'Jun 2020 - ROO Table 2'!O136)</f>
        <v>-59613748.091091819</v>
      </c>
    </row>
    <row r="5" spans="1:13">
      <c r="A5" s="51" t="s">
        <v>109</v>
      </c>
      <c r="B5" s="53">
        <f>-('Jun 2012 - ROO Table 3'!I140-'Jun 2012 - ROO Table 3'!I49)</f>
        <v>213052.28000000029</v>
      </c>
      <c r="C5" s="53">
        <f>-('Jun 2013 - ROO Table 3'!I140-'Jun 2013 - ROO Table 3'!I49)</f>
        <v>-823958.50000000012</v>
      </c>
      <c r="D5" s="53">
        <f>-('Jun 2014 - ROO Table 3'!H140-'Jun 2014 - ROO Table 3'!H49)</f>
        <v>4794772.5646055928</v>
      </c>
      <c r="E5" s="53">
        <f>-('Jun 2015 - ROO Table 3'!H140-'Jun 2015 - ROO Table 3'!H49)</f>
        <v>665211.20000000065</v>
      </c>
      <c r="F5" s="53">
        <f>-('Jun 2016 - ROO Table 3'!G140-'Jun 2016 - ROO Table 3'!G49)</f>
        <v>-3254350.7651140522</v>
      </c>
      <c r="G5" s="53">
        <f>-('Jun 2017 - ROO Table 3'!H142-'Jun 2017 - ROO Table 3'!H51)</f>
        <v>3673165.5600240924</v>
      </c>
      <c r="H5" s="53">
        <f>-('Jun 2018 - ROO Table 3'!H139-'Jun 2018 - ROO Table 3'!H47)</f>
        <v>-1943637.3257330323</v>
      </c>
      <c r="I5" s="53">
        <f>-('Jun 2019 - ROO Table 3'!H145-'Jun 2019 - ROO Table 3'!H49)</f>
        <v>6382453.2300000004</v>
      </c>
      <c r="J5" s="53">
        <f>-('Jun 2020 - ROO Table 3'!H139-'Jun 2020 - ROO Table 3'!H47)</f>
        <v>-2999407.7732745032</v>
      </c>
    </row>
    <row r="6" spans="1:13">
      <c r="A6" s="51" t="s">
        <v>157</v>
      </c>
      <c r="B6" s="52">
        <f>C6</f>
        <v>1.1023282316140854</v>
      </c>
      <c r="C6" s="52">
        <f>F6*100/'Price Change Table'!H10</f>
        <v>1.1023282316140854</v>
      </c>
      <c r="D6" s="52">
        <f>F6*100/'Price Change Table'!H11</f>
        <v>1.0858855933406952</v>
      </c>
      <c r="E6" s="52">
        <f>F6*100/'Price Change Table'!H12</f>
        <v>1.0249416305197894</v>
      </c>
      <c r="F6" s="52">
        <v>1</v>
      </c>
      <c r="G6" s="52">
        <f>F6*100/'Price Change Table'!H14</f>
        <v>0.98619266298067798</v>
      </c>
      <c r="H6" s="756">
        <f>F6*100/'Price Change Table'!H15</f>
        <v>0.96742364809478265</v>
      </c>
      <c r="I6" s="52">
        <f>H6</f>
        <v>0.96742364809478265</v>
      </c>
      <c r="J6" s="52">
        <f>H6</f>
        <v>0.96742364809478265</v>
      </c>
    </row>
    <row r="7" spans="1:13">
      <c r="A7" s="51" t="s">
        <v>158</v>
      </c>
      <c r="B7" s="53">
        <f t="shared" ref="B7:J7" si="0">SUM(B3:B5)*B6</f>
        <v>280007144.18454027</v>
      </c>
      <c r="C7" s="53">
        <f t="shared" si="0"/>
        <v>280340590.02242279</v>
      </c>
      <c r="D7" s="53">
        <f t="shared" si="0"/>
        <v>298239353.11077487</v>
      </c>
      <c r="E7" s="53">
        <f t="shared" si="0"/>
        <v>282418911.50830925</v>
      </c>
      <c r="F7" s="53">
        <f t="shared" si="0"/>
        <v>280928252.86973649</v>
      </c>
      <c r="G7" s="53">
        <f t="shared" si="0"/>
        <v>290599604.11432207</v>
      </c>
      <c r="H7" s="53">
        <f t="shared" si="0"/>
        <v>279483708.99951065</v>
      </c>
      <c r="I7" s="53">
        <f t="shared" si="0"/>
        <v>286323618.03189588</v>
      </c>
      <c r="J7" s="53">
        <f t="shared" si="0"/>
        <v>277349243.30791736</v>
      </c>
    </row>
    <row r="8" spans="1:13">
      <c r="A8" s="51"/>
      <c r="B8" s="53"/>
      <c r="C8" s="53"/>
      <c r="D8" s="53"/>
      <c r="E8" s="53"/>
      <c r="F8" s="53"/>
      <c r="G8" s="693"/>
      <c r="H8" s="693"/>
      <c r="I8" s="53"/>
      <c r="J8" s="53"/>
    </row>
    <row r="9" spans="1:13">
      <c r="A9" s="51"/>
      <c r="B9" s="236"/>
      <c r="C9" s="236"/>
      <c r="D9" s="236"/>
      <c r="E9" s="236"/>
      <c r="F9" s="236"/>
      <c r="G9" s="236"/>
      <c r="H9" s="236"/>
      <c r="I9" s="236"/>
      <c r="J9" s="236"/>
    </row>
    <row r="10" spans="1:13">
      <c r="B10" s="236"/>
      <c r="C10" s="236"/>
      <c r="D10" s="236"/>
      <c r="E10" s="236"/>
      <c r="F10" s="236"/>
      <c r="G10" s="236"/>
      <c r="H10" s="236"/>
      <c r="I10" s="236"/>
      <c r="J10" s="236"/>
    </row>
    <row r="11" spans="1:13">
      <c r="A11" s="51" t="s">
        <v>159</v>
      </c>
      <c r="H11" s="122" t="s">
        <v>65</v>
      </c>
    </row>
    <row r="12" spans="1:13">
      <c r="A12" s="51" t="s">
        <v>160</v>
      </c>
      <c r="B12" s="53">
        <f>('Jun 2012 - ROO Table 2'!I140-'Jun 2012 - ROO Table 2'!I36-'Jun 2012 - ROO Table 2'!I66-'Jun 2012 - ROO Table 2'!I95-'Jun 2012 - ROO Table 2'!I115-'Jun 2012 - ROO Table 2'!I135)/1000</f>
        <v>3994799.9153016284</v>
      </c>
      <c r="C12" s="53">
        <f>('Jun 2013 - ROO Table 2'!I140-'Jun 2013 - ROO Table 2'!I36-'Jun 2013 - ROO Table 2'!I66-'Jun 2013 - ROO Table 2'!I95-'Jun 2013 - ROO Table 2'!I115-'Jun 2013 - ROO Table 2'!I135)/1000</f>
        <v>4048838.8893095818</v>
      </c>
      <c r="D12" s="53">
        <f>('Jun 2014 - ROO Table 2'!H140-'Jun 2014 - ROO Table 2'!H36-'Jun 2014 - ROO Table 2'!H66-'Jun 2014 - ROO Table 2'!H95-'Jun 2014 - ROO Table 2'!H115-'Jun 2014 - ROO Table 2'!H135)/1000</f>
        <v>4055192.4819000387</v>
      </c>
      <c r="E12" s="53">
        <f>('Jun 2015 - ROO Table 2'!L140-'Jun 2015 - ROO Table 2'!L36-'Jun 2015 - ROO Table 2'!L66-'Jun 2015 - ROO Table 2'!L95-'Jun 2015 - ROO Table 2'!L115-'Jun 2015 - ROO Table 2'!L135)/1000</f>
        <v>4049418.1489150892</v>
      </c>
      <c r="F12" s="53">
        <f>('Jun 2016 - ROO Table 2'!H140-'Jun 2016 - ROO Table 2'!H36-'Jun 2016 - ROO Table 2'!H66-'Jun 2016 - ROO Table 2'!H95-'Jun 2016 - ROO Table 2'!H115-'Jun 2016 - ROO Table 2'!H135)/1000</f>
        <v>4102405.3689999999</v>
      </c>
      <c r="G12" s="53">
        <f>('Jun 2017 - ROO Table 2'!I142-'Jun 2017 - ROO Table 2'!I37-'Jun 2017 - ROO Table 2'!I67-'Jun 2017 - ROO Table 2'!I97-'Jun 2017 - ROO Table 2'!I117-'Jun 2017 - ROO Table 2'!I137)/1000</f>
        <v>4071893.7137425002</v>
      </c>
      <c r="H12" s="53">
        <f>('Jun 2018 - ROO Table 2'!I139-'Jun 2018 - ROO Table 2'!I34-'Jun 2018 - ROO Table 2'!I63-'Jun 2018 - ROO Table 2'!I93-'Jun 2018 - ROO Table 2'!I114-'Jun 2018 - ROO Table 2'!I134)/1000</f>
        <v>4067511.6243233006</v>
      </c>
      <c r="I12" s="53">
        <f>('Jun 2019 - ROO Table 2'!L145-'Jun 2019 - ROO Table 2'!L36-'Jun 2019 - ROO Table 2'!L67-'Jun 2019 - ROO Table 2'!L98-'Jun 2019 - ROO Table 2'!L120-'Jun 2019 - ROO Table 2'!L140)/1000</f>
        <v>4015037.6260945606</v>
      </c>
      <c r="J12" s="53">
        <f>('Jun 2020 - ROO Table 2'!I139-'Jun 2020 - ROO Table 2'!I34-'Jun 2020 - ROO Table 2'!I63-'Jun 2020 - ROO Table 2'!I93-'Jun 2020 - ROO Table 2'!I114-'Jun 2020 - ROO Table 2'!I134)/1000</f>
        <v>4096011.2265108</v>
      </c>
    </row>
    <row r="13" spans="1:13">
      <c r="A13" s="51" t="s">
        <v>107</v>
      </c>
      <c r="B13" s="49">
        <f>-('Jun 2012 - ROO Table 2'!I22+'Jun 2012 - ROO Table 2'!I50+'Jun 2012 - ROO Table 2'!I54+'Jun 2012 - ROO Table 2'!I82+'Jun 2012 - ROO Table 2'!I85+'Jun 2012 - ROO Table 2'!I137)/1000</f>
        <v>-837324.25100000005</v>
      </c>
      <c r="C13" s="49">
        <f>-('Jun 2013 - ROO Table 2'!I22+'Jun 2013 - ROO Table 2'!I50+'Jun 2013 - ROO Table 2'!I54+'Jun 2013 - ROO Table 2'!I82+'Jun 2013 - ROO Table 2'!I85+'Jun 2013 - ROO Table 2'!I137)/1000</f>
        <v>-855889.45280804625</v>
      </c>
      <c r="D13" s="49">
        <f>-('Jun 2014 - ROO Table 2'!H22+'Jun 2014 - ROO Table 2'!H50+'Jun 2014 - ROO Table 2'!H54+'Jun 2014 - ROO Table 2'!H82+'Jun 2014 - ROO Table 2'!H85+'Jun 2014 - ROO Table 2'!H137)/1000</f>
        <v>-870918.06586114864</v>
      </c>
      <c r="E13" s="49">
        <f>-('Jun 2015 - ROO Table 2'!L22+'Jun 2015 - ROO Table 2'!L50+'Jun 2015 - ROO Table 2'!L54+'Jun 2015 - ROO Table 2'!L82+'Jun 2015 - ROO Table 2'!L85+'Jun 2015 - ROO Table 2'!L137)/1000</f>
        <v>-886046.91854341642</v>
      </c>
      <c r="F13" s="49">
        <f>-('Jun 2016 - ROO Table 2'!H22+'Jun 2016 - ROO Table 2'!H50+'Jun 2016 - ROO Table 2'!H54+'Jun 2016 - ROO Table 2'!H82+'Jun 2016 - ROO Table 2'!H85+'Jun 2016 - ROO Table 2'!H137)/1000</f>
        <v>-868686.41856368096</v>
      </c>
      <c r="G13" s="49">
        <f>-('Jun 2017 - ROO Table 2'!I22+'Jun 2017 - ROO Table 2'!I50+'Jun 2017 - ROO Table 2'!I55+'Jun 2017 - ROO Table 2'!I83+'Jun 2017 - ROO Table 2'!I85+'Jun 2017 - ROO Table 2'!I139)/1000</f>
        <v>-855169.22811155149</v>
      </c>
      <c r="H13" s="49">
        <f>-('Jun 2018 - ROO Table 2'!I22+'Jun 2018 - ROO Table 2'!I47+'Jun 2018 - ROO Table 2'!I52+'Jun 2018 - ROO Table 2'!I79+'Jun 2018 - ROO Table 2'!I81+'Jun 2018 - ROO Table 2'!I136)/1000</f>
        <v>-842986.07131352369</v>
      </c>
      <c r="I13" s="49">
        <f>-('Jun 2019 - ROO Table 2'!L22+'Jun 2019 - ROO Table 2'!L49+'Jun 2019 - ROO Table 2'!L54+'Jun 2019 - ROO Table 2'!L83+'Jun 2019 - ROO Table 2'!L85+'Jun 2019 - ROO Table 2'!L142)/1000</f>
        <v>-822778.48750829499</v>
      </c>
      <c r="J13" s="49">
        <f>-('Jun 2020 - ROO Table 2'!I22+'Jun 2020 - ROO Table 2'!I47+'Jun 2020 - ROO Table 2'!I52+'Jun 2020 - ROO Table 2'!I79+'Jun 2020 - ROO Table 2'!I81+'Jun 2020 - ROO Table 2'!I136)/1000</f>
        <v>-890288.28160605696</v>
      </c>
    </row>
    <row r="14" spans="1:13">
      <c r="A14" s="51" t="s">
        <v>109</v>
      </c>
      <c r="B14" s="49">
        <f>-('Jun 2012 - ROO Table 2'!G140-'Jun 2012 - ROO Table 2'!G49)/1000</f>
        <v>2793.1296983713414</v>
      </c>
      <c r="C14" s="49">
        <f>-('Jun 2013 - ROO Table 2'!G140-'Jun 2013 - ROO Table 2'!G49)/1000</f>
        <v>-7112.4955015357318</v>
      </c>
      <c r="D14" s="49">
        <f>-('Jun 2014 - ROO Table 2'!F140-'Jun 2014 - ROO Table 2'!F49)/1000</f>
        <v>68994.22296110999</v>
      </c>
      <c r="E14" s="49">
        <f>-('Jun 2015 - ROO Table 2'!J140-'Jun 2015 - ROO Table 2'!J49)/1000</f>
        <v>18468.738422622508</v>
      </c>
      <c r="F14" s="49">
        <f>-('Jun 2016 - ROO Table 2'!G140-'Jun 2016 - ROO Table 2'!G49)/1000</f>
        <v>-32604.215436318987</v>
      </c>
      <c r="G14" s="49">
        <f>-('Jun 2017 - ROO Table 2'!G142-'Jun 2017 - ROO Table 2'!G51)/1000</f>
        <v>47309.381369051487</v>
      </c>
      <c r="H14" s="49">
        <f>-('Jun 2018 - ROO Table 2'!G139-'Jun 2018 - ROO Table 2'!G47)/1000</f>
        <v>-14656.736009776396</v>
      </c>
      <c r="I14" s="49">
        <f>-('Jun 2019 - ROO Table 2'!J145-'Jun 2019 - ROO Table 2'!J49)/1000</f>
        <v>75414.98556745387</v>
      </c>
      <c r="J14" s="49">
        <f>-('Jun 2020 - ROO Table 2'!G139-'Jun 2020 - ROO Table 2'!G47)/1000</f>
        <v>-35752.313904743132</v>
      </c>
      <c r="L14" t="s">
        <v>65</v>
      </c>
      <c r="M14" t="s">
        <v>65</v>
      </c>
    </row>
    <row r="15" spans="1:13">
      <c r="A15" s="51" t="s">
        <v>161</v>
      </c>
      <c r="B15" s="121">
        <f t="shared" ref="B15:J15" si="1">SUM(B12:B14)</f>
        <v>3160268.7939999998</v>
      </c>
      <c r="C15" s="121">
        <f t="shared" si="1"/>
        <v>3185836.9409999996</v>
      </c>
      <c r="D15" s="121">
        <f t="shared" si="1"/>
        <v>3253268.639</v>
      </c>
      <c r="E15" s="121">
        <f t="shared" si="1"/>
        <v>3181839.9687942951</v>
      </c>
      <c r="F15" s="121">
        <f t="shared" si="1"/>
        <v>3201114.7350000003</v>
      </c>
      <c r="G15" s="121">
        <f t="shared" si="1"/>
        <v>3264033.8670000001</v>
      </c>
      <c r="H15" s="121">
        <f t="shared" si="1"/>
        <v>3209868.8170000003</v>
      </c>
      <c r="I15" s="121">
        <f t="shared" si="1"/>
        <v>3267674.1241537193</v>
      </c>
      <c r="J15" s="121">
        <f t="shared" si="1"/>
        <v>3169970.6309999996</v>
      </c>
    </row>
    <row r="17" spans="1:13">
      <c r="A17" s="51" t="s">
        <v>18</v>
      </c>
      <c r="M17" t="s">
        <v>65</v>
      </c>
    </row>
    <row r="18" spans="1:13">
      <c r="A18" s="51" t="s">
        <v>162</v>
      </c>
      <c r="B18" s="49">
        <f>'Jun 2012 - ROO Table 2'!D140</f>
        <v>132313.91666666669</v>
      </c>
      <c r="C18" s="49">
        <f>'Jun 2013 - ROO Table 2'!D140</f>
        <v>132580.58333333296</v>
      </c>
      <c r="D18" s="49">
        <f>'Jun 2014 - ROO Table 2'!D140</f>
        <v>132940.83333333334</v>
      </c>
      <c r="E18" s="49">
        <f>'Jun 2015 - ROO Table 2'!D140</f>
        <v>133703.16666666666</v>
      </c>
      <c r="F18" s="49">
        <f>'Jun 2016 - ROO Table 2'!D140</f>
        <v>134680</v>
      </c>
      <c r="G18" s="49">
        <f>'Jun 2017 - ROO Table 2'!E142</f>
        <v>135507.83333333334</v>
      </c>
      <c r="H18" s="49">
        <f>'Jun 2018 - ROO Table 2'!E139</f>
        <v>136277.5</v>
      </c>
      <c r="I18" s="49">
        <f>'Jun 2019 - ROO Table 2'!F145</f>
        <v>136870.29930450182</v>
      </c>
      <c r="J18" s="49">
        <f>'Jun 2020 - ROO Table 2'!E139</f>
        <v>138127.83333333363</v>
      </c>
      <c r="L18" t="s">
        <v>65</v>
      </c>
    </row>
    <row r="19" spans="1:13">
      <c r="A19" s="51" t="s">
        <v>107</v>
      </c>
      <c r="B19" s="49">
        <f>-('Jun 2012 - ROO Table 2'!D22+'Jun 2012 - ROO Table 2'!D50+'Jun 2012 - ROO Table 2'!D54+'Jun 2012 - ROO Table 2'!D82+'Jun 2012 - ROO Table 2'!D85+'Jun 2012 - ROO Table 2'!D127)</f>
        <v>-3108.1666666666702</v>
      </c>
      <c r="C19" s="49">
        <f>-('Jun 2013 - ROO Table 2'!D22+'Jun 2013 - ROO Table 2'!D50+'Jun 2013 - ROO Table 2'!D54+'Jun 2013 - ROO Table 2'!D82+'Jun 2013 - ROO Table 2'!D85+'Jun 2013 - ROO Table 2'!D127)</f>
        <v>-3062.5833333333303</v>
      </c>
      <c r="D19" s="49">
        <f>-('Jun 2014 - ROO Table 2'!D22+'Jun 2014 - ROO Table 2'!D50+'Jun 2014 - ROO Table 2'!D54+'Jun 2014 - ROO Table 2'!D82+'Jun 2014 - ROO Table 2'!D85+'Jun 2014 - ROO Table 2'!D127)</f>
        <v>-3020.5833333333303</v>
      </c>
      <c r="E19" s="49">
        <f>-('Jun 2015 - ROO Table 2'!D22+'Jun 2015 - ROO Table 2'!D50+'Jun 2015 - ROO Table 2'!D54+'Jun 2015 - ROO Table 2'!D82+'Jun 2015 - ROO Table 2'!D85+'Jun 2015 - ROO Table 2'!D127)</f>
        <v>-2983.2499999999995</v>
      </c>
      <c r="F19" s="49">
        <f>-('Jun 2016 - ROO Table 2'!D22+'Jun 2016 - ROO Table 2'!D50+'Jun 2016 - ROO Table 2'!D54+'Jun 2016 - ROO Table 2'!D82+'Jun 2016 - ROO Table 2'!D85+'Jun 2016 - ROO Table 2'!D127)</f>
        <v>-2955</v>
      </c>
      <c r="G19" s="49">
        <f>-('Jun 2017 - ROO Table 2'!E22+'Jun 2017 - ROO Table 2'!E51+'Jun 2017 - ROO Table 2'!E55+'Jun 2017 - ROO Table 2'!E83+'Jun 2017 - ROO Table 2'!E86+'Jun 2017 - ROO Table 2'!E129)</f>
        <v>-2943.333333333333</v>
      </c>
      <c r="H19" s="49">
        <f>-('Jun 2018 - ROO Table 2'!E22+'Jun 2018 - ROO Table 2'!E47+'Jun 2018 - ROO Table 2'!E52+'Jun 2018 - ROO Table 2'!E79+'Jun 2018 - ROO Table 2'!E82+'Jun 2018 - ROO Table 2'!E136)</f>
        <v>-2933.166666666667</v>
      </c>
      <c r="I19" s="49">
        <f>-('Jun 2019 - ROO Table 2'!F22+'Jun 2019 - ROO Table 2'!F49+'Jun 2019 - ROO Table 2'!F54+'Jun 2019 - ROO Table 2'!F83+'Jun 2019 - ROO Table 2'!F86+'Jun 2019 - ROO Table 2'!F142)</f>
        <v>-2940.1439393939395</v>
      </c>
      <c r="J19" s="49">
        <f>-('Jun 2020 - ROO Table 2'!E22+'Jun 2020 - ROO Table 2'!E47+'Jun 2020 - ROO Table 2'!E52+'Jun 2020 - ROO Table 2'!E79+'Jun 2020 - ROO Table 2'!E81+'Jun 2020 - ROO Table 2'!E136)</f>
        <v>-2849.666666666667</v>
      </c>
    </row>
    <row r="20" spans="1:13">
      <c r="A20" s="51" t="s">
        <v>163</v>
      </c>
      <c r="B20" s="49">
        <f t="shared" ref="B20:J20" si="2">SUM(B18:B19)</f>
        <v>129205.75000000001</v>
      </c>
      <c r="C20" s="49">
        <f t="shared" si="2"/>
        <v>129517.99999999964</v>
      </c>
      <c r="D20" s="49">
        <f t="shared" si="2"/>
        <v>129920.25000000001</v>
      </c>
      <c r="E20" s="49">
        <f t="shared" si="2"/>
        <v>130719.91666666666</v>
      </c>
      <c r="F20" s="49">
        <f t="shared" si="2"/>
        <v>131725</v>
      </c>
      <c r="G20" s="49">
        <f t="shared" si="2"/>
        <v>132564.5</v>
      </c>
      <c r="H20" s="49">
        <f t="shared" si="2"/>
        <v>133344.33333333334</v>
      </c>
      <c r="I20" s="49">
        <f t="shared" si="2"/>
        <v>133930.15536510787</v>
      </c>
      <c r="J20" s="49">
        <f t="shared" si="2"/>
        <v>135278.16666666698</v>
      </c>
      <c r="M20" t="s">
        <v>65</v>
      </c>
    </row>
    <row r="22" spans="1:13">
      <c r="A22" s="51" t="s">
        <v>20</v>
      </c>
      <c r="B22" s="121">
        <f t="shared" ref="B22:J22" si="3">B7</f>
        <v>280007144.18454027</v>
      </c>
      <c r="C22" s="121">
        <f t="shared" si="3"/>
        <v>280340590.02242279</v>
      </c>
      <c r="D22" s="121">
        <f t="shared" si="3"/>
        <v>298239353.11077487</v>
      </c>
      <c r="E22" s="121">
        <f t="shared" si="3"/>
        <v>282418911.50830925</v>
      </c>
      <c r="F22" s="121">
        <f t="shared" si="3"/>
        <v>280928252.86973649</v>
      </c>
      <c r="G22" s="121">
        <f t="shared" si="3"/>
        <v>290599604.11432207</v>
      </c>
      <c r="H22" s="121">
        <f t="shared" si="3"/>
        <v>279483708.99951065</v>
      </c>
      <c r="I22" s="121">
        <f t="shared" si="3"/>
        <v>286323618.03189588</v>
      </c>
      <c r="J22" s="121">
        <f t="shared" si="3"/>
        <v>277349243.30791736</v>
      </c>
    </row>
    <row r="23" spans="1:13">
      <c r="A23" s="51" t="s">
        <v>164</v>
      </c>
      <c r="B23" s="52">
        <f t="shared" ref="B23:J23" si="4">B22/B$15</f>
        <v>88.602319117966871</v>
      </c>
      <c r="C23" s="52">
        <f t="shared" si="4"/>
        <v>87.995900359679709</v>
      </c>
      <c r="D23" s="52">
        <f t="shared" si="4"/>
        <v>91.673755291984932</v>
      </c>
      <c r="E23" s="52">
        <f t="shared" si="4"/>
        <v>88.759621564288523</v>
      </c>
      <c r="F23" s="52">
        <f t="shared" si="4"/>
        <v>87.759507585952392</v>
      </c>
      <c r="G23" s="52">
        <f t="shared" si="4"/>
        <v>89.030817680030538</v>
      </c>
      <c r="H23" s="52">
        <f t="shared" si="4"/>
        <v>87.070134305588539</v>
      </c>
      <c r="I23" s="52">
        <f t="shared" si="4"/>
        <v>87.623063730704658</v>
      </c>
      <c r="J23" s="52">
        <f t="shared" si="4"/>
        <v>87.492685451292246</v>
      </c>
    </row>
    <row r="24" spans="1:13">
      <c r="A24" s="51" t="s">
        <v>165</v>
      </c>
      <c r="B24" s="122">
        <f t="shared" ref="B24:J24" si="5">B22/B$20</f>
        <v>2167.1415102233473</v>
      </c>
      <c r="C24" s="122">
        <f t="shared" si="5"/>
        <v>2164.4913450055096</v>
      </c>
      <c r="D24" s="122">
        <f t="shared" si="5"/>
        <v>2295.5571060768034</v>
      </c>
      <c r="E24" s="122">
        <f t="shared" si="5"/>
        <v>2160.488766440023</v>
      </c>
      <c r="F24" s="122">
        <f t="shared" si="5"/>
        <v>2132.6874387529815</v>
      </c>
      <c r="G24" s="122">
        <f t="shared" si="5"/>
        <v>2192.1374433903652</v>
      </c>
      <c r="H24" s="122">
        <f t="shared" si="5"/>
        <v>2095.9549012169791</v>
      </c>
      <c r="I24" s="122">
        <f t="shared" si="5"/>
        <v>2137.8577307802502</v>
      </c>
      <c r="J24" s="122">
        <f t="shared" si="5"/>
        <v>2050.214385232774</v>
      </c>
    </row>
    <row r="25" spans="1:13">
      <c r="A25" s="51" t="s">
        <v>387</v>
      </c>
      <c r="B25" s="121">
        <f>B15/B20*1000</f>
        <v>24459.196235461655</v>
      </c>
      <c r="C25" s="121">
        <f t="shared" ref="C25:J25" si="6">C15/C20*1000</f>
        <v>24597.63848268201</v>
      </c>
      <c r="D25" s="121">
        <f t="shared" si="6"/>
        <v>25040.504763499142</v>
      </c>
      <c r="E25" s="121">
        <f t="shared" si="6"/>
        <v>24340.8965514255</v>
      </c>
      <c r="F25" s="121">
        <f t="shared" si="6"/>
        <v>24301.497323970394</v>
      </c>
      <c r="G25" s="121">
        <f t="shared" si="6"/>
        <v>24622.23194746708</v>
      </c>
      <c r="H25" s="121">
        <f t="shared" si="6"/>
        <v>24072.030185009738</v>
      </c>
      <c r="I25" s="121">
        <f t="shared" si="6"/>
        <v>24398.344907804309</v>
      </c>
      <c r="J25" s="121">
        <f t="shared" si="6"/>
        <v>23432.98042182214</v>
      </c>
    </row>
    <row r="26" spans="1:13">
      <c r="A26" s="235"/>
      <c r="B26" s="121"/>
      <c r="C26" s="121"/>
      <c r="D26" s="121"/>
      <c r="E26" s="121"/>
      <c r="F26" s="121"/>
      <c r="G26" s="121"/>
      <c r="H26" s="121"/>
      <c r="I26" s="121"/>
      <c r="J26" s="121"/>
    </row>
    <row r="27" spans="1:13">
      <c r="A27" s="757" t="s">
        <v>756</v>
      </c>
      <c r="B27" s="49">
        <v>0</v>
      </c>
      <c r="C27" s="49">
        <v>0</v>
      </c>
      <c r="D27" s="49">
        <v>0</v>
      </c>
      <c r="E27" s="49">
        <v>0</v>
      </c>
      <c r="F27" s="49">
        <v>0</v>
      </c>
      <c r="G27" s="49">
        <f>SUM('2017 Proposed Sch 93 Adj'!S14:S17)</f>
        <v>-2178239.0981891369</v>
      </c>
      <c r="H27" s="49">
        <f>SUM('2018 Proposed Sch 93 Adj'!S14:S17)</f>
        <v>-3187277.0439306675</v>
      </c>
      <c r="I27" s="49">
        <f>SUM('2019 Proposed Sch 93 Adj'!K13:K16)</f>
        <v>-11904081.205272235</v>
      </c>
      <c r="J27" s="49">
        <f>SUM('2020 Proposed Sch 93 Adj'!T13:T16)</f>
        <v>2587425.7148452019</v>
      </c>
    </row>
    <row r="29" spans="1:13">
      <c r="A29" s="51" t="s">
        <v>167</v>
      </c>
      <c r="B29" s="121">
        <f t="shared" ref="B29:J29" si="7">(B22+B27)</f>
        <v>280007144.18454027</v>
      </c>
      <c r="C29" s="121">
        <f t="shared" si="7"/>
        <v>280340590.02242279</v>
      </c>
      <c r="D29" s="121">
        <f t="shared" si="7"/>
        <v>298239353.11077487</v>
      </c>
      <c r="E29" s="121">
        <f t="shared" si="7"/>
        <v>282418911.50830925</v>
      </c>
      <c r="F29" s="121">
        <f t="shared" si="7"/>
        <v>280928252.86973649</v>
      </c>
      <c r="G29" s="121">
        <f t="shared" si="7"/>
        <v>288421365.01613295</v>
      </c>
      <c r="H29" s="121">
        <f t="shared" si="7"/>
        <v>276296431.95558</v>
      </c>
      <c r="I29" s="121">
        <f t="shared" si="7"/>
        <v>274419536.82662362</v>
      </c>
      <c r="J29" s="121">
        <f t="shared" si="7"/>
        <v>279936669.02276254</v>
      </c>
    </row>
    <row r="30" spans="1:13">
      <c r="A30" s="51" t="s">
        <v>168</v>
      </c>
      <c r="B30" s="52">
        <f t="shared" ref="B30:J30" si="8">B29/B$15</f>
        <v>88.602319117966871</v>
      </c>
      <c r="C30" s="52">
        <f t="shared" si="8"/>
        <v>87.995900359679709</v>
      </c>
      <c r="D30" s="52">
        <f t="shared" si="8"/>
        <v>91.673755291984932</v>
      </c>
      <c r="E30" s="52">
        <f t="shared" si="8"/>
        <v>88.759621564288523</v>
      </c>
      <c r="F30" s="52">
        <f t="shared" si="8"/>
        <v>87.759507585952392</v>
      </c>
      <c r="G30" s="52">
        <f t="shared" si="8"/>
        <v>88.363471939469605</v>
      </c>
      <c r="H30" s="52">
        <f t="shared" si="8"/>
        <v>86.077172528755085</v>
      </c>
      <c r="I30" s="52">
        <f t="shared" si="8"/>
        <v>83.980080754746112</v>
      </c>
      <c r="J30" s="52">
        <f t="shared" si="8"/>
        <v>88.308915636374095</v>
      </c>
    </row>
    <row r="31" spans="1:13">
      <c r="A31" s="51" t="s">
        <v>169</v>
      </c>
      <c r="B31" s="122">
        <f t="shared" ref="B31:J31" si="9">B29/B$20</f>
        <v>2167.1415102233473</v>
      </c>
      <c r="C31" s="122">
        <f t="shared" si="9"/>
        <v>2164.4913450055096</v>
      </c>
      <c r="D31" s="122">
        <f t="shared" si="9"/>
        <v>2295.5571060768034</v>
      </c>
      <c r="E31" s="122">
        <f t="shared" si="9"/>
        <v>2160.488766440023</v>
      </c>
      <c r="F31" s="122">
        <f t="shared" si="9"/>
        <v>2132.6874387529815</v>
      </c>
      <c r="G31" s="122">
        <f t="shared" si="9"/>
        <v>2175.7059017771194</v>
      </c>
      <c r="H31" s="122">
        <f t="shared" si="9"/>
        <v>2072.0522953524833</v>
      </c>
      <c r="I31" s="122">
        <f t="shared" si="9"/>
        <v>2048.974975639554</v>
      </c>
      <c r="J31" s="122">
        <f t="shared" si="9"/>
        <v>2069.3410911794972</v>
      </c>
    </row>
    <row r="32" spans="1:13">
      <c r="A32" s="51"/>
      <c r="B32" s="122"/>
      <c r="C32" s="122"/>
      <c r="D32" s="122"/>
      <c r="E32" s="122"/>
      <c r="F32" s="122"/>
      <c r="G32" s="122"/>
      <c r="H32" s="122"/>
      <c r="I32" s="122"/>
      <c r="J32" s="122"/>
    </row>
    <row r="33" spans="1:12">
      <c r="A33" s="235"/>
      <c r="B33" s="121"/>
      <c r="C33" s="121"/>
      <c r="D33" s="121"/>
      <c r="E33" s="121"/>
      <c r="F33" s="121"/>
      <c r="G33" s="121"/>
      <c r="H33" s="121"/>
      <c r="I33" s="121"/>
      <c r="J33" s="121"/>
    </row>
    <row r="34" spans="1:12">
      <c r="A34" s="757" t="s">
        <v>757</v>
      </c>
      <c r="B34" s="49">
        <v>0</v>
      </c>
      <c r="C34" s="49">
        <v>0</v>
      </c>
      <c r="D34" s="49">
        <v>0</v>
      </c>
      <c r="E34" s="49">
        <v>0</v>
      </c>
      <c r="F34" s="49">
        <v>0</v>
      </c>
      <c r="G34" s="49">
        <f>SUM('2017 Proposed Sch 93 Adj'!G25)+G27</f>
        <v>397090.60174692282</v>
      </c>
      <c r="H34" s="49">
        <f>SUM('2018 Proposed Sch 93 Adj'!G22)+H27</f>
        <v>308706.95606933255</v>
      </c>
      <c r="I34" s="49">
        <f>-SUM('2019 Proposed Sch 93 Adj'!D13:D16)+I27</f>
        <v>-158484.70527223498</v>
      </c>
      <c r="J34" s="49">
        <f>J27</f>
        <v>2587425.7148452019</v>
      </c>
    </row>
    <row r="36" spans="1:12">
      <c r="A36" s="51" t="s">
        <v>167</v>
      </c>
      <c r="B36" s="121">
        <f>(B22+B34)</f>
        <v>280007144.18454027</v>
      </c>
      <c r="C36" s="121">
        <f t="shared" ref="C36:J36" si="10">(C22+C34)</f>
        <v>280340590.02242279</v>
      </c>
      <c r="D36" s="121">
        <f t="shared" si="10"/>
        <v>298239353.11077487</v>
      </c>
      <c r="E36" s="121">
        <f t="shared" si="10"/>
        <v>282418911.50830925</v>
      </c>
      <c r="F36" s="121">
        <f t="shared" si="10"/>
        <v>280928252.86973649</v>
      </c>
      <c r="G36" s="121">
        <f t="shared" si="10"/>
        <v>290996694.71606898</v>
      </c>
      <c r="H36" s="121">
        <f t="shared" si="10"/>
        <v>279792415.95558</v>
      </c>
      <c r="I36" s="121">
        <f t="shared" si="10"/>
        <v>286165133.32662362</v>
      </c>
      <c r="J36" s="121">
        <f t="shared" si="10"/>
        <v>279936669.02276254</v>
      </c>
    </row>
    <row r="37" spans="1:12">
      <c r="A37" s="51" t="s">
        <v>168</v>
      </c>
      <c r="B37" s="52">
        <f t="shared" ref="B37:J37" si="11">B36/B$15</f>
        <v>88.602319117966871</v>
      </c>
      <c r="C37" s="52">
        <f t="shared" si="11"/>
        <v>87.995900359679709</v>
      </c>
      <c r="D37" s="52">
        <f t="shared" si="11"/>
        <v>91.673755291984932</v>
      </c>
      <c r="E37" s="52">
        <f t="shared" si="11"/>
        <v>88.759621564288523</v>
      </c>
      <c r="F37" s="52">
        <f t="shared" si="11"/>
        <v>87.759507585952392</v>
      </c>
      <c r="G37" s="52">
        <f t="shared" si="11"/>
        <v>89.152474077582539</v>
      </c>
      <c r="H37" s="52">
        <f t="shared" si="11"/>
        <v>87.166308627241321</v>
      </c>
      <c r="I37" s="52">
        <f t="shared" si="11"/>
        <v>87.574562962497453</v>
      </c>
      <c r="J37" s="52">
        <f t="shared" si="11"/>
        <v>88.308915636374095</v>
      </c>
    </row>
    <row r="38" spans="1:12">
      <c r="A38" s="51" t="s">
        <v>169</v>
      </c>
      <c r="B38" s="122">
        <f t="shared" ref="B38:J38" si="12">B36/B$20</f>
        <v>2167.1415102233473</v>
      </c>
      <c r="C38" s="122">
        <f t="shared" si="12"/>
        <v>2164.4913450055096</v>
      </c>
      <c r="D38" s="122">
        <f t="shared" si="12"/>
        <v>2295.5571060768034</v>
      </c>
      <c r="E38" s="122">
        <f t="shared" si="12"/>
        <v>2160.488766440023</v>
      </c>
      <c r="F38" s="122">
        <f t="shared" si="12"/>
        <v>2132.6874387529815</v>
      </c>
      <c r="G38" s="122">
        <f t="shared" si="12"/>
        <v>2195.1328954287837</v>
      </c>
      <c r="H38" s="122">
        <f t="shared" si="12"/>
        <v>2098.2700123908276</v>
      </c>
      <c r="I38" s="122">
        <f t="shared" si="12"/>
        <v>2136.6743923092376</v>
      </c>
      <c r="J38" s="122">
        <f t="shared" si="12"/>
        <v>2069.3410911794972</v>
      </c>
    </row>
    <row r="39" spans="1:12">
      <c r="A39" s="51"/>
      <c r="B39" s="122"/>
      <c r="C39" s="122"/>
      <c r="D39" s="122"/>
      <c r="E39" s="122"/>
      <c r="F39" s="122"/>
      <c r="G39" s="122"/>
      <c r="H39" s="122"/>
      <c r="I39" s="122"/>
      <c r="J39" s="122"/>
    </row>
    <row r="40" spans="1:12">
      <c r="A40" s="51" t="s">
        <v>385</v>
      </c>
      <c r="L40" t="s">
        <v>65</v>
      </c>
    </row>
    <row r="41" spans="1:12">
      <c r="A41" s="51"/>
    </row>
    <row r="42" spans="1:12">
      <c r="A42" s="51" t="s">
        <v>20</v>
      </c>
      <c r="B42" s="121">
        <f>-'Jun 2012 - ROO Table 2'!N36-'Jun 2012 - ROO Table 2'!N66-'Jun 2012 - ROO Table 2'!N95-'Jun 2012 - ROO Table 2'!N115-'Jun 2012 - ROO Table 2'!N135</f>
        <v>-668000</v>
      </c>
      <c r="C42" s="121">
        <f>-'Jun 2013 - ROO Table 2'!N36-'Jun 2013 - ROO Table 2'!N66-'Jun 2013 - ROO Table 2'!N95-'Jun 2013 - ROO Table 2'!N115-'Jun 2013 - ROO Table 2'!N135</f>
        <v>-2185000</v>
      </c>
      <c r="D42" s="121">
        <f>-'Jun 2014 - ROO Table 2'!M36-'Jun 2014 - ROO Table 2'!M66-'Jun 2014 - ROO Table 2'!M95-'Jun 2014 - ROO Table 2'!M115-'Jun 2014 - ROO Table 2'!M135</f>
        <v>-113000</v>
      </c>
      <c r="E42" s="121">
        <f>-'Jun 2015 - ROO Table 2'!Q36-'Jun 2015 - ROO Table 2'!Q66-'Jun 2015 - ROO Table 2'!Q95-'Jun 2015 - ROO Table 2'!Q115-'Jun 2015 - ROO Table 2'!Q135</f>
        <v>-3372000</v>
      </c>
      <c r="F42" s="121">
        <f>-'Jun 2016 - ROO Table 2'!M36-'Jun 2016 - ROO Table 2'!M66-'Jun 2016 - ROO Table 2'!M95-'Jun 2016 - ROO Table 2'!M115-'Jun 2016 - ROO Table 2'!M135</f>
        <v>4650000</v>
      </c>
      <c r="G42" s="121">
        <f>-'Jun 2017 - ROO Table 2'!O37-'Jun 2017 - ROO Table 2'!O67-'Jun 2017 - ROO Table 2'!O97-'Jun 2017 - ROO Table 2'!O117-'Jun 2017 - ROO Table 2'!O137</f>
        <v>-2715000</v>
      </c>
      <c r="H42" s="121">
        <f>-'Jun 2018 - ROO Table 2'!O34-'Jun 2018 - ROO Table 2'!O63-'Jun 2018 - ROO Table 2'!O93-'Jun 2018 - ROO Table 2'!O114-'Jun 2018 - ROO Table 2'!O134</f>
        <v>-466000</v>
      </c>
      <c r="I42" s="121">
        <f>-'Jun 2019 - ROO Table 2'!Q36-'Jun 2019 - ROO Table 2'!Q67-'Jun 2019 - ROO Table 2'!Q98-'Jun 2019 - ROO Table 2'!Q120-'Jun 2019 - ROO Table 2'!Q140</f>
        <v>-3778000</v>
      </c>
      <c r="J42" s="121">
        <f>-'Jun 2020 - ROO Table 2'!O34-'Jun 2020 - ROO Table 2'!O63-'Jun 2020 - ROO Table 2'!O93-'Jun 2020 - ROO Table 2'!O114-'Jun 2020 - ROO Table 2'!O134</f>
        <v>-267000</v>
      </c>
    </row>
    <row r="43" spans="1:12">
      <c r="A43" s="51" t="s">
        <v>386</v>
      </c>
      <c r="B43" s="121">
        <f>(-'Jun 2012 - ROO Table 2'!I36-'Jun 2012 - ROO Table 2'!I66-'Jun 2012 - ROO Table 2'!I95-'Jun 2012 - ROO Table 2'!I115-'Jun 2012 - ROO Table 2'!I135)/1000</f>
        <v>-8805</v>
      </c>
      <c r="C43" s="121">
        <f>(-'Jun 2013 - ROO Table 2'!I36-'Jun 2013 - ROO Table 2'!I66-'Jun 2013 - ROO Table 2'!I95-'Jun 2013 - ROO Table 2'!I115-'Jun 2013 - ROO Table 2'!I135)/1000</f>
        <v>-31973</v>
      </c>
      <c r="D43" s="121">
        <f>(-'Jun 2014 - ROO Table 2'!H36-'Jun 2014 - ROO Table 2'!H66-'Jun 2014 - ROO Table 2'!H95-'Jun 2014 - ROO Table 2'!H115-'Jun 2014 - ROO Table 2'!H135)/1000</f>
        <v>8240</v>
      </c>
      <c r="E43" s="121">
        <f>(-'Jun 2015 - ROO Table 2'!L36-'Jun 2015 - ROO Table 2'!L66-'Jun 2015 - ROO Table 2'!L95-'Jun 2015 - ROO Table 2'!L115-'Jun 2015 - ROO Table 2'!L135)/1000</f>
        <v>-35682</v>
      </c>
      <c r="F43" s="121">
        <f>(-'Jun 2016 - ROO Table 2'!H36-'Jun 2016 - ROO Table 2'!H66-'Jun 2016 - ROO Table 2'!H95-'Jun 2016 - ROO Table 2'!H115-'Jun 2016 - ROO Table 2'!H135)/1000</f>
        <v>60708</v>
      </c>
      <c r="G43" s="121">
        <f>(-'Jun 2017 - ROO Table 2'!I37-'Jun 2017 - ROO Table 2'!I67-'Jun 2017 - ROO Table 2'!I97-'Jun 2017 - ROO Table 2'!I117-'Jun 2017 - ROO Table 2'!I137)/1000</f>
        <v>-26175</v>
      </c>
      <c r="H43" s="121">
        <f>(-'Jun 2018 - ROO Table 2'!I34-'Jun 2018 - ROO Table 2'!I63-'Jun 2018 - ROO Table 2'!I93-'Jun 2018 - ROO Table 2'!I114-'Jun 2018 - ROO Table 2'!I134)/1000</f>
        <v>9912</v>
      </c>
      <c r="I43" s="121">
        <f>(-'Jun 2019 - ROO Table 2'!L36-'Jun 2019 - ROO Table 2'!L67-'Jun 2019 - ROO Table 2'!L98-'Jun 2019 - ROO Table 2'!L120-'Jun 2019 - ROO Table 2'!L140)/1000</f>
        <v>-16096</v>
      </c>
      <c r="J43" s="121">
        <f>(-'Jun 2020 - ROO Table 2'!I34-'Jun 2020 - ROO Table 2'!I63-'Jun 2020 - ROO Table 2'!I93-'Jun 2020 - ROO Table 2'!I114-'Jun 2020 - ROO Table 2'!I134)/1000</f>
        <v>-18027</v>
      </c>
    </row>
    <row r="44" spans="1:12">
      <c r="A44" s="51" t="s">
        <v>164</v>
      </c>
      <c r="B44" s="237">
        <f>B42/B43</f>
        <v>75.865985235661554</v>
      </c>
      <c r="C44" s="237">
        <f t="shared" ref="C44:J44" si="13">C42/C43</f>
        <v>68.338910956119221</v>
      </c>
      <c r="D44" s="237">
        <f t="shared" si="13"/>
        <v>-13.71359223300971</v>
      </c>
      <c r="E44" s="237">
        <f t="shared" si="13"/>
        <v>94.501429292080047</v>
      </c>
      <c r="F44" s="237">
        <f t="shared" si="13"/>
        <v>76.596165250049424</v>
      </c>
      <c r="G44" s="237">
        <f t="shared" si="13"/>
        <v>103.72492836676217</v>
      </c>
      <c r="H44" s="237">
        <f t="shared" si="13"/>
        <v>-47.013720742534304</v>
      </c>
      <c r="I44" s="237">
        <f t="shared" si="13"/>
        <v>234.71669980119285</v>
      </c>
      <c r="J44" s="237">
        <f t="shared" si="13"/>
        <v>14.811116658345815</v>
      </c>
    </row>
    <row r="46" spans="1:12">
      <c r="B46" s="694" t="s">
        <v>730</v>
      </c>
      <c r="C46" s="694" t="s">
        <v>730</v>
      </c>
      <c r="F46" t="s">
        <v>65</v>
      </c>
      <c r="G46" s="238"/>
      <c r="H46" s="238"/>
      <c r="I46" s="238"/>
    </row>
    <row r="47" spans="1:12">
      <c r="A47" s="51" t="s">
        <v>729</v>
      </c>
      <c r="B47" s="694" t="s">
        <v>6</v>
      </c>
      <c r="C47" s="694" t="s">
        <v>735</v>
      </c>
    </row>
    <row r="48" spans="1:12">
      <c r="A48" s="235" t="s">
        <v>398</v>
      </c>
      <c r="B48" s="236">
        <v>2.3400000000000001E-2</v>
      </c>
    </row>
    <row r="49" spans="1:5">
      <c r="A49" s="235" t="s">
        <v>731</v>
      </c>
      <c r="B49" s="236">
        <v>1.6899999999999998E-2</v>
      </c>
    </row>
    <row r="50" spans="1:5">
      <c r="A50" s="235" t="s">
        <v>732</v>
      </c>
      <c r="B50" s="236">
        <v>0.03</v>
      </c>
    </row>
    <row r="51" spans="1:5">
      <c r="A51" s="235" t="s">
        <v>733</v>
      </c>
      <c r="B51" s="236">
        <v>5.6000000000000001E-2</v>
      </c>
      <c r="E51" t="s">
        <v>65</v>
      </c>
    </row>
    <row r="52" spans="1:5">
      <c r="A52" s="235" t="s">
        <v>734</v>
      </c>
      <c r="B52" s="236">
        <v>1.4999999999999999E-2</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E309A-1349-4544-917F-62D2DD756B71}">
  <sheetPr transitionEvaluation="1" transitionEntry="1">
    <pageSetUpPr fitToPage="1"/>
  </sheetPr>
  <dimension ref="B1:AE60"/>
  <sheetViews>
    <sheetView view="pageBreakPreview" topLeftCell="B1" zoomScale="70" zoomScaleNormal="55" zoomScaleSheetLayoutView="70" workbookViewId="0">
      <selection activeCell="B1" sqref="B1"/>
    </sheetView>
  </sheetViews>
  <sheetFormatPr defaultColWidth="11.28515625" defaultRowHeight="15.75"/>
  <cols>
    <col min="1" max="1" width="0" style="574" hidden="1" customWidth="1"/>
    <col min="2" max="2" width="5.140625" style="574" customWidth="1"/>
    <col min="3" max="3" width="2.28515625" style="574" customWidth="1"/>
    <col min="4" max="4" width="39.85546875" style="575" customWidth="1"/>
    <col min="5" max="5" width="2.28515625" style="575" customWidth="1"/>
    <col min="6" max="6" width="6.28515625" style="575" bestFit="1" customWidth="1"/>
    <col min="7" max="7" width="2.28515625" style="575" customWidth="1"/>
    <col min="8" max="8" width="9.85546875" style="574" bestFit="1" customWidth="1"/>
    <col min="9" max="9" width="2.28515625" style="574" customWidth="1"/>
    <col min="10" max="10" width="11.7109375" style="574" bestFit="1" customWidth="1"/>
    <col min="11" max="11" width="3.28515625" style="574" customWidth="1"/>
    <col min="12" max="12" width="11.140625" style="574" bestFit="1" customWidth="1"/>
    <col min="13" max="13" width="3" style="574" customWidth="1"/>
    <col min="14" max="14" width="11.140625" style="574" bestFit="1" customWidth="1"/>
    <col min="15" max="15" width="2.85546875" style="574" customWidth="1"/>
    <col min="16" max="16" width="8.85546875" style="574" bestFit="1" customWidth="1"/>
    <col min="17" max="17" width="9.7109375" style="574" bestFit="1" customWidth="1"/>
    <col min="18" max="18" width="2.140625" style="574" customWidth="1"/>
    <col min="19" max="19" width="11.140625" style="574" bestFit="1" customWidth="1"/>
    <col min="20" max="20" width="2.85546875" style="574" customWidth="1"/>
    <col min="21" max="21" width="8.85546875" style="574" bestFit="1" customWidth="1"/>
    <col min="22" max="22" width="9.7109375" style="574" bestFit="1" customWidth="1"/>
    <col min="23" max="24" width="13" style="574" bestFit="1" customWidth="1"/>
    <col min="25" max="25" width="2.28515625" style="574" customWidth="1"/>
    <col min="26" max="26" width="3.42578125" style="574" customWidth="1"/>
    <col min="27" max="27" width="8" style="574" customWidth="1"/>
    <col min="28" max="28" width="0.140625" style="574" customWidth="1"/>
    <col min="29" max="29" width="11.28515625" style="574" customWidth="1"/>
    <col min="30" max="30" width="15" style="574" bestFit="1" customWidth="1"/>
    <col min="31" max="16384" width="11.28515625" style="574"/>
  </cols>
  <sheetData>
    <row r="1" spans="2:28" ht="18.75">
      <c r="C1" s="646"/>
      <c r="D1" s="647"/>
      <c r="N1" s="574" t="s">
        <v>65</v>
      </c>
      <c r="S1" s="574" t="s">
        <v>65</v>
      </c>
    </row>
    <row r="2" spans="2:28">
      <c r="B2" s="577" t="s">
        <v>644</v>
      </c>
      <c r="C2" s="577"/>
      <c r="D2" s="577"/>
      <c r="E2" s="577"/>
      <c r="F2" s="577"/>
      <c r="G2" s="577"/>
      <c r="H2" s="577"/>
      <c r="I2" s="577"/>
      <c r="J2" s="577"/>
      <c r="K2" s="577"/>
      <c r="L2" s="577"/>
      <c r="M2" s="577"/>
      <c r="N2" s="577"/>
      <c r="O2" s="577"/>
      <c r="P2" s="577"/>
      <c r="Q2" s="577"/>
      <c r="R2" s="577"/>
      <c r="S2" s="577"/>
      <c r="T2" s="577"/>
      <c r="U2" s="577"/>
      <c r="V2" s="576" t="s">
        <v>645</v>
      </c>
      <c r="W2" s="581"/>
      <c r="X2" s="581"/>
      <c r="Y2" s="581"/>
    </row>
    <row r="3" spans="2:28">
      <c r="B3" s="578" t="s">
        <v>388</v>
      </c>
      <c r="C3" s="578"/>
      <c r="D3" s="578"/>
      <c r="E3" s="578"/>
      <c r="F3" s="578"/>
      <c r="G3" s="578"/>
      <c r="H3" s="578"/>
      <c r="I3" s="578"/>
      <c r="J3" s="578"/>
      <c r="K3" s="578"/>
      <c r="L3" s="578"/>
      <c r="M3" s="578"/>
      <c r="N3" s="578"/>
      <c r="O3" s="578"/>
      <c r="P3" s="578"/>
      <c r="Q3" s="578"/>
      <c r="R3" s="578"/>
      <c r="S3" s="578"/>
      <c r="T3" s="578"/>
      <c r="U3" s="578"/>
      <c r="V3" s="576" t="s">
        <v>719</v>
      </c>
      <c r="W3" s="580"/>
      <c r="X3" s="580"/>
      <c r="Y3" s="580"/>
      <c r="Z3" s="580"/>
      <c r="AA3" s="580"/>
      <c r="AB3" s="580"/>
    </row>
    <row r="4" spans="2:28">
      <c r="B4" s="578" t="s">
        <v>720</v>
      </c>
      <c r="C4" s="578"/>
      <c r="D4" s="578"/>
      <c r="E4" s="578"/>
      <c r="F4" s="578"/>
      <c r="G4" s="578"/>
      <c r="H4" s="578"/>
      <c r="I4" s="578"/>
      <c r="J4" s="578"/>
      <c r="K4" s="578"/>
      <c r="L4" s="578"/>
      <c r="M4" s="578"/>
      <c r="N4" s="578"/>
      <c r="O4" s="578"/>
      <c r="P4" s="578"/>
      <c r="Q4" s="578"/>
      <c r="R4" s="578"/>
      <c r="S4" s="578"/>
      <c r="T4" s="578"/>
      <c r="U4" s="578"/>
      <c r="V4" s="576" t="s">
        <v>721</v>
      </c>
      <c r="W4" s="580"/>
      <c r="X4" s="580"/>
      <c r="Y4" s="580"/>
      <c r="Z4" s="580"/>
      <c r="AA4" s="580"/>
      <c r="AB4" s="580"/>
    </row>
    <row r="5" spans="2:28">
      <c r="B5" s="578" t="s">
        <v>649</v>
      </c>
      <c r="C5" s="578"/>
      <c r="D5" s="578"/>
      <c r="E5" s="578"/>
      <c r="F5" s="578"/>
      <c r="G5" s="578"/>
      <c r="H5" s="578"/>
      <c r="I5" s="578"/>
      <c r="J5" s="578"/>
      <c r="K5" s="578"/>
      <c r="L5" s="578"/>
      <c r="M5" s="578"/>
      <c r="N5" s="578"/>
      <c r="O5" s="578"/>
      <c r="P5" s="578"/>
      <c r="Q5" s="578"/>
      <c r="R5" s="578"/>
      <c r="S5" s="578"/>
      <c r="T5" s="578"/>
      <c r="U5" s="578"/>
      <c r="V5" s="576" t="s">
        <v>722</v>
      </c>
      <c r="W5" s="580"/>
      <c r="X5" s="580"/>
      <c r="Y5" s="580"/>
      <c r="Z5" s="580"/>
      <c r="AA5" s="580"/>
      <c r="AB5" s="580"/>
    </row>
    <row r="6" spans="2:28">
      <c r="B6" s="578" t="s">
        <v>651</v>
      </c>
      <c r="C6" s="578"/>
      <c r="D6" s="578"/>
      <c r="E6" s="578"/>
      <c r="F6" s="578"/>
      <c r="G6" s="578"/>
      <c r="H6" s="578"/>
      <c r="I6" s="578"/>
      <c r="J6" s="578"/>
      <c r="K6" s="578"/>
      <c r="L6" s="578"/>
      <c r="M6" s="578"/>
      <c r="N6" s="578"/>
      <c r="O6" s="578"/>
      <c r="P6" s="578"/>
      <c r="Q6" s="578"/>
      <c r="R6" s="578"/>
      <c r="S6" s="578"/>
      <c r="T6" s="578"/>
      <c r="U6" s="578"/>
      <c r="V6" s="580"/>
      <c r="W6" s="580"/>
      <c r="X6" s="580"/>
      <c r="Y6" s="580"/>
      <c r="Z6" s="580"/>
      <c r="AA6" s="580"/>
      <c r="AB6" s="580"/>
    </row>
    <row r="7" spans="2:28">
      <c r="B7" s="577" t="s">
        <v>390</v>
      </c>
      <c r="C7" s="577"/>
      <c r="D7" s="577"/>
      <c r="E7" s="577"/>
      <c r="F7" s="577"/>
      <c r="G7" s="577"/>
      <c r="H7" s="577"/>
      <c r="I7" s="577"/>
      <c r="J7" s="577"/>
      <c r="K7" s="577"/>
      <c r="L7" s="577"/>
      <c r="M7" s="577"/>
      <c r="N7" s="577"/>
      <c r="O7" s="577"/>
      <c r="P7" s="577"/>
      <c r="Q7" s="577"/>
      <c r="R7" s="577"/>
      <c r="S7" s="577"/>
      <c r="T7" s="577"/>
      <c r="U7" s="577"/>
      <c r="V7" s="581"/>
      <c r="W7" s="581"/>
      <c r="X7" s="581"/>
      <c r="Y7" s="581"/>
      <c r="Z7" s="581"/>
      <c r="AA7" s="581"/>
      <c r="AB7" s="581"/>
    </row>
    <row r="8" spans="2:28">
      <c r="B8" s="576"/>
      <c r="C8" s="576"/>
      <c r="D8" s="576"/>
      <c r="E8" s="576"/>
      <c r="F8" s="576"/>
      <c r="G8" s="576"/>
      <c r="H8" s="576"/>
      <c r="I8" s="576"/>
      <c r="J8" s="576"/>
      <c r="K8" s="576"/>
      <c r="L8" s="576"/>
      <c r="M8" s="576"/>
      <c r="N8" s="576"/>
      <c r="O8" s="576"/>
      <c r="P8" s="576"/>
      <c r="Q8" s="576"/>
      <c r="R8" s="581"/>
      <c r="S8" s="581"/>
      <c r="T8" s="581"/>
      <c r="U8" s="581"/>
      <c r="V8" s="581"/>
      <c r="W8" s="581"/>
      <c r="X8" s="581"/>
      <c r="Y8" s="581"/>
      <c r="Z8" s="581"/>
      <c r="AA8" s="581"/>
      <c r="AB8" s="581"/>
    </row>
    <row r="9" spans="2:28">
      <c r="L9" s="579"/>
      <c r="M9" s="582"/>
      <c r="N9" s="774" t="s">
        <v>723</v>
      </c>
      <c r="O9" s="775"/>
      <c r="P9" s="775"/>
      <c r="Q9" s="776"/>
      <c r="R9" s="582"/>
      <c r="S9" s="774" t="s">
        <v>724</v>
      </c>
      <c r="T9" s="775"/>
      <c r="U9" s="775"/>
      <c r="V9" s="776"/>
      <c r="W9" s="688" t="s">
        <v>397</v>
      </c>
      <c r="X9" s="688" t="s">
        <v>398</v>
      </c>
      <c r="Y9" s="582"/>
      <c r="Z9" s="582"/>
      <c r="AA9" s="582"/>
      <c r="AB9" s="582"/>
    </row>
    <row r="10" spans="2:28">
      <c r="L10" s="583" t="s">
        <v>653</v>
      </c>
      <c r="M10" s="584"/>
      <c r="N10" s="777" t="s">
        <v>175</v>
      </c>
      <c r="O10" s="778"/>
      <c r="P10" s="778"/>
      <c r="Q10" s="779"/>
      <c r="R10" s="584"/>
      <c r="S10" s="777" t="s">
        <v>175</v>
      </c>
      <c r="T10" s="778"/>
      <c r="U10" s="778"/>
      <c r="V10" s="779"/>
      <c r="W10" s="583" t="s">
        <v>175</v>
      </c>
      <c r="X10" s="583" t="s">
        <v>175</v>
      </c>
      <c r="Y10" s="584"/>
      <c r="Z10" s="584"/>
      <c r="AA10" s="584"/>
      <c r="AB10" s="584"/>
    </row>
    <row r="11" spans="2:28">
      <c r="F11" s="586" t="s">
        <v>657</v>
      </c>
      <c r="G11" s="586"/>
      <c r="L11" s="583" t="s">
        <v>659</v>
      </c>
      <c r="M11" s="587"/>
      <c r="N11" s="583" t="s">
        <v>659</v>
      </c>
      <c r="O11" s="583"/>
      <c r="P11" s="574" t="s">
        <v>65</v>
      </c>
      <c r="S11" s="583" t="s">
        <v>659</v>
      </c>
      <c r="T11" s="583"/>
      <c r="U11" s="574" t="s">
        <v>65</v>
      </c>
      <c r="W11" s="583" t="s">
        <v>654</v>
      </c>
      <c r="X11" s="583" t="s">
        <v>654</v>
      </c>
      <c r="Z11" s="583"/>
      <c r="AB11" s="583"/>
    </row>
    <row r="12" spans="2:28">
      <c r="B12" s="583" t="s">
        <v>187</v>
      </c>
      <c r="F12" s="586" t="s">
        <v>662</v>
      </c>
      <c r="G12" s="586"/>
      <c r="H12" s="583" t="s">
        <v>658</v>
      </c>
      <c r="L12" s="583" t="s">
        <v>14</v>
      </c>
      <c r="M12" s="583"/>
      <c r="N12" s="649" t="s">
        <v>14</v>
      </c>
      <c r="O12" s="583"/>
      <c r="P12" s="587" t="s">
        <v>135</v>
      </c>
      <c r="Q12" s="583" t="s">
        <v>659</v>
      </c>
      <c r="R12" s="583"/>
      <c r="S12" s="649" t="s">
        <v>14</v>
      </c>
      <c r="T12" s="583"/>
      <c r="U12" s="587" t="s">
        <v>135</v>
      </c>
      <c r="V12" s="583" t="s">
        <v>659</v>
      </c>
      <c r="W12" s="583" t="s">
        <v>664</v>
      </c>
      <c r="X12" s="583" t="s">
        <v>664</v>
      </c>
      <c r="Y12" s="583"/>
      <c r="Z12" s="583"/>
      <c r="AA12" s="583"/>
      <c r="AB12" s="583"/>
    </row>
    <row r="13" spans="2:28">
      <c r="B13" s="589" t="s">
        <v>195</v>
      </c>
      <c r="D13" s="590" t="s">
        <v>666</v>
      </c>
      <c r="F13" s="590" t="s">
        <v>195</v>
      </c>
      <c r="G13" s="586"/>
      <c r="H13" s="585" t="s">
        <v>663</v>
      </c>
      <c r="J13" s="585" t="s">
        <v>386</v>
      </c>
      <c r="L13" s="591" t="s">
        <v>667</v>
      </c>
      <c r="M13" s="583"/>
      <c r="N13" s="650" t="s">
        <v>667</v>
      </c>
      <c r="O13" s="592"/>
      <c r="P13" s="593" t="s">
        <v>667</v>
      </c>
      <c r="Q13" s="585" t="s">
        <v>668</v>
      </c>
      <c r="R13" s="583"/>
      <c r="S13" s="650" t="s">
        <v>667</v>
      </c>
      <c r="T13" s="592"/>
      <c r="U13" s="593" t="s">
        <v>667</v>
      </c>
      <c r="V13" s="585" t="s">
        <v>668</v>
      </c>
      <c r="W13" s="591" t="s">
        <v>669</v>
      </c>
      <c r="X13" s="591" t="s">
        <v>669</v>
      </c>
      <c r="Y13" s="583"/>
      <c r="Z13" s="583"/>
      <c r="AA13" s="583"/>
      <c r="AB13" s="583"/>
    </row>
    <row r="14" spans="2:28">
      <c r="B14" s="595"/>
      <c r="D14" s="587" t="s">
        <v>670</v>
      </c>
      <c r="F14" s="587" t="s">
        <v>671</v>
      </c>
      <c r="G14" s="586"/>
      <c r="H14" s="587" t="s">
        <v>672</v>
      </c>
      <c r="J14" s="587" t="s">
        <v>673</v>
      </c>
      <c r="L14" s="587" t="s">
        <v>674</v>
      </c>
      <c r="M14" s="587"/>
      <c r="N14" s="587" t="s">
        <v>675</v>
      </c>
      <c r="O14" s="587"/>
      <c r="P14" s="587" t="s">
        <v>676</v>
      </c>
      <c r="Q14" s="587" t="s">
        <v>677</v>
      </c>
      <c r="R14" s="587"/>
      <c r="S14" s="587" t="s">
        <v>678</v>
      </c>
      <c r="T14" s="587"/>
      <c r="U14" s="587" t="s">
        <v>679</v>
      </c>
      <c r="V14" s="587" t="s">
        <v>725</v>
      </c>
      <c r="W14" s="587" t="s">
        <v>726</v>
      </c>
      <c r="X14" s="587" t="s">
        <v>727</v>
      </c>
      <c r="Y14" s="587"/>
      <c r="Z14" s="587"/>
      <c r="AA14" s="587"/>
      <c r="AB14" s="587"/>
    </row>
    <row r="15" spans="2:28">
      <c r="M15" s="587"/>
      <c r="N15" s="587" t="s">
        <v>65</v>
      </c>
      <c r="Q15" s="587" t="s">
        <v>681</v>
      </c>
      <c r="S15" s="587" t="s">
        <v>65</v>
      </c>
      <c r="V15" s="587" t="s">
        <v>728</v>
      </c>
      <c r="W15" s="587" t="s">
        <v>682</v>
      </c>
      <c r="X15" s="587" t="s">
        <v>682</v>
      </c>
    </row>
    <row r="16" spans="2:28">
      <c r="D16" s="596" t="s">
        <v>23</v>
      </c>
    </row>
    <row r="17" spans="2:31">
      <c r="B17" s="583">
        <v>1</v>
      </c>
      <c r="D17" s="575" t="s">
        <v>377</v>
      </c>
      <c r="F17" s="597" t="s">
        <v>708</v>
      </c>
      <c r="G17" s="597"/>
      <c r="H17" s="598">
        <f>'[96]Exhibit No.__(JRS-11) p1-8'!C89/12</f>
        <v>105258.64978493931</v>
      </c>
      <c r="J17" s="598">
        <f>'[96]Exhibit No.__(JRS-11) p1-8'!C101/1000</f>
        <v>1569786.6374891768</v>
      </c>
      <c r="L17" s="599">
        <f>'[96]Exhibit No.__(JRS-11) p1-8'!F101/1000</f>
        <v>142933.87703273332</v>
      </c>
      <c r="M17" s="600"/>
      <c r="N17" s="599">
        <f>'[96]Exhibit No.__(JRS-11) p1-8'!I101/1000</f>
        <v>145355.24003273333</v>
      </c>
      <c r="O17" s="599"/>
      <c r="P17" s="599">
        <f>('[96]Rate Design Work eff 10-14-16'!I100-'[96]Rate Design Work eff 10-14-16'!F100)/1000</f>
        <v>2421.3629999999998</v>
      </c>
      <c r="Q17" s="600">
        <f>P17/L17</f>
        <v>1.6940441624244774E-2</v>
      </c>
      <c r="R17" s="600"/>
      <c r="S17" s="599">
        <f>'[96]Exhibit No.__(JRS-12) p1-8'!I101/1000</f>
        <v>148768.01803273332</v>
      </c>
      <c r="T17" s="599"/>
      <c r="U17" s="599">
        <f>('[96]Rate Design Work eff 9-15-17'!I100-'[96]Rate Design Work eff 9-15-17'!F100)/1000</f>
        <v>3412.7779999999998</v>
      </c>
      <c r="V17" s="600">
        <f>U17/N17</f>
        <v>2.3478878361945933E-2</v>
      </c>
      <c r="W17" s="604">
        <f>N17/J17*100</f>
        <v>9.2595539139780403</v>
      </c>
      <c r="X17" s="604">
        <f>S17/J17*100</f>
        <v>9.4769578540102088</v>
      </c>
      <c r="Y17" s="600"/>
      <c r="Z17" s="600"/>
      <c r="AA17" s="574" t="s">
        <v>65</v>
      </c>
      <c r="AB17" s="606"/>
      <c r="AC17" s="607" t="s">
        <v>65</v>
      </c>
      <c r="AD17" s="574" t="s">
        <v>65</v>
      </c>
    </row>
    <row r="18" spans="2:31">
      <c r="H18" s="608"/>
      <c r="J18" s="608"/>
      <c r="L18" s="608"/>
      <c r="N18" s="608"/>
      <c r="P18" s="608"/>
      <c r="Q18" s="689"/>
      <c r="S18" s="608"/>
      <c r="U18" s="608"/>
      <c r="V18" s="689"/>
      <c r="W18" s="609"/>
      <c r="X18" s="609"/>
      <c r="AA18" s="614"/>
    </row>
    <row r="19" spans="2:31">
      <c r="Q19" s="628"/>
      <c r="V19" s="628"/>
      <c r="AA19" s="614"/>
    </row>
    <row r="20" spans="2:31">
      <c r="B20" s="618">
        <f>MAX(B$14:B19)+1</f>
        <v>2</v>
      </c>
      <c r="D20" s="596" t="s">
        <v>685</v>
      </c>
      <c r="H20" s="598">
        <f>SUM(H17:H17)</f>
        <v>105258.64978493931</v>
      </c>
      <c r="J20" s="598">
        <f>SUM(J17:J17)</f>
        <v>1569786.6374891768</v>
      </c>
      <c r="K20" s="598"/>
      <c r="L20" s="619">
        <f>SUM(L17:L17)</f>
        <v>142933.87703273332</v>
      </c>
      <c r="M20" s="600"/>
      <c r="N20" s="619">
        <f>SUM(N17:N17)</f>
        <v>145355.24003273333</v>
      </c>
      <c r="O20" s="619"/>
      <c r="P20" s="599">
        <f>SUM(P17)</f>
        <v>2421.3629999999998</v>
      </c>
      <c r="Q20" s="600">
        <f>P20/L20</f>
        <v>1.6940441624244774E-2</v>
      </c>
      <c r="R20" s="600"/>
      <c r="S20" s="619">
        <f>SUM(S17:S17)</f>
        <v>148768.01803273332</v>
      </c>
      <c r="T20" s="619"/>
      <c r="U20" s="599">
        <f>SUM(U17)</f>
        <v>3412.7779999999998</v>
      </c>
      <c r="V20" s="600">
        <f>U20/N20</f>
        <v>2.3478878361945933E-2</v>
      </c>
      <c r="W20" s="604">
        <f>N20/J20*100</f>
        <v>9.2595539139780403</v>
      </c>
      <c r="X20" s="604">
        <f>S20/J20*100</f>
        <v>9.4769578540102088</v>
      </c>
      <c r="Y20" s="600"/>
      <c r="Z20" s="600"/>
      <c r="AA20" s="605"/>
      <c r="AB20" s="606"/>
    </row>
    <row r="21" spans="2:31">
      <c r="J21" s="574" t="s">
        <v>65</v>
      </c>
      <c r="Q21" s="628"/>
      <c r="V21" s="628"/>
      <c r="AA21" s="614"/>
    </row>
    <row r="22" spans="2:31">
      <c r="D22" s="596" t="s">
        <v>686</v>
      </c>
      <c r="H22" s="598"/>
      <c r="Q22" s="628"/>
      <c r="V22" s="628"/>
      <c r="AA22" s="614"/>
    </row>
    <row r="23" spans="2:31">
      <c r="B23" s="618">
        <f>MAX(B$14:B22)+1</f>
        <v>3</v>
      </c>
      <c r="D23" s="575" t="s">
        <v>379</v>
      </c>
      <c r="F23" s="586">
        <v>24</v>
      </c>
      <c r="G23" s="586"/>
      <c r="H23" s="598">
        <f>'[96]Exhibit No.__(JRS-11) p1-8'!C177/12</f>
        <v>19046.041792326934</v>
      </c>
      <c r="J23" s="598">
        <f>'[96]Exhibit No.__(JRS-11) p1-8'!C205/1000</f>
        <v>536266.600352215</v>
      </c>
      <c r="L23" s="599">
        <f>'[96]Exhibit No.__(JRS-11) p1-8'!F205/1000</f>
        <v>48607.124891159161</v>
      </c>
      <c r="M23" s="600"/>
      <c r="N23" s="599">
        <f>'[96]Exhibit No.__(JRS-11) p1-8'!I205/1000</f>
        <v>49430.454891159163</v>
      </c>
      <c r="O23" s="599"/>
      <c r="P23" s="599">
        <f>('[96]Rate Design Work eff 10-14-16'!I204-'[96]Rate Design Work eff 10-14-16'!F204)/1000</f>
        <v>823.33</v>
      </c>
      <c r="Q23" s="600">
        <f>P23/L23</f>
        <v>1.6938463277628466E-2</v>
      </c>
      <c r="R23" s="600"/>
      <c r="S23" s="599">
        <f>'[96]Exhibit No.__(JRS-12) p1-8'!I205/1000</f>
        <v>50590.494891159164</v>
      </c>
      <c r="T23" s="599"/>
      <c r="U23" s="599">
        <f>('[96]Rate Design Work eff 9-15-17'!I204-'[96]Rate Design Work eff 9-15-17'!F204)/1000</f>
        <v>1160.04</v>
      </c>
      <c r="V23" s="600">
        <f>U23/N23</f>
        <v>2.3468123094442284E-2</v>
      </c>
      <c r="W23" s="604">
        <f>N23/J23*100</f>
        <v>9.2175151051163162</v>
      </c>
      <c r="X23" s="604">
        <f t="shared" ref="X23:X30" si="0">S23/J23*100</f>
        <v>9.4338328842280657</v>
      </c>
      <c r="Y23" s="600"/>
      <c r="Z23" s="600"/>
      <c r="AA23" s="605"/>
      <c r="AB23" s="606"/>
      <c r="AD23" s="619"/>
      <c r="AE23" s="433"/>
    </row>
    <row r="24" spans="2:31">
      <c r="B24" s="618">
        <f>MAX(B$14:B23)+1</f>
        <v>4</v>
      </c>
      <c r="D24" s="575" t="s">
        <v>489</v>
      </c>
      <c r="E24" s="621"/>
      <c r="F24" s="586">
        <v>33</v>
      </c>
      <c r="G24" s="586"/>
      <c r="H24" s="598">
        <v>0</v>
      </c>
      <c r="J24" s="598">
        <v>0</v>
      </c>
      <c r="L24" s="599">
        <v>0</v>
      </c>
      <c r="M24" s="600"/>
      <c r="N24" s="599">
        <f>'[96]Exhibit No.__(JRS-11) p1-8'!I597/100</f>
        <v>0</v>
      </c>
      <c r="O24" s="599"/>
      <c r="P24" s="599">
        <f>('[96]Rate Design Work eff 10-14-16'!I596-'[96]Rate Design Work eff 10-14-16'!F596)/1000</f>
        <v>0</v>
      </c>
      <c r="Q24" s="600">
        <f>Q25</f>
        <v>1.6941109731765304E-2</v>
      </c>
      <c r="R24" s="600"/>
      <c r="S24" s="599">
        <f>'[96]Exhibit No.__(JRS-12) p1-8'!I597/1000</f>
        <v>0</v>
      </c>
      <c r="T24" s="599"/>
      <c r="U24" s="599">
        <f>('[96]Rate Design Work eff 9-15-17'!I596-'[96]Rate Design Work eff 9-15-17'!F596)/1000</f>
        <v>0</v>
      </c>
      <c r="V24" s="600">
        <f>V25</f>
        <v>2.3473379082064615E-2</v>
      </c>
      <c r="W24" s="604">
        <v>0</v>
      </c>
      <c r="X24" s="604">
        <v>0</v>
      </c>
      <c r="Y24" s="600"/>
      <c r="Z24" s="600"/>
      <c r="AA24" s="605"/>
      <c r="AB24" s="606"/>
      <c r="AD24" s="619"/>
      <c r="AE24" s="433"/>
    </row>
    <row r="25" spans="2:31">
      <c r="B25" s="618">
        <f>MAX(B$14:B24)+1</f>
        <v>5</v>
      </c>
      <c r="D25" s="575" t="s">
        <v>687</v>
      </c>
      <c r="F25" s="586">
        <v>36</v>
      </c>
      <c r="G25" s="586"/>
      <c r="H25" s="598">
        <f>'[96]Exhibit No.__(JRS-11) p1-8'!C606/12</f>
        <v>1085.852777777774</v>
      </c>
      <c r="J25" s="598">
        <f>'[96]Exhibit No.__(JRS-11) p1-8'!C637/1000</f>
        <v>928614.07790582778</v>
      </c>
      <c r="L25" s="599">
        <f>'[96]Exhibit No.__(JRS-11) p1-8'!F637/1000</f>
        <v>72091.735390272821</v>
      </c>
      <c r="M25" s="600"/>
      <c r="N25" s="599">
        <f>'[96]Exhibit No.__(JRS-11) p1-8'!I637/1000</f>
        <v>73313.049390272819</v>
      </c>
      <c r="O25" s="599"/>
      <c r="P25" s="599">
        <f>('[96]Rate Design Work eff 10-14-16'!I636-'[96]Rate Design Work eff 10-14-16'!F636)/1000</f>
        <v>1221.3140000000001</v>
      </c>
      <c r="Q25" s="600">
        <f t="shared" ref="Q25:Q30" si="1">P25/L25</f>
        <v>1.6941109731765304E-2</v>
      </c>
      <c r="R25" s="600"/>
      <c r="S25" s="599">
        <f>'[96]Exhibit No.__(JRS-12) p1-8'!I637/1000</f>
        <v>75033.954390272833</v>
      </c>
      <c r="T25" s="599"/>
      <c r="U25" s="599">
        <f>('[96]Rate Design Work eff 9-15-17'!I636-'[96]Rate Design Work eff 9-15-17'!F636)/1000</f>
        <v>1720.905</v>
      </c>
      <c r="V25" s="600">
        <f t="shared" ref="V25:V30" si="2">U25/N25</f>
        <v>2.3473379082064615E-2</v>
      </c>
      <c r="W25" s="604">
        <f t="shared" ref="W25:W30" si="3">N25/J25*100</f>
        <v>7.8948888601393357</v>
      </c>
      <c r="X25" s="604">
        <f t="shared" si="0"/>
        <v>8.0802085791641574</v>
      </c>
      <c r="Y25" s="600"/>
      <c r="Z25" s="600"/>
      <c r="AA25" s="605"/>
      <c r="AB25" s="606"/>
      <c r="AD25" s="619"/>
      <c r="AE25" s="433"/>
    </row>
    <row r="26" spans="2:31">
      <c r="B26" s="618">
        <f>MAX(B$14:B25)+1</f>
        <v>6</v>
      </c>
      <c r="D26" s="575" t="s">
        <v>381</v>
      </c>
      <c r="F26" s="586" t="s">
        <v>688</v>
      </c>
      <c r="G26" s="586"/>
      <c r="H26" s="598">
        <f>'[96]Exhibit No.__(JRS-11) p1-8'!C726</f>
        <v>5224.9278642093977</v>
      </c>
      <c r="J26" s="598">
        <f>'[96]Exhibit No.__(JRS-11) p1-8'!C769/1000</f>
        <v>160874.871894949</v>
      </c>
      <c r="L26" s="599">
        <f>'[96]Exhibit No.__(JRS-11) p1-8'!F769/1000</f>
        <v>13779.761</v>
      </c>
      <c r="M26" s="600"/>
      <c r="N26" s="599">
        <f>'[96]Exhibit No.__(JRS-11) p1-8'!I769/1000</f>
        <v>14013.388999999999</v>
      </c>
      <c r="O26" s="599"/>
      <c r="P26" s="599">
        <f>('[96]Rate Design Work eff 10-14-16'!I768-'[96]Rate Design Work eff 10-14-16'!F768)/1000</f>
        <v>233.62799999999999</v>
      </c>
      <c r="Q26" s="600">
        <f t="shared" si="1"/>
        <v>1.6954430486856773E-2</v>
      </c>
      <c r="R26" s="600"/>
      <c r="S26" s="599">
        <f>'[96]Exhibit No.__(JRS-12) p1-8'!I769/1000</f>
        <v>14342.200999999999</v>
      </c>
      <c r="T26" s="599"/>
      <c r="U26" s="599">
        <f>('[96]Rate Design Work eff 9-15-17'!I768-'[96]Rate Design Work eff 9-15-17'!F768)/1000</f>
        <v>328.81200000000001</v>
      </c>
      <c r="V26" s="600">
        <f t="shared" si="2"/>
        <v>2.3464131338964474E-2</v>
      </c>
      <c r="W26" s="604">
        <f t="shared" si="3"/>
        <v>8.7107382495078021</v>
      </c>
      <c r="X26" s="604">
        <f t="shared" si="0"/>
        <v>8.9151281558535942</v>
      </c>
      <c r="Y26" s="600"/>
      <c r="Z26" s="600"/>
      <c r="AA26" s="605"/>
      <c r="AB26" s="606"/>
    </row>
    <row r="27" spans="2:31">
      <c r="B27" s="618">
        <f>MAX(B$14:B26)+1</f>
        <v>7</v>
      </c>
      <c r="D27" s="575" t="s">
        <v>689</v>
      </c>
      <c r="F27" s="586">
        <v>47</v>
      </c>
      <c r="G27" s="586"/>
      <c r="H27" s="598">
        <f>'[96]Exhibit No.__(JRS-11) p1-8'!C883/12</f>
        <v>1</v>
      </c>
      <c r="J27" s="598">
        <f>'[96]Exhibit No.__(JRS-11) p1-8'!C897/1000</f>
        <v>2252.8077291342674</v>
      </c>
      <c r="L27" s="599">
        <f>'[96]Exhibit No.__(JRS-11) p1-8'!F897/1000</f>
        <v>320.24390541901147</v>
      </c>
      <c r="M27" s="600"/>
      <c r="N27" s="599">
        <f>'[96]Exhibit No.__(JRS-11) p1-8'!I897/1000</f>
        <v>325.8169054190115</v>
      </c>
      <c r="O27" s="599"/>
      <c r="P27" s="599">
        <f>('[96]Rate Design Work eff 10-14-16'!I898-'[96]Rate Design Work eff 10-14-16'!F898)/1000</f>
        <v>5.5730000000000004</v>
      </c>
      <c r="Q27" s="600">
        <f t="shared" si="1"/>
        <v>1.7402360843395949E-2</v>
      </c>
      <c r="R27" s="600"/>
      <c r="S27" s="599">
        <f>'[96]Exhibit No.__(JRS-12) p1-8'!I897/1000</f>
        <v>333.5599054190115</v>
      </c>
      <c r="T27" s="599"/>
      <c r="U27" s="599">
        <f>('[96]Rate Design Work eff 9-15-17'!I898-'[96]Rate Design Work eff 9-15-17'!F898)/1000</f>
        <v>7.7430000000000003</v>
      </c>
      <c r="V27" s="600">
        <f t="shared" si="2"/>
        <v>2.376488104582002E-2</v>
      </c>
      <c r="W27" s="604">
        <f t="shared" si="3"/>
        <v>14.462703638903967</v>
      </c>
      <c r="X27" s="604">
        <f t="shared" si="0"/>
        <v>14.806408070483467</v>
      </c>
      <c r="Y27" s="600"/>
      <c r="Z27" s="600"/>
      <c r="AA27" s="605"/>
      <c r="AB27" s="606"/>
    </row>
    <row r="28" spans="2:31">
      <c r="B28" s="618">
        <f>MAX(B$14:B27)+1</f>
        <v>8</v>
      </c>
      <c r="D28" s="575" t="s">
        <v>690</v>
      </c>
      <c r="F28" s="586">
        <v>48</v>
      </c>
      <c r="G28" s="586"/>
      <c r="H28" s="598">
        <f>('[96]Exhibit No.__(JRS-11) p1-8'!C924)/12</f>
        <v>65.154040404040458</v>
      </c>
      <c r="J28" s="598">
        <f>('[96]Exhibit No.__(JRS-11) p1-8'!C934)/1000</f>
        <v>413290.81798306474</v>
      </c>
      <c r="L28" s="599">
        <f>('[96]Exhibit No.__(JRS-11) p1-8'!F934)/1000</f>
        <v>28946.199579258908</v>
      </c>
      <c r="M28" s="600"/>
      <c r="N28" s="599">
        <f>'[96]Exhibit No.__(JRS-11) p1-8'!I934/1000</f>
        <v>29436.674579258906</v>
      </c>
      <c r="O28" s="599"/>
      <c r="P28" s="599">
        <f>('[96]Rate Design Work eff 10-14-16'!I935-'[96]Rate Design Work eff 10-14-16'!F935)/1000</f>
        <v>490.47500000000002</v>
      </c>
      <c r="Q28" s="600">
        <f t="shared" si="1"/>
        <v>1.694436600069063E-2</v>
      </c>
      <c r="R28" s="600"/>
      <c r="S28" s="599">
        <f>'[96]Exhibit No.__(JRS-12) p1-8'!I934/1000</f>
        <v>30127.245579258906</v>
      </c>
      <c r="T28" s="599"/>
      <c r="U28" s="599">
        <f>('[96]Rate Design Work eff 9-15-17'!I935-'[96]Rate Design Work eff 9-15-17'!F935)/1000</f>
        <v>690.57100000000003</v>
      </c>
      <c r="V28" s="600">
        <f t="shared" si="2"/>
        <v>2.3459545273723841E-2</v>
      </c>
      <c r="W28" s="604">
        <f t="shared" si="3"/>
        <v>7.1225087271271343</v>
      </c>
      <c r="X28" s="604">
        <f t="shared" si="0"/>
        <v>7.289599543073666</v>
      </c>
      <c r="Y28" s="600"/>
      <c r="Z28" s="600"/>
      <c r="AA28" s="605"/>
      <c r="AB28" s="606"/>
      <c r="AD28" s="574" t="s">
        <v>65</v>
      </c>
    </row>
    <row r="29" spans="2:31">
      <c r="B29" s="618">
        <f>MAX(B$14:B27)+1</f>
        <v>8</v>
      </c>
      <c r="D29" s="575" t="s">
        <v>691</v>
      </c>
      <c r="F29" s="597" t="s">
        <v>692</v>
      </c>
      <c r="G29" s="586"/>
      <c r="H29" s="598">
        <f>('[96]Exhibit No.__(JRS-11) p1-8'!C1093)/12</f>
        <v>1.0027777777777749</v>
      </c>
      <c r="J29" s="598">
        <f>('[96]Exhibit No.__(JRS-11) p1-8'!C1104)/1000</f>
        <v>459903.50184810511</v>
      </c>
      <c r="L29" s="599">
        <f>('[96]Exhibit No.__(JRS-11) p1-8'!F1104)/1000</f>
        <v>26554.390864840949</v>
      </c>
      <c r="M29" s="600"/>
      <c r="N29" s="599">
        <f>'[96]Exhibit No.__(JRS-11) p1-8'!I1104/1000</f>
        <v>27004.252864840946</v>
      </c>
      <c r="O29" s="599"/>
      <c r="P29" s="599">
        <f>('[96]Rate Design Work eff 10-14-16'!I1104-'[96]Rate Design Work eff 10-14-16'!F1104)/1000</f>
        <v>449.86200000000002</v>
      </c>
      <c r="Q29" s="600">
        <f t="shared" si="1"/>
        <v>1.6941153057878459E-2</v>
      </c>
      <c r="R29" s="600"/>
      <c r="S29" s="599">
        <f>'[96]Exhibit No.__(JRS-12) p1-8'!I1104/1000</f>
        <v>27638.135864840948</v>
      </c>
      <c r="T29" s="599"/>
      <c r="U29" s="599">
        <f>('[96]Rate Design Work eff 9-15-17'!I1104-'[96]Rate Design Work eff 9-15-17'!F1104)/1000</f>
        <v>633.88300000000004</v>
      </c>
      <c r="V29" s="600">
        <f t="shared" si="2"/>
        <v>2.3473450762465063E-2</v>
      </c>
      <c r="W29" s="604">
        <f t="shared" si="3"/>
        <v>5.871721514692835</v>
      </c>
      <c r="X29" s="604">
        <f t="shared" si="0"/>
        <v>6.0095510805588841</v>
      </c>
      <c r="Y29" s="600"/>
      <c r="Z29" s="600"/>
      <c r="AA29" s="605"/>
      <c r="AB29" s="606"/>
    </row>
    <row r="30" spans="2:31">
      <c r="B30" s="618">
        <f>MAX(B$14:B29)+1</f>
        <v>9</v>
      </c>
      <c r="D30" s="575" t="s">
        <v>628</v>
      </c>
      <c r="F30" s="586" t="s">
        <v>693</v>
      </c>
      <c r="G30" s="586"/>
      <c r="H30" s="598">
        <f>'[96]Exhibit No.__(JRS-11) p1-8'!C1224/12</f>
        <v>29.122222222222252</v>
      </c>
      <c r="J30" s="598">
        <f>'[96]Exhibit No.__(JRS-11) p1-8'!C1230/1000</f>
        <v>269.62791580171842</v>
      </c>
      <c r="L30" s="599">
        <f>'[96]Exhibit No.__(JRS-11) p1-8'!F1230/1000</f>
        <v>24.108272947769361</v>
      </c>
      <c r="M30" s="600"/>
      <c r="N30" s="599">
        <f>'[96]Exhibit No.__(JRS-11) p1-8'!I1230/1000</f>
        <v>24.51727294776936</v>
      </c>
      <c r="O30" s="599"/>
      <c r="P30" s="599">
        <f>('[96]Rate Design Work eff 10-14-16'!I1226-'[96]Rate Design Work eff 10-14-16'!F1226)/1000</f>
        <v>0.40899999999999997</v>
      </c>
      <c r="Q30" s="600">
        <f t="shared" si="1"/>
        <v>1.6965130637358369E-2</v>
      </c>
      <c r="R30" s="600"/>
      <c r="S30" s="599">
        <f>'[96]Exhibit No.__(JRS-12) p1-8'!I1230/1000</f>
        <v>25.091272947769362</v>
      </c>
      <c r="T30" s="599"/>
      <c r="U30" s="599">
        <f>('[96]Rate Design Work eff 9-15-17'!I1226-'[96]Rate Design Work eff 9-15-17'!F1226)/1000</f>
        <v>0.57399999999999995</v>
      </c>
      <c r="V30" s="600">
        <f t="shared" si="2"/>
        <v>2.3412065494511854E-2</v>
      </c>
      <c r="W30" s="604">
        <f t="shared" si="3"/>
        <v>9.0930024344360199</v>
      </c>
      <c r="X30" s="604">
        <f t="shared" si="0"/>
        <v>9.3058884029727942</v>
      </c>
      <c r="Y30" s="600"/>
      <c r="Z30" s="600"/>
      <c r="AA30" s="605"/>
      <c r="AB30" s="606"/>
      <c r="AD30" s="574" t="s">
        <v>65</v>
      </c>
    </row>
    <row r="31" spans="2:31">
      <c r="B31" s="583"/>
      <c r="F31" s="586"/>
      <c r="G31" s="586"/>
      <c r="H31" s="608"/>
      <c r="J31" s="608"/>
      <c r="L31" s="608"/>
      <c r="N31" s="608"/>
      <c r="P31" s="608"/>
      <c r="Q31" s="690"/>
      <c r="S31" s="608"/>
      <c r="U31" s="608"/>
      <c r="V31" s="690"/>
      <c r="W31" s="609"/>
      <c r="X31" s="609"/>
      <c r="AA31" s="614"/>
      <c r="AC31" s="574" t="s">
        <v>65</v>
      </c>
    </row>
    <row r="32" spans="2:31">
      <c r="B32" s="583"/>
      <c r="Q32" s="628"/>
      <c r="V32" s="628"/>
      <c r="AA32" s="614"/>
    </row>
    <row r="33" spans="2:30">
      <c r="B33" s="618">
        <f>MAX(B$14:B32)+1</f>
        <v>10</v>
      </c>
      <c r="D33" s="596" t="s">
        <v>694</v>
      </c>
      <c r="H33" s="598">
        <f>SUM(H23:H30)</f>
        <v>25453.101474718143</v>
      </c>
      <c r="J33" s="598">
        <f>SUM(J23:J30)</f>
        <v>2501472.3056290983</v>
      </c>
      <c r="K33" s="598"/>
      <c r="L33" s="599">
        <f>SUM(L23:L30)</f>
        <v>190323.56390389864</v>
      </c>
      <c r="M33" s="600"/>
      <c r="N33" s="599">
        <f>SUM(N23:N30)</f>
        <v>193548.15490389863</v>
      </c>
      <c r="O33" s="619"/>
      <c r="P33" s="599">
        <f>SUM(P23:P30)</f>
        <v>3224.5910000000003</v>
      </c>
      <c r="Q33" s="600">
        <f>P33/L33</f>
        <v>1.6942678740653548E-2</v>
      </c>
      <c r="R33" s="600"/>
      <c r="S33" s="599">
        <f>SUM(S23:S30)</f>
        <v>198090.68290389862</v>
      </c>
      <c r="T33" s="619"/>
      <c r="U33" s="599">
        <f>SUM(U23:U30)</f>
        <v>4542.5279999999993</v>
      </c>
      <c r="V33" s="600">
        <f>U33/N33</f>
        <v>2.3469756155802546E-2</v>
      </c>
      <c r="W33" s="604">
        <f>N33/J33*100</f>
        <v>7.7373694870958394</v>
      </c>
      <c r="X33" s="604">
        <f>S33/J33*100</f>
        <v>7.918963662245325</v>
      </c>
      <c r="Y33" s="600"/>
      <c r="Z33" s="600"/>
      <c r="AA33" s="605"/>
      <c r="AB33" s="606"/>
      <c r="AC33" s="574" t="s">
        <v>65</v>
      </c>
    </row>
    <row r="34" spans="2:30">
      <c r="B34" s="583"/>
      <c r="Q34" s="628"/>
      <c r="V34" s="628"/>
      <c r="AA34" s="614"/>
    </row>
    <row r="35" spans="2:30">
      <c r="B35" s="583"/>
      <c r="D35" s="596" t="s">
        <v>695</v>
      </c>
      <c r="Q35" s="628"/>
      <c r="V35" s="628"/>
      <c r="AA35" s="614"/>
    </row>
    <row r="36" spans="2:30">
      <c r="B36" s="618">
        <f>MAX(B$14:B35)+1</f>
        <v>11</v>
      </c>
      <c r="D36" s="575" t="s">
        <v>696</v>
      </c>
      <c r="F36" s="586" t="s">
        <v>697</v>
      </c>
      <c r="G36" s="586"/>
      <c r="H36" s="598">
        <f>'[96]Exhibit No.__(JRS-11) p1-8'!C24/12-0.3</f>
        <v>2460.6166666666663</v>
      </c>
      <c r="J36" s="598">
        <f>'[96]Exhibit No.__(JRS-11) p1-8'!C27/1000</f>
        <v>3285.7464134232382</v>
      </c>
      <c r="L36" s="599">
        <f>'[96]Exhibit No.__(JRS-11) p1-8'!F27/1000</f>
        <v>469.31262621896536</v>
      </c>
      <c r="M36" s="600"/>
      <c r="N36" s="599">
        <f>'[96]Exhibit No.__(JRS-11) p1-8'!I27/1000</f>
        <v>477.39711350964478</v>
      </c>
      <c r="O36" s="599"/>
      <c r="P36" s="599">
        <f>('[96]Rate Design Work eff 10-14-16'!I27-'[96]Rate Design Work eff 10-14-16'!F27)/1000</f>
        <v>8.0844872906794194</v>
      </c>
      <c r="Q36" s="600">
        <f>P36/L36</f>
        <v>1.7226230105531981E-2</v>
      </c>
      <c r="R36" s="600"/>
      <c r="S36" s="599">
        <f>'[96]Exhibit No.__(JRS-12) p1-8'!I27/1000</f>
        <v>488.55641257909394</v>
      </c>
      <c r="T36" s="599"/>
      <c r="U36" s="599">
        <f>('[96]Rate Design Work eff 9-15-17'!I27-'[96]Rate Design Work eff 9-15-17'!F27)/1000</f>
        <v>11.159299069449188</v>
      </c>
      <c r="V36" s="600">
        <f>U36/N36</f>
        <v>2.3375296485163476E-2</v>
      </c>
      <c r="W36" s="604">
        <f>N36/J36*100</f>
        <v>14.529335299867864</v>
      </c>
      <c r="X36" s="604">
        <f t="shared" ref="X36:X40" si="4">S36/J36*100</f>
        <v>14.868962820234625</v>
      </c>
      <c r="Y36" s="600"/>
      <c r="Z36" s="600"/>
      <c r="AA36" s="605"/>
      <c r="AB36" s="606"/>
    </row>
    <row r="37" spans="2:30">
      <c r="B37" s="618">
        <f>MAX(B$14:B36)+1</f>
        <v>12</v>
      </c>
      <c r="D37" s="575" t="s">
        <v>698</v>
      </c>
      <c r="F37" s="586" t="s">
        <v>699</v>
      </c>
      <c r="G37" s="586"/>
      <c r="H37" s="598">
        <f>'[96]Exhibit No.__(JRS-11) p1-8'!C1135/12</f>
        <v>177</v>
      </c>
      <c r="J37" s="598">
        <f>'[96]Exhibit No.__(JRS-11) p1-8'!C1139/1000</f>
        <v>3932.5577854698172</v>
      </c>
      <c r="L37" s="599">
        <f>'[96]Exhibit No.__(JRS-11) p1-8'!F1139/1000</f>
        <v>768.97320538016254</v>
      </c>
      <c r="M37" s="600"/>
      <c r="N37" s="599">
        <f>'[96]Exhibit No.__(JRS-11) p1-8'!I1139/1000</f>
        <v>782.10020538016261</v>
      </c>
      <c r="O37" s="599"/>
      <c r="P37" s="599">
        <f>('[96]Rate Design Work eff 10-14-16'!I1139-'[96]Rate Design Work eff 10-14-16'!F1139)/1000</f>
        <v>13.127000000000001</v>
      </c>
      <c r="Q37" s="600">
        <f>P37/L37</f>
        <v>1.7070815872589885E-2</v>
      </c>
      <c r="R37" s="600"/>
      <c r="S37" s="599">
        <f>'[96]Exhibit No.__(JRS-12) p1-8'!I1139/1000</f>
        <v>800.33920538016253</v>
      </c>
      <c r="T37" s="599"/>
      <c r="U37" s="599">
        <f>('[96]Rate Design Work eff 9-15-17'!I1139-'[96]Rate Design Work eff 9-15-17'!F1139)/1000</f>
        <v>18.239000000000001</v>
      </c>
      <c r="V37" s="600">
        <f>U37/N37</f>
        <v>2.332054112060283E-2</v>
      </c>
      <c r="W37" s="604">
        <f>N37/J37*100</f>
        <v>19.88782487239984</v>
      </c>
      <c r="X37" s="604">
        <f t="shared" si="4"/>
        <v>20.351619710135985</v>
      </c>
      <c r="Y37" s="600"/>
      <c r="Z37" s="600"/>
      <c r="AA37" s="605"/>
      <c r="AB37" s="606"/>
      <c r="AC37" s="574" t="s">
        <v>65</v>
      </c>
    </row>
    <row r="38" spans="2:30">
      <c r="B38" s="618">
        <f>MAX(B$14:B37)+1</f>
        <v>13</v>
      </c>
      <c r="D38" s="575" t="s">
        <v>698</v>
      </c>
      <c r="F38" s="586">
        <v>52</v>
      </c>
      <c r="G38" s="586"/>
      <c r="H38" s="598">
        <f>'[96]Exhibit No.__(JRS-11) p1-8'!C1151/12</f>
        <v>1.1666666666666667</v>
      </c>
      <c r="J38" s="598">
        <f>'[96]Exhibit No.__(JRS-11) p1-8'!C1156/1000</f>
        <v>212.19525038227087</v>
      </c>
      <c r="L38" s="599">
        <f>'[96]Exhibit No.__(JRS-11) p1-8'!F1156/1000</f>
        <v>36.502141953691478</v>
      </c>
      <c r="M38" s="600"/>
      <c r="N38" s="599">
        <f>'[96]Exhibit No.__(JRS-11) p1-8'!I1156/1000</f>
        <v>37.12014195369148</v>
      </c>
      <c r="O38" s="599"/>
      <c r="P38" s="599">
        <f>('[96]Rate Design Work eff 10-14-16'!I1155-'[96]Rate Design Work eff 10-14-16'!F1155)/1000</f>
        <v>0.61799999999999999</v>
      </c>
      <c r="Q38" s="600">
        <f>P38/L38</f>
        <v>1.6930513304781594E-2</v>
      </c>
      <c r="R38" s="600"/>
      <c r="S38" s="599">
        <f>'[96]Exhibit No.__(JRS-12) p1-8'!I1156/1000</f>
        <v>37.99214195369148</v>
      </c>
      <c r="T38" s="599"/>
      <c r="U38" s="599">
        <f>('[96]Rate Design Work eff 9-15-17'!I1155-'[96]Rate Design Work eff 9-15-17'!F1155)/1000</f>
        <v>0.872</v>
      </c>
      <c r="V38" s="600">
        <f>U38/N38</f>
        <v>2.3491289475343246E-2</v>
      </c>
      <c r="W38" s="604">
        <f>N38/J38*100</f>
        <v>17.493389643179736</v>
      </c>
      <c r="X38" s="604">
        <f t="shared" si="4"/>
        <v>17.904331923192643</v>
      </c>
      <c r="Y38" s="600"/>
      <c r="Z38" s="600"/>
      <c r="AA38" s="605"/>
      <c r="AB38" s="606"/>
    </row>
    <row r="39" spans="2:30">
      <c r="B39" s="618">
        <f>MAX(B$14:B38)+1</f>
        <v>14</v>
      </c>
      <c r="D39" s="575" t="s">
        <v>698</v>
      </c>
      <c r="F39" s="586">
        <v>53</v>
      </c>
      <c r="G39" s="586"/>
      <c r="H39" s="598">
        <f>'[96]Exhibit No.__(JRS-11) p1-8'!C1166/12</f>
        <v>6.7847222222222223</v>
      </c>
      <c r="J39" s="598">
        <f>'[96]Exhibit No.__(JRS-11) p1-8'!C1170/1000</f>
        <v>4656.9131691638522</v>
      </c>
      <c r="L39" s="599">
        <f>'[96]Exhibit No.__(JRS-11) p1-8'!F1170/1000</f>
        <v>325.79118695836257</v>
      </c>
      <c r="M39" s="600"/>
      <c r="N39" s="599">
        <f>'[96]Exhibit No.__(JRS-11) p1-8'!I1170/1000</f>
        <v>331.29827748414397</v>
      </c>
      <c r="O39" s="599"/>
      <c r="P39" s="599">
        <f>('[96]Rate Design Work eff 10-14-16'!I1169-'[96]Rate Design Work eff 10-14-16'!F1169)/1000</f>
        <v>5.5070182750000383</v>
      </c>
      <c r="Q39" s="600">
        <f>P39/L39</f>
        <v>1.6903521321170231E-2</v>
      </c>
      <c r="R39" s="600"/>
      <c r="S39" s="599">
        <f>'[96]Exhibit No.__(JRS-12) p1-8'!I1170/1000</f>
        <v>339.07660882721854</v>
      </c>
      <c r="T39" s="599"/>
      <c r="U39" s="599">
        <f>('[96]Rate Design Work eff 9-15-17'!I1169-'[96]Rate Design Work eff 9-15-17'!F1169)/1000</f>
        <v>7.7782813384425831</v>
      </c>
      <c r="V39" s="600">
        <f>U39/N39</f>
        <v>2.3478182251686637E-2</v>
      </c>
      <c r="W39" s="604">
        <f>N39/J39*100</f>
        <v>7.1141175591991663</v>
      </c>
      <c r="X39" s="604">
        <f t="shared" si="4"/>
        <v>7.2811451815860169</v>
      </c>
      <c r="Y39" s="600"/>
      <c r="Z39" s="600"/>
      <c r="AA39" s="605"/>
      <c r="AB39" s="606"/>
      <c r="AD39" s="574" t="s">
        <v>65</v>
      </c>
    </row>
    <row r="40" spans="2:30">
      <c r="B40" s="618">
        <f>MAX(B$14:B39)+1</f>
        <v>15</v>
      </c>
      <c r="D40" s="575" t="s">
        <v>698</v>
      </c>
      <c r="F40" s="586">
        <v>57</v>
      </c>
      <c r="G40" s="586"/>
      <c r="H40" s="598">
        <f>'[96]Exhibit No.__(JRS-11) p1-8'!C1266/12</f>
        <v>34.833333333333336</v>
      </c>
      <c r="J40" s="598">
        <f>'[96]Exhibit No.__(JRS-11) p1-8'!C1270/1000</f>
        <v>1753.793178375513</v>
      </c>
      <c r="L40" s="599">
        <f>'[96]Exhibit No.__(JRS-11) p1-8'!F1270/1000</f>
        <v>219.70146192102368</v>
      </c>
      <c r="M40" s="600"/>
      <c r="N40" s="599">
        <f>'[96]Exhibit No.__(JRS-11) p1-8'!I1270/1000</f>
        <v>223.41646192102368</v>
      </c>
      <c r="O40" s="599"/>
      <c r="P40" s="599">
        <f>('[96]Rate Design Work eff 10-14-16'!I1266-'[96]Rate Design Work eff 10-14-16'!F1266)/1000</f>
        <v>3.7149999999999999</v>
      </c>
      <c r="Q40" s="600">
        <f>P40/L40</f>
        <v>1.690930942159791E-2</v>
      </c>
      <c r="R40" s="600"/>
      <c r="S40" s="599">
        <f>'[96]Exhibit No.__(JRS-12) p1-8'!I1270/1000</f>
        <v>228.62746192102367</v>
      </c>
      <c r="T40" s="599"/>
      <c r="U40" s="599">
        <f>('[96]Rate Design Work eff 9-15-17'!I1266-'[96]Rate Design Work eff 9-15-17'!F1266)/1000</f>
        <v>5.2110000000000003</v>
      </c>
      <c r="V40" s="600">
        <f>U40/N40</f>
        <v>2.3324154161218684E-2</v>
      </c>
      <c r="W40" s="604">
        <f>N40/J40*100</f>
        <v>12.739042703311673</v>
      </c>
      <c r="X40" s="604">
        <f t="shared" si="4"/>
        <v>13.036170099190064</v>
      </c>
      <c r="Y40" s="600"/>
      <c r="Z40" s="600"/>
      <c r="AA40" s="605"/>
      <c r="AB40" s="606"/>
    </row>
    <row r="41" spans="2:30">
      <c r="B41" s="583"/>
      <c r="H41" s="608"/>
      <c r="J41" s="608"/>
      <c r="L41" s="608"/>
      <c r="N41" s="609"/>
      <c r="P41" s="608"/>
      <c r="Q41" s="690"/>
      <c r="S41" s="609"/>
      <c r="U41" s="608"/>
      <c r="V41" s="690"/>
      <c r="W41" s="609"/>
      <c r="X41" s="609"/>
      <c r="AA41" s="614"/>
    </row>
    <row r="42" spans="2:30">
      <c r="B42" s="583"/>
      <c r="Q42" s="628"/>
      <c r="V42" s="628"/>
      <c r="AA42" s="614"/>
    </row>
    <row r="43" spans="2:30">
      <c r="B43" s="618">
        <f>MAX(B$14:B42)+1</f>
        <v>16</v>
      </c>
      <c r="D43" s="596" t="s">
        <v>700</v>
      </c>
      <c r="H43" s="622">
        <f>SUM(H36:H40)</f>
        <v>2680.4013888888885</v>
      </c>
      <c r="J43" s="622">
        <f>SUM(J36:J40)</f>
        <v>13841.205796814691</v>
      </c>
      <c r="K43" s="598"/>
      <c r="L43" s="623">
        <f>SUM(L36:L40)</f>
        <v>1820.2806224322057</v>
      </c>
      <c r="M43" s="606"/>
      <c r="N43" s="623">
        <f>SUM(N36:N40)</f>
        <v>1851.3322002486666</v>
      </c>
      <c r="O43" s="619"/>
      <c r="P43" s="623">
        <f>SUM(P36:P40)</f>
        <v>31.051505565679459</v>
      </c>
      <c r="Q43" s="691">
        <f>P43/L43</f>
        <v>1.7058636554724921E-2</v>
      </c>
      <c r="R43" s="606"/>
      <c r="S43" s="623">
        <f>SUM(S36:S40)</f>
        <v>1894.5918306611902</v>
      </c>
      <c r="T43" s="619"/>
      <c r="U43" s="623">
        <f>SUM(U36:U40)</f>
        <v>43.259580407891768</v>
      </c>
      <c r="V43" s="691">
        <f>U43/N43</f>
        <v>2.3366730402075458E-2</v>
      </c>
      <c r="W43" s="625">
        <f>N43/J43*100</f>
        <v>13.37551241868478</v>
      </c>
      <c r="X43" s="625">
        <f>S43/J43*100</f>
        <v>13.688054772635466</v>
      </c>
      <c r="Y43" s="606"/>
      <c r="Z43" s="606"/>
      <c r="AA43" s="627"/>
      <c r="AB43" s="606"/>
    </row>
    <row r="44" spans="2:30">
      <c r="B44" s="583"/>
      <c r="D44" s="596"/>
      <c r="H44" s="598"/>
      <c r="J44" s="598"/>
      <c r="K44" s="598"/>
      <c r="L44" s="619"/>
      <c r="M44" s="619"/>
      <c r="N44" s="619"/>
      <c r="O44" s="619"/>
      <c r="P44" s="619"/>
      <c r="Q44" s="628"/>
      <c r="R44" s="619"/>
      <c r="S44" s="619"/>
      <c r="T44" s="619"/>
      <c r="U44" s="619"/>
      <c r="V44" s="628"/>
      <c r="W44" s="619"/>
      <c r="X44" s="619"/>
      <c r="Y44" s="619"/>
      <c r="Z44" s="619"/>
      <c r="AA44" s="614"/>
      <c r="AB44" s="619"/>
    </row>
    <row r="45" spans="2:30" ht="16.5" thickBot="1">
      <c r="B45" s="618">
        <f>MAX(B$14:B44)+1</f>
        <v>17</v>
      </c>
      <c r="D45" s="629" t="s">
        <v>701</v>
      </c>
      <c r="H45" s="630">
        <f>H43+H33+H20</f>
        <v>133392.15264854633</v>
      </c>
      <c r="J45" s="630">
        <f>J43+J33+J20</f>
        <v>4085100.1489150897</v>
      </c>
      <c r="L45" s="631">
        <f>L43+L33+L20</f>
        <v>335077.72155906417</v>
      </c>
      <c r="M45" s="606"/>
      <c r="N45" s="631">
        <f>N43+N33+N20</f>
        <v>340754.72713688063</v>
      </c>
      <c r="O45" s="619"/>
      <c r="P45" s="631">
        <f>P43+P33+P20</f>
        <v>5677.0055055656794</v>
      </c>
      <c r="Q45" s="692">
        <f>P45/L45</f>
        <v>1.6942354386174831E-2</v>
      </c>
      <c r="R45" s="606"/>
      <c r="S45" s="631">
        <f>S43+S33+S20</f>
        <v>348753.29276729317</v>
      </c>
      <c r="T45" s="619"/>
      <c r="U45" s="631">
        <f>U43+U33+U20</f>
        <v>7998.5655804078906</v>
      </c>
      <c r="V45" s="692">
        <f>U45/N45</f>
        <v>2.347308765930892E-2</v>
      </c>
      <c r="W45" s="634">
        <f>N45/J45*100</f>
        <v>8.3414044874120741</v>
      </c>
      <c r="X45" s="634">
        <f>S45/J45*100</f>
        <v>8.5372030073709251</v>
      </c>
      <c r="Y45" s="606"/>
      <c r="Z45" s="606"/>
      <c r="AA45" s="574" t="s">
        <v>65</v>
      </c>
      <c r="AB45" s="606"/>
      <c r="AC45" s="607" t="s">
        <v>65</v>
      </c>
    </row>
    <row r="46" spans="2:30" ht="16.5" thickTop="1">
      <c r="B46" s="780" t="s">
        <v>65</v>
      </c>
      <c r="C46" s="781"/>
      <c r="D46" s="781"/>
      <c r="H46" s="598"/>
      <c r="J46" s="598"/>
      <c r="L46" s="619"/>
      <c r="M46" s="606"/>
      <c r="N46" s="619"/>
      <c r="O46" s="619"/>
      <c r="P46" s="619"/>
      <c r="Q46" s="628"/>
      <c r="R46" s="606"/>
      <c r="S46" s="619"/>
      <c r="T46" s="619"/>
      <c r="U46" s="619"/>
      <c r="V46" s="628"/>
      <c r="W46" s="606"/>
      <c r="X46" s="606"/>
      <c r="Y46" s="606"/>
      <c r="Z46" s="606"/>
      <c r="AA46" s="605"/>
      <c r="AB46" s="606"/>
    </row>
    <row r="47" spans="2:30">
      <c r="B47" s="618">
        <v>18</v>
      </c>
      <c r="D47" s="575" t="s">
        <v>702</v>
      </c>
      <c r="H47" s="598"/>
      <c r="J47" s="598"/>
      <c r="L47" s="601">
        <f>'[96]Exhibit No.__(JRS-11) p1-8'!F1277/1000</f>
        <v>594.93922999999995</v>
      </c>
      <c r="M47" s="635"/>
      <c r="N47" s="601">
        <f>L47</f>
        <v>594.93922999999995</v>
      </c>
      <c r="O47" s="619"/>
      <c r="P47" s="619"/>
      <c r="Q47" s="600"/>
      <c r="R47" s="606"/>
      <c r="S47" s="601">
        <f>N47</f>
        <v>594.93922999999995</v>
      </c>
      <c r="T47" s="619"/>
      <c r="U47" s="619"/>
      <c r="V47" s="600"/>
      <c r="W47" s="604"/>
      <c r="X47" s="604"/>
      <c r="Y47" s="600"/>
      <c r="Z47" s="606"/>
      <c r="AA47" s="605"/>
      <c r="AB47" s="606"/>
    </row>
    <row r="48" spans="2:30">
      <c r="B48" s="618"/>
      <c r="H48" s="598"/>
      <c r="J48" s="598"/>
      <c r="L48" s="619"/>
      <c r="M48" s="635"/>
      <c r="N48" s="601"/>
      <c r="O48" s="619"/>
      <c r="P48" s="619"/>
      <c r="Q48" s="600"/>
      <c r="R48" s="606"/>
      <c r="S48" s="601"/>
      <c r="T48" s="619"/>
      <c r="U48" s="619"/>
      <c r="V48" s="600"/>
      <c r="W48" s="604"/>
      <c r="X48" s="604"/>
      <c r="Y48" s="600"/>
      <c r="Z48" s="606"/>
      <c r="AA48" s="605"/>
      <c r="AB48" s="606"/>
    </row>
    <row r="49" spans="2:25" ht="16.5" thickBot="1">
      <c r="B49" s="618">
        <v>19</v>
      </c>
      <c r="D49" s="636" t="s">
        <v>703</v>
      </c>
      <c r="H49" s="630">
        <f>SUM(H45:H47)</f>
        <v>133392.15264854633</v>
      </c>
      <c r="J49" s="630">
        <f>SUM(J45:J47)</f>
        <v>4085100.1489150897</v>
      </c>
      <c r="L49" s="631">
        <f>SUM(L45:L47)</f>
        <v>335672.66078906419</v>
      </c>
      <c r="N49" s="637">
        <f>SUM(N45:N47)</f>
        <v>341349.66636688064</v>
      </c>
      <c r="O49" s="619"/>
      <c r="P49" s="631">
        <f>SUM(P45:P47)</f>
        <v>5677.0055055656794</v>
      </c>
      <c r="Q49" s="692">
        <f>P49/L49</f>
        <v>1.6912326110266974E-2</v>
      </c>
      <c r="S49" s="637">
        <f>SUM(S45:S47)</f>
        <v>349348.23199729319</v>
      </c>
      <c r="T49" s="619"/>
      <c r="U49" s="631">
        <f>SUM(U45:U47)</f>
        <v>7998.5655804078906</v>
      </c>
      <c r="V49" s="692">
        <f>U49/N49</f>
        <v>2.3432176353179963E-2</v>
      </c>
      <c r="W49" s="634">
        <f>N49/J49*100</f>
        <v>8.3559681262045782</v>
      </c>
      <c r="X49" s="634">
        <f>S49/J49*100</f>
        <v>8.5517666461634274</v>
      </c>
      <c r="Y49" s="600"/>
    </row>
    <row r="50" spans="2:25" ht="18.75" customHeight="1" thickTop="1">
      <c r="P50" s="599" t="s">
        <v>65</v>
      </c>
      <c r="Q50" s="628" t="s">
        <v>65</v>
      </c>
      <c r="U50" s="599" t="s">
        <v>65</v>
      </c>
      <c r="V50" s="628" t="s">
        <v>65</v>
      </c>
    </row>
    <row r="51" spans="2:25" ht="18.75" customHeight="1">
      <c r="L51" s="619">
        <f>L49</f>
        <v>335672.66078906419</v>
      </c>
      <c r="N51" s="619">
        <f>N49</f>
        <v>341349.66636688064</v>
      </c>
      <c r="P51" s="619">
        <f>P49-P27-P28-P29-P30-P43</f>
        <v>4699.6349999999993</v>
      </c>
      <c r="Q51" s="606">
        <f>P51/L51</f>
        <v>1.4000648694333906E-2</v>
      </c>
      <c r="U51" s="619">
        <f>U49-U27-U28-U29-U30-U43</f>
        <v>6622.5349999999989</v>
      </c>
      <c r="V51" s="606">
        <f>U51/N51</f>
        <v>1.9401029655268909E-2</v>
      </c>
    </row>
    <row r="52" spans="2:25">
      <c r="L52" s="638"/>
      <c r="P52" s="619"/>
      <c r="Q52" s="334"/>
      <c r="U52" s="619"/>
      <c r="V52" s="334"/>
    </row>
    <row r="53" spans="2:25">
      <c r="P53" s="299"/>
      <c r="U53" s="299"/>
      <c r="W53" s="619"/>
      <c r="X53" s="619"/>
    </row>
    <row r="54" spans="2:25">
      <c r="P54" s="639"/>
      <c r="Q54" s="640"/>
      <c r="U54" s="639"/>
      <c r="V54" s="640"/>
    </row>
    <row r="55" spans="2:25">
      <c r="P55" s="641"/>
      <c r="Q55" s="432"/>
      <c r="U55" s="641"/>
      <c r="V55" s="432"/>
    </row>
    <row r="56" spans="2:25">
      <c r="N56" s="595"/>
      <c r="P56" s="642"/>
      <c r="Q56" s="643"/>
      <c r="S56" s="595"/>
      <c r="U56" s="642"/>
      <c r="V56" s="643"/>
    </row>
    <row r="57" spans="2:25">
      <c r="N57" s="644"/>
      <c r="Q57" s="615"/>
      <c r="S57" s="644"/>
      <c r="V57" s="615"/>
    </row>
    <row r="58" spans="2:25">
      <c r="Q58" s="645"/>
      <c r="V58" s="645"/>
    </row>
    <row r="60" spans="2:25">
      <c r="N60" s="595"/>
      <c r="S60" s="595"/>
    </row>
  </sheetData>
  <mergeCells count="5">
    <mergeCell ref="N9:Q9"/>
    <mergeCell ref="S9:V9"/>
    <mergeCell ref="N10:Q10"/>
    <mergeCell ref="S10:V10"/>
    <mergeCell ref="B46:D46"/>
  </mergeCells>
  <printOptions horizontalCentered="1"/>
  <pageMargins left="0.25" right="0.25" top="0.5" bottom="0.5" header="0.5" footer="0.25"/>
  <pageSetup scale="67"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261AF-3E1F-4498-A26A-FB8AA9D1D2BD}">
  <sheetPr transitionEvaluation="1" transitionEntry="1">
    <pageSetUpPr fitToPage="1"/>
  </sheetPr>
  <dimension ref="B1:AV58"/>
  <sheetViews>
    <sheetView view="pageBreakPreview" topLeftCell="B1" zoomScale="70" zoomScaleNormal="55" zoomScaleSheetLayoutView="70" workbookViewId="0">
      <selection activeCell="B1" sqref="B1"/>
    </sheetView>
  </sheetViews>
  <sheetFormatPr defaultColWidth="11.28515625" defaultRowHeight="15.75"/>
  <cols>
    <col min="1" max="1" width="0" style="574" hidden="1" customWidth="1"/>
    <col min="2" max="2" width="5.140625" style="574" customWidth="1"/>
    <col min="3" max="3" width="1.7109375" style="574" customWidth="1"/>
    <col min="4" max="4" width="39.85546875" style="575" customWidth="1"/>
    <col min="5" max="5" width="1.7109375" style="575" customWidth="1"/>
    <col min="6" max="6" width="6.28515625" style="575" bestFit="1" customWidth="1"/>
    <col min="7" max="7" width="1.7109375" style="575" customWidth="1"/>
    <col min="8" max="8" width="13" style="574" customWidth="1"/>
    <col min="9" max="9" width="1.7109375" style="574" customWidth="1"/>
    <col min="10" max="10" width="13" style="574" customWidth="1"/>
    <col min="11" max="11" width="1.7109375" style="574" customWidth="1"/>
    <col min="12" max="12" width="13" style="652" customWidth="1"/>
    <col min="13" max="13" width="1.7109375" style="574" customWidth="1"/>
    <col min="14" max="15" width="13" style="574" customWidth="1"/>
    <col min="16" max="16" width="1.7109375" style="574" customWidth="1"/>
    <col min="17" max="17" width="13" style="652" customWidth="1"/>
    <col min="18" max="18" width="1.7109375" style="652" customWidth="1"/>
    <col min="19" max="19" width="1.7109375" style="574" customWidth="1"/>
    <col min="20" max="20" width="13" style="652" customWidth="1"/>
    <col min="21" max="21" width="1.7109375" style="574" customWidth="1"/>
    <col min="22" max="24" width="13" style="574" customWidth="1"/>
    <col min="25" max="25" width="1.7109375" style="574" customWidth="1"/>
    <col min="26" max="26" width="13" style="652" customWidth="1"/>
    <col min="27" max="27" width="1.7109375" style="574" customWidth="1"/>
    <col min="28" max="29" width="9.7109375" style="574" customWidth="1"/>
    <col min="30" max="30" width="1.7109375" style="574" customWidth="1"/>
    <col min="31" max="32" width="9.7109375" style="574" customWidth="1"/>
    <col min="33" max="33" width="9" style="574" customWidth="1"/>
    <col min="34" max="34" width="11" style="574" customWidth="1"/>
    <col min="35" max="35" width="11.140625" style="574" customWidth="1"/>
    <col min="36" max="36" width="9.7109375" style="574" customWidth="1"/>
    <col min="37" max="37" width="3.28515625" style="574" customWidth="1"/>
    <col min="38" max="38" width="14.42578125" style="574" customWidth="1"/>
    <col min="39" max="39" width="4.28515625" style="574" customWidth="1"/>
    <col min="40" max="40" width="13" style="574" bestFit="1" customWidth="1"/>
    <col min="41" max="41" width="2.28515625" style="574" customWidth="1"/>
    <col min="42" max="42" width="9.140625" style="574" customWidth="1"/>
    <col min="43" max="43" width="3.42578125" style="574" customWidth="1"/>
    <col min="44" max="44" width="8" style="574" customWidth="1"/>
    <col min="45" max="45" width="0.140625" style="574" customWidth="1"/>
    <col min="46" max="46" width="11.28515625" style="574" customWidth="1"/>
    <col min="47" max="47" width="15" style="574" bestFit="1" customWidth="1"/>
    <col min="48" max="16384" width="11.28515625" style="574"/>
  </cols>
  <sheetData>
    <row r="1" spans="2:47" ht="18.75">
      <c r="C1" s="646"/>
      <c r="D1" s="647"/>
      <c r="T1" s="652" t="s">
        <v>65</v>
      </c>
    </row>
    <row r="2" spans="2:47">
      <c r="B2" s="577" t="s">
        <v>644</v>
      </c>
      <c r="C2" s="577"/>
      <c r="D2" s="577"/>
      <c r="E2" s="577"/>
      <c r="F2" s="577"/>
      <c r="G2" s="577"/>
      <c r="H2" s="577"/>
      <c r="I2" s="577"/>
      <c r="J2" s="577"/>
      <c r="K2" s="577"/>
      <c r="L2" s="577"/>
      <c r="M2" s="577"/>
      <c r="N2" s="577"/>
      <c r="O2" s="577"/>
      <c r="P2" s="577"/>
      <c r="Q2" s="577"/>
      <c r="R2" s="577"/>
      <c r="S2" s="577"/>
      <c r="T2" s="577"/>
      <c r="U2" s="577"/>
      <c r="V2" s="577"/>
      <c r="W2" s="577"/>
      <c r="X2" s="577"/>
      <c r="Y2" s="577"/>
      <c r="Z2" s="577"/>
      <c r="AA2" s="577"/>
      <c r="AB2" s="577"/>
      <c r="AC2" s="577"/>
      <c r="AD2" s="577"/>
      <c r="AE2" s="577"/>
      <c r="AF2" s="576" t="s">
        <v>645</v>
      </c>
      <c r="AG2" s="581"/>
      <c r="AH2" s="581"/>
      <c r="AI2" s="581"/>
      <c r="AJ2" s="581"/>
      <c r="AK2" s="581"/>
      <c r="AL2" s="581"/>
      <c r="AM2" s="581"/>
      <c r="AN2" s="581"/>
      <c r="AO2" s="581"/>
      <c r="AP2" s="581"/>
    </row>
    <row r="3" spans="2:47">
      <c r="B3" s="577" t="s">
        <v>388</v>
      </c>
      <c r="C3" s="577"/>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8"/>
      <c r="AE3" s="578"/>
      <c r="AF3" s="576" t="s">
        <v>709</v>
      </c>
      <c r="AG3" s="580"/>
      <c r="AH3" s="580"/>
      <c r="AI3" s="580"/>
      <c r="AJ3" s="580"/>
      <c r="AK3" s="580"/>
      <c r="AL3" s="580"/>
      <c r="AM3" s="580"/>
      <c r="AN3" s="580"/>
      <c r="AO3" s="580"/>
      <c r="AP3" s="580"/>
      <c r="AQ3" s="580"/>
      <c r="AR3" s="580"/>
      <c r="AS3" s="580"/>
    </row>
    <row r="4" spans="2:47">
      <c r="B4" s="577" t="s">
        <v>710</v>
      </c>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8"/>
      <c r="AE4" s="578"/>
      <c r="AF4" s="576" t="s">
        <v>711</v>
      </c>
      <c r="AG4" s="580"/>
      <c r="AH4" s="580"/>
      <c r="AI4" s="580"/>
      <c r="AJ4" s="580"/>
      <c r="AK4" s="580"/>
      <c r="AL4" s="580"/>
      <c r="AM4" s="580"/>
      <c r="AN4" s="580"/>
      <c r="AO4" s="580"/>
      <c r="AP4" s="580"/>
      <c r="AQ4" s="580"/>
      <c r="AR4" s="580"/>
      <c r="AS4" s="580"/>
    </row>
    <row r="5" spans="2:47">
      <c r="B5" s="577" t="s">
        <v>649</v>
      </c>
      <c r="C5" s="577"/>
      <c r="D5" s="577"/>
      <c r="E5" s="577"/>
      <c r="F5" s="577"/>
      <c r="G5" s="577"/>
      <c r="H5" s="577"/>
      <c r="I5" s="577"/>
      <c r="J5" s="577"/>
      <c r="K5" s="577"/>
      <c r="L5" s="577"/>
      <c r="M5" s="577"/>
      <c r="N5" s="577"/>
      <c r="O5" s="577"/>
      <c r="P5" s="577"/>
      <c r="Q5" s="577"/>
      <c r="R5" s="577"/>
      <c r="S5" s="577"/>
      <c r="T5" s="577"/>
      <c r="U5" s="577"/>
      <c r="V5" s="577"/>
      <c r="W5" s="577"/>
      <c r="X5" s="577"/>
      <c r="Y5" s="577"/>
      <c r="Z5" s="577"/>
      <c r="AA5" s="577"/>
      <c r="AB5" s="577"/>
      <c r="AC5" s="577"/>
      <c r="AD5" s="578"/>
      <c r="AE5" s="578"/>
      <c r="AF5" s="576" t="s">
        <v>697</v>
      </c>
      <c r="AG5" s="580"/>
      <c r="AH5" s="580"/>
      <c r="AI5" s="580"/>
      <c r="AJ5" s="580"/>
      <c r="AK5" s="580"/>
      <c r="AL5" s="580"/>
      <c r="AM5" s="580"/>
      <c r="AN5" s="580"/>
      <c r="AO5" s="580"/>
      <c r="AP5" s="580"/>
      <c r="AQ5" s="580"/>
      <c r="AR5" s="580"/>
      <c r="AS5" s="580"/>
    </row>
    <row r="6" spans="2:47">
      <c r="B6" s="577" t="s">
        <v>651</v>
      </c>
      <c r="C6" s="577"/>
      <c r="D6" s="577"/>
      <c r="E6" s="577"/>
      <c r="F6" s="577"/>
      <c r="G6" s="577"/>
      <c r="H6" s="577"/>
      <c r="I6" s="577"/>
      <c r="J6" s="577"/>
      <c r="K6" s="577"/>
      <c r="L6" s="577"/>
      <c r="M6" s="577"/>
      <c r="N6" s="577"/>
      <c r="O6" s="577"/>
      <c r="P6" s="577"/>
      <c r="Q6" s="577"/>
      <c r="R6" s="577"/>
      <c r="S6" s="577"/>
      <c r="T6" s="577"/>
      <c r="U6" s="577"/>
      <c r="V6" s="577"/>
      <c r="W6" s="577"/>
      <c r="X6" s="577"/>
      <c r="Y6" s="577"/>
      <c r="Z6" s="577"/>
      <c r="AA6" s="577"/>
      <c r="AB6" s="577"/>
      <c r="AC6" s="577"/>
      <c r="AD6" s="578"/>
      <c r="AE6" s="578"/>
      <c r="AF6" s="579"/>
      <c r="AG6" s="580"/>
      <c r="AH6" s="580"/>
      <c r="AI6" s="580"/>
      <c r="AJ6" s="580"/>
      <c r="AK6" s="580"/>
      <c r="AL6" s="580"/>
      <c r="AM6" s="580"/>
      <c r="AN6" s="580"/>
      <c r="AO6" s="580"/>
      <c r="AP6" s="580"/>
      <c r="AQ6" s="580"/>
      <c r="AR6" s="580"/>
      <c r="AS6" s="580"/>
    </row>
    <row r="7" spans="2:47">
      <c r="B7" s="577" t="s">
        <v>712</v>
      </c>
      <c r="C7" s="577"/>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577"/>
      <c r="AF7" s="576"/>
      <c r="AG7" s="581"/>
      <c r="AH7" s="581"/>
      <c r="AI7" s="581"/>
      <c r="AJ7" s="581"/>
      <c r="AK7" s="581"/>
      <c r="AL7" s="581"/>
      <c r="AM7" s="581"/>
      <c r="AN7" s="581"/>
      <c r="AO7" s="581"/>
      <c r="AP7" s="581"/>
      <c r="AQ7" s="581"/>
      <c r="AR7" s="581"/>
      <c r="AS7" s="581"/>
    </row>
    <row r="8" spans="2:47">
      <c r="L8" s="579"/>
      <c r="M8" s="579"/>
      <c r="N8" s="579"/>
      <c r="O8" s="579"/>
      <c r="P8" s="579"/>
      <c r="Q8" s="653"/>
      <c r="R8" s="653"/>
      <c r="S8" s="582"/>
      <c r="T8" s="579"/>
      <c r="U8" s="582"/>
      <c r="V8" s="582"/>
      <c r="W8" s="582"/>
      <c r="X8" s="582"/>
      <c r="Y8" s="582"/>
      <c r="Z8" s="653"/>
      <c r="AA8" s="579"/>
      <c r="AB8" s="582"/>
      <c r="AC8" s="582"/>
      <c r="AD8" s="582"/>
      <c r="AE8" s="582"/>
      <c r="AF8" s="582"/>
      <c r="AG8" s="582"/>
      <c r="AH8" s="582"/>
      <c r="AI8" s="582"/>
      <c r="AJ8" s="582"/>
      <c r="AK8" s="582"/>
      <c r="AL8" s="583"/>
      <c r="AM8" s="582"/>
      <c r="AN8" s="582"/>
      <c r="AO8" s="582"/>
      <c r="AP8" s="582"/>
      <c r="AQ8" s="582"/>
      <c r="AR8" s="582"/>
      <c r="AS8" s="582"/>
    </row>
    <row r="9" spans="2:47">
      <c r="L9" s="653" t="s">
        <v>653</v>
      </c>
      <c r="M9" s="583"/>
      <c r="N9" s="654" t="s">
        <v>713</v>
      </c>
      <c r="O9" s="655" t="s">
        <v>714</v>
      </c>
      <c r="P9" s="655"/>
      <c r="Q9" s="653" t="s">
        <v>653</v>
      </c>
      <c r="R9" s="653"/>
      <c r="T9" s="653" t="s">
        <v>175</v>
      </c>
      <c r="U9" s="583"/>
      <c r="V9" s="655" t="s">
        <v>214</v>
      </c>
      <c r="W9" s="654" t="s">
        <v>713</v>
      </c>
      <c r="X9" s="655" t="s">
        <v>714</v>
      </c>
      <c r="Y9" s="655"/>
      <c r="Z9" s="653" t="s">
        <v>175</v>
      </c>
      <c r="AK9" s="584"/>
      <c r="AL9" s="583"/>
      <c r="AM9" s="584"/>
      <c r="AN9" s="583"/>
      <c r="AO9" s="584"/>
      <c r="AP9" s="583"/>
      <c r="AQ9" s="584"/>
      <c r="AR9" s="584"/>
      <c r="AS9" s="584"/>
    </row>
    <row r="10" spans="2:47">
      <c r="F10" s="586" t="s">
        <v>657</v>
      </c>
      <c r="G10" s="586"/>
      <c r="L10" s="653" t="s">
        <v>659</v>
      </c>
      <c r="M10" s="655"/>
      <c r="N10" s="655" t="s">
        <v>239</v>
      </c>
      <c r="O10" s="655" t="s">
        <v>153</v>
      </c>
      <c r="P10" s="655"/>
      <c r="Q10" s="653" t="s">
        <v>660</v>
      </c>
      <c r="R10" s="653"/>
      <c r="S10" s="584"/>
      <c r="T10" s="653" t="s">
        <v>659</v>
      </c>
      <c r="U10" s="655"/>
      <c r="V10" s="654" t="s">
        <v>178</v>
      </c>
      <c r="W10" s="655" t="s">
        <v>239</v>
      </c>
      <c r="X10" s="655" t="s">
        <v>153</v>
      </c>
      <c r="Y10" s="655"/>
      <c r="Z10" s="653" t="s">
        <v>660</v>
      </c>
      <c r="AA10" s="583"/>
      <c r="AB10" s="782" t="s">
        <v>659</v>
      </c>
      <c r="AC10" s="782"/>
      <c r="AE10" s="782" t="s">
        <v>660</v>
      </c>
      <c r="AF10" s="782"/>
      <c r="AG10" s="783"/>
      <c r="AH10" s="783"/>
      <c r="AI10" s="783"/>
      <c r="AJ10" s="783"/>
      <c r="AN10" s="583"/>
      <c r="AP10" s="583"/>
      <c r="AQ10" s="583"/>
      <c r="AS10" s="583"/>
    </row>
    <row r="11" spans="2:47">
      <c r="B11" s="583" t="s">
        <v>187</v>
      </c>
      <c r="F11" s="586" t="s">
        <v>662</v>
      </c>
      <c r="G11" s="586"/>
      <c r="H11" s="583" t="s">
        <v>658</v>
      </c>
      <c r="L11" s="653" t="s">
        <v>14</v>
      </c>
      <c r="M11" s="583"/>
      <c r="N11" s="656" t="s">
        <v>132</v>
      </c>
      <c r="O11" s="656" t="s">
        <v>132</v>
      </c>
      <c r="P11" s="656"/>
      <c r="Q11" s="653" t="s">
        <v>14</v>
      </c>
      <c r="R11" s="653"/>
      <c r="S11" s="583"/>
      <c r="T11" s="657" t="s">
        <v>14</v>
      </c>
      <c r="U11" s="649"/>
      <c r="V11" s="656" t="s">
        <v>132</v>
      </c>
      <c r="W11" s="656" t="s">
        <v>132</v>
      </c>
      <c r="X11" s="656" t="s">
        <v>132</v>
      </c>
      <c r="Y11" s="656"/>
      <c r="Z11" s="653" t="s">
        <v>14</v>
      </c>
      <c r="AA11" s="583"/>
      <c r="AB11" s="784" t="s">
        <v>654</v>
      </c>
      <c r="AC11" s="784"/>
      <c r="AD11" s="587"/>
      <c r="AE11" s="784" t="s">
        <v>654</v>
      </c>
      <c r="AF11" s="784"/>
      <c r="AG11" s="587"/>
      <c r="AH11" s="655" t="s">
        <v>153</v>
      </c>
      <c r="AI11" s="587"/>
      <c r="AJ11" s="583"/>
      <c r="AK11" s="583"/>
      <c r="AL11" s="583"/>
      <c r="AM11" s="583"/>
      <c r="AN11" s="583"/>
      <c r="AO11" s="583"/>
      <c r="AP11" s="583"/>
      <c r="AQ11" s="583"/>
      <c r="AR11" s="583"/>
      <c r="AS11" s="583"/>
    </row>
    <row r="12" spans="2:47" ht="18.75">
      <c r="B12" s="589" t="s">
        <v>195</v>
      </c>
      <c r="D12" s="590" t="s">
        <v>666</v>
      </c>
      <c r="F12" s="590" t="s">
        <v>195</v>
      </c>
      <c r="G12" s="586"/>
      <c r="H12" s="585" t="s">
        <v>663</v>
      </c>
      <c r="J12" s="585" t="s">
        <v>386</v>
      </c>
      <c r="L12" s="658" t="s">
        <v>667</v>
      </c>
      <c r="M12" s="592"/>
      <c r="N12" s="659" t="s">
        <v>667</v>
      </c>
      <c r="O12" s="659" t="s">
        <v>667</v>
      </c>
      <c r="P12" s="656"/>
      <c r="Q12" s="660" t="s">
        <v>715</v>
      </c>
      <c r="R12" s="661"/>
      <c r="S12" s="583"/>
      <c r="T12" s="662" t="s">
        <v>667</v>
      </c>
      <c r="U12" s="663"/>
      <c r="V12" s="659" t="s">
        <v>667</v>
      </c>
      <c r="W12" s="659" t="s">
        <v>667</v>
      </c>
      <c r="X12" s="659" t="s">
        <v>667</v>
      </c>
      <c r="Y12" s="656"/>
      <c r="Z12" s="660" t="s">
        <v>715</v>
      </c>
      <c r="AA12" s="592"/>
      <c r="AB12" s="593" t="s">
        <v>667</v>
      </c>
      <c r="AC12" s="585" t="s">
        <v>668</v>
      </c>
      <c r="AD12" s="583"/>
      <c r="AE12" s="664" t="s">
        <v>716</v>
      </c>
      <c r="AF12" s="585" t="s">
        <v>668</v>
      </c>
      <c r="AG12" s="587"/>
      <c r="AH12" s="665"/>
      <c r="AI12" s="587"/>
      <c r="AJ12" s="583"/>
      <c r="AK12" s="583"/>
      <c r="AL12" s="592"/>
      <c r="AM12" s="583"/>
      <c r="AN12" s="592"/>
      <c r="AO12" s="583"/>
      <c r="AP12" s="583"/>
      <c r="AQ12" s="583"/>
      <c r="AR12" s="583"/>
      <c r="AS12" s="583"/>
    </row>
    <row r="13" spans="2:47">
      <c r="B13" s="595"/>
      <c r="D13" s="587" t="s">
        <v>670</v>
      </c>
      <c r="F13" s="587" t="s">
        <v>671</v>
      </c>
      <c r="G13" s="586"/>
      <c r="H13" s="587" t="s">
        <v>672</v>
      </c>
      <c r="J13" s="587" t="s">
        <v>673</v>
      </c>
      <c r="L13" s="666" t="s">
        <v>674</v>
      </c>
      <c r="M13" s="587"/>
      <c r="N13" s="587"/>
      <c r="O13" s="587"/>
      <c r="P13" s="587"/>
      <c r="Q13" s="666"/>
      <c r="R13" s="666"/>
      <c r="S13" s="587"/>
      <c r="T13" s="666" t="s">
        <v>675</v>
      </c>
      <c r="U13" s="587"/>
      <c r="V13" s="587"/>
      <c r="W13" s="587"/>
      <c r="X13" s="587"/>
      <c r="Y13" s="587"/>
      <c r="Z13" s="666"/>
      <c r="AA13" s="587"/>
      <c r="AB13" s="587" t="s">
        <v>676</v>
      </c>
      <c r="AC13" s="587" t="s">
        <v>677</v>
      </c>
      <c r="AD13" s="587"/>
      <c r="AE13" s="587"/>
      <c r="AF13" s="587"/>
      <c r="AG13" s="587"/>
      <c r="AH13" s="665"/>
      <c r="AI13" s="587"/>
      <c r="AJ13" s="587"/>
      <c r="AK13" s="587"/>
      <c r="AL13" s="587"/>
      <c r="AM13" s="587"/>
      <c r="AN13" s="587"/>
      <c r="AO13" s="587"/>
      <c r="AP13" s="587"/>
      <c r="AQ13" s="587"/>
      <c r="AR13" s="587"/>
      <c r="AS13" s="587"/>
    </row>
    <row r="14" spans="2:47">
      <c r="S14" s="587"/>
      <c r="T14" s="666" t="s">
        <v>65</v>
      </c>
      <c r="U14" s="587"/>
      <c r="V14" s="587"/>
      <c r="W14" s="587"/>
      <c r="X14" s="587"/>
      <c r="Y14" s="587"/>
      <c r="Z14" s="666"/>
      <c r="AC14" s="587" t="s">
        <v>681</v>
      </c>
      <c r="AD14" s="587"/>
      <c r="AE14" s="587"/>
      <c r="AF14" s="587"/>
      <c r="AH14" s="665"/>
      <c r="AI14" s="587"/>
      <c r="AJ14" s="587"/>
      <c r="AN14" s="587"/>
      <c r="AP14" s="587"/>
    </row>
    <row r="15" spans="2:47">
      <c r="D15" s="596" t="s">
        <v>23</v>
      </c>
      <c r="AH15" s="665"/>
    </row>
    <row r="16" spans="2:47">
      <c r="B16" s="583">
        <v>1</v>
      </c>
      <c r="D16" s="575" t="s">
        <v>377</v>
      </c>
      <c r="F16" s="597" t="s">
        <v>708</v>
      </c>
      <c r="G16" s="597"/>
      <c r="H16" s="598">
        <v>104635.09245519141</v>
      </c>
      <c r="J16" s="598">
        <v>1572834.8567787264</v>
      </c>
      <c r="L16" s="667">
        <v>140088.11881608813</v>
      </c>
      <c r="M16" s="599"/>
      <c r="N16" s="599">
        <v>0</v>
      </c>
      <c r="O16" s="599">
        <f>J16*AH16</f>
        <v>4451.1226446837964</v>
      </c>
      <c r="P16" s="599"/>
      <c r="Q16" s="667">
        <f>SUM(L16:O16)</f>
        <v>144539.24146077191</v>
      </c>
      <c r="R16" s="667"/>
      <c r="S16" s="600"/>
      <c r="T16" s="667">
        <v>144770.12781608815</v>
      </c>
      <c r="U16" s="599"/>
      <c r="V16" s="599">
        <v>-157.28348567787265</v>
      </c>
      <c r="W16" s="599">
        <v>1042.9513742767115</v>
      </c>
      <c r="X16" s="599">
        <f>O16</f>
        <v>4451.1226446837964</v>
      </c>
      <c r="Y16" s="599"/>
      <c r="Z16" s="667">
        <f>SUM(T16:X16)</f>
        <v>150106.91834937077</v>
      </c>
      <c r="AA16" s="599"/>
      <c r="AB16" s="599">
        <f>T16-L16</f>
        <v>4682.00900000002</v>
      </c>
      <c r="AC16" s="602">
        <f>AB16/L16</f>
        <v>3.3421885021860429E-2</v>
      </c>
      <c r="AD16" s="602"/>
      <c r="AE16" s="599">
        <f>Z16-Q16</f>
        <v>5567.6768885988567</v>
      </c>
      <c r="AF16" s="602">
        <f>AE16/Q16</f>
        <v>3.8520175091066394E-2</v>
      </c>
      <c r="AG16" s="599"/>
      <c r="AH16" s="665">
        <v>2.8300000000000001E-3</v>
      </c>
      <c r="AI16" s="599"/>
      <c r="AJ16" s="668"/>
      <c r="AK16" s="606"/>
      <c r="AL16" s="669"/>
      <c r="AM16" s="606"/>
      <c r="AN16" s="604"/>
      <c r="AO16" s="606"/>
      <c r="AP16" s="333"/>
      <c r="AQ16" s="600"/>
      <c r="AR16" s="574" t="s">
        <v>65</v>
      </c>
      <c r="AS16" s="606"/>
      <c r="AT16" s="607" t="s">
        <v>65</v>
      </c>
      <c r="AU16" s="574" t="s">
        <v>65</v>
      </c>
    </row>
    <row r="17" spans="2:48">
      <c r="H17" s="608"/>
      <c r="J17" s="608"/>
      <c r="L17" s="670"/>
      <c r="N17" s="609"/>
      <c r="O17" s="609"/>
      <c r="P17" s="609"/>
      <c r="Q17" s="671"/>
      <c r="T17" s="670"/>
      <c r="V17" s="609"/>
      <c r="W17" s="609"/>
      <c r="X17" s="672"/>
      <c r="Y17" s="599"/>
      <c r="Z17" s="673"/>
      <c r="AB17" s="672"/>
      <c r="AC17" s="610"/>
      <c r="AD17" s="432"/>
      <c r="AE17" s="608"/>
      <c r="AF17" s="610"/>
      <c r="AH17" s="665"/>
      <c r="AJ17" s="615"/>
      <c r="AL17" s="616"/>
      <c r="AP17" s="617"/>
      <c r="AR17" s="240"/>
    </row>
    <row r="18" spans="2:48">
      <c r="X18" s="599"/>
      <c r="Y18" s="599"/>
      <c r="Z18" s="667"/>
      <c r="AB18" s="599"/>
      <c r="AC18" s="615"/>
      <c r="AD18" s="615"/>
      <c r="AF18" s="615"/>
      <c r="AH18" s="665"/>
      <c r="AJ18" s="615"/>
      <c r="AL18" s="616"/>
      <c r="AP18" s="617"/>
      <c r="AR18" s="240"/>
    </row>
    <row r="19" spans="2:48">
      <c r="B19" s="618">
        <v>2</v>
      </c>
      <c r="D19" s="596" t="s">
        <v>685</v>
      </c>
      <c r="H19" s="598">
        <v>104635.09245519141</v>
      </c>
      <c r="J19" s="598">
        <v>1572834.8567787264</v>
      </c>
      <c r="K19" s="598"/>
      <c r="L19" s="674">
        <v>140088.11881608813</v>
      </c>
      <c r="M19" s="619"/>
      <c r="N19" s="619">
        <v>0</v>
      </c>
      <c r="O19" s="599">
        <f>SUM(O16)</f>
        <v>4451.1226446837964</v>
      </c>
      <c r="P19" s="599"/>
      <c r="Q19" s="667">
        <f>SUM(L19:O19)</f>
        <v>144539.24146077191</v>
      </c>
      <c r="R19" s="667"/>
      <c r="S19" s="600"/>
      <c r="T19" s="674">
        <f>T16</f>
        <v>144770.12781608815</v>
      </c>
      <c r="U19" s="619"/>
      <c r="V19" s="619">
        <v>-157.28348567787265</v>
      </c>
      <c r="W19" s="619">
        <v>1042.9513742767115</v>
      </c>
      <c r="X19" s="599">
        <f>O19</f>
        <v>4451.1226446837964</v>
      </c>
      <c r="Y19" s="599"/>
      <c r="Z19" s="667">
        <f>SUM(T19:X19)</f>
        <v>150106.91834937077</v>
      </c>
      <c r="AA19" s="619"/>
      <c r="AB19" s="599">
        <f>T19-L19</f>
        <v>4682.00900000002</v>
      </c>
      <c r="AC19" s="602">
        <f>AB19/L19</f>
        <v>3.3421885021860429E-2</v>
      </c>
      <c r="AD19" s="602"/>
      <c r="AE19" s="599">
        <f>Z19-Q19</f>
        <v>5567.6768885988567</v>
      </c>
      <c r="AF19" s="602">
        <f>AE19/Q19</f>
        <v>3.8520175091066394E-2</v>
      </c>
      <c r="AG19" s="599"/>
      <c r="AH19" s="665"/>
      <c r="AI19" s="599"/>
      <c r="AJ19" s="668"/>
      <c r="AK19" s="606"/>
      <c r="AL19" s="675"/>
      <c r="AM19" s="606"/>
      <c r="AN19" s="604"/>
      <c r="AO19" s="606"/>
      <c r="AP19" s="333"/>
      <c r="AQ19" s="600"/>
      <c r="AR19" s="333"/>
      <c r="AS19" s="606"/>
    </row>
    <row r="20" spans="2:48">
      <c r="J20" s="574" t="s">
        <v>65</v>
      </c>
      <c r="O20" s="599"/>
      <c r="P20" s="599"/>
      <c r="X20" s="599"/>
      <c r="Y20" s="599"/>
      <c r="Z20" s="667"/>
      <c r="AB20" s="599"/>
      <c r="AC20" s="615"/>
      <c r="AD20" s="615"/>
      <c r="AF20" s="615"/>
      <c r="AH20" s="665"/>
      <c r="AJ20" s="615"/>
      <c r="AL20" s="616"/>
      <c r="AP20" s="617"/>
      <c r="AR20" s="240"/>
    </row>
    <row r="21" spans="2:48">
      <c r="D21" s="596" t="s">
        <v>686</v>
      </c>
      <c r="H21" s="598"/>
      <c r="O21" s="599"/>
      <c r="P21" s="599"/>
      <c r="X21" s="599"/>
      <c r="Y21" s="599"/>
      <c r="Z21" s="667"/>
      <c r="AB21" s="599"/>
      <c r="AC21" s="615"/>
      <c r="AD21" s="615"/>
      <c r="AF21" s="615"/>
      <c r="AH21" s="665"/>
      <c r="AJ21" s="615"/>
      <c r="AL21" s="616"/>
      <c r="AP21" s="617"/>
      <c r="AR21" s="240"/>
    </row>
    <row r="22" spans="2:48">
      <c r="B22" s="618">
        <v>3</v>
      </c>
      <c r="D22" s="575" t="s">
        <v>379</v>
      </c>
      <c r="F22" s="586">
        <v>24</v>
      </c>
      <c r="G22" s="586"/>
      <c r="H22" s="598">
        <v>18788.493749999969</v>
      </c>
      <c r="J22" s="598">
        <v>543201.5574379696</v>
      </c>
      <c r="L22" s="667">
        <v>48473.096458215186</v>
      </c>
      <c r="M22" s="599"/>
      <c r="N22" s="599">
        <v>0</v>
      </c>
      <c r="O22" s="599">
        <f t="shared" ref="O22:O28" si="0">J22*AH22</f>
        <v>1537.2604075494539</v>
      </c>
      <c r="P22" s="599"/>
      <c r="Q22" s="667">
        <f t="shared" ref="Q22:Q28" si="1">SUM(L22:O22)</f>
        <v>50010.356865764639</v>
      </c>
      <c r="R22" s="667"/>
      <c r="S22" s="600"/>
      <c r="T22" s="667">
        <v>49195.665458215182</v>
      </c>
      <c r="U22" s="599"/>
      <c r="V22" s="599">
        <v>-54.32015574379696</v>
      </c>
      <c r="W22" s="599">
        <v>331.735679290311</v>
      </c>
      <c r="X22" s="599">
        <f t="shared" ref="X22:X28" si="2">O22</f>
        <v>1537.2604075494539</v>
      </c>
      <c r="Y22" s="599"/>
      <c r="Z22" s="667">
        <f t="shared" ref="Z22:Z28" si="3">SUM(T22:X22)</f>
        <v>51010.341389311143</v>
      </c>
      <c r="AA22" s="599"/>
      <c r="AB22" s="599">
        <f t="shared" ref="AB22:AB28" si="4">T22-L22</f>
        <v>722.56899999999587</v>
      </c>
      <c r="AC22" s="602">
        <f>AB22/L22</f>
        <v>1.4906598769130941E-2</v>
      </c>
      <c r="AD22" s="602"/>
      <c r="AE22" s="599">
        <f t="shared" ref="AE22:AE28" si="5">Z22-Q22</f>
        <v>999.98452354650362</v>
      </c>
      <c r="AF22" s="602">
        <f>AE22/Q22</f>
        <v>1.9995548646665594E-2</v>
      </c>
      <c r="AG22" s="599"/>
      <c r="AH22" s="665">
        <v>2.8300000000000001E-3</v>
      </c>
      <c r="AI22" s="599"/>
      <c r="AJ22" s="668"/>
      <c r="AK22" s="606"/>
      <c r="AL22" s="669"/>
      <c r="AM22" s="606"/>
      <c r="AN22" s="604"/>
      <c r="AO22" s="606"/>
      <c r="AP22" s="333"/>
      <c r="AQ22" s="600"/>
      <c r="AR22" s="333"/>
      <c r="AS22" s="606"/>
      <c r="AU22" s="619"/>
      <c r="AV22" s="433"/>
    </row>
    <row r="23" spans="2:48">
      <c r="B23" s="618">
        <v>4</v>
      </c>
      <c r="D23" s="575" t="s">
        <v>489</v>
      </c>
      <c r="E23" s="621"/>
      <c r="F23" s="586">
        <v>33</v>
      </c>
      <c r="G23" s="586"/>
      <c r="H23" s="598">
        <v>0</v>
      </c>
      <c r="J23" s="598">
        <v>0</v>
      </c>
      <c r="L23" s="667">
        <v>0</v>
      </c>
      <c r="M23" s="599"/>
      <c r="N23" s="599">
        <v>0</v>
      </c>
      <c r="O23" s="599">
        <f t="shared" si="0"/>
        <v>0</v>
      </c>
      <c r="P23" s="599"/>
      <c r="Q23" s="667">
        <f t="shared" si="1"/>
        <v>0</v>
      </c>
      <c r="R23" s="667"/>
      <c r="S23" s="600"/>
      <c r="T23" s="667">
        <v>0</v>
      </c>
      <c r="U23" s="599"/>
      <c r="V23" s="599">
        <v>0</v>
      </c>
      <c r="W23" s="599">
        <v>0</v>
      </c>
      <c r="X23" s="599">
        <f t="shared" si="2"/>
        <v>0</v>
      </c>
      <c r="Y23" s="599"/>
      <c r="Z23" s="667">
        <f t="shared" si="3"/>
        <v>0</v>
      </c>
      <c r="AA23" s="599"/>
      <c r="AB23" s="599">
        <f t="shared" si="4"/>
        <v>0</v>
      </c>
      <c r="AC23" s="602">
        <f>IFERROR(AB23/L23,0)</f>
        <v>0</v>
      </c>
      <c r="AD23" s="602"/>
      <c r="AE23" s="599">
        <f t="shared" si="5"/>
        <v>0</v>
      </c>
      <c r="AF23" s="602">
        <f>IFERROR(AE23/Q23,0)</f>
        <v>0</v>
      </c>
      <c r="AG23" s="599"/>
      <c r="AH23" s="665"/>
      <c r="AI23" s="599"/>
      <c r="AJ23" s="668"/>
      <c r="AK23" s="606"/>
      <c r="AL23" s="669"/>
      <c r="AM23" s="606"/>
      <c r="AN23" s="604"/>
      <c r="AO23" s="606"/>
      <c r="AP23" s="333"/>
      <c r="AQ23" s="600"/>
      <c r="AR23" s="333"/>
      <c r="AS23" s="606"/>
      <c r="AU23" s="619"/>
      <c r="AV23" s="433"/>
    </row>
    <row r="24" spans="2:48">
      <c r="B24" s="618">
        <v>5</v>
      </c>
      <c r="D24" s="575" t="s">
        <v>687</v>
      </c>
      <c r="F24" s="586">
        <v>36</v>
      </c>
      <c r="G24" s="586"/>
      <c r="H24" s="598">
        <v>1053.9138888888895</v>
      </c>
      <c r="J24" s="598">
        <v>895773.15120793856</v>
      </c>
      <c r="L24" s="667">
        <v>66810.176104031925</v>
      </c>
      <c r="M24" s="599"/>
      <c r="N24" s="599">
        <v>0</v>
      </c>
      <c r="O24" s="599">
        <f t="shared" si="0"/>
        <v>2149.8555628990525</v>
      </c>
      <c r="P24" s="599"/>
      <c r="Q24" s="667">
        <f t="shared" si="1"/>
        <v>68960.031666930983</v>
      </c>
      <c r="R24" s="667"/>
      <c r="S24" s="600"/>
      <c r="T24" s="667">
        <v>69043.070104031925</v>
      </c>
      <c r="U24" s="599"/>
      <c r="V24" s="599">
        <v>-71.661852096635087</v>
      </c>
      <c r="W24" s="599">
        <v>525.60654444842646</v>
      </c>
      <c r="X24" s="599">
        <f t="shared" si="2"/>
        <v>2149.8555628990525</v>
      </c>
      <c r="Y24" s="599"/>
      <c r="Z24" s="667">
        <f t="shared" si="3"/>
        <v>71646.870359282781</v>
      </c>
      <c r="AA24" s="599"/>
      <c r="AB24" s="599">
        <f t="shared" si="4"/>
        <v>2232.8940000000002</v>
      </c>
      <c r="AC24" s="602">
        <f>AB24/L24</f>
        <v>3.342146556421436E-2</v>
      </c>
      <c r="AD24" s="602"/>
      <c r="AE24" s="599">
        <f t="shared" si="5"/>
        <v>2686.8386923517974</v>
      </c>
      <c r="AF24" s="602">
        <f>AE24/Q24</f>
        <v>3.8962260129590996E-2</v>
      </c>
      <c r="AG24" s="599"/>
      <c r="AH24" s="665">
        <v>2.3999999999999998E-3</v>
      </c>
      <c r="AI24" s="599"/>
      <c r="AJ24" s="668"/>
      <c r="AK24" s="606"/>
      <c r="AL24" s="669"/>
      <c r="AM24" s="606"/>
      <c r="AN24" s="604"/>
      <c r="AO24" s="606"/>
      <c r="AP24" s="333"/>
      <c r="AQ24" s="600"/>
      <c r="AR24" s="333"/>
      <c r="AS24" s="606"/>
      <c r="AU24" s="619"/>
      <c r="AV24" s="433"/>
    </row>
    <row r="25" spans="2:48">
      <c r="B25" s="618">
        <v>6</v>
      </c>
      <c r="D25" s="575" t="s">
        <v>381</v>
      </c>
      <c r="F25" s="586" t="s">
        <v>688</v>
      </c>
      <c r="G25" s="586"/>
      <c r="H25" s="598">
        <v>5247.0299819759166</v>
      </c>
      <c r="J25" s="598">
        <v>148533.3665584703</v>
      </c>
      <c r="L25" s="667">
        <v>12666.289000000001</v>
      </c>
      <c r="M25" s="599"/>
      <c r="N25" s="599">
        <v>0</v>
      </c>
      <c r="O25" s="599">
        <f t="shared" si="0"/>
        <v>399.55475604228513</v>
      </c>
      <c r="P25" s="599"/>
      <c r="Q25" s="667">
        <f t="shared" si="1"/>
        <v>13065.843756042286</v>
      </c>
      <c r="R25" s="667"/>
      <c r="S25" s="600"/>
      <c r="T25" s="667">
        <v>12854.989</v>
      </c>
      <c r="U25" s="599"/>
      <c r="V25" s="599">
        <v>-13.368002990262326</v>
      </c>
      <c r="W25" s="599">
        <v>87.512004690856969</v>
      </c>
      <c r="X25" s="599">
        <f t="shared" si="2"/>
        <v>399.55475604228513</v>
      </c>
      <c r="Y25" s="599"/>
      <c r="Z25" s="667">
        <f t="shared" si="3"/>
        <v>13328.68775774288</v>
      </c>
      <c r="AA25" s="599"/>
      <c r="AB25" s="599">
        <f t="shared" si="4"/>
        <v>188.69999999999891</v>
      </c>
      <c r="AC25" s="602">
        <f>AB25/L25</f>
        <v>1.4897812611096975E-2</v>
      </c>
      <c r="AD25" s="602"/>
      <c r="AE25" s="599">
        <f t="shared" si="5"/>
        <v>262.84400170059416</v>
      </c>
      <c r="AF25" s="602">
        <f>AE25/Q25</f>
        <v>2.0116879292930639E-2</v>
      </c>
      <c r="AG25" s="599"/>
      <c r="AH25" s="665">
        <v>2.6900000000000001E-3</v>
      </c>
      <c r="AI25" s="599"/>
      <c r="AJ25" s="668"/>
      <c r="AK25" s="606"/>
      <c r="AL25" s="669"/>
      <c r="AM25" s="606"/>
      <c r="AN25" s="604"/>
      <c r="AO25" s="606"/>
      <c r="AP25" s="333"/>
      <c r="AQ25" s="600"/>
      <c r="AR25" s="333"/>
      <c r="AS25" s="606"/>
    </row>
    <row r="26" spans="2:48">
      <c r="B26" s="618">
        <v>7</v>
      </c>
      <c r="D26" s="575" t="s">
        <v>689</v>
      </c>
      <c r="F26" s="586">
        <v>47</v>
      </c>
      <c r="G26" s="586"/>
      <c r="H26" s="598">
        <v>1</v>
      </c>
      <c r="J26" s="598">
        <v>1994.5324465218168</v>
      </c>
      <c r="L26" s="667">
        <v>292.12801280278654</v>
      </c>
      <c r="M26" s="599"/>
      <c r="N26" s="599">
        <v>0</v>
      </c>
      <c r="O26" s="599">
        <f t="shared" si="0"/>
        <v>3.8693929462523249</v>
      </c>
      <c r="P26" s="599"/>
      <c r="Q26" s="667">
        <f t="shared" si="1"/>
        <v>295.99740574903888</v>
      </c>
      <c r="R26" s="667"/>
      <c r="S26" s="600"/>
      <c r="T26" s="667">
        <v>302.01501280278654</v>
      </c>
      <c r="U26" s="599"/>
      <c r="V26" s="599">
        <v>-0.11967194679130902</v>
      </c>
      <c r="W26" s="599">
        <v>2.6116244344569117</v>
      </c>
      <c r="X26" s="599">
        <f t="shared" si="2"/>
        <v>3.8693929462523249</v>
      </c>
      <c r="Y26" s="599"/>
      <c r="Z26" s="667">
        <f t="shared" si="3"/>
        <v>308.3763582367045</v>
      </c>
      <c r="AA26" s="599"/>
      <c r="AB26" s="599">
        <f t="shared" si="4"/>
        <v>9.8870000000000005</v>
      </c>
      <c r="AC26" s="602">
        <f>AB26/L26</f>
        <v>3.3844751501714558E-2</v>
      </c>
      <c r="AD26" s="602"/>
      <c r="AE26" s="599">
        <f t="shared" si="5"/>
        <v>12.378952487665629</v>
      </c>
      <c r="AF26" s="602">
        <f>AE26/Q26</f>
        <v>4.1821151966990926E-2</v>
      </c>
      <c r="AG26" s="599"/>
      <c r="AH26" s="665">
        <v>1.9400000000000001E-3</v>
      </c>
      <c r="AI26" s="599"/>
      <c r="AJ26" s="668"/>
      <c r="AK26" s="606"/>
      <c r="AL26" s="669"/>
      <c r="AM26" s="606"/>
      <c r="AN26" s="604"/>
      <c r="AO26" s="606"/>
      <c r="AP26" s="333"/>
      <c r="AQ26" s="600"/>
      <c r="AR26" s="333"/>
      <c r="AS26" s="606"/>
    </row>
    <row r="27" spans="2:48">
      <c r="B27" s="618">
        <v>8</v>
      </c>
      <c r="D27" s="575" t="s">
        <v>690</v>
      </c>
      <c r="F27" s="586">
        <v>48</v>
      </c>
      <c r="G27" s="586"/>
      <c r="H27" s="598">
        <v>62.012626262626249</v>
      </c>
      <c r="J27" s="598">
        <v>834884.0372572965</v>
      </c>
      <c r="L27" s="667">
        <v>50976.274610443281</v>
      </c>
      <c r="M27" s="599"/>
      <c r="N27" s="599">
        <v>0</v>
      </c>
      <c r="O27" s="599">
        <f t="shared" si="0"/>
        <v>1619.6750322791554</v>
      </c>
      <c r="P27" s="599"/>
      <c r="Q27" s="667">
        <f t="shared" si="1"/>
        <v>52595.949642722437</v>
      </c>
      <c r="R27" s="667"/>
      <c r="S27" s="600"/>
      <c r="T27" s="667">
        <v>52679.245610443271</v>
      </c>
      <c r="U27" s="599"/>
      <c r="V27" s="599">
        <v>-50.093042235437792</v>
      </c>
      <c r="W27" s="599">
        <f>205.087649617824+256.794296381944</f>
        <v>461.88194599976799</v>
      </c>
      <c r="X27" s="599">
        <f t="shared" si="2"/>
        <v>1619.6750322791554</v>
      </c>
      <c r="Y27" s="599"/>
      <c r="Z27" s="667">
        <f t="shared" si="3"/>
        <v>54710.70954648676</v>
      </c>
      <c r="AA27" s="599"/>
      <c r="AB27" s="599">
        <f t="shared" si="4"/>
        <v>1702.9709999999905</v>
      </c>
      <c r="AC27" s="602">
        <f>AB27/L27</f>
        <v>3.3407129356037922E-2</v>
      </c>
      <c r="AD27" s="602"/>
      <c r="AE27" s="599">
        <f t="shared" si="5"/>
        <v>2114.7599037643231</v>
      </c>
      <c r="AF27" s="602">
        <f>AE27/Q27</f>
        <v>4.0207657017880975E-2</v>
      </c>
      <c r="AG27" s="599"/>
      <c r="AH27" s="665">
        <v>1.9400000000000001E-3</v>
      </c>
      <c r="AI27" s="599"/>
      <c r="AJ27" s="668"/>
      <c r="AK27" s="606"/>
      <c r="AL27" s="669"/>
      <c r="AM27" s="606"/>
      <c r="AN27" s="604"/>
      <c r="AO27" s="606"/>
      <c r="AP27" s="333"/>
      <c r="AQ27" s="600"/>
      <c r="AR27" s="333"/>
      <c r="AS27" s="606"/>
      <c r="AU27" s="574" t="s">
        <v>65</v>
      </c>
    </row>
    <row r="28" spans="2:48">
      <c r="B28" s="618">
        <v>9</v>
      </c>
      <c r="D28" s="575" t="s">
        <v>628</v>
      </c>
      <c r="F28" s="586" t="s">
        <v>693</v>
      </c>
      <c r="G28" s="586"/>
      <c r="H28" s="598">
        <v>29.977777777777749</v>
      </c>
      <c r="J28" s="598">
        <v>294.55045303791917</v>
      </c>
      <c r="L28" s="667">
        <v>25.790024491772925</v>
      </c>
      <c r="M28" s="599"/>
      <c r="N28" s="599">
        <v>0</v>
      </c>
      <c r="O28" s="599">
        <f t="shared" si="0"/>
        <v>0.86597833193148233</v>
      </c>
      <c r="P28" s="599"/>
      <c r="Q28" s="667">
        <f t="shared" si="1"/>
        <v>26.656002823704409</v>
      </c>
      <c r="R28" s="667"/>
      <c r="S28" s="600"/>
      <c r="T28" s="667">
        <v>26.174024491772926</v>
      </c>
      <c r="U28" s="599"/>
      <c r="V28" s="599">
        <v>-2.3564036243033534E-2</v>
      </c>
      <c r="W28" s="599">
        <v>9.2285793334798624E-2</v>
      </c>
      <c r="X28" s="599">
        <f t="shared" si="2"/>
        <v>0.86597833193148233</v>
      </c>
      <c r="Y28" s="599"/>
      <c r="Z28" s="667">
        <f t="shared" si="3"/>
        <v>27.108724580796174</v>
      </c>
      <c r="AA28" s="599"/>
      <c r="AB28" s="599">
        <f t="shared" si="4"/>
        <v>0.38400000000000034</v>
      </c>
      <c r="AC28" s="602">
        <f>AB28/L28</f>
        <v>1.4889477911217076E-2</v>
      </c>
      <c r="AD28" s="602"/>
      <c r="AE28" s="599">
        <f t="shared" si="5"/>
        <v>0.45272175709176565</v>
      </c>
      <c r="AF28" s="602">
        <f>AE28/Q28</f>
        <v>1.6983857635593187E-2</v>
      </c>
      <c r="AG28" s="599"/>
      <c r="AH28" s="665">
        <v>2.9399999999999999E-3</v>
      </c>
      <c r="AI28" s="599"/>
      <c r="AJ28" s="668"/>
      <c r="AK28" s="606"/>
      <c r="AL28" s="669"/>
      <c r="AM28" s="606"/>
      <c r="AN28" s="604"/>
      <c r="AO28" s="606"/>
      <c r="AP28" s="333"/>
      <c r="AQ28" s="600"/>
      <c r="AR28" s="333"/>
      <c r="AS28" s="606"/>
    </row>
    <row r="29" spans="2:48">
      <c r="B29" s="583"/>
      <c r="F29" s="586"/>
      <c r="G29" s="586"/>
      <c r="H29" s="608"/>
      <c r="J29" s="608"/>
      <c r="L29" s="670"/>
      <c r="N29" s="609"/>
      <c r="O29" s="609"/>
      <c r="P29" s="609"/>
      <c r="Q29" s="671"/>
      <c r="T29" s="670"/>
      <c r="V29" s="609"/>
      <c r="W29" s="609"/>
      <c r="X29" s="672"/>
      <c r="Y29" s="599"/>
      <c r="Z29" s="673"/>
      <c r="AB29" s="672"/>
      <c r="AC29" s="611"/>
      <c r="AD29" s="615"/>
      <c r="AE29" s="608"/>
      <c r="AF29" s="611"/>
      <c r="AH29" s="665"/>
      <c r="AJ29" s="615"/>
      <c r="AL29" s="616"/>
      <c r="AP29" s="617"/>
      <c r="AR29" s="240"/>
    </row>
    <row r="30" spans="2:48">
      <c r="B30" s="583"/>
      <c r="X30" s="599"/>
      <c r="Y30" s="599"/>
      <c r="Z30" s="667"/>
      <c r="AB30" s="599"/>
      <c r="AC30" s="615"/>
      <c r="AD30" s="615"/>
      <c r="AF30" s="615"/>
      <c r="AH30" s="665"/>
      <c r="AJ30" s="615"/>
      <c r="AL30" s="616"/>
      <c r="AP30" s="617"/>
      <c r="AR30" s="240"/>
    </row>
    <row r="31" spans="2:48">
      <c r="B31" s="618">
        <v>10</v>
      </c>
      <c r="D31" s="596" t="s">
        <v>694</v>
      </c>
      <c r="H31" s="598">
        <v>25182.428024905177</v>
      </c>
      <c r="J31" s="598">
        <v>2424681.1953612347</v>
      </c>
      <c r="K31" s="598"/>
      <c r="L31" s="667">
        <v>179243.75420998497</v>
      </c>
      <c r="M31" s="599"/>
      <c r="N31" s="599">
        <v>0</v>
      </c>
      <c r="O31" s="599">
        <f>SUM(O22:O28)</f>
        <v>5711.0811300481309</v>
      </c>
      <c r="P31" s="599"/>
      <c r="Q31" s="667">
        <f t="shared" ref="Q31:Q45" si="6">SUM(L31:O31)</f>
        <v>184954.83534003311</v>
      </c>
      <c r="R31" s="667"/>
      <c r="S31" s="600"/>
      <c r="T31" s="667">
        <f>SUM(T22:T28)</f>
        <v>184101.15920998494</v>
      </c>
      <c r="U31" s="599"/>
      <c r="V31" s="599">
        <v>-189.58628904916651</v>
      </c>
      <c r="W31" s="599">
        <v>1409.44008465715</v>
      </c>
      <c r="X31" s="599">
        <f>O31</f>
        <v>5711.0811300481309</v>
      </c>
      <c r="Y31" s="599"/>
      <c r="Z31" s="667">
        <f>SUM(T31:X31)</f>
        <v>191032.09413564106</v>
      </c>
      <c r="AA31" s="619"/>
      <c r="AB31" s="599">
        <f>T31-L31</f>
        <v>4857.4049999999697</v>
      </c>
      <c r="AC31" s="602">
        <f>AB31/L31</f>
        <v>2.7099437977121898E-2</v>
      </c>
      <c r="AD31" s="602"/>
      <c r="AE31" s="599">
        <f>Z31-Q31</f>
        <v>6077.2587956079515</v>
      </c>
      <c r="AF31" s="602">
        <f>AE31/Q31</f>
        <v>3.2858069292620112E-2</v>
      </c>
      <c r="AG31" s="599"/>
      <c r="AH31" s="665"/>
      <c r="AI31" s="599"/>
      <c r="AJ31" s="668"/>
      <c r="AK31" s="606"/>
      <c r="AL31" s="669"/>
      <c r="AM31" s="606"/>
      <c r="AN31" s="604"/>
      <c r="AO31" s="606"/>
      <c r="AP31" s="333"/>
      <c r="AQ31" s="600"/>
      <c r="AR31" s="333"/>
      <c r="AS31" s="606"/>
    </row>
    <row r="32" spans="2:48">
      <c r="B32" s="583"/>
      <c r="O32" s="599"/>
      <c r="P32" s="599"/>
      <c r="Q32" s="667"/>
      <c r="R32" s="667"/>
      <c r="X32" s="599"/>
      <c r="Y32" s="599"/>
      <c r="Z32" s="667"/>
      <c r="AB32" s="599"/>
      <c r="AC32" s="602"/>
      <c r="AD32" s="615"/>
      <c r="AF32" s="615"/>
      <c r="AH32" s="665"/>
      <c r="AJ32" s="615"/>
      <c r="AL32" s="616"/>
      <c r="AP32" s="617"/>
      <c r="AR32" s="240"/>
    </row>
    <row r="33" spans="2:47">
      <c r="B33" s="583"/>
      <c r="D33" s="596" t="s">
        <v>695</v>
      </c>
      <c r="O33" s="599"/>
      <c r="P33" s="599"/>
      <c r="Q33" s="667"/>
      <c r="R33" s="667"/>
      <c r="X33" s="599"/>
      <c r="Y33" s="599"/>
      <c r="Z33" s="667"/>
      <c r="AB33" s="599"/>
      <c r="AC33" s="602"/>
      <c r="AD33" s="615"/>
      <c r="AF33" s="615"/>
      <c r="AH33" s="665"/>
      <c r="AJ33" s="615"/>
      <c r="AL33" s="616"/>
      <c r="AP33" s="617"/>
      <c r="AR33" s="240"/>
    </row>
    <row r="34" spans="2:47">
      <c r="B34" s="618">
        <v>11</v>
      </c>
      <c r="D34" s="575" t="s">
        <v>696</v>
      </c>
      <c r="F34" s="586" t="s">
        <v>697</v>
      </c>
      <c r="G34" s="586"/>
      <c r="H34" s="598">
        <v>2531.9166666666665</v>
      </c>
      <c r="J34" s="598">
        <v>3355.2350684260427</v>
      </c>
      <c r="L34" s="667">
        <v>468.63441510785196</v>
      </c>
      <c r="M34" s="599"/>
      <c r="N34" s="599">
        <v>0</v>
      </c>
      <c r="O34" s="599">
        <f>J34*AH34</f>
        <v>8.5894017751706695</v>
      </c>
      <c r="P34" s="599"/>
      <c r="Q34" s="667">
        <f t="shared" si="6"/>
        <v>477.22381688302261</v>
      </c>
      <c r="R34" s="667"/>
      <c r="S34" s="600"/>
      <c r="T34" s="667">
        <v>475.65941433249048</v>
      </c>
      <c r="U34" s="599"/>
      <c r="V34" s="599">
        <v>-0.46973290957964592</v>
      </c>
      <c r="W34" s="599">
        <v>1.6769390349363089</v>
      </c>
      <c r="X34" s="599">
        <f>O34</f>
        <v>8.5894017751706695</v>
      </c>
      <c r="Y34" s="599"/>
      <c r="Z34" s="667">
        <f>SUM(T34:X34)</f>
        <v>485.45602223301779</v>
      </c>
      <c r="AA34" s="599"/>
      <c r="AB34" s="599">
        <f>T34-L34</f>
        <v>7.0249992246385204</v>
      </c>
      <c r="AC34" s="602">
        <f>AB34/L34</f>
        <v>1.4990361352402556E-2</v>
      </c>
      <c r="AD34" s="602"/>
      <c r="AE34" s="599">
        <f>Z34-Q34</f>
        <v>8.2322053499951835</v>
      </c>
      <c r="AF34" s="602">
        <f>AE34/Q34</f>
        <v>1.7250198038655448E-2</v>
      </c>
      <c r="AG34" s="599"/>
      <c r="AH34" s="665">
        <v>2.5600000000000002E-3</v>
      </c>
      <c r="AI34" s="599"/>
      <c r="AJ34" s="668"/>
      <c r="AK34" s="606"/>
      <c r="AL34" s="669"/>
      <c r="AM34" s="606"/>
      <c r="AN34" s="604"/>
      <c r="AO34" s="606"/>
      <c r="AP34" s="333"/>
      <c r="AQ34" s="600"/>
      <c r="AR34" s="333"/>
      <c r="AS34" s="606"/>
    </row>
    <row r="35" spans="2:47">
      <c r="B35" s="618">
        <v>12</v>
      </c>
      <c r="D35" s="575" t="s">
        <v>698</v>
      </c>
      <c r="F35" s="586" t="s">
        <v>699</v>
      </c>
      <c r="G35" s="586"/>
      <c r="H35" s="598">
        <v>163</v>
      </c>
      <c r="J35" s="598">
        <v>3186.5956037362384</v>
      </c>
      <c r="L35" s="667">
        <v>620.98089382532601</v>
      </c>
      <c r="M35" s="599"/>
      <c r="N35" s="599">
        <v>0</v>
      </c>
      <c r="O35" s="599">
        <f>J35*AH35</f>
        <v>8.1576847455647705</v>
      </c>
      <c r="P35" s="599"/>
      <c r="Q35" s="667">
        <f t="shared" si="6"/>
        <v>629.13857857089079</v>
      </c>
      <c r="R35" s="667"/>
      <c r="S35" s="600"/>
      <c r="T35" s="667">
        <v>630.25889382532603</v>
      </c>
      <c r="U35" s="599"/>
      <c r="V35" s="599">
        <v>-0.63731912074724772</v>
      </c>
      <c r="W35" s="599">
        <v>2.2220884067288833</v>
      </c>
      <c r="X35" s="599">
        <f>O35</f>
        <v>8.1576847455647705</v>
      </c>
      <c r="Y35" s="599"/>
      <c r="Z35" s="667">
        <f>SUM(T35:X35)</f>
        <v>640.00134785687237</v>
      </c>
      <c r="AA35" s="599"/>
      <c r="AB35" s="599">
        <f>T35-L35</f>
        <v>9.27800000000002</v>
      </c>
      <c r="AC35" s="602">
        <f>AB35/L35</f>
        <v>1.494087836237004E-2</v>
      </c>
      <c r="AD35" s="602"/>
      <c r="AE35" s="599">
        <f t="shared" ref="AE35:AE38" si="7">Z35-Q35</f>
        <v>10.862769285981585</v>
      </c>
      <c r="AF35" s="602">
        <f>AE35/Q35</f>
        <v>1.7266099482655676E-2</v>
      </c>
      <c r="AG35" s="599"/>
      <c r="AH35" s="665">
        <v>2.5600000000000002E-3</v>
      </c>
      <c r="AI35" s="599"/>
      <c r="AJ35" s="668"/>
      <c r="AK35" s="606"/>
      <c r="AL35" s="669"/>
      <c r="AM35" s="606"/>
      <c r="AN35" s="604"/>
      <c r="AO35" s="606"/>
      <c r="AP35" s="333"/>
      <c r="AQ35" s="600"/>
      <c r="AR35" s="333"/>
      <c r="AS35" s="606"/>
      <c r="AT35" s="574" t="s">
        <v>65</v>
      </c>
    </row>
    <row r="36" spans="2:47">
      <c r="B36" s="618">
        <v>13</v>
      </c>
      <c r="D36" s="575" t="s">
        <v>698</v>
      </c>
      <c r="F36" s="586">
        <v>52</v>
      </c>
      <c r="G36" s="586"/>
      <c r="H36" s="598">
        <v>15</v>
      </c>
      <c r="J36" s="598">
        <v>198.34085987577339</v>
      </c>
      <c r="L36" s="667">
        <v>33.511850718803466</v>
      </c>
      <c r="M36" s="599"/>
      <c r="N36" s="599">
        <v>0</v>
      </c>
      <c r="O36" s="599">
        <f>J36*AH36</f>
        <v>0.50775260128197997</v>
      </c>
      <c r="P36" s="599"/>
      <c r="Q36" s="667">
        <f t="shared" si="6"/>
        <v>34.019603320085444</v>
      </c>
      <c r="R36" s="667"/>
      <c r="S36" s="600"/>
      <c r="T36" s="667">
        <v>34.010850718803461</v>
      </c>
      <c r="U36" s="599"/>
      <c r="V36" s="599">
        <v>-3.3717946178881471E-2</v>
      </c>
      <c r="W36" s="599">
        <v>0.11991720793784774</v>
      </c>
      <c r="X36" s="599">
        <f>O36</f>
        <v>0.50775260128197997</v>
      </c>
      <c r="Y36" s="599"/>
      <c r="Z36" s="667">
        <f>SUM(T36:X36)</f>
        <v>34.604802581844403</v>
      </c>
      <c r="AA36" s="599"/>
      <c r="AB36" s="599">
        <f>T36-L36</f>
        <v>0.49899999999999523</v>
      </c>
      <c r="AC36" s="602">
        <f>AB36/L36</f>
        <v>1.4890254918687819E-2</v>
      </c>
      <c r="AD36" s="602"/>
      <c r="AE36" s="599">
        <f t="shared" si="7"/>
        <v>0.58519926175895876</v>
      </c>
      <c r="AF36" s="602">
        <f>AE36/Q36</f>
        <v>1.720182496700226E-2</v>
      </c>
      <c r="AG36" s="599"/>
      <c r="AH36" s="665">
        <v>2.5600000000000002E-3</v>
      </c>
      <c r="AI36" s="599"/>
      <c r="AJ36" s="668"/>
      <c r="AK36" s="606"/>
      <c r="AL36" s="669"/>
      <c r="AM36" s="606"/>
      <c r="AN36" s="604"/>
      <c r="AO36" s="606"/>
      <c r="AP36" s="333"/>
      <c r="AQ36" s="600"/>
      <c r="AR36" s="333"/>
      <c r="AS36" s="606"/>
    </row>
    <row r="37" spans="2:47">
      <c r="B37" s="618">
        <v>14</v>
      </c>
      <c r="D37" s="575" t="s">
        <v>698</v>
      </c>
      <c r="F37" s="586">
        <v>53</v>
      </c>
      <c r="G37" s="586"/>
      <c r="H37" s="598">
        <v>217.08333333333334</v>
      </c>
      <c r="J37" s="598">
        <v>4161.9537848388163</v>
      </c>
      <c r="L37" s="667">
        <v>286.22928702344217</v>
      </c>
      <c r="M37" s="599"/>
      <c r="N37" s="599">
        <v>0</v>
      </c>
      <c r="O37" s="599">
        <f>J37*AH37</f>
        <v>10.65460168918737</v>
      </c>
      <c r="P37" s="599"/>
      <c r="Q37" s="667">
        <f t="shared" si="6"/>
        <v>296.88388871262953</v>
      </c>
      <c r="R37" s="667"/>
      <c r="S37" s="600"/>
      <c r="T37" s="667">
        <v>290.49259358894909</v>
      </c>
      <c r="U37" s="599"/>
      <c r="V37" s="599">
        <v>-0.24971722709032898</v>
      </c>
      <c r="W37" s="599">
        <v>1.024229226189318</v>
      </c>
      <c r="X37" s="599">
        <f>O37</f>
        <v>10.65460168918737</v>
      </c>
      <c r="Y37" s="599"/>
      <c r="Z37" s="667">
        <f>SUM(T37:X37)</f>
        <v>301.92170727723544</v>
      </c>
      <c r="AA37" s="599"/>
      <c r="AB37" s="599">
        <f>T37-L37</f>
        <v>4.2633065655069231</v>
      </c>
      <c r="AC37" s="602">
        <f>AB37/L37</f>
        <v>1.4894725168908933E-2</v>
      </c>
      <c r="AD37" s="602"/>
      <c r="AE37" s="599">
        <f t="shared" si="7"/>
        <v>5.0378185646059137</v>
      </c>
      <c r="AF37" s="602">
        <f>AE37/Q37</f>
        <v>1.6968986045188525E-2</v>
      </c>
      <c r="AG37" s="599"/>
      <c r="AH37" s="665">
        <v>2.5600000000000002E-3</v>
      </c>
      <c r="AI37" s="599"/>
      <c r="AJ37" s="668"/>
      <c r="AK37" s="606"/>
      <c r="AL37" s="669"/>
      <c r="AM37" s="606"/>
      <c r="AN37" s="604"/>
      <c r="AO37" s="606"/>
      <c r="AP37" s="333"/>
      <c r="AQ37" s="600"/>
      <c r="AR37" s="333"/>
      <c r="AS37" s="606"/>
      <c r="AU37" s="574" t="s">
        <v>65</v>
      </c>
    </row>
    <row r="38" spans="2:47">
      <c r="B38" s="618">
        <v>15</v>
      </c>
      <c r="D38" s="575" t="s">
        <v>698</v>
      </c>
      <c r="F38" s="586">
        <v>57</v>
      </c>
      <c r="G38" s="586"/>
      <c r="H38" s="598">
        <v>33.916666666666664</v>
      </c>
      <c r="J38" s="598">
        <v>1743.2558167712143</v>
      </c>
      <c r="L38" s="667">
        <v>212.91005677457667</v>
      </c>
      <c r="M38" s="599"/>
      <c r="N38" s="599">
        <v>0</v>
      </c>
      <c r="O38" s="599">
        <f>J38*AH38</f>
        <v>4.4627348909343088</v>
      </c>
      <c r="P38" s="599"/>
      <c r="Q38" s="667">
        <f t="shared" si="6"/>
        <v>217.37279166551099</v>
      </c>
      <c r="R38" s="667"/>
      <c r="S38" s="600"/>
      <c r="T38" s="667">
        <v>216.05905677457665</v>
      </c>
      <c r="U38" s="599"/>
      <c r="V38" s="599">
        <v>-0.20919069801254572</v>
      </c>
      <c r="W38" s="599">
        <v>0.76186719034201633</v>
      </c>
      <c r="X38" s="599">
        <f>O38</f>
        <v>4.4627348909343088</v>
      </c>
      <c r="Y38" s="599"/>
      <c r="Z38" s="667">
        <f>SUM(T38:X38)</f>
        <v>221.07446815784041</v>
      </c>
      <c r="AA38" s="599"/>
      <c r="AB38" s="599">
        <f>T38-L38</f>
        <v>3.1489999999999725</v>
      </c>
      <c r="AC38" s="602">
        <f>AB38/L38</f>
        <v>1.479028303174071E-2</v>
      </c>
      <c r="AD38" s="602"/>
      <c r="AE38" s="599">
        <f t="shared" si="7"/>
        <v>3.7016764923294261</v>
      </c>
      <c r="AF38" s="602">
        <f>AE38/Q38</f>
        <v>1.7029162039863266E-2</v>
      </c>
      <c r="AG38" s="599"/>
      <c r="AH38" s="665">
        <v>2.5600000000000002E-3</v>
      </c>
      <c r="AI38" s="599"/>
      <c r="AJ38" s="668"/>
      <c r="AK38" s="606"/>
      <c r="AL38" s="669"/>
      <c r="AM38" s="606"/>
      <c r="AN38" s="604"/>
      <c r="AO38" s="606"/>
      <c r="AP38" s="333"/>
      <c r="AQ38" s="600"/>
      <c r="AR38" s="333"/>
      <c r="AS38" s="606"/>
    </row>
    <row r="39" spans="2:47">
      <c r="B39" s="583"/>
      <c r="H39" s="608"/>
      <c r="J39" s="608"/>
      <c r="L39" s="670"/>
      <c r="N39" s="609"/>
      <c r="O39" s="609"/>
      <c r="P39" s="609"/>
      <c r="Q39" s="673"/>
      <c r="R39" s="667"/>
      <c r="T39" s="671"/>
      <c r="V39" s="609"/>
      <c r="W39" s="609"/>
      <c r="X39" s="672"/>
      <c r="Y39" s="599"/>
      <c r="Z39" s="673"/>
      <c r="AB39" s="672"/>
      <c r="AC39" s="611"/>
      <c r="AD39" s="615"/>
      <c r="AE39" s="608"/>
      <c r="AF39" s="611"/>
      <c r="AH39" s="665"/>
      <c r="AJ39" s="615"/>
      <c r="AL39" s="616"/>
      <c r="AP39" s="617"/>
      <c r="AR39" s="240"/>
    </row>
    <row r="40" spans="2:47">
      <c r="B40" s="583"/>
      <c r="Q40" s="667"/>
      <c r="R40" s="667"/>
      <c r="X40" s="599"/>
      <c r="Y40" s="599"/>
      <c r="Z40" s="667"/>
      <c r="AB40" s="599"/>
      <c r="AC40" s="615"/>
      <c r="AD40" s="615"/>
      <c r="AF40" s="615"/>
      <c r="AH40" s="665"/>
      <c r="AJ40" s="615"/>
      <c r="AL40" s="616"/>
      <c r="AP40" s="617"/>
      <c r="AR40" s="240"/>
    </row>
    <row r="41" spans="2:47">
      <c r="B41" s="618">
        <v>16</v>
      </c>
      <c r="D41" s="596" t="s">
        <v>700</v>
      </c>
      <c r="H41" s="622">
        <v>2960.9166666666665</v>
      </c>
      <c r="J41" s="622">
        <v>12645.381133648085</v>
      </c>
      <c r="K41" s="598"/>
      <c r="L41" s="676">
        <v>1622.2665034500001</v>
      </c>
      <c r="M41" s="619"/>
      <c r="N41" s="623">
        <v>0</v>
      </c>
      <c r="O41" s="623">
        <f>SUM(O34:O38)</f>
        <v>32.372175702139096</v>
      </c>
      <c r="P41" s="623"/>
      <c r="Q41" s="673">
        <f t="shared" si="6"/>
        <v>1654.6386791521393</v>
      </c>
      <c r="R41" s="667"/>
      <c r="S41" s="606"/>
      <c r="T41" s="676">
        <f>SUM(T34:T38)</f>
        <v>1646.4808092401458</v>
      </c>
      <c r="U41" s="619"/>
      <c r="V41" s="651">
        <v>-1.5996779016086498</v>
      </c>
      <c r="W41" s="651">
        <v>5.8050410661343745</v>
      </c>
      <c r="X41" s="672">
        <f>SUM(X34:X38)</f>
        <v>32.372175702139096</v>
      </c>
      <c r="Y41" s="599"/>
      <c r="Z41" s="673">
        <f>SUM(T41:X41)</f>
        <v>1683.0583481068109</v>
      </c>
      <c r="AA41" s="619"/>
      <c r="AB41" s="672">
        <f>T41-L41</f>
        <v>24.214305790145772</v>
      </c>
      <c r="AC41" s="624">
        <f>AB41/L41</f>
        <v>1.4926219421192705E-2</v>
      </c>
      <c r="AD41" s="668"/>
      <c r="AE41" s="672">
        <f>Z41-Q41</f>
        <v>28.419668954671579</v>
      </c>
      <c r="AF41" s="624">
        <f>AE41/Q41</f>
        <v>1.7175755234510912E-2</v>
      </c>
      <c r="AG41" s="619"/>
      <c r="AH41" s="665"/>
      <c r="AI41" s="619"/>
      <c r="AJ41" s="668"/>
      <c r="AK41" s="606"/>
      <c r="AL41" s="669"/>
      <c r="AM41" s="606"/>
      <c r="AN41" s="604"/>
      <c r="AO41" s="606"/>
      <c r="AP41" s="333"/>
      <c r="AQ41" s="606"/>
      <c r="AR41" s="333"/>
      <c r="AS41" s="606"/>
    </row>
    <row r="42" spans="2:47">
      <c r="B42" s="583"/>
      <c r="D42" s="596"/>
      <c r="H42" s="598"/>
      <c r="J42" s="598"/>
      <c r="K42" s="598"/>
      <c r="L42" s="674"/>
      <c r="M42" s="619"/>
      <c r="N42" s="619"/>
      <c r="O42" s="619"/>
      <c r="P42" s="619"/>
      <c r="Q42" s="667"/>
      <c r="R42" s="667"/>
      <c r="S42" s="619"/>
      <c r="T42" s="674"/>
      <c r="U42" s="619"/>
      <c r="V42" s="619"/>
      <c r="W42" s="619"/>
      <c r="X42" s="599"/>
      <c r="Y42" s="599"/>
      <c r="Z42" s="667"/>
      <c r="AA42" s="619"/>
      <c r="AB42" s="599"/>
      <c r="AC42" s="615"/>
      <c r="AD42" s="615"/>
      <c r="AE42" s="619"/>
      <c r="AF42" s="615"/>
      <c r="AG42" s="619"/>
      <c r="AH42" s="665"/>
      <c r="AI42" s="619"/>
      <c r="AJ42" s="628"/>
      <c r="AK42" s="619"/>
      <c r="AL42" s="616"/>
      <c r="AM42" s="619"/>
      <c r="AN42" s="619"/>
      <c r="AO42" s="619"/>
      <c r="AP42" s="617"/>
      <c r="AQ42" s="619"/>
      <c r="AR42" s="240"/>
      <c r="AS42" s="619"/>
    </row>
    <row r="43" spans="2:47" ht="16.5" thickBot="1">
      <c r="B43" s="618">
        <v>17</v>
      </c>
      <c r="D43" s="629" t="s">
        <v>701</v>
      </c>
      <c r="H43" s="630">
        <v>132778.43714676326</v>
      </c>
      <c r="J43" s="630">
        <v>4010161.4332736093</v>
      </c>
      <c r="L43" s="677">
        <v>320954.13952952309</v>
      </c>
      <c r="M43" s="619"/>
      <c r="N43" s="631">
        <v>0</v>
      </c>
      <c r="O43" s="631">
        <f>O19+O31+O41</f>
        <v>10194.575950434066</v>
      </c>
      <c r="P43" s="631"/>
      <c r="Q43" s="678">
        <f t="shared" si="6"/>
        <v>331148.71547995717</v>
      </c>
      <c r="R43" s="667"/>
      <c r="S43" s="606"/>
      <c r="T43" s="677">
        <f>T19+T31+T41</f>
        <v>330517.76783531322</v>
      </c>
      <c r="U43" s="619"/>
      <c r="V43" s="631">
        <v>-348.46945262864779</v>
      </c>
      <c r="W43" s="631">
        <v>2458.1965</v>
      </c>
      <c r="X43" s="679">
        <f>O43</f>
        <v>10194.575950434066</v>
      </c>
      <c r="Y43" s="599"/>
      <c r="Z43" s="678">
        <f>SUM(T43:X43)</f>
        <v>342822.07083311869</v>
      </c>
      <c r="AA43" s="619"/>
      <c r="AB43" s="679">
        <f>T43-L43</f>
        <v>9563.628305790131</v>
      </c>
      <c r="AC43" s="632">
        <f>AB43/L43</f>
        <v>2.9797491690897529E-2</v>
      </c>
      <c r="AD43" s="668"/>
      <c r="AE43" s="679">
        <f>Z43-Q43</f>
        <v>11673.355353161518</v>
      </c>
      <c r="AF43" s="632">
        <f>AE43/Q43</f>
        <v>3.525109658433221E-2</v>
      </c>
      <c r="AG43" s="619"/>
      <c r="AH43" s="665"/>
      <c r="AI43" s="619"/>
      <c r="AJ43" s="668"/>
      <c r="AK43" s="606"/>
      <c r="AL43" s="669"/>
      <c r="AM43" s="606"/>
      <c r="AN43" s="333"/>
      <c r="AO43" s="606"/>
      <c r="AP43" s="333"/>
      <c r="AQ43" s="606"/>
      <c r="AR43" s="574" t="s">
        <v>65</v>
      </c>
      <c r="AS43" s="606"/>
      <c r="AT43" s="607" t="s">
        <v>65</v>
      </c>
    </row>
    <row r="44" spans="2:47" ht="16.5" thickTop="1">
      <c r="B44" s="780" t="s">
        <v>65</v>
      </c>
      <c r="C44" s="781"/>
      <c r="D44" s="781"/>
      <c r="H44" s="598"/>
      <c r="J44" s="598"/>
      <c r="L44" s="674"/>
      <c r="M44" s="619"/>
      <c r="N44" s="619"/>
      <c r="O44" s="619"/>
      <c r="P44" s="619"/>
      <c r="Q44" s="667"/>
      <c r="R44" s="667"/>
      <c r="S44" s="606"/>
      <c r="T44" s="674"/>
      <c r="U44" s="619"/>
      <c r="V44" s="619"/>
      <c r="W44" s="619"/>
      <c r="X44" s="599"/>
      <c r="Y44" s="599"/>
      <c r="Z44" s="667"/>
      <c r="AA44" s="619"/>
      <c r="AB44" s="599"/>
      <c r="AC44" s="615"/>
      <c r="AD44" s="615"/>
      <c r="AE44" s="619"/>
      <c r="AF44" s="615"/>
      <c r="AG44" s="619"/>
      <c r="AH44" s="665"/>
      <c r="AI44" s="606"/>
      <c r="AK44" s="606"/>
      <c r="AL44" s="606"/>
      <c r="AM44" s="606"/>
      <c r="AN44" s="606"/>
      <c r="AO44" s="606"/>
      <c r="AP44" s="333"/>
      <c r="AQ44" s="606"/>
      <c r="AR44" s="333"/>
      <c r="AS44" s="606"/>
    </row>
    <row r="45" spans="2:47">
      <c r="B45" s="618">
        <v>18</v>
      </c>
      <c r="D45" s="575" t="s">
        <v>702</v>
      </c>
      <c r="H45" s="598"/>
      <c r="J45" s="598"/>
      <c r="L45" s="680">
        <v>651.51829000000009</v>
      </c>
      <c r="M45" s="601"/>
      <c r="N45" s="601">
        <v>0</v>
      </c>
      <c r="O45" s="601">
        <v>0</v>
      </c>
      <c r="P45" s="601"/>
      <c r="Q45" s="667">
        <f t="shared" si="6"/>
        <v>651.51829000000009</v>
      </c>
      <c r="R45" s="667"/>
      <c r="S45" s="635"/>
      <c r="T45" s="680">
        <v>651.51829000000009</v>
      </c>
      <c r="U45" s="601"/>
      <c r="V45" s="601">
        <v>0</v>
      </c>
      <c r="W45" s="601">
        <v>0</v>
      </c>
      <c r="X45" s="599">
        <f>O45</f>
        <v>0</v>
      </c>
      <c r="Y45" s="599"/>
      <c r="Z45" s="667">
        <f>SUM(T45:X45)</f>
        <v>651.51829000000009</v>
      </c>
      <c r="AA45" s="619"/>
      <c r="AB45" s="599">
        <f>T45-L45</f>
        <v>0</v>
      </c>
      <c r="AC45" s="602"/>
      <c r="AD45" s="602"/>
      <c r="AE45" s="619"/>
      <c r="AF45" s="602"/>
      <c r="AG45" s="619"/>
      <c r="AH45" s="665"/>
      <c r="AI45" s="606"/>
      <c r="AK45" s="606"/>
      <c r="AL45" s="606"/>
      <c r="AM45" s="606"/>
      <c r="AN45" s="604"/>
      <c r="AO45" s="606"/>
      <c r="AP45" s="333"/>
      <c r="AQ45" s="606"/>
      <c r="AR45" s="333"/>
      <c r="AS45" s="606"/>
    </row>
    <row r="46" spans="2:47">
      <c r="B46" s="618"/>
      <c r="H46" s="598"/>
      <c r="J46" s="598"/>
      <c r="L46" s="674"/>
      <c r="M46" s="619"/>
      <c r="N46" s="619"/>
      <c r="O46" s="619"/>
      <c r="P46" s="619"/>
      <c r="Q46" s="667"/>
      <c r="R46" s="667"/>
      <c r="S46" s="635"/>
      <c r="T46" s="680"/>
      <c r="U46" s="601"/>
      <c r="V46" s="601"/>
      <c r="W46" s="601"/>
      <c r="X46" s="599"/>
      <c r="Y46" s="599"/>
      <c r="Z46" s="667"/>
      <c r="AA46" s="619"/>
      <c r="AB46" s="599"/>
      <c r="AC46" s="602"/>
      <c r="AD46" s="602"/>
      <c r="AE46" s="619"/>
      <c r="AF46" s="602"/>
      <c r="AG46" s="619"/>
      <c r="AH46" s="665"/>
      <c r="AI46" s="606"/>
      <c r="AK46" s="606"/>
      <c r="AL46" s="606"/>
      <c r="AM46" s="606"/>
      <c r="AN46" s="604"/>
      <c r="AO46" s="606"/>
      <c r="AP46" s="333"/>
      <c r="AQ46" s="606"/>
      <c r="AR46" s="333"/>
      <c r="AS46" s="606"/>
    </row>
    <row r="47" spans="2:47" ht="16.5" thickBot="1">
      <c r="B47" s="618">
        <v>19</v>
      </c>
      <c r="D47" s="636" t="s">
        <v>703</v>
      </c>
      <c r="H47" s="630">
        <v>132778.43714676326</v>
      </c>
      <c r="J47" s="630">
        <v>4010161.4332736093</v>
      </c>
      <c r="L47" s="677">
        <v>321605.65781952307</v>
      </c>
      <c r="M47" s="619"/>
      <c r="N47" s="631">
        <v>0</v>
      </c>
      <c r="O47" s="631">
        <f>O43+O45</f>
        <v>10194.575950434066</v>
      </c>
      <c r="P47" s="631"/>
      <c r="Q47" s="678">
        <f>SUM(L47:O47)</f>
        <v>331800.23376995715</v>
      </c>
      <c r="R47" s="667"/>
      <c r="T47" s="681">
        <f>T43+T45</f>
        <v>331169.2861253132</v>
      </c>
      <c r="U47" s="682"/>
      <c r="V47" s="637">
        <v>-348.46945262864779</v>
      </c>
      <c r="W47" s="637">
        <v>2458.1965</v>
      </c>
      <c r="X47" s="679">
        <f>O47</f>
        <v>10194.575950434066</v>
      </c>
      <c r="Y47" s="599"/>
      <c r="Z47" s="678">
        <f>SUM(T47:X47)</f>
        <v>343473.58912311867</v>
      </c>
      <c r="AA47" s="619"/>
      <c r="AB47" s="679">
        <f>AB19+AB31+AB41</f>
        <v>9563.6283057901346</v>
      </c>
      <c r="AC47" s="632">
        <f>AB47/L47</f>
        <v>2.9737127047550264E-2</v>
      </c>
      <c r="AD47" s="668"/>
      <c r="AE47" s="679">
        <f>Z47-Q47</f>
        <v>11673.355353161518</v>
      </c>
      <c r="AF47" s="632">
        <f>AE47/Q47</f>
        <v>3.5181878025001202E-2</v>
      </c>
      <c r="AG47" s="619"/>
      <c r="AH47" s="665"/>
      <c r="AN47" s="333"/>
      <c r="AO47" s="606"/>
      <c r="AP47" s="333"/>
    </row>
    <row r="48" spans="2:47" ht="18.75" customHeight="1" thickTop="1">
      <c r="AB48" s="599" t="s">
        <v>65</v>
      </c>
      <c r="AC48" s="628" t="s">
        <v>65</v>
      </c>
      <c r="AD48" s="628"/>
      <c r="AE48" s="628"/>
      <c r="AF48" s="628"/>
      <c r="AH48" s="665"/>
    </row>
    <row r="49" spans="3:40" ht="18.75" customHeight="1">
      <c r="C49" s="683">
        <v>1</v>
      </c>
      <c r="D49" s="575" t="s">
        <v>717</v>
      </c>
      <c r="T49" s="674"/>
      <c r="Z49" s="674"/>
      <c r="AB49" s="619"/>
      <c r="AC49" s="668"/>
      <c r="AD49" s="668"/>
      <c r="AE49" s="667"/>
      <c r="AF49" s="668"/>
      <c r="AH49" s="665"/>
    </row>
    <row r="50" spans="3:40" ht="18.75">
      <c r="C50" s="683">
        <v>2</v>
      </c>
      <c r="D50" s="575" t="s">
        <v>718</v>
      </c>
      <c r="L50" s="684"/>
      <c r="M50" s="638"/>
      <c r="N50" s="638"/>
      <c r="O50" s="638"/>
      <c r="P50" s="638"/>
      <c r="Q50" s="684"/>
      <c r="R50" s="684"/>
      <c r="AB50" s="619"/>
      <c r="AC50" s="334"/>
      <c r="AD50" s="334"/>
      <c r="AE50" s="334"/>
      <c r="AF50" s="334"/>
      <c r="AG50" s="619"/>
      <c r="AH50" s="665"/>
    </row>
    <row r="51" spans="3:40">
      <c r="L51" s="674">
        <f>L47</f>
        <v>321605.65781952307</v>
      </c>
      <c r="AB51" s="619">
        <f>AB47-AB26-AB27-AB28-AB41</f>
        <v>7826.1719999999978</v>
      </c>
      <c r="AC51" s="733">
        <f>AB51/L51</f>
        <v>2.4334683826961301E-2</v>
      </c>
      <c r="AH51" s="665"/>
      <c r="AN51" s="619"/>
    </row>
    <row r="52" spans="3:40">
      <c r="AB52" s="639"/>
      <c r="AC52" s="640"/>
      <c r="AD52" s="640"/>
      <c r="AE52" s="640"/>
      <c r="AF52" s="640"/>
      <c r="AG52" s="685"/>
      <c r="AH52" s="665"/>
    </row>
    <row r="53" spans="3:40">
      <c r="AB53" s="641"/>
      <c r="AC53" s="432"/>
      <c r="AD53" s="432"/>
      <c r="AE53" s="432"/>
      <c r="AF53" s="432"/>
      <c r="AG53" s="641"/>
      <c r="AH53" s="665"/>
    </row>
    <row r="54" spans="3:40">
      <c r="T54" s="686"/>
      <c r="U54" s="595"/>
      <c r="V54" s="595"/>
      <c r="W54" s="595"/>
      <c r="X54" s="595"/>
      <c r="Y54" s="595"/>
      <c r="Z54" s="686"/>
      <c r="AB54" s="642"/>
      <c r="AC54" s="643"/>
      <c r="AD54" s="643"/>
      <c r="AE54" s="643"/>
      <c r="AF54" s="643"/>
      <c r="AG54" s="642"/>
      <c r="AH54" s="665"/>
    </row>
    <row r="55" spans="3:40">
      <c r="T55" s="687"/>
      <c r="U55" s="644"/>
      <c r="V55" s="644"/>
      <c r="W55" s="644"/>
      <c r="X55" s="644"/>
      <c r="Y55" s="644"/>
      <c r="Z55" s="687"/>
      <c r="AC55" s="615"/>
      <c r="AD55" s="615"/>
      <c r="AE55" s="615"/>
      <c r="AF55" s="615"/>
      <c r="AH55" s="665"/>
    </row>
    <row r="56" spans="3:40">
      <c r="AC56" s="645"/>
      <c r="AD56" s="645"/>
      <c r="AE56" s="645"/>
      <c r="AF56" s="645"/>
    </row>
    <row r="58" spans="3:40">
      <c r="T58" s="686"/>
      <c r="U58" s="595"/>
      <c r="V58" s="595"/>
      <c r="W58" s="595"/>
      <c r="X58" s="595"/>
      <c r="Y58" s="595"/>
      <c r="Z58" s="686"/>
      <c r="AH58" s="432"/>
    </row>
  </sheetData>
  <mergeCells count="6">
    <mergeCell ref="B44:D44"/>
    <mergeCell ref="AB10:AC10"/>
    <mergeCell ref="AE10:AF10"/>
    <mergeCell ref="AG10:AJ10"/>
    <mergeCell ref="AB11:AC11"/>
    <mergeCell ref="AE11:AF11"/>
  </mergeCells>
  <printOptions horizontalCentered="1"/>
  <pageMargins left="0.25" right="0.25" top="0.5" bottom="0.5" header="0.5" footer="0.25"/>
  <pageSetup scale="5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9CFAF-71E0-46D6-9F09-FCDFE3EA33EF}">
  <sheetPr transitionEvaluation="1" transitionEntry="1">
    <pageSetUpPr fitToPage="1"/>
  </sheetPr>
  <dimension ref="B1:Z59"/>
  <sheetViews>
    <sheetView view="pageBreakPreview" topLeftCell="B1" zoomScale="85" zoomScaleNormal="55" zoomScaleSheetLayoutView="85" workbookViewId="0">
      <selection activeCell="B1" sqref="B1"/>
    </sheetView>
  </sheetViews>
  <sheetFormatPr defaultColWidth="11.28515625" defaultRowHeight="15.75"/>
  <cols>
    <col min="1" max="1" width="0" style="574" hidden="1" customWidth="1"/>
    <col min="2" max="2" width="5.140625" style="574" customWidth="1"/>
    <col min="3" max="3" width="2.28515625" style="574" customWidth="1"/>
    <col min="4" max="4" width="39.85546875" style="575" customWidth="1"/>
    <col min="5" max="5" width="2.28515625" style="575" customWidth="1"/>
    <col min="6" max="6" width="6.28515625" style="575" bestFit="1" customWidth="1"/>
    <col min="7" max="7" width="2.28515625" style="575" customWidth="1"/>
    <col min="8" max="8" width="10.28515625" style="574" hidden="1" customWidth="1"/>
    <col min="9" max="9" width="10.28515625" style="574" customWidth="1"/>
    <col min="10" max="10" width="2.28515625" style="574" customWidth="1"/>
    <col min="11" max="11" width="12.28515625" style="574" hidden="1" customWidth="1"/>
    <col min="12" max="12" width="12.28515625" style="574" bestFit="1" customWidth="1"/>
    <col min="13" max="13" width="2.28515625" style="574" customWidth="1"/>
    <col min="14" max="14" width="11.28515625" style="574" hidden="1" customWidth="1"/>
    <col min="15" max="15" width="11.28515625" style="574" bestFit="1" customWidth="1"/>
    <col min="16" max="16" width="3" style="574" customWidth="1"/>
    <col min="17" max="17" width="14" style="574" customWidth="1"/>
    <col min="18" max="18" width="2.28515625" style="574" customWidth="1"/>
    <col min="19" max="19" width="22.42578125" style="574" hidden="1" customWidth="1"/>
    <col min="20" max="20" width="2.85546875" style="574" hidden="1" customWidth="1"/>
    <col min="21" max="21" width="17.85546875" style="574" bestFit="1" customWidth="1"/>
    <col min="22" max="22" width="10.28515625" style="574" customWidth="1"/>
    <col min="23" max="16384" width="11.28515625" style="574"/>
  </cols>
  <sheetData>
    <row r="1" spans="2:22" ht="18.75">
      <c r="C1" s="646"/>
      <c r="D1" s="647"/>
      <c r="Q1" s="574" t="s">
        <v>65</v>
      </c>
    </row>
    <row r="2" spans="2:22">
      <c r="B2" s="786" t="s">
        <v>644</v>
      </c>
      <c r="C2" s="786"/>
      <c r="D2" s="786"/>
      <c r="E2" s="786"/>
      <c r="F2" s="786"/>
      <c r="G2" s="786"/>
      <c r="H2" s="786"/>
      <c r="I2" s="786"/>
      <c r="J2" s="786"/>
      <c r="K2" s="786"/>
      <c r="L2" s="786"/>
      <c r="M2" s="786"/>
      <c r="N2" s="786"/>
      <c r="O2" s="786"/>
      <c r="P2" s="786"/>
      <c r="Q2" s="786"/>
      <c r="R2" s="786"/>
      <c r="S2" s="786"/>
      <c r="T2" s="786"/>
      <c r="U2" s="786"/>
      <c r="V2" s="576" t="s">
        <v>645</v>
      </c>
    </row>
    <row r="3" spans="2:22">
      <c r="B3" s="787" t="s">
        <v>388</v>
      </c>
      <c r="C3" s="787"/>
      <c r="D3" s="787"/>
      <c r="E3" s="787"/>
      <c r="F3" s="787"/>
      <c r="G3" s="787"/>
      <c r="H3" s="787"/>
      <c r="I3" s="787"/>
      <c r="J3" s="787"/>
      <c r="K3" s="787"/>
      <c r="L3" s="787"/>
      <c r="M3" s="787"/>
      <c r="N3" s="787"/>
      <c r="O3" s="787"/>
      <c r="P3" s="787"/>
      <c r="Q3" s="787"/>
      <c r="R3" s="787"/>
      <c r="S3" s="787"/>
      <c r="T3" s="787"/>
      <c r="U3" s="787"/>
      <c r="V3" s="576" t="s">
        <v>650</v>
      </c>
    </row>
    <row r="4" spans="2:22">
      <c r="B4" s="787" t="s">
        <v>647</v>
      </c>
      <c r="C4" s="787"/>
      <c r="D4" s="787"/>
      <c r="E4" s="787"/>
      <c r="F4" s="787"/>
      <c r="G4" s="787"/>
      <c r="H4" s="787"/>
      <c r="I4" s="787"/>
      <c r="J4" s="787"/>
      <c r="K4" s="787"/>
      <c r="L4" s="787"/>
      <c r="M4" s="787"/>
      <c r="N4" s="787"/>
      <c r="O4" s="787"/>
      <c r="P4" s="787"/>
      <c r="Q4" s="787"/>
      <c r="R4" s="787"/>
      <c r="S4" s="787"/>
      <c r="T4" s="787"/>
      <c r="U4" s="787"/>
      <c r="V4" s="576" t="s">
        <v>704</v>
      </c>
    </row>
    <row r="5" spans="2:22">
      <c r="B5" s="787" t="s">
        <v>649</v>
      </c>
      <c r="C5" s="787"/>
      <c r="D5" s="787"/>
      <c r="E5" s="787"/>
      <c r="F5" s="787"/>
      <c r="G5" s="787"/>
      <c r="H5" s="787"/>
      <c r="I5" s="787"/>
      <c r="J5" s="787"/>
      <c r="K5" s="787"/>
      <c r="L5" s="787"/>
      <c r="M5" s="787"/>
      <c r="N5" s="787"/>
      <c r="O5" s="787"/>
      <c r="P5" s="787"/>
      <c r="Q5" s="787"/>
      <c r="R5" s="787"/>
      <c r="S5" s="787"/>
      <c r="T5" s="787"/>
      <c r="U5" s="787"/>
      <c r="V5" s="576" t="s">
        <v>705</v>
      </c>
    </row>
    <row r="6" spans="2:22">
      <c r="B6" s="787" t="s">
        <v>651</v>
      </c>
      <c r="C6" s="787"/>
      <c r="D6" s="787"/>
      <c r="E6" s="787"/>
      <c r="F6" s="787"/>
      <c r="G6" s="787"/>
      <c r="H6" s="787"/>
      <c r="I6" s="787"/>
      <c r="J6" s="787"/>
      <c r="K6" s="787"/>
      <c r="L6" s="787"/>
      <c r="M6" s="787"/>
      <c r="N6" s="787"/>
      <c r="O6" s="787"/>
      <c r="P6" s="787"/>
      <c r="Q6" s="787"/>
      <c r="R6" s="787"/>
      <c r="S6" s="787"/>
      <c r="T6" s="787"/>
      <c r="U6" s="787"/>
      <c r="V6" s="580"/>
    </row>
    <row r="7" spans="2:22">
      <c r="B7" s="786" t="s">
        <v>706</v>
      </c>
      <c r="C7" s="786"/>
      <c r="D7" s="786"/>
      <c r="E7" s="786"/>
      <c r="F7" s="786"/>
      <c r="G7" s="786"/>
      <c r="H7" s="786"/>
      <c r="I7" s="786"/>
      <c r="J7" s="786"/>
      <c r="K7" s="786"/>
      <c r="L7" s="786"/>
      <c r="M7" s="786"/>
      <c r="N7" s="786"/>
      <c r="O7" s="786"/>
      <c r="P7" s="786"/>
      <c r="Q7" s="786"/>
      <c r="R7" s="786"/>
      <c r="S7" s="786"/>
      <c r="T7" s="786"/>
      <c r="U7" s="786"/>
      <c r="V7" s="581"/>
    </row>
    <row r="8" spans="2:22">
      <c r="N8" s="579"/>
      <c r="O8" s="579"/>
      <c r="P8" s="582"/>
      <c r="Q8" s="582"/>
      <c r="R8" s="579"/>
      <c r="S8" s="579"/>
      <c r="T8" s="579"/>
      <c r="U8" s="582"/>
      <c r="V8" s="582"/>
    </row>
    <row r="9" spans="2:22">
      <c r="N9" s="583" t="s">
        <v>225</v>
      </c>
      <c r="O9" s="583" t="s">
        <v>653</v>
      </c>
      <c r="P9" s="584"/>
      <c r="Q9" s="583" t="s">
        <v>707</v>
      </c>
      <c r="S9" s="609"/>
    </row>
    <row r="10" spans="2:22">
      <c r="F10" s="586" t="s">
        <v>657</v>
      </c>
      <c r="G10" s="586"/>
      <c r="H10" s="583" t="s">
        <v>658</v>
      </c>
      <c r="N10" s="583" t="s">
        <v>659</v>
      </c>
      <c r="O10" s="583" t="s">
        <v>659</v>
      </c>
      <c r="P10" s="587"/>
      <c r="Q10" s="648" t="s">
        <v>659</v>
      </c>
      <c r="R10" s="583"/>
      <c r="S10" s="583" t="s">
        <v>660</v>
      </c>
      <c r="T10" s="583"/>
      <c r="U10" s="785" t="s">
        <v>654</v>
      </c>
      <c r="V10" s="785"/>
    </row>
    <row r="11" spans="2:22">
      <c r="B11" s="583" t="s">
        <v>187</v>
      </c>
      <c r="F11" s="586" t="s">
        <v>662</v>
      </c>
      <c r="G11" s="586"/>
      <c r="H11" s="583" t="s">
        <v>663</v>
      </c>
      <c r="I11" s="583" t="s">
        <v>658</v>
      </c>
      <c r="K11" s="583" t="s">
        <v>386</v>
      </c>
      <c r="N11" s="583" t="s">
        <v>14</v>
      </c>
      <c r="O11" s="583" t="s">
        <v>14</v>
      </c>
      <c r="P11" s="583"/>
      <c r="Q11" s="649" t="s">
        <v>14</v>
      </c>
      <c r="R11" s="583"/>
      <c r="S11" s="583" t="s">
        <v>14</v>
      </c>
      <c r="T11" s="583"/>
      <c r="U11" s="587" t="s">
        <v>135</v>
      </c>
      <c r="V11" s="583" t="s">
        <v>659</v>
      </c>
    </row>
    <row r="12" spans="2:22">
      <c r="B12" s="589" t="s">
        <v>195</v>
      </c>
      <c r="D12" s="590" t="s">
        <v>666</v>
      </c>
      <c r="F12" s="590" t="s">
        <v>195</v>
      </c>
      <c r="G12" s="586"/>
      <c r="H12" s="589" t="s">
        <v>225</v>
      </c>
      <c r="I12" s="585" t="s">
        <v>663</v>
      </c>
      <c r="K12" s="589" t="s">
        <v>225</v>
      </c>
      <c r="L12" s="585" t="s">
        <v>386</v>
      </c>
      <c r="N12" s="591" t="s">
        <v>667</v>
      </c>
      <c r="O12" s="591" t="s">
        <v>667</v>
      </c>
      <c r="P12" s="583"/>
      <c r="Q12" s="650" t="s">
        <v>667</v>
      </c>
      <c r="R12" s="592"/>
      <c r="S12" s="591" t="s">
        <v>667</v>
      </c>
      <c r="T12" s="592"/>
      <c r="U12" s="593" t="s">
        <v>667</v>
      </c>
      <c r="V12" s="585" t="s">
        <v>668</v>
      </c>
    </row>
    <row r="13" spans="2:22">
      <c r="B13" s="595"/>
      <c r="D13" s="587" t="s">
        <v>670</v>
      </c>
      <c r="F13" s="587" t="s">
        <v>671</v>
      </c>
      <c r="G13" s="586"/>
      <c r="H13" s="587"/>
      <c r="I13" s="587" t="s">
        <v>672</v>
      </c>
      <c r="K13" s="587"/>
      <c r="L13" s="587" t="s">
        <v>673</v>
      </c>
      <c r="N13" s="587"/>
      <c r="O13" s="587" t="s">
        <v>674</v>
      </c>
      <c r="P13" s="587"/>
      <c r="Q13" s="587" t="s">
        <v>675</v>
      </c>
      <c r="R13" s="587"/>
      <c r="S13" s="587"/>
      <c r="T13" s="587"/>
      <c r="U13" s="587" t="s">
        <v>676</v>
      </c>
      <c r="V13" s="587" t="s">
        <v>677</v>
      </c>
    </row>
    <row r="14" spans="2:22">
      <c r="P14" s="587"/>
      <c r="Q14" s="587" t="s">
        <v>65</v>
      </c>
      <c r="V14" s="587" t="s">
        <v>681</v>
      </c>
    </row>
    <row r="15" spans="2:22">
      <c r="D15" s="596" t="s">
        <v>23</v>
      </c>
    </row>
    <row r="16" spans="2:22">
      <c r="B16" s="583">
        <v>1</v>
      </c>
      <c r="D16" s="575" t="s">
        <v>377</v>
      </c>
      <c r="F16" s="597" t="s">
        <v>708</v>
      </c>
      <c r="G16" s="597"/>
      <c r="H16" s="598">
        <v>101336.91666666667</v>
      </c>
      <c r="I16" s="598">
        <f>'[97]Rate Design'!C82/12</f>
        <v>104296.97777777778</v>
      </c>
      <c r="K16" s="598">
        <v>1569938.6044392167</v>
      </c>
      <c r="L16" s="598">
        <f>'[97]Rate Design'!C90/1000</f>
        <v>1601807.788900645</v>
      </c>
      <c r="N16" s="599">
        <v>102672.94442530281</v>
      </c>
      <c r="O16" s="599">
        <f>'[97]Rate Design'!I90/1000</f>
        <v>134571.28710393453</v>
      </c>
      <c r="P16" s="600"/>
      <c r="Q16" s="599">
        <f>'[97]Rate Design'!L90/1000</f>
        <v>142148.68010393452</v>
      </c>
      <c r="R16" s="599"/>
      <c r="S16" s="601" t="e">
        <f>Q16+#REF!</f>
        <v>#REF!</v>
      </c>
      <c r="T16" s="599"/>
      <c r="U16" s="599">
        <f>('[97]Rate Design'!L90-'[97]Rate Design'!I90)/1000</f>
        <v>7577.393</v>
      </c>
      <c r="V16" s="602">
        <f>U16/O16</f>
        <v>5.6307650488232983E-2</v>
      </c>
    </row>
    <row r="17" spans="2:23">
      <c r="H17" s="608"/>
      <c r="I17" s="608"/>
      <c r="K17" s="608"/>
      <c r="L17" s="608"/>
      <c r="N17" s="608"/>
      <c r="O17" s="608"/>
      <c r="Q17" s="609"/>
      <c r="S17" s="609"/>
      <c r="U17" s="608"/>
      <c r="V17" s="610"/>
    </row>
    <row r="18" spans="2:23">
      <c r="V18" s="615"/>
    </row>
    <row r="19" spans="2:23">
      <c r="B19" s="618">
        <f>MAX(B$13:B18)+1</f>
        <v>2</v>
      </c>
      <c r="D19" s="596" t="s">
        <v>685</v>
      </c>
      <c r="H19" s="598">
        <f>SUM(H16:H16)</f>
        <v>101336.91666666667</v>
      </c>
      <c r="I19" s="598">
        <f>SUM(I16:I16)</f>
        <v>104296.97777777778</v>
      </c>
      <c r="K19" s="598">
        <f>SUM(K16:K16)</f>
        <v>1569938.6044392167</v>
      </c>
      <c r="L19" s="598">
        <f>SUM(L16:L16)</f>
        <v>1601807.788900645</v>
      </c>
      <c r="M19" s="598"/>
      <c r="N19" s="619">
        <f>SUM(N16:N16)</f>
        <v>102672.94442530281</v>
      </c>
      <c r="O19" s="619">
        <f>SUM(O16:O16)</f>
        <v>134571.28710393453</v>
      </c>
      <c r="P19" s="600"/>
      <c r="Q19" s="619">
        <f>SUM(Q16:Q16)</f>
        <v>142148.68010393452</v>
      </c>
      <c r="R19" s="619"/>
      <c r="S19" s="619" t="e">
        <f>SUM(S16:S16)</f>
        <v>#REF!</v>
      </c>
      <c r="T19" s="619"/>
      <c r="U19" s="599">
        <f>SUM(U16)</f>
        <v>7577.393</v>
      </c>
      <c r="V19" s="602">
        <f>U19/O19</f>
        <v>5.6307650488232983E-2</v>
      </c>
    </row>
    <row r="20" spans="2:23">
      <c r="L20" s="574" t="s">
        <v>65</v>
      </c>
      <c r="V20" s="615"/>
    </row>
    <row r="21" spans="2:23">
      <c r="D21" s="596" t="s">
        <v>686</v>
      </c>
      <c r="H21" s="598"/>
      <c r="I21" s="598"/>
      <c r="V21" s="615"/>
    </row>
    <row r="22" spans="2:23">
      <c r="B22" s="618">
        <f>MAX(B$13:B21)+1</f>
        <v>3</v>
      </c>
      <c r="D22" s="575" t="s">
        <v>379</v>
      </c>
      <c r="F22" s="586">
        <v>24</v>
      </c>
      <c r="G22" s="586"/>
      <c r="H22" s="598">
        <v>17306.416666666664</v>
      </c>
      <c r="I22" s="598">
        <f>'[97]Rate Design'!C156/12</f>
        <v>18646.79166666606</v>
      </c>
      <c r="K22" s="598">
        <v>513041.74113523914</v>
      </c>
      <c r="L22" s="598">
        <f>'[97]Rate Design'!C175/1000</f>
        <v>537395.79148303834</v>
      </c>
      <c r="N22" s="619">
        <v>33647.646251191611</v>
      </c>
      <c r="O22" s="619">
        <f>'[97]Rate Design'!I175/1000</f>
        <v>45261.337330470167</v>
      </c>
      <c r="P22" s="600"/>
      <c r="Q22" s="619">
        <f>'[97]Rate Design'!L175/1000</f>
        <v>47809.984330470164</v>
      </c>
      <c r="R22" s="599"/>
      <c r="S22" s="601" t="e">
        <f>Q22+#REF!</f>
        <v>#REF!</v>
      </c>
      <c r="T22" s="599"/>
      <c r="U22" s="599">
        <f>('[97]Rate Design'!L175-'[97]Rate Design'!I175)/1000</f>
        <v>2548.6469999999999</v>
      </c>
      <c r="V22" s="602">
        <f>U22/O22</f>
        <v>5.630958231285485E-2</v>
      </c>
      <c r="W22" s="433"/>
    </row>
    <row r="23" spans="2:23">
      <c r="B23" s="618">
        <f>MAX(B$13:B22)+1</f>
        <v>4</v>
      </c>
      <c r="D23" s="621" t="s">
        <v>489</v>
      </c>
      <c r="E23" s="621"/>
      <c r="F23" s="618">
        <v>33</v>
      </c>
      <c r="G23" s="586"/>
      <c r="H23" s="598">
        <v>0</v>
      </c>
      <c r="I23" s="598">
        <v>0</v>
      </c>
      <c r="K23" s="598">
        <v>0</v>
      </c>
      <c r="L23" s="598">
        <v>0</v>
      </c>
      <c r="N23" s="599">
        <v>0</v>
      </c>
      <c r="O23" s="599">
        <v>0</v>
      </c>
      <c r="P23" s="600"/>
      <c r="Q23" s="619">
        <f>'[97]Rate Design'!L502/100</f>
        <v>0</v>
      </c>
      <c r="R23" s="599"/>
      <c r="S23" s="601" t="e">
        <f>Q23+#REF!</f>
        <v>#REF!</v>
      </c>
      <c r="T23" s="599"/>
      <c r="U23" s="599">
        <f>('[97]Rate Design'!L502-'[97]Rate Design'!I502)/1000</f>
        <v>0</v>
      </c>
      <c r="V23" s="602">
        <f>V24</f>
        <v>5.6310894239233446E-2</v>
      </c>
      <c r="W23" s="433"/>
    </row>
    <row r="24" spans="2:23">
      <c r="B24" s="618">
        <f>MAX(B$13:B23)+1</f>
        <v>5</v>
      </c>
      <c r="D24" s="575" t="s">
        <v>687</v>
      </c>
      <c r="F24" s="586">
        <v>36</v>
      </c>
      <c r="G24" s="586"/>
      <c r="H24" s="598">
        <v>1058.6666666666667</v>
      </c>
      <c r="I24" s="598">
        <f>'[97]Rate Design'!C511/12</f>
        <v>1044.4944444444445</v>
      </c>
      <c r="K24" s="598">
        <v>901191.51506367233</v>
      </c>
      <c r="L24" s="598">
        <f>'[97]Rate Design'!C536/1000</f>
        <v>860704.39038612752</v>
      </c>
      <c r="N24" s="619">
        <v>49005.26783999426</v>
      </c>
      <c r="O24" s="619">
        <f>'[97]Rate Design'!I536/1000</f>
        <v>61297.41050347397</v>
      </c>
      <c r="P24" s="600"/>
      <c r="Q24" s="619">
        <f>'[97]Rate Design'!L536/1000</f>
        <v>64749.122503473969</v>
      </c>
      <c r="R24" s="599"/>
      <c r="S24" s="601" t="e">
        <f>Q24+#REF!</f>
        <v>#REF!</v>
      </c>
      <c r="T24" s="599"/>
      <c r="U24" s="599">
        <f>('[97]Rate Design'!L536-'[97]Rate Design'!I536)/1000</f>
        <v>3451.712</v>
      </c>
      <c r="V24" s="602">
        <f>U24/O24</f>
        <v>5.6310894239233446E-2</v>
      </c>
      <c r="W24" s="433"/>
    </row>
    <row r="25" spans="2:23">
      <c r="B25" s="618">
        <f>MAX(B$13:B24)+1</f>
        <v>6</v>
      </c>
      <c r="D25" s="575" t="s">
        <v>381</v>
      </c>
      <c r="F25" s="586" t="s">
        <v>688</v>
      </c>
      <c r="G25" s="586"/>
      <c r="H25" s="598">
        <v>5259</v>
      </c>
      <c r="I25" s="598">
        <f>'[97]Rate Design'!C615</f>
        <v>5260</v>
      </c>
      <c r="K25" s="598">
        <v>168033.04399999999</v>
      </c>
      <c r="L25" s="598">
        <f>'[97]Rate Design'!C655/1000</f>
        <v>153555.06536433662</v>
      </c>
      <c r="N25" s="619">
        <v>10140.337</v>
      </c>
      <c r="O25" s="619">
        <f>'[97]Rate Design'!I655/1000</f>
        <v>12299.348</v>
      </c>
      <c r="P25" s="600"/>
      <c r="Q25" s="619">
        <f>'[97]Rate Design'!L655/1000</f>
        <v>12991.898999999999</v>
      </c>
      <c r="R25" s="599"/>
      <c r="S25" s="601" t="e">
        <f>Q25+#REF!</f>
        <v>#REF!</v>
      </c>
      <c r="T25" s="599"/>
      <c r="U25" s="599">
        <f>('[97]Rate Design'!L655-'[97]Rate Design'!I655)/1000</f>
        <v>692.55100000000004</v>
      </c>
      <c r="V25" s="602">
        <f>U25/O25</f>
        <v>5.6307944128420467E-2</v>
      </c>
    </row>
    <row r="26" spans="2:23">
      <c r="B26" s="618">
        <f>MAX(B$13:B25)+1</f>
        <v>7</v>
      </c>
      <c r="D26" s="575" t="s">
        <v>689</v>
      </c>
      <c r="F26" s="586">
        <v>47</v>
      </c>
      <c r="G26" s="586"/>
      <c r="H26" s="598">
        <v>1.0833333333333333</v>
      </c>
      <c r="I26" s="598">
        <f>'[97]Rate Design'!C765/12</f>
        <v>1</v>
      </c>
      <c r="K26" s="598">
        <v>1616.6904507017675</v>
      </c>
      <c r="L26" s="598">
        <f>'[97]Rate Design'!C778/1000</f>
        <v>1734.4743654971489</v>
      </c>
      <c r="N26" s="619">
        <v>165.62561725051643</v>
      </c>
      <c r="O26" s="619">
        <f>'[97]Rate Design'!I778/1000</f>
        <v>290.56051169386154</v>
      </c>
      <c r="P26" s="600"/>
      <c r="Q26" s="619">
        <f>'[97]Rate Design'!L778/1000</f>
        <v>305.43251169386156</v>
      </c>
      <c r="R26" s="599"/>
      <c r="S26" s="601" t="e">
        <f>Q26+#REF!</f>
        <v>#REF!</v>
      </c>
      <c r="T26" s="599"/>
      <c r="U26" s="599">
        <f>('[97]Rate Design'!L778-'[97]Rate Design'!I778)/1000</f>
        <v>14.872</v>
      </c>
      <c r="V26" s="602">
        <f>U26/O26</f>
        <v>5.1183830567001959E-2</v>
      </c>
    </row>
    <row r="27" spans="2:23">
      <c r="B27" s="618">
        <f>MAX(B$13:B26)+1</f>
        <v>8</v>
      </c>
      <c r="D27" s="575" t="s">
        <v>690</v>
      </c>
      <c r="F27" s="586">
        <v>48</v>
      </c>
      <c r="G27" s="586"/>
      <c r="H27" s="598">
        <v>63.666666666666671</v>
      </c>
      <c r="I27" s="598">
        <f>('[97]Rate Design'!C804+'[97]Rate Design'!C961)/12</f>
        <v>58.916666666666664</v>
      </c>
      <c r="K27" s="598">
        <v>856497.09877425549</v>
      </c>
      <c r="L27" s="598">
        <f>('[97]Rate Design'!C813+'[97]Rate Design'!C970)/1000</f>
        <v>832282.91037473246</v>
      </c>
      <c r="N27" s="619">
        <v>38996.209349631463</v>
      </c>
      <c r="O27" s="619">
        <f>'[98]Rate Spread'!$O$27</f>
        <v>48127.735385966684</v>
      </c>
      <c r="P27" s="600"/>
      <c r="Q27" s="619">
        <f>'[98]Rate Spread'!$Q$27</f>
        <v>50839.790385966684</v>
      </c>
      <c r="R27" s="599"/>
      <c r="S27" s="601" t="e">
        <f>Q27+#REF!</f>
        <v>#REF!</v>
      </c>
      <c r="T27" s="599"/>
      <c r="U27" s="599">
        <f>('[97]Rate Design'!L813+'[97]Rate Design'!L970-'[97]Rate Design'!I813-'[97]Rate Design'!I970)/1000</f>
        <v>2712.0550000000039</v>
      </c>
      <c r="V27" s="602">
        <f>U27/O27</f>
        <v>5.6351186654645669E-2</v>
      </c>
    </row>
    <row r="28" spans="2:23">
      <c r="B28" s="618">
        <f>MAX(B$13:B26)+1</f>
        <v>8</v>
      </c>
      <c r="D28" s="575" t="s">
        <v>691</v>
      </c>
      <c r="F28" s="597" t="s">
        <v>692</v>
      </c>
      <c r="G28" s="586"/>
      <c r="H28" s="598">
        <v>63.666666666666671</v>
      </c>
      <c r="I28" s="598">
        <v>0</v>
      </c>
      <c r="K28" s="598">
        <v>856497.09877425549</v>
      </c>
      <c r="L28" s="598">
        <v>0</v>
      </c>
      <c r="N28" s="619">
        <v>38996.209349631463</v>
      </c>
      <c r="O28" s="619">
        <v>0</v>
      </c>
      <c r="P28" s="600"/>
      <c r="Q28" s="619">
        <v>0</v>
      </c>
      <c r="R28" s="599"/>
      <c r="S28" s="601" t="e">
        <f>Q28+#REF!</f>
        <v>#REF!</v>
      </c>
      <c r="T28" s="599"/>
      <c r="U28" s="599">
        <v>0</v>
      </c>
      <c r="V28" s="602">
        <v>0</v>
      </c>
    </row>
    <row r="29" spans="2:23">
      <c r="B29" s="618">
        <f>MAX(B$13:B28)+1</f>
        <v>9</v>
      </c>
      <c r="D29" s="575" t="s">
        <v>628</v>
      </c>
      <c r="F29" s="586" t="s">
        <v>693</v>
      </c>
      <c r="G29" s="586"/>
      <c r="H29" s="598">
        <v>28</v>
      </c>
      <c r="I29" s="598">
        <f>'[97]Rate Design'!C1063/12</f>
        <v>29.083333333333332</v>
      </c>
      <c r="K29" s="598">
        <v>233.86177246899351</v>
      </c>
      <c r="L29" s="598">
        <f>'[97]Rate Design'!C1067/1000</f>
        <v>282.5157422079173</v>
      </c>
      <c r="N29" s="619">
        <v>18.659249899021408</v>
      </c>
      <c r="O29" s="619">
        <f>'[97]Rate Design'!I1067/1000</f>
        <v>24.725619439992212</v>
      </c>
      <c r="P29" s="600"/>
      <c r="Q29" s="619">
        <f>'[97]Rate Design'!L1067/1000</f>
        <v>24.725619439992212</v>
      </c>
      <c r="R29" s="599"/>
      <c r="S29" s="601" t="e">
        <f>Q29+#REF!</f>
        <v>#REF!</v>
      </c>
      <c r="T29" s="599"/>
      <c r="U29" s="599">
        <f>('[97]Rate Design'!L1067-'[97]Rate Design'!I1067)/1000</f>
        <v>0</v>
      </c>
      <c r="V29" s="602">
        <f>U29/O29</f>
        <v>0</v>
      </c>
    </row>
    <row r="30" spans="2:23">
      <c r="B30" s="583"/>
      <c r="F30" s="586"/>
      <c r="G30" s="586"/>
      <c r="H30" s="608"/>
      <c r="I30" s="608"/>
      <c r="K30" s="608"/>
      <c r="L30" s="608"/>
      <c r="N30" s="608"/>
      <c r="O30" s="608"/>
      <c r="Q30" s="651"/>
      <c r="S30" s="609"/>
      <c r="U30" s="608"/>
      <c r="V30" s="611"/>
    </row>
    <row r="31" spans="2:23">
      <c r="B31" s="583"/>
      <c r="V31" s="615"/>
    </row>
    <row r="32" spans="2:23">
      <c r="B32" s="618">
        <f>MAX(B$13:B31)+1</f>
        <v>10</v>
      </c>
      <c r="D32" s="596" t="s">
        <v>694</v>
      </c>
      <c r="H32" s="598">
        <f>SUM(H22:H29)</f>
        <v>23780.5</v>
      </c>
      <c r="I32" s="598">
        <f>SUM(I22:I29)</f>
        <v>25040.286111110505</v>
      </c>
      <c r="K32" s="598">
        <f>SUM(K22:K29)</f>
        <v>3297111.0499705928</v>
      </c>
      <c r="L32" s="598">
        <f>SUM(L22:L29)</f>
        <v>2385955.1477159401</v>
      </c>
      <c r="M32" s="598"/>
      <c r="N32" s="599">
        <f>SUM(N22:N29)</f>
        <v>170969.95465759834</v>
      </c>
      <c r="O32" s="599">
        <f>SUM(O22:O29)</f>
        <v>167301.11735104467</v>
      </c>
      <c r="P32" s="600"/>
      <c r="Q32" s="599">
        <f>SUM(Q22:Q29)</f>
        <v>176720.95435104467</v>
      </c>
      <c r="R32" s="619"/>
      <c r="S32" s="601" t="e">
        <f>SUM(S22:S29)</f>
        <v>#REF!</v>
      </c>
      <c r="T32" s="619"/>
      <c r="U32" s="599">
        <f>SUM(U22:U29)</f>
        <v>9419.837000000005</v>
      </c>
      <c r="V32" s="602">
        <f>U32/O32</f>
        <v>5.6304686717868986E-2</v>
      </c>
    </row>
    <row r="33" spans="2:26">
      <c r="B33" s="583"/>
      <c r="V33" s="615"/>
    </row>
    <row r="34" spans="2:26">
      <c r="B34" s="583"/>
      <c r="D34" s="596" t="s">
        <v>695</v>
      </c>
      <c r="V34" s="615"/>
    </row>
    <row r="35" spans="2:26">
      <c r="B35" s="618">
        <f>MAX(B$13:B34)+1</f>
        <v>11</v>
      </c>
      <c r="D35" s="575" t="s">
        <v>696</v>
      </c>
      <c r="F35" s="586" t="s">
        <v>697</v>
      </c>
      <c r="G35" s="586"/>
      <c r="H35" s="598">
        <v>2828</v>
      </c>
      <c r="I35" s="598">
        <f>'[97]Rate Design'!C23/12</f>
        <v>2599.1666666666665</v>
      </c>
      <c r="K35" s="598">
        <v>3735.0893644456642</v>
      </c>
      <c r="L35" s="598">
        <f>'[97]Rate Design'!C26/1000</f>
        <v>3451.7298579341259</v>
      </c>
      <c r="N35" s="619">
        <v>473.92026673033644</v>
      </c>
      <c r="O35" s="619">
        <f>'[97]Rate Design'!I26/1000</f>
        <v>483.78807449751014</v>
      </c>
      <c r="P35" s="600"/>
      <c r="Q35" s="619">
        <f>'[97]Rate Design'!L26/1000</f>
        <v>483.78807449751014</v>
      </c>
      <c r="R35" s="599"/>
      <c r="S35" s="601" t="e">
        <f>Q35+#REF!</f>
        <v>#REF!</v>
      </c>
      <c r="T35" s="599"/>
      <c r="U35" s="599">
        <f>('[97]Rate Design'!L26-'[97]Rate Design'!I26)/1000</f>
        <v>0</v>
      </c>
      <c r="V35" s="602">
        <f>U35/O35</f>
        <v>0</v>
      </c>
    </row>
    <row r="36" spans="2:26">
      <c r="B36" s="618">
        <f>MAX(B$13:B35)+1</f>
        <v>12</v>
      </c>
      <c r="D36" s="575" t="s">
        <v>698</v>
      </c>
      <c r="F36" s="586" t="s">
        <v>699</v>
      </c>
      <c r="G36" s="586"/>
      <c r="H36" s="598">
        <v>178</v>
      </c>
      <c r="I36" s="598">
        <f>'[97]Rate Design'!C994/12</f>
        <v>163</v>
      </c>
      <c r="K36" s="598">
        <v>2902.2385934150548</v>
      </c>
      <c r="L36" s="598">
        <f>'[97]Rate Design'!C997/1000</f>
        <v>3040.1869812590103</v>
      </c>
      <c r="N36" s="619">
        <v>522.31224201957195</v>
      </c>
      <c r="O36" s="619">
        <f>'[97]Rate Design'!I997/1000</f>
        <v>600.44497901647196</v>
      </c>
      <c r="P36" s="600"/>
      <c r="Q36" s="619">
        <f>'[97]Rate Design'!L997/1000</f>
        <v>600.44497901647196</v>
      </c>
      <c r="R36" s="599"/>
      <c r="S36" s="601" t="e">
        <f>Q36+#REF!</f>
        <v>#REF!</v>
      </c>
      <c r="T36" s="599"/>
      <c r="U36" s="599">
        <f>('[97]Rate Design'!L997-'[97]Rate Design'!I997)/1000</f>
        <v>0</v>
      </c>
      <c r="V36" s="602">
        <f>U36/O36</f>
        <v>0</v>
      </c>
    </row>
    <row r="37" spans="2:26">
      <c r="B37" s="618">
        <f>MAX(B$13:B36)+1</f>
        <v>13</v>
      </c>
      <c r="D37" s="575" t="s">
        <v>698</v>
      </c>
      <c r="F37" s="586">
        <v>52</v>
      </c>
      <c r="G37" s="586"/>
      <c r="H37" s="598">
        <v>30</v>
      </c>
      <c r="I37" s="598">
        <f>'[97]Rate Design'!C1005/12</f>
        <v>18</v>
      </c>
      <c r="K37" s="598">
        <v>466.2387672357238</v>
      </c>
      <c r="L37" s="598">
        <f>'[97]Rate Design'!C1008/1000</f>
        <v>286.69872495359812</v>
      </c>
      <c r="N37" s="619">
        <v>60.670270195709442</v>
      </c>
      <c r="O37" s="619">
        <f>'[97]Rate Design'!I1008/1000</f>
        <v>46.625268810114008</v>
      </c>
      <c r="P37" s="600"/>
      <c r="Q37" s="619">
        <f>'[97]Rate Design'!L1008/1000</f>
        <v>46.625268810114008</v>
      </c>
      <c r="R37" s="599"/>
      <c r="S37" s="601" t="e">
        <f>Q37+#REF!</f>
        <v>#REF!</v>
      </c>
      <c r="T37" s="599"/>
      <c r="U37" s="599">
        <f>('[97]Rate Design'!L1008-'[97]Rate Design'!I1008)/1000</f>
        <v>0</v>
      </c>
      <c r="V37" s="602">
        <f>U37/O37</f>
        <v>0</v>
      </c>
    </row>
    <row r="38" spans="2:26">
      <c r="B38" s="618">
        <f>MAX(B$13:B37)+1</f>
        <v>14</v>
      </c>
      <c r="D38" s="575" t="s">
        <v>698</v>
      </c>
      <c r="F38" s="586">
        <v>53</v>
      </c>
      <c r="G38" s="586"/>
      <c r="H38" s="598">
        <v>272.33333333333337</v>
      </c>
      <c r="I38" s="598">
        <f>'[97]Rate Design'!C1016/12</f>
        <v>220</v>
      </c>
      <c r="K38" s="598">
        <v>4499.9316487570059</v>
      </c>
      <c r="L38" s="598">
        <f>'[97]Rate Design'!C1019/1000</f>
        <v>4281.2354932644366</v>
      </c>
      <c r="N38" s="598">
        <v>278.83306975907675</v>
      </c>
      <c r="O38" s="598">
        <f>'[97]Rate Design'!I1019/1000</f>
        <v>296.22757767019584</v>
      </c>
      <c r="P38" s="600"/>
      <c r="Q38" s="619">
        <f>'[97]Rate Design'!L1019/1000</f>
        <v>296.22757767019584</v>
      </c>
      <c r="R38" s="599"/>
      <c r="S38" s="601" t="e">
        <f>Q38+#REF!</f>
        <v>#REF!</v>
      </c>
      <c r="T38" s="599"/>
      <c r="U38" s="599">
        <f>('[97]Rate Design'!L1019-'[97]Rate Design'!I1019)/1000</f>
        <v>0</v>
      </c>
      <c r="V38" s="602">
        <f>U38/O38</f>
        <v>0</v>
      </c>
    </row>
    <row r="39" spans="2:26">
      <c r="B39" s="618">
        <f>MAX(B$13:B38)+1</f>
        <v>15</v>
      </c>
      <c r="D39" s="575" t="s">
        <v>698</v>
      </c>
      <c r="F39" s="586">
        <v>57</v>
      </c>
      <c r="G39" s="586"/>
      <c r="H39" s="598">
        <v>50.666666666666664</v>
      </c>
      <c r="I39" s="598">
        <f>'[97]Rate Design'!C1101/12</f>
        <v>41.083333333333336</v>
      </c>
      <c r="K39" s="598">
        <v>2174.0459905922153</v>
      </c>
      <c r="L39" s="598">
        <f>'[97]Rate Design'!C1104/1000</f>
        <v>1789.527800522955</v>
      </c>
      <c r="N39" s="598">
        <v>235.8029580256418</v>
      </c>
      <c r="O39" s="598">
        <f>'[97]Rate Design'!I1104/1000</f>
        <v>218.66521450321807</v>
      </c>
      <c r="P39" s="600"/>
      <c r="Q39" s="619">
        <f>'[97]Rate Design'!L1104/1000</f>
        <v>218.66521450321807</v>
      </c>
      <c r="R39" s="599"/>
      <c r="S39" s="601" t="e">
        <f>Q39+#REF!</f>
        <v>#REF!</v>
      </c>
      <c r="T39" s="599"/>
      <c r="U39" s="599">
        <f>('[97]Rate Design'!L1104-'[97]Rate Design'!I1104)/1000</f>
        <v>0</v>
      </c>
      <c r="V39" s="602">
        <f>U39/O39</f>
        <v>0</v>
      </c>
      <c r="Z39" s="732" t="s">
        <v>65</v>
      </c>
    </row>
    <row r="40" spans="2:26">
      <c r="B40" s="583"/>
      <c r="H40" s="608"/>
      <c r="I40" s="608"/>
      <c r="K40" s="608"/>
      <c r="L40" s="608"/>
      <c r="N40" s="608"/>
      <c r="O40" s="608"/>
      <c r="Q40" s="609"/>
      <c r="S40" s="609"/>
      <c r="U40" s="608"/>
      <c r="V40" s="611"/>
    </row>
    <row r="41" spans="2:26">
      <c r="B41" s="583"/>
      <c r="V41" s="615"/>
    </row>
    <row r="42" spans="2:26">
      <c r="B42" s="618">
        <f>MAX(B$13:B41)+1</f>
        <v>16</v>
      </c>
      <c r="D42" s="596" t="s">
        <v>700</v>
      </c>
      <c r="H42" s="622">
        <f>SUM(H35:H39)</f>
        <v>3359</v>
      </c>
      <c r="I42" s="622">
        <f>SUM(I35:I39)</f>
        <v>3041.25</v>
      </c>
      <c r="K42" s="622">
        <f>SUM(K35:K39)</f>
        <v>13777.544364445665</v>
      </c>
      <c r="L42" s="622">
        <f>SUM(L35:L39)</f>
        <v>12849.378857934127</v>
      </c>
      <c r="M42" s="598"/>
      <c r="N42" s="623">
        <f>SUM(N35:N39)</f>
        <v>1571.5388067303365</v>
      </c>
      <c r="O42" s="623">
        <f>SUM(O35:O39)</f>
        <v>1645.7511144975101</v>
      </c>
      <c r="P42" s="606"/>
      <c r="Q42" s="623">
        <f>SUM(Q35:Q39)</f>
        <v>1645.7511144975101</v>
      </c>
      <c r="R42" s="619"/>
      <c r="S42" s="623" t="e">
        <f>SUM(S35:S39)</f>
        <v>#REF!</v>
      </c>
      <c r="T42" s="619"/>
      <c r="U42" s="623">
        <f>SUM(U35:U39)</f>
        <v>0</v>
      </c>
      <c r="V42" s="624">
        <f>U42/O42</f>
        <v>0</v>
      </c>
    </row>
    <row r="43" spans="2:26">
      <c r="B43" s="583"/>
      <c r="D43" s="596"/>
      <c r="H43" s="598"/>
      <c r="I43" s="598"/>
      <c r="K43" s="598"/>
      <c r="L43" s="598"/>
      <c r="M43" s="598"/>
      <c r="N43" s="619"/>
      <c r="O43" s="619"/>
      <c r="P43" s="619"/>
      <c r="Q43" s="619"/>
      <c r="R43" s="619"/>
      <c r="S43" s="619"/>
      <c r="T43" s="619"/>
      <c r="U43" s="619"/>
      <c r="V43" s="615"/>
    </row>
    <row r="44" spans="2:26" ht="16.5" thickBot="1">
      <c r="B44" s="618">
        <f>MAX(B$13:B43)+1</f>
        <v>17</v>
      </c>
      <c r="D44" s="629" t="s">
        <v>701</v>
      </c>
      <c r="H44" s="630">
        <f>H42+H32+H19</f>
        <v>128476.41666666667</v>
      </c>
      <c r="I44" s="630">
        <f>I42+I32+I19</f>
        <v>132378.51388888829</v>
      </c>
      <c r="K44" s="630">
        <f>K42+K32+K19</f>
        <v>4880827.1987742558</v>
      </c>
      <c r="L44" s="630">
        <f>L42+L32+L19</f>
        <v>4000612.315474519</v>
      </c>
      <c r="N44" s="631">
        <f>N42+N32+N19</f>
        <v>275214.43788963149</v>
      </c>
      <c r="O44" s="631">
        <f>O42+O32+O19</f>
        <v>303518.15556947672</v>
      </c>
      <c r="P44" s="606"/>
      <c r="Q44" s="631">
        <f>Q42+Q32+Q19</f>
        <v>320515.3855694767</v>
      </c>
      <c r="R44" s="619"/>
      <c r="S44" s="631" t="e">
        <f>S42+S32+S19</f>
        <v>#REF!</v>
      </c>
      <c r="T44" s="619"/>
      <c r="U44" s="631">
        <f>U42+U32+U19</f>
        <v>16997.230000000003</v>
      </c>
      <c r="V44" s="632">
        <f>U44/O44</f>
        <v>5.6000702719443282E-2</v>
      </c>
    </row>
    <row r="45" spans="2:26" ht="16.5" thickTop="1">
      <c r="B45" s="780" t="s">
        <v>65</v>
      </c>
      <c r="C45" s="781"/>
      <c r="D45" s="781"/>
      <c r="H45" s="598"/>
      <c r="I45" s="598"/>
      <c r="K45" s="598"/>
      <c r="L45" s="598"/>
      <c r="N45" s="619"/>
      <c r="O45" s="619"/>
      <c r="P45" s="606"/>
      <c r="Q45" s="619"/>
      <c r="R45" s="619"/>
      <c r="S45" s="619"/>
      <c r="T45" s="619"/>
      <c r="U45" s="619"/>
      <c r="V45" s="615"/>
    </row>
    <row r="46" spans="2:26">
      <c r="B46" s="618">
        <v>18</v>
      </c>
      <c r="D46" s="575" t="s">
        <v>702</v>
      </c>
      <c r="H46" s="598"/>
      <c r="I46" s="598"/>
      <c r="K46" s="598"/>
      <c r="L46" s="598"/>
      <c r="N46" s="619">
        <v>311.00673999999998</v>
      </c>
      <c r="O46" s="619">
        <f>'[97]Rate Design'!I1109/1000</f>
        <v>545.05217999999991</v>
      </c>
      <c r="P46" s="635"/>
      <c r="Q46" s="601">
        <f>O46</f>
        <v>545.05217999999991</v>
      </c>
      <c r="R46" s="619"/>
      <c r="S46" s="601">
        <f>Q46</f>
        <v>545.05217999999991</v>
      </c>
      <c r="T46" s="619"/>
      <c r="U46" s="619"/>
      <c r="V46" s="602"/>
    </row>
    <row r="47" spans="2:26">
      <c r="B47" s="618"/>
      <c r="H47" s="598"/>
      <c r="I47" s="598"/>
      <c r="K47" s="598"/>
      <c r="L47" s="598"/>
      <c r="N47" s="619"/>
      <c r="O47" s="619"/>
      <c r="P47" s="635"/>
      <c r="Q47" s="601"/>
      <c r="R47" s="619"/>
      <c r="S47" s="601"/>
      <c r="T47" s="619"/>
      <c r="U47" s="619"/>
      <c r="V47" s="602"/>
    </row>
    <row r="48" spans="2:26" ht="16.5" thickBot="1">
      <c r="B48" s="618">
        <v>19</v>
      </c>
      <c r="D48" s="636" t="s">
        <v>703</v>
      </c>
      <c r="H48" s="630">
        <f>SUM(H44:H46)</f>
        <v>128476.41666666667</v>
      </c>
      <c r="I48" s="630">
        <f>SUM(I44:I46)</f>
        <v>132378.51388888829</v>
      </c>
      <c r="K48" s="630">
        <f>SUM(K44:K46)</f>
        <v>4880827.1987742558</v>
      </c>
      <c r="L48" s="630">
        <f>SUM(L44:L46)</f>
        <v>4000612.315474519</v>
      </c>
      <c r="N48" s="631">
        <f>SUM(N44:N46)</f>
        <v>275525.44462963147</v>
      </c>
      <c r="O48" s="631">
        <f>SUM(O44:O46)</f>
        <v>304063.20774947671</v>
      </c>
      <c r="Q48" s="637">
        <f>SUM(Q44:Q46)</f>
        <v>321060.4377494767</v>
      </c>
      <c r="R48" s="619"/>
      <c r="S48" s="637" t="e">
        <f>SUM(S44:S46)</f>
        <v>#REF!</v>
      </c>
      <c r="T48" s="619"/>
      <c r="U48" s="631">
        <f>SUM(U44:U46)</f>
        <v>16997.230000000003</v>
      </c>
      <c r="V48" s="632">
        <f>U48/O48</f>
        <v>5.5900317982583193E-2</v>
      </c>
    </row>
    <row r="49" spans="14:22" ht="18.75" customHeight="1" thickTop="1">
      <c r="V49" s="619" t="s">
        <v>65</v>
      </c>
    </row>
    <row r="50" spans="14:22" ht="18.75" customHeight="1">
      <c r="U50" s="416"/>
      <c r="V50" s="619"/>
    </row>
    <row r="51" spans="14:22" ht="16.5" thickBot="1">
      <c r="N51" s="638"/>
      <c r="O51" s="619">
        <f>O48-O27-O29-O42</f>
        <v>254264.99562957251</v>
      </c>
      <c r="S51" s="619"/>
      <c r="U51" s="619">
        <f>U48-U26-U27-U29-U42</f>
        <v>14270.303</v>
      </c>
      <c r="V51" s="692">
        <f>U51/O51</f>
        <v>5.6123741943581475E-2</v>
      </c>
    </row>
    <row r="52" spans="14:22" ht="16.5" thickTop="1">
      <c r="U52" s="299"/>
    </row>
    <row r="53" spans="14:22">
      <c r="U53" s="639"/>
      <c r="V53" s="640"/>
    </row>
    <row r="54" spans="14:22">
      <c r="U54" s="641"/>
      <c r="V54" s="432"/>
    </row>
    <row r="55" spans="14:22">
      <c r="Q55" s="595"/>
      <c r="U55" s="642"/>
      <c r="V55" s="643"/>
    </row>
    <row r="56" spans="14:22">
      <c r="Q56" s="644"/>
      <c r="V56" s="615"/>
    </row>
    <row r="57" spans="14:22">
      <c r="V57" s="645"/>
    </row>
    <row r="59" spans="14:22">
      <c r="Q59" s="595"/>
    </row>
  </sheetData>
  <mergeCells count="8">
    <mergeCell ref="U10:V10"/>
    <mergeCell ref="B45:D45"/>
    <mergeCell ref="B2:U2"/>
    <mergeCell ref="B3:U3"/>
    <mergeCell ref="B4:U4"/>
    <mergeCell ref="B5:U5"/>
    <mergeCell ref="B6:U6"/>
    <mergeCell ref="B7:U7"/>
  </mergeCells>
  <printOptions horizontalCentered="1"/>
  <pageMargins left="0.25" right="0.25" top="0.5" bottom="0.5" header="0.5" footer="0.25"/>
  <pageSetup scale="7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4C77E-BEE4-4F27-8713-11E5C2FA2621}">
  <sheetPr transitionEvaluation="1" transitionEntry="1">
    <pageSetUpPr fitToPage="1"/>
  </sheetPr>
  <dimension ref="B1:AL59"/>
  <sheetViews>
    <sheetView view="pageBreakPreview" topLeftCell="B1" zoomScale="70" zoomScaleNormal="55" zoomScaleSheetLayoutView="70" workbookViewId="0">
      <selection activeCell="B1" sqref="B1"/>
    </sheetView>
  </sheetViews>
  <sheetFormatPr defaultColWidth="11.28515625" defaultRowHeight="15.75"/>
  <cols>
    <col min="1" max="1" width="0" style="574" hidden="1" customWidth="1"/>
    <col min="2" max="2" width="5.140625" style="574" customWidth="1"/>
    <col min="3" max="3" width="2.28515625" style="574" customWidth="1"/>
    <col min="4" max="4" width="39.85546875" style="575" customWidth="1"/>
    <col min="5" max="5" width="2.28515625" style="575" customWidth="1"/>
    <col min="6" max="6" width="6.28515625" style="575" bestFit="1" customWidth="1"/>
    <col min="7" max="7" width="2.28515625" style="575" customWidth="1"/>
    <col min="8" max="8" width="10.28515625" style="574" hidden="1" customWidth="1"/>
    <col min="9" max="9" width="10.28515625" style="574" customWidth="1"/>
    <col min="10" max="10" width="2.28515625" style="574" customWidth="1"/>
    <col min="11" max="11" width="12.28515625" style="574" hidden="1" customWidth="1"/>
    <col min="12" max="12" width="12.28515625" style="574" bestFit="1" customWidth="1"/>
    <col min="13" max="13" width="2.28515625" style="574" customWidth="1"/>
    <col min="14" max="14" width="11.28515625" style="574" hidden="1" customWidth="1"/>
    <col min="15" max="15" width="11.28515625" style="574" bestFit="1" customWidth="1"/>
    <col min="16" max="16" width="3" style="574" customWidth="1"/>
    <col min="17" max="17" width="14" style="574" customWidth="1"/>
    <col min="18" max="18" width="2.28515625" style="574" hidden="1" customWidth="1"/>
    <col min="19" max="19" width="22.42578125" style="574" hidden="1" customWidth="1"/>
    <col min="20" max="20" width="4" style="574" customWidth="1"/>
    <col min="21" max="21" width="17.85546875" style="574" bestFit="1" customWidth="1"/>
    <col min="22" max="22" width="7.7109375" style="574" customWidth="1"/>
    <col min="23" max="23" width="15.7109375" style="574" hidden="1" customWidth="1"/>
    <col min="24" max="24" width="13.5703125" style="574" hidden="1" customWidth="1"/>
    <col min="25" max="25" width="16.140625" style="574" hidden="1" customWidth="1"/>
    <col min="26" max="26" width="16.85546875" style="574" hidden="1" customWidth="1"/>
    <col min="27" max="27" width="7.42578125" style="574" hidden="1" customWidth="1"/>
    <col min="28" max="28" width="23" style="574" hidden="1" customWidth="1"/>
    <col min="29" max="29" width="4.28515625" style="574" customWidth="1"/>
    <col min="30" max="30" width="13" style="574" bestFit="1" customWidth="1"/>
    <col min="31" max="31" width="2.28515625" style="574" customWidth="1"/>
    <col min="32" max="32" width="9.140625" style="574" customWidth="1"/>
    <col min="33" max="33" width="3.42578125" style="574" customWidth="1"/>
    <col min="34" max="34" width="8" style="574" customWidth="1"/>
    <col min="35" max="35" width="0.140625" style="574" customWidth="1"/>
    <col min="36" max="36" width="11.28515625" style="574" customWidth="1"/>
    <col min="37" max="37" width="15" style="574" bestFit="1" customWidth="1"/>
    <col min="38" max="16384" width="11.28515625" style="574"/>
  </cols>
  <sheetData>
    <row r="1" spans="2:37">
      <c r="Q1" s="574" t="s">
        <v>65</v>
      </c>
    </row>
    <row r="2" spans="2:37">
      <c r="B2" s="786" t="s">
        <v>644</v>
      </c>
      <c r="C2" s="786"/>
      <c r="D2" s="786"/>
      <c r="E2" s="786"/>
      <c r="F2" s="786"/>
      <c r="G2" s="786"/>
      <c r="H2" s="786"/>
      <c r="I2" s="786"/>
      <c r="J2" s="786"/>
      <c r="K2" s="786"/>
      <c r="L2" s="786"/>
      <c r="M2" s="786"/>
      <c r="N2" s="786"/>
      <c r="O2" s="786"/>
      <c r="P2" s="786"/>
      <c r="Q2" s="786"/>
      <c r="R2" s="786"/>
      <c r="S2" s="786"/>
      <c r="T2" s="786"/>
      <c r="U2" s="786"/>
      <c r="V2" s="576" t="s">
        <v>645</v>
      </c>
      <c r="W2" s="577"/>
      <c r="X2" s="577"/>
      <c r="Y2" s="576"/>
      <c r="Z2" s="576"/>
      <c r="AA2" s="576"/>
      <c r="AB2" s="576"/>
      <c r="AC2" s="576"/>
      <c r="AD2" s="576"/>
      <c r="AE2" s="576"/>
      <c r="AF2" s="576"/>
    </row>
    <row r="3" spans="2:37">
      <c r="B3" s="787" t="s">
        <v>388</v>
      </c>
      <c r="C3" s="787"/>
      <c r="D3" s="787"/>
      <c r="E3" s="787"/>
      <c r="F3" s="787"/>
      <c r="G3" s="787"/>
      <c r="H3" s="787"/>
      <c r="I3" s="787"/>
      <c r="J3" s="787"/>
      <c r="K3" s="787"/>
      <c r="L3" s="787"/>
      <c r="M3" s="787"/>
      <c r="N3" s="787"/>
      <c r="O3" s="787"/>
      <c r="P3" s="787"/>
      <c r="Q3" s="787"/>
      <c r="R3" s="787"/>
      <c r="S3" s="787"/>
      <c r="T3" s="787"/>
      <c r="U3" s="787"/>
      <c r="V3" s="576" t="s">
        <v>646</v>
      </c>
      <c r="W3" s="578"/>
      <c r="X3" s="578"/>
      <c r="Y3" s="579"/>
      <c r="Z3" s="579"/>
      <c r="AA3" s="579"/>
      <c r="AB3" s="579"/>
      <c r="AC3" s="579"/>
      <c r="AD3" s="579"/>
      <c r="AE3" s="579"/>
      <c r="AF3" s="579"/>
      <c r="AG3" s="580"/>
      <c r="AH3" s="580"/>
      <c r="AI3" s="580"/>
    </row>
    <row r="4" spans="2:37">
      <c r="B4" s="787" t="s">
        <v>647</v>
      </c>
      <c r="C4" s="787"/>
      <c r="D4" s="787"/>
      <c r="E4" s="787"/>
      <c r="F4" s="787"/>
      <c r="G4" s="787"/>
      <c r="H4" s="787"/>
      <c r="I4" s="787"/>
      <c r="J4" s="787"/>
      <c r="K4" s="787"/>
      <c r="L4" s="787"/>
      <c r="M4" s="787"/>
      <c r="N4" s="787"/>
      <c r="O4" s="787"/>
      <c r="P4" s="787"/>
      <c r="Q4" s="787"/>
      <c r="R4" s="787"/>
      <c r="S4" s="787"/>
      <c r="T4" s="787"/>
      <c r="U4" s="787"/>
      <c r="V4" s="576" t="s">
        <v>648</v>
      </c>
      <c r="W4" s="578"/>
      <c r="X4" s="578"/>
      <c r="Y4" s="579"/>
      <c r="Z4" s="579"/>
      <c r="AA4" s="579"/>
      <c r="AB4" s="579"/>
      <c r="AC4" s="579"/>
      <c r="AD4" s="579"/>
      <c r="AE4" s="579"/>
      <c r="AF4" s="579"/>
      <c r="AG4" s="580"/>
      <c r="AH4" s="580"/>
      <c r="AI4" s="580"/>
    </row>
    <row r="5" spans="2:37">
      <c r="B5" s="787" t="s">
        <v>649</v>
      </c>
      <c r="C5" s="787"/>
      <c r="D5" s="787"/>
      <c r="E5" s="787"/>
      <c r="F5" s="787"/>
      <c r="G5" s="787"/>
      <c r="H5" s="787"/>
      <c r="I5" s="787"/>
      <c r="J5" s="787"/>
      <c r="K5" s="787"/>
      <c r="L5" s="787"/>
      <c r="M5" s="787"/>
      <c r="N5" s="787"/>
      <c r="O5" s="787"/>
      <c r="P5" s="787"/>
      <c r="Q5" s="787"/>
      <c r="R5" s="787"/>
      <c r="S5" s="787"/>
      <c r="T5" s="787"/>
      <c r="U5" s="787"/>
      <c r="V5" s="576" t="s">
        <v>650</v>
      </c>
      <c r="W5" s="578"/>
      <c r="X5" s="578"/>
      <c r="Y5" s="579"/>
      <c r="Z5" s="579"/>
      <c r="AA5" s="579"/>
      <c r="AB5" s="579"/>
      <c r="AC5" s="579"/>
      <c r="AD5" s="579"/>
      <c r="AE5" s="579"/>
      <c r="AF5" s="579"/>
      <c r="AG5" s="580"/>
      <c r="AH5" s="580"/>
      <c r="AI5" s="580"/>
    </row>
    <row r="6" spans="2:37">
      <c r="B6" s="787" t="s">
        <v>651</v>
      </c>
      <c r="C6" s="787"/>
      <c r="D6" s="787"/>
      <c r="E6" s="787"/>
      <c r="F6" s="787"/>
      <c r="G6" s="787"/>
      <c r="H6" s="787"/>
      <c r="I6" s="787"/>
      <c r="J6" s="787"/>
      <c r="K6" s="787"/>
      <c r="L6" s="787"/>
      <c r="M6" s="787"/>
      <c r="N6" s="787"/>
      <c r="O6" s="787"/>
      <c r="P6" s="787"/>
      <c r="Q6" s="787"/>
      <c r="R6" s="787"/>
      <c r="S6" s="787"/>
      <c r="T6" s="787"/>
      <c r="U6" s="787"/>
      <c r="V6" s="578"/>
      <c r="W6" s="578"/>
      <c r="X6" s="578"/>
      <c r="Y6" s="579"/>
      <c r="Z6" s="579"/>
      <c r="AA6" s="579"/>
      <c r="AB6" s="579"/>
      <c r="AC6" s="579"/>
      <c r="AD6" s="579"/>
      <c r="AE6" s="579"/>
      <c r="AF6" s="579"/>
      <c r="AG6" s="580"/>
      <c r="AH6" s="580"/>
      <c r="AI6" s="580"/>
    </row>
    <row r="7" spans="2:37">
      <c r="B7" s="786" t="s">
        <v>652</v>
      </c>
      <c r="C7" s="786"/>
      <c r="D7" s="786"/>
      <c r="E7" s="786"/>
      <c r="F7" s="786"/>
      <c r="G7" s="786"/>
      <c r="H7" s="786"/>
      <c r="I7" s="786"/>
      <c r="J7" s="786"/>
      <c r="K7" s="786"/>
      <c r="L7" s="786"/>
      <c r="M7" s="786"/>
      <c r="N7" s="786"/>
      <c r="O7" s="786"/>
      <c r="P7" s="786"/>
      <c r="Q7" s="786"/>
      <c r="R7" s="786"/>
      <c r="S7" s="786"/>
      <c r="T7" s="786"/>
      <c r="U7" s="786"/>
      <c r="V7" s="577"/>
      <c r="W7" s="577"/>
      <c r="X7" s="577"/>
      <c r="Y7" s="576"/>
      <c r="Z7" s="576"/>
      <c r="AA7" s="576"/>
      <c r="AB7" s="576"/>
      <c r="AC7" s="576"/>
      <c r="AD7" s="576"/>
      <c r="AE7" s="576"/>
      <c r="AF7" s="576"/>
      <c r="AG7" s="581"/>
      <c r="AH7" s="581"/>
      <c r="AI7" s="581"/>
    </row>
    <row r="8" spans="2:37">
      <c r="N8" s="579"/>
      <c r="O8" s="579"/>
      <c r="P8" s="582"/>
      <c r="Q8" s="582"/>
      <c r="R8" s="579"/>
      <c r="S8" s="579"/>
      <c r="T8" s="579"/>
      <c r="U8" s="582"/>
      <c r="V8" s="582"/>
      <c r="W8" s="582"/>
      <c r="X8" s="582"/>
      <c r="Y8" s="582"/>
      <c r="Z8" s="582"/>
      <c r="AA8" s="582"/>
      <c r="AB8" s="583" t="s">
        <v>248</v>
      </c>
      <c r="AC8" s="582"/>
      <c r="AD8" s="582"/>
      <c r="AE8" s="582"/>
      <c r="AF8" s="582"/>
      <c r="AG8" s="582"/>
      <c r="AH8" s="582"/>
      <c r="AI8" s="582"/>
    </row>
    <row r="9" spans="2:37">
      <c r="N9" s="583" t="s">
        <v>225</v>
      </c>
      <c r="O9" s="583" t="s">
        <v>653</v>
      </c>
      <c r="P9" s="584"/>
      <c r="Q9" s="783" t="s">
        <v>175</v>
      </c>
      <c r="R9" s="783"/>
      <c r="S9" s="783"/>
      <c r="U9" s="785" t="s">
        <v>654</v>
      </c>
      <c r="V9" s="785"/>
      <c r="W9" s="785"/>
      <c r="X9" s="785"/>
      <c r="Y9" s="785"/>
      <c r="Z9" s="785"/>
      <c r="AA9" s="584"/>
      <c r="AB9" s="585" t="s">
        <v>655</v>
      </c>
      <c r="AC9" s="584"/>
      <c r="AD9" s="583" t="s">
        <v>175</v>
      </c>
      <c r="AE9" s="584"/>
      <c r="AF9" s="583" t="s">
        <v>656</v>
      </c>
      <c r="AG9" s="584"/>
      <c r="AH9" s="584"/>
      <c r="AI9" s="584"/>
    </row>
    <row r="10" spans="2:37">
      <c r="F10" s="586" t="s">
        <v>657</v>
      </c>
      <c r="G10" s="586"/>
      <c r="H10" s="583" t="s">
        <v>658</v>
      </c>
      <c r="N10" s="583" t="s">
        <v>659</v>
      </c>
      <c r="O10" s="583" t="s">
        <v>659</v>
      </c>
      <c r="P10" s="587"/>
      <c r="Q10" s="583" t="s">
        <v>659</v>
      </c>
      <c r="R10" s="583"/>
      <c r="S10" s="583" t="s">
        <v>660</v>
      </c>
      <c r="T10" s="583"/>
      <c r="U10" s="588" t="s">
        <v>659</v>
      </c>
      <c r="V10" s="588"/>
      <c r="W10" s="588" t="s">
        <v>248</v>
      </c>
      <c r="X10" s="583" t="s">
        <v>661</v>
      </c>
      <c r="Y10" s="588" t="s">
        <v>660</v>
      </c>
      <c r="AD10" s="583" t="s">
        <v>659</v>
      </c>
      <c r="AF10" s="583" t="s">
        <v>654</v>
      </c>
      <c r="AG10" s="583"/>
      <c r="AI10" s="583"/>
    </row>
    <row r="11" spans="2:37">
      <c r="B11" s="583" t="s">
        <v>187</v>
      </c>
      <c r="F11" s="586" t="s">
        <v>662</v>
      </c>
      <c r="G11" s="586"/>
      <c r="H11" s="583" t="s">
        <v>663</v>
      </c>
      <c r="I11" s="583" t="s">
        <v>658</v>
      </c>
      <c r="K11" s="583" t="s">
        <v>386</v>
      </c>
      <c r="N11" s="583" t="s">
        <v>14</v>
      </c>
      <c r="O11" s="583" t="s">
        <v>14</v>
      </c>
      <c r="P11" s="583"/>
      <c r="Q11" s="583" t="s">
        <v>14</v>
      </c>
      <c r="R11" s="583"/>
      <c r="S11" s="583" t="s">
        <v>14</v>
      </c>
      <c r="T11" s="583"/>
      <c r="U11" s="587" t="s">
        <v>135</v>
      </c>
      <c r="V11" s="583" t="s">
        <v>659</v>
      </c>
      <c r="W11" s="587" t="s">
        <v>135</v>
      </c>
      <c r="X11" s="583" t="s">
        <v>178</v>
      </c>
      <c r="Y11" s="587" t="s">
        <v>135</v>
      </c>
      <c r="Z11" s="583" t="s">
        <v>660</v>
      </c>
      <c r="AA11" s="583"/>
      <c r="AB11" s="583"/>
      <c r="AC11" s="583"/>
      <c r="AD11" s="583" t="s">
        <v>664</v>
      </c>
      <c r="AE11" s="583"/>
      <c r="AF11" s="583" t="s">
        <v>665</v>
      </c>
      <c r="AG11" s="583"/>
      <c r="AH11" s="583"/>
      <c r="AI11" s="583"/>
    </row>
    <row r="12" spans="2:37">
      <c r="B12" s="589" t="s">
        <v>195</v>
      </c>
      <c r="D12" s="590" t="s">
        <v>666</v>
      </c>
      <c r="F12" s="590" t="s">
        <v>195</v>
      </c>
      <c r="G12" s="586"/>
      <c r="H12" s="589" t="s">
        <v>225</v>
      </c>
      <c r="I12" s="585" t="s">
        <v>663</v>
      </c>
      <c r="K12" s="589" t="s">
        <v>225</v>
      </c>
      <c r="L12" s="585" t="s">
        <v>386</v>
      </c>
      <c r="N12" s="591" t="s">
        <v>667</v>
      </c>
      <c r="O12" s="591" t="s">
        <v>667</v>
      </c>
      <c r="P12" s="583"/>
      <c r="Q12" s="591" t="s">
        <v>667</v>
      </c>
      <c r="R12" s="592"/>
      <c r="S12" s="591" t="s">
        <v>667</v>
      </c>
      <c r="T12" s="592"/>
      <c r="U12" s="593" t="s">
        <v>667</v>
      </c>
      <c r="V12" s="585" t="s">
        <v>668</v>
      </c>
      <c r="W12" s="593" t="s">
        <v>667</v>
      </c>
      <c r="X12" s="585" t="s">
        <v>668</v>
      </c>
      <c r="Y12" s="593" t="s">
        <v>667</v>
      </c>
      <c r="Z12" s="585" t="s">
        <v>668</v>
      </c>
      <c r="AA12" s="583"/>
      <c r="AB12" s="594" t="s">
        <v>669</v>
      </c>
      <c r="AC12" s="583"/>
      <c r="AD12" s="591" t="s">
        <v>669</v>
      </c>
      <c r="AE12" s="583"/>
      <c r="AF12" s="585" t="s">
        <v>312</v>
      </c>
      <c r="AG12" s="583"/>
      <c r="AH12" s="583"/>
      <c r="AI12" s="583"/>
    </row>
    <row r="13" spans="2:37">
      <c r="B13" s="595"/>
      <c r="D13" s="587" t="s">
        <v>670</v>
      </c>
      <c r="F13" s="587" t="s">
        <v>671</v>
      </c>
      <c r="G13" s="586"/>
      <c r="H13" s="587"/>
      <c r="I13" s="587" t="s">
        <v>672</v>
      </c>
      <c r="K13" s="587"/>
      <c r="L13" s="587" t="s">
        <v>673</v>
      </c>
      <c r="N13" s="587"/>
      <c r="O13" s="587" t="s">
        <v>674</v>
      </c>
      <c r="P13" s="587"/>
      <c r="Q13" s="587" t="s">
        <v>675</v>
      </c>
      <c r="R13" s="587"/>
      <c r="S13" s="587"/>
      <c r="T13" s="587"/>
      <c r="U13" s="587" t="s">
        <v>676</v>
      </c>
      <c r="V13" s="587" t="s">
        <v>677</v>
      </c>
      <c r="W13" s="587" t="s">
        <v>677</v>
      </c>
      <c r="X13" s="587" t="s">
        <v>677</v>
      </c>
      <c r="Y13" s="587"/>
      <c r="Z13" s="587"/>
      <c r="AA13" s="587"/>
      <c r="AB13" s="587"/>
      <c r="AC13" s="587"/>
      <c r="AD13" s="587" t="s">
        <v>678</v>
      </c>
      <c r="AE13" s="587"/>
      <c r="AF13" s="587" t="s">
        <v>679</v>
      </c>
      <c r="AG13" s="587"/>
      <c r="AH13" s="587"/>
      <c r="AI13" s="587"/>
    </row>
    <row r="14" spans="2:37">
      <c r="P14" s="587"/>
      <c r="Q14" s="587" t="s">
        <v>680</v>
      </c>
      <c r="V14" s="587" t="s">
        <v>681</v>
      </c>
      <c r="X14" s="587" t="s">
        <v>681</v>
      </c>
      <c r="Z14" s="587"/>
      <c r="AD14" s="587" t="s">
        <v>682</v>
      </c>
      <c r="AF14" s="587" t="s">
        <v>683</v>
      </c>
    </row>
    <row r="15" spans="2:37">
      <c r="D15" s="596" t="s">
        <v>23</v>
      </c>
    </row>
    <row r="16" spans="2:37">
      <c r="B16" s="583">
        <v>1</v>
      </c>
      <c r="D16" s="575" t="s">
        <v>377</v>
      </c>
      <c r="F16" s="597" t="s">
        <v>684</v>
      </c>
      <c r="G16" s="597"/>
      <c r="H16" s="598">
        <v>101336.91666666667</v>
      </c>
      <c r="I16" s="598">
        <v>103964.75</v>
      </c>
      <c r="K16" s="598">
        <v>1569938.6044392167</v>
      </c>
      <c r="L16" s="598">
        <v>1662888.5330062357</v>
      </c>
      <c r="N16" s="599">
        <v>102672.94442530281</v>
      </c>
      <c r="O16" s="599">
        <v>137595.24637616519</v>
      </c>
      <c r="P16" s="600"/>
      <c r="Q16" s="601">
        <f>O16+U16</f>
        <v>139655.86037616519</v>
      </c>
      <c r="R16" s="599"/>
      <c r="S16" s="601">
        <f>Q16+W16</f>
        <v>140565.4604037196</v>
      </c>
      <c r="T16" s="599"/>
      <c r="U16" s="599">
        <v>2060.614</v>
      </c>
      <c r="V16" s="602">
        <f>U16/O16</f>
        <v>1.4975909809896951E-2</v>
      </c>
      <c r="W16" s="599">
        <f>(AB16/100)*L16</f>
        <v>909.60002755441087</v>
      </c>
      <c r="X16" s="602">
        <f>W16/O16</f>
        <v>6.6106936940808119E-3</v>
      </c>
      <c r="Y16" s="599">
        <f>U16+W16</f>
        <v>2970.2140275544107</v>
      </c>
      <c r="Z16" s="602">
        <f>Y16/O16</f>
        <v>2.1586603503977762E-2</v>
      </c>
      <c r="AA16" s="600"/>
      <c r="AB16" s="603">
        <f>ROUND((((O16/$O$44)*$W$51)/L16)*100,4)</f>
        <v>5.4699999999999999E-2</v>
      </c>
      <c r="AC16" s="600"/>
      <c r="AD16" s="604">
        <f>Q16/L16*100</f>
        <v>8.3983897660109434</v>
      </c>
      <c r="AE16" s="600"/>
      <c r="AF16" s="605">
        <f>(U16/L16)*100</f>
        <v>0.12391774668592732</v>
      </c>
      <c r="AG16" s="600"/>
      <c r="AH16" s="574" t="s">
        <v>65</v>
      </c>
      <c r="AI16" s="606"/>
      <c r="AJ16" s="607" t="s">
        <v>65</v>
      </c>
      <c r="AK16" s="574" t="s">
        <v>65</v>
      </c>
    </row>
    <row r="17" spans="2:38">
      <c r="H17" s="608"/>
      <c r="I17" s="608"/>
      <c r="K17" s="608"/>
      <c r="L17" s="608"/>
      <c r="N17" s="608"/>
      <c r="O17" s="608"/>
      <c r="Q17" s="609"/>
      <c r="S17" s="609"/>
      <c r="U17" s="608"/>
      <c r="V17" s="610"/>
      <c r="W17" s="608"/>
      <c r="X17" s="611"/>
      <c r="Y17" s="608"/>
      <c r="Z17" s="611"/>
      <c r="AB17" s="612"/>
      <c r="AD17" s="609"/>
      <c r="AF17" s="613"/>
      <c r="AH17" s="614"/>
    </row>
    <row r="18" spans="2:38">
      <c r="V18" s="615"/>
      <c r="X18" s="615"/>
      <c r="Z18" s="615"/>
      <c r="AB18" s="616"/>
      <c r="AF18" s="617"/>
      <c r="AH18" s="614"/>
    </row>
    <row r="19" spans="2:38">
      <c r="B19" s="618">
        <f>MAX(B$13:B18)+1</f>
        <v>2</v>
      </c>
      <c r="D19" s="596" t="s">
        <v>685</v>
      </c>
      <c r="H19" s="598">
        <f>SUM(H16:H16)</f>
        <v>101336.91666666667</v>
      </c>
      <c r="I19" s="598">
        <f>SUM(I16:I16)</f>
        <v>103964.75</v>
      </c>
      <c r="K19" s="598">
        <f>SUM(K16:K16)</f>
        <v>1569938.6044392167</v>
      </c>
      <c r="L19" s="598">
        <f>SUM(L16:L16)</f>
        <v>1662888.5330062357</v>
      </c>
      <c r="M19" s="598"/>
      <c r="N19" s="619">
        <f>SUM(N16:N16)</f>
        <v>102672.94442530281</v>
      </c>
      <c r="O19" s="619">
        <f>SUM(O16:O16)</f>
        <v>137595.24637616519</v>
      </c>
      <c r="P19" s="600"/>
      <c r="Q19" s="619">
        <f>SUM(Q16:Q16)</f>
        <v>139655.86037616519</v>
      </c>
      <c r="R19" s="619"/>
      <c r="S19" s="619">
        <f>SUM(S16:S16)</f>
        <v>140565.4604037196</v>
      </c>
      <c r="T19" s="619"/>
      <c r="U19" s="599">
        <f>SUM(U16)</f>
        <v>2060.614</v>
      </c>
      <c r="V19" s="602">
        <f>U19/O19</f>
        <v>1.4975909809896951E-2</v>
      </c>
      <c r="W19" s="599">
        <f>SUM(W16)</f>
        <v>909.60002755441087</v>
      </c>
      <c r="X19" s="602">
        <f>W19/O19</f>
        <v>6.6106936940808119E-3</v>
      </c>
      <c r="Y19" s="599">
        <f>U19+W19</f>
        <v>2970.2140275544107</v>
      </c>
      <c r="Z19" s="602">
        <f>Y19/O19</f>
        <v>2.1586603503977762E-2</v>
      </c>
      <c r="AA19" s="600"/>
      <c r="AB19" s="620"/>
      <c r="AC19" s="600"/>
      <c r="AD19" s="604">
        <f>Q19/L19*100</f>
        <v>8.3983897660109434</v>
      </c>
      <c r="AE19" s="600"/>
      <c r="AF19" s="605">
        <f>(U19/L19)*100</f>
        <v>0.12391774668592732</v>
      </c>
      <c r="AG19" s="600"/>
      <c r="AH19" s="605"/>
      <c r="AI19" s="606"/>
    </row>
    <row r="20" spans="2:38">
      <c r="V20" s="615"/>
      <c r="X20" s="615"/>
      <c r="Z20" s="615"/>
      <c r="AB20" s="616"/>
      <c r="AF20" s="617"/>
      <c r="AH20" s="614"/>
    </row>
    <row r="21" spans="2:38">
      <c r="D21" s="596" t="s">
        <v>686</v>
      </c>
      <c r="H21" s="598"/>
      <c r="I21" s="598"/>
      <c r="V21" s="615"/>
      <c r="X21" s="615"/>
      <c r="Z21" s="615"/>
      <c r="AB21" s="616"/>
      <c r="AF21" s="617"/>
      <c r="AH21" s="614"/>
    </row>
    <row r="22" spans="2:38">
      <c r="B22" s="618">
        <f>MAX(B$13:B21)+1</f>
        <v>3</v>
      </c>
      <c r="D22" s="575" t="s">
        <v>379</v>
      </c>
      <c r="F22" s="586">
        <v>24</v>
      </c>
      <c r="G22" s="586"/>
      <c r="H22" s="598">
        <v>17306.416666666664</v>
      </c>
      <c r="I22" s="598">
        <v>18382.166666666668</v>
      </c>
      <c r="K22" s="598">
        <v>513041.74113523914</v>
      </c>
      <c r="L22" s="598">
        <v>520890.69711302512</v>
      </c>
      <c r="N22" s="619">
        <v>33647.646251191611</v>
      </c>
      <c r="O22" s="619">
        <v>43528.402161290032</v>
      </c>
      <c r="P22" s="600"/>
      <c r="Q22" s="601">
        <f t="shared" ref="Q22:Q29" si="0">O22+U22</f>
        <v>44180.221161290036</v>
      </c>
      <c r="R22" s="599"/>
      <c r="S22" s="601">
        <f t="shared" ref="S22:S29" si="1">Q22+W22</f>
        <v>44468.273716793541</v>
      </c>
      <c r="T22" s="599"/>
      <c r="U22" s="599">
        <v>651.81899999999996</v>
      </c>
      <c r="V22" s="602">
        <f>U22/O22</f>
        <v>1.4974567584280982E-2</v>
      </c>
      <c r="W22" s="599">
        <f t="shared" ref="W22:W29" si="2">(AB22/100)*L22</f>
        <v>288.0525555035029</v>
      </c>
      <c r="X22" s="602">
        <f>W22/O22</f>
        <v>6.6175770577599812E-3</v>
      </c>
      <c r="Y22" s="599">
        <f t="shared" ref="Y22:Y29" si="3">U22+W22</f>
        <v>939.8715555035028</v>
      </c>
      <c r="Z22" s="602">
        <f>Y22/O22</f>
        <v>2.1592144642040963E-2</v>
      </c>
      <c r="AA22" s="600"/>
      <c r="AB22" s="603">
        <f>ROUND((((O22/$O$44)*$W$51)/L22)*100,4)</f>
        <v>5.5300000000000002E-2</v>
      </c>
      <c r="AC22" s="600"/>
      <c r="AD22" s="604">
        <f>Q22/L22*100</f>
        <v>8.4816683051077071</v>
      </c>
      <c r="AE22" s="600"/>
      <c r="AF22" s="605">
        <f>(U22/L22)*100</f>
        <v>0.12513546577288276</v>
      </c>
      <c r="AG22" s="600"/>
      <c r="AH22" s="605"/>
      <c r="AI22" s="606"/>
      <c r="AK22" s="619"/>
      <c r="AL22" s="433"/>
    </row>
    <row r="23" spans="2:38">
      <c r="B23" s="618">
        <f>MAX(B$13:B22)+1</f>
        <v>4</v>
      </c>
      <c r="D23" s="621" t="s">
        <v>489</v>
      </c>
      <c r="E23" s="621"/>
      <c r="F23" s="618">
        <v>33</v>
      </c>
      <c r="G23" s="586"/>
      <c r="H23" s="598">
        <v>0</v>
      </c>
      <c r="I23" s="598">
        <v>0</v>
      </c>
      <c r="K23" s="598">
        <v>0</v>
      </c>
      <c r="L23" s="598">
        <v>0</v>
      </c>
      <c r="N23" s="599">
        <v>0</v>
      </c>
      <c r="O23" s="599">
        <v>0</v>
      </c>
      <c r="P23" s="600"/>
      <c r="Q23" s="601">
        <f t="shared" si="0"/>
        <v>0</v>
      </c>
      <c r="R23" s="599"/>
      <c r="S23" s="601">
        <f t="shared" si="1"/>
        <v>0</v>
      </c>
      <c r="T23" s="599"/>
      <c r="U23" s="599">
        <v>0</v>
      </c>
      <c r="V23" s="602">
        <f>V24</f>
        <v>1.4970352384955685E-2</v>
      </c>
      <c r="W23" s="599">
        <f t="shared" si="2"/>
        <v>0</v>
      </c>
      <c r="X23" s="602">
        <v>0</v>
      </c>
      <c r="Y23" s="599">
        <f t="shared" si="3"/>
        <v>0</v>
      </c>
      <c r="Z23" s="602">
        <f>V23+X23</f>
        <v>1.4970352384955685E-2</v>
      </c>
      <c r="AA23" s="600"/>
      <c r="AB23" s="603">
        <v>0</v>
      </c>
      <c r="AC23" s="600"/>
      <c r="AD23" s="604">
        <v>0</v>
      </c>
      <c r="AE23" s="600"/>
      <c r="AF23" s="605">
        <v>0</v>
      </c>
      <c r="AG23" s="600"/>
      <c r="AH23" s="605"/>
      <c r="AI23" s="606"/>
      <c r="AK23" s="619"/>
      <c r="AL23" s="433"/>
    </row>
    <row r="24" spans="2:38">
      <c r="B24" s="618">
        <f>MAX(B$13:B23)+1</f>
        <v>5</v>
      </c>
      <c r="D24" s="575" t="s">
        <v>687</v>
      </c>
      <c r="F24" s="586">
        <v>36</v>
      </c>
      <c r="G24" s="586"/>
      <c r="H24" s="598">
        <v>1058.6666666666667</v>
      </c>
      <c r="I24" s="598">
        <v>1071.5833333333333</v>
      </c>
      <c r="K24" s="598">
        <v>901191.51506367233</v>
      </c>
      <c r="L24" s="598">
        <v>874471.48730753385</v>
      </c>
      <c r="N24" s="619">
        <v>49005.26783999426</v>
      </c>
      <c r="O24" s="619">
        <v>61577.308021579265</v>
      </c>
      <c r="P24" s="600"/>
      <c r="Q24" s="601">
        <f t="shared" si="0"/>
        <v>62499.142021579268</v>
      </c>
      <c r="R24" s="599"/>
      <c r="S24" s="601">
        <f t="shared" si="1"/>
        <v>62906.645734664577</v>
      </c>
      <c r="T24" s="599"/>
      <c r="U24" s="599">
        <v>921.83399999999995</v>
      </c>
      <c r="V24" s="602">
        <f t="shared" ref="V24:V29" si="4">U24/O24</f>
        <v>1.4970352384955685E-2</v>
      </c>
      <c r="W24" s="599">
        <f t="shared" si="2"/>
        <v>407.50371308531084</v>
      </c>
      <c r="X24" s="602">
        <f t="shared" ref="X24:X29" si="5">W24/O24</f>
        <v>6.6177578425887741E-3</v>
      </c>
      <c r="Y24" s="599">
        <f t="shared" si="3"/>
        <v>1329.3377130853107</v>
      </c>
      <c r="Z24" s="602">
        <f t="shared" ref="Z24:Z29" si="6">Y24/O24</f>
        <v>2.158811022754446E-2</v>
      </c>
      <c r="AA24" s="600"/>
      <c r="AB24" s="603">
        <f t="shared" ref="AB24:AB29" si="7">ROUND((((O24/$O$44)*$W$51)/L24)*100,4)</f>
        <v>4.6600000000000003E-2</v>
      </c>
      <c r="AC24" s="600"/>
      <c r="AD24" s="604">
        <f t="shared" ref="AD24:AD29" si="8">Q24/L24*100</f>
        <v>7.1470760257732202</v>
      </c>
      <c r="AE24" s="600"/>
      <c r="AF24" s="605">
        <f t="shared" ref="AF24:AF29" si="9">(U24/L24)*100</f>
        <v>0.10541613001451809</v>
      </c>
      <c r="AG24" s="600"/>
      <c r="AH24" s="605"/>
      <c r="AI24" s="606"/>
      <c r="AK24" s="619"/>
      <c r="AL24" s="433"/>
    </row>
    <row r="25" spans="2:38">
      <c r="B25" s="618">
        <f>MAX(B$13:B24)+1</f>
        <v>6</v>
      </c>
      <c r="D25" s="575" t="s">
        <v>381</v>
      </c>
      <c r="F25" s="586" t="s">
        <v>688</v>
      </c>
      <c r="G25" s="586"/>
      <c r="H25" s="598">
        <v>5259</v>
      </c>
      <c r="I25" s="598">
        <v>5276</v>
      </c>
      <c r="K25" s="598">
        <v>168033.04399999999</v>
      </c>
      <c r="L25" s="598">
        <v>150522.40299999999</v>
      </c>
      <c r="N25" s="619">
        <v>10140.337</v>
      </c>
      <c r="O25" s="619">
        <v>11908.413</v>
      </c>
      <c r="P25" s="600"/>
      <c r="Q25" s="601">
        <f t="shared" si="0"/>
        <v>12086.693000000001</v>
      </c>
      <c r="R25" s="599"/>
      <c r="S25" s="601">
        <f t="shared" si="1"/>
        <v>12165.416216769001</v>
      </c>
      <c r="T25" s="599"/>
      <c r="U25" s="599">
        <v>178.28</v>
      </c>
      <c r="V25" s="602">
        <f t="shared" si="4"/>
        <v>1.4970928535985441E-2</v>
      </c>
      <c r="W25" s="599">
        <f t="shared" si="2"/>
        <v>78.723216769000004</v>
      </c>
      <c r="X25" s="602">
        <f t="shared" si="5"/>
        <v>6.6107227528134941E-3</v>
      </c>
      <c r="Y25" s="599">
        <f t="shared" si="3"/>
        <v>257.00321676900001</v>
      </c>
      <c r="Z25" s="602">
        <f t="shared" si="6"/>
        <v>2.1581651288798936E-2</v>
      </c>
      <c r="AA25" s="600"/>
      <c r="AB25" s="603">
        <f t="shared" si="7"/>
        <v>5.2299999999999999E-2</v>
      </c>
      <c r="AC25" s="600"/>
      <c r="AD25" s="604">
        <f t="shared" si="8"/>
        <v>8.0298299516252083</v>
      </c>
      <c r="AE25" s="600"/>
      <c r="AF25" s="605">
        <f t="shared" si="9"/>
        <v>0.11844084099560916</v>
      </c>
      <c r="AG25" s="600"/>
      <c r="AH25" s="605"/>
      <c r="AI25" s="606"/>
    </row>
    <row r="26" spans="2:38">
      <c r="B26" s="618">
        <f>MAX(B$13:B25)+1</f>
        <v>7</v>
      </c>
      <c r="D26" s="575" t="s">
        <v>689</v>
      </c>
      <c r="F26" s="586">
        <v>47</v>
      </c>
      <c r="G26" s="586"/>
      <c r="H26" s="598">
        <v>1.0833333333333333</v>
      </c>
      <c r="I26" s="598">
        <v>1</v>
      </c>
      <c r="K26" s="598">
        <v>1616.6904507017675</v>
      </c>
      <c r="L26" s="598">
        <v>1600.0426108887327</v>
      </c>
      <c r="N26" s="619">
        <v>165.62561725051643</v>
      </c>
      <c r="O26" s="619">
        <v>264.50059533997137</v>
      </c>
      <c r="P26" s="600"/>
      <c r="Q26" s="601">
        <f t="shared" si="0"/>
        <v>268.48559533997138</v>
      </c>
      <c r="R26" s="599"/>
      <c r="S26" s="601">
        <f t="shared" si="1"/>
        <v>270.23444191367275</v>
      </c>
      <c r="T26" s="599"/>
      <c r="U26" s="599">
        <v>3.9849999999999999</v>
      </c>
      <c r="V26" s="602">
        <f t="shared" si="4"/>
        <v>1.5066128659854044E-2</v>
      </c>
      <c r="W26" s="599">
        <f t="shared" si="2"/>
        <v>1.748846573701385</v>
      </c>
      <c r="X26" s="602">
        <f t="shared" si="5"/>
        <v>6.6118814267829328E-3</v>
      </c>
      <c r="Y26" s="599">
        <f t="shared" si="3"/>
        <v>5.7338465737013848</v>
      </c>
      <c r="Z26" s="602">
        <f t="shared" si="6"/>
        <v>2.1678010086636976E-2</v>
      </c>
      <c r="AA26" s="600"/>
      <c r="AB26" s="603">
        <f t="shared" si="7"/>
        <v>0.10929999999999999</v>
      </c>
      <c r="AC26" s="600"/>
      <c r="AD26" s="604">
        <f t="shared" si="8"/>
        <v>16.779902829640449</v>
      </c>
      <c r="AE26" s="600"/>
      <c r="AF26" s="605">
        <f t="shared" si="9"/>
        <v>0.24905586719259676</v>
      </c>
      <c r="AG26" s="600"/>
      <c r="AH26" s="605"/>
      <c r="AI26" s="606"/>
    </row>
    <row r="27" spans="2:38">
      <c r="B27" s="618">
        <f>MAX(B$13:B26)+1</f>
        <v>8</v>
      </c>
      <c r="D27" s="575" t="s">
        <v>690</v>
      </c>
      <c r="F27" s="586">
        <v>48</v>
      </c>
      <c r="G27" s="586"/>
      <c r="H27" s="598">
        <v>63.666666666666671</v>
      </c>
      <c r="I27" s="598">
        <v>57.416666666666664</v>
      </c>
      <c r="K27" s="598">
        <v>856497.09877425549</v>
      </c>
      <c r="L27" s="598">
        <v>798535.04749688564</v>
      </c>
      <c r="N27" s="619">
        <v>38996.209349631463</v>
      </c>
      <c r="O27" s="619">
        <v>45735.178148318606</v>
      </c>
      <c r="P27" s="600"/>
      <c r="Q27" s="601">
        <f t="shared" si="0"/>
        <v>46419.928148318599</v>
      </c>
      <c r="R27" s="599"/>
      <c r="S27" s="601">
        <f t="shared" si="1"/>
        <v>46722.572931319919</v>
      </c>
      <c r="T27" s="599"/>
      <c r="U27" s="599">
        <v>684.74999999999625</v>
      </c>
      <c r="V27" s="602">
        <f t="shared" si="4"/>
        <v>1.497206368759209E-2</v>
      </c>
      <c r="W27" s="599">
        <f t="shared" si="2"/>
        <v>302.64478300131969</v>
      </c>
      <c r="X27" s="602">
        <f t="shared" si="5"/>
        <v>6.6173303626334739E-3</v>
      </c>
      <c r="Y27" s="599">
        <f t="shared" si="3"/>
        <v>987.394783001316</v>
      </c>
      <c r="Z27" s="602">
        <f t="shared" si="6"/>
        <v>2.1589394050225565E-2</v>
      </c>
      <c r="AA27" s="600"/>
      <c r="AB27" s="603">
        <f t="shared" si="7"/>
        <v>3.7900000000000003E-2</v>
      </c>
      <c r="AC27" s="600"/>
      <c r="AD27" s="604">
        <f t="shared" si="8"/>
        <v>5.8131359786684422</v>
      </c>
      <c r="AE27" s="600"/>
      <c r="AF27" s="605">
        <f t="shared" si="9"/>
        <v>8.5750776017463004E-2</v>
      </c>
      <c r="AG27" s="600"/>
      <c r="AH27" s="605"/>
      <c r="AI27" s="606"/>
      <c r="AK27" s="574" t="s">
        <v>65</v>
      </c>
    </row>
    <row r="28" spans="2:38" hidden="1">
      <c r="B28" s="618">
        <f>MAX(B$13:B26)+1</f>
        <v>8</v>
      </c>
      <c r="D28" s="575" t="s">
        <v>691</v>
      </c>
      <c r="F28" s="597" t="s">
        <v>692</v>
      </c>
      <c r="G28" s="586"/>
      <c r="H28" s="598">
        <v>63.666666666666671</v>
      </c>
      <c r="I28" s="598">
        <v>0</v>
      </c>
      <c r="K28" s="598">
        <v>856497.09877425549</v>
      </c>
      <c r="L28" s="598">
        <v>0</v>
      </c>
      <c r="N28" s="619">
        <v>38996.209349631463</v>
      </c>
      <c r="O28" s="619">
        <v>0</v>
      </c>
      <c r="P28" s="600"/>
      <c r="Q28" s="601">
        <v>0</v>
      </c>
      <c r="R28" s="599"/>
      <c r="S28" s="601" t="e">
        <f t="shared" si="1"/>
        <v>#DIV/0!</v>
      </c>
      <c r="T28" s="599"/>
      <c r="U28" s="599">
        <v>0</v>
      </c>
      <c r="V28" s="602">
        <v>0</v>
      </c>
      <c r="W28" s="599" t="e">
        <f t="shared" si="2"/>
        <v>#DIV/0!</v>
      </c>
      <c r="X28" s="602" t="e">
        <f t="shared" si="5"/>
        <v>#DIV/0!</v>
      </c>
      <c r="Y28" s="599" t="e">
        <f t="shared" si="3"/>
        <v>#DIV/0!</v>
      </c>
      <c r="Z28" s="602" t="e">
        <f t="shared" si="6"/>
        <v>#DIV/0!</v>
      </c>
      <c r="AA28" s="600"/>
      <c r="AB28" s="603" t="e">
        <f t="shared" si="7"/>
        <v>#DIV/0!</v>
      </c>
      <c r="AC28" s="600"/>
      <c r="AD28" s="604">
        <v>0</v>
      </c>
      <c r="AE28" s="600"/>
      <c r="AF28" s="605">
        <v>0</v>
      </c>
      <c r="AG28" s="600"/>
      <c r="AH28" s="605"/>
      <c r="AI28" s="606"/>
    </row>
    <row r="29" spans="2:38">
      <c r="B29" s="618">
        <f>MAX(B$13:B28)+1</f>
        <v>9</v>
      </c>
      <c r="D29" s="575" t="s">
        <v>628</v>
      </c>
      <c r="F29" s="586" t="s">
        <v>693</v>
      </c>
      <c r="G29" s="586"/>
      <c r="H29" s="598">
        <v>28</v>
      </c>
      <c r="I29" s="598">
        <v>28.666666666666668</v>
      </c>
      <c r="K29" s="598">
        <v>233.86177246899351</v>
      </c>
      <c r="L29" s="598">
        <v>272.94021520156122</v>
      </c>
      <c r="N29" s="619">
        <v>18.659249899021408</v>
      </c>
      <c r="O29" s="619">
        <v>23.956380136572363</v>
      </c>
      <c r="P29" s="600"/>
      <c r="Q29" s="601">
        <f t="shared" si="0"/>
        <v>23.956380136572363</v>
      </c>
      <c r="R29" s="599"/>
      <c r="S29" s="601">
        <f t="shared" si="1"/>
        <v>24.114685461389268</v>
      </c>
      <c r="T29" s="599"/>
      <c r="U29" s="599">
        <v>0</v>
      </c>
      <c r="V29" s="602">
        <f t="shared" si="4"/>
        <v>0</v>
      </c>
      <c r="W29" s="599">
        <f t="shared" si="2"/>
        <v>0.15830532481690551</v>
      </c>
      <c r="X29" s="602">
        <f t="shared" si="5"/>
        <v>6.6080653218235147E-3</v>
      </c>
      <c r="Y29" s="599">
        <f t="shared" si="3"/>
        <v>0.15830532481690551</v>
      </c>
      <c r="Z29" s="602">
        <f t="shared" si="6"/>
        <v>6.6080653218235147E-3</v>
      </c>
      <c r="AA29" s="600"/>
      <c r="AB29" s="603">
        <f t="shared" si="7"/>
        <v>5.8000000000000003E-2</v>
      </c>
      <c r="AC29" s="600"/>
      <c r="AD29" s="604">
        <f t="shared" si="8"/>
        <v>8.7771529449703944</v>
      </c>
      <c r="AE29" s="600"/>
      <c r="AF29" s="605">
        <f t="shared" si="9"/>
        <v>0</v>
      </c>
      <c r="AG29" s="600"/>
      <c r="AH29" s="605"/>
      <c r="AI29" s="606"/>
    </row>
    <row r="30" spans="2:38">
      <c r="B30" s="583"/>
      <c r="F30" s="586"/>
      <c r="G30" s="586"/>
      <c r="H30" s="608"/>
      <c r="I30" s="608"/>
      <c r="K30" s="608"/>
      <c r="L30" s="608"/>
      <c r="N30" s="608"/>
      <c r="O30" s="608"/>
      <c r="Q30" s="609"/>
      <c r="S30" s="609"/>
      <c r="U30" s="608"/>
      <c r="V30" s="611"/>
      <c r="W30" s="608"/>
      <c r="X30" s="611"/>
      <c r="Y30" s="608"/>
      <c r="Z30" s="611"/>
      <c r="AB30" s="612"/>
      <c r="AD30" s="609"/>
      <c r="AF30" s="613"/>
      <c r="AH30" s="614"/>
    </row>
    <row r="31" spans="2:38">
      <c r="B31" s="583"/>
      <c r="V31" s="615"/>
      <c r="X31" s="615"/>
      <c r="Z31" s="615"/>
      <c r="AB31" s="616"/>
      <c r="AF31" s="617"/>
      <c r="AH31" s="614"/>
    </row>
    <row r="32" spans="2:38">
      <c r="B32" s="618">
        <f>MAX(B$13:B31)+1</f>
        <v>10</v>
      </c>
      <c r="D32" s="596" t="s">
        <v>694</v>
      </c>
      <c r="H32" s="598">
        <f>SUM(H22:H29)</f>
        <v>23780.5</v>
      </c>
      <c r="I32" s="598">
        <f>SUM(I22:I29)</f>
        <v>24816.833333333336</v>
      </c>
      <c r="K32" s="598">
        <f>SUM(K22:K29)</f>
        <v>3297111.0499705928</v>
      </c>
      <c r="L32" s="598">
        <f>SUM(L22:L29)</f>
        <v>2346292.617743535</v>
      </c>
      <c r="M32" s="598"/>
      <c r="N32" s="599">
        <f>SUM(N22:N29)</f>
        <v>170969.95465759834</v>
      </c>
      <c r="O32" s="599">
        <f>SUM(O22:O29)</f>
        <v>163037.75830666444</v>
      </c>
      <c r="P32" s="600"/>
      <c r="Q32" s="601">
        <f>SUM(Q22:Q29)</f>
        <v>165478.42630666445</v>
      </c>
      <c r="R32" s="619"/>
      <c r="S32" s="601" t="e">
        <f>SUM(S22:S29)</f>
        <v>#DIV/0!</v>
      </c>
      <c r="T32" s="619"/>
      <c r="U32" s="599">
        <f>SUM(U22:U29)</f>
        <v>2440.667999999996</v>
      </c>
      <c r="V32" s="602">
        <f>U32/O32</f>
        <v>1.4969955581756974E-2</v>
      </c>
      <c r="W32" s="599" t="e">
        <f>SUM(W22:W29)</f>
        <v>#DIV/0!</v>
      </c>
      <c r="X32" s="602" t="e">
        <f>W32/O32</f>
        <v>#DIV/0!</v>
      </c>
      <c r="Y32" s="599" t="e">
        <f>U32+W32</f>
        <v>#DIV/0!</v>
      </c>
      <c r="Z32" s="602"/>
      <c r="AA32" s="600"/>
      <c r="AB32" s="603"/>
      <c r="AC32" s="600"/>
      <c r="AD32" s="604">
        <f>Q32/L32*100</f>
        <v>7.0527616655848986</v>
      </c>
      <c r="AE32" s="600"/>
      <c r="AF32" s="605">
        <f>(U32/L32)*100</f>
        <v>0.10402231936216136</v>
      </c>
      <c r="AG32" s="600"/>
      <c r="AH32" s="605"/>
      <c r="AI32" s="606"/>
    </row>
    <row r="33" spans="2:37">
      <c r="B33" s="583"/>
      <c r="V33" s="615"/>
      <c r="X33" s="615"/>
      <c r="Z33" s="615"/>
      <c r="AB33" s="616"/>
      <c r="AF33" s="617"/>
      <c r="AH33" s="614"/>
    </row>
    <row r="34" spans="2:37">
      <c r="B34" s="583"/>
      <c r="D34" s="596" t="s">
        <v>695</v>
      </c>
      <c r="V34" s="615"/>
      <c r="X34" s="615"/>
      <c r="Z34" s="615"/>
      <c r="AB34" s="616"/>
      <c r="AF34" s="617"/>
      <c r="AH34" s="614"/>
    </row>
    <row r="35" spans="2:37">
      <c r="B35" s="618">
        <f>MAX(B$13:B34)+1</f>
        <v>11</v>
      </c>
      <c r="D35" s="575" t="s">
        <v>696</v>
      </c>
      <c r="F35" s="586" t="s">
        <v>697</v>
      </c>
      <c r="G35" s="586"/>
      <c r="H35" s="598">
        <v>2828</v>
      </c>
      <c r="I35" s="598">
        <v>2641</v>
      </c>
      <c r="K35" s="598">
        <v>3735.0893644456642</v>
      </c>
      <c r="L35" s="598">
        <v>3481.7252171919949</v>
      </c>
      <c r="N35" s="619">
        <v>473.92026673033644</v>
      </c>
      <c r="O35" s="619">
        <v>491.79100717035965</v>
      </c>
      <c r="P35" s="600"/>
      <c r="Q35" s="601">
        <f>O35+U35</f>
        <v>491.79031717035957</v>
      </c>
      <c r="R35" s="599"/>
      <c r="S35" s="601">
        <f>Q35+W35</f>
        <v>495.04224852321687</v>
      </c>
      <c r="T35" s="599"/>
      <c r="U35" s="599">
        <v>-6.9000000006053596E-4</v>
      </c>
      <c r="V35" s="602">
        <f>U35/O35</f>
        <v>-1.4030350087746022E-6</v>
      </c>
      <c r="W35" s="599">
        <f>(AB35/100)*L35</f>
        <v>3.2519313528573233</v>
      </c>
      <c r="X35" s="602">
        <f>W35/O35</f>
        <v>6.6124254112902734E-3</v>
      </c>
      <c r="Y35" s="599">
        <f>U35+W35</f>
        <v>3.2512413528572628</v>
      </c>
      <c r="Z35" s="602">
        <f>Y35/O35</f>
        <v>6.6110223762814993E-3</v>
      </c>
      <c r="AA35" s="600"/>
      <c r="AB35" s="603">
        <f>ROUND((((O35/$O$44)*$W$51)/L35)*100,4)</f>
        <v>9.3399999999999997E-2</v>
      </c>
      <c r="AC35" s="600"/>
      <c r="AD35" s="604">
        <f>Q35/L35*100</f>
        <v>14.124903215854223</v>
      </c>
      <c r="AE35" s="600"/>
      <c r="AF35" s="605">
        <f>(U35/L35)*100</f>
        <v>-1.9817761512409636E-5</v>
      </c>
      <c r="AG35" s="600"/>
      <c r="AH35" s="605"/>
      <c r="AI35" s="606"/>
    </row>
    <row r="36" spans="2:37">
      <c r="B36" s="618">
        <f>MAX(B$13:B35)+1</f>
        <v>12</v>
      </c>
      <c r="D36" s="575" t="s">
        <v>698</v>
      </c>
      <c r="F36" s="586" t="s">
        <v>699</v>
      </c>
      <c r="G36" s="586"/>
      <c r="H36" s="598">
        <v>178</v>
      </c>
      <c r="I36" s="598">
        <v>166</v>
      </c>
      <c r="K36" s="598">
        <v>2902.2385934150548</v>
      </c>
      <c r="L36" s="598">
        <v>3428.6151198565353</v>
      </c>
      <c r="N36" s="619">
        <v>522.31224201957195</v>
      </c>
      <c r="O36" s="619">
        <v>675.37688105718655</v>
      </c>
      <c r="P36" s="600"/>
      <c r="Q36" s="601">
        <f>O36+U36</f>
        <v>675.37688105718655</v>
      </c>
      <c r="R36" s="599"/>
      <c r="S36" s="601">
        <f>Q36+W36</f>
        <v>679.84093794323974</v>
      </c>
      <c r="T36" s="599"/>
      <c r="U36" s="599">
        <v>0</v>
      </c>
      <c r="V36" s="602">
        <f>U36/O36</f>
        <v>0</v>
      </c>
      <c r="W36" s="599">
        <f>(AB36/100)*L36</f>
        <v>4.4640568860532097</v>
      </c>
      <c r="X36" s="602">
        <f>W36/O36</f>
        <v>6.6097271186800104E-3</v>
      </c>
      <c r="Y36" s="599">
        <f>U36+W36</f>
        <v>4.4640568860532097</v>
      </c>
      <c r="Z36" s="602">
        <f>Y36/O36</f>
        <v>6.6097271186800104E-3</v>
      </c>
      <c r="AA36" s="600"/>
      <c r="AB36" s="603">
        <f>ROUND((((O36/$O$44)*$W$51)/L36)*100,4)</f>
        <v>0.13020000000000001</v>
      </c>
      <c r="AC36" s="600"/>
      <c r="AD36" s="604">
        <f>Q36/L36*100</f>
        <v>19.698241343736665</v>
      </c>
      <c r="AE36" s="600"/>
      <c r="AF36" s="605">
        <f>(U36/L36)*100</f>
        <v>0</v>
      </c>
      <c r="AG36" s="600"/>
      <c r="AH36" s="605"/>
      <c r="AI36" s="606"/>
      <c r="AJ36" s="574" t="s">
        <v>65</v>
      </c>
    </row>
    <row r="37" spans="2:37">
      <c r="B37" s="618">
        <f>MAX(B$13:B36)+1</f>
        <v>13</v>
      </c>
      <c r="D37" s="575" t="s">
        <v>698</v>
      </c>
      <c r="F37" s="586">
        <v>52</v>
      </c>
      <c r="G37" s="586"/>
      <c r="H37" s="598">
        <v>30</v>
      </c>
      <c r="I37" s="598">
        <v>23</v>
      </c>
      <c r="K37" s="598">
        <v>466.2387672357238</v>
      </c>
      <c r="L37" s="598">
        <v>431.19516894904621</v>
      </c>
      <c r="N37" s="619">
        <v>60.670270195709442</v>
      </c>
      <c r="O37" s="619">
        <v>63.804758408523398</v>
      </c>
      <c r="P37" s="600"/>
      <c r="Q37" s="601">
        <f>O37+U37</f>
        <v>63.804758408523398</v>
      </c>
      <c r="R37" s="599"/>
      <c r="S37" s="601">
        <f>Q37+W37</f>
        <v>64.226467283755568</v>
      </c>
      <c r="T37" s="599"/>
      <c r="U37" s="599">
        <v>0</v>
      </c>
      <c r="V37" s="602">
        <f>U37/O37</f>
        <v>0</v>
      </c>
      <c r="W37" s="599">
        <f>(AB37/100)*L37</f>
        <v>0.42170887523216716</v>
      </c>
      <c r="X37" s="602">
        <f>W37/O37</f>
        <v>6.6093640310035708E-3</v>
      </c>
      <c r="Y37" s="599">
        <f>U37+W37</f>
        <v>0.42170887523216716</v>
      </c>
      <c r="Z37" s="602">
        <f>Y37/O37</f>
        <v>6.6093640310035708E-3</v>
      </c>
      <c r="AA37" s="600"/>
      <c r="AB37" s="603">
        <f>ROUND((((O37/$O$44)*$W$51)/L37)*100,4)</f>
        <v>9.7799999999999998E-2</v>
      </c>
      <c r="AC37" s="600"/>
      <c r="AD37" s="604">
        <f>Q37/L37*100</f>
        <v>14.797187678153955</v>
      </c>
      <c r="AE37" s="600"/>
      <c r="AF37" s="605">
        <f>(U37/L37)*100</f>
        <v>0</v>
      </c>
      <c r="AG37" s="600"/>
      <c r="AH37" s="605"/>
      <c r="AI37" s="606"/>
    </row>
    <row r="38" spans="2:37">
      <c r="B38" s="618">
        <f>MAX(B$13:B37)+1</f>
        <v>14</v>
      </c>
      <c r="D38" s="575" t="s">
        <v>698</v>
      </c>
      <c r="F38" s="586">
        <v>53</v>
      </c>
      <c r="G38" s="586"/>
      <c r="H38" s="598">
        <v>272.33333333333337</v>
      </c>
      <c r="I38" s="598">
        <v>198</v>
      </c>
      <c r="K38" s="598">
        <v>4499.9316487570059</v>
      </c>
      <c r="L38" s="598">
        <v>5055.0120519872899</v>
      </c>
      <c r="N38" s="598">
        <v>278.83306975907675</v>
      </c>
      <c r="O38" s="598">
        <v>348.52287538515174</v>
      </c>
      <c r="P38" s="600"/>
      <c r="Q38" s="601">
        <f>O38+U38</f>
        <v>348.52287538515174</v>
      </c>
      <c r="R38" s="599"/>
      <c r="S38" s="601">
        <f>Q38+W38</f>
        <v>350.82796088085792</v>
      </c>
      <c r="T38" s="599"/>
      <c r="U38" s="599">
        <v>0</v>
      </c>
      <c r="V38" s="602">
        <f>U38/O38</f>
        <v>0</v>
      </c>
      <c r="W38" s="599">
        <f>(AB38/100)*L38</f>
        <v>2.3050854957062041</v>
      </c>
      <c r="X38" s="602">
        <f>W38/O38</f>
        <v>6.6138714515047541E-3</v>
      </c>
      <c r="Y38" s="599">
        <f>U38+W38</f>
        <v>2.3050854957062041</v>
      </c>
      <c r="Z38" s="602">
        <f>Y38/O38</f>
        <v>6.6138714515047541E-3</v>
      </c>
      <c r="AA38" s="600"/>
      <c r="AB38" s="603">
        <f>ROUND((((O38/$O$44)*$W$51)/L38)*100,4)</f>
        <v>4.5600000000000002E-2</v>
      </c>
      <c r="AC38" s="600"/>
      <c r="AD38" s="604">
        <f>Q38/L38*100</f>
        <v>6.8946002858318813</v>
      </c>
      <c r="AE38" s="600"/>
      <c r="AF38" s="605">
        <f>(U38/L38)*100</f>
        <v>0</v>
      </c>
      <c r="AG38" s="600"/>
      <c r="AH38" s="605"/>
      <c r="AI38" s="606"/>
      <c r="AK38" s="574" t="s">
        <v>65</v>
      </c>
    </row>
    <row r="39" spans="2:37">
      <c r="B39" s="618">
        <f>MAX(B$13:B38)+1</f>
        <v>15</v>
      </c>
      <c r="D39" s="575" t="s">
        <v>698</v>
      </c>
      <c r="F39" s="586">
        <v>57</v>
      </c>
      <c r="G39" s="586"/>
      <c r="H39" s="598">
        <v>50.666666666666664</v>
      </c>
      <c r="I39" s="598">
        <v>44.75</v>
      </c>
      <c r="K39" s="598">
        <v>2174.0459905922153</v>
      </c>
      <c r="L39" s="598">
        <v>2117.3766592071288</v>
      </c>
      <c r="N39" s="598">
        <v>235.8029580256418</v>
      </c>
      <c r="O39" s="598">
        <v>258.37073514913834</v>
      </c>
      <c r="P39" s="600"/>
      <c r="Q39" s="601">
        <f>O39+U39</f>
        <v>258.37073514913834</v>
      </c>
      <c r="R39" s="599"/>
      <c r="S39" s="601">
        <f>Q39+W39</f>
        <v>260.07945811311851</v>
      </c>
      <c r="T39" s="599"/>
      <c r="U39" s="599">
        <v>0</v>
      </c>
      <c r="V39" s="602">
        <f>U39/O39</f>
        <v>0</v>
      </c>
      <c r="W39" s="599">
        <f>(AB39/100)*L39</f>
        <v>1.7087229639801529</v>
      </c>
      <c r="X39" s="602">
        <f>W39/O39</f>
        <v>6.6134539695210963E-3</v>
      </c>
      <c r="Y39" s="599">
        <f>U39+W39</f>
        <v>1.7087229639801529</v>
      </c>
      <c r="Z39" s="602">
        <f>Y39/O39</f>
        <v>6.6134539695210963E-3</v>
      </c>
      <c r="AA39" s="600"/>
      <c r="AB39" s="603">
        <f>ROUND((((O39/$O$44)*$W$51)/L39)*100,4)</f>
        <v>8.0699999999999994E-2</v>
      </c>
      <c r="AC39" s="600"/>
      <c r="AD39" s="604">
        <f>Q39/L39*100</f>
        <v>12.202398379411987</v>
      </c>
      <c r="AE39" s="600"/>
      <c r="AF39" s="605">
        <f>(U39/L39)*100</f>
        <v>0</v>
      </c>
      <c r="AG39" s="600"/>
      <c r="AH39" s="605"/>
      <c r="AI39" s="606"/>
    </row>
    <row r="40" spans="2:37">
      <c r="B40" s="583"/>
      <c r="H40" s="608"/>
      <c r="I40" s="608"/>
      <c r="K40" s="608"/>
      <c r="L40" s="608"/>
      <c r="N40" s="608"/>
      <c r="O40" s="608"/>
      <c r="Q40" s="609"/>
      <c r="S40" s="609"/>
      <c r="U40" s="608"/>
      <c r="V40" s="611"/>
      <c r="W40" s="608"/>
      <c r="X40" s="611"/>
      <c r="Y40" s="608"/>
      <c r="Z40" s="611"/>
      <c r="AB40" s="612"/>
      <c r="AD40" s="609"/>
      <c r="AF40" s="613"/>
      <c r="AH40" s="614"/>
    </row>
    <row r="41" spans="2:37">
      <c r="B41" s="583"/>
      <c r="V41" s="615"/>
      <c r="X41" s="615"/>
      <c r="Z41" s="615"/>
      <c r="AB41" s="616"/>
      <c r="AF41" s="617"/>
      <c r="AH41" s="614"/>
    </row>
    <row r="42" spans="2:37">
      <c r="B42" s="618">
        <f>MAX(B$13:B41)+1</f>
        <v>16</v>
      </c>
      <c r="D42" s="596" t="s">
        <v>700</v>
      </c>
      <c r="H42" s="622">
        <f>SUM(H35:H39)</f>
        <v>3359</v>
      </c>
      <c r="I42" s="622">
        <f>SUM(I35:I39)</f>
        <v>3072.75</v>
      </c>
      <c r="K42" s="622">
        <f>SUM(K35:K39)</f>
        <v>13777.544364445665</v>
      </c>
      <c r="L42" s="622">
        <f>SUM(L35:L39)</f>
        <v>14513.924217191994</v>
      </c>
      <c r="M42" s="598"/>
      <c r="N42" s="623">
        <f>SUM(N35:N39)</f>
        <v>1571.5388067303365</v>
      </c>
      <c r="O42" s="623">
        <f>SUM(O35:O39)</f>
        <v>1837.8662571703599</v>
      </c>
      <c r="P42" s="606"/>
      <c r="Q42" s="623">
        <f>SUM(Q35:Q39)</f>
        <v>1837.8655671703596</v>
      </c>
      <c r="R42" s="619"/>
      <c r="S42" s="623">
        <f>SUM(S35:S39)</f>
        <v>1850.0170727441887</v>
      </c>
      <c r="T42" s="619"/>
      <c r="U42" s="623">
        <f>SUM(U35:U39)</f>
        <v>-6.9000000006053596E-4</v>
      </c>
      <c r="V42" s="624">
        <f>U42/O42</f>
        <v>-3.7543537097355655E-7</v>
      </c>
      <c r="W42" s="623">
        <f>SUM(W35:W39)</f>
        <v>12.151505573829057</v>
      </c>
      <c r="X42" s="624">
        <f>W42/O42</f>
        <v>6.6117463805760932E-3</v>
      </c>
      <c r="Y42" s="623">
        <f>U42+W42</f>
        <v>12.150815573828996</v>
      </c>
      <c r="Z42" s="624">
        <f>Y42/O42</f>
        <v>6.6113709452051191E-3</v>
      </c>
      <c r="AA42" s="606"/>
      <c r="AB42" s="603"/>
      <c r="AC42" s="606"/>
      <c r="AD42" s="625">
        <f>Q42/L42*100</f>
        <v>12.662774999151338</v>
      </c>
      <c r="AE42" s="606"/>
      <c r="AF42" s="626">
        <f>(U42/L42)*100</f>
        <v>-4.7540554142016186E-6</v>
      </c>
      <c r="AG42" s="606"/>
      <c r="AH42" s="627"/>
      <c r="AI42" s="606"/>
    </row>
    <row r="43" spans="2:37">
      <c r="B43" s="583"/>
      <c r="D43" s="596"/>
      <c r="H43" s="598"/>
      <c r="I43" s="598"/>
      <c r="K43" s="598"/>
      <c r="L43" s="598"/>
      <c r="M43" s="598"/>
      <c r="N43" s="619"/>
      <c r="O43" s="619"/>
      <c r="P43" s="619"/>
      <c r="Q43" s="619"/>
      <c r="R43" s="619"/>
      <c r="S43" s="619"/>
      <c r="T43" s="619"/>
      <c r="U43" s="619"/>
      <c r="V43" s="615"/>
      <c r="W43" s="619"/>
      <c r="X43" s="615"/>
      <c r="Y43" s="619"/>
      <c r="Z43" s="628"/>
      <c r="AA43" s="619"/>
      <c r="AB43" s="616"/>
      <c r="AC43" s="619"/>
      <c r="AD43" s="619"/>
      <c r="AE43" s="619"/>
      <c r="AF43" s="617"/>
      <c r="AG43" s="619"/>
      <c r="AH43" s="614"/>
      <c r="AI43" s="619"/>
    </row>
    <row r="44" spans="2:37" ht="16.5" thickBot="1">
      <c r="B44" s="618">
        <f>MAX(B$13:B43)+1</f>
        <v>17</v>
      </c>
      <c r="D44" s="629" t="s">
        <v>701</v>
      </c>
      <c r="H44" s="630">
        <f>H42+H32+H19</f>
        <v>128476.41666666667</v>
      </c>
      <c r="I44" s="630">
        <f>I42+I32+I19</f>
        <v>131854.33333333334</v>
      </c>
      <c r="K44" s="630">
        <f>K42+K32+K19</f>
        <v>4880827.1987742558</v>
      </c>
      <c r="L44" s="630">
        <f>L42+L32+L19</f>
        <v>4023695.0749669624</v>
      </c>
      <c r="N44" s="631">
        <f>N42+N32+N19</f>
        <v>275214.43788963149</v>
      </c>
      <c r="O44" s="631">
        <f>O42+O32+O19</f>
        <v>302470.87093999999</v>
      </c>
      <c r="P44" s="606"/>
      <c r="Q44" s="631">
        <f>Q42+Q32+Q19</f>
        <v>306972.15224999998</v>
      </c>
      <c r="R44" s="619"/>
      <c r="S44" s="631" t="e">
        <f>S42+S32+S19</f>
        <v>#DIV/0!</v>
      </c>
      <c r="T44" s="619"/>
      <c r="U44" s="631">
        <f>U42+U32+U19</f>
        <v>4501.2813099999967</v>
      </c>
      <c r="V44" s="632">
        <f>U44/O44</f>
        <v>1.4881701818132758E-2</v>
      </c>
      <c r="W44" s="631" t="e">
        <f>W42+W32+W19</f>
        <v>#DIV/0!</v>
      </c>
      <c r="X44" s="632" t="e">
        <f>W44/O44</f>
        <v>#DIV/0!</v>
      </c>
      <c r="Y44" s="631" t="e">
        <f>U44+W44</f>
        <v>#DIV/0!</v>
      </c>
      <c r="Z44" s="632" t="e">
        <f>Y44/O44</f>
        <v>#DIV/0!</v>
      </c>
      <c r="AA44" s="606"/>
      <c r="AB44" s="633">
        <f>ROUND((((O44/$O$44)*$W$51)/L44)*100,4)</f>
        <v>4.9700000000000001E-2</v>
      </c>
      <c r="AC44" s="606"/>
      <c r="AD44" s="634">
        <f>Q44/L44*100</f>
        <v>7.6291107186475973</v>
      </c>
      <c r="AE44" s="606"/>
      <c r="AF44" s="634">
        <f>(U44/L44)*100</f>
        <v>0.11186934462316223</v>
      </c>
      <c r="AG44" s="606"/>
      <c r="AH44" s="574" t="s">
        <v>65</v>
      </c>
      <c r="AI44" s="606"/>
      <c r="AJ44" s="607" t="s">
        <v>65</v>
      </c>
    </row>
    <row r="45" spans="2:37" ht="16.5" thickTop="1">
      <c r="B45" s="780" t="s">
        <v>65</v>
      </c>
      <c r="C45" s="781"/>
      <c r="D45" s="781"/>
      <c r="H45" s="598"/>
      <c r="I45" s="598"/>
      <c r="K45" s="598"/>
      <c r="L45" s="598"/>
      <c r="N45" s="619"/>
      <c r="O45" s="619"/>
      <c r="P45" s="606"/>
      <c r="Q45" s="619"/>
      <c r="R45" s="619"/>
      <c r="S45" s="619"/>
      <c r="T45" s="619"/>
      <c r="U45" s="619"/>
      <c r="V45" s="615"/>
      <c r="W45" s="619"/>
      <c r="X45" s="615"/>
      <c r="Y45" s="606"/>
      <c r="AA45" s="606"/>
      <c r="AB45" s="606"/>
      <c r="AC45" s="606"/>
      <c r="AD45" s="606"/>
      <c r="AE45" s="606"/>
      <c r="AF45" s="605"/>
      <c r="AG45" s="606"/>
      <c r="AH45" s="605"/>
      <c r="AI45" s="606"/>
    </row>
    <row r="46" spans="2:37">
      <c r="B46" s="618">
        <v>18</v>
      </c>
      <c r="D46" s="575" t="s">
        <v>702</v>
      </c>
      <c r="H46" s="598"/>
      <c r="I46" s="598"/>
      <c r="K46" s="598"/>
      <c r="L46" s="598"/>
      <c r="N46" s="619">
        <v>311.00673999999998</v>
      </c>
      <c r="O46" s="619">
        <v>722.47165999999993</v>
      </c>
      <c r="P46" s="635"/>
      <c r="Q46" s="601">
        <f>O46</f>
        <v>722.47165999999993</v>
      </c>
      <c r="R46" s="619"/>
      <c r="S46" s="601">
        <f>Q46</f>
        <v>722.47165999999993</v>
      </c>
      <c r="T46" s="619"/>
      <c r="U46" s="619"/>
      <c r="V46" s="602"/>
      <c r="W46" s="619"/>
      <c r="X46" s="602"/>
      <c r="Y46" s="606"/>
      <c r="AA46" s="606"/>
      <c r="AB46" s="606"/>
      <c r="AC46" s="606"/>
      <c r="AD46" s="604"/>
      <c r="AE46" s="600"/>
      <c r="AF46" s="605"/>
      <c r="AG46" s="606"/>
      <c r="AH46" s="605"/>
      <c r="AI46" s="606"/>
    </row>
    <row r="47" spans="2:37">
      <c r="B47" s="618"/>
      <c r="H47" s="598"/>
      <c r="I47" s="598"/>
      <c r="K47" s="598"/>
      <c r="L47" s="598"/>
      <c r="N47" s="619"/>
      <c r="O47" s="619"/>
      <c r="P47" s="635"/>
      <c r="Q47" s="601"/>
      <c r="R47" s="619"/>
      <c r="S47" s="601"/>
      <c r="T47" s="619"/>
      <c r="U47" s="619"/>
      <c r="V47" s="602"/>
      <c r="W47" s="619"/>
      <c r="X47" s="602"/>
      <c r="Y47" s="606"/>
      <c r="AA47" s="606"/>
      <c r="AB47" s="606"/>
      <c r="AC47" s="606"/>
      <c r="AD47" s="604"/>
      <c r="AE47" s="600"/>
      <c r="AF47" s="605"/>
      <c r="AG47" s="606"/>
      <c r="AH47" s="605"/>
      <c r="AI47" s="606"/>
    </row>
    <row r="48" spans="2:37" ht="16.5" thickBot="1">
      <c r="B48" s="618">
        <v>19</v>
      </c>
      <c r="D48" s="636" t="s">
        <v>703</v>
      </c>
      <c r="H48" s="630">
        <f>SUM(H44:H46)</f>
        <v>128476.41666666667</v>
      </c>
      <c r="I48" s="630">
        <f>SUM(I44:I46)</f>
        <v>131854.33333333334</v>
      </c>
      <c r="K48" s="630">
        <f>SUM(K44:K46)</f>
        <v>4880827.1987742558</v>
      </c>
      <c r="L48" s="630">
        <f>SUM(L44:L46)</f>
        <v>4023695.0749669624</v>
      </c>
      <c r="N48" s="631">
        <f>SUM(N44:N46)</f>
        <v>275525.44462963147</v>
      </c>
      <c r="O48" s="631">
        <f>SUM(O44:O46)</f>
        <v>303193.34259999997</v>
      </c>
      <c r="Q48" s="637">
        <f>SUM(Q44:Q46)</f>
        <v>307694.62390999997</v>
      </c>
      <c r="R48" s="619"/>
      <c r="S48" s="637" t="e">
        <f>SUM(S44:S46)</f>
        <v>#DIV/0!</v>
      </c>
      <c r="T48" s="619"/>
      <c r="U48" s="631">
        <f>SUM(U44:U46)</f>
        <v>4501.2813099999967</v>
      </c>
      <c r="V48" s="632">
        <f>U48/O48</f>
        <v>1.4846240591563692E-2</v>
      </c>
      <c r="W48" s="631" t="e">
        <f>SUM(W44:W46)</f>
        <v>#DIV/0!</v>
      </c>
      <c r="X48" s="632" t="e">
        <f>W48/O48</f>
        <v>#DIV/0!</v>
      </c>
      <c r="AD48" s="634">
        <f>Q48/L48*100</f>
        <v>7.6470661463462504</v>
      </c>
      <c r="AE48" s="600"/>
      <c r="AF48" s="634">
        <f>(U48/L48)*100</f>
        <v>0.11186934462316223</v>
      </c>
    </row>
    <row r="49" spans="14:30" ht="18.75" customHeight="1" thickTop="1">
      <c r="V49" s="619" t="s">
        <v>65</v>
      </c>
      <c r="X49" s="619" t="s">
        <v>65</v>
      </c>
    </row>
    <row r="50" spans="14:30" ht="18.75" customHeight="1">
      <c r="U50" s="416"/>
      <c r="V50" s="619"/>
      <c r="X50" s="619"/>
    </row>
    <row r="51" spans="14:30" ht="16.5" thickBot="1">
      <c r="N51" s="638"/>
      <c r="O51" s="619">
        <f>O48-O27-O29-O42</f>
        <v>255596.34181437443</v>
      </c>
      <c r="S51" s="619"/>
      <c r="U51" s="619">
        <f>U48-U26-U27-U29-U42</f>
        <v>3812.5470000000005</v>
      </c>
      <c r="V51" s="692">
        <f>U51/O51</f>
        <v>1.4916281559181484E-2</v>
      </c>
      <c r="W51" s="619">
        <v>2000</v>
      </c>
      <c r="X51" s="334"/>
    </row>
    <row r="52" spans="14:30" ht="16.5" thickTop="1">
      <c r="U52" s="299"/>
      <c r="AD52" s="619"/>
    </row>
    <row r="53" spans="14:30">
      <c r="U53" s="639"/>
      <c r="V53" s="640"/>
      <c r="W53" s="639"/>
    </row>
    <row r="54" spans="14:30">
      <c r="U54" s="641"/>
      <c r="V54" s="432"/>
      <c r="W54" s="641"/>
    </row>
    <row r="55" spans="14:30">
      <c r="Q55" s="595"/>
      <c r="U55" s="642"/>
      <c r="V55" s="643"/>
      <c r="W55" s="642"/>
    </row>
    <row r="56" spans="14:30">
      <c r="Q56" s="644"/>
      <c r="V56" s="615"/>
    </row>
    <row r="57" spans="14:30">
      <c r="V57" s="645"/>
    </row>
    <row r="59" spans="14:30">
      <c r="Q59" s="595"/>
      <c r="X59" s="433"/>
    </row>
  </sheetData>
  <mergeCells count="9">
    <mergeCell ref="Q9:S9"/>
    <mergeCell ref="U9:Z9"/>
    <mergeCell ref="B45:D45"/>
    <mergeCell ref="B2:U2"/>
    <mergeCell ref="B3:U3"/>
    <mergeCell ref="B4:U4"/>
    <mergeCell ref="B5:U5"/>
    <mergeCell ref="B6:U6"/>
    <mergeCell ref="B7:U7"/>
  </mergeCells>
  <printOptions horizontalCentered="1"/>
  <pageMargins left="0.25" right="0.25" top="0.5" bottom="0.5" header="0.5" footer="0.25"/>
  <pageSetup scale="6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97526-8059-461B-BAC6-73B13E22B24B}">
  <dimension ref="B1:J526"/>
  <sheetViews>
    <sheetView zoomScaleNormal="100" zoomScaleSheetLayoutView="100" workbookViewId="0"/>
  </sheetViews>
  <sheetFormatPr defaultRowHeight="15"/>
  <cols>
    <col min="1" max="1" width="8.85546875" style="723"/>
    <col min="2" max="3" width="10.7109375" style="730" customWidth="1"/>
    <col min="4" max="4" width="10.7109375" style="723" customWidth="1"/>
    <col min="5" max="5" width="8.85546875" style="723"/>
    <col min="6" max="6" width="9.7109375" style="723" customWidth="1"/>
    <col min="7" max="7" width="8.85546875" style="723"/>
    <col min="8" max="8" width="10.42578125" style="723" bestFit="1" customWidth="1"/>
    <col min="9" max="10" width="9.140625" style="722" customWidth="1"/>
    <col min="11" max="249" width="8.85546875" style="723"/>
    <col min="250" max="252" width="10.7109375" style="723" customWidth="1"/>
    <col min="253" max="253" width="25.140625" style="723" customWidth="1"/>
    <col min="254" max="254" width="7.140625" style="723" customWidth="1"/>
    <col min="255" max="255" width="8.85546875" style="723"/>
    <col min="256" max="256" width="9.7109375" style="723" customWidth="1"/>
    <col min="257" max="257" width="8.85546875" style="723"/>
    <col min="258" max="258" width="9.7109375" style="723" customWidth="1"/>
    <col min="259" max="259" width="8.85546875" style="723"/>
    <col min="260" max="260" width="10.140625" style="723" customWidth="1"/>
    <col min="261" max="261" width="8.85546875" style="723"/>
    <col min="262" max="262" width="10.140625" style="723" customWidth="1"/>
    <col min="263" max="263" width="8.5703125" style="723" customWidth="1"/>
    <col min="264" max="264" width="6.7109375" style="723" bestFit="1" customWidth="1"/>
    <col min="265" max="266" width="9.140625" style="723" customWidth="1"/>
    <col min="267" max="505" width="8.85546875" style="723"/>
    <col min="506" max="508" width="10.7109375" style="723" customWidth="1"/>
    <col min="509" max="509" width="25.140625" style="723" customWidth="1"/>
    <col min="510" max="510" width="7.140625" style="723" customWidth="1"/>
    <col min="511" max="511" width="8.85546875" style="723"/>
    <col min="512" max="512" width="9.7109375" style="723" customWidth="1"/>
    <col min="513" max="513" width="8.85546875" style="723"/>
    <col min="514" max="514" width="9.7109375" style="723" customWidth="1"/>
    <col min="515" max="515" width="8.85546875" style="723"/>
    <col min="516" max="516" width="10.140625" style="723" customWidth="1"/>
    <col min="517" max="517" width="8.85546875" style="723"/>
    <col min="518" max="518" width="10.140625" style="723" customWidth="1"/>
    <col min="519" max="519" width="8.5703125" style="723" customWidth="1"/>
    <col min="520" max="520" width="6.7109375" style="723" bestFit="1" customWidth="1"/>
    <col min="521" max="522" width="9.140625" style="723" customWidth="1"/>
    <col min="523" max="761" width="8.85546875" style="723"/>
    <col min="762" max="764" width="10.7109375" style="723" customWidth="1"/>
    <col min="765" max="765" width="25.140625" style="723" customWidth="1"/>
    <col min="766" max="766" width="7.140625" style="723" customWidth="1"/>
    <col min="767" max="767" width="8.85546875" style="723"/>
    <col min="768" max="768" width="9.7109375" style="723" customWidth="1"/>
    <col min="769" max="769" width="8.85546875" style="723"/>
    <col min="770" max="770" width="9.7109375" style="723" customWidth="1"/>
    <col min="771" max="771" width="8.85546875" style="723"/>
    <col min="772" max="772" width="10.140625" style="723" customWidth="1"/>
    <col min="773" max="773" width="8.85546875" style="723"/>
    <col min="774" max="774" width="10.140625" style="723" customWidth="1"/>
    <col min="775" max="775" width="8.5703125" style="723" customWidth="1"/>
    <col min="776" max="776" width="6.7109375" style="723" bestFit="1" customWidth="1"/>
    <col min="777" max="778" width="9.140625" style="723" customWidth="1"/>
    <col min="779" max="1017" width="8.85546875" style="723"/>
    <col min="1018" max="1020" width="10.7109375" style="723" customWidth="1"/>
    <col min="1021" max="1021" width="25.140625" style="723" customWidth="1"/>
    <col min="1022" max="1022" width="7.140625" style="723" customWidth="1"/>
    <col min="1023" max="1023" width="8.85546875" style="723"/>
    <col min="1024" max="1024" width="9.7109375" style="723" customWidth="1"/>
    <col min="1025" max="1025" width="8.85546875" style="723"/>
    <col min="1026" max="1026" width="9.7109375" style="723" customWidth="1"/>
    <col min="1027" max="1027" width="8.85546875" style="723"/>
    <col min="1028" max="1028" width="10.140625" style="723" customWidth="1"/>
    <col min="1029" max="1029" width="8.85546875" style="723"/>
    <col min="1030" max="1030" width="10.140625" style="723" customWidth="1"/>
    <col min="1031" max="1031" width="8.5703125" style="723" customWidth="1"/>
    <col min="1032" max="1032" width="6.7109375" style="723" bestFit="1" customWidth="1"/>
    <col min="1033" max="1034" width="9.140625" style="723" customWidth="1"/>
    <col min="1035" max="1273" width="8.85546875" style="723"/>
    <col min="1274" max="1276" width="10.7109375" style="723" customWidth="1"/>
    <col min="1277" max="1277" width="25.140625" style="723" customWidth="1"/>
    <col min="1278" max="1278" width="7.140625" style="723" customWidth="1"/>
    <col min="1279" max="1279" width="8.85546875" style="723"/>
    <col min="1280" max="1280" width="9.7109375" style="723" customWidth="1"/>
    <col min="1281" max="1281" width="8.85546875" style="723"/>
    <col min="1282" max="1282" width="9.7109375" style="723" customWidth="1"/>
    <col min="1283" max="1283" width="8.85546875" style="723"/>
    <col min="1284" max="1284" width="10.140625" style="723" customWidth="1"/>
    <col min="1285" max="1285" width="8.85546875" style="723"/>
    <col min="1286" max="1286" width="10.140625" style="723" customWidth="1"/>
    <col min="1287" max="1287" width="8.5703125" style="723" customWidth="1"/>
    <col min="1288" max="1288" width="6.7109375" style="723" bestFit="1" customWidth="1"/>
    <col min="1289" max="1290" width="9.140625" style="723" customWidth="1"/>
    <col min="1291" max="1529" width="8.85546875" style="723"/>
    <col min="1530" max="1532" width="10.7109375" style="723" customWidth="1"/>
    <col min="1533" max="1533" width="25.140625" style="723" customWidth="1"/>
    <col min="1534" max="1534" width="7.140625" style="723" customWidth="1"/>
    <col min="1535" max="1535" width="8.85546875" style="723"/>
    <col min="1536" max="1536" width="9.7109375" style="723" customWidth="1"/>
    <col min="1537" max="1537" width="8.85546875" style="723"/>
    <col min="1538" max="1538" width="9.7109375" style="723" customWidth="1"/>
    <col min="1539" max="1539" width="8.85546875" style="723"/>
    <col min="1540" max="1540" width="10.140625" style="723" customWidth="1"/>
    <col min="1541" max="1541" width="8.85546875" style="723"/>
    <col min="1542" max="1542" width="10.140625" style="723" customWidth="1"/>
    <col min="1543" max="1543" width="8.5703125" style="723" customWidth="1"/>
    <col min="1544" max="1544" width="6.7109375" style="723" bestFit="1" customWidth="1"/>
    <col min="1545" max="1546" width="9.140625" style="723" customWidth="1"/>
    <col min="1547" max="1785" width="8.85546875" style="723"/>
    <col min="1786" max="1788" width="10.7109375" style="723" customWidth="1"/>
    <col min="1789" max="1789" width="25.140625" style="723" customWidth="1"/>
    <col min="1790" max="1790" width="7.140625" style="723" customWidth="1"/>
    <col min="1791" max="1791" width="8.85546875" style="723"/>
    <col min="1792" max="1792" width="9.7109375" style="723" customWidth="1"/>
    <col min="1793" max="1793" width="8.85546875" style="723"/>
    <col min="1794" max="1794" width="9.7109375" style="723" customWidth="1"/>
    <col min="1795" max="1795" width="8.85546875" style="723"/>
    <col min="1796" max="1796" width="10.140625" style="723" customWidth="1"/>
    <col min="1797" max="1797" width="8.85546875" style="723"/>
    <col min="1798" max="1798" width="10.140625" style="723" customWidth="1"/>
    <col min="1799" max="1799" width="8.5703125" style="723" customWidth="1"/>
    <col min="1800" max="1800" width="6.7109375" style="723" bestFit="1" customWidth="1"/>
    <col min="1801" max="1802" width="9.140625" style="723" customWidth="1"/>
    <col min="1803" max="2041" width="8.85546875" style="723"/>
    <col min="2042" max="2044" width="10.7109375" style="723" customWidth="1"/>
    <col min="2045" max="2045" width="25.140625" style="723" customWidth="1"/>
    <col min="2046" max="2046" width="7.140625" style="723" customWidth="1"/>
    <col min="2047" max="2047" width="8.85546875" style="723"/>
    <col min="2048" max="2048" width="9.7109375" style="723" customWidth="1"/>
    <col min="2049" max="2049" width="8.85546875" style="723"/>
    <col min="2050" max="2050" width="9.7109375" style="723" customWidth="1"/>
    <col min="2051" max="2051" width="8.85546875" style="723"/>
    <col min="2052" max="2052" width="10.140625" style="723" customWidth="1"/>
    <col min="2053" max="2053" width="8.85546875" style="723"/>
    <col min="2054" max="2054" width="10.140625" style="723" customWidth="1"/>
    <col min="2055" max="2055" width="8.5703125" style="723" customWidth="1"/>
    <col min="2056" max="2056" width="6.7109375" style="723" bestFit="1" customWidth="1"/>
    <col min="2057" max="2058" width="9.140625" style="723" customWidth="1"/>
    <col min="2059" max="2297" width="8.85546875" style="723"/>
    <col min="2298" max="2300" width="10.7109375" style="723" customWidth="1"/>
    <col min="2301" max="2301" width="25.140625" style="723" customWidth="1"/>
    <col min="2302" max="2302" width="7.140625" style="723" customWidth="1"/>
    <col min="2303" max="2303" width="8.85546875" style="723"/>
    <col min="2304" max="2304" width="9.7109375" style="723" customWidth="1"/>
    <col min="2305" max="2305" width="8.85546875" style="723"/>
    <col min="2306" max="2306" width="9.7109375" style="723" customWidth="1"/>
    <col min="2307" max="2307" width="8.85546875" style="723"/>
    <col min="2308" max="2308" width="10.140625" style="723" customWidth="1"/>
    <col min="2309" max="2309" width="8.85546875" style="723"/>
    <col min="2310" max="2310" width="10.140625" style="723" customWidth="1"/>
    <col min="2311" max="2311" width="8.5703125" style="723" customWidth="1"/>
    <col min="2312" max="2312" width="6.7109375" style="723" bestFit="1" customWidth="1"/>
    <col min="2313" max="2314" width="9.140625" style="723" customWidth="1"/>
    <col min="2315" max="2553" width="8.85546875" style="723"/>
    <col min="2554" max="2556" width="10.7109375" style="723" customWidth="1"/>
    <col min="2557" max="2557" width="25.140625" style="723" customWidth="1"/>
    <col min="2558" max="2558" width="7.140625" style="723" customWidth="1"/>
    <col min="2559" max="2559" width="8.85546875" style="723"/>
    <col min="2560" max="2560" width="9.7109375" style="723" customWidth="1"/>
    <col min="2561" max="2561" width="8.85546875" style="723"/>
    <col min="2562" max="2562" width="9.7109375" style="723" customWidth="1"/>
    <col min="2563" max="2563" width="8.85546875" style="723"/>
    <col min="2564" max="2564" width="10.140625" style="723" customWidth="1"/>
    <col min="2565" max="2565" width="8.85546875" style="723"/>
    <col min="2566" max="2566" width="10.140625" style="723" customWidth="1"/>
    <col min="2567" max="2567" width="8.5703125" style="723" customWidth="1"/>
    <col min="2568" max="2568" width="6.7109375" style="723" bestFit="1" customWidth="1"/>
    <col min="2569" max="2570" width="9.140625" style="723" customWidth="1"/>
    <col min="2571" max="2809" width="8.85546875" style="723"/>
    <col min="2810" max="2812" width="10.7109375" style="723" customWidth="1"/>
    <col min="2813" max="2813" width="25.140625" style="723" customWidth="1"/>
    <col min="2814" max="2814" width="7.140625" style="723" customWidth="1"/>
    <col min="2815" max="2815" width="8.85546875" style="723"/>
    <col min="2816" max="2816" width="9.7109375" style="723" customWidth="1"/>
    <col min="2817" max="2817" width="8.85546875" style="723"/>
    <col min="2818" max="2818" width="9.7109375" style="723" customWidth="1"/>
    <col min="2819" max="2819" width="8.85546875" style="723"/>
    <col min="2820" max="2820" width="10.140625" style="723" customWidth="1"/>
    <col min="2821" max="2821" width="8.85546875" style="723"/>
    <col min="2822" max="2822" width="10.140625" style="723" customWidth="1"/>
    <col min="2823" max="2823" width="8.5703125" style="723" customWidth="1"/>
    <col min="2824" max="2824" width="6.7109375" style="723" bestFit="1" customWidth="1"/>
    <col min="2825" max="2826" width="9.140625" style="723" customWidth="1"/>
    <col min="2827" max="3065" width="8.85546875" style="723"/>
    <col min="3066" max="3068" width="10.7109375" style="723" customWidth="1"/>
    <col min="3069" max="3069" width="25.140625" style="723" customWidth="1"/>
    <col min="3070" max="3070" width="7.140625" style="723" customWidth="1"/>
    <col min="3071" max="3071" width="8.85546875" style="723"/>
    <col min="3072" max="3072" width="9.7109375" style="723" customWidth="1"/>
    <col min="3073" max="3073" width="8.85546875" style="723"/>
    <col min="3074" max="3074" width="9.7109375" style="723" customWidth="1"/>
    <col min="3075" max="3075" width="8.85546875" style="723"/>
    <col min="3076" max="3076" width="10.140625" style="723" customWidth="1"/>
    <col min="3077" max="3077" width="8.85546875" style="723"/>
    <col min="3078" max="3078" width="10.140625" style="723" customWidth="1"/>
    <col min="3079" max="3079" width="8.5703125" style="723" customWidth="1"/>
    <col min="3080" max="3080" width="6.7109375" style="723" bestFit="1" customWidth="1"/>
    <col min="3081" max="3082" width="9.140625" style="723" customWidth="1"/>
    <col min="3083" max="3321" width="8.85546875" style="723"/>
    <col min="3322" max="3324" width="10.7109375" style="723" customWidth="1"/>
    <col min="3325" max="3325" width="25.140625" style="723" customWidth="1"/>
    <col min="3326" max="3326" width="7.140625" style="723" customWidth="1"/>
    <col min="3327" max="3327" width="8.85546875" style="723"/>
    <col min="3328" max="3328" width="9.7109375" style="723" customWidth="1"/>
    <col min="3329" max="3329" width="8.85546875" style="723"/>
    <col min="3330" max="3330" width="9.7109375" style="723" customWidth="1"/>
    <col min="3331" max="3331" width="8.85546875" style="723"/>
    <col min="3332" max="3332" width="10.140625" style="723" customWidth="1"/>
    <col min="3333" max="3333" width="8.85546875" style="723"/>
    <col min="3334" max="3334" width="10.140625" style="723" customWidth="1"/>
    <col min="3335" max="3335" width="8.5703125" style="723" customWidth="1"/>
    <col min="3336" max="3336" width="6.7109375" style="723" bestFit="1" customWidth="1"/>
    <col min="3337" max="3338" width="9.140625" style="723" customWidth="1"/>
    <col min="3339" max="3577" width="8.85546875" style="723"/>
    <col min="3578" max="3580" width="10.7109375" style="723" customWidth="1"/>
    <col min="3581" max="3581" width="25.140625" style="723" customWidth="1"/>
    <col min="3582" max="3582" width="7.140625" style="723" customWidth="1"/>
    <col min="3583" max="3583" width="8.85546875" style="723"/>
    <col min="3584" max="3584" width="9.7109375" style="723" customWidth="1"/>
    <col min="3585" max="3585" width="8.85546875" style="723"/>
    <col min="3586" max="3586" width="9.7109375" style="723" customWidth="1"/>
    <col min="3587" max="3587" width="8.85546875" style="723"/>
    <col min="3588" max="3588" width="10.140625" style="723" customWidth="1"/>
    <col min="3589" max="3589" width="8.85546875" style="723"/>
    <col min="3590" max="3590" width="10.140625" style="723" customWidth="1"/>
    <col min="3591" max="3591" width="8.5703125" style="723" customWidth="1"/>
    <col min="3592" max="3592" width="6.7109375" style="723" bestFit="1" customWidth="1"/>
    <col min="3593" max="3594" width="9.140625" style="723" customWidth="1"/>
    <col min="3595" max="3833" width="8.85546875" style="723"/>
    <col min="3834" max="3836" width="10.7109375" style="723" customWidth="1"/>
    <col min="3837" max="3837" width="25.140625" style="723" customWidth="1"/>
    <col min="3838" max="3838" width="7.140625" style="723" customWidth="1"/>
    <col min="3839" max="3839" width="8.85546875" style="723"/>
    <col min="3840" max="3840" width="9.7109375" style="723" customWidth="1"/>
    <col min="3841" max="3841" width="8.85546875" style="723"/>
    <col min="3842" max="3842" width="9.7109375" style="723" customWidth="1"/>
    <col min="3843" max="3843" width="8.85546875" style="723"/>
    <col min="3844" max="3844" width="10.140625" style="723" customWidth="1"/>
    <col min="3845" max="3845" width="8.85546875" style="723"/>
    <col min="3846" max="3846" width="10.140625" style="723" customWidth="1"/>
    <col min="3847" max="3847" width="8.5703125" style="723" customWidth="1"/>
    <col min="3848" max="3848" width="6.7109375" style="723" bestFit="1" customWidth="1"/>
    <col min="3849" max="3850" width="9.140625" style="723" customWidth="1"/>
    <col min="3851" max="4089" width="8.85546875" style="723"/>
    <col min="4090" max="4092" width="10.7109375" style="723" customWidth="1"/>
    <col min="4093" max="4093" width="25.140625" style="723" customWidth="1"/>
    <col min="4094" max="4094" width="7.140625" style="723" customWidth="1"/>
    <col min="4095" max="4095" width="8.85546875" style="723"/>
    <col min="4096" max="4096" width="9.7109375" style="723" customWidth="1"/>
    <col min="4097" max="4097" width="8.85546875" style="723"/>
    <col min="4098" max="4098" width="9.7109375" style="723" customWidth="1"/>
    <col min="4099" max="4099" width="8.85546875" style="723"/>
    <col min="4100" max="4100" width="10.140625" style="723" customWidth="1"/>
    <col min="4101" max="4101" width="8.85546875" style="723"/>
    <col min="4102" max="4102" width="10.140625" style="723" customWidth="1"/>
    <col min="4103" max="4103" width="8.5703125" style="723" customWidth="1"/>
    <col min="4104" max="4104" width="6.7109375" style="723" bestFit="1" customWidth="1"/>
    <col min="4105" max="4106" width="9.140625" style="723" customWidth="1"/>
    <col min="4107" max="4345" width="8.85546875" style="723"/>
    <col min="4346" max="4348" width="10.7109375" style="723" customWidth="1"/>
    <col min="4349" max="4349" width="25.140625" style="723" customWidth="1"/>
    <col min="4350" max="4350" width="7.140625" style="723" customWidth="1"/>
    <col min="4351" max="4351" width="8.85546875" style="723"/>
    <col min="4352" max="4352" width="9.7109375" style="723" customWidth="1"/>
    <col min="4353" max="4353" width="8.85546875" style="723"/>
    <col min="4354" max="4354" width="9.7109375" style="723" customWidth="1"/>
    <col min="4355" max="4355" width="8.85546875" style="723"/>
    <col min="4356" max="4356" width="10.140625" style="723" customWidth="1"/>
    <col min="4357" max="4357" width="8.85546875" style="723"/>
    <col min="4358" max="4358" width="10.140625" style="723" customWidth="1"/>
    <col min="4359" max="4359" width="8.5703125" style="723" customWidth="1"/>
    <col min="4360" max="4360" width="6.7109375" style="723" bestFit="1" customWidth="1"/>
    <col min="4361" max="4362" width="9.140625" style="723" customWidth="1"/>
    <col min="4363" max="4601" width="8.85546875" style="723"/>
    <col min="4602" max="4604" width="10.7109375" style="723" customWidth="1"/>
    <col min="4605" max="4605" width="25.140625" style="723" customWidth="1"/>
    <col min="4606" max="4606" width="7.140625" style="723" customWidth="1"/>
    <col min="4607" max="4607" width="8.85546875" style="723"/>
    <col min="4608" max="4608" width="9.7109375" style="723" customWidth="1"/>
    <col min="4609" max="4609" width="8.85546875" style="723"/>
    <col min="4610" max="4610" width="9.7109375" style="723" customWidth="1"/>
    <col min="4611" max="4611" width="8.85546875" style="723"/>
    <col min="4612" max="4612" width="10.140625" style="723" customWidth="1"/>
    <col min="4613" max="4613" width="8.85546875" style="723"/>
    <col min="4614" max="4614" width="10.140625" style="723" customWidth="1"/>
    <col min="4615" max="4615" width="8.5703125" style="723" customWidth="1"/>
    <col min="4616" max="4616" width="6.7109375" style="723" bestFit="1" customWidth="1"/>
    <col min="4617" max="4618" width="9.140625" style="723" customWidth="1"/>
    <col min="4619" max="4857" width="8.85546875" style="723"/>
    <col min="4858" max="4860" width="10.7109375" style="723" customWidth="1"/>
    <col min="4861" max="4861" width="25.140625" style="723" customWidth="1"/>
    <col min="4862" max="4862" width="7.140625" style="723" customWidth="1"/>
    <col min="4863" max="4863" width="8.85546875" style="723"/>
    <col min="4864" max="4864" width="9.7109375" style="723" customWidth="1"/>
    <col min="4865" max="4865" width="8.85546875" style="723"/>
    <col min="4866" max="4866" width="9.7109375" style="723" customWidth="1"/>
    <col min="4867" max="4867" width="8.85546875" style="723"/>
    <col min="4868" max="4868" width="10.140625" style="723" customWidth="1"/>
    <col min="4869" max="4869" width="8.85546875" style="723"/>
    <col min="4870" max="4870" width="10.140625" style="723" customWidth="1"/>
    <col min="4871" max="4871" width="8.5703125" style="723" customWidth="1"/>
    <col min="4872" max="4872" width="6.7109375" style="723" bestFit="1" customWidth="1"/>
    <col min="4873" max="4874" width="9.140625" style="723" customWidth="1"/>
    <col min="4875" max="5113" width="8.85546875" style="723"/>
    <col min="5114" max="5116" width="10.7109375" style="723" customWidth="1"/>
    <col min="5117" max="5117" width="25.140625" style="723" customWidth="1"/>
    <col min="5118" max="5118" width="7.140625" style="723" customWidth="1"/>
    <col min="5119" max="5119" width="8.85546875" style="723"/>
    <col min="5120" max="5120" width="9.7109375" style="723" customWidth="1"/>
    <col min="5121" max="5121" width="8.85546875" style="723"/>
    <col min="5122" max="5122" width="9.7109375" style="723" customWidth="1"/>
    <col min="5123" max="5123" width="8.85546875" style="723"/>
    <col min="5124" max="5124" width="10.140625" style="723" customWidth="1"/>
    <col min="5125" max="5125" width="8.85546875" style="723"/>
    <col min="5126" max="5126" width="10.140625" style="723" customWidth="1"/>
    <col min="5127" max="5127" width="8.5703125" style="723" customWidth="1"/>
    <col min="5128" max="5128" width="6.7109375" style="723" bestFit="1" customWidth="1"/>
    <col min="5129" max="5130" width="9.140625" style="723" customWidth="1"/>
    <col min="5131" max="5369" width="8.85546875" style="723"/>
    <col min="5370" max="5372" width="10.7109375" style="723" customWidth="1"/>
    <col min="5373" max="5373" width="25.140625" style="723" customWidth="1"/>
    <col min="5374" max="5374" width="7.140625" style="723" customWidth="1"/>
    <col min="5375" max="5375" width="8.85546875" style="723"/>
    <col min="5376" max="5376" width="9.7109375" style="723" customWidth="1"/>
    <col min="5377" max="5377" width="8.85546875" style="723"/>
    <col min="5378" max="5378" width="9.7109375" style="723" customWidth="1"/>
    <col min="5379" max="5379" width="8.85546875" style="723"/>
    <col min="5380" max="5380" width="10.140625" style="723" customWidth="1"/>
    <col min="5381" max="5381" width="8.85546875" style="723"/>
    <col min="5382" max="5382" width="10.140625" style="723" customWidth="1"/>
    <col min="5383" max="5383" width="8.5703125" style="723" customWidth="1"/>
    <col min="5384" max="5384" width="6.7109375" style="723" bestFit="1" customWidth="1"/>
    <col min="5385" max="5386" width="9.140625" style="723" customWidth="1"/>
    <col min="5387" max="5625" width="8.85546875" style="723"/>
    <col min="5626" max="5628" width="10.7109375" style="723" customWidth="1"/>
    <col min="5629" max="5629" width="25.140625" style="723" customWidth="1"/>
    <col min="5630" max="5630" width="7.140625" style="723" customWidth="1"/>
    <col min="5631" max="5631" width="8.85546875" style="723"/>
    <col min="5632" max="5632" width="9.7109375" style="723" customWidth="1"/>
    <col min="5633" max="5633" width="8.85546875" style="723"/>
    <col min="5634" max="5634" width="9.7109375" style="723" customWidth="1"/>
    <col min="5635" max="5635" width="8.85546875" style="723"/>
    <col min="5636" max="5636" width="10.140625" style="723" customWidth="1"/>
    <col min="5637" max="5637" width="8.85546875" style="723"/>
    <col min="5638" max="5638" width="10.140625" style="723" customWidth="1"/>
    <col min="5639" max="5639" width="8.5703125" style="723" customWidth="1"/>
    <col min="5640" max="5640" width="6.7109375" style="723" bestFit="1" customWidth="1"/>
    <col min="5641" max="5642" width="9.140625" style="723" customWidth="1"/>
    <col min="5643" max="5881" width="8.85546875" style="723"/>
    <col min="5882" max="5884" width="10.7109375" style="723" customWidth="1"/>
    <col min="5885" max="5885" width="25.140625" style="723" customWidth="1"/>
    <col min="5886" max="5886" width="7.140625" style="723" customWidth="1"/>
    <col min="5887" max="5887" width="8.85546875" style="723"/>
    <col min="5888" max="5888" width="9.7109375" style="723" customWidth="1"/>
    <col min="5889" max="5889" width="8.85546875" style="723"/>
    <col min="5890" max="5890" width="9.7109375" style="723" customWidth="1"/>
    <col min="5891" max="5891" width="8.85546875" style="723"/>
    <col min="5892" max="5892" width="10.140625" style="723" customWidth="1"/>
    <col min="5893" max="5893" width="8.85546875" style="723"/>
    <col min="5894" max="5894" width="10.140625" style="723" customWidth="1"/>
    <col min="5895" max="5895" width="8.5703125" style="723" customWidth="1"/>
    <col min="5896" max="5896" width="6.7109375" style="723" bestFit="1" customWidth="1"/>
    <col min="5897" max="5898" width="9.140625" style="723" customWidth="1"/>
    <col min="5899" max="6137" width="8.85546875" style="723"/>
    <col min="6138" max="6140" width="10.7109375" style="723" customWidth="1"/>
    <col min="6141" max="6141" width="25.140625" style="723" customWidth="1"/>
    <col min="6142" max="6142" width="7.140625" style="723" customWidth="1"/>
    <col min="6143" max="6143" width="8.85546875" style="723"/>
    <col min="6144" max="6144" width="9.7109375" style="723" customWidth="1"/>
    <col min="6145" max="6145" width="8.85546875" style="723"/>
    <col min="6146" max="6146" width="9.7109375" style="723" customWidth="1"/>
    <col min="6147" max="6147" width="8.85546875" style="723"/>
    <col min="6148" max="6148" width="10.140625" style="723" customWidth="1"/>
    <col min="6149" max="6149" width="8.85546875" style="723"/>
    <col min="6150" max="6150" width="10.140625" style="723" customWidth="1"/>
    <col min="6151" max="6151" width="8.5703125" style="723" customWidth="1"/>
    <col min="6152" max="6152" width="6.7109375" style="723" bestFit="1" customWidth="1"/>
    <col min="6153" max="6154" width="9.140625" style="723" customWidth="1"/>
    <col min="6155" max="6393" width="8.85546875" style="723"/>
    <col min="6394" max="6396" width="10.7109375" style="723" customWidth="1"/>
    <col min="6397" max="6397" width="25.140625" style="723" customWidth="1"/>
    <col min="6398" max="6398" width="7.140625" style="723" customWidth="1"/>
    <col min="6399" max="6399" width="8.85546875" style="723"/>
    <col min="6400" max="6400" width="9.7109375" style="723" customWidth="1"/>
    <col min="6401" max="6401" width="8.85546875" style="723"/>
    <col min="6402" max="6402" width="9.7109375" style="723" customWidth="1"/>
    <col min="6403" max="6403" width="8.85546875" style="723"/>
    <col min="6404" max="6404" width="10.140625" style="723" customWidth="1"/>
    <col min="6405" max="6405" width="8.85546875" style="723"/>
    <col min="6406" max="6406" width="10.140625" style="723" customWidth="1"/>
    <col min="6407" max="6407" width="8.5703125" style="723" customWidth="1"/>
    <col min="6408" max="6408" width="6.7109375" style="723" bestFit="1" customWidth="1"/>
    <col min="6409" max="6410" width="9.140625" style="723" customWidth="1"/>
    <col min="6411" max="6649" width="8.85546875" style="723"/>
    <col min="6650" max="6652" width="10.7109375" style="723" customWidth="1"/>
    <col min="6653" max="6653" width="25.140625" style="723" customWidth="1"/>
    <col min="6654" max="6654" width="7.140625" style="723" customWidth="1"/>
    <col min="6655" max="6655" width="8.85546875" style="723"/>
    <col min="6656" max="6656" width="9.7109375" style="723" customWidth="1"/>
    <col min="6657" max="6657" width="8.85546875" style="723"/>
    <col min="6658" max="6658" width="9.7109375" style="723" customWidth="1"/>
    <col min="6659" max="6659" width="8.85546875" style="723"/>
    <col min="6660" max="6660" width="10.140625" style="723" customWidth="1"/>
    <col min="6661" max="6661" width="8.85546875" style="723"/>
    <col min="6662" max="6662" width="10.140625" style="723" customWidth="1"/>
    <col min="6663" max="6663" width="8.5703125" style="723" customWidth="1"/>
    <col min="6664" max="6664" width="6.7109375" style="723" bestFit="1" customWidth="1"/>
    <col min="6665" max="6666" width="9.140625" style="723" customWidth="1"/>
    <col min="6667" max="6905" width="8.85546875" style="723"/>
    <col min="6906" max="6908" width="10.7109375" style="723" customWidth="1"/>
    <col min="6909" max="6909" width="25.140625" style="723" customWidth="1"/>
    <col min="6910" max="6910" width="7.140625" style="723" customWidth="1"/>
    <col min="6911" max="6911" width="8.85546875" style="723"/>
    <col min="6912" max="6912" width="9.7109375" style="723" customWidth="1"/>
    <col min="6913" max="6913" width="8.85546875" style="723"/>
    <col min="6914" max="6914" width="9.7109375" style="723" customWidth="1"/>
    <col min="6915" max="6915" width="8.85546875" style="723"/>
    <col min="6916" max="6916" width="10.140625" style="723" customWidth="1"/>
    <col min="6917" max="6917" width="8.85546875" style="723"/>
    <col min="6918" max="6918" width="10.140625" style="723" customWidth="1"/>
    <col min="6919" max="6919" width="8.5703125" style="723" customWidth="1"/>
    <col min="6920" max="6920" width="6.7109375" style="723" bestFit="1" customWidth="1"/>
    <col min="6921" max="6922" width="9.140625" style="723" customWidth="1"/>
    <col min="6923" max="7161" width="8.85546875" style="723"/>
    <col min="7162" max="7164" width="10.7109375" style="723" customWidth="1"/>
    <col min="7165" max="7165" width="25.140625" style="723" customWidth="1"/>
    <col min="7166" max="7166" width="7.140625" style="723" customWidth="1"/>
    <col min="7167" max="7167" width="8.85546875" style="723"/>
    <col min="7168" max="7168" width="9.7109375" style="723" customWidth="1"/>
    <col min="7169" max="7169" width="8.85546875" style="723"/>
    <col min="7170" max="7170" width="9.7109375" style="723" customWidth="1"/>
    <col min="7171" max="7171" width="8.85546875" style="723"/>
    <col min="7172" max="7172" width="10.140625" style="723" customWidth="1"/>
    <col min="7173" max="7173" width="8.85546875" style="723"/>
    <col min="7174" max="7174" width="10.140625" style="723" customWidth="1"/>
    <col min="7175" max="7175" width="8.5703125" style="723" customWidth="1"/>
    <col min="7176" max="7176" width="6.7109375" style="723" bestFit="1" customWidth="1"/>
    <col min="7177" max="7178" width="9.140625" style="723" customWidth="1"/>
    <col min="7179" max="7417" width="8.85546875" style="723"/>
    <col min="7418" max="7420" width="10.7109375" style="723" customWidth="1"/>
    <col min="7421" max="7421" width="25.140625" style="723" customWidth="1"/>
    <col min="7422" max="7422" width="7.140625" style="723" customWidth="1"/>
    <col min="7423" max="7423" width="8.85546875" style="723"/>
    <col min="7424" max="7424" width="9.7109375" style="723" customWidth="1"/>
    <col min="7425" max="7425" width="8.85546875" style="723"/>
    <col min="7426" max="7426" width="9.7109375" style="723" customWidth="1"/>
    <col min="7427" max="7427" width="8.85546875" style="723"/>
    <col min="7428" max="7428" width="10.140625" style="723" customWidth="1"/>
    <col min="7429" max="7429" width="8.85546875" style="723"/>
    <col min="7430" max="7430" width="10.140625" style="723" customWidth="1"/>
    <col min="7431" max="7431" width="8.5703125" style="723" customWidth="1"/>
    <col min="7432" max="7432" width="6.7109375" style="723" bestFit="1" customWidth="1"/>
    <col min="7433" max="7434" width="9.140625" style="723" customWidth="1"/>
    <col min="7435" max="7673" width="8.85546875" style="723"/>
    <col min="7674" max="7676" width="10.7109375" style="723" customWidth="1"/>
    <col min="7677" max="7677" width="25.140625" style="723" customWidth="1"/>
    <col min="7678" max="7678" width="7.140625" style="723" customWidth="1"/>
    <col min="7679" max="7679" width="8.85546875" style="723"/>
    <col min="7680" max="7680" width="9.7109375" style="723" customWidth="1"/>
    <col min="7681" max="7681" width="8.85546875" style="723"/>
    <col min="7682" max="7682" width="9.7109375" style="723" customWidth="1"/>
    <col min="7683" max="7683" width="8.85546875" style="723"/>
    <col min="7684" max="7684" width="10.140625" style="723" customWidth="1"/>
    <col min="7685" max="7685" width="8.85546875" style="723"/>
    <col min="7686" max="7686" width="10.140625" style="723" customWidth="1"/>
    <col min="7687" max="7687" width="8.5703125" style="723" customWidth="1"/>
    <col min="7688" max="7688" width="6.7109375" style="723" bestFit="1" customWidth="1"/>
    <col min="7689" max="7690" width="9.140625" style="723" customWidth="1"/>
    <col min="7691" max="7929" width="8.85546875" style="723"/>
    <col min="7930" max="7932" width="10.7109375" style="723" customWidth="1"/>
    <col min="7933" max="7933" width="25.140625" style="723" customWidth="1"/>
    <col min="7934" max="7934" width="7.140625" style="723" customWidth="1"/>
    <col min="7935" max="7935" width="8.85546875" style="723"/>
    <col min="7936" max="7936" width="9.7109375" style="723" customWidth="1"/>
    <col min="7937" max="7937" width="8.85546875" style="723"/>
    <col min="7938" max="7938" width="9.7109375" style="723" customWidth="1"/>
    <col min="7939" max="7939" width="8.85546875" style="723"/>
    <col min="7940" max="7940" width="10.140625" style="723" customWidth="1"/>
    <col min="7941" max="7941" width="8.85546875" style="723"/>
    <col min="7942" max="7942" width="10.140625" style="723" customWidth="1"/>
    <col min="7943" max="7943" width="8.5703125" style="723" customWidth="1"/>
    <col min="7944" max="7944" width="6.7109375" style="723" bestFit="1" customWidth="1"/>
    <col min="7945" max="7946" width="9.140625" style="723" customWidth="1"/>
    <col min="7947" max="8185" width="8.85546875" style="723"/>
    <col min="8186" max="8188" width="10.7109375" style="723" customWidth="1"/>
    <col min="8189" max="8189" width="25.140625" style="723" customWidth="1"/>
    <col min="8190" max="8190" width="7.140625" style="723" customWidth="1"/>
    <col min="8191" max="8191" width="8.85546875" style="723"/>
    <col min="8192" max="8192" width="9.7109375" style="723" customWidth="1"/>
    <col min="8193" max="8193" width="8.85546875" style="723"/>
    <col min="8194" max="8194" width="9.7109375" style="723" customWidth="1"/>
    <col min="8195" max="8195" width="8.85546875" style="723"/>
    <col min="8196" max="8196" width="10.140625" style="723" customWidth="1"/>
    <col min="8197" max="8197" width="8.85546875" style="723"/>
    <col min="8198" max="8198" width="10.140625" style="723" customWidth="1"/>
    <col min="8199" max="8199" width="8.5703125" style="723" customWidth="1"/>
    <col min="8200" max="8200" width="6.7109375" style="723" bestFit="1" customWidth="1"/>
    <col min="8201" max="8202" width="9.140625" style="723" customWidth="1"/>
    <col min="8203" max="8441" width="8.85546875" style="723"/>
    <col min="8442" max="8444" width="10.7109375" style="723" customWidth="1"/>
    <col min="8445" max="8445" width="25.140625" style="723" customWidth="1"/>
    <col min="8446" max="8446" width="7.140625" style="723" customWidth="1"/>
    <col min="8447" max="8447" width="8.85546875" style="723"/>
    <col min="8448" max="8448" width="9.7109375" style="723" customWidth="1"/>
    <col min="8449" max="8449" width="8.85546875" style="723"/>
    <col min="8450" max="8450" width="9.7109375" style="723" customWidth="1"/>
    <col min="8451" max="8451" width="8.85546875" style="723"/>
    <col min="8452" max="8452" width="10.140625" style="723" customWidth="1"/>
    <col min="8453" max="8453" width="8.85546875" style="723"/>
    <col min="8454" max="8454" width="10.140625" style="723" customWidth="1"/>
    <col min="8455" max="8455" width="8.5703125" style="723" customWidth="1"/>
    <col min="8456" max="8456" width="6.7109375" style="723" bestFit="1" customWidth="1"/>
    <col min="8457" max="8458" width="9.140625" style="723" customWidth="1"/>
    <col min="8459" max="8697" width="8.85546875" style="723"/>
    <col min="8698" max="8700" width="10.7109375" style="723" customWidth="1"/>
    <col min="8701" max="8701" width="25.140625" style="723" customWidth="1"/>
    <col min="8702" max="8702" width="7.140625" style="723" customWidth="1"/>
    <col min="8703" max="8703" width="8.85546875" style="723"/>
    <col min="8704" max="8704" width="9.7109375" style="723" customWidth="1"/>
    <col min="8705" max="8705" width="8.85546875" style="723"/>
    <col min="8706" max="8706" width="9.7109375" style="723" customWidth="1"/>
    <col min="8707" max="8707" width="8.85546875" style="723"/>
    <col min="8708" max="8708" width="10.140625" style="723" customWidth="1"/>
    <col min="8709" max="8709" width="8.85546875" style="723"/>
    <col min="8710" max="8710" width="10.140625" style="723" customWidth="1"/>
    <col min="8711" max="8711" width="8.5703125" style="723" customWidth="1"/>
    <col min="8712" max="8712" width="6.7109375" style="723" bestFit="1" customWidth="1"/>
    <col min="8713" max="8714" width="9.140625" style="723" customWidth="1"/>
    <col min="8715" max="8953" width="8.85546875" style="723"/>
    <col min="8954" max="8956" width="10.7109375" style="723" customWidth="1"/>
    <col min="8957" max="8957" width="25.140625" style="723" customWidth="1"/>
    <col min="8958" max="8958" width="7.140625" style="723" customWidth="1"/>
    <col min="8959" max="8959" width="8.85546875" style="723"/>
    <col min="8960" max="8960" width="9.7109375" style="723" customWidth="1"/>
    <col min="8961" max="8961" width="8.85546875" style="723"/>
    <col min="8962" max="8962" width="9.7109375" style="723" customWidth="1"/>
    <col min="8963" max="8963" width="8.85546875" style="723"/>
    <col min="8964" max="8964" width="10.140625" style="723" customWidth="1"/>
    <col min="8965" max="8965" width="8.85546875" style="723"/>
    <col min="8966" max="8966" width="10.140625" style="723" customWidth="1"/>
    <col min="8967" max="8967" width="8.5703125" style="723" customWidth="1"/>
    <col min="8968" max="8968" width="6.7109375" style="723" bestFit="1" customWidth="1"/>
    <col min="8969" max="8970" width="9.140625" style="723" customWidth="1"/>
    <col min="8971" max="9209" width="8.85546875" style="723"/>
    <col min="9210" max="9212" width="10.7109375" style="723" customWidth="1"/>
    <col min="9213" max="9213" width="25.140625" style="723" customWidth="1"/>
    <col min="9214" max="9214" width="7.140625" style="723" customWidth="1"/>
    <col min="9215" max="9215" width="8.85546875" style="723"/>
    <col min="9216" max="9216" width="9.7109375" style="723" customWidth="1"/>
    <col min="9217" max="9217" width="8.85546875" style="723"/>
    <col min="9218" max="9218" width="9.7109375" style="723" customWidth="1"/>
    <col min="9219" max="9219" width="8.85546875" style="723"/>
    <col min="9220" max="9220" width="10.140625" style="723" customWidth="1"/>
    <col min="9221" max="9221" width="8.85546875" style="723"/>
    <col min="9222" max="9222" width="10.140625" style="723" customWidth="1"/>
    <col min="9223" max="9223" width="8.5703125" style="723" customWidth="1"/>
    <col min="9224" max="9224" width="6.7109375" style="723" bestFit="1" customWidth="1"/>
    <col min="9225" max="9226" width="9.140625" style="723" customWidth="1"/>
    <col min="9227" max="9465" width="8.85546875" style="723"/>
    <col min="9466" max="9468" width="10.7109375" style="723" customWidth="1"/>
    <col min="9469" max="9469" width="25.140625" style="723" customWidth="1"/>
    <col min="9470" max="9470" width="7.140625" style="723" customWidth="1"/>
    <col min="9471" max="9471" width="8.85546875" style="723"/>
    <col min="9472" max="9472" width="9.7109375" style="723" customWidth="1"/>
    <col min="9473" max="9473" width="8.85546875" style="723"/>
    <col min="9474" max="9474" width="9.7109375" style="723" customWidth="1"/>
    <col min="9475" max="9475" width="8.85546875" style="723"/>
    <col min="9476" max="9476" width="10.140625" style="723" customWidth="1"/>
    <col min="9477" max="9477" width="8.85546875" style="723"/>
    <col min="9478" max="9478" width="10.140625" style="723" customWidth="1"/>
    <col min="9479" max="9479" width="8.5703125" style="723" customWidth="1"/>
    <col min="9480" max="9480" width="6.7109375" style="723" bestFit="1" customWidth="1"/>
    <col min="9481" max="9482" width="9.140625" style="723" customWidth="1"/>
    <col min="9483" max="9721" width="8.85546875" style="723"/>
    <col min="9722" max="9724" width="10.7109375" style="723" customWidth="1"/>
    <col min="9725" max="9725" width="25.140625" style="723" customWidth="1"/>
    <col min="9726" max="9726" width="7.140625" style="723" customWidth="1"/>
    <col min="9727" max="9727" width="8.85546875" style="723"/>
    <col min="9728" max="9728" width="9.7109375" style="723" customWidth="1"/>
    <col min="9729" max="9729" width="8.85546875" style="723"/>
    <col min="9730" max="9730" width="9.7109375" style="723" customWidth="1"/>
    <col min="9731" max="9731" width="8.85546875" style="723"/>
    <col min="9732" max="9732" width="10.140625" style="723" customWidth="1"/>
    <col min="9733" max="9733" width="8.85546875" style="723"/>
    <col min="9734" max="9734" width="10.140625" style="723" customWidth="1"/>
    <col min="9735" max="9735" width="8.5703125" style="723" customWidth="1"/>
    <col min="9736" max="9736" width="6.7109375" style="723" bestFit="1" customWidth="1"/>
    <col min="9737" max="9738" width="9.140625" style="723" customWidth="1"/>
    <col min="9739" max="9977" width="8.85546875" style="723"/>
    <col min="9978" max="9980" width="10.7109375" style="723" customWidth="1"/>
    <col min="9981" max="9981" width="25.140625" style="723" customWidth="1"/>
    <col min="9982" max="9982" width="7.140625" style="723" customWidth="1"/>
    <col min="9983" max="9983" width="8.85546875" style="723"/>
    <col min="9984" max="9984" width="9.7109375" style="723" customWidth="1"/>
    <col min="9985" max="9985" width="8.85546875" style="723"/>
    <col min="9986" max="9986" width="9.7109375" style="723" customWidth="1"/>
    <col min="9987" max="9987" width="8.85546875" style="723"/>
    <col min="9988" max="9988" width="10.140625" style="723" customWidth="1"/>
    <col min="9989" max="9989" width="8.85546875" style="723"/>
    <col min="9990" max="9990" width="10.140625" style="723" customWidth="1"/>
    <col min="9991" max="9991" width="8.5703125" style="723" customWidth="1"/>
    <col min="9992" max="9992" width="6.7109375" style="723" bestFit="1" customWidth="1"/>
    <col min="9993" max="9994" width="9.140625" style="723" customWidth="1"/>
    <col min="9995" max="10233" width="8.85546875" style="723"/>
    <col min="10234" max="10236" width="10.7109375" style="723" customWidth="1"/>
    <col min="10237" max="10237" width="25.140625" style="723" customWidth="1"/>
    <col min="10238" max="10238" width="7.140625" style="723" customWidth="1"/>
    <col min="10239" max="10239" width="8.85546875" style="723"/>
    <col min="10240" max="10240" width="9.7109375" style="723" customWidth="1"/>
    <col min="10241" max="10241" width="8.85546875" style="723"/>
    <col min="10242" max="10242" width="9.7109375" style="723" customWidth="1"/>
    <col min="10243" max="10243" width="8.85546875" style="723"/>
    <col min="10244" max="10244" width="10.140625" style="723" customWidth="1"/>
    <col min="10245" max="10245" width="8.85546875" style="723"/>
    <col min="10246" max="10246" width="10.140625" style="723" customWidth="1"/>
    <col min="10247" max="10247" width="8.5703125" style="723" customWidth="1"/>
    <col min="10248" max="10248" width="6.7109375" style="723" bestFit="1" customWidth="1"/>
    <col min="10249" max="10250" width="9.140625" style="723" customWidth="1"/>
    <col min="10251" max="10489" width="8.85546875" style="723"/>
    <col min="10490" max="10492" width="10.7109375" style="723" customWidth="1"/>
    <col min="10493" max="10493" width="25.140625" style="723" customWidth="1"/>
    <col min="10494" max="10494" width="7.140625" style="723" customWidth="1"/>
    <col min="10495" max="10495" width="8.85546875" style="723"/>
    <col min="10496" max="10496" width="9.7109375" style="723" customWidth="1"/>
    <col min="10497" max="10497" width="8.85546875" style="723"/>
    <col min="10498" max="10498" width="9.7109375" style="723" customWidth="1"/>
    <col min="10499" max="10499" width="8.85546875" style="723"/>
    <col min="10500" max="10500" width="10.140625" style="723" customWidth="1"/>
    <col min="10501" max="10501" width="8.85546875" style="723"/>
    <col min="10502" max="10502" width="10.140625" style="723" customWidth="1"/>
    <col min="10503" max="10503" width="8.5703125" style="723" customWidth="1"/>
    <col min="10504" max="10504" width="6.7109375" style="723" bestFit="1" customWidth="1"/>
    <col min="10505" max="10506" width="9.140625" style="723" customWidth="1"/>
    <col min="10507" max="10745" width="8.85546875" style="723"/>
    <col min="10746" max="10748" width="10.7109375" style="723" customWidth="1"/>
    <col min="10749" max="10749" width="25.140625" style="723" customWidth="1"/>
    <col min="10750" max="10750" width="7.140625" style="723" customWidth="1"/>
    <col min="10751" max="10751" width="8.85546875" style="723"/>
    <col min="10752" max="10752" width="9.7109375" style="723" customWidth="1"/>
    <col min="10753" max="10753" width="8.85546875" style="723"/>
    <col min="10754" max="10754" width="9.7109375" style="723" customWidth="1"/>
    <col min="10755" max="10755" width="8.85546875" style="723"/>
    <col min="10756" max="10756" width="10.140625" style="723" customWidth="1"/>
    <col min="10757" max="10757" width="8.85546875" style="723"/>
    <col min="10758" max="10758" width="10.140625" style="723" customWidth="1"/>
    <col min="10759" max="10759" width="8.5703125" style="723" customWidth="1"/>
    <col min="10760" max="10760" width="6.7109375" style="723" bestFit="1" customWidth="1"/>
    <col min="10761" max="10762" width="9.140625" style="723" customWidth="1"/>
    <col min="10763" max="11001" width="8.85546875" style="723"/>
    <col min="11002" max="11004" width="10.7109375" style="723" customWidth="1"/>
    <col min="11005" max="11005" width="25.140625" style="723" customWidth="1"/>
    <col min="11006" max="11006" width="7.140625" style="723" customWidth="1"/>
    <col min="11007" max="11007" width="8.85546875" style="723"/>
    <col min="11008" max="11008" width="9.7109375" style="723" customWidth="1"/>
    <col min="11009" max="11009" width="8.85546875" style="723"/>
    <col min="11010" max="11010" width="9.7109375" style="723" customWidth="1"/>
    <col min="11011" max="11011" width="8.85546875" style="723"/>
    <col min="11012" max="11012" width="10.140625" style="723" customWidth="1"/>
    <col min="11013" max="11013" width="8.85546875" style="723"/>
    <col min="11014" max="11014" width="10.140625" style="723" customWidth="1"/>
    <col min="11015" max="11015" width="8.5703125" style="723" customWidth="1"/>
    <col min="11016" max="11016" width="6.7109375" style="723" bestFit="1" customWidth="1"/>
    <col min="11017" max="11018" width="9.140625" style="723" customWidth="1"/>
    <col min="11019" max="11257" width="8.85546875" style="723"/>
    <col min="11258" max="11260" width="10.7109375" style="723" customWidth="1"/>
    <col min="11261" max="11261" width="25.140625" style="723" customWidth="1"/>
    <col min="11262" max="11262" width="7.140625" style="723" customWidth="1"/>
    <col min="11263" max="11263" width="8.85546875" style="723"/>
    <col min="11264" max="11264" width="9.7109375" style="723" customWidth="1"/>
    <col min="11265" max="11265" width="8.85546875" style="723"/>
    <col min="11266" max="11266" width="9.7109375" style="723" customWidth="1"/>
    <col min="11267" max="11267" width="8.85546875" style="723"/>
    <col min="11268" max="11268" width="10.140625" style="723" customWidth="1"/>
    <col min="11269" max="11269" width="8.85546875" style="723"/>
    <col min="11270" max="11270" width="10.140625" style="723" customWidth="1"/>
    <col min="11271" max="11271" width="8.5703125" style="723" customWidth="1"/>
    <col min="11272" max="11272" width="6.7109375" style="723" bestFit="1" customWidth="1"/>
    <col min="11273" max="11274" width="9.140625" style="723" customWidth="1"/>
    <col min="11275" max="11513" width="8.85546875" style="723"/>
    <col min="11514" max="11516" width="10.7109375" style="723" customWidth="1"/>
    <col min="11517" max="11517" width="25.140625" style="723" customWidth="1"/>
    <col min="11518" max="11518" width="7.140625" style="723" customWidth="1"/>
    <col min="11519" max="11519" width="8.85546875" style="723"/>
    <col min="11520" max="11520" width="9.7109375" style="723" customWidth="1"/>
    <col min="11521" max="11521" width="8.85546875" style="723"/>
    <col min="11522" max="11522" width="9.7109375" style="723" customWidth="1"/>
    <col min="11523" max="11523" width="8.85546875" style="723"/>
    <col min="11524" max="11524" width="10.140625" style="723" customWidth="1"/>
    <col min="11525" max="11525" width="8.85546875" style="723"/>
    <col min="11526" max="11526" width="10.140625" style="723" customWidth="1"/>
    <col min="11527" max="11527" width="8.5703125" style="723" customWidth="1"/>
    <col min="11528" max="11528" width="6.7109375" style="723" bestFit="1" customWidth="1"/>
    <col min="11529" max="11530" width="9.140625" style="723" customWidth="1"/>
    <col min="11531" max="11769" width="8.85546875" style="723"/>
    <col min="11770" max="11772" width="10.7109375" style="723" customWidth="1"/>
    <col min="11773" max="11773" width="25.140625" style="723" customWidth="1"/>
    <col min="11774" max="11774" width="7.140625" style="723" customWidth="1"/>
    <col min="11775" max="11775" width="8.85546875" style="723"/>
    <col min="11776" max="11776" width="9.7109375" style="723" customWidth="1"/>
    <col min="11777" max="11777" width="8.85546875" style="723"/>
    <col min="11778" max="11778" width="9.7109375" style="723" customWidth="1"/>
    <col min="11779" max="11779" width="8.85546875" style="723"/>
    <col min="11780" max="11780" width="10.140625" style="723" customWidth="1"/>
    <col min="11781" max="11781" width="8.85546875" style="723"/>
    <col min="11782" max="11782" width="10.140625" style="723" customWidth="1"/>
    <col min="11783" max="11783" width="8.5703125" style="723" customWidth="1"/>
    <col min="11784" max="11784" width="6.7109375" style="723" bestFit="1" customWidth="1"/>
    <col min="11785" max="11786" width="9.140625" style="723" customWidth="1"/>
    <col min="11787" max="12025" width="8.85546875" style="723"/>
    <col min="12026" max="12028" width="10.7109375" style="723" customWidth="1"/>
    <col min="12029" max="12029" width="25.140625" style="723" customWidth="1"/>
    <col min="12030" max="12030" width="7.140625" style="723" customWidth="1"/>
    <col min="12031" max="12031" width="8.85546875" style="723"/>
    <col min="12032" max="12032" width="9.7109375" style="723" customWidth="1"/>
    <col min="12033" max="12033" width="8.85546875" style="723"/>
    <col min="12034" max="12034" width="9.7109375" style="723" customWidth="1"/>
    <col min="12035" max="12035" width="8.85546875" style="723"/>
    <col min="12036" max="12036" width="10.140625" style="723" customWidth="1"/>
    <col min="12037" max="12037" width="8.85546875" style="723"/>
    <col min="12038" max="12038" width="10.140625" style="723" customWidth="1"/>
    <col min="12039" max="12039" width="8.5703125" style="723" customWidth="1"/>
    <col min="12040" max="12040" width="6.7109375" style="723" bestFit="1" customWidth="1"/>
    <col min="12041" max="12042" width="9.140625" style="723" customWidth="1"/>
    <col min="12043" max="12281" width="8.85546875" style="723"/>
    <col min="12282" max="12284" width="10.7109375" style="723" customWidth="1"/>
    <col min="12285" max="12285" width="25.140625" style="723" customWidth="1"/>
    <col min="12286" max="12286" width="7.140625" style="723" customWidth="1"/>
    <col min="12287" max="12287" width="8.85546875" style="723"/>
    <col min="12288" max="12288" width="9.7109375" style="723" customWidth="1"/>
    <col min="12289" max="12289" width="8.85546875" style="723"/>
    <col min="12290" max="12290" width="9.7109375" style="723" customWidth="1"/>
    <col min="12291" max="12291" width="8.85546875" style="723"/>
    <col min="12292" max="12292" width="10.140625" style="723" customWidth="1"/>
    <col min="12293" max="12293" width="8.85546875" style="723"/>
    <col min="12294" max="12294" width="10.140625" style="723" customWidth="1"/>
    <col min="12295" max="12295" width="8.5703125" style="723" customWidth="1"/>
    <col min="12296" max="12296" width="6.7109375" style="723" bestFit="1" customWidth="1"/>
    <col min="12297" max="12298" width="9.140625" style="723" customWidth="1"/>
    <col min="12299" max="12537" width="8.85546875" style="723"/>
    <col min="12538" max="12540" width="10.7109375" style="723" customWidth="1"/>
    <col min="12541" max="12541" width="25.140625" style="723" customWidth="1"/>
    <col min="12542" max="12542" width="7.140625" style="723" customWidth="1"/>
    <col min="12543" max="12543" width="8.85546875" style="723"/>
    <col min="12544" max="12544" width="9.7109375" style="723" customWidth="1"/>
    <col min="12545" max="12545" width="8.85546875" style="723"/>
    <col min="12546" max="12546" width="9.7109375" style="723" customWidth="1"/>
    <col min="12547" max="12547" width="8.85546875" style="723"/>
    <col min="12548" max="12548" width="10.140625" style="723" customWidth="1"/>
    <col min="12549" max="12549" width="8.85546875" style="723"/>
    <col min="12550" max="12550" width="10.140625" style="723" customWidth="1"/>
    <col min="12551" max="12551" width="8.5703125" style="723" customWidth="1"/>
    <col min="12552" max="12552" width="6.7109375" style="723" bestFit="1" customWidth="1"/>
    <col min="12553" max="12554" width="9.140625" style="723" customWidth="1"/>
    <col min="12555" max="12793" width="8.85546875" style="723"/>
    <col min="12794" max="12796" width="10.7109375" style="723" customWidth="1"/>
    <col min="12797" max="12797" width="25.140625" style="723" customWidth="1"/>
    <col min="12798" max="12798" width="7.140625" style="723" customWidth="1"/>
    <col min="12799" max="12799" width="8.85546875" style="723"/>
    <col min="12800" max="12800" width="9.7109375" style="723" customWidth="1"/>
    <col min="12801" max="12801" width="8.85546875" style="723"/>
    <col min="12802" max="12802" width="9.7109375" style="723" customWidth="1"/>
    <col min="12803" max="12803" width="8.85546875" style="723"/>
    <col min="12804" max="12804" width="10.140625" style="723" customWidth="1"/>
    <col min="12805" max="12805" width="8.85546875" style="723"/>
    <col min="12806" max="12806" width="10.140625" style="723" customWidth="1"/>
    <col min="12807" max="12807" width="8.5703125" style="723" customWidth="1"/>
    <col min="12808" max="12808" width="6.7109375" style="723" bestFit="1" customWidth="1"/>
    <col min="12809" max="12810" width="9.140625" style="723" customWidth="1"/>
    <col min="12811" max="13049" width="8.85546875" style="723"/>
    <col min="13050" max="13052" width="10.7109375" style="723" customWidth="1"/>
    <col min="13053" max="13053" width="25.140625" style="723" customWidth="1"/>
    <col min="13054" max="13054" width="7.140625" style="723" customWidth="1"/>
    <col min="13055" max="13055" width="8.85546875" style="723"/>
    <col min="13056" max="13056" width="9.7109375" style="723" customWidth="1"/>
    <col min="13057" max="13057" width="8.85546875" style="723"/>
    <col min="13058" max="13058" width="9.7109375" style="723" customWidth="1"/>
    <col min="13059" max="13059" width="8.85546875" style="723"/>
    <col min="13060" max="13060" width="10.140625" style="723" customWidth="1"/>
    <col min="13061" max="13061" width="8.85546875" style="723"/>
    <col min="13062" max="13062" width="10.140625" style="723" customWidth="1"/>
    <col min="13063" max="13063" width="8.5703125" style="723" customWidth="1"/>
    <col min="13064" max="13064" width="6.7109375" style="723" bestFit="1" customWidth="1"/>
    <col min="13065" max="13066" width="9.140625" style="723" customWidth="1"/>
    <col min="13067" max="13305" width="8.85546875" style="723"/>
    <col min="13306" max="13308" width="10.7109375" style="723" customWidth="1"/>
    <col min="13309" max="13309" width="25.140625" style="723" customWidth="1"/>
    <col min="13310" max="13310" width="7.140625" style="723" customWidth="1"/>
    <col min="13311" max="13311" width="8.85546875" style="723"/>
    <col min="13312" max="13312" width="9.7109375" style="723" customWidth="1"/>
    <col min="13313" max="13313" width="8.85546875" style="723"/>
    <col min="13314" max="13314" width="9.7109375" style="723" customWidth="1"/>
    <col min="13315" max="13315" width="8.85546875" style="723"/>
    <col min="13316" max="13316" width="10.140625" style="723" customWidth="1"/>
    <col min="13317" max="13317" width="8.85546875" style="723"/>
    <col min="13318" max="13318" width="10.140625" style="723" customWidth="1"/>
    <col min="13319" max="13319" width="8.5703125" style="723" customWidth="1"/>
    <col min="13320" max="13320" width="6.7109375" style="723" bestFit="1" customWidth="1"/>
    <col min="13321" max="13322" width="9.140625" style="723" customWidth="1"/>
    <col min="13323" max="13561" width="8.85546875" style="723"/>
    <col min="13562" max="13564" width="10.7109375" style="723" customWidth="1"/>
    <col min="13565" max="13565" width="25.140625" style="723" customWidth="1"/>
    <col min="13566" max="13566" width="7.140625" style="723" customWidth="1"/>
    <col min="13567" max="13567" width="8.85546875" style="723"/>
    <col min="13568" max="13568" width="9.7109375" style="723" customWidth="1"/>
    <col min="13569" max="13569" width="8.85546875" style="723"/>
    <col min="13570" max="13570" width="9.7109375" style="723" customWidth="1"/>
    <col min="13571" max="13571" width="8.85546875" style="723"/>
    <col min="13572" max="13572" width="10.140625" style="723" customWidth="1"/>
    <col min="13573" max="13573" width="8.85546875" style="723"/>
    <col min="13574" max="13574" width="10.140625" style="723" customWidth="1"/>
    <col min="13575" max="13575" width="8.5703125" style="723" customWidth="1"/>
    <col min="13576" max="13576" width="6.7109375" style="723" bestFit="1" customWidth="1"/>
    <col min="13577" max="13578" width="9.140625" style="723" customWidth="1"/>
    <col min="13579" max="13817" width="8.85546875" style="723"/>
    <col min="13818" max="13820" width="10.7109375" style="723" customWidth="1"/>
    <col min="13821" max="13821" width="25.140625" style="723" customWidth="1"/>
    <col min="13822" max="13822" width="7.140625" style="723" customWidth="1"/>
    <col min="13823" max="13823" width="8.85546875" style="723"/>
    <col min="13824" max="13824" width="9.7109375" style="723" customWidth="1"/>
    <col min="13825" max="13825" width="8.85546875" style="723"/>
    <col min="13826" max="13826" width="9.7109375" style="723" customWidth="1"/>
    <col min="13827" max="13827" width="8.85546875" style="723"/>
    <col min="13828" max="13828" width="10.140625" style="723" customWidth="1"/>
    <col min="13829" max="13829" width="8.85546875" style="723"/>
    <col min="13830" max="13830" width="10.140625" style="723" customWidth="1"/>
    <col min="13831" max="13831" width="8.5703125" style="723" customWidth="1"/>
    <col min="13832" max="13832" width="6.7109375" style="723" bestFit="1" customWidth="1"/>
    <col min="13833" max="13834" width="9.140625" style="723" customWidth="1"/>
    <col min="13835" max="14073" width="8.85546875" style="723"/>
    <col min="14074" max="14076" width="10.7109375" style="723" customWidth="1"/>
    <col min="14077" max="14077" width="25.140625" style="723" customWidth="1"/>
    <col min="14078" max="14078" width="7.140625" style="723" customWidth="1"/>
    <col min="14079" max="14079" width="8.85546875" style="723"/>
    <col min="14080" max="14080" width="9.7109375" style="723" customWidth="1"/>
    <col min="14081" max="14081" width="8.85546875" style="723"/>
    <col min="14082" max="14082" width="9.7109375" style="723" customWidth="1"/>
    <col min="14083" max="14083" width="8.85546875" style="723"/>
    <col min="14084" max="14084" width="10.140625" style="723" customWidth="1"/>
    <col min="14085" max="14085" width="8.85546875" style="723"/>
    <col min="14086" max="14086" width="10.140625" style="723" customWidth="1"/>
    <col min="14087" max="14087" width="8.5703125" style="723" customWidth="1"/>
    <col min="14088" max="14088" width="6.7109375" style="723" bestFit="1" customWidth="1"/>
    <col min="14089" max="14090" width="9.140625" style="723" customWidth="1"/>
    <col min="14091" max="14329" width="8.85546875" style="723"/>
    <col min="14330" max="14332" width="10.7109375" style="723" customWidth="1"/>
    <col min="14333" max="14333" width="25.140625" style="723" customWidth="1"/>
    <col min="14334" max="14334" width="7.140625" style="723" customWidth="1"/>
    <col min="14335" max="14335" width="8.85546875" style="723"/>
    <col min="14336" max="14336" width="9.7109375" style="723" customWidth="1"/>
    <col min="14337" max="14337" width="8.85546875" style="723"/>
    <col min="14338" max="14338" width="9.7109375" style="723" customWidth="1"/>
    <col min="14339" max="14339" width="8.85546875" style="723"/>
    <col min="14340" max="14340" width="10.140625" style="723" customWidth="1"/>
    <col min="14341" max="14341" width="8.85546875" style="723"/>
    <col min="14342" max="14342" width="10.140625" style="723" customWidth="1"/>
    <col min="14343" max="14343" width="8.5703125" style="723" customWidth="1"/>
    <col min="14344" max="14344" width="6.7109375" style="723" bestFit="1" customWidth="1"/>
    <col min="14345" max="14346" width="9.140625" style="723" customWidth="1"/>
    <col min="14347" max="14585" width="8.85546875" style="723"/>
    <col min="14586" max="14588" width="10.7109375" style="723" customWidth="1"/>
    <col min="14589" max="14589" width="25.140625" style="723" customWidth="1"/>
    <col min="14590" max="14590" width="7.140625" style="723" customWidth="1"/>
    <col min="14591" max="14591" width="8.85546875" style="723"/>
    <col min="14592" max="14592" width="9.7109375" style="723" customWidth="1"/>
    <col min="14593" max="14593" width="8.85546875" style="723"/>
    <col min="14594" max="14594" width="9.7109375" style="723" customWidth="1"/>
    <col min="14595" max="14595" width="8.85546875" style="723"/>
    <col min="14596" max="14596" width="10.140625" style="723" customWidth="1"/>
    <col min="14597" max="14597" width="8.85546875" style="723"/>
    <col min="14598" max="14598" width="10.140625" style="723" customWidth="1"/>
    <col min="14599" max="14599" width="8.5703125" style="723" customWidth="1"/>
    <col min="14600" max="14600" width="6.7109375" style="723" bestFit="1" customWidth="1"/>
    <col min="14601" max="14602" width="9.140625" style="723" customWidth="1"/>
    <col min="14603" max="14841" width="8.85546875" style="723"/>
    <col min="14842" max="14844" width="10.7109375" style="723" customWidth="1"/>
    <col min="14845" max="14845" width="25.140625" style="723" customWidth="1"/>
    <col min="14846" max="14846" width="7.140625" style="723" customWidth="1"/>
    <col min="14847" max="14847" width="8.85546875" style="723"/>
    <col min="14848" max="14848" width="9.7109375" style="723" customWidth="1"/>
    <col min="14849" max="14849" width="8.85546875" style="723"/>
    <col min="14850" max="14850" width="9.7109375" style="723" customWidth="1"/>
    <col min="14851" max="14851" width="8.85546875" style="723"/>
    <col min="14852" max="14852" width="10.140625" style="723" customWidth="1"/>
    <col min="14853" max="14853" width="8.85546875" style="723"/>
    <col min="14854" max="14854" width="10.140625" style="723" customWidth="1"/>
    <col min="14855" max="14855" width="8.5703125" style="723" customWidth="1"/>
    <col min="14856" max="14856" width="6.7109375" style="723" bestFit="1" customWidth="1"/>
    <col min="14857" max="14858" width="9.140625" style="723" customWidth="1"/>
    <col min="14859" max="15097" width="8.85546875" style="723"/>
    <col min="15098" max="15100" width="10.7109375" style="723" customWidth="1"/>
    <col min="15101" max="15101" width="25.140625" style="723" customWidth="1"/>
    <col min="15102" max="15102" width="7.140625" style="723" customWidth="1"/>
    <col min="15103" max="15103" width="8.85546875" style="723"/>
    <col min="15104" max="15104" width="9.7109375" style="723" customWidth="1"/>
    <col min="15105" max="15105" width="8.85546875" style="723"/>
    <col min="15106" max="15106" width="9.7109375" style="723" customWidth="1"/>
    <col min="15107" max="15107" width="8.85546875" style="723"/>
    <col min="15108" max="15108" width="10.140625" style="723" customWidth="1"/>
    <col min="15109" max="15109" width="8.85546875" style="723"/>
    <col min="15110" max="15110" width="10.140625" style="723" customWidth="1"/>
    <col min="15111" max="15111" width="8.5703125" style="723" customWidth="1"/>
    <col min="15112" max="15112" width="6.7109375" style="723" bestFit="1" customWidth="1"/>
    <col min="15113" max="15114" width="9.140625" style="723" customWidth="1"/>
    <col min="15115" max="15353" width="8.85546875" style="723"/>
    <col min="15354" max="15356" width="10.7109375" style="723" customWidth="1"/>
    <col min="15357" max="15357" width="25.140625" style="723" customWidth="1"/>
    <col min="15358" max="15358" width="7.140625" style="723" customWidth="1"/>
    <col min="15359" max="15359" width="8.85546875" style="723"/>
    <col min="15360" max="15360" width="9.7109375" style="723" customWidth="1"/>
    <col min="15361" max="15361" width="8.85546875" style="723"/>
    <col min="15362" max="15362" width="9.7109375" style="723" customWidth="1"/>
    <col min="15363" max="15363" width="8.85546875" style="723"/>
    <col min="15364" max="15364" width="10.140625" style="723" customWidth="1"/>
    <col min="15365" max="15365" width="8.85546875" style="723"/>
    <col min="15366" max="15366" width="10.140625" style="723" customWidth="1"/>
    <col min="15367" max="15367" width="8.5703125" style="723" customWidth="1"/>
    <col min="15368" max="15368" width="6.7109375" style="723" bestFit="1" customWidth="1"/>
    <col min="15369" max="15370" width="9.140625" style="723" customWidth="1"/>
    <col min="15371" max="15609" width="8.85546875" style="723"/>
    <col min="15610" max="15612" width="10.7109375" style="723" customWidth="1"/>
    <col min="15613" max="15613" width="25.140625" style="723" customWidth="1"/>
    <col min="15614" max="15614" width="7.140625" style="723" customWidth="1"/>
    <col min="15615" max="15615" width="8.85546875" style="723"/>
    <col min="15616" max="15616" width="9.7109375" style="723" customWidth="1"/>
    <col min="15617" max="15617" width="8.85546875" style="723"/>
    <col min="15618" max="15618" width="9.7109375" style="723" customWidth="1"/>
    <col min="15619" max="15619" width="8.85546875" style="723"/>
    <col min="15620" max="15620" width="10.140625" style="723" customWidth="1"/>
    <col min="15621" max="15621" width="8.85546875" style="723"/>
    <col min="15622" max="15622" width="10.140625" style="723" customWidth="1"/>
    <col min="15623" max="15623" width="8.5703125" style="723" customWidth="1"/>
    <col min="15624" max="15624" width="6.7109375" style="723" bestFit="1" customWidth="1"/>
    <col min="15625" max="15626" width="9.140625" style="723" customWidth="1"/>
    <col min="15627" max="15865" width="8.85546875" style="723"/>
    <col min="15866" max="15868" width="10.7109375" style="723" customWidth="1"/>
    <col min="15869" max="15869" width="25.140625" style="723" customWidth="1"/>
    <col min="15870" max="15870" width="7.140625" style="723" customWidth="1"/>
    <col min="15871" max="15871" width="8.85546875" style="723"/>
    <col min="15872" max="15872" width="9.7109375" style="723" customWidth="1"/>
    <col min="15873" max="15873" width="8.85546875" style="723"/>
    <col min="15874" max="15874" width="9.7109375" style="723" customWidth="1"/>
    <col min="15875" max="15875" width="8.85546875" style="723"/>
    <col min="15876" max="15876" width="10.140625" style="723" customWidth="1"/>
    <col min="15877" max="15877" width="8.85546875" style="723"/>
    <col min="15878" max="15878" width="10.140625" style="723" customWidth="1"/>
    <col min="15879" max="15879" width="8.5703125" style="723" customWidth="1"/>
    <col min="15880" max="15880" width="6.7109375" style="723" bestFit="1" customWidth="1"/>
    <col min="15881" max="15882" width="9.140625" style="723" customWidth="1"/>
    <col min="15883" max="16121" width="8.85546875" style="723"/>
    <col min="16122" max="16124" width="10.7109375" style="723" customWidth="1"/>
    <col min="16125" max="16125" width="25.140625" style="723" customWidth="1"/>
    <col min="16126" max="16126" width="7.140625" style="723" customWidth="1"/>
    <col min="16127" max="16127" width="8.85546875" style="723"/>
    <col min="16128" max="16128" width="9.7109375" style="723" customWidth="1"/>
    <col min="16129" max="16129" width="8.85546875" style="723"/>
    <col min="16130" max="16130" width="9.7109375" style="723" customWidth="1"/>
    <col min="16131" max="16131" width="8.85546875" style="723"/>
    <col min="16132" max="16132" width="10.140625" style="723" customWidth="1"/>
    <col min="16133" max="16133" width="8.85546875" style="723"/>
    <col min="16134" max="16134" width="10.140625" style="723" customWidth="1"/>
    <col min="16135" max="16135" width="8.5703125" style="723" customWidth="1"/>
    <col min="16136" max="16136" width="6.7109375" style="723" bestFit="1" customWidth="1"/>
    <col min="16137" max="16138" width="9.140625" style="723" customWidth="1"/>
    <col min="16139" max="16384" width="8.85546875" style="723"/>
  </cols>
  <sheetData>
    <row r="1" spans="2:10" s="699" customFormat="1" ht="15" customHeight="1">
      <c r="B1" s="695" t="s">
        <v>388</v>
      </c>
      <c r="C1" s="695"/>
      <c r="D1" s="696"/>
      <c r="E1" s="696"/>
      <c r="F1" s="696"/>
      <c r="G1" s="696"/>
      <c r="H1" s="696"/>
      <c r="I1" s="697"/>
      <c r="J1" s="698"/>
    </row>
    <row r="2" spans="2:10" s="699" customFormat="1" ht="15" customHeight="1">
      <c r="B2" s="695" t="s">
        <v>389</v>
      </c>
      <c r="C2" s="695"/>
      <c r="D2" s="696"/>
      <c r="E2" s="696"/>
      <c r="F2" s="696"/>
      <c r="G2" s="696"/>
      <c r="H2" s="696"/>
      <c r="I2" s="697"/>
      <c r="J2" s="698"/>
    </row>
    <row r="3" spans="2:10" s="699" customFormat="1" ht="15" customHeight="1">
      <c r="B3" s="695" t="s">
        <v>755</v>
      </c>
      <c r="C3" s="695"/>
      <c r="D3" s="696"/>
      <c r="E3" s="696"/>
      <c r="F3" s="696"/>
      <c r="G3" s="696"/>
      <c r="H3" s="696"/>
      <c r="I3" s="697"/>
      <c r="J3" s="698"/>
    </row>
    <row r="4" spans="2:10" s="701" customFormat="1" ht="15" customHeight="1" thickBot="1">
      <c r="B4" s="700"/>
      <c r="C4" s="700"/>
      <c r="I4" s="702"/>
      <c r="J4" s="702"/>
    </row>
    <row r="5" spans="2:10" s="701" customFormat="1" ht="15" customHeight="1" thickTop="1">
      <c r="B5" s="703"/>
      <c r="C5" s="704"/>
      <c r="D5" s="705"/>
      <c r="E5" s="706" t="s">
        <v>736</v>
      </c>
      <c r="F5" s="707"/>
      <c r="G5" s="708" t="s">
        <v>277</v>
      </c>
      <c r="H5" s="735"/>
      <c r="I5" s="702"/>
      <c r="J5" s="702"/>
    </row>
    <row r="6" spans="2:10" s="701" customFormat="1" ht="15" customHeight="1">
      <c r="B6" s="709" t="s">
        <v>737</v>
      </c>
      <c r="C6" s="710" t="s">
        <v>738</v>
      </c>
      <c r="D6" s="711" t="s">
        <v>739</v>
      </c>
      <c r="E6" s="712"/>
      <c r="F6" s="713"/>
      <c r="G6" s="731" t="s">
        <v>753</v>
      </c>
      <c r="H6" s="736"/>
      <c r="I6" s="702"/>
      <c r="J6" s="702"/>
    </row>
    <row r="7" spans="2:10" s="701" customFormat="1" ht="15" customHeight="1">
      <c r="B7" s="709" t="s">
        <v>740</v>
      </c>
      <c r="C7" s="714" t="s">
        <v>740</v>
      </c>
      <c r="D7" s="714" t="s">
        <v>741</v>
      </c>
      <c r="E7" s="715" t="s">
        <v>668</v>
      </c>
      <c r="F7" s="715" t="s">
        <v>742</v>
      </c>
      <c r="G7" s="715" t="s">
        <v>668</v>
      </c>
      <c r="H7" s="737" t="s">
        <v>742</v>
      </c>
      <c r="I7" s="702"/>
      <c r="J7" s="702"/>
    </row>
    <row r="8" spans="2:10" s="701" customFormat="1" ht="15" customHeight="1">
      <c r="B8" s="716"/>
      <c r="C8" s="717"/>
      <c r="D8" s="717"/>
      <c r="E8" s="718" t="s">
        <v>743</v>
      </c>
      <c r="F8" s="718" t="s">
        <v>754</v>
      </c>
      <c r="G8" s="718" t="s">
        <v>743</v>
      </c>
      <c r="H8" s="738" t="s">
        <v>754</v>
      </c>
      <c r="I8" s="702"/>
      <c r="J8" s="702"/>
    </row>
    <row r="9" spans="2:10" s="720" customFormat="1" ht="15.75" customHeight="1">
      <c r="B9" s="739">
        <v>-1</v>
      </c>
      <c r="C9" s="740">
        <v>-2</v>
      </c>
      <c r="D9" s="741">
        <v>-3</v>
      </c>
      <c r="E9" s="740">
        <v>-4</v>
      </c>
      <c r="F9" s="740">
        <v>-5</v>
      </c>
      <c r="G9" s="740">
        <v>-6</v>
      </c>
      <c r="H9" s="742">
        <v>-7</v>
      </c>
      <c r="I9" s="719"/>
      <c r="J9" s="719"/>
    </row>
    <row r="10" spans="2:10" ht="15.75" customHeight="1">
      <c r="B10" s="749" t="s">
        <v>744</v>
      </c>
      <c r="C10" s="743" t="s">
        <v>745</v>
      </c>
      <c r="D10" s="744">
        <v>40543</v>
      </c>
      <c r="E10" s="745">
        <f>'Table A 6-1-12'!V48*100</f>
        <v>1.4846240591563693</v>
      </c>
      <c r="F10" s="745">
        <f>F11*(1-E10/100)</f>
        <v>89.736127198795003</v>
      </c>
      <c r="G10" s="745">
        <f>'Table A 6-1-12'!V51*100</f>
        <v>1.4916281559181483</v>
      </c>
      <c r="H10" s="746">
        <f>H11*(1-G10/100)</f>
        <v>90.717081475428486</v>
      </c>
    </row>
    <row r="11" spans="2:10" ht="15" customHeight="1">
      <c r="B11" s="750" t="s">
        <v>746</v>
      </c>
      <c r="C11" s="724" t="s">
        <v>747</v>
      </c>
      <c r="D11" s="725">
        <v>41090</v>
      </c>
      <c r="E11" s="726">
        <f>'Table A 12-11-13'!V48*100</f>
        <v>5.5900317982583196</v>
      </c>
      <c r="F11" s="726">
        <f>F12*(1-E11/100)</f>
        <v>91.088448216123766</v>
      </c>
      <c r="G11" s="726">
        <f>'Table A 12-11-13'!V51*100</f>
        <v>5.6123741943581473</v>
      </c>
      <c r="H11" s="747">
        <f>H12*(1-G11/100)</f>
        <v>92.090732774484025</v>
      </c>
    </row>
    <row r="12" spans="2:10" ht="15" customHeight="1">
      <c r="B12" s="750" t="s">
        <v>748</v>
      </c>
      <c r="C12" s="724" t="s">
        <v>749</v>
      </c>
      <c r="D12" s="725">
        <v>41639</v>
      </c>
      <c r="E12" s="726">
        <f>'Table A 3-31-15'!AF47*100</f>
        <v>3.5181878025001203</v>
      </c>
      <c r="F12" s="726">
        <f>F13*(1-E12/100)</f>
        <v>96.481812197499877</v>
      </c>
      <c r="G12" s="726">
        <f>'Table A 3-31-15'!AC51*100</f>
        <v>2.4334683826961303</v>
      </c>
      <c r="H12" s="747">
        <f>H13*(1-G12/100)</f>
        <v>97.566531617303866</v>
      </c>
      <c r="I12" s="721"/>
    </row>
    <row r="13" spans="2:10" ht="15" customHeight="1">
      <c r="B13" s="750"/>
      <c r="C13" s="724"/>
      <c r="D13" s="725"/>
      <c r="E13" s="726"/>
      <c r="F13" s="734">
        <v>100</v>
      </c>
      <c r="G13" s="726"/>
      <c r="H13" s="748">
        <v>100</v>
      </c>
      <c r="I13" s="721"/>
    </row>
    <row r="14" spans="2:10" ht="15" customHeight="1">
      <c r="B14" s="750" t="s">
        <v>750</v>
      </c>
      <c r="C14" s="724" t="s">
        <v>751</v>
      </c>
      <c r="D14" s="725">
        <v>42185</v>
      </c>
      <c r="E14" s="726">
        <f>'Table A 10-4-16 &amp; 9-15-17'!Q49*100</f>
        <v>1.6912326110266975</v>
      </c>
      <c r="F14" s="726">
        <f>F13*(1+E14/100)</f>
        <v>101.69123261102671</v>
      </c>
      <c r="G14" s="726">
        <f>'Table A 10-4-16 &amp; 9-15-17'!Q51*100</f>
        <v>1.4000648694333906</v>
      </c>
      <c r="H14" s="747">
        <f>H13*(1+G14/100)</f>
        <v>101.40006486943338</v>
      </c>
    </row>
    <row r="15" spans="2:10" ht="15" customHeight="1" thickBot="1">
      <c r="B15" s="751" t="s">
        <v>750</v>
      </c>
      <c r="C15" s="752" t="s">
        <v>752</v>
      </c>
      <c r="D15" s="753">
        <v>42185</v>
      </c>
      <c r="E15" s="754">
        <f>'Table A 10-4-16 &amp; 9-15-17'!V49*100</f>
        <v>2.3432176353179965</v>
      </c>
      <c r="F15" s="754">
        <f>F14*(1+E15/100)</f>
        <v>104.07407950714052</v>
      </c>
      <c r="G15" s="754">
        <f>'Table A 10-4-16 &amp; 9-15-17'!V51*100</f>
        <v>1.9401029655268909</v>
      </c>
      <c r="H15" s="755">
        <f>H14*(1+G15/100)</f>
        <v>103.36733053501145</v>
      </c>
    </row>
    <row r="16" spans="2:10" ht="15" customHeight="1" thickTop="1">
      <c r="B16" s="727"/>
      <c r="C16" s="727"/>
      <c r="D16" s="728"/>
      <c r="E16" s="701"/>
      <c r="F16" s="701"/>
      <c r="G16" s="701"/>
      <c r="H16" s="701"/>
    </row>
    <row r="17" spans="2:8" ht="15" customHeight="1">
      <c r="B17" s="727"/>
      <c r="C17" s="727"/>
      <c r="D17" s="728"/>
      <c r="E17" s="701"/>
    </row>
    <row r="18" spans="2:8" ht="15" customHeight="1">
      <c r="B18" s="727"/>
      <c r="C18" s="727"/>
      <c r="D18" s="728"/>
      <c r="E18" s="701"/>
      <c r="H18" s="701"/>
    </row>
    <row r="19" spans="2:8" ht="15" customHeight="1">
      <c r="B19" s="727"/>
      <c r="C19" s="727"/>
      <c r="D19" s="728"/>
      <c r="E19" s="701"/>
      <c r="F19" s="701"/>
      <c r="H19" s="701"/>
    </row>
    <row r="20" spans="2:8" ht="15" customHeight="1">
      <c r="B20" s="727"/>
      <c r="C20" s="727"/>
      <c r="D20" s="728"/>
      <c r="E20" s="701"/>
      <c r="F20" s="701"/>
      <c r="G20" s="701"/>
      <c r="H20" s="701"/>
    </row>
    <row r="21" spans="2:8" ht="15" customHeight="1">
      <c r="B21" s="727"/>
      <c r="C21" s="727"/>
      <c r="D21" s="728"/>
      <c r="E21" s="701"/>
    </row>
    <row r="22" spans="2:8" ht="15" customHeight="1">
      <c r="B22" s="727"/>
      <c r="C22" s="727"/>
      <c r="D22" s="728"/>
      <c r="E22" s="701"/>
    </row>
    <row r="23" spans="2:8" ht="15" customHeight="1">
      <c r="B23" s="727"/>
      <c r="C23" s="727"/>
      <c r="D23" s="728"/>
      <c r="E23" s="701"/>
    </row>
    <row r="24" spans="2:8" ht="15" customHeight="1">
      <c r="B24" s="727"/>
      <c r="C24" s="727"/>
      <c r="D24" s="728"/>
      <c r="E24" s="701"/>
    </row>
    <row r="25" spans="2:8" ht="15" customHeight="1">
      <c r="B25" s="727"/>
      <c r="C25" s="727"/>
      <c r="D25" s="728"/>
      <c r="E25" s="701"/>
    </row>
    <row r="26" spans="2:8" ht="15" customHeight="1">
      <c r="B26" s="727"/>
      <c r="C26" s="727"/>
      <c r="D26" s="728"/>
      <c r="E26" s="701"/>
    </row>
    <row r="27" spans="2:8" ht="15" customHeight="1">
      <c r="B27" s="727"/>
      <c r="C27" s="727"/>
      <c r="D27" s="728"/>
      <c r="E27" s="701"/>
    </row>
    <row r="28" spans="2:8" ht="15" customHeight="1">
      <c r="B28" s="727"/>
      <c r="C28" s="727"/>
      <c r="D28" s="728"/>
      <c r="E28" s="701"/>
    </row>
    <row r="29" spans="2:8" ht="15" customHeight="1">
      <c r="B29" s="727"/>
      <c r="C29" s="727"/>
      <c r="D29" s="728"/>
      <c r="E29" s="701"/>
      <c r="G29" s="701"/>
      <c r="H29" s="701"/>
    </row>
    <row r="30" spans="2:8" ht="15" customHeight="1">
      <c r="B30" s="727"/>
      <c r="C30" s="727"/>
      <c r="D30" s="728"/>
      <c r="E30" s="701"/>
      <c r="F30" s="701"/>
      <c r="G30" s="701"/>
      <c r="H30" s="701"/>
    </row>
    <row r="31" spans="2:8" ht="15" customHeight="1">
      <c r="B31" s="727"/>
      <c r="C31" s="727"/>
      <c r="D31" s="728"/>
      <c r="E31" s="701"/>
      <c r="F31" s="701"/>
      <c r="H31" s="701"/>
    </row>
    <row r="32" spans="2:8" ht="15" customHeight="1">
      <c r="B32" s="727"/>
      <c r="C32" s="727"/>
      <c r="D32" s="728"/>
      <c r="E32" s="701"/>
      <c r="F32" s="701"/>
      <c r="G32" s="701"/>
      <c r="H32" s="701"/>
    </row>
    <row r="33" spans="2:8" ht="15" customHeight="1">
      <c r="B33" s="727"/>
      <c r="C33" s="727"/>
      <c r="D33" s="728"/>
      <c r="E33" s="701"/>
      <c r="F33" s="701"/>
      <c r="H33" s="701"/>
    </row>
    <row r="34" spans="2:8" ht="15" customHeight="1">
      <c r="B34" s="727"/>
      <c r="C34" s="727"/>
      <c r="D34" s="728"/>
      <c r="E34" s="701"/>
      <c r="F34" s="701"/>
      <c r="G34" s="701"/>
      <c r="H34" s="701"/>
    </row>
    <row r="35" spans="2:8" ht="15" customHeight="1">
      <c r="B35" s="727"/>
      <c r="C35" s="727"/>
      <c r="D35" s="728"/>
      <c r="E35" s="701"/>
      <c r="F35" s="701"/>
      <c r="H35" s="701"/>
    </row>
    <row r="36" spans="2:8" ht="15" customHeight="1">
      <c r="B36" s="727"/>
      <c r="C36" s="727"/>
      <c r="D36" s="728"/>
      <c r="E36" s="701"/>
      <c r="F36" s="701"/>
      <c r="G36" s="701"/>
      <c r="H36" s="701"/>
    </row>
    <row r="37" spans="2:8" ht="15" customHeight="1">
      <c r="B37" s="727"/>
      <c r="C37" s="727"/>
      <c r="D37" s="728"/>
      <c r="E37" s="701"/>
      <c r="F37" s="701"/>
      <c r="H37" s="701"/>
    </row>
    <row r="38" spans="2:8" ht="15" customHeight="1">
      <c r="B38" s="727"/>
      <c r="C38" s="727"/>
      <c r="D38" s="728"/>
      <c r="E38" s="701"/>
      <c r="F38" s="701"/>
      <c r="H38" s="701"/>
    </row>
    <row r="39" spans="2:8" ht="15" customHeight="1">
      <c r="B39" s="727"/>
      <c r="C39" s="727"/>
      <c r="D39" s="728"/>
      <c r="E39" s="701"/>
      <c r="F39" s="701"/>
      <c r="H39" s="701"/>
    </row>
    <row r="40" spans="2:8" ht="15" customHeight="1">
      <c r="B40" s="727"/>
      <c r="C40" s="727"/>
      <c r="D40" s="728"/>
      <c r="E40" s="701"/>
      <c r="F40" s="701"/>
      <c r="G40" s="701"/>
      <c r="H40" s="701"/>
    </row>
    <row r="41" spans="2:8" ht="15" customHeight="1">
      <c r="B41" s="727"/>
      <c r="C41" s="727"/>
      <c r="D41" s="728"/>
      <c r="E41" s="701"/>
      <c r="F41" s="701"/>
      <c r="G41" s="701"/>
      <c r="H41" s="701"/>
    </row>
    <row r="42" spans="2:8" ht="15" customHeight="1">
      <c r="B42" s="727"/>
      <c r="C42" s="727"/>
      <c r="D42" s="728"/>
      <c r="E42" s="701"/>
      <c r="F42" s="701"/>
      <c r="G42" s="701"/>
      <c r="H42" s="701"/>
    </row>
    <row r="43" spans="2:8" ht="15" customHeight="1">
      <c r="B43" s="727"/>
      <c r="C43" s="727"/>
      <c r="D43" s="728"/>
      <c r="E43" s="701"/>
      <c r="F43" s="701"/>
      <c r="G43" s="701"/>
      <c r="H43" s="701"/>
    </row>
    <row r="44" spans="2:8" ht="15" customHeight="1">
      <c r="B44" s="727"/>
      <c r="C44" s="727"/>
      <c r="D44" s="728"/>
      <c r="E44" s="701"/>
      <c r="F44" s="701"/>
      <c r="G44" s="701"/>
      <c r="H44" s="701"/>
    </row>
    <row r="45" spans="2:8" ht="15" customHeight="1">
      <c r="B45" s="727"/>
      <c r="C45" s="727"/>
      <c r="D45" s="728"/>
      <c r="E45" s="701"/>
      <c r="F45" s="701"/>
      <c r="G45" s="701"/>
      <c r="H45" s="701"/>
    </row>
    <row r="46" spans="2:8" ht="15" customHeight="1">
      <c r="B46" s="727"/>
      <c r="C46" s="727"/>
      <c r="D46" s="728"/>
      <c r="E46" s="701"/>
      <c r="F46" s="701"/>
      <c r="G46" s="701"/>
      <c r="H46" s="701"/>
    </row>
    <row r="47" spans="2:8" ht="15" customHeight="1">
      <c r="B47" s="727"/>
      <c r="C47" s="727"/>
      <c r="D47" s="728"/>
      <c r="E47" s="701"/>
      <c r="F47" s="701"/>
      <c r="G47" s="701"/>
      <c r="H47" s="701"/>
    </row>
    <row r="48" spans="2:8" ht="15" customHeight="1">
      <c r="B48" s="727"/>
      <c r="C48" s="727"/>
      <c r="D48" s="728"/>
      <c r="E48" s="701"/>
      <c r="F48" s="701"/>
      <c r="G48" s="701"/>
      <c r="H48" s="701"/>
    </row>
    <row r="49" spans="2:8" ht="15" customHeight="1">
      <c r="B49" s="727"/>
      <c r="C49" s="727"/>
      <c r="D49" s="728"/>
      <c r="E49" s="701"/>
      <c r="F49" s="701"/>
      <c r="G49" s="701"/>
      <c r="H49" s="701"/>
    </row>
    <row r="50" spans="2:8" ht="15" customHeight="1">
      <c r="B50" s="727"/>
      <c r="C50" s="727"/>
      <c r="D50" s="728"/>
      <c r="E50" s="701"/>
      <c r="F50" s="701"/>
      <c r="G50" s="701"/>
      <c r="H50" s="701"/>
    </row>
    <row r="51" spans="2:8" ht="15" customHeight="1">
      <c r="B51" s="727"/>
      <c r="C51" s="727"/>
      <c r="D51" s="728"/>
      <c r="E51" s="701"/>
      <c r="F51" s="701"/>
      <c r="G51" s="701"/>
      <c r="H51" s="701"/>
    </row>
    <row r="52" spans="2:8" ht="15" customHeight="1">
      <c r="B52" s="727"/>
      <c r="C52" s="727"/>
      <c r="D52" s="728"/>
      <c r="E52" s="701"/>
      <c r="F52" s="701"/>
      <c r="G52" s="701"/>
      <c r="H52" s="701"/>
    </row>
    <row r="53" spans="2:8" ht="15" customHeight="1">
      <c r="B53" s="727"/>
      <c r="C53" s="727"/>
      <c r="D53" s="728"/>
      <c r="E53" s="701"/>
      <c r="F53" s="701"/>
      <c r="G53" s="701"/>
      <c r="H53" s="701"/>
    </row>
    <row r="54" spans="2:8" ht="15" customHeight="1">
      <c r="B54" s="727"/>
      <c r="C54" s="727"/>
      <c r="D54" s="728"/>
      <c r="E54" s="701"/>
      <c r="F54" s="701"/>
      <c r="G54" s="701"/>
      <c r="H54" s="701"/>
    </row>
    <row r="55" spans="2:8" ht="15" customHeight="1">
      <c r="B55" s="727"/>
      <c r="C55" s="727"/>
      <c r="D55" s="728"/>
      <c r="E55" s="701"/>
      <c r="F55" s="701"/>
      <c r="G55" s="701"/>
      <c r="H55" s="701"/>
    </row>
    <row r="56" spans="2:8" ht="15" customHeight="1">
      <c r="B56" s="727"/>
      <c r="C56" s="727"/>
      <c r="D56" s="728"/>
      <c r="E56" s="701"/>
      <c r="F56" s="701"/>
      <c r="G56" s="701"/>
      <c r="H56" s="701"/>
    </row>
    <row r="57" spans="2:8" ht="15" customHeight="1">
      <c r="B57" s="727"/>
      <c r="C57" s="727"/>
      <c r="D57" s="728"/>
      <c r="E57" s="701"/>
      <c r="F57" s="701"/>
      <c r="G57" s="701"/>
      <c r="H57" s="701"/>
    </row>
    <row r="58" spans="2:8" ht="15" customHeight="1">
      <c r="B58" s="727"/>
      <c r="C58" s="727"/>
      <c r="D58" s="728"/>
      <c r="E58" s="701"/>
      <c r="F58" s="701"/>
      <c r="G58" s="701"/>
      <c r="H58" s="701"/>
    </row>
    <row r="59" spans="2:8" ht="15" customHeight="1">
      <c r="B59" s="727"/>
      <c r="C59" s="727"/>
      <c r="D59" s="728"/>
      <c r="E59" s="701"/>
      <c r="F59" s="701"/>
      <c r="G59" s="701"/>
      <c r="H59" s="701"/>
    </row>
    <row r="60" spans="2:8" ht="15" customHeight="1">
      <c r="B60" s="727"/>
      <c r="C60" s="727"/>
      <c r="D60" s="728"/>
      <c r="E60" s="701"/>
      <c r="F60" s="701"/>
      <c r="G60" s="701"/>
      <c r="H60" s="701"/>
    </row>
    <row r="61" spans="2:8" ht="15" customHeight="1">
      <c r="B61" s="727"/>
      <c r="C61" s="727"/>
      <c r="D61" s="728"/>
      <c r="E61" s="701"/>
      <c r="F61" s="701"/>
      <c r="G61" s="701"/>
      <c r="H61" s="701"/>
    </row>
    <row r="62" spans="2:8" ht="15" customHeight="1">
      <c r="B62" s="727"/>
      <c r="C62" s="727"/>
      <c r="D62" s="728"/>
      <c r="E62" s="701"/>
      <c r="F62" s="701"/>
      <c r="G62" s="701"/>
      <c r="H62" s="701"/>
    </row>
    <row r="63" spans="2:8" ht="15" customHeight="1">
      <c r="B63" s="727"/>
      <c r="C63" s="727"/>
      <c r="D63" s="728"/>
      <c r="E63" s="701"/>
      <c r="F63" s="701"/>
      <c r="G63" s="701"/>
      <c r="H63" s="701"/>
    </row>
    <row r="64" spans="2:8" ht="15" customHeight="1">
      <c r="B64" s="727"/>
      <c r="C64" s="727"/>
      <c r="D64" s="728"/>
      <c r="E64" s="701"/>
      <c r="F64" s="701"/>
      <c r="G64" s="701"/>
      <c r="H64" s="701"/>
    </row>
    <row r="65" spans="2:8" ht="15" customHeight="1">
      <c r="B65" s="727"/>
      <c r="C65" s="727"/>
      <c r="D65" s="728"/>
      <c r="E65" s="701"/>
      <c r="F65" s="701"/>
      <c r="G65" s="701"/>
      <c r="H65" s="701"/>
    </row>
    <row r="66" spans="2:8" ht="15" customHeight="1">
      <c r="B66" s="727"/>
      <c r="C66" s="727"/>
      <c r="D66" s="728"/>
      <c r="E66" s="701"/>
      <c r="F66" s="701"/>
      <c r="G66" s="701"/>
      <c r="H66" s="701"/>
    </row>
    <row r="67" spans="2:8" ht="15" customHeight="1">
      <c r="B67" s="727"/>
      <c r="C67" s="727"/>
      <c r="D67" s="728"/>
      <c r="E67" s="701"/>
      <c r="F67" s="701"/>
      <c r="G67" s="701"/>
      <c r="H67" s="701"/>
    </row>
    <row r="68" spans="2:8" ht="15" customHeight="1">
      <c r="B68" s="727"/>
      <c r="C68" s="727"/>
      <c r="D68" s="728"/>
      <c r="E68" s="701"/>
      <c r="F68" s="701"/>
      <c r="G68" s="701"/>
      <c r="H68" s="701"/>
    </row>
    <row r="69" spans="2:8" ht="15" customHeight="1">
      <c r="B69" s="727"/>
      <c r="C69" s="727"/>
      <c r="D69" s="728"/>
      <c r="E69" s="701"/>
      <c r="F69" s="701"/>
      <c r="G69" s="701"/>
      <c r="H69" s="701"/>
    </row>
    <row r="70" spans="2:8" ht="15" customHeight="1">
      <c r="B70" s="727"/>
      <c r="C70" s="727"/>
      <c r="D70" s="728"/>
      <c r="E70" s="701"/>
      <c r="F70" s="701"/>
      <c r="G70" s="701"/>
      <c r="H70" s="701"/>
    </row>
    <row r="71" spans="2:8">
      <c r="B71" s="727"/>
      <c r="C71" s="727"/>
      <c r="D71" s="728"/>
      <c r="E71" s="701"/>
      <c r="F71" s="701"/>
      <c r="G71" s="701"/>
      <c r="H71" s="701"/>
    </row>
    <row r="72" spans="2:8">
      <c r="B72" s="727"/>
      <c r="C72" s="727"/>
      <c r="D72" s="728"/>
      <c r="E72" s="701"/>
      <c r="F72" s="701"/>
      <c r="G72" s="701"/>
      <c r="H72" s="701"/>
    </row>
    <row r="73" spans="2:8">
      <c r="B73" s="727"/>
      <c r="C73" s="727"/>
      <c r="D73" s="728"/>
      <c r="E73" s="701"/>
      <c r="F73" s="701"/>
      <c r="G73" s="701"/>
      <c r="H73" s="701"/>
    </row>
    <row r="74" spans="2:8">
      <c r="B74" s="729"/>
      <c r="C74" s="729"/>
    </row>
    <row r="75" spans="2:8">
      <c r="B75" s="729"/>
      <c r="C75" s="729"/>
    </row>
    <row r="76" spans="2:8">
      <c r="B76" s="729"/>
      <c r="C76" s="729"/>
    </row>
    <row r="77" spans="2:8">
      <c r="B77" s="729"/>
      <c r="C77" s="729"/>
    </row>
    <row r="78" spans="2:8">
      <c r="B78" s="729"/>
      <c r="C78" s="729"/>
    </row>
    <row r="79" spans="2:8">
      <c r="B79" s="729"/>
      <c r="C79" s="729"/>
    </row>
    <row r="80" spans="2:8">
      <c r="B80" s="729"/>
      <c r="C80" s="729"/>
    </row>
    <row r="81" spans="2:3">
      <c r="B81" s="729"/>
      <c r="C81" s="729"/>
    </row>
    <row r="82" spans="2:3">
      <c r="B82" s="729"/>
      <c r="C82" s="729"/>
    </row>
    <row r="83" spans="2:3">
      <c r="B83" s="729"/>
      <c r="C83" s="729"/>
    </row>
    <row r="84" spans="2:3">
      <c r="B84" s="729"/>
      <c r="C84" s="729"/>
    </row>
    <row r="85" spans="2:3">
      <c r="B85" s="729"/>
      <c r="C85" s="729"/>
    </row>
    <row r="86" spans="2:3">
      <c r="B86" s="729"/>
      <c r="C86" s="729"/>
    </row>
    <row r="87" spans="2:3">
      <c r="B87" s="729"/>
      <c r="C87" s="729"/>
    </row>
    <row r="88" spans="2:3">
      <c r="B88" s="729"/>
      <c r="C88" s="729"/>
    </row>
    <row r="89" spans="2:3">
      <c r="B89" s="729"/>
      <c r="C89" s="729"/>
    </row>
    <row r="90" spans="2:3">
      <c r="B90" s="729"/>
      <c r="C90" s="729"/>
    </row>
    <row r="91" spans="2:3">
      <c r="B91" s="729"/>
      <c r="C91" s="729"/>
    </row>
    <row r="92" spans="2:3">
      <c r="B92" s="729"/>
      <c r="C92" s="729"/>
    </row>
    <row r="93" spans="2:3">
      <c r="B93" s="729"/>
      <c r="C93" s="729"/>
    </row>
    <row r="94" spans="2:3">
      <c r="B94" s="729"/>
      <c r="C94" s="729"/>
    </row>
    <row r="95" spans="2:3">
      <c r="B95" s="729"/>
      <c r="C95" s="729"/>
    </row>
    <row r="96" spans="2:3">
      <c r="B96" s="729"/>
      <c r="C96" s="729"/>
    </row>
    <row r="97" spans="2:3">
      <c r="B97" s="729"/>
      <c r="C97" s="729"/>
    </row>
    <row r="98" spans="2:3">
      <c r="B98" s="729"/>
      <c r="C98" s="729"/>
    </row>
    <row r="99" spans="2:3">
      <c r="B99" s="729"/>
      <c r="C99" s="729"/>
    </row>
    <row r="100" spans="2:3">
      <c r="B100" s="729"/>
      <c r="C100" s="729"/>
    </row>
    <row r="101" spans="2:3">
      <c r="B101" s="729"/>
      <c r="C101" s="729"/>
    </row>
    <row r="102" spans="2:3">
      <c r="B102" s="729"/>
      <c r="C102" s="729"/>
    </row>
    <row r="103" spans="2:3">
      <c r="B103" s="729"/>
      <c r="C103" s="729"/>
    </row>
    <row r="104" spans="2:3">
      <c r="B104" s="729"/>
      <c r="C104" s="729"/>
    </row>
    <row r="105" spans="2:3">
      <c r="B105" s="729"/>
      <c r="C105" s="729"/>
    </row>
    <row r="106" spans="2:3">
      <c r="B106" s="729"/>
      <c r="C106" s="729"/>
    </row>
    <row r="107" spans="2:3">
      <c r="B107" s="729"/>
      <c r="C107" s="729"/>
    </row>
    <row r="108" spans="2:3">
      <c r="B108" s="729"/>
      <c r="C108" s="729"/>
    </row>
    <row r="109" spans="2:3">
      <c r="B109" s="729"/>
      <c r="C109" s="729"/>
    </row>
    <row r="110" spans="2:3">
      <c r="B110" s="729"/>
      <c r="C110" s="729"/>
    </row>
    <row r="111" spans="2:3">
      <c r="B111" s="729"/>
      <c r="C111" s="729"/>
    </row>
    <row r="112" spans="2:3">
      <c r="B112" s="729"/>
      <c r="C112" s="729"/>
    </row>
    <row r="113" spans="2:3">
      <c r="B113" s="729"/>
      <c r="C113" s="729"/>
    </row>
    <row r="114" spans="2:3">
      <c r="B114" s="729"/>
      <c r="C114" s="729"/>
    </row>
    <row r="115" spans="2:3">
      <c r="B115" s="729"/>
      <c r="C115" s="729"/>
    </row>
    <row r="116" spans="2:3">
      <c r="B116" s="729"/>
      <c r="C116" s="729"/>
    </row>
    <row r="117" spans="2:3">
      <c r="B117" s="729"/>
      <c r="C117" s="729"/>
    </row>
    <row r="118" spans="2:3">
      <c r="B118" s="729"/>
      <c r="C118" s="729"/>
    </row>
    <row r="119" spans="2:3">
      <c r="B119" s="729"/>
      <c r="C119" s="729"/>
    </row>
    <row r="120" spans="2:3">
      <c r="B120" s="729"/>
      <c r="C120" s="729"/>
    </row>
    <row r="121" spans="2:3">
      <c r="B121" s="729"/>
      <c r="C121" s="729"/>
    </row>
    <row r="122" spans="2:3">
      <c r="B122" s="729"/>
      <c r="C122" s="729"/>
    </row>
    <row r="123" spans="2:3">
      <c r="B123" s="729"/>
      <c r="C123" s="729"/>
    </row>
    <row r="124" spans="2:3">
      <c r="B124" s="729"/>
      <c r="C124" s="729"/>
    </row>
    <row r="125" spans="2:3">
      <c r="B125" s="729"/>
      <c r="C125" s="729"/>
    </row>
    <row r="126" spans="2:3">
      <c r="B126" s="729"/>
      <c r="C126" s="729"/>
    </row>
    <row r="127" spans="2:3">
      <c r="B127" s="729"/>
      <c r="C127" s="729"/>
    </row>
    <row r="128" spans="2:3">
      <c r="B128" s="729"/>
      <c r="C128" s="729"/>
    </row>
    <row r="129" spans="2:3">
      <c r="B129" s="729"/>
      <c r="C129" s="729"/>
    </row>
    <row r="130" spans="2:3">
      <c r="B130" s="729"/>
      <c r="C130" s="729"/>
    </row>
    <row r="131" spans="2:3">
      <c r="B131" s="729"/>
      <c r="C131" s="729"/>
    </row>
    <row r="132" spans="2:3">
      <c r="B132" s="729"/>
      <c r="C132" s="729"/>
    </row>
    <row r="133" spans="2:3">
      <c r="B133" s="729"/>
      <c r="C133" s="729"/>
    </row>
    <row r="134" spans="2:3">
      <c r="B134" s="729"/>
      <c r="C134" s="729"/>
    </row>
    <row r="135" spans="2:3">
      <c r="B135" s="729"/>
      <c r="C135" s="729"/>
    </row>
    <row r="136" spans="2:3">
      <c r="B136" s="729"/>
      <c r="C136" s="729"/>
    </row>
    <row r="137" spans="2:3">
      <c r="B137" s="729"/>
      <c r="C137" s="729"/>
    </row>
    <row r="138" spans="2:3">
      <c r="B138" s="729"/>
      <c r="C138" s="729"/>
    </row>
    <row r="139" spans="2:3">
      <c r="B139" s="729"/>
      <c r="C139" s="729"/>
    </row>
    <row r="140" spans="2:3">
      <c r="B140" s="729"/>
      <c r="C140" s="729"/>
    </row>
    <row r="141" spans="2:3">
      <c r="B141" s="729"/>
      <c r="C141" s="729"/>
    </row>
    <row r="142" spans="2:3">
      <c r="B142" s="729"/>
      <c r="C142" s="729"/>
    </row>
    <row r="143" spans="2:3">
      <c r="B143" s="729"/>
      <c r="C143" s="729"/>
    </row>
    <row r="144" spans="2:3">
      <c r="B144" s="729"/>
      <c r="C144" s="729"/>
    </row>
    <row r="145" spans="2:3">
      <c r="B145" s="729"/>
      <c r="C145" s="729"/>
    </row>
    <row r="146" spans="2:3">
      <c r="B146" s="729"/>
      <c r="C146" s="729"/>
    </row>
    <row r="147" spans="2:3">
      <c r="B147" s="729"/>
      <c r="C147" s="729"/>
    </row>
    <row r="148" spans="2:3">
      <c r="B148" s="729"/>
      <c r="C148" s="729"/>
    </row>
    <row r="149" spans="2:3">
      <c r="B149" s="729"/>
      <c r="C149" s="729"/>
    </row>
    <row r="150" spans="2:3">
      <c r="B150" s="729"/>
      <c r="C150" s="729"/>
    </row>
    <row r="151" spans="2:3">
      <c r="B151" s="729"/>
      <c r="C151" s="729"/>
    </row>
    <row r="152" spans="2:3">
      <c r="B152" s="729"/>
      <c r="C152" s="729"/>
    </row>
    <row r="153" spans="2:3">
      <c r="B153" s="729"/>
      <c r="C153" s="729"/>
    </row>
    <row r="154" spans="2:3">
      <c r="B154" s="729"/>
      <c r="C154" s="729"/>
    </row>
    <row r="155" spans="2:3">
      <c r="B155" s="729"/>
      <c r="C155" s="729"/>
    </row>
    <row r="156" spans="2:3">
      <c r="B156" s="729"/>
      <c r="C156" s="729"/>
    </row>
    <row r="157" spans="2:3">
      <c r="B157" s="729"/>
      <c r="C157" s="729"/>
    </row>
    <row r="158" spans="2:3">
      <c r="B158" s="729"/>
      <c r="C158" s="729"/>
    </row>
    <row r="159" spans="2:3">
      <c r="B159" s="729"/>
      <c r="C159" s="729"/>
    </row>
    <row r="160" spans="2:3">
      <c r="B160" s="729"/>
      <c r="C160" s="729"/>
    </row>
    <row r="161" spans="2:3">
      <c r="B161" s="729"/>
      <c r="C161" s="729"/>
    </row>
    <row r="162" spans="2:3">
      <c r="B162" s="729"/>
      <c r="C162" s="729"/>
    </row>
    <row r="163" spans="2:3">
      <c r="B163" s="729"/>
      <c r="C163" s="729"/>
    </row>
    <row r="164" spans="2:3">
      <c r="B164" s="729"/>
      <c r="C164" s="729"/>
    </row>
    <row r="165" spans="2:3">
      <c r="B165" s="729"/>
      <c r="C165" s="729"/>
    </row>
    <row r="166" spans="2:3">
      <c r="B166" s="729"/>
      <c r="C166" s="729"/>
    </row>
    <row r="167" spans="2:3">
      <c r="B167" s="729"/>
      <c r="C167" s="729"/>
    </row>
    <row r="168" spans="2:3">
      <c r="B168" s="729"/>
      <c r="C168" s="729"/>
    </row>
    <row r="169" spans="2:3">
      <c r="B169" s="729"/>
      <c r="C169" s="729"/>
    </row>
    <row r="170" spans="2:3">
      <c r="B170" s="729"/>
      <c r="C170" s="729"/>
    </row>
    <row r="171" spans="2:3">
      <c r="B171" s="729"/>
      <c r="C171" s="729"/>
    </row>
    <row r="172" spans="2:3">
      <c r="B172" s="729"/>
      <c r="C172" s="729"/>
    </row>
    <row r="173" spans="2:3">
      <c r="B173" s="729"/>
      <c r="C173" s="729"/>
    </row>
    <row r="174" spans="2:3">
      <c r="B174" s="729"/>
      <c r="C174" s="729"/>
    </row>
    <row r="175" spans="2:3">
      <c r="B175" s="729"/>
      <c r="C175" s="729"/>
    </row>
    <row r="176" spans="2:3">
      <c r="B176" s="729"/>
      <c r="C176" s="729"/>
    </row>
    <row r="177" spans="2:3">
      <c r="B177" s="729"/>
      <c r="C177" s="729"/>
    </row>
    <row r="178" spans="2:3">
      <c r="B178" s="729"/>
      <c r="C178" s="729"/>
    </row>
    <row r="179" spans="2:3">
      <c r="B179" s="729"/>
      <c r="C179" s="729"/>
    </row>
    <row r="180" spans="2:3">
      <c r="B180" s="729"/>
      <c r="C180" s="729"/>
    </row>
    <row r="181" spans="2:3">
      <c r="B181" s="729"/>
      <c r="C181" s="729"/>
    </row>
    <row r="182" spans="2:3">
      <c r="B182" s="729"/>
      <c r="C182" s="729"/>
    </row>
    <row r="183" spans="2:3">
      <c r="B183" s="729"/>
      <c r="C183" s="729"/>
    </row>
    <row r="184" spans="2:3">
      <c r="B184" s="729"/>
      <c r="C184" s="729"/>
    </row>
    <row r="185" spans="2:3">
      <c r="B185" s="729"/>
      <c r="C185" s="729"/>
    </row>
    <row r="186" spans="2:3">
      <c r="B186" s="729"/>
      <c r="C186" s="729"/>
    </row>
    <row r="187" spans="2:3">
      <c r="B187" s="729"/>
      <c r="C187" s="729"/>
    </row>
    <row r="188" spans="2:3">
      <c r="B188" s="729"/>
      <c r="C188" s="729"/>
    </row>
    <row r="189" spans="2:3">
      <c r="B189" s="729"/>
      <c r="C189" s="729"/>
    </row>
    <row r="190" spans="2:3">
      <c r="B190" s="729"/>
      <c r="C190" s="729"/>
    </row>
    <row r="191" spans="2:3">
      <c r="B191" s="729"/>
      <c r="C191" s="729"/>
    </row>
    <row r="192" spans="2:3">
      <c r="B192" s="729"/>
      <c r="C192" s="729"/>
    </row>
    <row r="193" spans="2:3">
      <c r="B193" s="729"/>
      <c r="C193" s="729"/>
    </row>
    <row r="194" spans="2:3">
      <c r="B194" s="729"/>
      <c r="C194" s="729"/>
    </row>
    <row r="195" spans="2:3">
      <c r="B195" s="729"/>
      <c r="C195" s="729"/>
    </row>
    <row r="196" spans="2:3">
      <c r="B196" s="729"/>
      <c r="C196" s="729"/>
    </row>
    <row r="197" spans="2:3">
      <c r="B197" s="729"/>
      <c r="C197" s="729"/>
    </row>
    <row r="198" spans="2:3">
      <c r="B198" s="729"/>
      <c r="C198" s="729"/>
    </row>
    <row r="199" spans="2:3">
      <c r="B199" s="729"/>
      <c r="C199" s="729"/>
    </row>
    <row r="200" spans="2:3">
      <c r="B200" s="729"/>
      <c r="C200" s="729"/>
    </row>
    <row r="201" spans="2:3">
      <c r="B201" s="729"/>
      <c r="C201" s="729"/>
    </row>
    <row r="202" spans="2:3">
      <c r="B202" s="729"/>
      <c r="C202" s="729"/>
    </row>
    <row r="203" spans="2:3">
      <c r="B203" s="729"/>
      <c r="C203" s="729"/>
    </row>
    <row r="204" spans="2:3">
      <c r="B204" s="729"/>
      <c r="C204" s="729"/>
    </row>
    <row r="205" spans="2:3">
      <c r="B205" s="729"/>
      <c r="C205" s="729"/>
    </row>
    <row r="206" spans="2:3">
      <c r="B206" s="729"/>
      <c r="C206" s="729"/>
    </row>
    <row r="207" spans="2:3">
      <c r="B207" s="729"/>
      <c r="C207" s="729"/>
    </row>
    <row r="208" spans="2:3">
      <c r="B208" s="729"/>
      <c r="C208" s="729"/>
    </row>
    <row r="209" spans="2:3">
      <c r="B209" s="729"/>
      <c r="C209" s="729"/>
    </row>
    <row r="210" spans="2:3">
      <c r="B210" s="729"/>
      <c r="C210" s="729"/>
    </row>
    <row r="211" spans="2:3">
      <c r="B211" s="729"/>
      <c r="C211" s="729"/>
    </row>
    <row r="212" spans="2:3">
      <c r="B212" s="729"/>
      <c r="C212" s="729"/>
    </row>
    <row r="213" spans="2:3">
      <c r="B213" s="729"/>
      <c r="C213" s="729"/>
    </row>
    <row r="214" spans="2:3">
      <c r="B214" s="729"/>
      <c r="C214" s="729"/>
    </row>
    <row r="215" spans="2:3">
      <c r="B215" s="729"/>
      <c r="C215" s="729"/>
    </row>
    <row r="216" spans="2:3">
      <c r="B216" s="729"/>
      <c r="C216" s="729"/>
    </row>
    <row r="217" spans="2:3">
      <c r="B217" s="729"/>
      <c r="C217" s="729"/>
    </row>
    <row r="218" spans="2:3">
      <c r="B218" s="729"/>
      <c r="C218" s="729"/>
    </row>
    <row r="219" spans="2:3">
      <c r="B219" s="729"/>
      <c r="C219" s="729"/>
    </row>
    <row r="220" spans="2:3">
      <c r="B220" s="729"/>
      <c r="C220" s="729"/>
    </row>
    <row r="221" spans="2:3">
      <c r="B221" s="729"/>
      <c r="C221" s="729"/>
    </row>
    <row r="222" spans="2:3">
      <c r="B222" s="729"/>
      <c r="C222" s="729"/>
    </row>
    <row r="223" spans="2:3">
      <c r="B223" s="729"/>
      <c r="C223" s="729"/>
    </row>
    <row r="224" spans="2:3">
      <c r="B224" s="729"/>
      <c r="C224" s="729"/>
    </row>
    <row r="225" spans="2:3">
      <c r="B225" s="729"/>
      <c r="C225" s="729"/>
    </row>
    <row r="226" spans="2:3">
      <c r="B226" s="729"/>
      <c r="C226" s="729"/>
    </row>
    <row r="227" spans="2:3">
      <c r="B227" s="729"/>
      <c r="C227" s="729"/>
    </row>
    <row r="228" spans="2:3">
      <c r="B228" s="729"/>
      <c r="C228" s="729"/>
    </row>
    <row r="229" spans="2:3">
      <c r="B229" s="729"/>
      <c r="C229" s="729"/>
    </row>
    <row r="230" spans="2:3">
      <c r="B230" s="729"/>
      <c r="C230" s="729"/>
    </row>
    <row r="231" spans="2:3">
      <c r="B231" s="729"/>
      <c r="C231" s="729"/>
    </row>
    <row r="232" spans="2:3">
      <c r="B232" s="729"/>
      <c r="C232" s="729"/>
    </row>
    <row r="233" spans="2:3">
      <c r="B233" s="729"/>
      <c r="C233" s="729"/>
    </row>
    <row r="234" spans="2:3">
      <c r="B234" s="729"/>
      <c r="C234" s="729"/>
    </row>
    <row r="235" spans="2:3">
      <c r="B235" s="729"/>
      <c r="C235" s="729"/>
    </row>
    <row r="236" spans="2:3">
      <c r="B236" s="729"/>
      <c r="C236" s="729"/>
    </row>
    <row r="237" spans="2:3">
      <c r="B237" s="729"/>
      <c r="C237" s="729"/>
    </row>
    <row r="238" spans="2:3">
      <c r="B238" s="729"/>
      <c r="C238" s="729"/>
    </row>
    <row r="239" spans="2:3">
      <c r="B239" s="729"/>
      <c r="C239" s="729"/>
    </row>
    <row r="240" spans="2:3">
      <c r="B240" s="729"/>
      <c r="C240" s="729"/>
    </row>
    <row r="241" spans="2:3">
      <c r="B241" s="729"/>
      <c r="C241" s="729"/>
    </row>
    <row r="242" spans="2:3">
      <c r="B242" s="729"/>
      <c r="C242" s="729"/>
    </row>
    <row r="243" spans="2:3">
      <c r="B243" s="729"/>
      <c r="C243" s="729"/>
    </row>
    <row r="244" spans="2:3">
      <c r="B244" s="729"/>
      <c r="C244" s="729"/>
    </row>
    <row r="245" spans="2:3">
      <c r="B245" s="729"/>
      <c r="C245" s="729"/>
    </row>
    <row r="246" spans="2:3">
      <c r="B246" s="729"/>
      <c r="C246" s="729"/>
    </row>
    <row r="247" spans="2:3">
      <c r="B247" s="729"/>
      <c r="C247" s="729"/>
    </row>
    <row r="248" spans="2:3">
      <c r="B248" s="729"/>
      <c r="C248" s="729"/>
    </row>
    <row r="249" spans="2:3">
      <c r="B249" s="729"/>
      <c r="C249" s="729"/>
    </row>
    <row r="250" spans="2:3">
      <c r="B250" s="729"/>
      <c r="C250" s="729"/>
    </row>
    <row r="251" spans="2:3">
      <c r="B251" s="729"/>
      <c r="C251" s="729"/>
    </row>
    <row r="252" spans="2:3">
      <c r="B252" s="729"/>
      <c r="C252" s="729"/>
    </row>
    <row r="253" spans="2:3">
      <c r="B253" s="729"/>
      <c r="C253" s="729"/>
    </row>
    <row r="254" spans="2:3">
      <c r="B254" s="729"/>
      <c r="C254" s="729"/>
    </row>
    <row r="255" spans="2:3">
      <c r="B255" s="729"/>
      <c r="C255" s="729"/>
    </row>
    <row r="256" spans="2:3">
      <c r="B256" s="729"/>
      <c r="C256" s="729"/>
    </row>
    <row r="257" spans="2:3">
      <c r="B257" s="729"/>
      <c r="C257" s="729"/>
    </row>
    <row r="258" spans="2:3">
      <c r="B258" s="729"/>
      <c r="C258" s="729"/>
    </row>
    <row r="259" spans="2:3">
      <c r="B259" s="729"/>
      <c r="C259" s="729"/>
    </row>
    <row r="260" spans="2:3">
      <c r="B260" s="729"/>
      <c r="C260" s="729"/>
    </row>
    <row r="261" spans="2:3">
      <c r="B261" s="729"/>
      <c r="C261" s="729"/>
    </row>
    <row r="262" spans="2:3">
      <c r="B262" s="729"/>
      <c r="C262" s="729"/>
    </row>
    <row r="263" spans="2:3">
      <c r="B263" s="729"/>
      <c r="C263" s="729"/>
    </row>
    <row r="264" spans="2:3">
      <c r="B264" s="729"/>
      <c r="C264" s="729"/>
    </row>
    <row r="265" spans="2:3">
      <c r="B265" s="729"/>
      <c r="C265" s="729"/>
    </row>
    <row r="266" spans="2:3">
      <c r="B266" s="729"/>
      <c r="C266" s="729"/>
    </row>
    <row r="267" spans="2:3">
      <c r="B267" s="729"/>
      <c r="C267" s="729"/>
    </row>
    <row r="268" spans="2:3">
      <c r="B268" s="729"/>
      <c r="C268" s="729"/>
    </row>
    <row r="269" spans="2:3">
      <c r="B269" s="729"/>
      <c r="C269" s="729"/>
    </row>
    <row r="270" spans="2:3">
      <c r="B270" s="729"/>
      <c r="C270" s="729"/>
    </row>
    <row r="271" spans="2:3">
      <c r="B271" s="729"/>
      <c r="C271" s="729"/>
    </row>
    <row r="272" spans="2:3">
      <c r="B272" s="729"/>
      <c r="C272" s="729"/>
    </row>
    <row r="273" spans="2:3">
      <c r="B273" s="729"/>
      <c r="C273" s="729"/>
    </row>
    <row r="274" spans="2:3">
      <c r="B274" s="729"/>
      <c r="C274" s="729"/>
    </row>
    <row r="275" spans="2:3">
      <c r="B275" s="729"/>
      <c r="C275" s="729"/>
    </row>
    <row r="276" spans="2:3">
      <c r="B276" s="729"/>
      <c r="C276" s="729"/>
    </row>
    <row r="277" spans="2:3">
      <c r="B277" s="729"/>
      <c r="C277" s="729"/>
    </row>
    <row r="278" spans="2:3">
      <c r="B278" s="729"/>
      <c r="C278" s="729"/>
    </row>
    <row r="279" spans="2:3">
      <c r="B279" s="729"/>
      <c r="C279" s="729"/>
    </row>
    <row r="280" spans="2:3">
      <c r="B280" s="729"/>
      <c r="C280" s="729"/>
    </row>
    <row r="281" spans="2:3">
      <c r="B281" s="729"/>
      <c r="C281" s="729"/>
    </row>
    <row r="282" spans="2:3">
      <c r="B282" s="729"/>
      <c r="C282" s="729"/>
    </row>
    <row r="283" spans="2:3">
      <c r="B283" s="729"/>
      <c r="C283" s="729"/>
    </row>
    <row r="284" spans="2:3">
      <c r="B284" s="729"/>
      <c r="C284" s="729"/>
    </row>
    <row r="285" spans="2:3">
      <c r="B285" s="729"/>
      <c r="C285" s="729"/>
    </row>
    <row r="286" spans="2:3">
      <c r="B286" s="729"/>
      <c r="C286" s="729"/>
    </row>
    <row r="287" spans="2:3">
      <c r="B287" s="729"/>
      <c r="C287" s="729"/>
    </row>
    <row r="288" spans="2:3">
      <c r="B288" s="729"/>
      <c r="C288" s="729"/>
    </row>
    <row r="289" spans="2:3">
      <c r="B289" s="729"/>
      <c r="C289" s="729"/>
    </row>
    <row r="290" spans="2:3">
      <c r="B290" s="729"/>
      <c r="C290" s="729"/>
    </row>
    <row r="291" spans="2:3">
      <c r="B291" s="729"/>
      <c r="C291" s="729"/>
    </row>
    <row r="292" spans="2:3">
      <c r="B292" s="729"/>
      <c r="C292" s="729"/>
    </row>
    <row r="293" spans="2:3">
      <c r="B293" s="729"/>
      <c r="C293" s="729"/>
    </row>
    <row r="294" spans="2:3">
      <c r="B294" s="729"/>
      <c r="C294" s="729"/>
    </row>
    <row r="295" spans="2:3">
      <c r="B295" s="729"/>
      <c r="C295" s="729"/>
    </row>
    <row r="296" spans="2:3">
      <c r="B296" s="729"/>
      <c r="C296" s="729"/>
    </row>
    <row r="297" spans="2:3">
      <c r="B297" s="729"/>
      <c r="C297" s="729"/>
    </row>
    <row r="298" spans="2:3">
      <c r="B298" s="729"/>
      <c r="C298" s="729"/>
    </row>
    <row r="299" spans="2:3">
      <c r="B299" s="729"/>
      <c r="C299" s="729"/>
    </row>
    <row r="300" spans="2:3">
      <c r="B300" s="729"/>
      <c r="C300" s="729"/>
    </row>
    <row r="301" spans="2:3">
      <c r="B301" s="729"/>
      <c r="C301" s="729"/>
    </row>
    <row r="302" spans="2:3">
      <c r="B302" s="729"/>
      <c r="C302" s="729"/>
    </row>
    <row r="303" spans="2:3">
      <c r="B303" s="729"/>
      <c r="C303" s="729"/>
    </row>
    <row r="304" spans="2:3">
      <c r="B304" s="729"/>
      <c r="C304" s="729"/>
    </row>
    <row r="305" spans="2:3">
      <c r="B305" s="729"/>
      <c r="C305" s="729"/>
    </row>
    <row r="306" spans="2:3">
      <c r="B306" s="729"/>
      <c r="C306" s="729"/>
    </row>
    <row r="307" spans="2:3">
      <c r="B307" s="729"/>
      <c r="C307" s="729"/>
    </row>
    <row r="308" spans="2:3">
      <c r="B308" s="729"/>
      <c r="C308" s="729"/>
    </row>
    <row r="309" spans="2:3">
      <c r="B309" s="729"/>
      <c r="C309" s="729"/>
    </row>
    <row r="310" spans="2:3">
      <c r="B310" s="729"/>
      <c r="C310" s="729"/>
    </row>
    <row r="311" spans="2:3">
      <c r="B311" s="729"/>
      <c r="C311" s="729"/>
    </row>
    <row r="312" spans="2:3">
      <c r="B312" s="729"/>
      <c r="C312" s="729"/>
    </row>
    <row r="313" spans="2:3">
      <c r="B313" s="729"/>
      <c r="C313" s="729"/>
    </row>
    <row r="314" spans="2:3">
      <c r="B314" s="729"/>
      <c r="C314" s="729"/>
    </row>
    <row r="315" spans="2:3">
      <c r="B315" s="729"/>
      <c r="C315" s="729"/>
    </row>
    <row r="316" spans="2:3">
      <c r="B316" s="729"/>
      <c r="C316" s="729"/>
    </row>
    <row r="317" spans="2:3">
      <c r="B317" s="729"/>
      <c r="C317" s="729"/>
    </row>
    <row r="318" spans="2:3">
      <c r="B318" s="729"/>
      <c r="C318" s="729"/>
    </row>
    <row r="319" spans="2:3">
      <c r="B319" s="729"/>
      <c r="C319" s="729"/>
    </row>
    <row r="320" spans="2:3">
      <c r="B320" s="729"/>
      <c r="C320" s="729"/>
    </row>
    <row r="321" spans="2:3">
      <c r="B321" s="729"/>
      <c r="C321" s="729"/>
    </row>
    <row r="322" spans="2:3">
      <c r="B322" s="729"/>
      <c r="C322" s="729"/>
    </row>
    <row r="323" spans="2:3">
      <c r="B323" s="729"/>
      <c r="C323" s="729"/>
    </row>
    <row r="324" spans="2:3">
      <c r="B324" s="729"/>
      <c r="C324" s="729"/>
    </row>
    <row r="325" spans="2:3">
      <c r="B325" s="729"/>
      <c r="C325" s="729"/>
    </row>
    <row r="326" spans="2:3">
      <c r="B326" s="729"/>
      <c r="C326" s="729"/>
    </row>
    <row r="327" spans="2:3">
      <c r="B327" s="729"/>
      <c r="C327" s="729"/>
    </row>
    <row r="328" spans="2:3">
      <c r="B328" s="729"/>
      <c r="C328" s="729"/>
    </row>
    <row r="329" spans="2:3">
      <c r="B329" s="729"/>
      <c r="C329" s="729"/>
    </row>
    <row r="330" spans="2:3">
      <c r="B330" s="729"/>
      <c r="C330" s="729"/>
    </row>
    <row r="331" spans="2:3">
      <c r="B331" s="729"/>
      <c r="C331" s="729"/>
    </row>
    <row r="332" spans="2:3">
      <c r="B332" s="729"/>
      <c r="C332" s="729"/>
    </row>
    <row r="333" spans="2:3">
      <c r="B333" s="729"/>
      <c r="C333" s="729"/>
    </row>
    <row r="334" spans="2:3">
      <c r="B334" s="729"/>
      <c r="C334" s="729"/>
    </row>
    <row r="335" spans="2:3">
      <c r="B335" s="729"/>
      <c r="C335" s="729"/>
    </row>
    <row r="336" spans="2:3">
      <c r="B336" s="729"/>
      <c r="C336" s="729"/>
    </row>
    <row r="337" spans="2:3">
      <c r="B337" s="729"/>
      <c r="C337" s="729"/>
    </row>
    <row r="338" spans="2:3">
      <c r="B338" s="729"/>
      <c r="C338" s="729"/>
    </row>
    <row r="339" spans="2:3">
      <c r="B339" s="729"/>
      <c r="C339" s="729"/>
    </row>
    <row r="340" spans="2:3">
      <c r="B340" s="729"/>
      <c r="C340" s="729"/>
    </row>
    <row r="341" spans="2:3">
      <c r="B341" s="729"/>
      <c r="C341" s="729"/>
    </row>
    <row r="342" spans="2:3">
      <c r="B342" s="729"/>
      <c r="C342" s="729"/>
    </row>
    <row r="343" spans="2:3">
      <c r="B343" s="729"/>
      <c r="C343" s="729"/>
    </row>
    <row r="344" spans="2:3">
      <c r="B344" s="729"/>
      <c r="C344" s="729"/>
    </row>
    <row r="345" spans="2:3">
      <c r="B345" s="729"/>
      <c r="C345" s="729"/>
    </row>
    <row r="346" spans="2:3">
      <c r="B346" s="729"/>
      <c r="C346" s="729"/>
    </row>
    <row r="347" spans="2:3">
      <c r="B347" s="729"/>
      <c r="C347" s="729"/>
    </row>
    <row r="348" spans="2:3">
      <c r="B348" s="729"/>
      <c r="C348" s="729"/>
    </row>
    <row r="349" spans="2:3">
      <c r="B349" s="729"/>
      <c r="C349" s="729"/>
    </row>
    <row r="350" spans="2:3">
      <c r="B350" s="729"/>
      <c r="C350" s="729"/>
    </row>
    <row r="351" spans="2:3">
      <c r="B351" s="729"/>
      <c r="C351" s="729"/>
    </row>
    <row r="352" spans="2:3">
      <c r="B352" s="729"/>
      <c r="C352" s="729"/>
    </row>
    <row r="353" spans="2:3">
      <c r="B353" s="729"/>
      <c r="C353" s="729"/>
    </row>
    <row r="354" spans="2:3">
      <c r="B354" s="729"/>
      <c r="C354" s="729"/>
    </row>
    <row r="355" spans="2:3">
      <c r="B355" s="729"/>
      <c r="C355" s="729"/>
    </row>
    <row r="356" spans="2:3">
      <c r="B356" s="729"/>
      <c r="C356" s="729"/>
    </row>
    <row r="357" spans="2:3">
      <c r="B357" s="729"/>
      <c r="C357" s="729"/>
    </row>
    <row r="358" spans="2:3">
      <c r="B358" s="729"/>
      <c r="C358" s="729"/>
    </row>
    <row r="359" spans="2:3">
      <c r="B359" s="729"/>
      <c r="C359" s="729"/>
    </row>
    <row r="360" spans="2:3">
      <c r="B360" s="729"/>
      <c r="C360" s="729"/>
    </row>
    <row r="361" spans="2:3">
      <c r="B361" s="729"/>
      <c r="C361" s="729"/>
    </row>
    <row r="362" spans="2:3">
      <c r="B362" s="729"/>
      <c r="C362" s="729"/>
    </row>
    <row r="363" spans="2:3">
      <c r="B363" s="729"/>
      <c r="C363" s="729"/>
    </row>
    <row r="364" spans="2:3">
      <c r="B364" s="729"/>
      <c r="C364" s="729"/>
    </row>
    <row r="365" spans="2:3">
      <c r="B365" s="729"/>
      <c r="C365" s="729"/>
    </row>
    <row r="366" spans="2:3">
      <c r="B366" s="729"/>
      <c r="C366" s="729"/>
    </row>
    <row r="367" spans="2:3">
      <c r="B367" s="729"/>
      <c r="C367" s="729"/>
    </row>
    <row r="368" spans="2:3">
      <c r="B368" s="729"/>
      <c r="C368" s="729"/>
    </row>
    <row r="369" spans="2:3">
      <c r="B369" s="729"/>
      <c r="C369" s="729"/>
    </row>
    <row r="370" spans="2:3">
      <c r="B370" s="729"/>
      <c r="C370" s="729"/>
    </row>
    <row r="371" spans="2:3">
      <c r="B371" s="729"/>
      <c r="C371" s="729"/>
    </row>
    <row r="372" spans="2:3">
      <c r="B372" s="729"/>
      <c r="C372" s="729"/>
    </row>
    <row r="373" spans="2:3">
      <c r="B373" s="729"/>
      <c r="C373" s="729"/>
    </row>
    <row r="374" spans="2:3">
      <c r="B374" s="729"/>
      <c r="C374" s="729"/>
    </row>
    <row r="375" spans="2:3">
      <c r="B375" s="729"/>
      <c r="C375" s="729"/>
    </row>
    <row r="376" spans="2:3">
      <c r="B376" s="729"/>
      <c r="C376" s="729"/>
    </row>
    <row r="377" spans="2:3">
      <c r="B377" s="729"/>
      <c r="C377" s="729"/>
    </row>
    <row r="378" spans="2:3">
      <c r="B378" s="729"/>
      <c r="C378" s="729"/>
    </row>
    <row r="379" spans="2:3">
      <c r="B379" s="729"/>
      <c r="C379" s="729"/>
    </row>
    <row r="380" spans="2:3">
      <c r="B380" s="729"/>
      <c r="C380" s="729"/>
    </row>
    <row r="381" spans="2:3">
      <c r="B381" s="729"/>
      <c r="C381" s="729"/>
    </row>
    <row r="382" spans="2:3">
      <c r="B382" s="729"/>
      <c r="C382" s="729"/>
    </row>
    <row r="383" spans="2:3">
      <c r="B383" s="729"/>
      <c r="C383" s="729"/>
    </row>
    <row r="384" spans="2:3">
      <c r="B384" s="729"/>
      <c r="C384" s="729"/>
    </row>
    <row r="385" spans="2:3">
      <c r="B385" s="729"/>
      <c r="C385" s="729"/>
    </row>
    <row r="386" spans="2:3">
      <c r="B386" s="729"/>
      <c r="C386" s="729"/>
    </row>
    <row r="387" spans="2:3">
      <c r="B387" s="729"/>
      <c r="C387" s="729"/>
    </row>
    <row r="388" spans="2:3">
      <c r="B388" s="729"/>
      <c r="C388" s="729"/>
    </row>
    <row r="389" spans="2:3">
      <c r="B389" s="729"/>
      <c r="C389" s="729"/>
    </row>
    <row r="390" spans="2:3">
      <c r="B390" s="729"/>
      <c r="C390" s="729"/>
    </row>
    <row r="391" spans="2:3">
      <c r="B391" s="729"/>
      <c r="C391" s="729"/>
    </row>
    <row r="392" spans="2:3">
      <c r="B392" s="729"/>
      <c r="C392" s="729"/>
    </row>
    <row r="393" spans="2:3">
      <c r="B393" s="729"/>
      <c r="C393" s="729"/>
    </row>
    <row r="394" spans="2:3">
      <c r="B394" s="729"/>
      <c r="C394" s="729"/>
    </row>
    <row r="395" spans="2:3">
      <c r="B395" s="729"/>
      <c r="C395" s="729"/>
    </row>
    <row r="396" spans="2:3">
      <c r="B396" s="729"/>
      <c r="C396" s="729"/>
    </row>
    <row r="397" spans="2:3">
      <c r="B397" s="729"/>
      <c r="C397" s="729"/>
    </row>
    <row r="398" spans="2:3">
      <c r="B398" s="729"/>
      <c r="C398" s="729"/>
    </row>
    <row r="399" spans="2:3">
      <c r="B399" s="729"/>
      <c r="C399" s="729"/>
    </row>
    <row r="400" spans="2:3">
      <c r="B400" s="729"/>
      <c r="C400" s="729"/>
    </row>
    <row r="401" spans="2:3">
      <c r="B401" s="729"/>
      <c r="C401" s="729"/>
    </row>
    <row r="402" spans="2:3">
      <c r="B402" s="729"/>
      <c r="C402" s="729"/>
    </row>
    <row r="403" spans="2:3">
      <c r="B403" s="729"/>
      <c r="C403" s="729"/>
    </row>
    <row r="404" spans="2:3">
      <c r="B404" s="729"/>
      <c r="C404" s="729"/>
    </row>
    <row r="405" spans="2:3">
      <c r="B405" s="729"/>
      <c r="C405" s="729"/>
    </row>
    <row r="406" spans="2:3">
      <c r="B406" s="729"/>
      <c r="C406" s="729"/>
    </row>
    <row r="407" spans="2:3">
      <c r="B407" s="729"/>
      <c r="C407" s="729"/>
    </row>
    <row r="408" spans="2:3">
      <c r="B408" s="729"/>
      <c r="C408" s="729"/>
    </row>
    <row r="409" spans="2:3">
      <c r="B409" s="729"/>
      <c r="C409" s="729"/>
    </row>
    <row r="410" spans="2:3">
      <c r="B410" s="729"/>
      <c r="C410" s="729"/>
    </row>
    <row r="411" spans="2:3">
      <c r="B411" s="729"/>
      <c r="C411" s="729"/>
    </row>
    <row r="412" spans="2:3">
      <c r="B412" s="729"/>
      <c r="C412" s="729"/>
    </row>
    <row r="413" spans="2:3">
      <c r="B413" s="729"/>
      <c r="C413" s="729"/>
    </row>
    <row r="414" spans="2:3">
      <c r="B414" s="729"/>
      <c r="C414" s="729"/>
    </row>
    <row r="415" spans="2:3">
      <c r="B415" s="729"/>
      <c r="C415" s="729"/>
    </row>
    <row r="416" spans="2:3">
      <c r="B416" s="729"/>
      <c r="C416" s="729"/>
    </row>
    <row r="417" spans="2:3">
      <c r="B417" s="729"/>
      <c r="C417" s="729"/>
    </row>
    <row r="418" spans="2:3">
      <c r="B418" s="729"/>
      <c r="C418" s="729"/>
    </row>
    <row r="419" spans="2:3">
      <c r="B419" s="729"/>
      <c r="C419" s="729"/>
    </row>
    <row r="420" spans="2:3">
      <c r="B420" s="729"/>
      <c r="C420" s="729"/>
    </row>
    <row r="421" spans="2:3">
      <c r="B421" s="729"/>
      <c r="C421" s="729"/>
    </row>
    <row r="422" spans="2:3">
      <c r="B422" s="729"/>
      <c r="C422" s="729"/>
    </row>
    <row r="423" spans="2:3">
      <c r="B423" s="729"/>
      <c r="C423" s="729"/>
    </row>
    <row r="424" spans="2:3">
      <c r="B424" s="729"/>
      <c r="C424" s="729"/>
    </row>
    <row r="425" spans="2:3">
      <c r="B425" s="729"/>
      <c r="C425" s="729"/>
    </row>
    <row r="426" spans="2:3">
      <c r="B426" s="729"/>
      <c r="C426" s="729"/>
    </row>
    <row r="427" spans="2:3">
      <c r="B427" s="729"/>
      <c r="C427" s="729"/>
    </row>
    <row r="428" spans="2:3">
      <c r="B428" s="729"/>
      <c r="C428" s="729"/>
    </row>
    <row r="429" spans="2:3">
      <c r="B429" s="729"/>
      <c r="C429" s="729"/>
    </row>
    <row r="430" spans="2:3">
      <c r="B430" s="729"/>
      <c r="C430" s="729"/>
    </row>
    <row r="431" spans="2:3">
      <c r="B431" s="729"/>
      <c r="C431" s="729"/>
    </row>
    <row r="432" spans="2:3">
      <c r="B432" s="729"/>
      <c r="C432" s="729"/>
    </row>
    <row r="433" spans="2:3">
      <c r="B433" s="729"/>
      <c r="C433" s="729"/>
    </row>
    <row r="434" spans="2:3">
      <c r="B434" s="729"/>
      <c r="C434" s="729"/>
    </row>
    <row r="435" spans="2:3">
      <c r="B435" s="729"/>
      <c r="C435" s="729"/>
    </row>
    <row r="436" spans="2:3">
      <c r="B436" s="729"/>
      <c r="C436" s="729"/>
    </row>
    <row r="437" spans="2:3">
      <c r="B437" s="729"/>
      <c r="C437" s="729"/>
    </row>
    <row r="438" spans="2:3">
      <c r="B438" s="729"/>
      <c r="C438" s="729"/>
    </row>
    <row r="439" spans="2:3">
      <c r="B439" s="729"/>
      <c r="C439" s="729"/>
    </row>
    <row r="440" spans="2:3">
      <c r="B440" s="729"/>
      <c r="C440" s="729"/>
    </row>
    <row r="441" spans="2:3">
      <c r="B441" s="729"/>
      <c r="C441" s="729"/>
    </row>
    <row r="442" spans="2:3">
      <c r="B442" s="729"/>
      <c r="C442" s="729"/>
    </row>
    <row r="443" spans="2:3">
      <c r="B443" s="729"/>
      <c r="C443" s="729"/>
    </row>
    <row r="444" spans="2:3">
      <c r="B444" s="729"/>
      <c r="C444" s="729"/>
    </row>
    <row r="445" spans="2:3">
      <c r="B445" s="729"/>
      <c r="C445" s="729"/>
    </row>
    <row r="446" spans="2:3">
      <c r="B446" s="729"/>
      <c r="C446" s="729"/>
    </row>
    <row r="447" spans="2:3">
      <c r="B447" s="729"/>
      <c r="C447" s="729"/>
    </row>
    <row r="448" spans="2:3">
      <c r="B448" s="729"/>
      <c r="C448" s="729"/>
    </row>
    <row r="449" spans="2:3">
      <c r="B449" s="729"/>
      <c r="C449" s="729"/>
    </row>
    <row r="450" spans="2:3">
      <c r="B450" s="729"/>
      <c r="C450" s="729"/>
    </row>
    <row r="451" spans="2:3">
      <c r="B451" s="729"/>
      <c r="C451" s="729"/>
    </row>
    <row r="452" spans="2:3">
      <c r="B452" s="729"/>
      <c r="C452" s="729"/>
    </row>
    <row r="453" spans="2:3">
      <c r="B453" s="729"/>
      <c r="C453" s="729"/>
    </row>
    <row r="454" spans="2:3">
      <c r="B454" s="729"/>
      <c r="C454" s="729"/>
    </row>
    <row r="455" spans="2:3">
      <c r="B455" s="729"/>
      <c r="C455" s="729"/>
    </row>
    <row r="456" spans="2:3">
      <c r="B456" s="729"/>
      <c r="C456" s="729"/>
    </row>
    <row r="457" spans="2:3">
      <c r="B457" s="729"/>
      <c r="C457" s="729"/>
    </row>
    <row r="458" spans="2:3">
      <c r="B458" s="729"/>
      <c r="C458" s="729"/>
    </row>
    <row r="459" spans="2:3">
      <c r="B459" s="729"/>
      <c r="C459" s="729"/>
    </row>
    <row r="460" spans="2:3">
      <c r="B460" s="729"/>
      <c r="C460" s="729"/>
    </row>
    <row r="461" spans="2:3">
      <c r="B461" s="729"/>
      <c r="C461" s="729"/>
    </row>
    <row r="462" spans="2:3">
      <c r="B462" s="729"/>
      <c r="C462" s="729"/>
    </row>
    <row r="463" spans="2:3">
      <c r="B463" s="729"/>
      <c r="C463" s="729"/>
    </row>
    <row r="464" spans="2:3">
      <c r="B464" s="729"/>
      <c r="C464" s="729"/>
    </row>
    <row r="465" spans="2:3">
      <c r="B465" s="729"/>
      <c r="C465" s="729"/>
    </row>
    <row r="466" spans="2:3">
      <c r="B466" s="729"/>
      <c r="C466" s="729"/>
    </row>
    <row r="467" spans="2:3">
      <c r="B467" s="729"/>
      <c r="C467" s="729"/>
    </row>
    <row r="468" spans="2:3">
      <c r="B468" s="729"/>
      <c r="C468" s="729"/>
    </row>
    <row r="469" spans="2:3">
      <c r="B469" s="729"/>
      <c r="C469" s="729"/>
    </row>
    <row r="470" spans="2:3">
      <c r="B470" s="729"/>
      <c r="C470" s="729"/>
    </row>
    <row r="471" spans="2:3">
      <c r="B471" s="729"/>
      <c r="C471" s="729"/>
    </row>
    <row r="472" spans="2:3">
      <c r="B472" s="729"/>
      <c r="C472" s="729"/>
    </row>
    <row r="473" spans="2:3">
      <c r="B473" s="729"/>
      <c r="C473" s="729"/>
    </row>
    <row r="474" spans="2:3">
      <c r="B474" s="729"/>
      <c r="C474" s="729"/>
    </row>
    <row r="475" spans="2:3">
      <c r="B475" s="729"/>
      <c r="C475" s="729"/>
    </row>
    <row r="476" spans="2:3">
      <c r="B476" s="729"/>
      <c r="C476" s="729"/>
    </row>
    <row r="477" spans="2:3">
      <c r="B477" s="729"/>
      <c r="C477" s="729"/>
    </row>
    <row r="478" spans="2:3">
      <c r="B478" s="729"/>
      <c r="C478" s="729"/>
    </row>
    <row r="479" spans="2:3">
      <c r="B479" s="729"/>
      <c r="C479" s="729"/>
    </row>
    <row r="480" spans="2:3">
      <c r="B480" s="729"/>
      <c r="C480" s="729"/>
    </row>
    <row r="481" spans="2:3">
      <c r="B481" s="729"/>
      <c r="C481" s="729"/>
    </row>
    <row r="482" spans="2:3">
      <c r="B482" s="729"/>
      <c r="C482" s="729"/>
    </row>
    <row r="483" spans="2:3">
      <c r="B483" s="729"/>
      <c r="C483" s="729"/>
    </row>
    <row r="484" spans="2:3">
      <c r="B484" s="729"/>
      <c r="C484" s="729"/>
    </row>
    <row r="485" spans="2:3">
      <c r="B485" s="729"/>
      <c r="C485" s="729"/>
    </row>
    <row r="486" spans="2:3">
      <c r="B486" s="729"/>
      <c r="C486" s="729"/>
    </row>
    <row r="487" spans="2:3">
      <c r="B487" s="729"/>
      <c r="C487" s="729"/>
    </row>
    <row r="488" spans="2:3">
      <c r="B488" s="729"/>
      <c r="C488" s="729"/>
    </row>
    <row r="489" spans="2:3">
      <c r="B489" s="729"/>
      <c r="C489" s="729"/>
    </row>
    <row r="490" spans="2:3">
      <c r="B490" s="729"/>
      <c r="C490" s="729"/>
    </row>
    <row r="491" spans="2:3">
      <c r="B491" s="729"/>
      <c r="C491" s="729"/>
    </row>
    <row r="492" spans="2:3">
      <c r="B492" s="729"/>
      <c r="C492" s="729"/>
    </row>
    <row r="493" spans="2:3">
      <c r="B493" s="729"/>
      <c r="C493" s="729"/>
    </row>
    <row r="494" spans="2:3">
      <c r="B494" s="729"/>
      <c r="C494" s="729"/>
    </row>
    <row r="495" spans="2:3">
      <c r="B495" s="729"/>
      <c r="C495" s="729"/>
    </row>
    <row r="496" spans="2:3">
      <c r="B496" s="729"/>
      <c r="C496" s="729"/>
    </row>
    <row r="497" spans="2:3">
      <c r="B497" s="729"/>
      <c r="C497" s="729"/>
    </row>
    <row r="498" spans="2:3">
      <c r="B498" s="729"/>
      <c r="C498" s="729"/>
    </row>
    <row r="499" spans="2:3">
      <c r="B499" s="729"/>
      <c r="C499" s="729"/>
    </row>
    <row r="500" spans="2:3">
      <c r="B500" s="729"/>
      <c r="C500" s="729"/>
    </row>
    <row r="501" spans="2:3">
      <c r="B501" s="729"/>
      <c r="C501" s="729"/>
    </row>
    <row r="502" spans="2:3">
      <c r="B502" s="729"/>
      <c r="C502" s="729"/>
    </row>
    <row r="503" spans="2:3">
      <c r="B503" s="729"/>
      <c r="C503" s="729"/>
    </row>
    <row r="504" spans="2:3">
      <c r="B504" s="729"/>
      <c r="C504" s="729"/>
    </row>
    <row r="505" spans="2:3">
      <c r="B505" s="729"/>
      <c r="C505" s="729"/>
    </row>
    <row r="506" spans="2:3">
      <c r="B506" s="729"/>
      <c r="C506" s="729"/>
    </row>
    <row r="507" spans="2:3">
      <c r="B507" s="729"/>
      <c r="C507" s="729"/>
    </row>
    <row r="508" spans="2:3">
      <c r="B508" s="729"/>
      <c r="C508" s="729"/>
    </row>
    <row r="509" spans="2:3">
      <c r="B509" s="729"/>
      <c r="C509" s="729"/>
    </row>
    <row r="510" spans="2:3">
      <c r="B510" s="729"/>
      <c r="C510" s="729"/>
    </row>
    <row r="511" spans="2:3">
      <c r="B511" s="729"/>
      <c r="C511" s="729"/>
    </row>
    <row r="512" spans="2:3">
      <c r="B512" s="729"/>
      <c r="C512" s="729"/>
    </row>
    <row r="513" spans="2:3">
      <c r="B513" s="729"/>
      <c r="C513" s="729"/>
    </row>
    <row r="514" spans="2:3">
      <c r="B514" s="729"/>
      <c r="C514" s="729"/>
    </row>
    <row r="515" spans="2:3">
      <c r="B515" s="729"/>
      <c r="C515" s="729"/>
    </row>
    <row r="516" spans="2:3">
      <c r="B516" s="729"/>
      <c r="C516" s="729"/>
    </row>
    <row r="517" spans="2:3">
      <c r="B517" s="729"/>
      <c r="C517" s="729"/>
    </row>
    <row r="518" spans="2:3">
      <c r="B518" s="729"/>
      <c r="C518" s="729"/>
    </row>
    <row r="519" spans="2:3">
      <c r="B519" s="729"/>
      <c r="C519" s="729"/>
    </row>
    <row r="520" spans="2:3">
      <c r="B520" s="729"/>
      <c r="C520" s="729"/>
    </row>
    <row r="521" spans="2:3">
      <c r="B521" s="729"/>
      <c r="C521" s="729"/>
    </row>
    <row r="522" spans="2:3">
      <c r="B522" s="729"/>
      <c r="C522" s="729"/>
    </row>
    <row r="523" spans="2:3">
      <c r="B523" s="729"/>
      <c r="C523" s="729"/>
    </row>
    <row r="524" spans="2:3">
      <c r="B524" s="729"/>
      <c r="C524" s="729"/>
    </row>
    <row r="525" spans="2:3">
      <c r="B525" s="729"/>
      <c r="C525" s="729"/>
    </row>
    <row r="526" spans="2:3">
      <c r="B526" s="729"/>
      <c r="C526" s="729"/>
    </row>
  </sheetData>
  <printOptions horizontalCentered="1"/>
  <pageMargins left="0.2" right="0.18" top="1" bottom="1" header="0.5" footer="0.5"/>
  <pageSetup scale="56" fitToHeight="0" orientation="landscape" r:id="rId1"/>
  <headerFooter alignWithMargins="0">
    <oddHeader>&amp;RPage &amp;P of &amp;N</oddHeader>
    <oddFooter>&amp;L&amp;8Note:  To calculate the percentage between two years, divide the last index for the second year by the last index of the preceding year and subtract 1.
*Source: Bureau of Labor and Statistics, CPI - All Urban Consumers, West Region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1"/>
  <sheetViews>
    <sheetView workbookViewId="0"/>
  </sheetViews>
  <sheetFormatPr defaultRowHeight="15"/>
  <cols>
    <col min="1" max="1" width="29.28515625" bestFit="1" customWidth="1"/>
    <col min="2" max="10" width="16.5703125" bestFit="1" customWidth="1"/>
  </cols>
  <sheetData>
    <row r="1" spans="1:13">
      <c r="B1" s="50" t="s">
        <v>105</v>
      </c>
      <c r="C1" s="50" t="s">
        <v>105</v>
      </c>
      <c r="D1" s="50" t="s">
        <v>105</v>
      </c>
      <c r="E1" s="50" t="s">
        <v>105</v>
      </c>
      <c r="F1" s="50" t="s">
        <v>105</v>
      </c>
      <c r="G1" s="50" t="s">
        <v>105</v>
      </c>
      <c r="H1" s="50" t="s">
        <v>105</v>
      </c>
      <c r="I1" s="50" t="s">
        <v>105</v>
      </c>
      <c r="J1" s="50" t="s">
        <v>105</v>
      </c>
    </row>
    <row r="2" spans="1:13">
      <c r="A2" s="51" t="s">
        <v>20</v>
      </c>
      <c r="B2" s="50">
        <v>2012</v>
      </c>
      <c r="C2" s="50">
        <v>2013</v>
      </c>
      <c r="D2" s="234">
        <v>2014</v>
      </c>
      <c r="E2" s="50">
        <v>2015</v>
      </c>
      <c r="F2" s="50">
        <v>2016</v>
      </c>
      <c r="G2" s="50">
        <v>2017</v>
      </c>
      <c r="H2" s="50">
        <v>2018</v>
      </c>
      <c r="I2" s="50">
        <v>2019</v>
      </c>
      <c r="J2" s="50">
        <v>2020</v>
      </c>
    </row>
    <row r="3" spans="1:13">
      <c r="A3" s="51" t="s">
        <v>106</v>
      </c>
      <c r="B3" s="49">
        <f>'Jun 2012 - ROO Table 2'!N140</f>
        <v>303905243.59124994</v>
      </c>
      <c r="C3" s="49">
        <f>'Jun 2013 - ROO Table 2'!N140</f>
        <v>307926484.86285019</v>
      </c>
      <c r="D3" s="49">
        <f>'Jun 2014 - ROO Table 2'!M140</f>
        <v>324164043.80314529</v>
      </c>
      <c r="E3" s="49">
        <f>'Jun 2015 - ROO Table 2'!Q140</f>
        <v>335672660.78906417</v>
      </c>
      <c r="F3" s="49">
        <f>'Jun 2016 - ROO Table 2'!M140</f>
        <v>336569225.42913353</v>
      </c>
      <c r="G3" s="49">
        <f>'Jun 2017 - ROO Table 2'!O142</f>
        <v>351351410.60064542</v>
      </c>
      <c r="H3" s="49">
        <f>'Jun 2018 - ROO Table 2'!O139</f>
        <v>348774182.82754475</v>
      </c>
      <c r="I3" s="49">
        <f>'Jun 2019 - ROO Table 2'!Q145</f>
        <v>349406603.94611609</v>
      </c>
      <c r="J3" s="49">
        <f>'Jun 2020 - ROO Table 2'!O139</f>
        <v>349568664.93081439</v>
      </c>
    </row>
    <row r="4" spans="1:13">
      <c r="A4" s="51" t="s">
        <v>107</v>
      </c>
      <c r="B4" s="53">
        <f>-('Jun 2012 - ROO Table 2'!N22+'Jun 2012 - ROO Table 2'!N50+'Jun 2012 - ROO Table 2'!N54+'Jun 2012 - ROO Table 2'!N82+'Jun 2012 - ROO Table 2'!N85+'Jun 2012 - ROO Table 2'!N137)</f>
        <v>-49435986.744339995</v>
      </c>
      <c r="C4" s="53">
        <f>-('Jun 2013 - ROO Table 2'!N22+'Jun 2013 - ROO Table 2'!N50+'Jun 2013 - ROO Table 2'!N54+'Jun 2013 - ROO Table 2'!N82+'Jun 2013 - ROO Table 2'!N85+'Jun 2013 - ROO Table 2'!N137)</f>
        <v>-50600724.903511964</v>
      </c>
      <c r="D4" s="53">
        <f>-('Jun 2014 - ROO Table 2'!M22+'Jun 2014 - ROO Table 2'!M50+'Jun 2014 - ROO Table 2'!M54+'Jun 2014 - ROO Table 2'!M82+'Jun 2014 - ROO Table 2'!M85+'Jun 2014 - ROO Table 2'!M137)</f>
        <v>-54195010.666157335</v>
      </c>
      <c r="E4" s="53">
        <f>-('Jun 2015 - ROO Table 2'!Q22+'Jun 2015 - ROO Table 2'!Q50+'Jun 2015 - ROO Table 2'!Q54+'Jun 2015 - ROO Table 2'!Q82+'Jun 2015 - ROO Table 2'!Q85+'Jun 2015 - ROO Table 2'!Q137)</f>
        <v>-57419535.399064153</v>
      </c>
      <c r="F4" s="53">
        <f>-('Jun 2016 - ROO Table 2'!M22+'Jun 2016 - ROO Table 2'!M50+'Jun 2016 - ROO Table 2'!M54+'Jun 2016 - ROO Table 2'!M82+'Jun 2016 - ROO Table 2'!M85+'Jun 2016 - ROO Table 2'!M137)</f>
        <v>-57036621.794282988</v>
      </c>
      <c r="G4" s="53">
        <f>-('Jun 2017 - ROO Table 2'!O22+'Jun 2017 - ROO Table 2'!O50+'Jun 2017 - ROO Table 2'!O55+'Jun 2017 - ROO Table 2'!O83+'Jun 2017 - ROO Table 2'!O85+'Jun 2017 - ROO Table 2'!O139)</f>
        <v>-57641389.078430369</v>
      </c>
      <c r="H4" s="53">
        <f>-('Jun 2018 - ROO Table 2'!O22+'Jun 2018 - ROO Table 2'!O47+'Jun 2018 - ROO Table 2'!O52+'Jun 2018 - ROO Table 2'!O79+'Jun 2018 - ROO Table 2'!O81+'Jun 2018 - ROO Table 2'!O136)</f>
        <v>-57469696.228778012</v>
      </c>
      <c r="I4" s="53">
        <f>-('Jun 2019 - ROO Table 2'!Q22+'Jun 2019 - ROO Table 2'!Q49+'Jun 2019 - ROO Table 2'!Q54+'Jun 2019 - ROO Table 2'!Q83+'Jun 2019 - ROO Table 2'!Q85+'Jun 2019 - ROO Table 2'!Q142)</f>
        <v>-56045976.525282614</v>
      </c>
      <c r="J4" s="53">
        <f>-('Jun 2020 - ROO Table 2'!O22+'Jun 2020 - ROO Table 2'!O47+'Jun 2020 - ROO Table 2'!O52+'Jun 2020 - ROO Table 2'!O79+'Jun 2020 - ROO Table 2'!O81+'Jun 2020 - ROO Table 2'!O136)</f>
        <v>-59613748.091091819</v>
      </c>
    </row>
    <row r="5" spans="1:13">
      <c r="A5" s="51" t="s">
        <v>109</v>
      </c>
      <c r="B5" s="53">
        <f>-('Jun 2012 - ROO Table 3'!I140-'Jun 2012 - ROO Table 3'!I49)</f>
        <v>213052.28000000029</v>
      </c>
      <c r="C5" s="53">
        <f>-('Jun 2013 - ROO Table 3'!I140-'Jun 2013 - ROO Table 3'!I49)</f>
        <v>-823958.50000000012</v>
      </c>
      <c r="D5" s="53">
        <f>-('Jun 2014 - ROO Table 3'!H140-'Jun 2014 - ROO Table 3'!H49)</f>
        <v>4794772.5646055928</v>
      </c>
      <c r="E5" s="53">
        <f>-('Jun 2015 - ROO Table 3'!H140-'Jun 2015 - ROO Table 3'!H49)</f>
        <v>665211.20000000065</v>
      </c>
      <c r="F5" s="53">
        <f>-('Jun 2016 - ROO Table 3'!G140-'Jun 2016 - ROO Table 3'!G49)</f>
        <v>-3254350.7651140522</v>
      </c>
      <c r="G5" s="53">
        <f>-('Jun 2017 - ROO Table 3'!H142-'Jun 2017 - ROO Table 3'!H51)</f>
        <v>3673165.5600240924</v>
      </c>
      <c r="H5" s="53">
        <f>-('Jun 2018 - ROO Table 3'!H139-'Jun 2018 - ROO Table 3'!H47)</f>
        <v>-1943637.3257330323</v>
      </c>
      <c r="I5" s="53">
        <f>-('Jun 2019 - ROO Table 3'!H145-'Jun 2019 - ROO Table 3'!H49)</f>
        <v>6382453.2300000004</v>
      </c>
      <c r="J5" s="53">
        <f>-('Jun 2020 - ROO Table 3'!H139-'Jun 2020 - ROO Table 3'!H47)</f>
        <v>-2999407.7732745032</v>
      </c>
    </row>
    <row r="6" spans="1:13">
      <c r="A6" s="51" t="s">
        <v>157</v>
      </c>
      <c r="B6" s="52">
        <v>1</v>
      </c>
      <c r="C6" s="52">
        <v>1</v>
      </c>
      <c r="D6" s="52">
        <v>1</v>
      </c>
      <c r="E6" s="52">
        <v>1</v>
      </c>
      <c r="F6" s="52">
        <v>1</v>
      </c>
      <c r="G6" s="52">
        <v>1</v>
      </c>
      <c r="H6" s="52">
        <v>1</v>
      </c>
      <c r="I6" s="52">
        <v>1</v>
      </c>
      <c r="J6" s="52">
        <v>1</v>
      </c>
    </row>
    <row r="7" spans="1:13">
      <c r="A7" s="51" t="s">
        <v>158</v>
      </c>
      <c r="B7" s="53">
        <f t="shared" ref="B7:J7" si="0">SUM(B3:B5)*B6</f>
        <v>254682309.12690994</v>
      </c>
      <c r="C7" s="53">
        <f t="shared" si="0"/>
        <v>256501801.45933822</v>
      </c>
      <c r="D7" s="53">
        <f t="shared" si="0"/>
        <v>274763805.70159352</v>
      </c>
      <c r="E7" s="53">
        <f t="shared" si="0"/>
        <v>278918336.58999997</v>
      </c>
      <c r="F7" s="53">
        <f t="shared" si="0"/>
        <v>276278252.86973649</v>
      </c>
      <c r="G7" s="53">
        <f t="shared" si="0"/>
        <v>297383187.08223915</v>
      </c>
      <c r="H7" s="53">
        <f t="shared" si="0"/>
        <v>289360849.27303374</v>
      </c>
      <c r="I7" s="53">
        <f t="shared" si="0"/>
        <v>299743080.65083349</v>
      </c>
      <c r="J7" s="53">
        <f t="shared" si="0"/>
        <v>286955509.06644809</v>
      </c>
    </row>
    <row r="8" spans="1:13">
      <c r="C8" s="236"/>
      <c r="D8" s="236"/>
      <c r="E8" s="236"/>
      <c r="F8" s="236"/>
      <c r="G8" s="236"/>
      <c r="H8" s="236"/>
      <c r="I8" s="236"/>
      <c r="J8" s="236"/>
    </row>
    <row r="9" spans="1:13">
      <c r="A9" s="51" t="s">
        <v>159</v>
      </c>
    </row>
    <row r="10" spans="1:13">
      <c r="A10" s="51" t="s">
        <v>160</v>
      </c>
      <c r="B10" s="53">
        <f>'Jun 2012 - ROO Table 2'!I140/1000</f>
        <v>4003604.9153016284</v>
      </c>
      <c r="C10" s="53">
        <f>'Jun 2013 - ROO Table 2'!I140/1000</f>
        <v>4080811.8893095818</v>
      </c>
      <c r="D10" s="53">
        <f>'Jun 2014 - ROO Table 2'!H140/1000</f>
        <v>4046952.4819000387</v>
      </c>
      <c r="E10" s="53">
        <f>'Jun 2015 - ROO Table 2'!L140/1000</f>
        <v>4085100.1489150892</v>
      </c>
      <c r="F10" s="53">
        <f>'Jun 2016 - ROO Table 2'!H140/1000</f>
        <v>4041697.3689999999</v>
      </c>
      <c r="G10" s="53">
        <f>'Jun 2017 - ROO Table 2'!I142/1000</f>
        <v>4098068.7137425002</v>
      </c>
      <c r="H10" s="53">
        <f>'Jun 2018 - ROO Table 2'!I139/1000</f>
        <v>4057599.6243233006</v>
      </c>
      <c r="I10" s="53">
        <f>'Jun 2019 - ROO Table 2'!L145/1000</f>
        <v>4031133.6260945606</v>
      </c>
      <c r="J10" s="53">
        <f>'Jun 2020 - ROO Table 2'!I139/1000</f>
        <v>4114038.2265108</v>
      </c>
    </row>
    <row r="11" spans="1:13">
      <c r="A11" s="51" t="s">
        <v>107</v>
      </c>
      <c r="B11" s="49">
        <f>-('Jun 2012 - ROO Table 2'!I22+'Jun 2012 - ROO Table 2'!I50+'Jun 2012 - ROO Table 2'!I54+'Jun 2012 - ROO Table 2'!I82+'Jun 2012 - ROO Table 2'!I85+'Jun 2012 - ROO Table 2'!I137)/1000</f>
        <v>-837324.25100000005</v>
      </c>
      <c r="C11" s="49">
        <f>-('Jun 2013 - ROO Table 2'!I22+'Jun 2013 - ROO Table 2'!I50+'Jun 2013 - ROO Table 2'!I54+'Jun 2013 - ROO Table 2'!I82+'Jun 2013 - ROO Table 2'!I85+'Jun 2013 - ROO Table 2'!I137)/1000</f>
        <v>-855889.45280804625</v>
      </c>
      <c r="D11" s="49">
        <f>-('Jun 2014 - ROO Table 2'!H22+'Jun 2014 - ROO Table 2'!H50+'Jun 2014 - ROO Table 2'!H54+'Jun 2014 - ROO Table 2'!H82+'Jun 2014 - ROO Table 2'!H85+'Jun 2014 - ROO Table 2'!H137)/1000</f>
        <v>-870918.06586114864</v>
      </c>
      <c r="E11" s="49">
        <f>-('Jun 2015 - ROO Table 2'!L22+'Jun 2015 - ROO Table 2'!L50+'Jun 2015 - ROO Table 2'!L54+'Jun 2015 - ROO Table 2'!L82+'Jun 2015 - ROO Table 2'!L85+'Jun 2015 - ROO Table 2'!L137)/1000</f>
        <v>-886046.91854341642</v>
      </c>
      <c r="F11" s="49">
        <f>-('Jun 2016 - ROO Table 2'!H22+'Jun 2016 - ROO Table 2'!H50+'Jun 2016 - ROO Table 2'!H54+'Jun 2016 - ROO Table 2'!H82+'Jun 2016 - ROO Table 2'!H85+'Jun 2016 - ROO Table 2'!H137)/1000</f>
        <v>-868686.41856368096</v>
      </c>
      <c r="G11" s="49">
        <f>-('Jun 2017 - ROO Table 2'!I22+'Jun 2017 - ROO Table 2'!I50+'Jun 2017 - ROO Table 2'!I55+'Jun 2017 - ROO Table 2'!I83+'Jun 2017 - ROO Table 2'!I85+'Jun 2017 - ROO Table 2'!I139)/1000</f>
        <v>-855169.22811155149</v>
      </c>
      <c r="H11" s="49">
        <f>-('Jun 2018 - ROO Table 2'!I22+'Jun 2018 - ROO Table 2'!I47+'Jun 2018 - ROO Table 2'!I52+'Jun 2018 - ROO Table 2'!I79+'Jun 2018 - ROO Table 2'!I81+'Jun 2018 - ROO Table 2'!I136)/1000</f>
        <v>-842986.07131352369</v>
      </c>
      <c r="I11" s="49">
        <f>-('Jun 2019 - ROO Table 2'!L22+'Jun 2019 - ROO Table 2'!L49+'Jun 2019 - ROO Table 2'!L54+'Jun 2019 - ROO Table 2'!L83+'Jun 2019 - ROO Table 2'!L85+'Jun 2019 - ROO Table 2'!L142)/1000</f>
        <v>-822778.48750829499</v>
      </c>
      <c r="J11" s="49">
        <f>-('Jun 2020 - ROO Table 2'!I22+'Jun 2020 - ROO Table 2'!I47+'Jun 2020 - ROO Table 2'!I52+'Jun 2020 - ROO Table 2'!I79+'Jun 2020 - ROO Table 2'!I81+'Jun 2020 - ROO Table 2'!I136)/1000</f>
        <v>-890288.28160605696</v>
      </c>
    </row>
    <row r="12" spans="1:13">
      <c r="A12" s="51" t="s">
        <v>109</v>
      </c>
      <c r="B12" s="49">
        <f>-('Jun 2012 - ROO Table 2'!G140-'Jun 2012 - ROO Table 2'!G49)/1000</f>
        <v>2793.1296983713414</v>
      </c>
      <c r="C12" s="49">
        <f>-('Jun 2013 - ROO Table 2'!G140-'Jun 2013 - ROO Table 2'!G49)/1000</f>
        <v>-7112.4955015357318</v>
      </c>
      <c r="D12" s="49">
        <f>-('Jun 2014 - ROO Table 2'!F140-'Jun 2014 - ROO Table 2'!F49)/1000</f>
        <v>68994.22296110999</v>
      </c>
      <c r="E12" s="49">
        <f>-('Jun 2015 - ROO Table 2'!J140-'Jun 2015 - ROO Table 2'!J49)/1000</f>
        <v>18468.738422622508</v>
      </c>
      <c r="F12" s="49">
        <f>-('Jun 2016 - ROO Table 2'!G140-'Jun 2016 - ROO Table 2'!G49)/1000</f>
        <v>-32604.215436318987</v>
      </c>
      <c r="G12" s="49">
        <f>-('Jun 2017 - ROO Table 2'!G142-'Jun 2017 - ROO Table 2'!G51)/1000</f>
        <v>47309.381369051487</v>
      </c>
      <c r="H12" s="49">
        <f>-('Jun 2018 - ROO Table 2'!G139-'Jun 2018 - ROO Table 2'!G47)/1000</f>
        <v>-14656.736009776396</v>
      </c>
      <c r="I12" s="49">
        <f>-('Jun 2019 - ROO Table 2'!J145-'Jun 2019 - ROO Table 2'!J49)/1000</f>
        <v>75414.98556745387</v>
      </c>
      <c r="J12" s="49">
        <f>-('Jun 2020 - ROO Table 2'!G139-'Jun 2020 - ROO Table 2'!G47)/1000</f>
        <v>-35752.313904743132</v>
      </c>
      <c r="M12" t="s">
        <v>65</v>
      </c>
    </row>
    <row r="13" spans="1:13">
      <c r="A13" s="51" t="s">
        <v>161</v>
      </c>
      <c r="B13" s="121">
        <f t="shared" ref="B13:J13" si="1">SUM(B10:B12)</f>
        <v>3169073.7939999998</v>
      </c>
      <c r="C13" s="121">
        <f t="shared" si="1"/>
        <v>3217809.9409999996</v>
      </c>
      <c r="D13" s="121">
        <f t="shared" si="1"/>
        <v>3245028.639</v>
      </c>
      <c r="E13" s="121">
        <f t="shared" si="1"/>
        <v>3217521.9687942951</v>
      </c>
      <c r="F13" s="121">
        <f t="shared" si="1"/>
        <v>3140406.7350000003</v>
      </c>
      <c r="G13" s="121">
        <f t="shared" si="1"/>
        <v>3290208.8670000001</v>
      </c>
      <c r="H13" s="121">
        <f t="shared" si="1"/>
        <v>3199956.8170000003</v>
      </c>
      <c r="I13" s="121">
        <f t="shared" si="1"/>
        <v>3283770.1241537193</v>
      </c>
      <c r="J13" s="121">
        <f t="shared" si="1"/>
        <v>3187997.6309999996</v>
      </c>
    </row>
    <row r="14" spans="1:13">
      <c r="G14" s="122" t="s">
        <v>65</v>
      </c>
    </row>
    <row r="15" spans="1:13">
      <c r="A15" s="51" t="s">
        <v>18</v>
      </c>
      <c r="M15" t="s">
        <v>65</v>
      </c>
    </row>
    <row r="16" spans="1:13">
      <c r="A16" s="51" t="s">
        <v>162</v>
      </c>
      <c r="B16" s="49">
        <f>'Jun 2012 - ROO Table 2'!D140</f>
        <v>132313.91666666669</v>
      </c>
      <c r="C16" s="49">
        <f>'Jun 2013 - ROO Table 2'!D140</f>
        <v>132580.58333333296</v>
      </c>
      <c r="D16" s="49">
        <f>'Jun 2014 - ROO Table 2'!D140</f>
        <v>132940.83333333334</v>
      </c>
      <c r="E16" s="49">
        <f>'Jun 2015 - ROO Table 2'!D140</f>
        <v>133703.16666666666</v>
      </c>
      <c r="F16" s="49">
        <f>'Jun 2016 - ROO Table 2'!D140</f>
        <v>134680</v>
      </c>
      <c r="G16" s="49">
        <f>'Jun 2017 - ROO Table 2'!E142</f>
        <v>135507.83333333334</v>
      </c>
      <c r="H16" s="49">
        <f>'Jun 2018 - ROO Table 2'!E139</f>
        <v>136277.5</v>
      </c>
      <c r="I16" s="49">
        <f>'Jun 2019 - ROO Table 2'!F145</f>
        <v>136870.29930450182</v>
      </c>
      <c r="J16" s="49">
        <f>'Jun 2020 - ROO Table 2'!E139</f>
        <v>138127.83333333363</v>
      </c>
      <c r="L16" t="s">
        <v>65</v>
      </c>
    </row>
    <row r="17" spans="1:10">
      <c r="A17" s="51" t="s">
        <v>107</v>
      </c>
      <c r="B17" s="49">
        <f>-('Jun 2012 - ROO Table 2'!D22+'Jun 2012 - ROO Table 2'!D50+'Jun 2012 - ROO Table 2'!D54+'Jun 2012 - ROO Table 2'!D82+'Jun 2012 - ROO Table 2'!D85+'Jun 2012 - ROO Table 2'!D127)</f>
        <v>-3108.1666666666702</v>
      </c>
      <c r="C17" s="49">
        <f>-('Jun 2013 - ROO Table 2'!D22+'Jun 2013 - ROO Table 2'!D50+'Jun 2013 - ROO Table 2'!D54+'Jun 2013 - ROO Table 2'!D82+'Jun 2013 - ROO Table 2'!D85+'Jun 2013 - ROO Table 2'!D127)</f>
        <v>-3062.5833333333303</v>
      </c>
      <c r="D17" s="49">
        <f>-('Jun 2014 - ROO Table 2'!D22+'Jun 2014 - ROO Table 2'!D50+'Jun 2014 - ROO Table 2'!D54+'Jun 2014 - ROO Table 2'!D82+'Jun 2014 - ROO Table 2'!D85+'Jun 2014 - ROO Table 2'!D127)</f>
        <v>-3020.5833333333303</v>
      </c>
      <c r="E17" s="49">
        <f>-('Jun 2015 - ROO Table 2'!D22+'Jun 2015 - ROO Table 2'!D50+'Jun 2015 - ROO Table 2'!D54+'Jun 2015 - ROO Table 2'!D82+'Jun 2015 - ROO Table 2'!D85+'Jun 2015 - ROO Table 2'!D127)</f>
        <v>-2983.2499999999995</v>
      </c>
      <c r="F17" s="49">
        <f>-('Jun 2016 - ROO Table 2'!D22+'Jun 2016 - ROO Table 2'!D50+'Jun 2016 - ROO Table 2'!D54+'Jun 2016 - ROO Table 2'!D82+'Jun 2016 - ROO Table 2'!D85+'Jun 2016 - ROO Table 2'!D127)</f>
        <v>-2955</v>
      </c>
      <c r="G17" s="49">
        <f>-('Jun 2017 - ROO Table 2'!E22+'Jun 2017 - ROO Table 2'!E51+'Jun 2017 - ROO Table 2'!E55+'Jun 2017 - ROO Table 2'!E83+'Jun 2017 - ROO Table 2'!E86+'Jun 2017 - ROO Table 2'!E129)</f>
        <v>-2943.333333333333</v>
      </c>
      <c r="H17" s="49">
        <f>-('Jun 2018 - ROO Table 2'!E22+'Jun 2018 - ROO Table 2'!E47+'Jun 2018 - ROO Table 2'!E52+'Jun 2018 - ROO Table 2'!E79+'Jun 2018 - ROO Table 2'!E82+'Jun 2018 - ROO Table 2'!E136)</f>
        <v>-2933.166666666667</v>
      </c>
      <c r="I17" s="49">
        <f>-('Jun 2019 - ROO Table 2'!F22+'Jun 2019 - ROO Table 2'!F49+'Jun 2019 - ROO Table 2'!F54+'Jun 2019 - ROO Table 2'!F83+'Jun 2019 - ROO Table 2'!F86+'Jun 2019 - ROO Table 2'!F142)</f>
        <v>-2940.1439393939395</v>
      </c>
      <c r="J17" s="49">
        <f>-('Jun 2020 - ROO Table 2'!E22+'Jun 2020 - ROO Table 2'!E47+'Jun 2020 - ROO Table 2'!E52+'Jun 2020 - ROO Table 2'!E79+'Jun 2020 - ROO Table 2'!E81+'Jun 2020 - ROO Table 2'!E136)</f>
        <v>-2849.666666666667</v>
      </c>
    </row>
    <row r="18" spans="1:10">
      <c r="A18" s="51" t="s">
        <v>163</v>
      </c>
      <c r="B18" s="49">
        <f t="shared" ref="B18:J18" si="2">SUM(B16:B17)</f>
        <v>129205.75000000001</v>
      </c>
      <c r="C18" s="49">
        <f t="shared" si="2"/>
        <v>129517.99999999964</v>
      </c>
      <c r="D18" s="49">
        <f t="shared" si="2"/>
        <v>129920.25000000001</v>
      </c>
      <c r="E18" s="49">
        <f t="shared" si="2"/>
        <v>130719.91666666666</v>
      </c>
      <c r="F18" s="49">
        <f t="shared" si="2"/>
        <v>131725</v>
      </c>
      <c r="G18" s="49">
        <f t="shared" si="2"/>
        <v>132564.5</v>
      </c>
      <c r="H18" s="49">
        <f t="shared" si="2"/>
        <v>133344.33333333334</v>
      </c>
      <c r="I18" s="49">
        <f t="shared" si="2"/>
        <v>133930.15536510787</v>
      </c>
      <c r="J18" s="49">
        <f t="shared" si="2"/>
        <v>135278.16666666698</v>
      </c>
    </row>
    <row r="20" spans="1:10">
      <c r="A20" s="51" t="s">
        <v>20</v>
      </c>
      <c r="B20" s="121">
        <f t="shared" ref="B20:J20" si="3">B7</f>
        <v>254682309.12690994</v>
      </c>
      <c r="C20" s="121">
        <f t="shared" si="3"/>
        <v>256501801.45933822</v>
      </c>
      <c r="D20" s="121">
        <f t="shared" si="3"/>
        <v>274763805.70159352</v>
      </c>
      <c r="E20" s="121">
        <f t="shared" si="3"/>
        <v>278918336.58999997</v>
      </c>
      <c r="F20" s="121">
        <f t="shared" si="3"/>
        <v>276278252.86973649</v>
      </c>
      <c r="G20" s="121">
        <f t="shared" si="3"/>
        <v>297383187.08223915</v>
      </c>
      <c r="H20" s="121">
        <f t="shared" si="3"/>
        <v>289360849.27303374</v>
      </c>
      <c r="I20" s="121">
        <f t="shared" si="3"/>
        <v>299743080.65083349</v>
      </c>
      <c r="J20" s="121">
        <f t="shared" si="3"/>
        <v>286955509.06644809</v>
      </c>
    </row>
    <row r="21" spans="1:10">
      <c r="A21" s="51" t="s">
        <v>164</v>
      </c>
      <c r="B21" s="52">
        <f t="shared" ref="B21:J21" si="4">B20/B$13</f>
        <v>80.364903338350587</v>
      </c>
      <c r="C21" s="52">
        <f t="shared" si="4"/>
        <v>79.713160864816359</v>
      </c>
      <c r="D21" s="52">
        <f t="shared" si="4"/>
        <v>84.672228281555547</v>
      </c>
      <c r="E21" s="52">
        <f t="shared" si="4"/>
        <v>86.687313807066033</v>
      </c>
      <c r="F21" s="52">
        <f t="shared" si="4"/>
        <v>87.975308991220999</v>
      </c>
      <c r="G21" s="52">
        <f t="shared" si="4"/>
        <v>90.384288385129793</v>
      </c>
      <c r="H21" s="52">
        <f t="shared" si="4"/>
        <v>90.426485674988939</v>
      </c>
      <c r="I21" s="52">
        <f t="shared" si="4"/>
        <v>91.280165577388615</v>
      </c>
      <c r="J21" s="52">
        <f t="shared" si="4"/>
        <v>90.011205239332924</v>
      </c>
    </row>
    <row r="22" spans="1:10">
      <c r="A22" s="51" t="s">
        <v>165</v>
      </c>
      <c r="B22" s="122">
        <f t="shared" ref="B22:J22" si="5">B20/B$18</f>
        <v>1971.1375780637466</v>
      </c>
      <c r="C22" s="122">
        <f t="shared" si="5"/>
        <v>1980.4336189513344</v>
      </c>
      <c r="D22" s="122">
        <f t="shared" si="5"/>
        <v>2114.8651245790666</v>
      </c>
      <c r="E22" s="122">
        <f t="shared" si="5"/>
        <v>2133.7095654768241</v>
      </c>
      <c r="F22" s="122">
        <f t="shared" si="5"/>
        <v>2097.3866226588461</v>
      </c>
      <c r="G22" s="122">
        <f t="shared" si="5"/>
        <v>2243.3093858630264</v>
      </c>
      <c r="H22" s="122">
        <f t="shared" si="5"/>
        <v>2170.0273422920136</v>
      </c>
      <c r="I22" s="122">
        <f t="shared" si="5"/>
        <v>2238.0551999936229</v>
      </c>
      <c r="J22" s="122">
        <f t="shared" si="5"/>
        <v>2121.2255912184455</v>
      </c>
    </row>
    <row r="23" spans="1:10">
      <c r="A23" s="235"/>
      <c r="B23" s="121"/>
      <c r="C23" s="121"/>
      <c r="D23" s="121"/>
      <c r="E23" s="121"/>
      <c r="F23" s="121"/>
      <c r="G23" s="121"/>
      <c r="H23" s="121"/>
      <c r="I23" s="121"/>
      <c r="J23" s="121"/>
    </row>
    <row r="24" spans="1:10">
      <c r="A24" s="51" t="s">
        <v>166</v>
      </c>
      <c r="B24" s="49">
        <v>0</v>
      </c>
      <c r="C24" s="49">
        <v>0</v>
      </c>
      <c r="D24" s="49">
        <v>0</v>
      </c>
      <c r="E24" s="49">
        <v>0</v>
      </c>
      <c r="F24" s="49">
        <v>0</v>
      </c>
      <c r="G24" s="49">
        <f>SUM('2017 Proposed Sch 93 Adj'!S14:S17)</f>
        <v>-2178239.0981891369</v>
      </c>
      <c r="H24" s="49">
        <f>SUM('2018 Proposed Sch 93 Adj'!S14:S17)</f>
        <v>-3187277.0439306675</v>
      </c>
      <c r="I24" s="49">
        <f>SUM('2019 Proposed Sch 93 Adj'!K13:K16)</f>
        <v>-11904081.205272235</v>
      </c>
      <c r="J24" s="49">
        <f>SUM('2020 Proposed Sch 93 Adj'!T13:T16)</f>
        <v>2587425.7148452019</v>
      </c>
    </row>
    <row r="26" spans="1:10">
      <c r="A26" s="51" t="s">
        <v>167</v>
      </c>
      <c r="B26" s="121">
        <f t="shared" ref="B26:J26" si="6">(B20+B24)</f>
        <v>254682309.12690994</v>
      </c>
      <c r="C26" s="121">
        <f t="shared" si="6"/>
        <v>256501801.45933822</v>
      </c>
      <c r="D26" s="121">
        <f t="shared" si="6"/>
        <v>274763805.70159352</v>
      </c>
      <c r="E26" s="121">
        <f t="shared" si="6"/>
        <v>278918336.58999997</v>
      </c>
      <c r="F26" s="121">
        <f t="shared" si="6"/>
        <v>276278252.86973649</v>
      </c>
      <c r="G26" s="121">
        <f t="shared" si="6"/>
        <v>295204947.98405004</v>
      </c>
      <c r="H26" s="121">
        <f t="shared" si="6"/>
        <v>286173572.22910309</v>
      </c>
      <c r="I26" s="121">
        <f t="shared" si="6"/>
        <v>287838999.44556123</v>
      </c>
      <c r="J26" s="121">
        <f t="shared" si="6"/>
        <v>289542934.78129327</v>
      </c>
    </row>
    <row r="27" spans="1:10">
      <c r="A27" s="51" t="s">
        <v>168</v>
      </c>
      <c r="B27" s="52">
        <f t="shared" ref="B27:J27" si="7">B26/B$13</f>
        <v>80.364903338350587</v>
      </c>
      <c r="C27" s="52">
        <f t="shared" si="7"/>
        <v>79.713160864816359</v>
      </c>
      <c r="D27" s="52">
        <f t="shared" si="7"/>
        <v>84.672228281555547</v>
      </c>
      <c r="E27" s="52">
        <f t="shared" si="7"/>
        <v>86.687313807066033</v>
      </c>
      <c r="F27" s="52">
        <f t="shared" si="7"/>
        <v>87.975308991220999</v>
      </c>
      <c r="G27" s="52">
        <f t="shared" si="7"/>
        <v>89.722251661553869</v>
      </c>
      <c r="H27" s="52">
        <f t="shared" si="7"/>
        <v>89.430448157545584</v>
      </c>
      <c r="I27" s="52">
        <f t="shared" si="7"/>
        <v>87.65503934893799</v>
      </c>
      <c r="J27" s="52">
        <f t="shared" si="7"/>
        <v>90.822819931164915</v>
      </c>
    </row>
    <row r="28" spans="1:10">
      <c r="A28" s="51" t="s">
        <v>169</v>
      </c>
      <c r="B28" s="122">
        <f t="shared" ref="B28:J28" si="8">B26/B$18</f>
        <v>1971.1375780637466</v>
      </c>
      <c r="C28" s="122">
        <f t="shared" si="8"/>
        <v>1980.4336189513344</v>
      </c>
      <c r="D28" s="122">
        <f t="shared" si="8"/>
        <v>2114.8651245790666</v>
      </c>
      <c r="E28" s="122">
        <f t="shared" si="8"/>
        <v>2133.7095654768241</v>
      </c>
      <c r="F28" s="122">
        <f t="shared" si="8"/>
        <v>2097.3866226588461</v>
      </c>
      <c r="G28" s="122">
        <f t="shared" si="8"/>
        <v>2226.8778442497805</v>
      </c>
      <c r="H28" s="122">
        <f t="shared" si="8"/>
        <v>2146.1247364275177</v>
      </c>
      <c r="I28" s="122">
        <f t="shared" si="8"/>
        <v>2149.1724448529271</v>
      </c>
      <c r="J28" s="122">
        <f t="shared" si="8"/>
        <v>2140.3522971651691</v>
      </c>
    </row>
    <row r="30" spans="1:10">
      <c r="A30" s="51" t="s">
        <v>383</v>
      </c>
    </row>
    <row r="31" spans="1:10">
      <c r="A31" s="51" t="s">
        <v>384</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F1F1-B084-4D08-8668-AB321E108EF8}">
  <dimension ref="A1:S146"/>
  <sheetViews>
    <sheetView view="pageBreakPreview" topLeftCell="A3" zoomScale="85" zoomScaleNormal="70" zoomScaleSheetLayoutView="85" workbookViewId="0">
      <pane ySplit="9" topLeftCell="A12" activePane="bottomLeft" state="frozen"/>
      <selection activeCell="A3" sqref="A3"/>
      <selection pane="bottomLeft" activeCell="A12" sqref="A12"/>
    </sheetView>
  </sheetViews>
  <sheetFormatPr defaultColWidth="10" defaultRowHeight="15.75"/>
  <cols>
    <col min="1" max="1" width="6.5703125" style="1" customWidth="1"/>
    <col min="2" max="2" width="17.28515625" style="1" customWidth="1"/>
    <col min="3" max="4" width="8.42578125" style="1" customWidth="1"/>
    <col min="5" max="5" width="14.42578125" style="1" customWidth="1"/>
    <col min="6" max="7" width="19.7109375" style="1" customWidth="1"/>
    <col min="8" max="8" width="17.42578125" style="1" customWidth="1"/>
    <col min="9" max="9" width="20.28515625" style="1" customWidth="1"/>
    <col min="10" max="14" width="17.28515625" style="1" customWidth="1"/>
    <col min="15" max="15" width="16.28515625" style="1" bestFit="1" customWidth="1"/>
    <col min="16" max="16" width="10" style="1"/>
    <col min="17" max="18" width="16.28515625" style="1" bestFit="1" customWidth="1"/>
    <col min="19" max="21" width="12.28515625" style="1" bestFit="1" customWidth="1"/>
    <col min="22" max="22" width="10" style="1"/>
    <col min="23" max="23" width="11.5703125" style="1" customWidth="1"/>
    <col min="24" max="24" width="10" style="1"/>
    <col min="25" max="26" width="16.85546875" style="1" bestFit="1" customWidth="1"/>
    <col min="27" max="27" width="14.140625" style="1" bestFit="1" customWidth="1"/>
    <col min="28" max="31" width="10" style="1"/>
    <col min="32" max="34" width="15.140625" style="1" bestFit="1" customWidth="1"/>
    <col min="35" max="16384" width="10" style="1"/>
  </cols>
  <sheetData>
    <row r="1" spans="1:19" hidden="1">
      <c r="J1" s="2"/>
      <c r="K1" s="2"/>
      <c r="O1" s="1" t="s">
        <v>0</v>
      </c>
    </row>
    <row r="2" spans="1:19" hidden="1">
      <c r="O2" s="1" t="s">
        <v>1</v>
      </c>
    </row>
    <row r="3" spans="1:19" ht="18.75">
      <c r="A3" s="3" t="s">
        <v>2</v>
      </c>
      <c r="B3" s="4"/>
      <c r="C3" s="4"/>
      <c r="D3" s="4"/>
      <c r="E3" s="4"/>
      <c r="F3" s="4"/>
      <c r="G3" s="4"/>
      <c r="H3" s="4"/>
      <c r="I3" s="4"/>
      <c r="J3" s="4"/>
      <c r="K3" s="4"/>
      <c r="L3" s="4"/>
      <c r="M3" s="4"/>
      <c r="N3" s="4"/>
      <c r="O3" s="4"/>
      <c r="P3" s="5"/>
      <c r="Q3" s="5"/>
      <c r="R3" s="5"/>
      <c r="S3" s="5"/>
    </row>
    <row r="4" spans="1:19" ht="18.75">
      <c r="A4" s="3" t="s">
        <v>114</v>
      </c>
      <c r="B4" s="4"/>
      <c r="C4" s="4"/>
      <c r="D4" s="4"/>
      <c r="E4" s="4"/>
      <c r="F4" s="4"/>
      <c r="G4" s="4"/>
      <c r="H4" s="4"/>
      <c r="I4" s="4"/>
      <c r="J4" s="4"/>
      <c r="K4" s="4"/>
      <c r="L4" s="4"/>
      <c r="M4" s="4"/>
      <c r="N4" s="4"/>
      <c r="O4" s="4"/>
      <c r="P4" s="5"/>
      <c r="Q4" s="5"/>
      <c r="R4" s="5"/>
      <c r="S4" s="5"/>
    </row>
    <row r="5" spans="1:19" ht="18.75">
      <c r="A5" s="3" t="s">
        <v>3</v>
      </c>
      <c r="B5" s="4"/>
      <c r="C5" s="4"/>
      <c r="D5" s="4"/>
      <c r="E5" s="4"/>
      <c r="F5" s="4"/>
      <c r="G5" s="4"/>
      <c r="H5" s="4"/>
      <c r="I5" s="4"/>
      <c r="J5" s="4"/>
      <c r="K5" s="4"/>
      <c r="L5" s="4"/>
      <c r="M5" s="4"/>
      <c r="N5" s="4"/>
      <c r="O5" s="4"/>
      <c r="P5" s="5"/>
      <c r="Q5" s="5"/>
      <c r="R5" s="5"/>
      <c r="S5" s="5"/>
    </row>
    <row r="6" spans="1:19" ht="18.75">
      <c r="A6" s="3" t="s">
        <v>293</v>
      </c>
      <c r="B6" s="4"/>
      <c r="C6" s="4"/>
      <c r="D6" s="4"/>
      <c r="E6" s="4"/>
      <c r="F6" s="4"/>
      <c r="G6" s="4"/>
      <c r="H6" s="4"/>
      <c r="I6" s="4"/>
      <c r="J6" s="4"/>
      <c r="K6" s="4"/>
      <c r="L6" s="4"/>
      <c r="M6" s="4"/>
      <c r="N6" s="4"/>
      <c r="O6" s="4"/>
      <c r="P6" s="5"/>
      <c r="Q6" s="5"/>
      <c r="R6" s="6"/>
      <c r="S6" s="5"/>
    </row>
    <row r="7" spans="1:19" ht="18.75">
      <c r="A7" s="7"/>
      <c r="B7" s="2"/>
      <c r="C7" s="2"/>
      <c r="D7" s="2"/>
      <c r="E7" s="2"/>
      <c r="F7" s="2"/>
      <c r="G7" s="2"/>
      <c r="H7" s="2"/>
      <c r="I7" s="2"/>
      <c r="J7" s="2"/>
      <c r="K7" s="2"/>
      <c r="L7" s="2"/>
      <c r="M7" s="2"/>
      <c r="N7" s="2"/>
      <c r="O7" s="2"/>
      <c r="P7" s="5"/>
      <c r="Q7" s="5"/>
      <c r="R7" s="6"/>
      <c r="S7" s="5"/>
    </row>
    <row r="8" spans="1:19" ht="18.75">
      <c r="A8" s="3"/>
      <c r="B8" s="4"/>
      <c r="C8" s="4"/>
      <c r="D8" s="4"/>
      <c r="E8" s="2"/>
      <c r="F8" s="2"/>
      <c r="G8" s="2" t="s">
        <v>4</v>
      </c>
      <c r="H8" s="2"/>
      <c r="I8" s="2"/>
      <c r="J8" s="2"/>
      <c r="K8" s="2"/>
      <c r="L8" s="2"/>
      <c r="M8" s="2"/>
      <c r="N8" s="2"/>
      <c r="O8" s="2"/>
      <c r="P8" s="5"/>
      <c r="Q8" s="5"/>
      <c r="R8" s="6"/>
      <c r="S8" s="5"/>
    </row>
    <row r="9" spans="1:19" ht="18.75">
      <c r="A9" s="3"/>
      <c r="B9" s="4"/>
      <c r="C9" s="4"/>
      <c r="D9" s="4"/>
      <c r="E9" s="2"/>
      <c r="F9" s="2"/>
      <c r="G9" s="2" t="s">
        <v>5</v>
      </c>
      <c r="H9" s="2" t="s">
        <v>6</v>
      </c>
      <c r="I9" s="8"/>
      <c r="J9" s="2" t="s">
        <v>7</v>
      </c>
      <c r="K9" s="2" t="s">
        <v>4</v>
      </c>
      <c r="L9" s="2" t="s">
        <v>8</v>
      </c>
      <c r="M9" s="2" t="s">
        <v>9</v>
      </c>
      <c r="N9" s="2"/>
      <c r="O9" s="2"/>
      <c r="P9" s="4"/>
      <c r="Q9" s="4"/>
      <c r="R9" s="9"/>
      <c r="S9" s="4"/>
    </row>
    <row r="10" spans="1:19" ht="19.5">
      <c r="A10" s="3"/>
      <c r="B10" s="4"/>
      <c r="C10" s="4"/>
      <c r="D10" s="4"/>
      <c r="E10" s="2" t="s">
        <v>10</v>
      </c>
      <c r="F10" s="2" t="s">
        <v>7</v>
      </c>
      <c r="G10" s="2" t="s">
        <v>11</v>
      </c>
      <c r="H10" s="2" t="s">
        <v>12</v>
      </c>
      <c r="I10" s="8" t="s">
        <v>13</v>
      </c>
      <c r="J10" s="2" t="s">
        <v>14</v>
      </c>
      <c r="K10" s="2" t="s">
        <v>15</v>
      </c>
      <c r="L10" s="2" t="s">
        <v>21</v>
      </c>
      <c r="M10" s="2" t="s">
        <v>21</v>
      </c>
      <c r="N10" s="2" t="s">
        <v>6</v>
      </c>
      <c r="O10" s="2" t="s">
        <v>13</v>
      </c>
      <c r="P10" s="4"/>
      <c r="Q10" s="4"/>
      <c r="R10" s="9"/>
      <c r="S10" s="4"/>
    </row>
    <row r="11" spans="1:19">
      <c r="B11" s="10"/>
      <c r="E11" s="181" t="s">
        <v>18</v>
      </c>
      <c r="F11" s="181" t="s">
        <v>19</v>
      </c>
      <c r="G11" s="181" t="s">
        <v>19</v>
      </c>
      <c r="H11" s="181" t="s">
        <v>19</v>
      </c>
      <c r="I11" s="182" t="s">
        <v>19</v>
      </c>
      <c r="J11" s="181" t="s">
        <v>20</v>
      </c>
      <c r="K11" s="181" t="s">
        <v>20</v>
      </c>
      <c r="L11" s="181" t="s">
        <v>20</v>
      </c>
      <c r="M11" s="181" t="s">
        <v>20</v>
      </c>
      <c r="N11" s="181" t="s">
        <v>21</v>
      </c>
      <c r="O11" s="181" t="s">
        <v>22</v>
      </c>
    </row>
    <row r="12" spans="1:19" ht="15.75" customHeight="1">
      <c r="A12" s="10" t="s">
        <v>23</v>
      </c>
      <c r="B12" s="10"/>
      <c r="D12" s="5" t="s">
        <v>280</v>
      </c>
      <c r="E12" s="13"/>
      <c r="F12" s="13"/>
      <c r="G12" s="13"/>
      <c r="H12" s="13"/>
      <c r="I12" s="14"/>
      <c r="S12" s="15"/>
    </row>
    <row r="13" spans="1:19" ht="15.75" customHeight="1">
      <c r="B13" s="1" t="s">
        <v>25</v>
      </c>
      <c r="D13" s="16">
        <v>16</v>
      </c>
      <c r="E13" s="17">
        <v>102244.91666666701</v>
      </c>
      <c r="F13" s="17">
        <v>1448331345</v>
      </c>
      <c r="G13" s="17">
        <v>26220827.697326977</v>
      </c>
      <c r="H13" s="17">
        <f t="shared" ref="H13:H19" si="0">G13</f>
        <v>26220827.697326977</v>
      </c>
      <c r="I13" s="18">
        <f t="shared" ref="I13:I19" si="1">H13+F13</f>
        <v>1474552172.6973269</v>
      </c>
      <c r="J13" s="19">
        <f>'Jun 2020 - ROO Table 3'!E13</f>
        <v>123197771.08</v>
      </c>
      <c r="K13" s="19">
        <f>'Jun 2020 - ROO Table 3'!I13</f>
        <v>16268777.296159999</v>
      </c>
      <c r="L13" s="19">
        <f>'Jun 2020 - ROO Table 3'!M13</f>
        <v>0</v>
      </c>
      <c r="M13" s="19">
        <f>'Jun 2020 - ROO Table 3'!Q13</f>
        <v>0</v>
      </c>
      <c r="N13" s="19">
        <f t="shared" ref="N13:N19" si="2">K13+L13+M13</f>
        <v>16268777.296159999</v>
      </c>
      <c r="O13" s="19">
        <f t="shared" ref="O13:O19" si="3">N13+J13</f>
        <v>139466548.37616</v>
      </c>
      <c r="Q13" s="13"/>
      <c r="R13" s="13"/>
      <c r="S13" s="15"/>
    </row>
    <row r="14" spans="1:19" ht="15.75" customHeight="1">
      <c r="B14" s="1" t="s">
        <v>26</v>
      </c>
      <c r="D14" s="16">
        <v>17</v>
      </c>
      <c r="E14" s="17">
        <v>5246.3333333333303</v>
      </c>
      <c r="F14" s="17">
        <v>77253428</v>
      </c>
      <c r="G14" s="17">
        <v>1405037.5381053011</v>
      </c>
      <c r="H14" s="17">
        <f t="shared" si="0"/>
        <v>1405037.5381053011</v>
      </c>
      <c r="I14" s="18">
        <f t="shared" si="1"/>
        <v>78658465.538105294</v>
      </c>
      <c r="J14" s="19">
        <f>'Jun 2020 - ROO Table 3'!E14</f>
        <v>6585628.8099999996</v>
      </c>
      <c r="K14" s="19">
        <f>'Jun 2020 - ROO Table 3'!I14</f>
        <v>853444.40215999994</v>
      </c>
      <c r="L14" s="19">
        <f>'Jun 2020 - ROO Table 3'!M14</f>
        <v>0</v>
      </c>
      <c r="M14" s="19">
        <f>'Jun 2020 - ROO Table 3'!Q14</f>
        <v>0</v>
      </c>
      <c r="N14" s="19">
        <f t="shared" si="2"/>
        <v>853444.40215999994</v>
      </c>
      <c r="O14" s="19">
        <f t="shared" si="3"/>
        <v>7439073.2121599996</v>
      </c>
      <c r="Q14" s="13"/>
      <c r="R14" s="13"/>
      <c r="S14" s="15"/>
    </row>
    <row r="15" spans="1:19" ht="15.75" customHeight="1">
      <c r="B15" s="1" t="s">
        <v>27</v>
      </c>
      <c r="D15" s="16">
        <v>18</v>
      </c>
      <c r="E15" s="17">
        <v>77.75</v>
      </c>
      <c r="F15" s="17">
        <v>2067389</v>
      </c>
      <c r="G15" s="17">
        <v>33745.729467718615</v>
      </c>
      <c r="H15" s="17">
        <f t="shared" si="0"/>
        <v>33745.729467718615</v>
      </c>
      <c r="I15" s="18">
        <f t="shared" si="1"/>
        <v>2101134.7294677184</v>
      </c>
      <c r="J15" s="19">
        <f>'Jun 2020 - ROO Table 3'!E15</f>
        <v>195248.62</v>
      </c>
      <c r="K15" s="19">
        <f>'Jun 2020 - ROO Table 3'!I15</f>
        <v>24279.20708</v>
      </c>
      <c r="L15" s="19">
        <f>'Jun 2020 - ROO Table 3'!M15</f>
        <v>0</v>
      </c>
      <c r="M15" s="19">
        <f>'Jun 2020 - ROO Table 3'!Q15</f>
        <v>0</v>
      </c>
      <c r="N15" s="19">
        <f t="shared" si="2"/>
        <v>24279.20708</v>
      </c>
      <c r="O15" s="19">
        <f t="shared" si="3"/>
        <v>219527.82707999999</v>
      </c>
      <c r="Q15" s="13"/>
      <c r="R15" s="13"/>
      <c r="S15" s="15"/>
    </row>
    <row r="16" spans="1:19" ht="15.75" customHeight="1">
      <c r="B16" s="1" t="s">
        <v>28</v>
      </c>
      <c r="D16" s="16" t="s">
        <v>29</v>
      </c>
      <c r="E16" s="17">
        <v>11.25</v>
      </c>
      <c r="F16" s="17">
        <v>279021</v>
      </c>
      <c r="G16" s="17">
        <v>0</v>
      </c>
      <c r="H16" s="17">
        <f t="shared" si="0"/>
        <v>0</v>
      </c>
      <c r="I16" s="18">
        <f t="shared" si="1"/>
        <v>279021</v>
      </c>
      <c r="J16" s="19">
        <f>'Jun 2020 - ROO Table 3'!E16</f>
        <v>25916.9</v>
      </c>
      <c r="K16" s="19">
        <f>'Jun 2020 - ROO Table 3'!I16</f>
        <v>2116.4899999999998</v>
      </c>
      <c r="L16" s="19">
        <f>'Jun 2020 - ROO Table 3'!M16</f>
        <v>0</v>
      </c>
      <c r="M16" s="19">
        <f>'Jun 2020 - ROO Table 3'!Q16</f>
        <v>0</v>
      </c>
      <c r="N16" s="19">
        <f t="shared" si="2"/>
        <v>2116.4899999999998</v>
      </c>
      <c r="O16" s="19">
        <f t="shared" si="3"/>
        <v>28033.39</v>
      </c>
      <c r="Q16" s="13"/>
      <c r="R16" s="13"/>
      <c r="S16" s="15"/>
    </row>
    <row r="17" spans="2:19" ht="15.75" customHeight="1">
      <c r="B17" s="1" t="s">
        <v>30</v>
      </c>
      <c r="D17" s="16">
        <v>135</v>
      </c>
      <c r="E17" s="17">
        <v>1286.1666666666699</v>
      </c>
      <c r="F17" s="17">
        <v>11715967</v>
      </c>
      <c r="G17" s="17">
        <v>0</v>
      </c>
      <c r="H17" s="17">
        <f t="shared" si="0"/>
        <v>0</v>
      </c>
      <c r="I17" s="18">
        <f t="shared" si="1"/>
        <v>11715967</v>
      </c>
      <c r="J17" s="19">
        <f>'Jun 2020 - ROO Table 3'!E17</f>
        <v>1088892.49</v>
      </c>
      <c r="K17" s="19">
        <f>'Jun 2020 - ROO Table 3'!I17</f>
        <v>86481.2</v>
      </c>
      <c r="L17" s="19">
        <f>'Jun 2020 - ROO Table 3'!M17</f>
        <v>0</v>
      </c>
      <c r="M17" s="19">
        <f>'Jun 2020 - ROO Table 3'!Q17</f>
        <v>0</v>
      </c>
      <c r="N17" s="19">
        <f t="shared" si="2"/>
        <v>86481.2</v>
      </c>
      <c r="O17" s="19">
        <f t="shared" si="3"/>
        <v>1175373.69</v>
      </c>
      <c r="Q17" s="13"/>
      <c r="R17" s="13"/>
      <c r="S17" s="15"/>
    </row>
    <row r="18" spans="2:19" ht="15.75" customHeight="1">
      <c r="B18" s="1" t="s">
        <v>31</v>
      </c>
      <c r="D18" s="16">
        <v>24</v>
      </c>
      <c r="E18" s="17">
        <v>3463.25</v>
      </c>
      <c r="F18" s="17">
        <v>20247070</v>
      </c>
      <c r="G18" s="17">
        <v>114725.9622653134</v>
      </c>
      <c r="H18" s="17">
        <f t="shared" si="0"/>
        <v>114725.9622653134</v>
      </c>
      <c r="I18" s="18">
        <f t="shared" si="1"/>
        <v>20361795.962265313</v>
      </c>
      <c r="J18" s="19">
        <f>'Jun 2020 - ROO Table 3'!E18</f>
        <v>2240223.7799999998</v>
      </c>
      <c r="K18" s="19">
        <f>'Jun 2020 - ROO Table 3'!I18</f>
        <v>224717.74046</v>
      </c>
      <c r="L18" s="19">
        <f>'Jun 2020 - ROO Table 3'!M18</f>
        <v>0</v>
      </c>
      <c r="M18" s="19">
        <f>'Jun 2020 - ROO Table 3'!Q18</f>
        <v>0</v>
      </c>
      <c r="N18" s="19">
        <f t="shared" si="2"/>
        <v>224717.74046</v>
      </c>
      <c r="O18" s="19">
        <f t="shared" si="3"/>
        <v>2464941.5204599998</v>
      </c>
      <c r="Q18" s="13"/>
      <c r="R18" s="13"/>
      <c r="S18" s="15"/>
    </row>
    <row r="19" spans="2:19" ht="15.75" customHeight="1">
      <c r="B19" s="1" t="s">
        <v>32</v>
      </c>
      <c r="D19" s="16">
        <v>36</v>
      </c>
      <c r="E19" s="20">
        <v>2</v>
      </c>
      <c r="F19" s="20">
        <v>1626500</v>
      </c>
      <c r="G19" s="20">
        <v>0</v>
      </c>
      <c r="H19" s="20">
        <f t="shared" si="0"/>
        <v>0</v>
      </c>
      <c r="I19" s="21">
        <f t="shared" si="1"/>
        <v>1626500</v>
      </c>
      <c r="J19" s="22">
        <f>'Jun 2020 - ROO Table 3'!E19</f>
        <v>111232.04999999999</v>
      </c>
      <c r="K19" s="22">
        <f>'Jun 2020 - ROO Table 3'!I19</f>
        <v>14828.949599999998</v>
      </c>
      <c r="L19" s="22">
        <f>'Jun 2020 - ROO Table 3'!M19</f>
        <v>0</v>
      </c>
      <c r="M19" s="22">
        <f>'Jun 2020 - ROO Table 3'!Q19</f>
        <v>0</v>
      </c>
      <c r="N19" s="22">
        <f t="shared" si="2"/>
        <v>14828.949599999998</v>
      </c>
      <c r="O19" s="22">
        <f t="shared" si="3"/>
        <v>126060.99959999998</v>
      </c>
      <c r="Q19" s="13"/>
      <c r="R19" s="13"/>
      <c r="S19" s="15"/>
    </row>
    <row r="20" spans="2:19" ht="15.75" customHeight="1">
      <c r="B20" s="1" t="s">
        <v>33</v>
      </c>
      <c r="C20" s="23"/>
      <c r="D20" s="16"/>
      <c r="E20" s="17">
        <f t="shared" ref="E20:O20" si="4">SUM(E13:E19)</f>
        <v>112331.66666666701</v>
      </c>
      <c r="F20" s="17">
        <f t="shared" si="4"/>
        <v>1561520720</v>
      </c>
      <c r="G20" s="17">
        <f t="shared" si="4"/>
        <v>27774336.927165311</v>
      </c>
      <c r="H20" s="17">
        <f t="shared" si="4"/>
        <v>27774336.927165311</v>
      </c>
      <c r="I20" s="17">
        <f t="shared" si="4"/>
        <v>1589295056.927165</v>
      </c>
      <c r="J20" s="19">
        <f t="shared" si="4"/>
        <v>133444913.73</v>
      </c>
      <c r="K20" s="19">
        <f t="shared" si="4"/>
        <v>17474645.285459995</v>
      </c>
      <c r="L20" s="19">
        <f t="shared" si="4"/>
        <v>0</v>
      </c>
      <c r="M20" s="19">
        <f t="shared" si="4"/>
        <v>0</v>
      </c>
      <c r="N20" s="19">
        <f t="shared" si="4"/>
        <v>17474645.285459995</v>
      </c>
      <c r="O20" s="19">
        <f t="shared" si="4"/>
        <v>150919559.01545998</v>
      </c>
      <c r="Q20" s="13"/>
      <c r="R20" s="13"/>
      <c r="S20" s="15"/>
    </row>
    <row r="21" spans="2:19" ht="15.75" customHeight="1">
      <c r="C21" s="23"/>
      <c r="D21" s="16"/>
      <c r="E21" s="13"/>
      <c r="F21" s="13"/>
      <c r="G21" s="13"/>
      <c r="H21" s="13"/>
      <c r="I21" s="14"/>
      <c r="J21" s="19"/>
      <c r="K21" s="19"/>
      <c r="L21" s="19"/>
      <c r="M21" s="19"/>
      <c r="N21" s="19"/>
      <c r="O21" s="13"/>
      <c r="Q21" s="13"/>
      <c r="R21" s="13"/>
      <c r="S21" s="15"/>
    </row>
    <row r="22" spans="2:19" ht="15.75" customHeight="1">
      <c r="B22" s="1" t="s">
        <v>34</v>
      </c>
      <c r="C22" s="23"/>
      <c r="D22" s="16" t="s">
        <v>35</v>
      </c>
      <c r="E22" s="20">
        <v>1010.25</v>
      </c>
      <c r="F22" s="20">
        <v>918715</v>
      </c>
      <c r="G22" s="20">
        <v>0</v>
      </c>
      <c r="H22" s="20">
        <f>G22</f>
        <v>0</v>
      </c>
      <c r="I22" s="21">
        <f>H22+F22</f>
        <v>918715</v>
      </c>
      <c r="J22" s="22">
        <f>'Jun 2020 - ROO Table 3'!E22</f>
        <v>136806</v>
      </c>
      <c r="K22" s="22">
        <f>'Jun 2020 - ROO Table 3'!I22</f>
        <v>8279.4745500000008</v>
      </c>
      <c r="L22" s="22">
        <f>'Jun 2020 - ROO Table 3'!M22</f>
        <v>0</v>
      </c>
      <c r="M22" s="22">
        <f>'Jun 2020 - ROO Table 3'!Q22</f>
        <v>0</v>
      </c>
      <c r="N22" s="22">
        <f>K22+L22+M22</f>
        <v>8279.4745500000008</v>
      </c>
      <c r="O22" s="22">
        <f>N22+J22</f>
        <v>145085.47455000001</v>
      </c>
      <c r="Q22" s="13"/>
      <c r="R22" s="13"/>
      <c r="S22" s="15"/>
    </row>
    <row r="23" spans="2:19" ht="15.75" customHeight="1">
      <c r="B23" s="1" t="s">
        <v>33</v>
      </c>
      <c r="D23" s="16"/>
      <c r="E23" s="17">
        <f>SUM(E22:E22)</f>
        <v>1010.25</v>
      </c>
      <c r="F23" s="17">
        <f>SUM(F22:F22)</f>
        <v>918715</v>
      </c>
      <c r="G23" s="17">
        <f t="shared" ref="G23:O23" si="5">SUM(G22)</f>
        <v>0</v>
      </c>
      <c r="H23" s="17">
        <f t="shared" si="5"/>
        <v>0</v>
      </c>
      <c r="I23" s="18">
        <f t="shared" si="5"/>
        <v>918715</v>
      </c>
      <c r="J23" s="19">
        <f t="shared" si="5"/>
        <v>136806</v>
      </c>
      <c r="K23" s="19">
        <f t="shared" si="5"/>
        <v>8279.4745500000008</v>
      </c>
      <c r="L23" s="19">
        <f>SUM(L22:L22)</f>
        <v>0</v>
      </c>
      <c r="M23" s="19">
        <f>SUM(M22:M22)</f>
        <v>0</v>
      </c>
      <c r="N23" s="19">
        <f t="shared" si="5"/>
        <v>8279.4745500000008</v>
      </c>
      <c r="O23" s="19">
        <f t="shared" si="5"/>
        <v>145085.47455000001</v>
      </c>
      <c r="Q23" s="24"/>
      <c r="R23" s="24"/>
      <c r="S23" s="25"/>
    </row>
    <row r="24" spans="2:19" ht="15.75" customHeight="1">
      <c r="D24" s="16"/>
      <c r="E24" s="13"/>
      <c r="F24" s="13"/>
      <c r="G24" s="13"/>
      <c r="H24" s="13"/>
      <c r="I24" s="14"/>
      <c r="J24" s="19"/>
      <c r="K24" s="19"/>
      <c r="L24" s="19"/>
      <c r="M24" s="19"/>
      <c r="N24" s="19"/>
      <c r="O24" s="19"/>
      <c r="Q24" s="24"/>
      <c r="R24" s="24"/>
      <c r="S24" s="25"/>
    </row>
    <row r="25" spans="2:19" s="23" customFormat="1" ht="15.75" customHeight="1">
      <c r="B25" s="1" t="s">
        <v>36</v>
      </c>
      <c r="D25" s="16" t="s">
        <v>37</v>
      </c>
      <c r="E25" s="20">
        <v>0</v>
      </c>
      <c r="F25" s="20">
        <v>0</v>
      </c>
      <c r="G25" s="20">
        <v>0</v>
      </c>
      <c r="H25" s="20">
        <f>G25</f>
        <v>0</v>
      </c>
      <c r="I25" s="21">
        <f>H25+F25</f>
        <v>0</v>
      </c>
      <c r="J25" s="22">
        <f>'Jun 2020 - ROO Table 3'!E25</f>
        <v>1312.52</v>
      </c>
      <c r="K25" s="22">
        <f>'Jun 2020 - ROO Table 3'!I25</f>
        <v>0</v>
      </c>
      <c r="L25" s="22">
        <f>'Jun 2020 - ROO Table 3'!M25</f>
        <v>0</v>
      </c>
      <c r="M25" s="22">
        <f>'Jun 2020 - ROO Table 3'!Q25</f>
        <v>0</v>
      </c>
      <c r="N25" s="22">
        <f>K25+L25+M25</f>
        <v>0</v>
      </c>
      <c r="O25" s="22">
        <f>N25+J25</f>
        <v>1312.52</v>
      </c>
      <c r="Q25" s="24"/>
      <c r="R25" s="24"/>
      <c r="S25" s="25"/>
    </row>
    <row r="26" spans="2:19" s="23" customFormat="1" ht="15.75" customHeight="1">
      <c r="B26" s="1"/>
      <c r="D26" s="16"/>
      <c r="E26" s="20"/>
      <c r="F26" s="20"/>
      <c r="G26" s="20"/>
      <c r="H26" s="20"/>
      <c r="I26" s="21"/>
      <c r="J26" s="22"/>
      <c r="K26" s="22"/>
      <c r="L26" s="22"/>
      <c r="M26" s="22"/>
      <c r="N26" s="22"/>
      <c r="O26" s="22"/>
      <c r="Q26" s="24"/>
      <c r="R26" s="24"/>
      <c r="S26" s="25"/>
    </row>
    <row r="27" spans="2:19" ht="15.75" customHeight="1">
      <c r="B27" s="1" t="s">
        <v>40</v>
      </c>
      <c r="D27" s="16" t="s">
        <v>41</v>
      </c>
      <c r="E27" s="20">
        <v>0</v>
      </c>
      <c r="F27" s="20">
        <v>0</v>
      </c>
      <c r="G27" s="20">
        <v>0</v>
      </c>
      <c r="H27" s="20">
        <f t="shared" ref="H27:H32" si="6">G27</f>
        <v>0</v>
      </c>
      <c r="I27" s="21">
        <f t="shared" ref="I27:I32" si="7">H27+F27</f>
        <v>0</v>
      </c>
      <c r="J27" s="22">
        <f>'Jun 2020 - ROO Table 3'!E27</f>
        <v>-7749988.9299999997</v>
      </c>
      <c r="K27" s="22">
        <f>'Jun 2020 - ROO Table 3'!I27</f>
        <v>7749988.9299999997</v>
      </c>
      <c r="L27" s="22">
        <f>'Jun 2020 - ROO Table 3'!M27</f>
        <v>0</v>
      </c>
      <c r="M27" s="22">
        <f>'Jun 2020 - ROO Table 3'!Q27</f>
        <v>0</v>
      </c>
      <c r="N27" s="22">
        <f t="shared" ref="N27:N32" si="8">K27+L27+M27</f>
        <v>7749988.9299999997</v>
      </c>
      <c r="O27" s="22">
        <f t="shared" ref="O27:O32" si="9">N27+J27</f>
        <v>0</v>
      </c>
      <c r="Q27" s="24"/>
      <c r="R27" s="24"/>
      <c r="S27" s="25"/>
    </row>
    <row r="28" spans="2:19" s="23" customFormat="1" ht="15.75" customHeight="1">
      <c r="B28" s="1" t="s">
        <v>48</v>
      </c>
      <c r="D28" s="16" t="s">
        <v>49</v>
      </c>
      <c r="E28" s="20">
        <v>0</v>
      </c>
      <c r="F28" s="20">
        <v>0</v>
      </c>
      <c r="G28" s="20">
        <v>0</v>
      </c>
      <c r="H28" s="20">
        <f t="shared" si="6"/>
        <v>0</v>
      </c>
      <c r="I28" s="21">
        <f t="shared" si="7"/>
        <v>0</v>
      </c>
      <c r="J28" s="22">
        <f>'Jun 2020 - ROO Table 3'!E28</f>
        <v>4575740.38</v>
      </c>
      <c r="K28" s="22">
        <f>'Jun 2020 - ROO Table 3'!I28</f>
        <v>-4575740.38</v>
      </c>
      <c r="L28" s="22">
        <f>'Jun 2020 - ROO Table 3'!M28</f>
        <v>0</v>
      </c>
      <c r="M28" s="22">
        <f>'Jun 2020 - ROO Table 3'!Q28</f>
        <v>0</v>
      </c>
      <c r="N28" s="22">
        <f t="shared" si="8"/>
        <v>-4575740.38</v>
      </c>
      <c r="O28" s="22">
        <f t="shared" si="9"/>
        <v>0</v>
      </c>
      <c r="Q28" s="24"/>
      <c r="R28" s="24"/>
      <c r="S28" s="25"/>
    </row>
    <row r="29" spans="2:19" s="23" customFormat="1" ht="15.75" customHeight="1">
      <c r="B29" s="1" t="s">
        <v>50</v>
      </c>
      <c r="D29" s="16" t="s">
        <v>51</v>
      </c>
      <c r="E29" s="20">
        <v>0</v>
      </c>
      <c r="F29" s="20">
        <v>0</v>
      </c>
      <c r="G29" s="20">
        <v>0</v>
      </c>
      <c r="H29" s="20">
        <f t="shared" si="6"/>
        <v>0</v>
      </c>
      <c r="I29" s="21">
        <f t="shared" si="7"/>
        <v>0</v>
      </c>
      <c r="J29" s="22">
        <f>'Jun 2020 - ROO Table 3'!E29</f>
        <v>176097.5</v>
      </c>
      <c r="K29" s="22">
        <f>'Jun 2020 - ROO Table 3'!I29</f>
        <v>-176097.5</v>
      </c>
      <c r="L29" s="22">
        <f>'Jun 2020 - ROO Table 3'!M29</f>
        <v>0</v>
      </c>
      <c r="M29" s="22">
        <f>'Jun 2020 - ROO Table 3'!Q29</f>
        <v>0</v>
      </c>
      <c r="N29" s="22">
        <f t="shared" si="8"/>
        <v>-176097.5</v>
      </c>
      <c r="O29" s="22">
        <f t="shared" si="9"/>
        <v>0</v>
      </c>
      <c r="Q29" s="24"/>
      <c r="R29" s="24"/>
      <c r="S29" s="25"/>
    </row>
    <row r="30" spans="2:19" s="23" customFormat="1" ht="15.75" customHeight="1">
      <c r="B30" s="1" t="s">
        <v>52</v>
      </c>
      <c r="D30" s="16" t="s">
        <v>53</v>
      </c>
      <c r="E30" s="20">
        <v>0</v>
      </c>
      <c r="F30" s="20">
        <v>0</v>
      </c>
      <c r="G30" s="20">
        <v>0</v>
      </c>
      <c r="H30" s="20">
        <f t="shared" si="6"/>
        <v>0</v>
      </c>
      <c r="I30" s="21">
        <f t="shared" si="7"/>
        <v>0</v>
      </c>
      <c r="J30" s="22">
        <f>'Jun 2020 - ROO Table 3'!E30</f>
        <v>-525128.25</v>
      </c>
      <c r="K30" s="22">
        <f>'Jun 2020 - ROO Table 3'!I30</f>
        <v>525128.25</v>
      </c>
      <c r="L30" s="22">
        <f>'Jun 2020 - ROO Table 3'!M30</f>
        <v>0</v>
      </c>
      <c r="M30" s="22">
        <f>'Jun 2020 - ROO Table 3'!Q30</f>
        <v>0</v>
      </c>
      <c r="N30" s="22">
        <f t="shared" si="8"/>
        <v>525128.25</v>
      </c>
      <c r="O30" s="22">
        <f t="shared" si="9"/>
        <v>0</v>
      </c>
      <c r="Q30" s="24"/>
      <c r="R30" s="24"/>
      <c r="S30" s="25"/>
    </row>
    <row r="31" spans="2:19" s="23" customFormat="1" ht="15.75" customHeight="1">
      <c r="B31" s="1" t="s">
        <v>266</v>
      </c>
      <c r="D31" s="16" t="s">
        <v>267</v>
      </c>
      <c r="E31" s="20">
        <v>0</v>
      </c>
      <c r="F31" s="20">
        <v>0</v>
      </c>
      <c r="G31" s="20">
        <v>0</v>
      </c>
      <c r="H31" s="20">
        <f t="shared" si="6"/>
        <v>0</v>
      </c>
      <c r="I31" s="21">
        <f t="shared" si="7"/>
        <v>0</v>
      </c>
      <c r="J31" s="22">
        <f>'Jun 2020 - ROO Table 3'!E31</f>
        <v>0</v>
      </c>
      <c r="K31" s="22">
        <f>'Jun 2020 - ROO Table 3'!I31</f>
        <v>0</v>
      </c>
      <c r="L31" s="22">
        <f>'Jun 2020 - ROO Table 3'!M31</f>
        <v>0</v>
      </c>
      <c r="M31" s="22">
        <f>'Jun 2020 - ROO Table 3'!Q31</f>
        <v>0</v>
      </c>
      <c r="N31" s="22">
        <f t="shared" si="8"/>
        <v>0</v>
      </c>
      <c r="O31" s="22">
        <f t="shared" si="9"/>
        <v>0</v>
      </c>
      <c r="Q31" s="24"/>
      <c r="R31" s="24"/>
      <c r="S31" s="25"/>
    </row>
    <row r="32" spans="2:19" s="23" customFormat="1" ht="15.75" customHeight="1">
      <c r="B32" s="1" t="s">
        <v>268</v>
      </c>
      <c r="D32" s="16" t="s">
        <v>269</v>
      </c>
      <c r="E32" s="20">
        <v>0</v>
      </c>
      <c r="F32" s="20">
        <v>0</v>
      </c>
      <c r="G32" s="20">
        <v>0</v>
      </c>
      <c r="H32" s="20">
        <f t="shared" si="6"/>
        <v>0</v>
      </c>
      <c r="I32" s="21">
        <f t="shared" si="7"/>
        <v>0</v>
      </c>
      <c r="J32" s="22">
        <f>'Jun 2020 - ROO Table 3'!E32</f>
        <v>-8795487.7699999996</v>
      </c>
      <c r="K32" s="22">
        <f>'Jun 2020 - ROO Table 3'!I32</f>
        <v>8795487.7699999996</v>
      </c>
      <c r="L32" s="22">
        <f>'Jun 2020 - ROO Table 3'!M32</f>
        <v>0</v>
      </c>
      <c r="M32" s="22">
        <f>'Jun 2020 - ROO Table 3'!Q32</f>
        <v>0</v>
      </c>
      <c r="N32" s="22">
        <f t="shared" si="8"/>
        <v>8795487.7699999996</v>
      </c>
      <c r="O32" s="22">
        <f t="shared" si="9"/>
        <v>0</v>
      </c>
      <c r="Q32" s="24"/>
      <c r="R32" s="24"/>
      <c r="S32" s="25"/>
    </row>
    <row r="33" spans="1:19" ht="15.75" customHeight="1">
      <c r="B33" s="23"/>
      <c r="D33" s="16"/>
      <c r="E33" s="13"/>
      <c r="F33" s="13"/>
      <c r="G33" s="13"/>
      <c r="H33" s="13"/>
      <c r="I33" s="14"/>
      <c r="J33" s="19"/>
      <c r="K33" s="19"/>
      <c r="L33" s="19"/>
      <c r="M33" s="19"/>
      <c r="N33" s="19"/>
      <c r="O33" s="19"/>
      <c r="Q33" s="24"/>
      <c r="R33" s="24"/>
      <c r="S33" s="25"/>
    </row>
    <row r="34" spans="1:19" s="23" customFormat="1" ht="15.75" customHeight="1">
      <c r="B34" s="1" t="s">
        <v>56</v>
      </c>
      <c r="D34" s="16" t="s">
        <v>57</v>
      </c>
      <c r="E34" s="20">
        <v>0</v>
      </c>
      <c r="F34" s="20">
        <v>58263000</v>
      </c>
      <c r="G34" s="20">
        <v>0</v>
      </c>
      <c r="H34" s="20">
        <f>G34</f>
        <v>0</v>
      </c>
      <c r="I34" s="21">
        <f>H34+F34</f>
        <v>58263000</v>
      </c>
      <c r="J34" s="22">
        <f>'Jun 2020 - ROO Table 3'!E34</f>
        <v>3070000</v>
      </c>
      <c r="K34" s="22">
        <f>'Jun 2020 - ROO Table 3'!I34</f>
        <v>0</v>
      </c>
      <c r="L34" s="22">
        <f>'Jun 2020 - ROO Table 3'!M34</f>
        <v>0</v>
      </c>
      <c r="M34" s="22">
        <f>'Jun 2020 - ROO Table 3'!Q34</f>
        <v>0</v>
      </c>
      <c r="N34" s="22">
        <f>K34+L34+M34</f>
        <v>0</v>
      </c>
      <c r="O34" s="22">
        <f>N34+J34</f>
        <v>3070000</v>
      </c>
      <c r="Q34" s="24"/>
      <c r="R34" s="24"/>
      <c r="S34" s="25"/>
    </row>
    <row r="35" spans="1:19" ht="15.75" customHeight="1">
      <c r="D35" s="16"/>
      <c r="E35" s="26"/>
      <c r="F35" s="26"/>
      <c r="G35" s="26"/>
      <c r="H35" s="26"/>
      <c r="I35" s="27"/>
      <c r="J35" s="28"/>
      <c r="K35" s="28"/>
      <c r="L35" s="28"/>
      <c r="M35" s="28"/>
      <c r="N35" s="28"/>
      <c r="O35" s="13"/>
      <c r="Q35" s="24"/>
      <c r="R35" s="24"/>
      <c r="S35" s="25"/>
    </row>
    <row r="36" spans="1:19" ht="15.75" customHeight="1">
      <c r="B36" s="29" t="s">
        <v>6</v>
      </c>
      <c r="C36" s="30"/>
      <c r="D36" s="31"/>
      <c r="E36" s="32">
        <f t="shared" ref="E36:O36" si="10">+E20+E23+E25+SUM(E27:E34)</f>
        <v>113341.91666666701</v>
      </c>
      <c r="F36" s="32">
        <f t="shared" si="10"/>
        <v>1620702435</v>
      </c>
      <c r="G36" s="32">
        <f t="shared" si="10"/>
        <v>27774336.927165311</v>
      </c>
      <c r="H36" s="32">
        <f t="shared" si="10"/>
        <v>27774336.927165311</v>
      </c>
      <c r="I36" s="33">
        <f t="shared" si="10"/>
        <v>1648476771.927165</v>
      </c>
      <c r="J36" s="34">
        <f t="shared" si="10"/>
        <v>124334265.18000001</v>
      </c>
      <c r="K36" s="35">
        <f t="shared" si="10"/>
        <v>29801691.830009997</v>
      </c>
      <c r="L36" s="35">
        <f t="shared" si="10"/>
        <v>0</v>
      </c>
      <c r="M36" s="35">
        <f t="shared" si="10"/>
        <v>0</v>
      </c>
      <c r="N36" s="35">
        <f t="shared" si="10"/>
        <v>29801691.830009997</v>
      </c>
      <c r="O36" s="35">
        <f t="shared" si="10"/>
        <v>154135957.01001</v>
      </c>
      <c r="Q36" s="13"/>
      <c r="R36" s="13"/>
      <c r="S36" s="15"/>
    </row>
    <row r="37" spans="1:19" ht="15.75" customHeight="1">
      <c r="D37" s="16"/>
      <c r="E37" s="13"/>
      <c r="F37" s="13"/>
      <c r="G37" s="13"/>
      <c r="H37" s="13"/>
      <c r="I37" s="14"/>
      <c r="J37" s="19"/>
      <c r="K37" s="19"/>
      <c r="L37" s="19"/>
      <c r="M37" s="19"/>
      <c r="N37" s="19"/>
      <c r="O37" s="13"/>
      <c r="Q37" s="13"/>
      <c r="R37" s="13"/>
      <c r="S37" s="15"/>
    </row>
    <row r="38" spans="1:19" ht="15.75" customHeight="1">
      <c r="A38" s="10" t="s">
        <v>58</v>
      </c>
      <c r="B38" s="10"/>
      <c r="D38" s="5" t="s">
        <v>281</v>
      </c>
      <c r="E38" s="13"/>
      <c r="F38" s="13"/>
      <c r="G38" s="13"/>
      <c r="H38" s="13"/>
      <c r="I38" s="14"/>
      <c r="J38" s="19"/>
      <c r="K38" s="19"/>
      <c r="L38" s="19"/>
      <c r="M38" s="19"/>
      <c r="N38" s="19"/>
      <c r="O38" s="13"/>
      <c r="Q38" s="13"/>
      <c r="R38" s="13"/>
      <c r="S38" s="15"/>
    </row>
    <row r="39" spans="1:19" ht="15.75" customHeight="1">
      <c r="B39" s="36" t="s">
        <v>60</v>
      </c>
      <c r="D39" s="16">
        <v>24</v>
      </c>
      <c r="E39" s="17">
        <v>16156.916666666637</v>
      </c>
      <c r="F39" s="17">
        <v>495065986</v>
      </c>
      <c r="G39" s="17">
        <v>2818521.8767033308</v>
      </c>
      <c r="H39" s="17">
        <f>G39</f>
        <v>2818521.8767033308</v>
      </c>
      <c r="I39" s="18">
        <f>H39+F39</f>
        <v>497884507.87670332</v>
      </c>
      <c r="J39" s="19">
        <f>'Jun 2020 - ROO Table 3'!E39</f>
        <v>44443416.000000007</v>
      </c>
      <c r="K39" s="19">
        <f>'Jun 2020 - ROO Table 3'!I39</f>
        <v>2108129.5103579932</v>
      </c>
      <c r="L39" s="19">
        <f>'Jun 2020 - ROO Table 3'!M39</f>
        <v>0</v>
      </c>
      <c r="M39" s="19">
        <f>'Jun 2020 - ROO Table 3'!Q39</f>
        <v>0</v>
      </c>
      <c r="N39" s="19">
        <f>K39+L39+M39</f>
        <v>2108129.5103579932</v>
      </c>
      <c r="O39" s="19">
        <f>N39+J39</f>
        <v>46551545.510357998</v>
      </c>
      <c r="Q39" s="13"/>
      <c r="R39" s="13"/>
      <c r="S39" s="15"/>
    </row>
    <row r="40" spans="1:19" s="23" customFormat="1" ht="15.75" customHeight="1">
      <c r="B40" s="36" t="s">
        <v>61</v>
      </c>
      <c r="D40" s="16" t="s">
        <v>62</v>
      </c>
      <c r="E40" s="17">
        <v>109.74999999999967</v>
      </c>
      <c r="F40" s="17">
        <v>1225679</v>
      </c>
      <c r="G40" s="17">
        <v>0</v>
      </c>
      <c r="H40" s="17">
        <f>G40</f>
        <v>0</v>
      </c>
      <c r="I40" s="18">
        <f>H40+F40</f>
        <v>1225679</v>
      </c>
      <c r="J40" s="19">
        <f>'Jun 2020 - ROO Table 3'!E40</f>
        <v>166469.92000000001</v>
      </c>
      <c r="K40" s="19">
        <f>'Jun 2020 - ROO Table 3'!I40</f>
        <v>6.49</v>
      </c>
      <c r="L40" s="19">
        <f>'Jun 2020 - ROO Table 3'!M40</f>
        <v>0</v>
      </c>
      <c r="M40" s="19">
        <f>'Jun 2020 - ROO Table 3'!Q40</f>
        <v>0</v>
      </c>
      <c r="N40" s="19">
        <f>K40+L40+M40</f>
        <v>6.49</v>
      </c>
      <c r="O40" s="19">
        <f>N40+J40</f>
        <v>166476.41</v>
      </c>
      <c r="Q40" s="24"/>
      <c r="R40" s="24"/>
      <c r="S40" s="25"/>
    </row>
    <row r="41" spans="1:19" ht="15.75" customHeight="1">
      <c r="B41" s="36" t="s">
        <v>63</v>
      </c>
      <c r="D41" s="16" t="s">
        <v>64</v>
      </c>
      <c r="E41" s="20">
        <v>70.5</v>
      </c>
      <c r="F41" s="20">
        <v>875776</v>
      </c>
      <c r="G41" s="20">
        <v>0</v>
      </c>
      <c r="H41" s="20">
        <f>G41</f>
        <v>0</v>
      </c>
      <c r="I41" s="21">
        <f>H41+F41</f>
        <v>875776</v>
      </c>
      <c r="J41" s="22">
        <f>'Jun 2020 - ROO Table 3'!E41</f>
        <v>121960.01</v>
      </c>
      <c r="K41" s="22">
        <f>'Jun 2020 - ROO Table 3'!I41</f>
        <v>6293.35</v>
      </c>
      <c r="L41" s="22">
        <f>'Jun 2020 - ROO Table 3'!M41</f>
        <v>0</v>
      </c>
      <c r="M41" s="22">
        <f>'Jun 2020 - ROO Table 3'!Q41</f>
        <v>0</v>
      </c>
      <c r="N41" s="22">
        <f>K41+L41+M41</f>
        <v>6293.35</v>
      </c>
      <c r="O41" s="22">
        <f>N41+J41</f>
        <v>128253.36</v>
      </c>
      <c r="Q41" s="13"/>
      <c r="R41" s="13"/>
      <c r="S41" s="15"/>
    </row>
    <row r="42" spans="1:19" ht="15.75" customHeight="1">
      <c r="B42" s="1" t="s">
        <v>33</v>
      </c>
      <c r="D42" s="16"/>
      <c r="E42" s="17">
        <f>SUM(E39:E41)</f>
        <v>16337.166666666637</v>
      </c>
      <c r="F42" s="17">
        <f>SUM(F39:F41)</f>
        <v>497167441</v>
      </c>
      <c r="G42" s="17">
        <f t="shared" ref="G42:O42" si="11">SUM(G39:G41)</f>
        <v>2818521.8767033308</v>
      </c>
      <c r="H42" s="17">
        <f t="shared" si="11"/>
        <v>2818521.8767033308</v>
      </c>
      <c r="I42" s="18">
        <f t="shared" si="11"/>
        <v>499985962.87670332</v>
      </c>
      <c r="J42" s="17">
        <f t="shared" si="11"/>
        <v>44731845.930000007</v>
      </c>
      <c r="K42" s="17">
        <f t="shared" si="11"/>
        <v>2114429.3503579935</v>
      </c>
      <c r="L42" s="17">
        <f t="shared" si="11"/>
        <v>0</v>
      </c>
      <c r="M42" s="17">
        <f>SUM(M39:M41)</f>
        <v>0</v>
      </c>
      <c r="N42" s="17">
        <f t="shared" si="11"/>
        <v>2114429.3503579935</v>
      </c>
      <c r="O42" s="17">
        <f t="shared" si="11"/>
        <v>46846275.280357994</v>
      </c>
      <c r="S42" s="15"/>
    </row>
    <row r="43" spans="1:19" ht="15.75" customHeight="1">
      <c r="D43" s="16"/>
      <c r="E43" s="13"/>
      <c r="F43" s="13"/>
      <c r="G43" s="13"/>
      <c r="H43" s="13"/>
      <c r="I43" s="14" t="s">
        <v>65</v>
      </c>
      <c r="J43" s="19"/>
      <c r="K43" s="19"/>
      <c r="L43" s="19"/>
      <c r="M43" s="19"/>
      <c r="N43" s="19"/>
      <c r="O43" s="13"/>
      <c r="Q43" s="13"/>
      <c r="R43" s="13"/>
      <c r="S43" s="15"/>
    </row>
    <row r="44" spans="1:19" ht="15.75" customHeight="1">
      <c r="B44" s="36" t="s">
        <v>66</v>
      </c>
      <c r="D44" s="16">
        <v>36</v>
      </c>
      <c r="E44" s="20">
        <v>969.66666666666629</v>
      </c>
      <c r="F44" s="20">
        <v>829507994</v>
      </c>
      <c r="G44" s="20">
        <v>4681414.1965744942</v>
      </c>
      <c r="H44" s="20">
        <f>G44</f>
        <v>4681414.1965744942</v>
      </c>
      <c r="I44" s="21">
        <f>H44+F44</f>
        <v>834189408.19657445</v>
      </c>
      <c r="J44" s="22">
        <f>'Jun 2020 - ROO Table 3'!E44</f>
        <v>62528098.890000001</v>
      </c>
      <c r="K44" s="22">
        <f>'Jun 2020 - ROO Table 3'!I44</f>
        <v>3802846.496414504</v>
      </c>
      <c r="L44" s="22">
        <f>'Jun 2020 - ROO Table 3'!M44</f>
        <v>0</v>
      </c>
      <c r="M44" s="22">
        <f>'Jun 2020 - ROO Table 3'!Q44</f>
        <v>0</v>
      </c>
      <c r="N44" s="22">
        <f>K44+L44+M44</f>
        <v>3802846.496414504</v>
      </c>
      <c r="O44" s="22">
        <f>N44+J44</f>
        <v>66330945.386414506</v>
      </c>
      <c r="Q44" s="13"/>
      <c r="R44" s="13"/>
      <c r="S44" s="15"/>
    </row>
    <row r="45" spans="1:19" ht="15.75" customHeight="1">
      <c r="B45" s="1" t="s">
        <v>33</v>
      </c>
      <c r="D45" s="16"/>
      <c r="E45" s="17">
        <f>SUM(E44:E44)</f>
        <v>969.66666666666629</v>
      </c>
      <c r="F45" s="17">
        <f>SUM(F44:F44)</f>
        <v>829507994</v>
      </c>
      <c r="G45" s="17">
        <f t="shared" ref="G45:O45" si="12">SUM(G44)</f>
        <v>4681414.1965744942</v>
      </c>
      <c r="H45" s="17">
        <f t="shared" si="12"/>
        <v>4681414.1965744942</v>
      </c>
      <c r="I45" s="18">
        <f t="shared" si="12"/>
        <v>834189408.19657445</v>
      </c>
      <c r="J45" s="19">
        <f t="shared" si="12"/>
        <v>62528098.890000001</v>
      </c>
      <c r="K45" s="19">
        <f t="shared" si="12"/>
        <v>3802846.496414504</v>
      </c>
      <c r="L45" s="19">
        <f>SUM(L44:L44)</f>
        <v>0</v>
      </c>
      <c r="M45" s="19">
        <f>SUM(M44:M44)</f>
        <v>0</v>
      </c>
      <c r="N45" s="19">
        <f t="shared" si="12"/>
        <v>3802846.496414504</v>
      </c>
      <c r="O45" s="19">
        <f t="shared" si="12"/>
        <v>66330945.386414506</v>
      </c>
      <c r="Q45" s="13"/>
      <c r="R45" s="13"/>
      <c r="S45" s="15"/>
    </row>
    <row r="46" spans="1:19" ht="15.75" customHeight="1">
      <c r="D46" s="16"/>
      <c r="E46" s="13"/>
      <c r="F46" s="13"/>
      <c r="G46" s="13" t="s">
        <v>65</v>
      </c>
      <c r="H46" s="13" t="s">
        <v>65</v>
      </c>
      <c r="I46" s="14" t="s">
        <v>65</v>
      </c>
      <c r="J46" s="19" t="s">
        <v>65</v>
      </c>
      <c r="K46" s="19" t="s">
        <v>65</v>
      </c>
      <c r="L46" s="19" t="s">
        <v>65</v>
      </c>
      <c r="M46" s="19" t="s">
        <v>65</v>
      </c>
      <c r="N46" s="19"/>
      <c r="O46" s="19" t="s">
        <v>65</v>
      </c>
      <c r="Q46" s="13"/>
      <c r="R46" s="13"/>
      <c r="S46" s="15"/>
    </row>
    <row r="47" spans="1:19" ht="15.75" customHeight="1">
      <c r="B47" s="36" t="s">
        <v>67</v>
      </c>
      <c r="C47" s="23"/>
      <c r="D47" s="16" t="s">
        <v>68</v>
      </c>
      <c r="E47" s="20">
        <v>39.3333333333333</v>
      </c>
      <c r="F47" s="20">
        <v>195881120</v>
      </c>
      <c r="G47" s="20">
        <v>1046977.606056864</v>
      </c>
      <c r="H47" s="20">
        <f>G47</f>
        <v>1046977.606056864</v>
      </c>
      <c r="I47" s="21">
        <f>H47+F47</f>
        <v>196928097.60605687</v>
      </c>
      <c r="J47" s="22">
        <f>'Jun 2020 - ROO Table 3'!E47</f>
        <v>14306332.110000001</v>
      </c>
      <c r="K47" s="22">
        <f>'Jun 2020 - ROO Table 3'!I47</f>
        <v>252094.01601180944</v>
      </c>
      <c r="L47" s="22">
        <f>'Jun 2020 - ROO Table 3'!M47</f>
        <v>0</v>
      </c>
      <c r="M47" s="22">
        <f>'Jun 2020 - ROO Table 3'!Q47</f>
        <v>0</v>
      </c>
      <c r="N47" s="22">
        <f>K47+L47+M47</f>
        <v>252094.01601180944</v>
      </c>
      <c r="O47" s="22">
        <f>N47+J47</f>
        <v>14558426.126011811</v>
      </c>
      <c r="S47" s="15"/>
    </row>
    <row r="48" spans="1:19" ht="15.75" customHeight="1">
      <c r="B48" s="1" t="s">
        <v>33</v>
      </c>
      <c r="D48" s="16"/>
      <c r="E48" s="17">
        <f>SUM(E47)</f>
        <v>39.3333333333333</v>
      </c>
      <c r="F48" s="17">
        <f>SUM(F47)</f>
        <v>195881120</v>
      </c>
      <c r="G48" s="17">
        <f t="shared" ref="G48:O48" si="13">SUM(G47)</f>
        <v>1046977.606056864</v>
      </c>
      <c r="H48" s="17">
        <f t="shared" si="13"/>
        <v>1046977.606056864</v>
      </c>
      <c r="I48" s="18">
        <f t="shared" si="13"/>
        <v>196928097.60605687</v>
      </c>
      <c r="J48" s="19">
        <f t="shared" si="13"/>
        <v>14306332.110000001</v>
      </c>
      <c r="K48" s="19">
        <f t="shared" si="13"/>
        <v>252094.01601180944</v>
      </c>
      <c r="L48" s="19">
        <f t="shared" si="13"/>
        <v>0</v>
      </c>
      <c r="M48" s="19">
        <f>SUM(M47)</f>
        <v>0</v>
      </c>
      <c r="N48" s="19">
        <f t="shared" si="13"/>
        <v>252094.01601180944</v>
      </c>
      <c r="O48" s="19">
        <f t="shared" si="13"/>
        <v>14558426.126011811</v>
      </c>
      <c r="Q48" s="13"/>
      <c r="R48" s="13"/>
      <c r="S48" s="15"/>
    </row>
    <row r="49" spans="2:19" ht="15.75" customHeight="1">
      <c r="D49" s="16"/>
      <c r="E49" s="13"/>
      <c r="F49" s="13"/>
      <c r="G49" s="13" t="s">
        <v>65</v>
      </c>
      <c r="H49" s="13" t="s">
        <v>65</v>
      </c>
      <c r="I49" s="14" t="s">
        <v>65</v>
      </c>
      <c r="J49" s="19" t="s">
        <v>65</v>
      </c>
      <c r="K49" s="19" t="s">
        <v>65</v>
      </c>
      <c r="L49" s="19" t="s">
        <v>65</v>
      </c>
      <c r="M49" s="19" t="s">
        <v>65</v>
      </c>
      <c r="N49" s="19"/>
      <c r="O49" s="19" t="s">
        <v>65</v>
      </c>
      <c r="Q49" s="13"/>
      <c r="R49" s="13"/>
      <c r="S49" s="15"/>
    </row>
    <row r="50" spans="2:19" ht="15.75" customHeight="1">
      <c r="B50" s="36" t="s">
        <v>69</v>
      </c>
      <c r="D50" s="16" t="s">
        <v>70</v>
      </c>
      <c r="E50" s="17">
        <v>1228.5</v>
      </c>
      <c r="F50" s="17">
        <v>1912397</v>
      </c>
      <c r="G50" s="17">
        <v>0</v>
      </c>
      <c r="H50" s="17">
        <f>G50</f>
        <v>0</v>
      </c>
      <c r="I50" s="18">
        <f>H50+F50</f>
        <v>1912397</v>
      </c>
      <c r="J50" s="19">
        <f>'Jun 2020 - ROO Table 3'!E50</f>
        <v>281190.39</v>
      </c>
      <c r="K50" s="19">
        <f>'Jun 2020 - ROO Table 3'!I50</f>
        <v>6622.9968899999994</v>
      </c>
      <c r="L50" s="19">
        <f>'Jun 2020 - ROO Table 3'!M50</f>
        <v>0</v>
      </c>
      <c r="M50" s="19">
        <f>'Jun 2020 - ROO Table 3'!Q50</f>
        <v>0</v>
      </c>
      <c r="N50" s="19">
        <f>K50+L50+M50</f>
        <v>6622.9968899999994</v>
      </c>
      <c r="O50" s="19">
        <f>N50+J50</f>
        <v>287813.38689000002</v>
      </c>
      <c r="Q50" s="13"/>
      <c r="R50" s="13"/>
      <c r="S50" s="15"/>
    </row>
    <row r="51" spans="2:19" ht="15.75" customHeight="1">
      <c r="B51" s="36" t="s">
        <v>71</v>
      </c>
      <c r="D51" s="16">
        <v>54</v>
      </c>
      <c r="E51" s="20">
        <v>26.6666666666667</v>
      </c>
      <c r="F51" s="20">
        <v>259795</v>
      </c>
      <c r="G51" s="20">
        <v>0</v>
      </c>
      <c r="H51" s="20">
        <f>G51</f>
        <v>0</v>
      </c>
      <c r="I51" s="21">
        <f>H51+F51</f>
        <v>259795</v>
      </c>
      <c r="J51" s="22">
        <f>'Jun 2020 - ROO Table 3'!E51</f>
        <v>23704.91</v>
      </c>
      <c r="K51" s="22">
        <f>'Jun 2020 - ROO Table 3'!I51</f>
        <v>403.8751500000003</v>
      </c>
      <c r="L51" s="22">
        <f>'Jun 2020 - ROO Table 3'!M51</f>
        <v>0</v>
      </c>
      <c r="M51" s="22">
        <f>'Jun 2020 - ROO Table 3'!Q51</f>
        <v>0</v>
      </c>
      <c r="N51" s="22">
        <f>K51+L51+M51</f>
        <v>403.8751500000003</v>
      </c>
      <c r="O51" s="22">
        <f>N51+J51</f>
        <v>24108.78515</v>
      </c>
      <c r="Q51" s="13"/>
      <c r="R51" s="13"/>
      <c r="S51" s="15"/>
    </row>
    <row r="52" spans="2:19" ht="15.75" customHeight="1">
      <c r="B52" s="1" t="s">
        <v>33</v>
      </c>
      <c r="D52" s="16"/>
      <c r="E52" s="17">
        <f>SUM(E50:E51)</f>
        <v>1255.1666666666667</v>
      </c>
      <c r="F52" s="17">
        <f>SUM(F50:F51)</f>
        <v>2172192</v>
      </c>
      <c r="G52" s="17">
        <f t="shared" ref="G52:O52" si="14">SUM(G50:G51)</f>
        <v>0</v>
      </c>
      <c r="H52" s="17">
        <f t="shared" si="14"/>
        <v>0</v>
      </c>
      <c r="I52" s="18">
        <f t="shared" si="14"/>
        <v>2172192</v>
      </c>
      <c r="J52" s="19">
        <f t="shared" si="14"/>
        <v>304895.3</v>
      </c>
      <c r="K52" s="19">
        <f t="shared" si="14"/>
        <v>7026.8720400000002</v>
      </c>
      <c r="L52" s="19">
        <f t="shared" si="14"/>
        <v>0</v>
      </c>
      <c r="M52" s="19">
        <f>SUM(M50:M51)</f>
        <v>0</v>
      </c>
      <c r="N52" s="19">
        <f t="shared" si="14"/>
        <v>7026.8720400000002</v>
      </c>
      <c r="O52" s="19">
        <f t="shared" si="14"/>
        <v>311922.17204000003</v>
      </c>
      <c r="S52" s="15"/>
    </row>
    <row r="53" spans="2:19" ht="15.75" customHeight="1">
      <c r="D53" s="16"/>
      <c r="E53" s="13"/>
      <c r="F53" s="13"/>
      <c r="G53" s="13" t="s">
        <v>65</v>
      </c>
      <c r="H53" s="13" t="s">
        <v>65</v>
      </c>
      <c r="I53" s="14" t="s">
        <v>65</v>
      </c>
      <c r="J53" s="19" t="s">
        <v>65</v>
      </c>
      <c r="K53" s="19" t="s">
        <v>65</v>
      </c>
      <c r="L53" s="19" t="s">
        <v>65</v>
      </c>
      <c r="M53" s="19" t="s">
        <v>65</v>
      </c>
      <c r="N53" s="19"/>
      <c r="O53" s="13"/>
      <c r="Q53" s="13"/>
      <c r="R53" s="13"/>
      <c r="S53" s="15"/>
    </row>
    <row r="54" spans="2:19" s="23" customFormat="1" ht="15.75" customHeight="1">
      <c r="B54" s="1" t="s">
        <v>36</v>
      </c>
      <c r="D54" s="16" t="s">
        <v>37</v>
      </c>
      <c r="E54" s="20">
        <v>0</v>
      </c>
      <c r="F54" s="20">
        <v>0</v>
      </c>
      <c r="G54" s="20">
        <v>0</v>
      </c>
      <c r="H54" s="20">
        <f>G54</f>
        <v>0</v>
      </c>
      <c r="I54" s="21">
        <f>H54+F54</f>
        <v>0</v>
      </c>
      <c r="J54" s="22">
        <f>'Jun 2020 - ROO Table 3'!E54</f>
        <v>589888.98</v>
      </c>
      <c r="K54" s="22">
        <f>'Jun 2020 - ROO Table 3'!I54</f>
        <v>0</v>
      </c>
      <c r="L54" s="22">
        <f>'Jun 2020 - ROO Table 3'!M54</f>
        <v>0</v>
      </c>
      <c r="M54" s="22">
        <f>'Jun 2020 - ROO Table 3'!Q54</f>
        <v>0</v>
      </c>
      <c r="N54" s="22">
        <f>K54+L54+M54</f>
        <v>0</v>
      </c>
      <c r="O54" s="22">
        <f>N54+J54</f>
        <v>589888.98</v>
      </c>
      <c r="Q54" s="24"/>
      <c r="R54" s="24"/>
      <c r="S54" s="25"/>
    </row>
    <row r="55" spans="2:19" s="23" customFormat="1" ht="15.75" customHeight="1">
      <c r="B55" s="1"/>
      <c r="D55" s="16"/>
      <c r="E55" s="20"/>
      <c r="F55" s="20"/>
      <c r="G55" s="20"/>
      <c r="H55" s="20"/>
      <c r="I55" s="21"/>
      <c r="J55" s="22"/>
      <c r="K55" s="22"/>
      <c r="L55" s="22"/>
      <c r="M55" s="22"/>
      <c r="N55" s="22"/>
      <c r="O55" s="22"/>
      <c r="Q55" s="24"/>
      <c r="R55" s="24"/>
      <c r="S55" s="25"/>
    </row>
    <row r="56" spans="2:19" ht="15.75" customHeight="1">
      <c r="B56" s="1" t="s">
        <v>40</v>
      </c>
      <c r="D56" s="16" t="s">
        <v>41</v>
      </c>
      <c r="E56" s="20">
        <v>0</v>
      </c>
      <c r="F56" s="20">
        <v>0</v>
      </c>
      <c r="G56" s="20">
        <v>0</v>
      </c>
      <c r="H56" s="20">
        <f t="shared" ref="H56:H61" si="15">G56</f>
        <v>0</v>
      </c>
      <c r="I56" s="21">
        <f t="shared" ref="I56:I61" si="16">H56+F56</f>
        <v>0</v>
      </c>
      <c r="J56" s="22">
        <f>'Jun 2020 - ROO Table 3'!E56</f>
        <v>-7352379.21</v>
      </c>
      <c r="K56" s="22">
        <f>'Jun 2020 - ROO Table 3'!I56</f>
        <v>7352379.21</v>
      </c>
      <c r="L56" s="22">
        <f>'Jun 2020 - ROO Table 3'!M56</f>
        <v>0</v>
      </c>
      <c r="M56" s="22">
        <f>'Jun 2020 - ROO Table 3'!Q56</f>
        <v>0</v>
      </c>
      <c r="N56" s="22">
        <f t="shared" ref="N56:N61" si="17">K56+L56+M56</f>
        <v>7352379.21</v>
      </c>
      <c r="O56" s="22">
        <f t="shared" ref="O56:O61" si="18">N56+J56</f>
        <v>0</v>
      </c>
      <c r="Q56" s="13"/>
      <c r="R56" s="13"/>
      <c r="S56" s="15"/>
    </row>
    <row r="57" spans="2:19" s="23" customFormat="1" ht="15.75" customHeight="1">
      <c r="B57" s="1" t="s">
        <v>48</v>
      </c>
      <c r="D57" s="16" t="s">
        <v>49</v>
      </c>
      <c r="E57" s="20">
        <v>0</v>
      </c>
      <c r="F57" s="20">
        <v>0</v>
      </c>
      <c r="G57" s="20">
        <v>0</v>
      </c>
      <c r="H57" s="20">
        <f t="shared" si="15"/>
        <v>0</v>
      </c>
      <c r="I57" s="21">
        <f t="shared" si="16"/>
        <v>0</v>
      </c>
      <c r="J57" s="22">
        <f>'Jun 2020 - ROO Table 3'!E57</f>
        <v>3896022.27</v>
      </c>
      <c r="K57" s="22">
        <f>'Jun 2020 - ROO Table 3'!I57</f>
        <v>-3896022.27</v>
      </c>
      <c r="L57" s="22">
        <f>'Jun 2020 - ROO Table 3'!M57</f>
        <v>0</v>
      </c>
      <c r="M57" s="22">
        <f>'Jun 2020 - ROO Table 3'!Q57</f>
        <v>0</v>
      </c>
      <c r="N57" s="22">
        <f t="shared" si="17"/>
        <v>-3896022.27</v>
      </c>
      <c r="O57" s="22">
        <f t="shared" si="18"/>
        <v>0</v>
      </c>
      <c r="Q57" s="24"/>
      <c r="R57" s="24"/>
      <c r="S57" s="25"/>
    </row>
    <row r="58" spans="2:19" s="23" customFormat="1" ht="15.75" customHeight="1">
      <c r="B58" s="1" t="s">
        <v>50</v>
      </c>
      <c r="D58" s="16" t="s">
        <v>51</v>
      </c>
      <c r="E58" s="20">
        <v>0</v>
      </c>
      <c r="F58" s="20">
        <v>0</v>
      </c>
      <c r="G58" s="20">
        <v>0</v>
      </c>
      <c r="H58" s="20">
        <f t="shared" si="15"/>
        <v>0</v>
      </c>
      <c r="I58" s="21">
        <f t="shared" si="16"/>
        <v>0</v>
      </c>
      <c r="J58" s="22">
        <f>'Jun 2020 - ROO Table 3'!E58</f>
        <v>24654.6</v>
      </c>
      <c r="K58" s="22">
        <f>'Jun 2020 - ROO Table 3'!I58</f>
        <v>-24654.6</v>
      </c>
      <c r="L58" s="22">
        <f>'Jun 2020 - ROO Table 3'!M58</f>
        <v>0</v>
      </c>
      <c r="M58" s="22">
        <f>'Jun 2020 - ROO Table 3'!Q58</f>
        <v>0</v>
      </c>
      <c r="N58" s="22">
        <f t="shared" si="17"/>
        <v>-24654.6</v>
      </c>
      <c r="O58" s="22">
        <f t="shared" si="18"/>
        <v>0</v>
      </c>
      <c r="Q58" s="24"/>
      <c r="R58" s="24"/>
      <c r="S58" s="25"/>
    </row>
    <row r="59" spans="2:19" s="23" customFormat="1" ht="15.75" customHeight="1">
      <c r="B59" s="1" t="s">
        <v>72</v>
      </c>
      <c r="D59" s="16" t="s">
        <v>53</v>
      </c>
      <c r="E59" s="20">
        <v>0</v>
      </c>
      <c r="F59" s="20">
        <v>0</v>
      </c>
      <c r="G59" s="20">
        <v>0</v>
      </c>
      <c r="H59" s="20">
        <f t="shared" si="15"/>
        <v>0</v>
      </c>
      <c r="I59" s="21">
        <f t="shared" si="16"/>
        <v>0</v>
      </c>
      <c r="J59" s="22">
        <f>'Jun 2020 - ROO Table 3'!E59</f>
        <v>-21879.03</v>
      </c>
      <c r="K59" s="22">
        <f>'Jun 2020 - ROO Table 3'!I59</f>
        <v>21879.03</v>
      </c>
      <c r="L59" s="22">
        <f>'Jun 2020 - ROO Table 3'!M59</f>
        <v>0</v>
      </c>
      <c r="M59" s="22">
        <f>'Jun 2020 - ROO Table 3'!Q59</f>
        <v>0</v>
      </c>
      <c r="N59" s="22">
        <f t="shared" si="17"/>
        <v>21879.03</v>
      </c>
      <c r="O59" s="22">
        <f t="shared" si="18"/>
        <v>0</v>
      </c>
      <c r="Q59" s="24"/>
      <c r="R59" s="24"/>
      <c r="S59" s="25"/>
    </row>
    <row r="60" spans="2:19" s="23" customFormat="1" ht="15.75" customHeight="1">
      <c r="B60" s="1" t="s">
        <v>266</v>
      </c>
      <c r="D60" s="16" t="s">
        <v>267</v>
      </c>
      <c r="E60" s="20">
        <v>0</v>
      </c>
      <c r="F60" s="20">
        <v>0</v>
      </c>
      <c r="G60" s="20">
        <v>0</v>
      </c>
      <c r="H60" s="20">
        <f t="shared" si="15"/>
        <v>0</v>
      </c>
      <c r="I60" s="21">
        <f t="shared" si="16"/>
        <v>0</v>
      </c>
      <c r="J60" s="22">
        <f>'Jun 2020 - ROO Table 3'!E60</f>
        <v>0</v>
      </c>
      <c r="K60" s="22">
        <f>'Jun 2020 - ROO Table 3'!I60</f>
        <v>0</v>
      </c>
      <c r="L60" s="22">
        <f>'Jun 2020 - ROO Table 3'!M60</f>
        <v>0</v>
      </c>
      <c r="M60" s="22">
        <f>'Jun 2020 - ROO Table 3'!Q60</f>
        <v>0</v>
      </c>
      <c r="N60" s="22">
        <f t="shared" si="17"/>
        <v>0</v>
      </c>
      <c r="O60" s="22">
        <f t="shared" si="18"/>
        <v>0</v>
      </c>
      <c r="Q60" s="24"/>
      <c r="R60" s="24"/>
      <c r="S60" s="25"/>
    </row>
    <row r="61" spans="2:19" s="23" customFormat="1" ht="15.75" customHeight="1">
      <c r="B61" s="1" t="s">
        <v>268</v>
      </c>
      <c r="D61" s="16" t="s">
        <v>269</v>
      </c>
      <c r="E61" s="20">
        <v>0</v>
      </c>
      <c r="F61" s="20">
        <v>0</v>
      </c>
      <c r="G61" s="20">
        <v>0</v>
      </c>
      <c r="H61" s="20">
        <f t="shared" si="15"/>
        <v>0</v>
      </c>
      <c r="I61" s="21">
        <f t="shared" si="16"/>
        <v>0</v>
      </c>
      <c r="J61" s="22">
        <f>'Jun 2020 - ROO Table 3'!E61</f>
        <v>-7659430.7599999998</v>
      </c>
      <c r="K61" s="22">
        <f>'Jun 2020 - ROO Table 3'!I61</f>
        <v>7659430.7599999998</v>
      </c>
      <c r="L61" s="22">
        <f>'Jun 2020 - ROO Table 3'!M61</f>
        <v>0</v>
      </c>
      <c r="M61" s="22">
        <f>'Jun 2020 - ROO Table 3'!Q61</f>
        <v>0</v>
      </c>
      <c r="N61" s="22">
        <f t="shared" si="17"/>
        <v>7659430.7599999998</v>
      </c>
      <c r="O61" s="22">
        <f t="shared" si="18"/>
        <v>0</v>
      </c>
      <c r="Q61" s="24"/>
      <c r="R61" s="24"/>
      <c r="S61" s="25"/>
    </row>
    <row r="62" spans="2:19" ht="15.75" customHeight="1">
      <c r="B62" s="23"/>
      <c r="D62" s="16"/>
      <c r="E62" s="13"/>
      <c r="F62" s="13"/>
      <c r="G62" s="13"/>
      <c r="H62" s="13"/>
      <c r="I62" s="14"/>
      <c r="J62" s="19"/>
      <c r="K62" s="19"/>
      <c r="L62" s="19"/>
      <c r="M62" s="19"/>
      <c r="N62" s="19"/>
      <c r="O62" s="19"/>
      <c r="Q62" s="13"/>
      <c r="R62" s="13"/>
      <c r="S62" s="15"/>
    </row>
    <row r="63" spans="2:19" s="23" customFormat="1" ht="15.75" customHeight="1">
      <c r="B63" s="1" t="s">
        <v>56</v>
      </c>
      <c r="D63" s="16" t="s">
        <v>57</v>
      </c>
      <c r="E63" s="20">
        <v>0</v>
      </c>
      <c r="F63" s="20">
        <v>-12301000</v>
      </c>
      <c r="G63" s="20">
        <v>0</v>
      </c>
      <c r="H63" s="20">
        <f>G63</f>
        <v>0</v>
      </c>
      <c r="I63" s="21">
        <f>H63+F63</f>
        <v>-12301000</v>
      </c>
      <c r="J63" s="22">
        <f>'Jun 2020 - ROO Table 3'!E63</f>
        <v>-1552000</v>
      </c>
      <c r="K63" s="22">
        <f>'Jun 2020 - ROO Table 3'!I63</f>
        <v>0</v>
      </c>
      <c r="L63" s="22">
        <f>'Jun 2020 - ROO Table 3'!M63</f>
        <v>0</v>
      </c>
      <c r="M63" s="22">
        <f>'Jun 2020 - ROO Table 3'!Q63</f>
        <v>0</v>
      </c>
      <c r="N63" s="22">
        <f>K63+L63+M63</f>
        <v>0</v>
      </c>
      <c r="O63" s="22">
        <f>N63+J63</f>
        <v>-1552000</v>
      </c>
      <c r="Q63" s="24"/>
      <c r="R63" s="24"/>
      <c r="S63" s="25"/>
    </row>
    <row r="64" spans="2:19" ht="15.75" customHeight="1">
      <c r="B64" s="23"/>
      <c r="D64" s="16"/>
      <c r="E64" s="13"/>
      <c r="F64" s="13"/>
      <c r="G64" s="13"/>
      <c r="H64" s="13"/>
      <c r="I64" s="37"/>
      <c r="J64" s="19"/>
      <c r="K64" s="19"/>
      <c r="L64" s="19"/>
      <c r="M64" s="19"/>
      <c r="N64" s="19"/>
      <c r="O64" s="13"/>
      <c r="Q64" s="13"/>
      <c r="R64" s="13"/>
      <c r="S64" s="15"/>
    </row>
    <row r="65" spans="1:19" ht="15.75" customHeight="1">
      <c r="B65" s="29" t="s">
        <v>6</v>
      </c>
      <c r="C65" s="30"/>
      <c r="D65" s="31"/>
      <c r="E65" s="32">
        <f t="shared" ref="E65:O65" si="19">+E42+E45+E48+E52+E54+SUM(E56:E63)</f>
        <v>18601.333333333303</v>
      </c>
      <c r="F65" s="32">
        <f t="shared" si="19"/>
        <v>1512427747</v>
      </c>
      <c r="G65" s="32">
        <f t="shared" si="19"/>
        <v>8546913.6793346889</v>
      </c>
      <c r="H65" s="32">
        <f t="shared" si="19"/>
        <v>8546913.6793346889</v>
      </c>
      <c r="I65" s="33">
        <f t="shared" si="19"/>
        <v>1520974660.6793346</v>
      </c>
      <c r="J65" s="35">
        <f t="shared" si="19"/>
        <v>109796049.08000001</v>
      </c>
      <c r="K65" s="35">
        <f t="shared" si="19"/>
        <v>17289408.864824306</v>
      </c>
      <c r="L65" s="35">
        <f t="shared" si="19"/>
        <v>0</v>
      </c>
      <c r="M65" s="35">
        <f t="shared" si="19"/>
        <v>0</v>
      </c>
      <c r="N65" s="35">
        <f t="shared" si="19"/>
        <v>17289408.864824306</v>
      </c>
      <c r="O65" s="35">
        <f t="shared" si="19"/>
        <v>127085457.94482431</v>
      </c>
      <c r="Q65" s="13"/>
      <c r="R65" s="13"/>
      <c r="S65" s="15"/>
    </row>
    <row r="66" spans="1:19" ht="15.75" customHeight="1">
      <c r="D66" s="16"/>
      <c r="E66" s="17"/>
      <c r="F66" s="17"/>
      <c r="G66" s="17"/>
      <c r="H66" s="17"/>
      <c r="I66" s="18"/>
      <c r="J66" s="19"/>
      <c r="K66" s="19"/>
      <c r="L66" s="19"/>
      <c r="M66" s="19"/>
      <c r="N66" s="19"/>
      <c r="O66" s="19" t="s">
        <v>65</v>
      </c>
      <c r="S66" s="15"/>
    </row>
    <row r="67" spans="1:19" ht="15.75" customHeight="1">
      <c r="A67" s="10" t="s">
        <v>73</v>
      </c>
      <c r="B67" s="10"/>
      <c r="D67" s="5" t="s">
        <v>282</v>
      </c>
      <c r="E67" s="13"/>
      <c r="F67" s="13"/>
      <c r="G67" s="13"/>
      <c r="H67" s="13"/>
      <c r="I67" s="14"/>
      <c r="J67" s="19"/>
      <c r="K67" s="19"/>
      <c r="L67" s="19"/>
      <c r="M67" s="19"/>
      <c r="N67" s="19"/>
      <c r="O67" s="13" t="s">
        <v>65</v>
      </c>
      <c r="Q67" s="13"/>
      <c r="R67" s="13"/>
      <c r="S67" s="15"/>
    </row>
    <row r="68" spans="1:19" ht="15.75" customHeight="1">
      <c r="B68" s="36" t="s">
        <v>60</v>
      </c>
      <c r="D68" s="16">
        <v>24</v>
      </c>
      <c r="E68" s="17">
        <v>368.33333333333297</v>
      </c>
      <c r="F68" s="17">
        <v>15103957</v>
      </c>
      <c r="G68" s="17">
        <v>0</v>
      </c>
      <c r="H68" s="17">
        <f>G68</f>
        <v>0</v>
      </c>
      <c r="I68" s="18">
        <f>H68+F68</f>
        <v>15103957</v>
      </c>
      <c r="J68" s="19">
        <f>'Jun 2020 - ROO Table 3'!E68</f>
        <v>1379100.99</v>
      </c>
      <c r="K68" s="19">
        <f>'Jun 2020 - ROO Table 3'!I68</f>
        <v>57497.672869999995</v>
      </c>
      <c r="L68" s="19">
        <f>'Jun 2020 - ROO Table 3'!M68</f>
        <v>0</v>
      </c>
      <c r="M68" s="19">
        <f>'Jun 2020 - ROO Table 3'!Q68</f>
        <v>0</v>
      </c>
      <c r="N68" s="19">
        <f>K68+L68+M68</f>
        <v>57497.672869999995</v>
      </c>
      <c r="O68" s="19">
        <f>N68+J68</f>
        <v>1436598.6628699999</v>
      </c>
      <c r="Q68" s="13"/>
      <c r="R68" s="13"/>
      <c r="S68" s="15"/>
    </row>
    <row r="69" spans="1:19" s="23" customFormat="1" ht="15.75" customHeight="1">
      <c r="B69" s="36" t="s">
        <v>61</v>
      </c>
      <c r="D69" s="16" t="s">
        <v>62</v>
      </c>
      <c r="E69" s="17">
        <v>4</v>
      </c>
      <c r="F69" s="17">
        <v>33312</v>
      </c>
      <c r="G69" s="17">
        <v>0</v>
      </c>
      <c r="H69" s="17">
        <f>G69</f>
        <v>0</v>
      </c>
      <c r="I69" s="18">
        <f>H69+F69</f>
        <v>33312</v>
      </c>
      <c r="J69" s="19">
        <f>'Jun 2020 - ROO Table 3'!E69</f>
        <v>8671.15</v>
      </c>
      <c r="K69" s="19">
        <f>'Jun 2020 - ROO Table 3'!I69</f>
        <v>0</v>
      </c>
      <c r="L69" s="19">
        <f>'Jun 2020 - ROO Table 3'!M69</f>
        <v>0</v>
      </c>
      <c r="M69" s="19">
        <f>'Jun 2020 - ROO Table 3'!Q69</f>
        <v>0</v>
      </c>
      <c r="N69" s="19">
        <f>K69+L69+M69</f>
        <v>0</v>
      </c>
      <c r="O69" s="19">
        <f>N69+J69</f>
        <v>8671.15</v>
      </c>
      <c r="Q69" s="24"/>
      <c r="R69" s="24"/>
      <c r="S69" s="25"/>
    </row>
    <row r="70" spans="1:19" ht="15.75" customHeight="1">
      <c r="B70" s="36" t="s">
        <v>63</v>
      </c>
      <c r="C70" s="23"/>
      <c r="D70" s="16" t="s">
        <v>64</v>
      </c>
      <c r="E70" s="20">
        <v>1</v>
      </c>
      <c r="F70" s="20">
        <v>3646</v>
      </c>
      <c r="G70" s="20">
        <v>0</v>
      </c>
      <c r="H70" s="20">
        <f>G70</f>
        <v>0</v>
      </c>
      <c r="I70" s="21">
        <f>H70+F70</f>
        <v>3646</v>
      </c>
      <c r="J70" s="22">
        <f>'Jun 2020 - ROO Table 3'!E70</f>
        <v>1001.49</v>
      </c>
      <c r="K70" s="22">
        <f>'Jun 2020 - ROO Table 3'!I70</f>
        <v>28.23</v>
      </c>
      <c r="L70" s="22">
        <f>'Jun 2020 - ROO Table 3'!M70</f>
        <v>0</v>
      </c>
      <c r="M70" s="22">
        <f>'Jun 2020 - ROO Table 3'!Q70</f>
        <v>0</v>
      </c>
      <c r="N70" s="22">
        <f>K70+L70+M70</f>
        <v>28.23</v>
      </c>
      <c r="O70" s="22">
        <f>N70+J70</f>
        <v>1029.72</v>
      </c>
      <c r="Q70" s="13"/>
      <c r="R70" s="13"/>
      <c r="S70" s="15"/>
    </row>
    <row r="71" spans="1:19" ht="15.75" customHeight="1">
      <c r="B71" s="1" t="s">
        <v>33</v>
      </c>
      <c r="D71" s="16"/>
      <c r="E71" s="17">
        <f>SUM(E68:E70)</f>
        <v>373.33333333333297</v>
      </c>
      <c r="F71" s="17">
        <f>SUM(F68:F70)</f>
        <v>15140915</v>
      </c>
      <c r="G71" s="17">
        <f t="shared" ref="G71:O71" si="20">SUM(G68:G70)</f>
        <v>0</v>
      </c>
      <c r="H71" s="17">
        <f t="shared" si="20"/>
        <v>0</v>
      </c>
      <c r="I71" s="18">
        <f t="shared" si="20"/>
        <v>15140915</v>
      </c>
      <c r="J71" s="19">
        <f t="shared" si="20"/>
        <v>1388773.63</v>
      </c>
      <c r="K71" s="19">
        <f t="shared" si="20"/>
        <v>57525.902869999998</v>
      </c>
      <c r="L71" s="19">
        <f t="shared" si="20"/>
        <v>0</v>
      </c>
      <c r="M71" s="19">
        <f>SUM(M68:M70)</f>
        <v>0</v>
      </c>
      <c r="N71" s="19">
        <f t="shared" si="20"/>
        <v>57525.902869999998</v>
      </c>
      <c r="O71" s="19">
        <f t="shared" si="20"/>
        <v>1446299.5328699998</v>
      </c>
      <c r="S71" s="15"/>
    </row>
    <row r="72" spans="1:19" ht="15.75" customHeight="1">
      <c r="D72" s="16"/>
      <c r="E72" s="13"/>
      <c r="F72" s="13"/>
      <c r="G72" s="13" t="s">
        <v>65</v>
      </c>
      <c r="H72" s="13" t="s">
        <v>65</v>
      </c>
      <c r="I72" s="14" t="s">
        <v>65</v>
      </c>
      <c r="J72" s="19" t="s">
        <v>65</v>
      </c>
      <c r="K72" s="19" t="s">
        <v>65</v>
      </c>
      <c r="L72" s="19" t="s">
        <v>65</v>
      </c>
      <c r="M72" s="19" t="s">
        <v>65</v>
      </c>
      <c r="N72" s="19"/>
      <c r="O72" s="13"/>
      <c r="Q72" s="13"/>
      <c r="R72" s="13"/>
      <c r="S72" s="15"/>
    </row>
    <row r="73" spans="1:19" s="23" customFormat="1" ht="15.75" customHeight="1">
      <c r="B73" s="36" t="s">
        <v>66</v>
      </c>
      <c r="C73" s="1"/>
      <c r="D73" s="16">
        <v>36</v>
      </c>
      <c r="E73" s="20">
        <v>103.3333333333333</v>
      </c>
      <c r="F73" s="20">
        <v>96647654</v>
      </c>
      <c r="G73" s="20">
        <v>0</v>
      </c>
      <c r="H73" s="20">
        <f>G73</f>
        <v>0</v>
      </c>
      <c r="I73" s="21">
        <f>H73+F73</f>
        <v>96647654</v>
      </c>
      <c r="J73" s="22">
        <f>'Jun 2020 - ROO Table 3'!E73</f>
        <v>7731572.9900000002</v>
      </c>
      <c r="K73" s="22">
        <f>'Jun 2020 - ROO Table 3'!I73</f>
        <v>388069.97517999989</v>
      </c>
      <c r="L73" s="22">
        <f>'Jun 2020 - ROO Table 3'!M73</f>
        <v>0</v>
      </c>
      <c r="M73" s="22">
        <f>'Jun 2020 - ROO Table 3'!Q73</f>
        <v>0</v>
      </c>
      <c r="N73" s="22">
        <f>K73+L73+M73</f>
        <v>388069.97517999989</v>
      </c>
      <c r="O73" s="22">
        <f>N73+J73</f>
        <v>8119642.9651800003</v>
      </c>
      <c r="Q73" s="24"/>
      <c r="R73" s="24"/>
      <c r="S73" s="25"/>
    </row>
    <row r="74" spans="1:19" ht="15.75" customHeight="1">
      <c r="B74" s="1" t="s">
        <v>33</v>
      </c>
      <c r="D74" s="16"/>
      <c r="E74" s="17">
        <f>SUM(E73:E73)</f>
        <v>103.3333333333333</v>
      </c>
      <c r="F74" s="17">
        <f>SUM(F73:F73)</f>
        <v>96647654</v>
      </c>
      <c r="G74" s="17">
        <v>0</v>
      </c>
      <c r="H74" s="17">
        <v>0</v>
      </c>
      <c r="I74" s="18">
        <f>SUM(I73)</f>
        <v>96647654</v>
      </c>
      <c r="J74" s="19">
        <f>SUM(J73)</f>
        <v>7731572.9900000002</v>
      </c>
      <c r="K74" s="19">
        <f>SUM(K73)</f>
        <v>388069.97517999989</v>
      </c>
      <c r="L74" s="19">
        <f>SUM(L73:L73)</f>
        <v>0</v>
      </c>
      <c r="M74" s="19">
        <f>SUM(M73:M73)</f>
        <v>0</v>
      </c>
      <c r="N74" s="19">
        <f>SUM(N73)</f>
        <v>388069.97517999989</v>
      </c>
      <c r="O74" s="19">
        <f>SUM(O73)</f>
        <v>8119642.9651800003</v>
      </c>
      <c r="Q74" s="13"/>
      <c r="R74" s="13"/>
      <c r="S74" s="15"/>
    </row>
    <row r="75" spans="1:19" ht="15.75" customHeight="1">
      <c r="D75" s="16"/>
      <c r="E75" s="13"/>
      <c r="F75" s="13"/>
      <c r="G75" s="13"/>
      <c r="H75" s="13"/>
      <c r="I75" s="14"/>
      <c r="J75" s="19"/>
      <c r="K75" s="19"/>
      <c r="L75" s="19"/>
      <c r="M75" s="19"/>
      <c r="N75" s="19"/>
      <c r="O75" s="13"/>
      <c r="Q75" s="13"/>
      <c r="R75" s="13"/>
      <c r="S75" s="15"/>
    </row>
    <row r="76" spans="1:19" ht="15.75" customHeight="1">
      <c r="B76" s="36" t="s">
        <v>75</v>
      </c>
      <c r="C76" s="23"/>
      <c r="D76" s="16">
        <v>47</v>
      </c>
      <c r="E76" s="17">
        <v>1</v>
      </c>
      <c r="F76" s="17">
        <v>1737950</v>
      </c>
      <c r="G76" s="17">
        <v>0</v>
      </c>
      <c r="H76" s="17">
        <f>G76</f>
        <v>0</v>
      </c>
      <c r="I76" s="18">
        <f>H76+F76</f>
        <v>1737950</v>
      </c>
      <c r="J76" s="19">
        <f>'Jun 2020 - ROO Table 3'!E76</f>
        <v>307582.31</v>
      </c>
      <c r="K76" s="19">
        <f>'Jun 2020 - ROO Table 3'!I76</f>
        <v>1607.7275</v>
      </c>
      <c r="L76" s="19">
        <f>'Jun 2020 - ROO Table 3'!M76</f>
        <v>0</v>
      </c>
      <c r="M76" s="19">
        <f>'Jun 2020 - ROO Table 3'!Q76</f>
        <v>0</v>
      </c>
      <c r="N76" s="19">
        <f>K76+L76+M76</f>
        <v>1607.7275</v>
      </c>
      <c r="O76" s="19">
        <f>N76+J76</f>
        <v>309190.03749999998</v>
      </c>
      <c r="Q76" s="13"/>
      <c r="R76" s="13"/>
      <c r="S76" s="15"/>
    </row>
    <row r="77" spans="1:19" ht="15.75" customHeight="1">
      <c r="B77" s="36" t="s">
        <v>76</v>
      </c>
      <c r="C77" s="23"/>
      <c r="D77" s="16" t="s">
        <v>77</v>
      </c>
      <c r="E77" s="17">
        <v>0</v>
      </c>
      <c r="F77" s="17">
        <v>0</v>
      </c>
      <c r="G77" s="17">
        <v>0</v>
      </c>
      <c r="H77" s="17">
        <f>G77</f>
        <v>0</v>
      </c>
      <c r="I77" s="18">
        <f>H77+F77</f>
        <v>0</v>
      </c>
      <c r="J77" s="19">
        <f>'Jun 2020 - ROO Table 3'!E77</f>
        <v>0</v>
      </c>
      <c r="K77" s="19">
        <f>'Jun 2020 - ROO Table 3'!I77</f>
        <v>0</v>
      </c>
      <c r="L77" s="19">
        <f>'Jun 2020 - ROO Table 3'!M77</f>
        <v>0</v>
      </c>
      <c r="M77" s="19">
        <f>'Jun 2020 - ROO Table 3'!Q77</f>
        <v>0</v>
      </c>
      <c r="N77" s="19">
        <f>K77+L77+M77</f>
        <v>0</v>
      </c>
      <c r="O77" s="19">
        <f>N77+J77</f>
        <v>0</v>
      </c>
      <c r="Q77" s="13"/>
      <c r="R77" s="13"/>
      <c r="S77" s="15"/>
    </row>
    <row r="78" spans="1:19" ht="15.75" customHeight="1">
      <c r="B78" s="36" t="s">
        <v>67</v>
      </c>
      <c r="C78" s="23"/>
      <c r="D78" s="16" t="s">
        <v>68</v>
      </c>
      <c r="E78" s="20">
        <v>29.5</v>
      </c>
      <c r="F78" s="20">
        <v>683075500</v>
      </c>
      <c r="G78" s="20">
        <v>0</v>
      </c>
      <c r="H78" s="20">
        <f>G78</f>
        <v>0</v>
      </c>
      <c r="I78" s="21">
        <f>H78+F78</f>
        <v>683075500</v>
      </c>
      <c r="J78" s="22">
        <f>'Jun 2020 - ROO Table 3'!E78</f>
        <v>42759970.450000003</v>
      </c>
      <c r="K78" s="22">
        <f>'Jun 2020 - ROO Table 3'!I78</f>
        <v>655911.75499999977</v>
      </c>
      <c r="L78" s="22">
        <f>'Jun 2020 - ROO Table 3'!M78</f>
        <v>0</v>
      </c>
      <c r="M78" s="22">
        <f>'Jun 2020 - ROO Table 3'!Q78</f>
        <v>0</v>
      </c>
      <c r="N78" s="22">
        <f>K78+L78+M78</f>
        <v>655911.75499999977</v>
      </c>
      <c r="O78" s="22">
        <f>N78+J78</f>
        <v>43415882.205000006</v>
      </c>
      <c r="S78" s="15"/>
    </row>
    <row r="79" spans="1:19" ht="15.75" customHeight="1">
      <c r="B79" s="1" t="s">
        <v>33</v>
      </c>
      <c r="D79" s="16"/>
      <c r="E79" s="17">
        <f>SUM(E76:E78)</f>
        <v>30.5</v>
      </c>
      <c r="F79" s="17">
        <f>SUM(F76:F78)</f>
        <v>684813450</v>
      </c>
      <c r="G79" s="17">
        <f t="shared" ref="G79:O79" si="21">SUM(G76:G78)</f>
        <v>0</v>
      </c>
      <c r="H79" s="17">
        <f t="shared" si="21"/>
        <v>0</v>
      </c>
      <c r="I79" s="18">
        <f t="shared" si="21"/>
        <v>684813450</v>
      </c>
      <c r="J79" s="19">
        <f t="shared" si="21"/>
        <v>43067552.760000005</v>
      </c>
      <c r="K79" s="19">
        <f t="shared" si="21"/>
        <v>657519.48249999981</v>
      </c>
      <c r="L79" s="19">
        <f t="shared" si="21"/>
        <v>0</v>
      </c>
      <c r="M79" s="19">
        <f>SUM(M76:M78)</f>
        <v>0</v>
      </c>
      <c r="N79" s="19">
        <f t="shared" si="21"/>
        <v>657519.48249999981</v>
      </c>
      <c r="O79" s="19">
        <f t="shared" si="21"/>
        <v>43725072.242500007</v>
      </c>
      <c r="Q79" s="13"/>
      <c r="R79" s="13"/>
      <c r="S79" s="15"/>
    </row>
    <row r="80" spans="1:19" ht="15.75" customHeight="1">
      <c r="D80" s="16"/>
      <c r="E80" s="13"/>
      <c r="F80" s="13"/>
      <c r="G80" s="13"/>
      <c r="H80" s="17"/>
      <c r="I80" s="14"/>
      <c r="J80" s="19"/>
      <c r="K80" s="19"/>
      <c r="L80" s="19"/>
      <c r="M80" s="19"/>
      <c r="N80" s="19"/>
      <c r="O80" s="13"/>
      <c r="Q80" s="13"/>
      <c r="R80" s="13"/>
      <c r="S80" s="15"/>
    </row>
    <row r="81" spans="2:19" ht="15.75" customHeight="1">
      <c r="B81" s="36" t="s">
        <v>69</v>
      </c>
      <c r="D81" s="16" t="s">
        <v>70</v>
      </c>
      <c r="E81" s="20">
        <v>51</v>
      </c>
      <c r="F81" s="20">
        <v>123287</v>
      </c>
      <c r="G81" s="20">
        <v>0</v>
      </c>
      <c r="H81" s="20">
        <f>G81</f>
        <v>0</v>
      </c>
      <c r="I81" s="21">
        <f>H81+F81</f>
        <v>123287</v>
      </c>
      <c r="J81" s="22">
        <f>'Jun 2020 - ROO Table 3'!E81</f>
        <v>16702.66</v>
      </c>
      <c r="K81" s="22">
        <f>'Jun 2020 - ROO Table 3'!I81</f>
        <v>390.41619000000014</v>
      </c>
      <c r="L81" s="22">
        <f>'Jun 2020 - ROO Table 3'!M81</f>
        <v>0</v>
      </c>
      <c r="M81" s="22">
        <f>'Jun 2020 - ROO Table 3'!Q81</f>
        <v>0</v>
      </c>
      <c r="N81" s="22">
        <f>K81+L81+M81</f>
        <v>390.41619000000014</v>
      </c>
      <c r="O81" s="22">
        <f>N81+J81</f>
        <v>17093.07619</v>
      </c>
      <c r="Q81" s="13"/>
      <c r="R81" s="13"/>
      <c r="S81" s="15"/>
    </row>
    <row r="82" spans="2:19" ht="15.75" customHeight="1">
      <c r="B82" s="1" t="s">
        <v>33</v>
      </c>
      <c r="D82" s="16"/>
      <c r="E82" s="17">
        <f>SUM(E81:E81)</f>
        <v>51</v>
      </c>
      <c r="F82" s="17">
        <f>SUM(F81:F81)</f>
        <v>123287</v>
      </c>
      <c r="G82" s="17">
        <v>0</v>
      </c>
      <c r="H82" s="17">
        <v>0</v>
      </c>
      <c r="I82" s="18">
        <f>SUM(I81)</f>
        <v>123287</v>
      </c>
      <c r="J82" s="19">
        <f>SUM(J81)</f>
        <v>16702.66</v>
      </c>
      <c r="K82" s="19">
        <f>SUM(K81)</f>
        <v>390.41619000000014</v>
      </c>
      <c r="L82" s="19">
        <f>SUM(L81:L81)</f>
        <v>0</v>
      </c>
      <c r="M82" s="19">
        <f>SUM(M81:M81)</f>
        <v>0</v>
      </c>
      <c r="N82" s="19">
        <f>SUM(N81)</f>
        <v>390.41619000000014</v>
      </c>
      <c r="O82" s="19">
        <f>SUM(O81)</f>
        <v>17093.07619</v>
      </c>
      <c r="S82" s="15"/>
    </row>
    <row r="83" spans="2:19" ht="15.75" customHeight="1">
      <c r="D83" s="16"/>
      <c r="E83" s="13"/>
      <c r="F83" s="13"/>
      <c r="G83" s="13" t="s">
        <v>65</v>
      </c>
      <c r="H83" s="13" t="s">
        <v>65</v>
      </c>
      <c r="I83" s="14" t="s">
        <v>65</v>
      </c>
      <c r="J83" s="19" t="s">
        <v>65</v>
      </c>
      <c r="K83" s="19"/>
      <c r="L83" s="19"/>
      <c r="M83" s="19"/>
      <c r="N83" s="19"/>
      <c r="O83" s="13"/>
      <c r="Q83" s="13"/>
      <c r="R83" s="13"/>
      <c r="S83" s="15"/>
    </row>
    <row r="84" spans="2:19" s="23" customFormat="1" ht="15.75" customHeight="1">
      <c r="B84" s="1" t="s">
        <v>36</v>
      </c>
      <c r="D84" s="16" t="s">
        <v>37</v>
      </c>
      <c r="E84" s="20">
        <v>0</v>
      </c>
      <c r="F84" s="20">
        <v>0</v>
      </c>
      <c r="G84" s="20">
        <v>0</v>
      </c>
      <c r="H84" s="20">
        <f>G84</f>
        <v>0</v>
      </c>
      <c r="I84" s="21">
        <f>H84+F84</f>
        <v>0</v>
      </c>
      <c r="J84" s="22">
        <f>'Jun 2020 - ROO Table 3'!E84</f>
        <v>47833.229999999996</v>
      </c>
      <c r="K84" s="22">
        <f>'Jun 2020 - ROO Table 3'!I84</f>
        <v>0</v>
      </c>
      <c r="L84" s="22">
        <f>'Jun 2020 - ROO Table 3'!M84</f>
        <v>0</v>
      </c>
      <c r="M84" s="22">
        <f>'Jun 2020 - ROO Table 3'!Q84</f>
        <v>0</v>
      </c>
      <c r="N84" s="22">
        <f>K84+L84+M84</f>
        <v>0</v>
      </c>
      <c r="O84" s="22">
        <f>N84+J84</f>
        <v>47833.229999999996</v>
      </c>
      <c r="Q84" s="24"/>
      <c r="R84" s="24"/>
      <c r="S84" s="25"/>
    </row>
    <row r="85" spans="2:19" s="23" customFormat="1" ht="15.75" customHeight="1">
      <c r="B85" s="1"/>
      <c r="D85" s="16"/>
      <c r="E85" s="20"/>
      <c r="F85" s="20"/>
      <c r="G85" s="20"/>
      <c r="H85" s="20"/>
      <c r="I85" s="21"/>
      <c r="J85" s="22"/>
      <c r="K85" s="22"/>
      <c r="L85" s="22"/>
      <c r="M85" s="22"/>
      <c r="N85" s="22"/>
      <c r="O85" s="22"/>
      <c r="Q85" s="24"/>
      <c r="R85" s="24"/>
      <c r="S85" s="25"/>
    </row>
    <row r="86" spans="2:19" ht="15.75" customHeight="1">
      <c r="B86" s="1" t="s">
        <v>40</v>
      </c>
      <c r="D86" s="16" t="s">
        <v>41</v>
      </c>
      <c r="E86" s="20">
        <v>0</v>
      </c>
      <c r="F86" s="20">
        <v>0</v>
      </c>
      <c r="G86" s="20">
        <v>0</v>
      </c>
      <c r="H86" s="20">
        <f t="shared" ref="H86:H91" si="22">G86</f>
        <v>0</v>
      </c>
      <c r="I86" s="21">
        <f t="shared" ref="I86:I91" si="23">H86+F86</f>
        <v>0</v>
      </c>
      <c r="J86" s="22">
        <f>'Jun 2020 - ROO Table 3'!E86</f>
        <v>-1342730.94</v>
      </c>
      <c r="K86" s="22">
        <f>'Jun 2020 - ROO Table 3'!I86</f>
        <v>1342730.94</v>
      </c>
      <c r="L86" s="22">
        <f>'Jun 2020 - ROO Table 3'!M86</f>
        <v>0</v>
      </c>
      <c r="M86" s="22">
        <f>'Jun 2020 - ROO Table 3'!Q86</f>
        <v>0</v>
      </c>
      <c r="N86" s="22">
        <f t="shared" ref="N86:N91" si="24">K86+L86+M86</f>
        <v>1342730.94</v>
      </c>
      <c r="O86" s="22">
        <f t="shared" ref="O86:O91" si="25">N86+J86</f>
        <v>0</v>
      </c>
      <c r="Q86" s="13"/>
      <c r="R86" s="13"/>
      <c r="S86" s="15"/>
    </row>
    <row r="87" spans="2:19" s="23" customFormat="1" ht="15.75" customHeight="1">
      <c r="B87" s="1" t="s">
        <v>48</v>
      </c>
      <c r="D87" s="16" t="s">
        <v>49</v>
      </c>
      <c r="E87" s="20">
        <v>0</v>
      </c>
      <c r="F87" s="20">
        <v>0</v>
      </c>
      <c r="G87" s="20">
        <v>0</v>
      </c>
      <c r="H87" s="20">
        <f t="shared" si="22"/>
        <v>0</v>
      </c>
      <c r="I87" s="21">
        <f t="shared" si="23"/>
        <v>0</v>
      </c>
      <c r="J87" s="22">
        <f>'Jun 2020 - ROO Table 3'!E87</f>
        <v>1683397.1</v>
      </c>
      <c r="K87" s="22">
        <f>'Jun 2020 - ROO Table 3'!I87</f>
        <v>-1683397.1</v>
      </c>
      <c r="L87" s="22">
        <f>'Jun 2020 - ROO Table 3'!M87</f>
        <v>0</v>
      </c>
      <c r="M87" s="22">
        <f>'Jun 2020 - ROO Table 3'!Q87</f>
        <v>0</v>
      </c>
      <c r="N87" s="22">
        <f t="shared" si="24"/>
        <v>-1683397.1</v>
      </c>
      <c r="O87" s="22">
        <f t="shared" si="25"/>
        <v>0</v>
      </c>
      <c r="Q87" s="24"/>
      <c r="R87" s="24"/>
      <c r="S87" s="25"/>
    </row>
    <row r="88" spans="2:19" s="23" customFormat="1" ht="15.75" customHeight="1">
      <c r="B88" s="1" t="s">
        <v>50</v>
      </c>
      <c r="D88" s="16" t="s">
        <v>51</v>
      </c>
      <c r="E88" s="20">
        <v>8.3333333333333301E-2</v>
      </c>
      <c r="F88" s="20">
        <v>0</v>
      </c>
      <c r="G88" s="20">
        <v>0</v>
      </c>
      <c r="H88" s="20">
        <f t="shared" si="22"/>
        <v>0</v>
      </c>
      <c r="I88" s="21">
        <f t="shared" si="23"/>
        <v>0</v>
      </c>
      <c r="J88" s="22">
        <f>'Jun 2020 - ROO Table 3'!E88</f>
        <v>11.9</v>
      </c>
      <c r="K88" s="22">
        <f>'Jun 2020 - ROO Table 3'!I88</f>
        <v>-11.9</v>
      </c>
      <c r="L88" s="22">
        <f>'Jun 2020 - ROO Table 3'!M88</f>
        <v>0</v>
      </c>
      <c r="M88" s="22">
        <f>'Jun 2020 - ROO Table 3'!Q88</f>
        <v>0</v>
      </c>
      <c r="N88" s="22">
        <f t="shared" si="24"/>
        <v>-11.9</v>
      </c>
      <c r="O88" s="22">
        <f t="shared" si="25"/>
        <v>0</v>
      </c>
      <c r="Q88" s="24"/>
      <c r="R88" s="24"/>
      <c r="S88" s="25"/>
    </row>
    <row r="89" spans="2:19" s="23" customFormat="1" ht="15.75" customHeight="1">
      <c r="B89" s="1" t="s">
        <v>78</v>
      </c>
      <c r="D89" s="16" t="s">
        <v>53</v>
      </c>
      <c r="E89" s="20">
        <v>0</v>
      </c>
      <c r="F89" s="20">
        <v>0</v>
      </c>
      <c r="G89" s="20">
        <v>0</v>
      </c>
      <c r="H89" s="20">
        <f t="shared" si="22"/>
        <v>0</v>
      </c>
      <c r="I89" s="21">
        <f t="shared" si="23"/>
        <v>0</v>
      </c>
      <c r="J89" s="22">
        <f>'Jun 2020 - ROO Table 3'!E89</f>
        <v>-242.86</v>
      </c>
      <c r="K89" s="22">
        <f>'Jun 2020 - ROO Table 3'!I89</f>
        <v>242.86</v>
      </c>
      <c r="L89" s="22">
        <f>'Jun 2020 - ROO Table 3'!M89</f>
        <v>0</v>
      </c>
      <c r="M89" s="22">
        <f>'Jun 2020 - ROO Table 3'!Q89</f>
        <v>0</v>
      </c>
      <c r="N89" s="22">
        <f t="shared" si="24"/>
        <v>242.86</v>
      </c>
      <c r="O89" s="22">
        <f t="shared" si="25"/>
        <v>0</v>
      </c>
      <c r="Q89" s="24"/>
      <c r="R89" s="24"/>
      <c r="S89" s="25"/>
    </row>
    <row r="90" spans="2:19" s="23" customFormat="1" ht="15.75" customHeight="1">
      <c r="B90" s="1" t="s">
        <v>266</v>
      </c>
      <c r="D90" s="16" t="s">
        <v>267</v>
      </c>
      <c r="E90" s="20">
        <v>0</v>
      </c>
      <c r="F90" s="20">
        <v>0</v>
      </c>
      <c r="G90" s="20">
        <v>0</v>
      </c>
      <c r="H90" s="20">
        <f t="shared" si="22"/>
        <v>0</v>
      </c>
      <c r="I90" s="21">
        <f t="shared" si="23"/>
        <v>0</v>
      </c>
      <c r="J90" s="22">
        <f>'Jun 2020 - ROO Table 3'!E90</f>
        <v>0</v>
      </c>
      <c r="K90" s="22">
        <f>'Jun 2020 - ROO Table 3'!I90</f>
        <v>0</v>
      </c>
      <c r="L90" s="22">
        <f>'Jun 2020 - ROO Table 3'!M90</f>
        <v>0</v>
      </c>
      <c r="M90" s="22">
        <f>'Jun 2020 - ROO Table 3'!Q90</f>
        <v>0</v>
      </c>
      <c r="N90" s="22">
        <f t="shared" si="24"/>
        <v>0</v>
      </c>
      <c r="O90" s="22">
        <f t="shared" si="25"/>
        <v>0</v>
      </c>
      <c r="Q90" s="24"/>
      <c r="R90" s="24"/>
      <c r="S90" s="25"/>
    </row>
    <row r="91" spans="2:19" s="23" customFormat="1" ht="15.75" customHeight="1">
      <c r="B91" s="1" t="s">
        <v>268</v>
      </c>
      <c r="D91" s="16" t="s">
        <v>269</v>
      </c>
      <c r="E91" s="20">
        <v>0</v>
      </c>
      <c r="F91" s="20">
        <v>0</v>
      </c>
      <c r="G91" s="20">
        <v>0</v>
      </c>
      <c r="H91" s="20">
        <f t="shared" si="22"/>
        <v>0</v>
      </c>
      <c r="I91" s="21">
        <f t="shared" si="23"/>
        <v>0</v>
      </c>
      <c r="J91" s="22">
        <f>'Jun 2020 - ROO Table 3'!E91</f>
        <v>-197603.57</v>
      </c>
      <c r="K91" s="22">
        <f>'Jun 2020 - ROO Table 3'!I91</f>
        <v>197603.57</v>
      </c>
      <c r="L91" s="22">
        <f>'Jun 2020 - ROO Table 3'!M91</f>
        <v>0</v>
      </c>
      <c r="M91" s="22">
        <f>'Jun 2020 - ROO Table 3'!Q91</f>
        <v>0</v>
      </c>
      <c r="N91" s="22">
        <f t="shared" si="24"/>
        <v>197603.57</v>
      </c>
      <c r="O91" s="22">
        <f t="shared" si="25"/>
        <v>0</v>
      </c>
      <c r="Q91" s="24"/>
      <c r="R91" s="24"/>
      <c r="S91" s="25"/>
    </row>
    <row r="92" spans="2:19" ht="15.75" customHeight="1">
      <c r="D92" s="16"/>
      <c r="E92" s="13"/>
      <c r="F92" s="13"/>
      <c r="G92" s="13"/>
      <c r="H92" s="13"/>
      <c r="I92" s="14"/>
      <c r="J92" s="19"/>
      <c r="K92" s="19"/>
      <c r="L92" s="19"/>
      <c r="M92" s="19"/>
      <c r="N92" s="19"/>
      <c r="O92" s="19"/>
      <c r="Q92" s="13"/>
      <c r="R92" s="13"/>
      <c r="S92" s="15"/>
    </row>
    <row r="93" spans="2:19" s="23" customFormat="1" ht="15.75" customHeight="1">
      <c r="B93" s="1" t="s">
        <v>56</v>
      </c>
      <c r="D93" s="16" t="s">
        <v>57</v>
      </c>
      <c r="E93" s="20">
        <v>0</v>
      </c>
      <c r="F93" s="20">
        <v>-18243000</v>
      </c>
      <c r="G93" s="20">
        <v>0</v>
      </c>
      <c r="H93" s="20">
        <f>G93</f>
        <v>0</v>
      </c>
      <c r="I93" s="21">
        <f>H93+F93</f>
        <v>-18243000</v>
      </c>
      <c r="J93" s="22">
        <f>'Jun 2020 - ROO Table 3'!E93</f>
        <v>-1252000</v>
      </c>
      <c r="K93" s="22">
        <f>'Jun 2020 - ROO Table 3'!I93</f>
        <v>0</v>
      </c>
      <c r="L93" s="22">
        <f>'Jun 2020 - ROO Table 3'!M93</f>
        <v>0</v>
      </c>
      <c r="M93" s="22">
        <f>'Jun 2020 - ROO Table 3'!Q93</f>
        <v>0</v>
      </c>
      <c r="N93" s="22">
        <f>K93+L93+M93</f>
        <v>0</v>
      </c>
      <c r="O93" s="22">
        <f>N93+J93</f>
        <v>-1252000</v>
      </c>
      <c r="Q93" s="24"/>
      <c r="R93" s="24"/>
      <c r="S93" s="25"/>
    </row>
    <row r="94" spans="2:19" ht="15.75" customHeight="1">
      <c r="B94" s="23"/>
      <c r="D94" s="16"/>
      <c r="E94" s="13"/>
      <c r="F94" s="13"/>
      <c r="G94" s="13"/>
      <c r="H94" s="13"/>
      <c r="I94" s="14"/>
      <c r="J94" s="19"/>
      <c r="K94" s="19"/>
      <c r="L94" s="19"/>
      <c r="M94" s="19"/>
      <c r="N94" s="19"/>
      <c r="O94" s="13"/>
      <c r="Q94" s="13"/>
      <c r="R94" s="13"/>
      <c r="S94" s="15"/>
    </row>
    <row r="95" spans="2:19" ht="15.75" customHeight="1">
      <c r="B95" s="29" t="s">
        <v>6</v>
      </c>
      <c r="C95" s="30"/>
      <c r="D95" s="31"/>
      <c r="E95" s="32">
        <f t="shared" ref="E95:O95" si="26">+E71+E74+E79+E82+E84+SUM(E86:E93)</f>
        <v>558.24999999999966</v>
      </c>
      <c r="F95" s="32">
        <f t="shared" si="26"/>
        <v>778482306</v>
      </c>
      <c r="G95" s="32">
        <f t="shared" si="26"/>
        <v>0</v>
      </c>
      <c r="H95" s="32">
        <f t="shared" si="26"/>
        <v>0</v>
      </c>
      <c r="I95" s="33">
        <f t="shared" si="26"/>
        <v>778482306</v>
      </c>
      <c r="J95" s="35">
        <f t="shared" si="26"/>
        <v>51143266.900000006</v>
      </c>
      <c r="K95" s="35">
        <f t="shared" si="26"/>
        <v>960674.14673999953</v>
      </c>
      <c r="L95" s="35">
        <f t="shared" si="26"/>
        <v>0</v>
      </c>
      <c r="M95" s="35">
        <f t="shared" si="26"/>
        <v>0</v>
      </c>
      <c r="N95" s="35">
        <f t="shared" si="26"/>
        <v>960674.14673999953</v>
      </c>
      <c r="O95" s="35">
        <f t="shared" si="26"/>
        <v>52103941.04674001</v>
      </c>
      <c r="Q95" s="13"/>
      <c r="R95" s="13"/>
      <c r="S95" s="15"/>
    </row>
    <row r="96" spans="2:19" ht="15.75" customHeight="1">
      <c r="D96" s="16"/>
      <c r="E96" s="13"/>
      <c r="F96" s="13"/>
      <c r="G96" s="13"/>
      <c r="H96" s="13"/>
      <c r="I96" s="14"/>
      <c r="J96" s="19" t="s">
        <v>65</v>
      </c>
      <c r="K96" s="13"/>
      <c r="L96" s="13"/>
      <c r="M96" s="13"/>
      <c r="N96" s="13"/>
      <c r="O96" s="13"/>
      <c r="Q96" s="13"/>
      <c r="R96" s="13"/>
      <c r="S96" s="15"/>
    </row>
    <row r="97" spans="1:19" ht="15.75" customHeight="1">
      <c r="A97" s="10" t="s">
        <v>79</v>
      </c>
      <c r="B97" s="36"/>
      <c r="D97" s="16"/>
      <c r="E97" s="13"/>
      <c r="F97" s="13"/>
      <c r="G97" s="13"/>
      <c r="H97" s="13"/>
      <c r="I97" s="14"/>
      <c r="J97" s="19"/>
      <c r="K97" s="19"/>
      <c r="L97" s="19"/>
      <c r="M97" s="19"/>
      <c r="N97" s="19"/>
      <c r="O97" s="19"/>
      <c r="S97" s="15"/>
    </row>
    <row r="98" spans="1:19" ht="15.75" customHeight="1">
      <c r="A98" s="10"/>
      <c r="B98" s="36"/>
      <c r="D98" s="5" t="s">
        <v>283</v>
      </c>
      <c r="E98" s="13"/>
      <c r="F98" s="13"/>
      <c r="G98" s="13"/>
      <c r="H98" s="13"/>
      <c r="I98" s="14"/>
      <c r="J98" s="19"/>
      <c r="K98" s="19"/>
      <c r="L98" s="19"/>
      <c r="M98" s="19"/>
      <c r="N98" s="19"/>
      <c r="O98" s="19"/>
      <c r="S98" s="15"/>
    </row>
    <row r="99" spans="1:19" ht="15.75" customHeight="1">
      <c r="B99" s="36" t="s">
        <v>81</v>
      </c>
      <c r="D99" s="16">
        <v>40</v>
      </c>
      <c r="E99" s="17">
        <v>2717.25</v>
      </c>
      <c r="F99" s="17">
        <v>97318341</v>
      </c>
      <c r="G99" s="17">
        <v>478040.90430000017</v>
      </c>
      <c r="H99" s="17">
        <f>G99</f>
        <v>478040.90430000017</v>
      </c>
      <c r="I99" s="18">
        <f>H99+F99</f>
        <v>97796381.904300004</v>
      </c>
      <c r="J99" s="19">
        <f>'Jun 2020 - ROO Table 3'!E99</f>
        <v>7340405.1399999997</v>
      </c>
      <c r="K99" s="19">
        <f>'Jun 2020 - ROO Table 3'!I99</f>
        <v>1726419.5594399997</v>
      </c>
      <c r="L99" s="19">
        <f>'Jun 2020 - ROO Table 3'!M99</f>
        <v>0</v>
      </c>
      <c r="M99" s="19">
        <f>'Jun 2020 - ROO Table 3'!Q99</f>
        <v>0</v>
      </c>
      <c r="N99" s="19">
        <f>K99+L99+M99</f>
        <v>1726419.5594399997</v>
      </c>
      <c r="O99" s="19">
        <f>N99+J99</f>
        <v>9066824.6994399987</v>
      </c>
      <c r="Q99" s="13"/>
      <c r="R99" s="13"/>
      <c r="S99" s="15"/>
    </row>
    <row r="100" spans="1:19" ht="15.75" customHeight="1">
      <c r="B100" s="36" t="s">
        <v>82</v>
      </c>
      <c r="D100" s="16" t="s">
        <v>83</v>
      </c>
      <c r="E100" s="20">
        <v>2445.6666666666702</v>
      </c>
      <c r="F100" s="20">
        <v>71059566</v>
      </c>
      <c r="G100" s="20">
        <v>0</v>
      </c>
      <c r="H100" s="20">
        <f>G100</f>
        <v>0</v>
      </c>
      <c r="I100" s="21">
        <f>H100+F100</f>
        <v>71059566</v>
      </c>
      <c r="J100" s="22">
        <f>'Jun 2020 - ROO Table 3'!E100</f>
        <v>5899783.9299999997</v>
      </c>
      <c r="K100" s="22">
        <f>'Jun 2020 - ROO Table 3'!I100</f>
        <v>0</v>
      </c>
      <c r="L100" s="22">
        <f>'Jun 2020 - ROO Table 3'!M100</f>
        <v>0</v>
      </c>
      <c r="M100" s="22">
        <f>'Jun 2020 - ROO Table 3'!Q100</f>
        <v>0</v>
      </c>
      <c r="N100" s="22">
        <f>K100+L100+M100</f>
        <v>0</v>
      </c>
      <c r="O100" s="22">
        <f>N100+J100</f>
        <v>5899783.9299999997</v>
      </c>
      <c r="Q100" s="13"/>
      <c r="R100" s="13"/>
      <c r="S100" s="15"/>
    </row>
    <row r="101" spans="1:19" ht="15.75" customHeight="1">
      <c r="B101" s="1" t="s">
        <v>33</v>
      </c>
      <c r="D101" s="16"/>
      <c r="E101" s="17">
        <f>SUM(E99:E100)</f>
        <v>5162.9166666666697</v>
      </c>
      <c r="F101" s="17">
        <f>SUM(F99:F100)</f>
        <v>168377907</v>
      </c>
      <c r="G101" s="17">
        <f t="shared" ref="G101:O101" si="27">SUM(G99:G100)</f>
        <v>478040.90430000017</v>
      </c>
      <c r="H101" s="17">
        <f t="shared" si="27"/>
        <v>478040.90430000017</v>
      </c>
      <c r="I101" s="18">
        <f t="shared" si="27"/>
        <v>168855947.9043</v>
      </c>
      <c r="J101" s="19">
        <f t="shared" si="27"/>
        <v>13240189.07</v>
      </c>
      <c r="K101" s="19">
        <f t="shared" si="27"/>
        <v>1726419.5594399997</v>
      </c>
      <c r="L101" s="19">
        <f>SUM(L99:L100)</f>
        <v>0</v>
      </c>
      <c r="M101" s="19">
        <f>SUM(M99:M100)</f>
        <v>0</v>
      </c>
      <c r="N101" s="19">
        <f t="shared" si="27"/>
        <v>1726419.5594399997</v>
      </c>
      <c r="O101" s="19">
        <f t="shared" si="27"/>
        <v>14966608.629439998</v>
      </c>
      <c r="Q101" s="13"/>
      <c r="R101" s="13"/>
      <c r="S101" s="15"/>
    </row>
    <row r="102" spans="1:19" s="23" customFormat="1" ht="15.75" customHeight="1">
      <c r="A102" s="1"/>
      <c r="B102" s="1"/>
      <c r="C102" s="1"/>
      <c r="D102" s="16"/>
      <c r="E102" s="13"/>
      <c r="F102" s="13"/>
      <c r="G102" s="13" t="s">
        <v>65</v>
      </c>
      <c r="H102" s="13" t="s">
        <v>65</v>
      </c>
      <c r="I102" s="14" t="s">
        <v>65</v>
      </c>
      <c r="J102" s="19" t="s">
        <v>65</v>
      </c>
      <c r="K102" s="19" t="s">
        <v>65</v>
      </c>
      <c r="L102" s="19" t="s">
        <v>65</v>
      </c>
      <c r="M102" s="19" t="s">
        <v>65</v>
      </c>
      <c r="N102" s="19"/>
      <c r="O102" s="13"/>
      <c r="P102" s="23" t="s">
        <v>65</v>
      </c>
      <c r="Q102" s="24"/>
      <c r="R102" s="24"/>
      <c r="S102" s="25"/>
    </row>
    <row r="103" spans="1:19" s="23" customFormat="1" ht="15.75" customHeight="1">
      <c r="B103" s="1" t="s">
        <v>36</v>
      </c>
      <c r="D103" s="16" t="s">
        <v>37</v>
      </c>
      <c r="E103" s="20">
        <v>0</v>
      </c>
      <c r="F103" s="20">
        <v>0</v>
      </c>
      <c r="G103" s="20">
        <v>0</v>
      </c>
      <c r="H103" s="20">
        <v>0</v>
      </c>
      <c r="I103" s="21">
        <f>H103+F103</f>
        <v>0</v>
      </c>
      <c r="J103" s="22">
        <f>'Jun 2020 - ROO Table 3'!E103</f>
        <v>184551.3</v>
      </c>
      <c r="K103" s="22">
        <f>'Jun 2020 - ROO Table 3'!I103</f>
        <v>0</v>
      </c>
      <c r="L103" s="22">
        <f>'Jun 2020 - ROO Table 3'!M103</f>
        <v>0</v>
      </c>
      <c r="M103" s="22">
        <f>'Jun 2020 - ROO Table 3'!Q103</f>
        <v>0</v>
      </c>
      <c r="N103" s="22">
        <f>K103+L103+M103</f>
        <v>0</v>
      </c>
      <c r="O103" s="22">
        <f>N103+J103</f>
        <v>184551.3</v>
      </c>
      <c r="Q103" s="24"/>
      <c r="R103" s="24"/>
      <c r="S103" s="25"/>
    </row>
    <row r="104" spans="1:19" s="23" customFormat="1" ht="15.75" customHeight="1">
      <c r="B104" s="1"/>
      <c r="D104" s="16"/>
      <c r="E104" s="20"/>
      <c r="F104" s="20"/>
      <c r="G104" s="20"/>
      <c r="H104" s="20"/>
      <c r="I104" s="21"/>
      <c r="J104" s="22"/>
      <c r="K104" s="22"/>
      <c r="L104" s="22"/>
      <c r="M104" s="22"/>
      <c r="N104" s="22"/>
      <c r="O104" s="22"/>
      <c r="Q104" s="24"/>
      <c r="R104" s="24"/>
      <c r="S104" s="25"/>
    </row>
    <row r="105" spans="1:19" s="23" customFormat="1" ht="15.75" customHeight="1">
      <c r="B105" s="1" t="s">
        <v>84</v>
      </c>
      <c r="D105" s="16" t="s">
        <v>85</v>
      </c>
      <c r="E105" s="20">
        <v>0</v>
      </c>
      <c r="F105" s="20">
        <v>0</v>
      </c>
      <c r="G105" s="20">
        <v>0</v>
      </c>
      <c r="H105" s="20">
        <v>0</v>
      </c>
      <c r="I105" s="21">
        <f t="shared" ref="I105:I112" si="28">H105+F105</f>
        <v>0</v>
      </c>
      <c r="J105" s="22">
        <f>'Jun 2020 - ROO Table 3'!E105</f>
        <v>-132000</v>
      </c>
      <c r="K105" s="22">
        <f>'Jun 2020 - ROO Table 3'!I105</f>
        <v>132000</v>
      </c>
      <c r="L105" s="22">
        <f>'Jun 2020 - ROO Table 3'!M105</f>
        <v>0</v>
      </c>
      <c r="M105" s="22">
        <f>'Jun 2020 - ROO Table 3'!Q105</f>
        <v>0</v>
      </c>
      <c r="N105" s="22">
        <f t="shared" ref="N105:N112" si="29">K105+L105+M105</f>
        <v>132000</v>
      </c>
      <c r="O105" s="22">
        <f t="shared" ref="O105:O112" si="30">N105+J105</f>
        <v>0</v>
      </c>
      <c r="Q105" s="24"/>
      <c r="R105" s="24"/>
      <c r="S105" s="25"/>
    </row>
    <row r="106" spans="1:19" ht="15.75" customHeight="1">
      <c r="B106" s="1" t="s">
        <v>40</v>
      </c>
      <c r="D106" s="16" t="s">
        <v>41</v>
      </c>
      <c r="E106" s="20">
        <v>0</v>
      </c>
      <c r="F106" s="20">
        <v>0</v>
      </c>
      <c r="G106" s="20">
        <v>0</v>
      </c>
      <c r="H106" s="20">
        <v>0</v>
      </c>
      <c r="I106" s="21">
        <f t="shared" si="28"/>
        <v>0</v>
      </c>
      <c r="J106" s="22">
        <f>'Jun 2020 - ROO Table 3'!E106</f>
        <v>-363297.7</v>
      </c>
      <c r="K106" s="22">
        <f>'Jun 2020 - ROO Table 3'!I106</f>
        <v>363297.7</v>
      </c>
      <c r="L106" s="22">
        <f>'Jun 2020 - ROO Table 3'!M106</f>
        <v>0</v>
      </c>
      <c r="M106" s="22">
        <f>'Jun 2020 - ROO Table 3'!Q106</f>
        <v>0</v>
      </c>
      <c r="N106" s="22">
        <f t="shared" si="29"/>
        <v>363297.7</v>
      </c>
      <c r="O106" s="22">
        <f t="shared" si="30"/>
        <v>0</v>
      </c>
      <c r="Q106" s="13"/>
      <c r="R106" s="13"/>
      <c r="S106" s="15"/>
    </row>
    <row r="107" spans="1:19" s="23" customFormat="1" ht="15.75" customHeight="1">
      <c r="B107" s="1" t="s">
        <v>48</v>
      </c>
      <c r="D107" s="16" t="s">
        <v>49</v>
      </c>
      <c r="E107" s="20">
        <v>0</v>
      </c>
      <c r="F107" s="20">
        <v>0</v>
      </c>
      <c r="G107" s="20">
        <v>0</v>
      </c>
      <c r="H107" s="20">
        <v>0</v>
      </c>
      <c r="I107" s="21">
        <f t="shared" si="28"/>
        <v>0</v>
      </c>
      <c r="J107" s="22">
        <f>'Jun 2020 - ROO Table 3'!E107</f>
        <v>447812.01</v>
      </c>
      <c r="K107" s="22">
        <f>'Jun 2020 - ROO Table 3'!I107</f>
        <v>-447812.01</v>
      </c>
      <c r="L107" s="22">
        <f>'Jun 2020 - ROO Table 3'!M107</f>
        <v>0</v>
      </c>
      <c r="M107" s="22">
        <f>'Jun 2020 - ROO Table 3'!Q107</f>
        <v>0</v>
      </c>
      <c r="N107" s="22">
        <f t="shared" si="29"/>
        <v>-447812.01</v>
      </c>
      <c r="O107" s="22">
        <f t="shared" si="30"/>
        <v>0</v>
      </c>
      <c r="Q107" s="24"/>
      <c r="R107" s="24"/>
      <c r="S107" s="25"/>
    </row>
    <row r="108" spans="1:19" s="23" customFormat="1" ht="15.75" customHeight="1">
      <c r="B108" s="1" t="s">
        <v>50</v>
      </c>
      <c r="D108" s="16" t="s">
        <v>51</v>
      </c>
      <c r="E108" s="20">
        <v>0</v>
      </c>
      <c r="F108" s="20">
        <v>0</v>
      </c>
      <c r="G108" s="20">
        <v>0</v>
      </c>
      <c r="H108" s="20">
        <v>0</v>
      </c>
      <c r="I108" s="21">
        <f t="shared" si="28"/>
        <v>0</v>
      </c>
      <c r="J108" s="22">
        <f>'Jun 2020 - ROO Table 3'!E108</f>
        <v>1046.21</v>
      </c>
      <c r="K108" s="22">
        <f>'Jun 2020 - ROO Table 3'!I108</f>
        <v>-1046.21</v>
      </c>
      <c r="L108" s="22">
        <f>'Jun 2020 - ROO Table 3'!M108</f>
        <v>0</v>
      </c>
      <c r="M108" s="22">
        <f>'Jun 2020 - ROO Table 3'!Q108</f>
        <v>0</v>
      </c>
      <c r="N108" s="22">
        <f t="shared" si="29"/>
        <v>-1046.21</v>
      </c>
      <c r="O108" s="22">
        <f t="shared" si="30"/>
        <v>0</v>
      </c>
      <c r="Q108" s="24"/>
      <c r="R108" s="24"/>
      <c r="S108" s="25"/>
    </row>
    <row r="109" spans="1:19" s="23" customFormat="1" ht="15.75" customHeight="1">
      <c r="B109" s="1" t="s">
        <v>78</v>
      </c>
      <c r="D109" s="16" t="s">
        <v>53</v>
      </c>
      <c r="E109" s="20">
        <v>0</v>
      </c>
      <c r="F109" s="20">
        <v>0</v>
      </c>
      <c r="G109" s="20">
        <v>0</v>
      </c>
      <c r="H109" s="20">
        <v>0</v>
      </c>
      <c r="I109" s="21">
        <f t="shared" si="28"/>
        <v>0</v>
      </c>
      <c r="J109" s="22">
        <f>'Jun 2020 - ROO Table 3'!E109</f>
        <v>-28399.55</v>
      </c>
      <c r="K109" s="22">
        <f>'Jun 2020 - ROO Table 3'!I109</f>
        <v>28399.55</v>
      </c>
      <c r="L109" s="22">
        <f>'Jun 2020 - ROO Table 3'!M109</f>
        <v>0</v>
      </c>
      <c r="M109" s="22">
        <f>'Jun 2020 - ROO Table 3'!Q109</f>
        <v>0</v>
      </c>
      <c r="N109" s="22">
        <f t="shared" si="29"/>
        <v>28399.55</v>
      </c>
      <c r="O109" s="22">
        <f t="shared" si="30"/>
        <v>0</v>
      </c>
      <c r="Q109" s="24"/>
      <c r="R109" s="24"/>
      <c r="S109" s="25"/>
    </row>
    <row r="110" spans="1:19" s="23" customFormat="1" ht="15.75" customHeight="1">
      <c r="B110" s="1" t="s">
        <v>86</v>
      </c>
      <c r="D110" s="16" t="s">
        <v>87</v>
      </c>
      <c r="E110" s="20">
        <v>0</v>
      </c>
      <c r="F110" s="20">
        <v>0</v>
      </c>
      <c r="G110" s="20">
        <v>0</v>
      </c>
      <c r="H110" s="20">
        <v>0</v>
      </c>
      <c r="I110" s="21">
        <f t="shared" si="28"/>
        <v>0</v>
      </c>
      <c r="J110" s="22">
        <f>'Jun 2020 - ROO Table 3'!E110</f>
        <v>100967.39</v>
      </c>
      <c r="K110" s="22">
        <f>'Jun 2020 - ROO Table 3'!I110</f>
        <v>-100967.39</v>
      </c>
      <c r="L110" s="22">
        <f>'Jun 2020 - ROO Table 3'!M110</f>
        <v>0</v>
      </c>
      <c r="M110" s="22">
        <f>'Jun 2020 - ROO Table 3'!Q110</f>
        <v>0</v>
      </c>
      <c r="N110" s="22">
        <f t="shared" si="29"/>
        <v>-100967.39</v>
      </c>
      <c r="O110" s="22">
        <f t="shared" si="30"/>
        <v>0</v>
      </c>
      <c r="Q110" s="24"/>
      <c r="R110" s="24"/>
      <c r="S110" s="25"/>
    </row>
    <row r="111" spans="1:19" s="23" customFormat="1" ht="15.75" customHeight="1">
      <c r="B111" s="1" t="s">
        <v>266</v>
      </c>
      <c r="D111" s="16" t="s">
        <v>267</v>
      </c>
      <c r="E111" s="20">
        <v>0</v>
      </c>
      <c r="F111" s="20">
        <v>0</v>
      </c>
      <c r="G111" s="20">
        <v>0</v>
      </c>
      <c r="H111" s="20">
        <v>0</v>
      </c>
      <c r="I111" s="21">
        <f t="shared" si="28"/>
        <v>0</v>
      </c>
      <c r="J111" s="22">
        <f>'Jun 2020 - ROO Table 3'!E111</f>
        <v>0</v>
      </c>
      <c r="K111" s="22">
        <f>'Jun 2020 - ROO Table 3'!I111</f>
        <v>0</v>
      </c>
      <c r="L111" s="22">
        <f>'Jun 2020 - ROO Table 3'!M111</f>
        <v>0</v>
      </c>
      <c r="M111" s="22">
        <f>'Jun 2020 - ROO Table 3'!Q111</f>
        <v>0</v>
      </c>
      <c r="N111" s="22">
        <f t="shared" si="29"/>
        <v>0</v>
      </c>
      <c r="O111" s="22">
        <f t="shared" si="30"/>
        <v>0</v>
      </c>
      <c r="Q111" s="24"/>
      <c r="R111" s="24"/>
      <c r="S111" s="25"/>
    </row>
    <row r="112" spans="1:19" s="23" customFormat="1" ht="15.75" customHeight="1">
      <c r="B112" s="1" t="s">
        <v>268</v>
      </c>
      <c r="D112" s="16" t="s">
        <v>269</v>
      </c>
      <c r="E112" s="20">
        <v>0</v>
      </c>
      <c r="F112" s="20">
        <v>0</v>
      </c>
      <c r="G112" s="20">
        <v>0</v>
      </c>
      <c r="H112" s="20">
        <v>0</v>
      </c>
      <c r="I112" s="21">
        <f t="shared" si="28"/>
        <v>0</v>
      </c>
      <c r="J112" s="22">
        <f>'Jun 2020 - ROO Table 3'!E112</f>
        <v>-937011.72</v>
      </c>
      <c r="K112" s="22">
        <f>'Jun 2020 - ROO Table 3'!I112</f>
        <v>937011.72</v>
      </c>
      <c r="L112" s="22">
        <f>'Jun 2020 - ROO Table 3'!M112</f>
        <v>0</v>
      </c>
      <c r="M112" s="22">
        <f>'Jun 2020 - ROO Table 3'!Q112</f>
        <v>0</v>
      </c>
      <c r="N112" s="22">
        <f t="shared" si="29"/>
        <v>937011.72</v>
      </c>
      <c r="O112" s="22">
        <f t="shared" si="30"/>
        <v>0</v>
      </c>
      <c r="Q112" s="24"/>
      <c r="R112" s="24"/>
      <c r="S112" s="25"/>
    </row>
    <row r="113" spans="1:19" ht="15.75" customHeight="1">
      <c r="D113" s="16"/>
      <c r="E113" s="13"/>
      <c r="F113" s="13"/>
      <c r="G113" s="13"/>
      <c r="H113" s="13"/>
      <c r="I113" s="14"/>
      <c r="J113" s="19"/>
      <c r="K113" s="19"/>
      <c r="L113" s="19"/>
      <c r="M113" s="19"/>
      <c r="N113" s="19"/>
      <c r="O113" s="19"/>
      <c r="Q113" s="13"/>
      <c r="R113" s="13"/>
      <c r="S113" s="15"/>
    </row>
    <row r="114" spans="1:19" s="23" customFormat="1" ht="15.75" customHeight="1">
      <c r="B114" s="1" t="s">
        <v>56</v>
      </c>
      <c r="D114" s="16" t="s">
        <v>57</v>
      </c>
      <c r="E114" s="20">
        <v>0</v>
      </c>
      <c r="F114" s="20">
        <v>-8084000</v>
      </c>
      <c r="G114" s="20">
        <v>0</v>
      </c>
      <c r="H114" s="20">
        <v>0</v>
      </c>
      <c r="I114" s="21">
        <f>H114+F114</f>
        <v>-8084000</v>
      </c>
      <c r="J114" s="22">
        <f>'Jun 2020 - ROO Table 3'!E114</f>
        <v>236000</v>
      </c>
      <c r="K114" s="22">
        <f>'Jun 2020 - ROO Table 3'!I114</f>
        <v>0</v>
      </c>
      <c r="L114" s="22">
        <f>'Jun 2020 - ROO Table 3'!M114</f>
        <v>0</v>
      </c>
      <c r="M114" s="22">
        <f>'Jun 2020 - ROO Table 3'!Q114</f>
        <v>0</v>
      </c>
      <c r="N114" s="22">
        <f>K114+L114+M114</f>
        <v>0</v>
      </c>
      <c r="O114" s="22">
        <f>N114+J114</f>
        <v>236000</v>
      </c>
      <c r="Q114" s="24"/>
      <c r="R114" s="24"/>
      <c r="S114" s="25"/>
    </row>
    <row r="115" spans="1:19" ht="15.75" customHeight="1">
      <c r="B115" s="36"/>
      <c r="D115" s="16"/>
      <c r="E115" s="17"/>
      <c r="F115" s="17"/>
      <c r="G115" s="17"/>
      <c r="H115" s="17"/>
      <c r="I115" s="18"/>
      <c r="J115" s="19"/>
      <c r="K115" s="19"/>
      <c r="L115" s="19"/>
      <c r="M115" s="19"/>
      <c r="N115" s="19"/>
      <c r="O115" s="19"/>
      <c r="Q115" s="13"/>
      <c r="R115" s="13"/>
      <c r="S115" s="15"/>
    </row>
    <row r="116" spans="1:19" ht="15.75" customHeight="1">
      <c r="B116" s="29" t="s">
        <v>6</v>
      </c>
      <c r="C116" s="30"/>
      <c r="D116" s="31"/>
      <c r="E116" s="32">
        <f t="shared" ref="E116:O116" si="31">E101+E103+SUM(E105:E114)</f>
        <v>5162.9166666666697</v>
      </c>
      <c r="F116" s="32">
        <f t="shared" si="31"/>
        <v>160293907</v>
      </c>
      <c r="G116" s="32">
        <f t="shared" si="31"/>
        <v>478040.90430000017</v>
      </c>
      <c r="H116" s="32">
        <f t="shared" si="31"/>
        <v>478040.90430000017</v>
      </c>
      <c r="I116" s="33">
        <f t="shared" si="31"/>
        <v>160771947.9043</v>
      </c>
      <c r="J116" s="35">
        <f t="shared" si="31"/>
        <v>12749857.010000002</v>
      </c>
      <c r="K116" s="35">
        <f t="shared" si="31"/>
        <v>2637302.9194399999</v>
      </c>
      <c r="L116" s="35">
        <f t="shared" si="31"/>
        <v>0</v>
      </c>
      <c r="M116" s="35">
        <f t="shared" si="31"/>
        <v>0</v>
      </c>
      <c r="N116" s="35">
        <f t="shared" si="31"/>
        <v>2637302.9194399999</v>
      </c>
      <c r="O116" s="35">
        <f t="shared" si="31"/>
        <v>15387159.929439999</v>
      </c>
      <c r="Q116" s="13"/>
      <c r="R116" s="13"/>
      <c r="S116" s="15"/>
    </row>
    <row r="117" spans="1:19" ht="15.75" customHeight="1">
      <c r="B117" s="36"/>
      <c r="D117" s="16"/>
      <c r="E117" s="17"/>
      <c r="F117" s="17"/>
      <c r="G117" s="17"/>
      <c r="H117" s="17"/>
      <c r="I117" s="18"/>
      <c r="J117" s="19"/>
      <c r="K117" s="19"/>
      <c r="L117" s="19"/>
      <c r="M117" s="19"/>
      <c r="N117" s="19"/>
      <c r="O117" s="19"/>
      <c r="Q117" s="13"/>
      <c r="R117" s="13"/>
      <c r="S117" s="15"/>
    </row>
    <row r="118" spans="1:19" ht="15.75" customHeight="1">
      <c r="A118" s="10" t="s">
        <v>88</v>
      </c>
      <c r="B118" s="36"/>
      <c r="D118" s="16"/>
      <c r="E118" s="13"/>
      <c r="F118" s="13"/>
      <c r="G118" s="13"/>
      <c r="H118" s="13"/>
      <c r="I118" s="14"/>
      <c r="J118" s="19"/>
      <c r="K118" s="19"/>
      <c r="L118" s="19"/>
      <c r="M118" s="19"/>
      <c r="N118" s="19"/>
      <c r="O118" s="19"/>
      <c r="S118" s="15"/>
    </row>
    <row r="119" spans="1:19" ht="15.75" customHeight="1">
      <c r="A119" s="10"/>
      <c r="B119" s="36"/>
      <c r="D119" s="5" t="s">
        <v>284</v>
      </c>
      <c r="E119" s="13"/>
      <c r="F119" s="13"/>
      <c r="G119" s="13"/>
      <c r="H119" s="13"/>
      <c r="I119" s="14"/>
      <c r="J119" s="19"/>
      <c r="K119" s="19"/>
      <c r="L119" s="19"/>
      <c r="M119" s="19"/>
      <c r="N119" s="19"/>
      <c r="O119" s="19"/>
      <c r="S119" s="15"/>
    </row>
    <row r="120" spans="1:19" ht="15.75" customHeight="1">
      <c r="B120" s="36" t="s">
        <v>90</v>
      </c>
      <c r="D120" s="16">
        <v>52</v>
      </c>
      <c r="E120" s="17">
        <v>4.8333333333333304</v>
      </c>
      <c r="F120" s="17">
        <v>27306</v>
      </c>
      <c r="G120" s="17">
        <v>0</v>
      </c>
      <c r="H120" s="17">
        <f t="shared" ref="H120:H125" si="32">G120</f>
        <v>0</v>
      </c>
      <c r="I120" s="18">
        <f t="shared" ref="I120:I125" si="33">H120+F120</f>
        <v>27306</v>
      </c>
      <c r="J120" s="19">
        <f>'Jun 2020 - ROO Table 3'!E120</f>
        <v>4180.96</v>
      </c>
      <c r="K120" s="19">
        <f>'Jun 2020 - ROO Table 3'!I120</f>
        <v>70.13321999999998</v>
      </c>
      <c r="L120" s="19">
        <f>'Jun 2020 - ROO Table 3'!M120</f>
        <v>0</v>
      </c>
      <c r="M120" s="19">
        <f>'Jun 2020 - ROO Table 3'!Q120</f>
        <v>0</v>
      </c>
      <c r="N120" s="19">
        <f t="shared" ref="N120:N125" si="34">K120+L120+M120</f>
        <v>70.13321999999998</v>
      </c>
      <c r="O120" s="19">
        <f t="shared" ref="O120:O125" si="35">N120+J120</f>
        <v>4251.0932199999997</v>
      </c>
      <c r="Q120" s="13"/>
      <c r="R120" s="13"/>
      <c r="S120" s="15"/>
    </row>
    <row r="121" spans="1:19" ht="15.75" customHeight="1">
      <c r="B121" s="36" t="s">
        <v>91</v>
      </c>
      <c r="D121" s="16" t="s">
        <v>92</v>
      </c>
      <c r="E121" s="17">
        <v>118.75</v>
      </c>
      <c r="F121" s="17">
        <v>2703356</v>
      </c>
      <c r="G121" s="17">
        <v>0</v>
      </c>
      <c r="H121" s="17">
        <f t="shared" si="32"/>
        <v>0</v>
      </c>
      <c r="I121" s="18">
        <f t="shared" si="33"/>
        <v>2703356</v>
      </c>
      <c r="J121" s="19">
        <f>'Jun 2020 - ROO Table 3'!E121</f>
        <v>190991.81</v>
      </c>
      <c r="K121" s="19">
        <f>'Jun 2020 - ROO Table 3'!I121</f>
        <v>5053.2299500000008</v>
      </c>
      <c r="L121" s="19">
        <f>'Jun 2020 - ROO Table 3'!M121</f>
        <v>0</v>
      </c>
      <c r="M121" s="19">
        <f>'Jun 2020 - ROO Table 3'!Q121</f>
        <v>0</v>
      </c>
      <c r="N121" s="19">
        <f t="shared" si="34"/>
        <v>5053.2299500000008</v>
      </c>
      <c r="O121" s="19">
        <f t="shared" si="35"/>
        <v>196045.03995000001</v>
      </c>
      <c r="Q121" s="13"/>
      <c r="R121" s="13"/>
      <c r="S121" s="15"/>
    </row>
    <row r="122" spans="1:19" ht="15.75" customHeight="1">
      <c r="B122" s="36" t="s">
        <v>93</v>
      </c>
      <c r="D122" s="16" t="s">
        <v>94</v>
      </c>
      <c r="E122" s="17">
        <v>110.916666666667</v>
      </c>
      <c r="F122" s="17">
        <v>721779</v>
      </c>
      <c r="G122" s="17">
        <v>0</v>
      </c>
      <c r="H122" s="17">
        <f t="shared" si="32"/>
        <v>0</v>
      </c>
      <c r="I122" s="18">
        <f t="shared" si="33"/>
        <v>721779</v>
      </c>
      <c r="J122" s="19">
        <f>'Jun 2020 - ROO Table 3'!E122</f>
        <v>51077.56</v>
      </c>
      <c r="K122" s="19">
        <f>'Jun 2020 - ROO Table 3'!I122</f>
        <v>0</v>
      </c>
      <c r="L122" s="19">
        <f>'Jun 2020 - ROO Table 3'!M122</f>
        <v>0</v>
      </c>
      <c r="M122" s="19">
        <f>'Jun 2020 - ROO Table 3'!Q122</f>
        <v>0</v>
      </c>
      <c r="N122" s="19">
        <f t="shared" si="34"/>
        <v>0</v>
      </c>
      <c r="O122" s="19">
        <f t="shared" si="35"/>
        <v>51077.56</v>
      </c>
      <c r="Q122" s="13"/>
      <c r="R122" s="13"/>
      <c r="S122" s="15"/>
    </row>
    <row r="123" spans="1:19" ht="15.75" customHeight="1">
      <c r="B123" s="36" t="s">
        <v>95</v>
      </c>
      <c r="D123" s="16">
        <v>51</v>
      </c>
      <c r="E123" s="17">
        <v>217.25</v>
      </c>
      <c r="F123" s="17">
        <v>2751261</v>
      </c>
      <c r="G123" s="17">
        <v>0</v>
      </c>
      <c r="H123" s="17">
        <f t="shared" si="32"/>
        <v>0</v>
      </c>
      <c r="I123" s="18">
        <f t="shared" si="33"/>
        <v>2751261</v>
      </c>
      <c r="J123" s="19">
        <f>'Jun 2020 - ROO Table 3'!E123</f>
        <v>738217.54</v>
      </c>
      <c r="K123" s="19">
        <f>'Jun 2020 - ROO Table 3'!I123</f>
        <v>4619.9265700000005</v>
      </c>
      <c r="L123" s="19">
        <f>'Jun 2020 - ROO Table 3'!M123</f>
        <v>0</v>
      </c>
      <c r="M123" s="19">
        <f>'Jun 2020 - ROO Table 3'!Q123</f>
        <v>0</v>
      </c>
      <c r="N123" s="19">
        <f t="shared" si="34"/>
        <v>4619.9265700000005</v>
      </c>
      <c r="O123" s="19">
        <f t="shared" si="35"/>
        <v>742837.46657000005</v>
      </c>
      <c r="Q123" s="13"/>
      <c r="R123" s="13"/>
      <c r="S123" s="15"/>
    </row>
    <row r="124" spans="1:19" s="23" customFormat="1" ht="15.75" customHeight="1">
      <c r="B124" s="36" t="s">
        <v>96</v>
      </c>
      <c r="D124" s="16">
        <v>57</v>
      </c>
      <c r="E124" s="17">
        <v>11.6666666666667</v>
      </c>
      <c r="F124" s="17">
        <v>736838</v>
      </c>
      <c r="G124" s="17">
        <v>0</v>
      </c>
      <c r="H124" s="17">
        <f t="shared" si="32"/>
        <v>0</v>
      </c>
      <c r="I124" s="18">
        <f t="shared" si="33"/>
        <v>736838</v>
      </c>
      <c r="J124" s="19">
        <f>'Jun 2020 - ROO Table 3'!E124</f>
        <v>95330.42</v>
      </c>
      <c r="K124" s="19">
        <f>'Jun 2020 - ROO Table 3'!I124</f>
        <v>1516.58006</v>
      </c>
      <c r="L124" s="19">
        <f>'Jun 2020 - ROO Table 3'!M124</f>
        <v>0</v>
      </c>
      <c r="M124" s="19">
        <f>'Jun 2020 - ROO Table 3'!Q124</f>
        <v>0</v>
      </c>
      <c r="N124" s="19">
        <f t="shared" si="34"/>
        <v>1516.58006</v>
      </c>
      <c r="O124" s="19">
        <f t="shared" si="35"/>
        <v>96847.000059999991</v>
      </c>
      <c r="Q124" s="24"/>
      <c r="R124" s="24"/>
      <c r="S124" s="25"/>
    </row>
    <row r="125" spans="1:19" s="23" customFormat="1" ht="15.75" customHeight="1">
      <c r="B125" s="36" t="s">
        <v>97</v>
      </c>
      <c r="D125" s="16">
        <v>12</v>
      </c>
      <c r="E125" s="20">
        <v>0</v>
      </c>
      <c r="F125" s="20">
        <v>0</v>
      </c>
      <c r="G125" s="20">
        <v>0</v>
      </c>
      <c r="H125" s="20">
        <f t="shared" si="32"/>
        <v>0</v>
      </c>
      <c r="I125" s="21">
        <f t="shared" si="33"/>
        <v>0</v>
      </c>
      <c r="J125" s="22">
        <f>'Jun 2020 - ROO Table 3'!E125</f>
        <v>90.84</v>
      </c>
      <c r="K125" s="22">
        <f>'Jun 2020 - ROO Table 3'!I125</f>
        <v>0</v>
      </c>
      <c r="L125" s="22">
        <f>'Jun 2020 - ROO Table 3'!M125</f>
        <v>0</v>
      </c>
      <c r="M125" s="22">
        <f>'Jun 2020 - ROO Table 3'!Q125</f>
        <v>0</v>
      </c>
      <c r="N125" s="22">
        <f t="shared" si="34"/>
        <v>0</v>
      </c>
      <c r="O125" s="22">
        <f t="shared" si="35"/>
        <v>90.84</v>
      </c>
      <c r="Q125" s="24"/>
      <c r="R125" s="24"/>
      <c r="S125" s="25"/>
    </row>
    <row r="126" spans="1:19" ht="15.75" customHeight="1">
      <c r="B126" s="1" t="s">
        <v>98</v>
      </c>
      <c r="D126" s="16"/>
      <c r="E126" s="17">
        <f>SUM(E120:E125)</f>
        <v>463.41666666666703</v>
      </c>
      <c r="F126" s="17">
        <f>SUM(F120:F125)</f>
        <v>6940540</v>
      </c>
      <c r="G126" s="17">
        <f t="shared" ref="G126:O126" si="36">SUM(G120:G125)</f>
        <v>0</v>
      </c>
      <c r="H126" s="17">
        <f t="shared" si="36"/>
        <v>0</v>
      </c>
      <c r="I126" s="18">
        <f t="shared" si="36"/>
        <v>6940540</v>
      </c>
      <c r="J126" s="19">
        <f t="shared" si="36"/>
        <v>1079889.1300000001</v>
      </c>
      <c r="K126" s="19">
        <f t="shared" si="36"/>
        <v>11259.8698</v>
      </c>
      <c r="L126" s="19">
        <f>SUM(L120:L125)</f>
        <v>0</v>
      </c>
      <c r="M126" s="19">
        <f>SUM(M120:M125)</f>
        <v>0</v>
      </c>
      <c r="N126" s="19">
        <f t="shared" si="36"/>
        <v>11259.8698</v>
      </c>
      <c r="O126" s="19">
        <f t="shared" si="36"/>
        <v>1091148.9998000001</v>
      </c>
      <c r="Q126" s="13"/>
      <c r="R126" s="13"/>
      <c r="S126" s="15"/>
    </row>
    <row r="127" spans="1:19" ht="15.75" customHeight="1">
      <c r="D127" s="16"/>
      <c r="E127" s="13"/>
      <c r="F127" s="13"/>
      <c r="G127" s="13"/>
      <c r="H127" s="13"/>
      <c r="I127" s="14"/>
      <c r="J127" s="19"/>
      <c r="K127" s="19"/>
      <c r="L127" s="19"/>
      <c r="M127" s="19"/>
      <c r="N127" s="19"/>
      <c r="O127" s="19"/>
      <c r="Q127" s="13"/>
      <c r="R127" s="13"/>
      <c r="S127" s="15"/>
    </row>
    <row r="128" spans="1:19" ht="15.75" customHeight="1">
      <c r="B128" s="36" t="s">
        <v>36</v>
      </c>
      <c r="D128" s="16" t="s">
        <v>37</v>
      </c>
      <c r="E128" s="20">
        <v>0</v>
      </c>
      <c r="F128" s="20">
        <v>0</v>
      </c>
      <c r="G128" s="20">
        <v>0</v>
      </c>
      <c r="H128" s="20">
        <f>G128</f>
        <v>0</v>
      </c>
      <c r="I128" s="21">
        <f>H128+F128</f>
        <v>0</v>
      </c>
      <c r="J128" s="22">
        <f>'Jun 2020 - ROO Table 3'!E128</f>
        <v>0</v>
      </c>
      <c r="K128" s="22">
        <f>'Jun 2020 - ROO Table 3'!I128</f>
        <v>0</v>
      </c>
      <c r="L128" s="22">
        <f>'Jun 2020 - ROO Table 3'!M128</f>
        <v>0</v>
      </c>
      <c r="M128" s="22">
        <f>'Jun 2020 - ROO Table 3'!Q128</f>
        <v>0</v>
      </c>
      <c r="N128" s="22">
        <f>K128+L128+M128</f>
        <v>0</v>
      </c>
      <c r="O128" s="22">
        <f>N128+J128</f>
        <v>0</v>
      </c>
      <c r="Q128" s="13"/>
      <c r="R128" s="13"/>
      <c r="S128" s="15"/>
    </row>
    <row r="129" spans="1:19" ht="15.75" customHeight="1">
      <c r="B129" s="36"/>
      <c r="D129" s="16"/>
      <c r="E129" s="20"/>
      <c r="F129" s="20"/>
      <c r="G129" s="20"/>
      <c r="H129" s="20"/>
      <c r="I129" s="21"/>
      <c r="J129" s="22"/>
      <c r="K129" s="22"/>
      <c r="L129" s="22"/>
      <c r="M129" s="22"/>
      <c r="N129" s="22"/>
      <c r="O129" s="22"/>
      <c r="Q129" s="13"/>
      <c r="R129" s="13"/>
      <c r="S129" s="15"/>
    </row>
    <row r="130" spans="1:19" ht="15.75" customHeight="1">
      <c r="B130" s="1" t="s">
        <v>40</v>
      </c>
      <c r="D130" s="16" t="s">
        <v>41</v>
      </c>
      <c r="E130" s="20">
        <v>0</v>
      </c>
      <c r="F130" s="20">
        <v>0</v>
      </c>
      <c r="G130" s="20">
        <v>0</v>
      </c>
      <c r="H130" s="20">
        <f>G130</f>
        <v>0</v>
      </c>
      <c r="I130" s="21">
        <f>H130+F130</f>
        <v>0</v>
      </c>
      <c r="J130" s="22">
        <f>'Jun 2020 - ROO Table 3'!E130</f>
        <v>-43449.86</v>
      </c>
      <c r="K130" s="22">
        <f>'Jun 2020 - ROO Table 3'!I130</f>
        <v>43449.86</v>
      </c>
      <c r="L130" s="22">
        <f>'Jun 2020 - ROO Table 3'!M130</f>
        <v>0</v>
      </c>
      <c r="M130" s="22">
        <f>'Jun 2020 - ROO Table 3'!Q130</f>
        <v>0</v>
      </c>
      <c r="N130" s="22">
        <f>K130+L130+M130</f>
        <v>43449.86</v>
      </c>
      <c r="O130" s="22">
        <f>N130+J130</f>
        <v>0</v>
      </c>
      <c r="Q130" s="13"/>
      <c r="R130" s="13"/>
      <c r="S130" s="15"/>
    </row>
    <row r="131" spans="1:19" ht="15.75" customHeight="1">
      <c r="B131" s="1" t="s">
        <v>48</v>
      </c>
      <c r="D131" s="16" t="s">
        <v>49</v>
      </c>
      <c r="E131" s="20">
        <v>0</v>
      </c>
      <c r="F131" s="20">
        <v>0</v>
      </c>
      <c r="G131" s="20">
        <v>0</v>
      </c>
      <c r="H131" s="20">
        <f>G131</f>
        <v>0</v>
      </c>
      <c r="I131" s="21">
        <f>H131+F131</f>
        <v>0</v>
      </c>
      <c r="J131" s="22">
        <f>'Jun 2020 - ROO Table 3'!E131</f>
        <v>18613.95</v>
      </c>
      <c r="K131" s="22">
        <f>'Jun 2020 - ROO Table 3'!I131</f>
        <v>-18613.95</v>
      </c>
      <c r="L131" s="22">
        <f>'Jun 2020 - ROO Table 3'!M131</f>
        <v>0</v>
      </c>
      <c r="M131" s="22">
        <f>'Jun 2020 - ROO Table 3'!Q131</f>
        <v>0</v>
      </c>
      <c r="N131" s="22">
        <f>K131+L131+M131</f>
        <v>-18613.95</v>
      </c>
      <c r="O131" s="22">
        <f>N131+J131</f>
        <v>0</v>
      </c>
      <c r="Q131" s="13"/>
      <c r="R131" s="13"/>
      <c r="S131" s="15"/>
    </row>
    <row r="132" spans="1:19" ht="15.75" customHeight="1">
      <c r="B132" s="1" t="s">
        <v>266</v>
      </c>
      <c r="D132" s="16" t="s">
        <v>267</v>
      </c>
      <c r="E132" s="20">
        <v>0</v>
      </c>
      <c r="F132" s="20">
        <v>0</v>
      </c>
      <c r="G132" s="20">
        <v>0</v>
      </c>
      <c r="H132" s="20">
        <f>G132</f>
        <v>0</v>
      </c>
      <c r="I132" s="21">
        <f>H132+F132</f>
        <v>0</v>
      </c>
      <c r="J132" s="22">
        <f>'Jun 2020 - ROO Table 3'!E132</f>
        <v>0</v>
      </c>
      <c r="K132" s="22">
        <f>'Jun 2020 - ROO Table 3'!I132</f>
        <v>0</v>
      </c>
      <c r="L132" s="22">
        <f>'Jun 2020 - ROO Table 3'!M132</f>
        <v>0</v>
      </c>
      <c r="M132" s="22">
        <f>'Jun 2020 - ROO Table 3'!Q132</f>
        <v>0</v>
      </c>
      <c r="N132" s="22">
        <f>K132+L132+M132</f>
        <v>0</v>
      </c>
      <c r="O132" s="22">
        <f>N132+J132</f>
        <v>0</v>
      </c>
      <c r="Q132" s="13"/>
      <c r="R132" s="13"/>
      <c r="S132" s="15"/>
    </row>
    <row r="133" spans="1:19" ht="15.75" customHeight="1">
      <c r="B133" s="23"/>
      <c r="D133" s="16"/>
      <c r="E133" s="13"/>
      <c r="F133" s="13"/>
      <c r="G133" s="13"/>
      <c r="H133" s="13"/>
      <c r="I133" s="14"/>
      <c r="J133" s="19"/>
      <c r="K133" s="19"/>
      <c r="L133" s="19"/>
      <c r="M133" s="19"/>
      <c r="N133" s="19"/>
      <c r="O133" s="13"/>
      <c r="Q133" s="13"/>
      <c r="R133" s="13"/>
      <c r="S133" s="15"/>
    </row>
    <row r="134" spans="1:19" s="23" customFormat="1" ht="15.75" customHeight="1">
      <c r="B134" s="1" t="s">
        <v>56</v>
      </c>
      <c r="D134" s="16" t="s">
        <v>57</v>
      </c>
      <c r="E134" s="20">
        <v>0</v>
      </c>
      <c r="F134" s="20">
        <v>-1608000</v>
      </c>
      <c r="G134" s="20">
        <v>0</v>
      </c>
      <c r="H134" s="20">
        <f>G134</f>
        <v>0</v>
      </c>
      <c r="I134" s="21">
        <f>H134+F134</f>
        <v>-1608000</v>
      </c>
      <c r="J134" s="22">
        <f>'Jun 2020 - ROO Table 3'!E134</f>
        <v>-235000</v>
      </c>
      <c r="K134" s="22">
        <f>'Jun 2020 - ROO Table 3'!I134</f>
        <v>0</v>
      </c>
      <c r="L134" s="22">
        <f>'Jun 2020 - ROO Table 3'!M134</f>
        <v>0</v>
      </c>
      <c r="M134" s="22">
        <f>'Jun 2020 - ROO Table 3'!Q134</f>
        <v>0</v>
      </c>
      <c r="N134" s="22">
        <f>K134+L134+M134</f>
        <v>0</v>
      </c>
      <c r="O134" s="22">
        <f>N134+J134</f>
        <v>-235000</v>
      </c>
      <c r="Q134" s="24"/>
      <c r="R134" s="24"/>
      <c r="S134" s="25"/>
    </row>
    <row r="135" spans="1:19" ht="15.75" customHeight="1">
      <c r="B135" s="23"/>
      <c r="E135" s="13"/>
      <c r="F135" s="13"/>
      <c r="G135" s="13"/>
      <c r="H135" s="13"/>
      <c r="I135" s="14"/>
      <c r="J135" s="19"/>
      <c r="K135" s="19"/>
      <c r="L135" s="19"/>
      <c r="M135" s="19"/>
      <c r="N135" s="19"/>
      <c r="O135" s="13"/>
      <c r="Q135" s="13"/>
      <c r="R135" s="13"/>
      <c r="S135" s="15"/>
    </row>
    <row r="136" spans="1:19" ht="15.75" customHeight="1">
      <c r="B136" s="29" t="s">
        <v>6</v>
      </c>
      <c r="C136" s="30"/>
      <c r="D136" s="30"/>
      <c r="E136" s="32">
        <f t="shared" ref="E136:O136" si="37">E126+E128+SUM(E130:E134)</f>
        <v>463.41666666666703</v>
      </c>
      <c r="F136" s="32">
        <f t="shared" si="37"/>
        <v>5332540</v>
      </c>
      <c r="G136" s="32">
        <f t="shared" si="37"/>
        <v>0</v>
      </c>
      <c r="H136" s="32">
        <f t="shared" si="37"/>
        <v>0</v>
      </c>
      <c r="I136" s="33">
        <f t="shared" si="37"/>
        <v>5332540</v>
      </c>
      <c r="J136" s="35">
        <f t="shared" si="37"/>
        <v>820053.22000000009</v>
      </c>
      <c r="K136" s="35">
        <f t="shared" si="37"/>
        <v>36095.779800000004</v>
      </c>
      <c r="L136" s="35">
        <f t="shared" si="37"/>
        <v>0</v>
      </c>
      <c r="M136" s="35">
        <f t="shared" si="37"/>
        <v>0</v>
      </c>
      <c r="N136" s="35">
        <f t="shared" si="37"/>
        <v>36095.779800000004</v>
      </c>
      <c r="O136" s="35">
        <f t="shared" si="37"/>
        <v>856148.99980000011</v>
      </c>
      <c r="Q136" s="13"/>
      <c r="R136" s="13"/>
      <c r="S136" s="15"/>
    </row>
    <row r="137" spans="1:19" ht="15.75" customHeight="1">
      <c r="E137" s="13"/>
      <c r="F137" s="13"/>
      <c r="G137" s="13"/>
      <c r="H137" s="13"/>
      <c r="I137" s="14"/>
      <c r="J137" s="19" t="s">
        <v>65</v>
      </c>
      <c r="K137" s="13"/>
      <c r="L137" s="13"/>
      <c r="M137" s="13"/>
      <c r="N137" s="13"/>
      <c r="O137" s="13"/>
      <c r="Q137" s="13"/>
      <c r="R137" s="13"/>
      <c r="S137" s="15"/>
    </row>
    <row r="138" spans="1:19" ht="15.75" customHeight="1" thickBot="1">
      <c r="E138" s="13"/>
      <c r="F138" s="13"/>
      <c r="G138" s="13"/>
      <c r="H138" s="13"/>
      <c r="I138" s="14"/>
      <c r="J138" s="19"/>
      <c r="K138" s="13"/>
      <c r="L138" s="13"/>
      <c r="M138" s="13"/>
      <c r="N138" s="13"/>
      <c r="O138" s="13" t="s">
        <v>65</v>
      </c>
      <c r="Q138" s="13"/>
      <c r="R138" s="13"/>
      <c r="S138" s="15"/>
    </row>
    <row r="139" spans="1:19" s="43" customFormat="1" ht="15.75" customHeight="1" thickTop="1" thickBot="1">
      <c r="A139" s="38"/>
      <c r="B139" s="39" t="s">
        <v>6</v>
      </c>
      <c r="C139" s="40"/>
      <c r="D139" s="40"/>
      <c r="E139" s="41">
        <f t="shared" ref="E139:O139" si="38">E36+E65+E95+E116+E136</f>
        <v>138127.83333333363</v>
      </c>
      <c r="F139" s="41">
        <f t="shared" si="38"/>
        <v>4077238935</v>
      </c>
      <c r="G139" s="41">
        <f t="shared" si="38"/>
        <v>36799291.510799997</v>
      </c>
      <c r="H139" s="41">
        <f t="shared" si="38"/>
        <v>36799291.510799997</v>
      </c>
      <c r="I139" s="41">
        <f t="shared" si="38"/>
        <v>4114038226.5107999</v>
      </c>
      <c r="J139" s="42">
        <f t="shared" si="38"/>
        <v>298843491.39000005</v>
      </c>
      <c r="K139" s="42">
        <f t="shared" si="38"/>
        <v>50725173.540814303</v>
      </c>
      <c r="L139" s="42">
        <f t="shared" si="38"/>
        <v>0</v>
      </c>
      <c r="M139" s="42">
        <f t="shared" si="38"/>
        <v>0</v>
      </c>
      <c r="N139" s="42">
        <f t="shared" si="38"/>
        <v>50725173.540814303</v>
      </c>
      <c r="O139" s="42">
        <f t="shared" si="38"/>
        <v>349568664.93081439</v>
      </c>
      <c r="Q139" s="44"/>
      <c r="R139" s="44"/>
      <c r="S139" s="45"/>
    </row>
    <row r="140" spans="1:19" ht="15.75" customHeight="1" thickTop="1">
      <c r="I140" s="46" t="s">
        <v>65</v>
      </c>
      <c r="J140" s="19" t="s">
        <v>65</v>
      </c>
      <c r="K140" s="1" t="s">
        <v>65</v>
      </c>
      <c r="O140" s="19" t="s">
        <v>65</v>
      </c>
    </row>
    <row r="141" spans="1:19" ht="15.75" customHeight="1">
      <c r="F141" s="17"/>
      <c r="J141" s="19" t="s">
        <v>65</v>
      </c>
      <c r="K141" s="19"/>
      <c r="N141" s="17"/>
    </row>
    <row r="142" spans="1:19" ht="15.75" customHeight="1">
      <c r="B142" s="47" t="s">
        <v>99</v>
      </c>
      <c r="F142" s="17"/>
      <c r="N142" s="19"/>
    </row>
    <row r="143" spans="1:19" ht="15.75" customHeight="1">
      <c r="B143" s="47" t="s">
        <v>100</v>
      </c>
    </row>
    <row r="144" spans="1:19" ht="15.75" customHeight="1">
      <c r="B144" s="48" t="s">
        <v>285</v>
      </c>
    </row>
    <row r="145" spans="2:2" ht="15.75" customHeight="1">
      <c r="B145" s="1" t="s">
        <v>286</v>
      </c>
    </row>
    <row r="146" spans="2:2" ht="18.75">
      <c r="B146" s="48" t="s">
        <v>65</v>
      </c>
    </row>
  </sheetData>
  <printOptions horizontalCentered="1"/>
  <pageMargins left="0.5" right="0.5" top="1" bottom="1" header="0.5" footer="0.5"/>
  <pageSetup scale="36" fitToHeight="0" orientation="portrait" r:id="rId1"/>
  <headerFooter alignWithMargins="0">
    <oddFooter>&amp;LPrepared by Pricing &amp;D&amp;CPage &amp;P of &amp;N&amp;R&amp;F&amp;A</oddFooter>
  </headerFooter>
  <rowBreaks count="1" manualBreakCount="1">
    <brk id="96"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E5297-9F26-46E2-8868-CC3F26B67F52}">
  <dimension ref="A1:Z156"/>
  <sheetViews>
    <sheetView topLeftCell="A3" zoomScaleNormal="100" zoomScaleSheetLayoutView="85" workbookViewId="0">
      <pane xSplit="4" ySplit="9" topLeftCell="E12" activePane="bottomRight" state="frozen"/>
      <selection activeCell="A3" sqref="A3"/>
      <selection pane="topRight" activeCell="A3" sqref="A3"/>
      <selection pane="bottomLeft" activeCell="A3" sqref="A3"/>
      <selection pane="bottomRight" activeCell="E12" sqref="E12"/>
    </sheetView>
  </sheetViews>
  <sheetFormatPr defaultColWidth="10" defaultRowHeight="15.75"/>
  <cols>
    <col min="1" max="1" width="5.7109375" style="1" customWidth="1"/>
    <col min="2" max="2" width="25.28515625" style="1" customWidth="1"/>
    <col min="3" max="3" width="6.85546875" style="1" customWidth="1"/>
    <col min="4" max="4" width="24.140625" style="16" customWidth="1"/>
    <col min="5" max="5" width="19.5703125" style="1" customWidth="1"/>
    <col min="6" max="6" width="22.28515625" style="1" customWidth="1"/>
    <col min="7" max="7" width="17.28515625" style="1" customWidth="1"/>
    <col min="8" max="9" width="15.7109375" style="1" customWidth="1"/>
    <col min="10" max="10" width="16.7109375" style="1" bestFit="1" customWidth="1"/>
    <col min="11" max="11" width="11.140625" style="1" hidden="1" customWidth="1"/>
    <col min="12" max="12" width="20.28515625" style="1" hidden="1" customWidth="1"/>
    <col min="13" max="13" width="17.7109375" style="1" customWidth="1"/>
    <col min="14" max="14" width="29.140625" style="1" bestFit="1" customWidth="1"/>
    <col min="15" max="15" width="17.7109375" style="1" hidden="1" customWidth="1"/>
    <col min="16" max="16" width="21.140625" style="1" hidden="1" customWidth="1"/>
    <col min="17" max="17" width="19.28515625" style="1" hidden="1" customWidth="1"/>
    <col min="18" max="18" width="23" style="1" bestFit="1" customWidth="1"/>
    <col min="19" max="19" width="3" style="1" customWidth="1"/>
    <col min="20" max="20" width="12.7109375" style="1" bestFit="1" customWidth="1"/>
    <col min="21" max="21" width="15" style="1" bestFit="1" customWidth="1"/>
    <col min="22" max="22" width="37.140625" style="1" customWidth="1"/>
    <col min="23" max="23" width="37.42578125" style="1" bestFit="1" customWidth="1"/>
    <col min="24" max="24" width="12.140625" style="1" bestFit="1" customWidth="1"/>
    <col min="25" max="25" width="10" style="1"/>
    <col min="26" max="26" width="11.5703125" style="1" bestFit="1" customWidth="1"/>
    <col min="27" max="16384" width="10" style="1"/>
  </cols>
  <sheetData>
    <row r="1" spans="1:26">
      <c r="N1" s="1" t="s">
        <v>110</v>
      </c>
      <c r="U1" s="1" t="s">
        <v>111</v>
      </c>
    </row>
    <row r="2" spans="1:26">
      <c r="U2" s="1" t="s">
        <v>112</v>
      </c>
    </row>
    <row r="3" spans="1:26" ht="18.75">
      <c r="A3" s="3" t="s">
        <v>113</v>
      </c>
      <c r="B3" s="3"/>
      <c r="C3" s="3"/>
      <c r="D3" s="197"/>
      <c r="E3" s="3"/>
      <c r="F3" s="3"/>
      <c r="G3" s="3"/>
      <c r="H3" s="3"/>
      <c r="I3" s="3"/>
      <c r="J3" s="3"/>
      <c r="K3" s="3"/>
      <c r="L3" s="3"/>
      <c r="M3" s="3"/>
      <c r="N3" s="3"/>
      <c r="O3" s="3"/>
      <c r="P3" s="3"/>
      <c r="Q3" s="3"/>
      <c r="R3" s="3"/>
      <c r="S3" s="3"/>
      <c r="T3" s="3"/>
      <c r="U3" s="3"/>
      <c r="V3" s="2"/>
    </row>
    <row r="4" spans="1:26" ht="18.75">
      <c r="A4" s="3" t="s">
        <v>114</v>
      </c>
      <c r="B4" s="3"/>
      <c r="C4" s="3"/>
      <c r="D4" s="197"/>
      <c r="E4" s="3"/>
      <c r="F4" s="3"/>
      <c r="G4" s="3"/>
      <c r="H4" s="3"/>
      <c r="I4" s="3"/>
      <c r="J4" s="3"/>
      <c r="K4" s="3"/>
      <c r="L4" s="3"/>
      <c r="M4" s="3"/>
      <c r="N4" s="3"/>
      <c r="O4" s="3"/>
      <c r="P4" s="3"/>
      <c r="Q4" s="3"/>
      <c r="R4" s="3"/>
      <c r="S4" s="3"/>
      <c r="T4" s="3"/>
      <c r="U4" s="3"/>
      <c r="V4" s="2"/>
    </row>
    <row r="5" spans="1:26" ht="18.75">
      <c r="A5" s="3" t="s">
        <v>3</v>
      </c>
      <c r="B5" s="3"/>
      <c r="C5" s="3"/>
      <c r="D5" s="197"/>
      <c r="E5" s="3"/>
      <c r="F5" s="3"/>
      <c r="G5" s="3"/>
      <c r="H5" s="3"/>
      <c r="I5" s="3"/>
      <c r="J5" s="3"/>
      <c r="K5" s="3"/>
      <c r="L5" s="3"/>
      <c r="M5" s="3"/>
      <c r="N5" s="3"/>
      <c r="O5" s="3"/>
      <c r="P5" s="3"/>
      <c r="Q5" s="3"/>
      <c r="R5" s="3"/>
      <c r="S5" s="3"/>
      <c r="T5" s="3"/>
      <c r="U5" s="3"/>
      <c r="V5" s="2"/>
      <c r="W5" s="1" t="s">
        <v>115</v>
      </c>
      <c r="X5" s="156">
        <v>42917</v>
      </c>
    </row>
    <row r="6" spans="1:26" ht="22.5">
      <c r="A6" s="3" t="s">
        <v>65</v>
      </c>
      <c r="B6" s="201" t="s">
        <v>293</v>
      </c>
      <c r="C6" s="3"/>
      <c r="D6" s="197"/>
      <c r="E6" s="3"/>
      <c r="F6" s="3"/>
      <c r="G6" s="3"/>
      <c r="H6" s="3"/>
      <c r="I6" s="3"/>
      <c r="J6" s="3"/>
      <c r="K6" s="3"/>
      <c r="L6" s="3"/>
      <c r="M6" s="3"/>
      <c r="N6" s="3"/>
      <c r="O6" s="3"/>
      <c r="P6" s="3"/>
      <c r="Q6" s="3"/>
      <c r="R6" s="3"/>
      <c r="S6" s="3"/>
      <c r="T6" s="3"/>
      <c r="U6" s="3"/>
      <c r="V6" s="2"/>
      <c r="W6" s="1" t="s">
        <v>116</v>
      </c>
      <c r="X6" s="156">
        <v>43281</v>
      </c>
      <c r="Z6" s="156"/>
    </row>
    <row r="7" spans="1:26" ht="18.75">
      <c r="A7" s="3"/>
      <c r="B7" s="4"/>
      <c r="C7" s="4"/>
      <c r="E7" s="4"/>
      <c r="F7" s="2"/>
      <c r="G7" s="2"/>
      <c r="H7" s="2"/>
      <c r="I7" s="2"/>
      <c r="J7" s="2"/>
      <c r="K7" s="2"/>
      <c r="L7" s="2"/>
      <c r="M7" s="2"/>
      <c r="N7" s="2"/>
      <c r="O7" s="2"/>
      <c r="P7" s="2"/>
      <c r="Q7" s="2"/>
      <c r="R7" s="2"/>
      <c r="S7" s="2"/>
      <c r="T7" s="4"/>
      <c r="U7" s="4"/>
      <c r="V7" s="2"/>
      <c r="W7" s="1" t="s">
        <v>117</v>
      </c>
      <c r="X7" s="1">
        <f>X6-X5</f>
        <v>364</v>
      </c>
    </row>
    <row r="8" spans="1:26" ht="18.75">
      <c r="A8" s="3"/>
      <c r="B8" s="4" t="s">
        <v>65</v>
      </c>
      <c r="C8" s="4"/>
      <c r="E8" s="4"/>
      <c r="F8" s="2"/>
      <c r="G8" s="2"/>
      <c r="H8" s="2"/>
      <c r="I8" s="2"/>
      <c r="J8" s="2"/>
      <c r="K8" s="2"/>
      <c r="L8" s="2"/>
      <c r="M8" s="2"/>
      <c r="N8" s="2" t="s">
        <v>65</v>
      </c>
      <c r="O8" s="2"/>
      <c r="P8" s="2"/>
      <c r="Q8" s="2"/>
      <c r="R8" s="2"/>
      <c r="S8" s="2"/>
      <c r="T8" s="2"/>
      <c r="U8" s="2"/>
      <c r="V8" s="2"/>
    </row>
    <row r="9" spans="1:26" ht="18.75">
      <c r="A9" s="3"/>
      <c r="B9" s="4"/>
      <c r="C9" s="4"/>
      <c r="E9" s="2">
        <v>305</v>
      </c>
      <c r="F9" s="140" t="s">
        <v>4</v>
      </c>
      <c r="G9" s="141"/>
      <c r="H9" s="141"/>
      <c r="I9" s="141"/>
      <c r="J9" s="142"/>
      <c r="K9" s="140" t="s">
        <v>118</v>
      </c>
      <c r="L9" s="141"/>
      <c r="M9" s="141"/>
      <c r="N9" s="142"/>
      <c r="O9" s="140" t="s">
        <v>9</v>
      </c>
      <c r="P9" s="141"/>
      <c r="Q9" s="141"/>
      <c r="R9" s="142"/>
      <c r="S9" s="141"/>
      <c r="T9" s="181"/>
      <c r="U9" s="146"/>
      <c r="V9" s="4"/>
      <c r="W9" s="1" t="s">
        <v>142</v>
      </c>
      <c r="X9" s="156">
        <v>42993</v>
      </c>
      <c r="Z9" s="156"/>
    </row>
    <row r="10" spans="1:26" ht="19.5">
      <c r="A10" s="3"/>
      <c r="B10" s="4"/>
      <c r="C10" s="4"/>
      <c r="E10" s="2"/>
      <c r="F10" s="147"/>
      <c r="G10" s="148" t="s">
        <v>120</v>
      </c>
      <c r="H10" s="4"/>
      <c r="I10" s="2" t="s">
        <v>121</v>
      </c>
      <c r="J10" s="148" t="s">
        <v>122</v>
      </c>
      <c r="K10" s="149"/>
      <c r="L10" s="150" t="s">
        <v>123</v>
      </c>
      <c r="M10" s="151" t="s">
        <v>124</v>
      </c>
      <c r="N10" s="8" t="s">
        <v>125</v>
      </c>
      <c r="O10" s="149"/>
      <c r="P10" s="150" t="s">
        <v>126</v>
      </c>
      <c r="Q10" s="151" t="s">
        <v>127</v>
      </c>
      <c r="R10" s="8" t="s">
        <v>125</v>
      </c>
      <c r="S10" s="2"/>
      <c r="T10" s="2" t="s">
        <v>128</v>
      </c>
      <c r="U10" s="2" t="s">
        <v>13</v>
      </c>
      <c r="V10" s="4"/>
      <c r="W10" s="5" t="s">
        <v>129</v>
      </c>
      <c r="X10" s="73">
        <f>X6-(X9-1)</f>
        <v>289</v>
      </c>
    </row>
    <row r="11" spans="1:26" ht="18.75">
      <c r="B11" s="10"/>
      <c r="C11" s="10"/>
      <c r="E11" s="182" t="s">
        <v>130</v>
      </c>
      <c r="F11" s="152" t="s">
        <v>131</v>
      </c>
      <c r="G11" s="181" t="s">
        <v>132</v>
      </c>
      <c r="H11" s="181" t="s">
        <v>5</v>
      </c>
      <c r="I11" s="181" t="s">
        <v>133</v>
      </c>
      <c r="J11" s="182" t="s">
        <v>134</v>
      </c>
      <c r="K11" s="146" t="s">
        <v>135</v>
      </c>
      <c r="L11" s="146" t="s">
        <v>138</v>
      </c>
      <c r="M11" s="181" t="s">
        <v>133</v>
      </c>
      <c r="N11" s="182" t="s">
        <v>137</v>
      </c>
      <c r="O11" s="146" t="s">
        <v>135</v>
      </c>
      <c r="P11" s="146" t="s">
        <v>138</v>
      </c>
      <c r="Q11" s="181" t="s">
        <v>133</v>
      </c>
      <c r="R11" s="182" t="s">
        <v>273</v>
      </c>
      <c r="S11" s="181"/>
      <c r="T11" s="181" t="s">
        <v>21</v>
      </c>
      <c r="U11" s="181" t="s">
        <v>22</v>
      </c>
    </row>
    <row r="12" spans="1:26">
      <c r="A12" s="10" t="s">
        <v>23</v>
      </c>
      <c r="B12" s="10"/>
      <c r="C12" s="10"/>
      <c r="D12" s="5" t="s">
        <v>280</v>
      </c>
      <c r="E12" s="153"/>
      <c r="J12" s="154"/>
      <c r="K12" s="19"/>
      <c r="L12" s="19"/>
      <c r="N12" s="18"/>
      <c r="O12" s="17"/>
      <c r="P12" s="17"/>
      <c r="Q12" s="17"/>
      <c r="R12" s="18"/>
      <c r="S12" s="17"/>
      <c r="W12" s="1" t="s">
        <v>140</v>
      </c>
      <c r="X12" s="156">
        <v>42736</v>
      </c>
      <c r="Z12" s="156"/>
    </row>
    <row r="13" spans="1:26">
      <c r="B13" s="1" t="s">
        <v>25</v>
      </c>
      <c r="D13" s="16">
        <v>16</v>
      </c>
      <c r="E13" s="154">
        <v>123197771.08</v>
      </c>
      <c r="F13" s="19">
        <v>3083031.1861599991</v>
      </c>
      <c r="G13" s="19">
        <v>10851576.119999999</v>
      </c>
      <c r="H13" s="19">
        <v>2334169.9899999998</v>
      </c>
      <c r="I13" s="19">
        <f t="shared" ref="I13:I19" si="0">SUM(F13:H13)</f>
        <v>16268777.296159999</v>
      </c>
      <c r="J13" s="154">
        <f>E13+I13</f>
        <v>139466548.37616</v>
      </c>
      <c r="K13" s="82">
        <v>0</v>
      </c>
      <c r="L13" s="19">
        <f>ROUND(J13*K13*(($X$7-$X$10)/($X$7+$X$10*K13)),0)</f>
        <v>0</v>
      </c>
      <c r="M13" s="19">
        <f t="shared" ref="M13:M19" si="1">SUM(L13:L13)</f>
        <v>0</v>
      </c>
      <c r="N13" s="154">
        <f t="shared" ref="N13:N19" si="2">M13+J13</f>
        <v>139466548.37616</v>
      </c>
      <c r="O13" s="82">
        <v>0</v>
      </c>
      <c r="P13" s="19">
        <f t="shared" ref="P13:P19" si="3">ROUND(N13*O13*($X$17/$X$14),0)</f>
        <v>0</v>
      </c>
      <c r="Q13" s="19">
        <f t="shared" ref="Q13:Q19" si="4">SUM(P13:P13)</f>
        <v>0</v>
      </c>
      <c r="R13" s="154">
        <f t="shared" ref="R13:R19" si="5">Q13+N13</f>
        <v>139466548.37616</v>
      </c>
      <c r="S13" s="19"/>
      <c r="T13" s="19">
        <f t="shared" ref="T13:T19" si="6">I13+M13+Q13</f>
        <v>16268777.296159999</v>
      </c>
      <c r="U13" s="19">
        <f t="shared" ref="U13:U19" si="7">+E13+T13</f>
        <v>139466548.37616</v>
      </c>
      <c r="V13" s="155"/>
      <c r="W13" s="1" t="s">
        <v>141</v>
      </c>
      <c r="X13" s="156">
        <v>43101</v>
      </c>
    </row>
    <row r="14" spans="1:26">
      <c r="B14" s="1" t="s">
        <v>26</v>
      </c>
      <c r="D14" s="16">
        <v>17</v>
      </c>
      <c r="E14" s="154">
        <v>6585628.8099999996</v>
      </c>
      <c r="F14" s="19">
        <v>150911.88216000001</v>
      </c>
      <c r="G14" s="19">
        <v>576793.19999999995</v>
      </c>
      <c r="H14" s="19">
        <v>125739.31999999998</v>
      </c>
      <c r="I14" s="19">
        <f t="shared" si="0"/>
        <v>853444.40215999994</v>
      </c>
      <c r="J14" s="154">
        <f t="shared" ref="J14:J19" si="8">E14+I14</f>
        <v>7439073.2121599996</v>
      </c>
      <c r="K14" s="157">
        <v>0</v>
      </c>
      <c r="L14" s="19">
        <f t="shared" ref="L14:L19" si="9">ROUND(J14*K14*(($X$7-$X$10)/($X$7+$X$10*K14)),0)</f>
        <v>0</v>
      </c>
      <c r="M14" s="19">
        <f t="shared" si="1"/>
        <v>0</v>
      </c>
      <c r="N14" s="154">
        <f t="shared" si="2"/>
        <v>7439073.2121599996</v>
      </c>
      <c r="O14" s="157">
        <f>$O$13</f>
        <v>0</v>
      </c>
      <c r="P14" s="19">
        <f t="shared" si="3"/>
        <v>0</v>
      </c>
      <c r="Q14" s="19">
        <f t="shared" si="4"/>
        <v>0</v>
      </c>
      <c r="R14" s="154">
        <f t="shared" si="5"/>
        <v>7439073.2121599996</v>
      </c>
      <c r="S14" s="19"/>
      <c r="T14" s="19">
        <f t="shared" si="6"/>
        <v>853444.40215999994</v>
      </c>
      <c r="U14" s="19">
        <f t="shared" si="7"/>
        <v>7439073.2121599996</v>
      </c>
      <c r="V14" s="155"/>
      <c r="W14" s="1" t="s">
        <v>117</v>
      </c>
      <c r="X14" s="1">
        <f>X13-X12</f>
        <v>365</v>
      </c>
    </row>
    <row r="15" spans="1:26">
      <c r="B15" s="1" t="s">
        <v>27</v>
      </c>
      <c r="D15" s="16">
        <v>18</v>
      </c>
      <c r="E15" s="154">
        <v>195248.62</v>
      </c>
      <c r="F15" s="19">
        <v>5460.7570800000012</v>
      </c>
      <c r="G15" s="19">
        <v>15565.38</v>
      </c>
      <c r="H15" s="19">
        <v>3253.0699999999997</v>
      </c>
      <c r="I15" s="19">
        <f t="shared" si="0"/>
        <v>24279.20708</v>
      </c>
      <c r="J15" s="154">
        <f t="shared" si="8"/>
        <v>219527.82707999999</v>
      </c>
      <c r="K15" s="157">
        <v>0</v>
      </c>
      <c r="L15" s="19">
        <f t="shared" si="9"/>
        <v>0</v>
      </c>
      <c r="M15" s="19">
        <f t="shared" si="1"/>
        <v>0</v>
      </c>
      <c r="N15" s="154">
        <f t="shared" si="2"/>
        <v>219527.82707999999</v>
      </c>
      <c r="O15" s="157">
        <f>$O$13</f>
        <v>0</v>
      </c>
      <c r="P15" s="19">
        <f t="shared" si="3"/>
        <v>0</v>
      </c>
      <c r="Q15" s="19">
        <f t="shared" si="4"/>
        <v>0</v>
      </c>
      <c r="R15" s="154">
        <f t="shared" si="5"/>
        <v>219527.82707999999</v>
      </c>
      <c r="S15" s="19"/>
      <c r="T15" s="19">
        <f t="shared" si="6"/>
        <v>24279.20708</v>
      </c>
      <c r="U15" s="19">
        <f t="shared" si="7"/>
        <v>219527.82707999999</v>
      </c>
      <c r="V15" s="155"/>
      <c r="W15" s="156"/>
    </row>
    <row r="16" spans="1:26">
      <c r="B16" s="1" t="s">
        <v>28</v>
      </c>
      <c r="D16" s="16" t="s">
        <v>29</v>
      </c>
      <c r="E16" s="154">
        <v>25916.9</v>
      </c>
      <c r="F16" s="19">
        <v>0</v>
      </c>
      <c r="G16" s="19">
        <v>2116.4899999999998</v>
      </c>
      <c r="H16" s="19">
        <v>0</v>
      </c>
      <c r="I16" s="19">
        <f t="shared" si="0"/>
        <v>2116.4899999999998</v>
      </c>
      <c r="J16" s="154">
        <f t="shared" si="8"/>
        <v>28033.39</v>
      </c>
      <c r="K16" s="157">
        <v>0</v>
      </c>
      <c r="L16" s="19">
        <f t="shared" si="9"/>
        <v>0</v>
      </c>
      <c r="M16" s="19">
        <f t="shared" si="1"/>
        <v>0</v>
      </c>
      <c r="N16" s="154">
        <f t="shared" si="2"/>
        <v>28033.39</v>
      </c>
      <c r="O16" s="157">
        <f>$O$13</f>
        <v>0</v>
      </c>
      <c r="P16" s="19">
        <f t="shared" si="3"/>
        <v>0</v>
      </c>
      <c r="Q16" s="19">
        <f t="shared" si="4"/>
        <v>0</v>
      </c>
      <c r="R16" s="154">
        <f t="shared" si="5"/>
        <v>28033.39</v>
      </c>
      <c r="S16" s="19"/>
      <c r="T16" s="19">
        <f t="shared" si="6"/>
        <v>2116.4899999999998</v>
      </c>
      <c r="U16" s="19">
        <f t="shared" si="7"/>
        <v>28033.39</v>
      </c>
      <c r="V16" s="155"/>
      <c r="W16" s="1" t="s">
        <v>142</v>
      </c>
      <c r="X16" s="156">
        <v>42993</v>
      </c>
    </row>
    <row r="17" spans="1:24">
      <c r="B17" s="1" t="s">
        <v>30</v>
      </c>
      <c r="D17" s="16">
        <v>135</v>
      </c>
      <c r="E17" s="154">
        <v>1088892.49</v>
      </c>
      <c r="F17" s="19">
        <v>0</v>
      </c>
      <c r="G17" s="19">
        <v>86481.2</v>
      </c>
      <c r="H17" s="19">
        <v>0</v>
      </c>
      <c r="I17" s="19">
        <f t="shared" si="0"/>
        <v>86481.2</v>
      </c>
      <c r="J17" s="154">
        <f t="shared" si="8"/>
        <v>1175373.69</v>
      </c>
      <c r="K17" s="157">
        <v>0</v>
      </c>
      <c r="L17" s="19">
        <f t="shared" si="9"/>
        <v>0</v>
      </c>
      <c r="M17" s="19">
        <f t="shared" si="1"/>
        <v>0</v>
      </c>
      <c r="N17" s="154">
        <f t="shared" si="2"/>
        <v>1175373.69</v>
      </c>
      <c r="O17" s="157">
        <f>$O$13</f>
        <v>0</v>
      </c>
      <c r="P17" s="19">
        <f t="shared" si="3"/>
        <v>0</v>
      </c>
      <c r="Q17" s="19">
        <f t="shared" si="4"/>
        <v>0</v>
      </c>
      <c r="R17" s="154">
        <f t="shared" si="5"/>
        <v>1175373.69</v>
      </c>
      <c r="S17" s="19"/>
      <c r="T17" s="19">
        <f t="shared" si="6"/>
        <v>86481.2</v>
      </c>
      <c r="U17" s="19">
        <f t="shared" si="7"/>
        <v>1175373.69</v>
      </c>
      <c r="V17" s="155"/>
      <c r="W17" s="5" t="s">
        <v>129</v>
      </c>
      <c r="X17" s="73">
        <f>X13-(X16-1)</f>
        <v>109</v>
      </c>
    </row>
    <row r="18" spans="1:24">
      <c r="B18" s="1" t="s">
        <v>31</v>
      </c>
      <c r="D18" s="16">
        <v>24</v>
      </c>
      <c r="E18" s="154">
        <v>2240223.7799999998</v>
      </c>
      <c r="F18" s="19">
        <v>65251.070460000003</v>
      </c>
      <c r="G18" s="19">
        <v>148511.04000000001</v>
      </c>
      <c r="H18" s="19">
        <v>10955.630000000003</v>
      </c>
      <c r="I18" s="19">
        <f t="shared" si="0"/>
        <v>224717.74046</v>
      </c>
      <c r="J18" s="154">
        <f t="shared" si="8"/>
        <v>2464941.5204599998</v>
      </c>
      <c r="K18" s="157">
        <v>0</v>
      </c>
      <c r="L18" s="19">
        <f t="shared" si="9"/>
        <v>0</v>
      </c>
      <c r="M18" s="19">
        <f t="shared" si="1"/>
        <v>0</v>
      </c>
      <c r="N18" s="154">
        <f t="shared" si="2"/>
        <v>2464941.5204599998</v>
      </c>
      <c r="O18" s="157">
        <v>0</v>
      </c>
      <c r="P18" s="19">
        <f t="shared" si="3"/>
        <v>0</v>
      </c>
      <c r="Q18" s="19">
        <f t="shared" si="4"/>
        <v>0</v>
      </c>
      <c r="R18" s="154">
        <f t="shared" si="5"/>
        <v>2464941.5204599998</v>
      </c>
      <c r="S18" s="22"/>
      <c r="T18" s="19">
        <f t="shared" si="6"/>
        <v>224717.74046</v>
      </c>
      <c r="U18" s="19">
        <f t="shared" si="7"/>
        <v>2464941.5204599998</v>
      </c>
      <c r="V18" s="155"/>
    </row>
    <row r="19" spans="1:24">
      <c r="B19" s="1" t="s">
        <v>32</v>
      </c>
      <c r="D19" s="16">
        <v>36</v>
      </c>
      <c r="E19" s="158">
        <v>111232.04999999999</v>
      </c>
      <c r="F19" s="22">
        <v>5792.489599999999</v>
      </c>
      <c r="G19" s="22">
        <v>9036.4599999999991</v>
      </c>
      <c r="H19" s="22">
        <v>0</v>
      </c>
      <c r="I19" s="22">
        <f t="shared" si="0"/>
        <v>14828.949599999998</v>
      </c>
      <c r="J19" s="158">
        <f t="shared" si="8"/>
        <v>126060.99959999998</v>
      </c>
      <c r="K19" s="159">
        <v>0</v>
      </c>
      <c r="L19" s="22">
        <f t="shared" si="9"/>
        <v>0</v>
      </c>
      <c r="M19" s="22">
        <f t="shared" si="1"/>
        <v>0</v>
      </c>
      <c r="N19" s="154">
        <f t="shared" si="2"/>
        <v>126060.99959999998</v>
      </c>
      <c r="O19" s="159">
        <v>0</v>
      </c>
      <c r="P19" s="22">
        <f t="shared" si="3"/>
        <v>0</v>
      </c>
      <c r="Q19" s="22">
        <f t="shared" si="4"/>
        <v>0</v>
      </c>
      <c r="R19" s="158">
        <f t="shared" si="5"/>
        <v>126060.99959999998</v>
      </c>
      <c r="S19" s="22"/>
      <c r="T19" s="22">
        <f t="shared" si="6"/>
        <v>14828.949599999998</v>
      </c>
      <c r="U19" s="22">
        <f t="shared" si="7"/>
        <v>126060.99959999998</v>
      </c>
      <c r="V19" s="155"/>
      <c r="X19" s="156"/>
    </row>
    <row r="20" spans="1:24">
      <c r="B20" s="1" t="s">
        <v>33</v>
      </c>
      <c r="E20" s="154">
        <f t="shared" ref="E20:J20" si="10">SUM(E13:E19)</f>
        <v>133444913.73</v>
      </c>
      <c r="F20" s="19">
        <f t="shared" si="10"/>
        <v>3310447.3854599991</v>
      </c>
      <c r="G20" s="19">
        <f t="shared" si="10"/>
        <v>11690079.889999999</v>
      </c>
      <c r="H20" s="19">
        <f t="shared" si="10"/>
        <v>2474118.0099999993</v>
      </c>
      <c r="I20" s="19">
        <f t="shared" si="10"/>
        <v>17474645.285459995</v>
      </c>
      <c r="J20" s="154">
        <f t="shared" si="10"/>
        <v>150919559.01545998</v>
      </c>
      <c r="K20" s="157"/>
      <c r="L20" s="19">
        <f>SUM(L13:L19)</f>
        <v>0</v>
      </c>
      <c r="M20" s="19">
        <f>SUM(M13:M19)</f>
        <v>0</v>
      </c>
      <c r="N20" s="154">
        <f>SUM(N13:N19)</f>
        <v>150919559.01545998</v>
      </c>
      <c r="O20" s="157"/>
      <c r="P20" s="19">
        <f>SUM(P13:P19)</f>
        <v>0</v>
      </c>
      <c r="Q20" s="19">
        <f>SUM(Q13:Q19)</f>
        <v>0</v>
      </c>
      <c r="R20" s="154">
        <f>SUM(R13:R19)</f>
        <v>150919559.01545998</v>
      </c>
      <c r="S20" s="19"/>
      <c r="T20" s="19">
        <f>SUM(T13:T19)</f>
        <v>17474645.285459995</v>
      </c>
      <c r="U20" s="19">
        <f>SUM(U13:U19)</f>
        <v>150919559.01545998</v>
      </c>
      <c r="V20" s="155"/>
    </row>
    <row r="21" spans="1:24">
      <c r="E21" s="154"/>
      <c r="F21" s="19"/>
      <c r="G21" s="19"/>
      <c r="H21" s="19"/>
      <c r="I21" s="19"/>
      <c r="J21" s="154"/>
      <c r="K21" s="157"/>
      <c r="L21" s="19"/>
      <c r="M21" s="19" t="s">
        <v>65</v>
      </c>
      <c r="N21" s="154"/>
      <c r="O21" s="157"/>
      <c r="P21" s="19"/>
      <c r="Q21" s="19" t="s">
        <v>65</v>
      </c>
      <c r="R21" s="154"/>
      <c r="S21" s="19"/>
      <c r="T21" s="19"/>
      <c r="U21" s="19"/>
      <c r="V21" s="155"/>
      <c r="W21" s="156"/>
      <c r="X21" s="13"/>
    </row>
    <row r="22" spans="1:24" s="23" customFormat="1">
      <c r="B22" s="1" t="s">
        <v>34</v>
      </c>
      <c r="C22" s="1"/>
      <c r="D22" s="16" t="s">
        <v>35</v>
      </c>
      <c r="E22" s="22">
        <v>136806</v>
      </c>
      <c r="F22" s="22">
        <v>1375.5745500000005</v>
      </c>
      <c r="G22" s="22">
        <v>6903.9</v>
      </c>
      <c r="H22" s="22">
        <v>0</v>
      </c>
      <c r="I22" s="22">
        <f>SUM(F22:H22)</f>
        <v>8279.4745500000008</v>
      </c>
      <c r="J22" s="158">
        <f>E22+I22</f>
        <v>145085.47455000001</v>
      </c>
      <c r="K22" s="159">
        <v>0</v>
      </c>
      <c r="L22" s="22">
        <f>ROUND(J22*K22*(($X$7-$X$10)/($X$7+$X$10*K22)),0)</f>
        <v>0</v>
      </c>
      <c r="M22" s="22">
        <f>SUM(L22:L22)</f>
        <v>0</v>
      </c>
      <c r="N22" s="158">
        <f>M22+J22</f>
        <v>145085.47455000001</v>
      </c>
      <c r="O22" s="159">
        <v>0</v>
      </c>
      <c r="P22" s="22">
        <f>ROUND(N22*O22*($X$17/$X$14),0)</f>
        <v>0</v>
      </c>
      <c r="Q22" s="22">
        <f>SUM(P22:P22)</f>
        <v>0</v>
      </c>
      <c r="R22" s="158">
        <f>Q22+N22</f>
        <v>145085.47455000001</v>
      </c>
      <c r="S22" s="22"/>
      <c r="T22" s="22">
        <f>I22+M22+Q22</f>
        <v>8279.4745500000008</v>
      </c>
      <c r="U22" s="22">
        <f>+E22+T22</f>
        <v>145085.47455000001</v>
      </c>
      <c r="V22" s="155"/>
      <c r="W22" s="24"/>
    </row>
    <row r="23" spans="1:24">
      <c r="B23" s="1" t="s">
        <v>33</v>
      </c>
      <c r="E23" s="154">
        <f t="shared" ref="E23:J23" si="11">SUM(E22:E22)</f>
        <v>136806</v>
      </c>
      <c r="F23" s="19">
        <f t="shared" si="11"/>
        <v>1375.5745500000005</v>
      </c>
      <c r="G23" s="19">
        <f t="shared" si="11"/>
        <v>6903.9</v>
      </c>
      <c r="H23" s="19">
        <f t="shared" si="11"/>
        <v>0</v>
      </c>
      <c r="I23" s="19">
        <f t="shared" si="11"/>
        <v>8279.4745500000008</v>
      </c>
      <c r="J23" s="154">
        <f t="shared" si="11"/>
        <v>145085.47455000001</v>
      </c>
      <c r="K23" s="159"/>
      <c r="L23" s="19">
        <f>SUM(L22:L22)</f>
        <v>0</v>
      </c>
      <c r="M23" s="19">
        <f>SUM(M22:M22)</f>
        <v>0</v>
      </c>
      <c r="N23" s="154">
        <f>SUM(N22:N22)</f>
        <v>145085.47455000001</v>
      </c>
      <c r="O23" s="159"/>
      <c r="P23" s="19">
        <f>SUM(P22:P22)</f>
        <v>0</v>
      </c>
      <c r="Q23" s="19">
        <f>SUM(Q22:Q22)</f>
        <v>0</v>
      </c>
      <c r="R23" s="154">
        <f>SUM(R22:R22)</f>
        <v>145085.47455000001</v>
      </c>
      <c r="S23" s="19"/>
      <c r="T23" s="19">
        <f>SUM(T22:T22)</f>
        <v>8279.4745500000008</v>
      </c>
      <c r="U23" s="19">
        <f>SUM(U22:U22)</f>
        <v>145085.47455000001</v>
      </c>
      <c r="V23" s="155"/>
    </row>
    <row r="24" spans="1:24">
      <c r="E24" s="154"/>
      <c r="F24" s="19"/>
      <c r="G24" s="19"/>
      <c r="H24" s="19"/>
      <c r="I24" s="19"/>
      <c r="J24" s="154"/>
      <c r="K24" s="159"/>
      <c r="L24" s="157"/>
      <c r="M24" s="157"/>
      <c r="N24" s="154"/>
      <c r="O24" s="159"/>
      <c r="P24" s="157"/>
      <c r="Q24" s="157"/>
      <c r="R24" s="154"/>
      <c r="S24" s="19"/>
      <c r="T24" s="19"/>
      <c r="U24" s="19"/>
      <c r="V24" s="155"/>
      <c r="W24" s="160"/>
    </row>
    <row r="25" spans="1:24" s="23" customFormat="1">
      <c r="A25" s="1"/>
      <c r="B25" s="1" t="s">
        <v>36</v>
      </c>
      <c r="C25" s="1"/>
      <c r="D25" s="16" t="s">
        <v>37</v>
      </c>
      <c r="E25" s="158">
        <v>1312.52</v>
      </c>
      <c r="F25" s="22">
        <v>0</v>
      </c>
      <c r="G25" s="22">
        <v>0</v>
      </c>
      <c r="H25" s="22">
        <v>0</v>
      </c>
      <c r="I25" s="22">
        <f>SUM(F25:H25)</f>
        <v>0</v>
      </c>
      <c r="J25" s="158">
        <f>E25+I25</f>
        <v>1312.52</v>
      </c>
      <c r="K25" s="159">
        <v>0</v>
      </c>
      <c r="L25" s="19">
        <v>0</v>
      </c>
      <c r="M25" s="22">
        <f>SUM(L25:L25)</f>
        <v>0</v>
      </c>
      <c r="N25" s="158">
        <f>M25+J25</f>
        <v>1312.52</v>
      </c>
      <c r="O25" s="159">
        <v>0</v>
      </c>
      <c r="P25" s="19">
        <v>0</v>
      </c>
      <c r="Q25" s="22">
        <f>SUM(P25:P25)</f>
        <v>0</v>
      </c>
      <c r="R25" s="158">
        <f>Q25+N25</f>
        <v>1312.52</v>
      </c>
      <c r="S25" s="19"/>
      <c r="T25" s="22">
        <f>I25+M25+Q25</f>
        <v>0</v>
      </c>
      <c r="U25" s="22">
        <f>+E25+T25</f>
        <v>1312.52</v>
      </c>
      <c r="V25" s="155"/>
    </row>
    <row r="26" spans="1:24" s="23" customFormat="1">
      <c r="A26" s="1"/>
      <c r="D26" s="16"/>
      <c r="E26" s="158"/>
      <c r="F26" s="22"/>
      <c r="G26" s="22"/>
      <c r="H26" s="22"/>
      <c r="I26" s="22"/>
      <c r="J26" s="158"/>
      <c r="K26" s="159"/>
      <c r="L26" s="22"/>
      <c r="M26" s="22"/>
      <c r="N26" s="158"/>
      <c r="O26" s="159"/>
      <c r="P26" s="22"/>
      <c r="Q26" s="22"/>
      <c r="R26" s="158"/>
      <c r="S26" s="22"/>
      <c r="T26" s="22"/>
      <c r="U26" s="22"/>
      <c r="V26" s="155"/>
    </row>
    <row r="27" spans="1:24" s="23" customFormat="1">
      <c r="A27" s="1"/>
      <c r="B27" s="1" t="s">
        <v>40</v>
      </c>
      <c r="C27" s="1"/>
      <c r="D27" s="16" t="s">
        <v>41</v>
      </c>
      <c r="E27" s="158">
        <v>-7749988.9299999997</v>
      </c>
      <c r="F27" s="22">
        <f t="shared" ref="F27:F29" si="12">-E27</f>
        <v>7749988.9299999997</v>
      </c>
      <c r="G27" s="22">
        <v>0</v>
      </c>
      <c r="H27" s="22">
        <v>0</v>
      </c>
      <c r="I27" s="22">
        <f t="shared" ref="I27:I32" si="13">SUM(F27:H27)</f>
        <v>7749988.9299999997</v>
      </c>
      <c r="J27" s="158">
        <f t="shared" ref="J27:J32" si="14">E27+I27</f>
        <v>0</v>
      </c>
      <c r="K27" s="159">
        <v>0</v>
      </c>
      <c r="L27" s="22">
        <v>0</v>
      </c>
      <c r="M27" s="22">
        <f t="shared" ref="M27:M32" si="15">SUM(L27:L27)</f>
        <v>0</v>
      </c>
      <c r="N27" s="158">
        <f t="shared" ref="N27:N32" si="16">M27+J27</f>
        <v>0</v>
      </c>
      <c r="O27" s="159">
        <v>0</v>
      </c>
      <c r="P27" s="22">
        <v>0</v>
      </c>
      <c r="Q27" s="22">
        <f t="shared" ref="Q27:Q30" si="17">SUM(P27:P27)</f>
        <v>0</v>
      </c>
      <c r="R27" s="158">
        <f t="shared" ref="R27:R30" si="18">Q27+N27</f>
        <v>0</v>
      </c>
      <c r="S27" s="22"/>
      <c r="T27" s="22">
        <f t="shared" ref="T27:T32" si="19">I27+M27+Q27</f>
        <v>7749988.9299999997</v>
      </c>
      <c r="U27" s="22">
        <f t="shared" ref="U27:U32" si="20">+E27+T27</f>
        <v>0</v>
      </c>
      <c r="V27" s="155"/>
    </row>
    <row r="28" spans="1:24" s="23" customFormat="1">
      <c r="B28" s="1" t="s">
        <v>48</v>
      </c>
      <c r="C28" s="1"/>
      <c r="D28" s="16" t="s">
        <v>49</v>
      </c>
      <c r="E28" s="158">
        <v>4575740.38</v>
      </c>
      <c r="F28" s="22">
        <f t="shared" si="12"/>
        <v>-4575740.38</v>
      </c>
      <c r="G28" s="22">
        <v>0</v>
      </c>
      <c r="H28" s="22">
        <v>0</v>
      </c>
      <c r="I28" s="22">
        <f t="shared" si="13"/>
        <v>-4575740.38</v>
      </c>
      <c r="J28" s="158">
        <f t="shared" si="14"/>
        <v>0</v>
      </c>
      <c r="K28" s="159">
        <v>0</v>
      </c>
      <c r="L28" s="22">
        <v>0</v>
      </c>
      <c r="M28" s="22">
        <f>SUM(L28:L28)</f>
        <v>0</v>
      </c>
      <c r="N28" s="158">
        <f t="shared" si="16"/>
        <v>0</v>
      </c>
      <c r="O28" s="159">
        <v>0</v>
      </c>
      <c r="P28" s="22">
        <v>0</v>
      </c>
      <c r="Q28" s="22">
        <f>SUM(P28:P28)</f>
        <v>0</v>
      </c>
      <c r="R28" s="158">
        <f t="shared" si="18"/>
        <v>0</v>
      </c>
      <c r="S28" s="22"/>
      <c r="T28" s="22">
        <f t="shared" si="19"/>
        <v>-4575740.38</v>
      </c>
      <c r="U28" s="22">
        <f t="shared" si="20"/>
        <v>0</v>
      </c>
      <c r="V28" s="24"/>
      <c r="W28" s="24"/>
    </row>
    <row r="29" spans="1:24" s="23" customFormat="1">
      <c r="B29" s="1" t="s">
        <v>50</v>
      </c>
      <c r="C29" s="1"/>
      <c r="D29" s="16" t="s">
        <v>51</v>
      </c>
      <c r="E29" s="158">
        <v>176097.5</v>
      </c>
      <c r="F29" s="22">
        <f t="shared" si="12"/>
        <v>-176097.5</v>
      </c>
      <c r="G29" s="22">
        <v>0</v>
      </c>
      <c r="H29" s="22">
        <v>0</v>
      </c>
      <c r="I29" s="22">
        <f t="shared" si="13"/>
        <v>-176097.5</v>
      </c>
      <c r="J29" s="158">
        <f t="shared" si="14"/>
        <v>0</v>
      </c>
      <c r="K29" s="159">
        <v>0</v>
      </c>
      <c r="L29" s="22">
        <v>0</v>
      </c>
      <c r="M29" s="22">
        <f>SUM(L29:L29)</f>
        <v>0</v>
      </c>
      <c r="N29" s="158">
        <f t="shared" si="16"/>
        <v>0</v>
      </c>
      <c r="O29" s="159">
        <v>0</v>
      </c>
      <c r="P29" s="22">
        <v>0</v>
      </c>
      <c r="Q29" s="22">
        <f>SUM(P29:P29)</f>
        <v>0</v>
      </c>
      <c r="R29" s="158">
        <f t="shared" si="18"/>
        <v>0</v>
      </c>
      <c r="S29" s="22"/>
      <c r="T29" s="22">
        <f t="shared" si="19"/>
        <v>-176097.5</v>
      </c>
      <c r="U29" s="22">
        <f t="shared" si="20"/>
        <v>0</v>
      </c>
      <c r="V29" s="24"/>
      <c r="W29" s="24"/>
    </row>
    <row r="30" spans="1:24" s="23" customFormat="1">
      <c r="A30" s="1"/>
      <c r="B30" s="1" t="s">
        <v>143</v>
      </c>
      <c r="C30" s="1"/>
      <c r="D30" s="16" t="s">
        <v>53</v>
      </c>
      <c r="E30" s="158">
        <v>-525128.25</v>
      </c>
      <c r="F30" s="22">
        <v>0</v>
      </c>
      <c r="G30" s="22">
        <f>-E30</f>
        <v>525128.25</v>
      </c>
      <c r="H30" s="22">
        <v>0</v>
      </c>
      <c r="I30" s="22">
        <f t="shared" si="13"/>
        <v>525128.25</v>
      </c>
      <c r="J30" s="158">
        <f t="shared" si="14"/>
        <v>0</v>
      </c>
      <c r="K30" s="159">
        <v>0</v>
      </c>
      <c r="L30" s="22">
        <v>0</v>
      </c>
      <c r="M30" s="22">
        <f t="shared" si="15"/>
        <v>0</v>
      </c>
      <c r="N30" s="158">
        <f t="shared" si="16"/>
        <v>0</v>
      </c>
      <c r="O30" s="159">
        <v>0</v>
      </c>
      <c r="P30" s="22">
        <v>0</v>
      </c>
      <c r="Q30" s="22">
        <f t="shared" si="17"/>
        <v>0</v>
      </c>
      <c r="R30" s="158">
        <f t="shared" si="18"/>
        <v>0</v>
      </c>
      <c r="S30" s="22"/>
      <c r="T30" s="22">
        <f t="shared" si="19"/>
        <v>525128.25</v>
      </c>
      <c r="U30" s="22">
        <f t="shared" si="20"/>
        <v>0</v>
      </c>
      <c r="V30" s="24"/>
    </row>
    <row r="31" spans="1:24" s="23" customFormat="1">
      <c r="A31" s="1"/>
      <c r="B31" s="1" t="s">
        <v>266</v>
      </c>
      <c r="C31" s="1"/>
      <c r="D31" s="16" t="s">
        <v>267</v>
      </c>
      <c r="E31" s="158">
        <v>0</v>
      </c>
      <c r="F31" s="22">
        <f>-E31</f>
        <v>0</v>
      </c>
      <c r="G31" s="22">
        <v>0</v>
      </c>
      <c r="H31" s="22">
        <v>0</v>
      </c>
      <c r="I31" s="22">
        <f t="shared" si="13"/>
        <v>0</v>
      </c>
      <c r="J31" s="158">
        <f t="shared" si="14"/>
        <v>0</v>
      </c>
      <c r="K31" s="159">
        <v>0</v>
      </c>
      <c r="L31" s="22">
        <v>0</v>
      </c>
      <c r="M31" s="22">
        <f t="shared" si="15"/>
        <v>0</v>
      </c>
      <c r="N31" s="158">
        <f t="shared" si="16"/>
        <v>0</v>
      </c>
      <c r="O31" s="159"/>
      <c r="P31" s="22"/>
      <c r="Q31" s="22"/>
      <c r="R31" s="158">
        <v>0</v>
      </c>
      <c r="S31" s="22"/>
      <c r="T31" s="22">
        <f t="shared" si="19"/>
        <v>0</v>
      </c>
      <c r="U31" s="22">
        <f t="shared" si="20"/>
        <v>0</v>
      </c>
      <c r="V31" s="24"/>
    </row>
    <row r="32" spans="1:24" s="23" customFormat="1">
      <c r="A32" s="1"/>
      <c r="B32" s="1" t="s">
        <v>268</v>
      </c>
      <c r="C32" s="1"/>
      <c r="D32" s="16" t="s">
        <v>269</v>
      </c>
      <c r="E32" s="158">
        <v>-8795487.7699999996</v>
      </c>
      <c r="F32" s="22">
        <f>-E32</f>
        <v>8795487.7699999996</v>
      </c>
      <c r="G32" s="22">
        <v>0</v>
      </c>
      <c r="H32" s="22">
        <v>0</v>
      </c>
      <c r="I32" s="22">
        <f t="shared" si="13"/>
        <v>8795487.7699999996</v>
      </c>
      <c r="J32" s="158">
        <f t="shared" si="14"/>
        <v>0</v>
      </c>
      <c r="K32" s="159">
        <v>0</v>
      </c>
      <c r="L32" s="22">
        <v>0</v>
      </c>
      <c r="M32" s="22">
        <f t="shared" si="15"/>
        <v>0</v>
      </c>
      <c r="N32" s="158">
        <f t="shared" si="16"/>
        <v>0</v>
      </c>
      <c r="O32" s="159"/>
      <c r="P32" s="22"/>
      <c r="Q32" s="22"/>
      <c r="R32" s="158">
        <v>0</v>
      </c>
      <c r="S32" s="22"/>
      <c r="T32" s="22">
        <f t="shared" si="19"/>
        <v>8795487.7699999996</v>
      </c>
      <c r="U32" s="22">
        <f t="shared" si="20"/>
        <v>0</v>
      </c>
      <c r="V32" s="24"/>
    </row>
    <row r="33" spans="1:22" s="23" customFormat="1">
      <c r="A33" s="1"/>
      <c r="D33" s="16"/>
      <c r="E33" s="158"/>
      <c r="F33" s="22"/>
      <c r="G33" s="22"/>
      <c r="H33" s="22"/>
      <c r="I33" s="22"/>
      <c r="J33" s="158"/>
      <c r="K33" s="159"/>
      <c r="L33" s="19"/>
      <c r="M33" s="22"/>
      <c r="N33" s="158"/>
      <c r="O33" s="159"/>
      <c r="P33" s="19"/>
      <c r="Q33" s="22"/>
      <c r="R33" s="158"/>
      <c r="S33" s="22"/>
      <c r="T33" s="22"/>
      <c r="U33" s="22"/>
      <c r="V33" s="24"/>
    </row>
    <row r="34" spans="1:22" s="23" customFormat="1">
      <c r="B34" s="1" t="s">
        <v>144</v>
      </c>
      <c r="C34" s="1"/>
      <c r="D34" s="16" t="s">
        <v>57</v>
      </c>
      <c r="E34" s="158">
        <v>3070000</v>
      </c>
      <c r="F34" s="22">
        <v>0</v>
      </c>
      <c r="G34" s="22">
        <v>0</v>
      </c>
      <c r="H34" s="22">
        <v>0</v>
      </c>
      <c r="I34" s="22">
        <f>SUM(F34:H34)</f>
        <v>0</v>
      </c>
      <c r="J34" s="158">
        <f>E34+I34</f>
        <v>3070000</v>
      </c>
      <c r="K34" s="159">
        <v>0</v>
      </c>
      <c r="L34" s="22">
        <v>0</v>
      </c>
      <c r="M34" s="22">
        <f>SUM(L34:L34)</f>
        <v>0</v>
      </c>
      <c r="N34" s="158">
        <f>M34+J34</f>
        <v>3070000</v>
      </c>
      <c r="O34" s="159">
        <v>0</v>
      </c>
      <c r="P34" s="22">
        <v>0</v>
      </c>
      <c r="Q34" s="22">
        <f>SUM(P34:P34)</f>
        <v>0</v>
      </c>
      <c r="R34" s="158">
        <f>Q34+N34</f>
        <v>3070000</v>
      </c>
      <c r="S34" s="22"/>
      <c r="T34" s="22">
        <f>I34+M34+Q34</f>
        <v>0</v>
      </c>
      <c r="U34" s="22">
        <f>+E34+T34</f>
        <v>3070000</v>
      </c>
      <c r="V34" s="24"/>
    </row>
    <row r="35" spans="1:22" s="23" customFormat="1">
      <c r="A35" s="1"/>
      <c r="D35" s="16"/>
      <c r="E35" s="158"/>
      <c r="F35" s="22"/>
      <c r="G35" s="22"/>
      <c r="H35" s="22"/>
      <c r="I35" s="22"/>
      <c r="J35" s="158"/>
      <c r="K35" s="159"/>
      <c r="L35" s="159"/>
      <c r="M35" s="159"/>
      <c r="N35" s="158"/>
      <c r="O35" s="159"/>
      <c r="P35" s="159"/>
      <c r="Q35" s="159"/>
      <c r="R35" s="158"/>
      <c r="S35" s="22"/>
      <c r="T35" s="22"/>
      <c r="U35" s="22"/>
      <c r="V35" s="24"/>
    </row>
    <row r="36" spans="1:22">
      <c r="B36" s="29" t="s">
        <v>6</v>
      </c>
      <c r="C36" s="30"/>
      <c r="D36" s="31"/>
      <c r="E36" s="161">
        <f t="shared" ref="E36:R36" si="21">+E20+E23+E25+SUM(E27:E34)</f>
        <v>124334265.18000001</v>
      </c>
      <c r="F36" s="35">
        <f t="shared" si="21"/>
        <v>15105461.78001</v>
      </c>
      <c r="G36" s="35">
        <f t="shared" si="21"/>
        <v>12222112.039999999</v>
      </c>
      <c r="H36" s="35">
        <f t="shared" si="21"/>
        <v>2474118.0099999993</v>
      </c>
      <c r="I36" s="35">
        <f t="shared" si="21"/>
        <v>29801691.830009997</v>
      </c>
      <c r="J36" s="161">
        <f t="shared" si="21"/>
        <v>154135957.01001</v>
      </c>
      <c r="K36" s="35">
        <f t="shared" si="21"/>
        <v>0</v>
      </c>
      <c r="L36" s="35">
        <f t="shared" si="21"/>
        <v>0</v>
      </c>
      <c r="M36" s="35">
        <f t="shared" si="21"/>
        <v>0</v>
      </c>
      <c r="N36" s="161">
        <f t="shared" si="21"/>
        <v>154135957.01001</v>
      </c>
      <c r="O36" s="35">
        <f t="shared" si="21"/>
        <v>0</v>
      </c>
      <c r="P36" s="35">
        <f t="shared" si="21"/>
        <v>0</v>
      </c>
      <c r="Q36" s="35">
        <f t="shared" si="21"/>
        <v>0</v>
      </c>
      <c r="R36" s="161">
        <f t="shared" si="21"/>
        <v>154135957.01001</v>
      </c>
      <c r="S36" s="35"/>
      <c r="T36" s="35">
        <f>+T20+T23+T25+SUM(T27:T34)</f>
        <v>29801691.830009997</v>
      </c>
      <c r="U36" s="35">
        <f>+U20+U23+U25+SUM(U27:U34)</f>
        <v>154135957.01001</v>
      </c>
      <c r="V36" s="13"/>
    </row>
    <row r="37" spans="1:22">
      <c r="E37" s="154"/>
      <c r="F37" s="19"/>
      <c r="G37" s="19"/>
      <c r="H37" s="19"/>
      <c r="I37" s="19"/>
      <c r="J37" s="154"/>
      <c r="K37" s="19"/>
      <c r="L37" s="19"/>
      <c r="M37" s="19"/>
      <c r="N37" s="154"/>
      <c r="O37" s="19"/>
      <c r="P37" s="19"/>
      <c r="Q37" s="19"/>
      <c r="R37" s="154"/>
      <c r="S37" s="19"/>
      <c r="T37" s="13"/>
      <c r="U37" s="19"/>
      <c r="V37" s="13"/>
    </row>
    <row r="38" spans="1:22">
      <c r="A38" s="10" t="s">
        <v>58</v>
      </c>
      <c r="B38" s="10"/>
      <c r="C38" s="10"/>
      <c r="D38" s="5" t="s">
        <v>281</v>
      </c>
      <c r="E38" s="154"/>
      <c r="F38" s="19"/>
      <c r="G38" s="19"/>
      <c r="H38" s="19"/>
      <c r="I38" s="19"/>
      <c r="J38" s="154"/>
      <c r="K38" s="19"/>
      <c r="L38" s="19"/>
      <c r="M38" s="19"/>
      <c r="N38" s="154"/>
      <c r="O38" s="19"/>
      <c r="P38" s="19"/>
      <c r="Q38" s="19"/>
      <c r="R38" s="154"/>
      <c r="S38" s="19"/>
      <c r="T38" s="13"/>
      <c r="U38" s="19"/>
      <c r="V38" s="13"/>
    </row>
    <row r="39" spans="1:22">
      <c r="B39" s="36" t="s">
        <v>60</v>
      </c>
      <c r="C39" s="36"/>
      <c r="D39" s="16">
        <v>24</v>
      </c>
      <c r="E39" s="154">
        <v>44443416.000000007</v>
      </c>
      <c r="F39" s="19">
        <v>1673223.7103579931</v>
      </c>
      <c r="G39" s="19">
        <v>207710.73</v>
      </c>
      <c r="H39" s="19">
        <v>227195.06999999998</v>
      </c>
      <c r="I39" s="19">
        <f>SUM(F39:H39)</f>
        <v>2108129.5103579932</v>
      </c>
      <c r="J39" s="154">
        <f>E39+I39</f>
        <v>46551545.510357998</v>
      </c>
      <c r="K39" s="82">
        <f>$K$18</f>
        <v>0</v>
      </c>
      <c r="L39" s="19">
        <f>ROUND(J39*K39*(($X$7-$X$10)/($X$7+$X$10*K39)),0)</f>
        <v>0</v>
      </c>
      <c r="M39" s="19">
        <f>SUM(L39:L39)</f>
        <v>0</v>
      </c>
      <c r="N39" s="154">
        <f>M39+J39</f>
        <v>46551545.510357998</v>
      </c>
      <c r="O39" s="82">
        <f>$O$18</f>
        <v>0</v>
      </c>
      <c r="P39" s="19">
        <f>ROUND(N39*O39*($X$17/$X$14),0)</f>
        <v>0</v>
      </c>
      <c r="Q39" s="19">
        <f>SUM(P39:P39)</f>
        <v>0</v>
      </c>
      <c r="R39" s="154">
        <f>Q39+N39</f>
        <v>46551545.510357998</v>
      </c>
      <c r="S39" s="19"/>
      <c r="T39" s="19">
        <f>I39+M39+Q39</f>
        <v>2108129.5103579932</v>
      </c>
      <c r="U39" s="19">
        <f>+E39+T39</f>
        <v>46551545.510357998</v>
      </c>
      <c r="V39" s="13"/>
    </row>
    <row r="40" spans="1:22" s="23" customFormat="1">
      <c r="B40" s="36" t="s">
        <v>61</v>
      </c>
      <c r="C40" s="36"/>
      <c r="D40" s="16" t="s">
        <v>62</v>
      </c>
      <c r="E40" s="154">
        <v>166469.92000000001</v>
      </c>
      <c r="F40" s="19">
        <v>0</v>
      </c>
      <c r="G40" s="19">
        <v>6.49</v>
      </c>
      <c r="H40" s="19">
        <v>0</v>
      </c>
      <c r="I40" s="19">
        <f>SUM(F40:H40)</f>
        <v>6.49</v>
      </c>
      <c r="J40" s="154">
        <f>E40+I40</f>
        <v>166476.41</v>
      </c>
      <c r="K40" s="157">
        <f>$K$18</f>
        <v>0</v>
      </c>
      <c r="L40" s="19">
        <f>ROUND(J40*K40*(($X$7-$X$10)/($X$7+$X$10*K40)),0)</f>
        <v>0</v>
      </c>
      <c r="M40" s="19">
        <f>SUM(L40:L40)</f>
        <v>0</v>
      </c>
      <c r="N40" s="154">
        <f>M40+J40</f>
        <v>166476.41</v>
      </c>
      <c r="O40" s="157">
        <f>$O$18</f>
        <v>0</v>
      </c>
      <c r="P40" s="19">
        <f>ROUND(N40*O40*($X$17/$X$14),0)</f>
        <v>0</v>
      </c>
      <c r="Q40" s="19">
        <f>SUM(P40:P40)</f>
        <v>0</v>
      </c>
      <c r="R40" s="154">
        <f>Q40+N40</f>
        <v>166476.41</v>
      </c>
      <c r="S40" s="19"/>
      <c r="T40" s="19">
        <f>I40+M40+Q40</f>
        <v>6.49</v>
      </c>
      <c r="U40" s="19">
        <f>+E40+T40</f>
        <v>166476.41</v>
      </c>
      <c r="V40" s="24"/>
    </row>
    <row r="41" spans="1:22">
      <c r="B41" s="36" t="s">
        <v>63</v>
      </c>
      <c r="C41" s="36"/>
      <c r="D41" s="16" t="s">
        <v>64</v>
      </c>
      <c r="E41" s="158">
        <v>121960.01</v>
      </c>
      <c r="F41" s="22">
        <v>0</v>
      </c>
      <c r="G41" s="22">
        <v>6293.35</v>
      </c>
      <c r="H41" s="22">
        <v>0</v>
      </c>
      <c r="I41" s="22">
        <f>SUM(F41:H41)</f>
        <v>6293.35</v>
      </c>
      <c r="J41" s="158">
        <f>E41+I41</f>
        <v>128253.36</v>
      </c>
      <c r="K41" s="159">
        <f>$K$18</f>
        <v>0</v>
      </c>
      <c r="L41" s="22">
        <f>ROUND(J41*K41*(($X$7-$X$10)/($X$7+$X$10*K41)),0)</f>
        <v>0</v>
      </c>
      <c r="M41" s="22">
        <f>SUM(L41:L41)</f>
        <v>0</v>
      </c>
      <c r="N41" s="158">
        <f>M41+J41</f>
        <v>128253.36</v>
      </c>
      <c r="O41" s="159">
        <f>$O$18</f>
        <v>0</v>
      </c>
      <c r="P41" s="22">
        <f>ROUND(N41*O41*($X$17/$X$14),0)</f>
        <v>0</v>
      </c>
      <c r="Q41" s="22">
        <f>SUM(P41:P41)</f>
        <v>0</v>
      </c>
      <c r="R41" s="158">
        <f>Q41+N41</f>
        <v>128253.36</v>
      </c>
      <c r="S41" s="22"/>
      <c r="T41" s="22">
        <f>I41+M41+Q41</f>
        <v>6293.35</v>
      </c>
      <c r="U41" s="22">
        <f>+E41+T41</f>
        <v>128253.36</v>
      </c>
      <c r="V41" s="13"/>
    </row>
    <row r="42" spans="1:22">
      <c r="B42" s="1" t="s">
        <v>33</v>
      </c>
      <c r="E42" s="154">
        <f t="shared" ref="E42:J42" si="22">SUM(E39:E41)</f>
        <v>44731845.930000007</v>
      </c>
      <c r="F42" s="19">
        <f t="shared" si="22"/>
        <v>1673223.7103579931</v>
      </c>
      <c r="G42" s="19">
        <f t="shared" si="22"/>
        <v>214010.57</v>
      </c>
      <c r="H42" s="19">
        <f t="shared" si="22"/>
        <v>227195.06999999998</v>
      </c>
      <c r="I42" s="19">
        <f t="shared" si="22"/>
        <v>2114429.3503579935</v>
      </c>
      <c r="J42" s="154">
        <f t="shared" si="22"/>
        <v>46846275.280357994</v>
      </c>
      <c r="K42" s="157"/>
      <c r="L42" s="19">
        <f>SUM(L39:L41)</f>
        <v>0</v>
      </c>
      <c r="M42" s="19">
        <f>SUM(M39:M41)</f>
        <v>0</v>
      </c>
      <c r="N42" s="154">
        <f>SUM(N39:N41)</f>
        <v>46846275.280357994</v>
      </c>
      <c r="O42" s="157"/>
      <c r="P42" s="19">
        <f>SUM(P39:P41)</f>
        <v>0</v>
      </c>
      <c r="Q42" s="19">
        <f>SUM(Q39:Q41)</f>
        <v>0</v>
      </c>
      <c r="R42" s="154">
        <f>SUM(R39:R41)</f>
        <v>46846275.280357994</v>
      </c>
      <c r="S42" s="19"/>
      <c r="T42" s="19">
        <f>SUM(T39:T41)</f>
        <v>2114429.3503579935</v>
      </c>
      <c r="U42" s="19">
        <f>SUM(U39:U41)</f>
        <v>46846275.280357994</v>
      </c>
      <c r="V42" s="13"/>
    </row>
    <row r="43" spans="1:22">
      <c r="E43" s="154"/>
      <c r="F43" s="19"/>
      <c r="G43" s="19"/>
      <c r="H43" s="19"/>
      <c r="I43" s="19"/>
      <c r="J43" s="154"/>
      <c r="K43" s="19"/>
      <c r="L43" s="19"/>
      <c r="M43" s="19"/>
      <c r="N43" s="154"/>
      <c r="O43" s="19"/>
      <c r="P43" s="19"/>
      <c r="Q43" s="19"/>
      <c r="R43" s="154"/>
      <c r="S43" s="19"/>
      <c r="T43" s="19"/>
      <c r="U43" s="19"/>
      <c r="V43" s="13"/>
    </row>
    <row r="44" spans="1:22">
      <c r="B44" s="36" t="s">
        <v>66</v>
      </c>
      <c r="C44" s="36"/>
      <c r="D44" s="16">
        <v>36</v>
      </c>
      <c r="E44" s="158">
        <v>62528098.890000001</v>
      </c>
      <c r="F44" s="22">
        <v>3168943.6531400001</v>
      </c>
      <c r="G44" s="22">
        <v>370241.43</v>
      </c>
      <c r="H44" s="22">
        <v>263661.41327450384</v>
      </c>
      <c r="I44" s="22">
        <f>SUM(F44:H44)</f>
        <v>3802846.496414504</v>
      </c>
      <c r="J44" s="158">
        <f>E44+I44</f>
        <v>66330945.386414506</v>
      </c>
      <c r="K44" s="97">
        <v>0</v>
      </c>
      <c r="L44" s="22">
        <f>ROUND(J44*K44*(($X$7-$X$10)/($X$7+$X$10*K44)),0)</f>
        <v>0</v>
      </c>
      <c r="M44" s="22">
        <f>SUM(L44:L44)</f>
        <v>0</v>
      </c>
      <c r="N44" s="158">
        <f>M44+J44</f>
        <v>66330945.386414506</v>
      </c>
      <c r="O44" s="97">
        <v>0</v>
      </c>
      <c r="P44" s="22">
        <f>ROUND(N44*O44*($X$17/$X$14),0)</f>
        <v>0</v>
      </c>
      <c r="Q44" s="22">
        <f>SUM(P44:P44)</f>
        <v>0</v>
      </c>
      <c r="R44" s="158">
        <f>Q44+N44</f>
        <v>66330945.386414506</v>
      </c>
      <c r="S44" s="22"/>
      <c r="T44" s="22">
        <f>I44+M44+Q44</f>
        <v>3802846.496414504</v>
      </c>
      <c r="U44" s="22">
        <f>+E44+T44</f>
        <v>66330945.386414506</v>
      </c>
      <c r="V44" s="13"/>
    </row>
    <row r="45" spans="1:22">
      <c r="B45" s="1" t="s">
        <v>33</v>
      </c>
      <c r="E45" s="154">
        <f t="shared" ref="E45:J45" si="23">SUM(E44:E44)</f>
        <v>62528098.890000001</v>
      </c>
      <c r="F45" s="19">
        <f t="shared" si="23"/>
        <v>3168943.6531400001</v>
      </c>
      <c r="G45" s="19">
        <f t="shared" si="23"/>
        <v>370241.43</v>
      </c>
      <c r="H45" s="19">
        <f t="shared" si="23"/>
        <v>263661.41327450384</v>
      </c>
      <c r="I45" s="19">
        <f t="shared" si="23"/>
        <v>3802846.496414504</v>
      </c>
      <c r="J45" s="154">
        <f t="shared" si="23"/>
        <v>66330945.386414506</v>
      </c>
      <c r="K45" s="157"/>
      <c r="L45" s="19">
        <f>SUM(L44:L44)</f>
        <v>0</v>
      </c>
      <c r="M45" s="19">
        <f>SUM(M44:M44)</f>
        <v>0</v>
      </c>
      <c r="N45" s="154">
        <f>SUM(N44:N44)</f>
        <v>66330945.386414506</v>
      </c>
      <c r="O45" s="157"/>
      <c r="P45" s="19">
        <f>SUM(P44:P44)</f>
        <v>0</v>
      </c>
      <c r="Q45" s="19">
        <f>SUM(Q44:Q44)</f>
        <v>0</v>
      </c>
      <c r="R45" s="154">
        <f>SUM(R44:R44)</f>
        <v>66330945.386414506</v>
      </c>
      <c r="S45" s="19"/>
      <c r="T45" s="19">
        <f>SUM(T44:T44)</f>
        <v>3802846.496414504</v>
      </c>
      <c r="U45" s="19">
        <f>SUM(U44:U44)</f>
        <v>66330945.386414506</v>
      </c>
      <c r="V45" s="13"/>
    </row>
    <row r="46" spans="1:22">
      <c r="B46" s="36"/>
      <c r="C46" s="36"/>
      <c r="E46" s="154"/>
      <c r="F46" s="19"/>
      <c r="G46" s="19"/>
      <c r="H46" s="19"/>
      <c r="I46" s="19"/>
      <c r="J46" s="154"/>
      <c r="K46" s="157"/>
      <c r="L46" s="19"/>
      <c r="M46" s="19"/>
      <c r="N46" s="154"/>
      <c r="O46" s="157"/>
      <c r="P46" s="19"/>
      <c r="Q46" s="19"/>
      <c r="R46" s="154"/>
      <c r="S46" s="19"/>
      <c r="T46" s="19"/>
      <c r="U46" s="19"/>
      <c r="V46" s="13"/>
    </row>
    <row r="47" spans="1:22" s="23" customFormat="1">
      <c r="B47" s="36" t="s">
        <v>67</v>
      </c>
      <c r="C47" s="36"/>
      <c r="D47" s="16" t="s">
        <v>68</v>
      </c>
      <c r="E47" s="158">
        <v>14306332.110000001</v>
      </c>
      <c r="F47" s="22">
        <v>201486.72399999993</v>
      </c>
      <c r="G47" s="22">
        <v>0</v>
      </c>
      <c r="H47" s="22">
        <v>50607.292011809499</v>
      </c>
      <c r="I47" s="22">
        <f>SUM(F47:H47)</f>
        <v>252094.01601180944</v>
      </c>
      <c r="J47" s="158">
        <f>E47+I47</f>
        <v>14558426.126011811</v>
      </c>
      <c r="K47" s="97">
        <v>0</v>
      </c>
      <c r="L47" s="22">
        <f>ROUND(J47*K47*(($X$7-$X$10)/($X$7+$X$10*K47)),0)</f>
        <v>0</v>
      </c>
      <c r="M47" s="22">
        <f>SUM(L47:L47)</f>
        <v>0</v>
      </c>
      <c r="N47" s="158">
        <f>M47+J47</f>
        <v>14558426.126011811</v>
      </c>
      <c r="O47" s="97">
        <v>0</v>
      </c>
      <c r="P47" s="22">
        <f>ROUND(N47*O47*($X$17/$X$14),0)</f>
        <v>0</v>
      </c>
      <c r="Q47" s="22">
        <f>SUM(P47:P47)</f>
        <v>0</v>
      </c>
      <c r="R47" s="158">
        <f>Q47+N47</f>
        <v>14558426.126011811</v>
      </c>
      <c r="S47" s="22"/>
      <c r="T47" s="22">
        <f>I47+M47+Q47</f>
        <v>252094.01601180944</v>
      </c>
      <c r="U47" s="22">
        <f>+E47+T47</f>
        <v>14558426.126011811</v>
      </c>
      <c r="V47" s="24"/>
    </row>
    <row r="48" spans="1:22">
      <c r="B48" s="1" t="s">
        <v>33</v>
      </c>
      <c r="E48" s="154">
        <f t="shared" ref="E48:J48" si="24">SUM(E47)</f>
        <v>14306332.110000001</v>
      </c>
      <c r="F48" s="19">
        <f t="shared" si="24"/>
        <v>201486.72399999993</v>
      </c>
      <c r="G48" s="19">
        <f t="shared" si="24"/>
        <v>0</v>
      </c>
      <c r="H48" s="19">
        <f t="shared" si="24"/>
        <v>50607.292011809499</v>
      </c>
      <c r="I48" s="19">
        <f t="shared" si="24"/>
        <v>252094.01601180944</v>
      </c>
      <c r="J48" s="154">
        <f t="shared" si="24"/>
        <v>14558426.126011811</v>
      </c>
      <c r="K48" s="157"/>
      <c r="L48" s="19">
        <f>SUM(L47)</f>
        <v>0</v>
      </c>
      <c r="M48" s="19">
        <f>SUM(M47)</f>
        <v>0</v>
      </c>
      <c r="N48" s="154">
        <f>SUM(N47)</f>
        <v>14558426.126011811</v>
      </c>
      <c r="O48" s="157"/>
      <c r="P48" s="19">
        <f>SUM(P47)</f>
        <v>0</v>
      </c>
      <c r="Q48" s="19">
        <f>SUM(Q47)</f>
        <v>0</v>
      </c>
      <c r="R48" s="154">
        <f>SUM(R47)</f>
        <v>14558426.126011811</v>
      </c>
      <c r="S48" s="19"/>
      <c r="T48" s="19">
        <f>SUM(T47)</f>
        <v>252094.01601180944</v>
      </c>
      <c r="U48" s="19">
        <f>SUM(U47)</f>
        <v>14558426.126011811</v>
      </c>
      <c r="V48" s="13"/>
    </row>
    <row r="49" spans="1:22">
      <c r="E49" s="154"/>
      <c r="F49" s="19"/>
      <c r="G49" s="19"/>
      <c r="H49" s="19"/>
      <c r="I49" s="19"/>
      <c r="J49" s="154" t="s">
        <v>65</v>
      </c>
      <c r="K49" s="19"/>
      <c r="L49" s="19"/>
      <c r="M49" s="19"/>
      <c r="N49" s="154"/>
      <c r="O49" s="19"/>
      <c r="P49" s="19"/>
      <c r="Q49" s="19"/>
      <c r="R49" s="154"/>
      <c r="S49" s="19"/>
      <c r="T49" s="19"/>
      <c r="U49" s="19"/>
    </row>
    <row r="50" spans="1:22">
      <c r="B50" s="36" t="s">
        <v>69</v>
      </c>
      <c r="C50" s="36"/>
      <c r="D50" s="16" t="s">
        <v>70</v>
      </c>
      <c r="E50" s="154">
        <v>281190.39</v>
      </c>
      <c r="F50" s="19">
        <v>2869.0468899999996</v>
      </c>
      <c r="G50" s="19">
        <v>3753.95</v>
      </c>
      <c r="H50" s="19">
        <v>0</v>
      </c>
      <c r="I50" s="19">
        <f>SUM(F50:H50)</f>
        <v>6622.9968899999994</v>
      </c>
      <c r="J50" s="154">
        <f>E50+I50</f>
        <v>287813.38689000002</v>
      </c>
      <c r="K50" s="157">
        <f>$K$22</f>
        <v>0</v>
      </c>
      <c r="L50" s="19">
        <f>ROUND(J50*K50*(($X$7-$X$10)/($X$7+$X$10*K50)),0)</f>
        <v>0</v>
      </c>
      <c r="M50" s="19">
        <f>SUM(L50:L50)</f>
        <v>0</v>
      </c>
      <c r="N50" s="154">
        <f>M50+J50</f>
        <v>287813.38689000002</v>
      </c>
      <c r="O50" s="157">
        <f>$O$22</f>
        <v>0</v>
      </c>
      <c r="P50" s="19">
        <f>ROUND(N50*O50*($X$17/$X$14),0)</f>
        <v>0</v>
      </c>
      <c r="Q50" s="19">
        <f>SUM(P50:P50)</f>
        <v>0</v>
      </c>
      <c r="R50" s="154">
        <f>Q50+N50</f>
        <v>287813.38689000002</v>
      </c>
      <c r="S50" s="19"/>
      <c r="T50" s="19">
        <f>I50+M50+Q50</f>
        <v>6622.9968899999994</v>
      </c>
      <c r="U50" s="19">
        <f>+E50+T50</f>
        <v>287813.38689000002</v>
      </c>
      <c r="V50" s="13"/>
    </row>
    <row r="51" spans="1:22">
      <c r="B51" s="36" t="s">
        <v>71</v>
      </c>
      <c r="C51" s="36"/>
      <c r="D51" s="16">
        <v>54</v>
      </c>
      <c r="E51" s="158">
        <v>23704.91</v>
      </c>
      <c r="F51" s="22">
        <v>403.8751500000003</v>
      </c>
      <c r="G51" s="22">
        <v>0</v>
      </c>
      <c r="H51" s="22">
        <v>0</v>
      </c>
      <c r="I51" s="22">
        <f>SUM(F51:H51)</f>
        <v>403.8751500000003</v>
      </c>
      <c r="J51" s="158">
        <f>E51+I51</f>
        <v>24108.78515</v>
      </c>
      <c r="K51" s="159">
        <v>0</v>
      </c>
      <c r="L51" s="22">
        <f>ROUND(J51*K51*(($X$7-$X$10)/($X$7+$X$10*K51)),0)</f>
        <v>0</v>
      </c>
      <c r="M51" s="22">
        <f>SUM(L51:L51)</f>
        <v>0</v>
      </c>
      <c r="N51" s="158">
        <f>M51+J51</f>
        <v>24108.78515</v>
      </c>
      <c r="O51" s="159">
        <v>0</v>
      </c>
      <c r="P51" s="22">
        <f>ROUND(N51*O51*($X$17/$X$14),0)</f>
        <v>0</v>
      </c>
      <c r="Q51" s="22">
        <f>SUM(P51:P51)</f>
        <v>0</v>
      </c>
      <c r="R51" s="158">
        <f>Q51+N51</f>
        <v>24108.78515</v>
      </c>
      <c r="S51" s="22"/>
      <c r="T51" s="22">
        <f>I51+M51+Q51</f>
        <v>403.8751500000003</v>
      </c>
      <c r="U51" s="22">
        <f>+E51+T51</f>
        <v>24108.78515</v>
      </c>
      <c r="V51" s="13"/>
    </row>
    <row r="52" spans="1:22">
      <c r="B52" s="1" t="s">
        <v>33</v>
      </c>
      <c r="E52" s="154">
        <f t="shared" ref="E52:J52" si="25">SUM(E50:E51)</f>
        <v>304895.3</v>
      </c>
      <c r="F52" s="19">
        <f t="shared" si="25"/>
        <v>3272.9220399999999</v>
      </c>
      <c r="G52" s="19">
        <f t="shared" si="25"/>
        <v>3753.95</v>
      </c>
      <c r="H52" s="19">
        <f t="shared" si="25"/>
        <v>0</v>
      </c>
      <c r="I52" s="19">
        <f t="shared" si="25"/>
        <v>7026.8720400000002</v>
      </c>
      <c r="J52" s="154">
        <f t="shared" si="25"/>
        <v>311922.17204000003</v>
      </c>
      <c r="K52" s="159"/>
      <c r="L52" s="19">
        <f>SUM(L50:L51)</f>
        <v>0</v>
      </c>
      <c r="M52" s="19">
        <f>SUM(M50:M51)</f>
        <v>0</v>
      </c>
      <c r="N52" s="154">
        <f>SUM(N50:N51)</f>
        <v>311922.17204000003</v>
      </c>
      <c r="O52" s="159"/>
      <c r="P52" s="19">
        <f>SUM(P50:P51)</f>
        <v>0</v>
      </c>
      <c r="Q52" s="19">
        <f>SUM(Q50:Q51)</f>
        <v>0</v>
      </c>
      <c r="R52" s="154">
        <f>SUM(R50:R51)</f>
        <v>311922.17204000003</v>
      </c>
      <c r="S52" s="19"/>
      <c r="T52" s="19">
        <f>SUM(T50:T51)</f>
        <v>7026.8720400000002</v>
      </c>
      <c r="U52" s="19">
        <f>SUM(U50:U51)</f>
        <v>311922.17204000003</v>
      </c>
      <c r="V52" s="13"/>
    </row>
    <row r="53" spans="1:22">
      <c r="E53" s="154"/>
      <c r="F53" s="19"/>
      <c r="G53" s="19"/>
      <c r="H53" s="19"/>
      <c r="I53" s="19"/>
      <c r="J53" s="154"/>
      <c r="K53" s="22"/>
      <c r="L53" s="19"/>
      <c r="M53" s="19"/>
      <c r="N53" s="154"/>
      <c r="O53" s="22"/>
      <c r="P53" s="19"/>
      <c r="Q53" s="19"/>
      <c r="R53" s="154"/>
      <c r="S53" s="19"/>
      <c r="T53" s="19"/>
      <c r="U53" s="19"/>
    </row>
    <row r="54" spans="1:22" s="23" customFormat="1">
      <c r="A54" s="1"/>
      <c r="B54" s="1" t="s">
        <v>36</v>
      </c>
      <c r="C54" s="1"/>
      <c r="D54" s="16" t="s">
        <v>37</v>
      </c>
      <c r="E54" s="158">
        <v>589888.98</v>
      </c>
      <c r="F54" s="22">
        <v>0</v>
      </c>
      <c r="G54" s="22">
        <v>0</v>
      </c>
      <c r="H54" s="22">
        <v>0</v>
      </c>
      <c r="I54" s="22">
        <f>SUM(F54:H54)</f>
        <v>0</v>
      </c>
      <c r="J54" s="158">
        <f>E54+I54</f>
        <v>589888.98</v>
      </c>
      <c r="K54" s="159">
        <v>0</v>
      </c>
      <c r="L54" s="22">
        <v>0</v>
      </c>
      <c r="M54" s="22">
        <f>SUM(L54:L54)</f>
        <v>0</v>
      </c>
      <c r="N54" s="154">
        <f>M54+J54</f>
        <v>589888.98</v>
      </c>
      <c r="O54" s="159">
        <v>0</v>
      </c>
      <c r="P54" s="22">
        <v>0</v>
      </c>
      <c r="Q54" s="22">
        <f>SUM(P54:P54)</f>
        <v>0</v>
      </c>
      <c r="R54" s="154">
        <f>Q54+N54</f>
        <v>589888.98</v>
      </c>
      <c r="S54" s="22"/>
      <c r="T54" s="22">
        <f>I54+M54+Q54</f>
        <v>0</v>
      </c>
      <c r="U54" s="22">
        <f>+E54+T54</f>
        <v>589888.98</v>
      </c>
      <c r="V54" s="24"/>
    </row>
    <row r="55" spans="1:22" s="23" customFormat="1">
      <c r="A55" s="1"/>
      <c r="B55" s="1"/>
      <c r="C55" s="1"/>
      <c r="D55" s="16"/>
      <c r="E55" s="154"/>
      <c r="F55" s="22"/>
      <c r="G55" s="19"/>
      <c r="H55" s="19"/>
      <c r="I55" s="19"/>
      <c r="J55" s="154"/>
      <c r="K55" s="159"/>
      <c r="L55" s="22"/>
      <c r="M55" s="22"/>
      <c r="N55" s="154"/>
      <c r="O55" s="159"/>
      <c r="P55" s="22"/>
      <c r="Q55" s="22"/>
      <c r="R55" s="154"/>
      <c r="S55" s="19"/>
      <c r="T55" s="19"/>
      <c r="U55" s="19"/>
      <c r="V55" s="24"/>
    </row>
    <row r="56" spans="1:22" s="23" customFormat="1">
      <c r="A56" s="1"/>
      <c r="B56" s="1" t="s">
        <v>40</v>
      </c>
      <c r="C56" s="1"/>
      <c r="D56" s="16" t="s">
        <v>41</v>
      </c>
      <c r="E56" s="158">
        <v>-7352379.21</v>
      </c>
      <c r="F56" s="22">
        <f>-E56</f>
        <v>7352379.21</v>
      </c>
      <c r="G56" s="22">
        <v>0</v>
      </c>
      <c r="H56" s="22">
        <v>0</v>
      </c>
      <c r="I56" s="22">
        <f t="shared" ref="I56:I61" si="26">SUM(F56:H56)</f>
        <v>7352379.21</v>
      </c>
      <c r="J56" s="158">
        <f t="shared" ref="J56:J61" si="27">E56+I56</f>
        <v>0</v>
      </c>
      <c r="K56" s="159">
        <v>0</v>
      </c>
      <c r="L56" s="22">
        <v>0</v>
      </c>
      <c r="M56" s="22">
        <f t="shared" ref="M56:M61" si="28">SUM(L56:L56)</f>
        <v>0</v>
      </c>
      <c r="N56" s="158">
        <f t="shared" ref="N56:N61" si="29">M56+J56</f>
        <v>0</v>
      </c>
      <c r="O56" s="159">
        <v>0</v>
      </c>
      <c r="P56" s="22">
        <v>0</v>
      </c>
      <c r="Q56" s="22">
        <f t="shared" ref="Q56:Q59" si="30">SUM(P56:P56)</f>
        <v>0</v>
      </c>
      <c r="R56" s="158">
        <f t="shared" ref="R56:R61" si="31">Q56+N56</f>
        <v>0</v>
      </c>
      <c r="S56" s="22"/>
      <c r="T56" s="22">
        <f t="shared" ref="T56:T61" si="32">I56+M56+Q56</f>
        <v>7352379.21</v>
      </c>
      <c r="U56" s="22">
        <f t="shared" ref="U56:U61" si="33">+E56+T56</f>
        <v>0</v>
      </c>
      <c r="V56" s="24"/>
    </row>
    <row r="57" spans="1:22" s="23" customFormat="1">
      <c r="A57" s="1"/>
      <c r="B57" s="1" t="s">
        <v>146</v>
      </c>
      <c r="C57" s="1"/>
      <c r="D57" s="16" t="s">
        <v>49</v>
      </c>
      <c r="E57" s="158">
        <v>3896022.27</v>
      </c>
      <c r="F57" s="22">
        <f>-E57</f>
        <v>-3896022.27</v>
      </c>
      <c r="G57" s="22">
        <v>0</v>
      </c>
      <c r="H57" s="22">
        <v>0</v>
      </c>
      <c r="I57" s="22">
        <f t="shared" si="26"/>
        <v>-3896022.27</v>
      </c>
      <c r="J57" s="158">
        <f t="shared" si="27"/>
        <v>0</v>
      </c>
      <c r="K57" s="159">
        <v>0</v>
      </c>
      <c r="L57" s="22">
        <v>0</v>
      </c>
      <c r="M57" s="22">
        <f t="shared" si="28"/>
        <v>0</v>
      </c>
      <c r="N57" s="158">
        <f t="shared" si="29"/>
        <v>0</v>
      </c>
      <c r="O57" s="159">
        <v>0</v>
      </c>
      <c r="P57" s="22">
        <v>0</v>
      </c>
      <c r="Q57" s="22">
        <f t="shared" si="30"/>
        <v>0</v>
      </c>
      <c r="R57" s="158">
        <f t="shared" si="31"/>
        <v>0</v>
      </c>
      <c r="S57" s="22"/>
      <c r="T57" s="22">
        <f t="shared" si="32"/>
        <v>-3896022.27</v>
      </c>
      <c r="U57" s="22">
        <f t="shared" si="33"/>
        <v>0</v>
      </c>
      <c r="V57" s="24"/>
    </row>
    <row r="58" spans="1:22" s="23" customFormat="1">
      <c r="A58" s="1"/>
      <c r="B58" s="1" t="s">
        <v>50</v>
      </c>
      <c r="C58" s="1"/>
      <c r="D58" s="16" t="s">
        <v>51</v>
      </c>
      <c r="E58" s="158">
        <v>24654.6</v>
      </c>
      <c r="F58" s="22">
        <f>-E58</f>
        <v>-24654.6</v>
      </c>
      <c r="G58" s="22">
        <v>0</v>
      </c>
      <c r="H58" s="22">
        <v>0</v>
      </c>
      <c r="I58" s="22">
        <f t="shared" si="26"/>
        <v>-24654.6</v>
      </c>
      <c r="J58" s="158">
        <f t="shared" si="27"/>
        <v>0</v>
      </c>
      <c r="K58" s="159">
        <v>0</v>
      </c>
      <c r="L58" s="22">
        <v>0</v>
      </c>
      <c r="M58" s="22">
        <f t="shared" si="28"/>
        <v>0</v>
      </c>
      <c r="N58" s="158">
        <f t="shared" si="29"/>
        <v>0</v>
      </c>
      <c r="O58" s="159">
        <v>0</v>
      </c>
      <c r="P58" s="22">
        <v>0</v>
      </c>
      <c r="Q58" s="22">
        <f t="shared" si="30"/>
        <v>0</v>
      </c>
      <c r="R58" s="158">
        <f t="shared" si="31"/>
        <v>0</v>
      </c>
      <c r="S58" s="22"/>
      <c r="T58" s="22">
        <f t="shared" si="32"/>
        <v>-24654.6</v>
      </c>
      <c r="U58" s="22">
        <f t="shared" si="33"/>
        <v>0</v>
      </c>
      <c r="V58" s="24"/>
    </row>
    <row r="59" spans="1:22" s="23" customFormat="1">
      <c r="A59" s="1"/>
      <c r="B59" s="1" t="s">
        <v>72</v>
      </c>
      <c r="C59" s="1"/>
      <c r="D59" s="16" t="s">
        <v>53</v>
      </c>
      <c r="E59" s="158">
        <v>-21879.03</v>
      </c>
      <c r="F59" s="22">
        <v>0</v>
      </c>
      <c r="G59" s="22">
        <f>-E59</f>
        <v>21879.03</v>
      </c>
      <c r="H59" s="22">
        <v>0</v>
      </c>
      <c r="I59" s="22">
        <f t="shared" si="26"/>
        <v>21879.03</v>
      </c>
      <c r="J59" s="158">
        <f t="shared" si="27"/>
        <v>0</v>
      </c>
      <c r="K59" s="159">
        <v>0</v>
      </c>
      <c r="L59" s="22">
        <v>0</v>
      </c>
      <c r="M59" s="22">
        <f t="shared" si="28"/>
        <v>0</v>
      </c>
      <c r="N59" s="158">
        <f t="shared" si="29"/>
        <v>0</v>
      </c>
      <c r="O59" s="159">
        <v>0</v>
      </c>
      <c r="P59" s="22">
        <v>0</v>
      </c>
      <c r="Q59" s="22">
        <f t="shared" si="30"/>
        <v>0</v>
      </c>
      <c r="R59" s="158">
        <f t="shared" si="31"/>
        <v>0</v>
      </c>
      <c r="S59" s="22"/>
      <c r="T59" s="22">
        <f t="shared" si="32"/>
        <v>21879.03</v>
      </c>
      <c r="U59" s="22">
        <f t="shared" si="33"/>
        <v>0</v>
      </c>
      <c r="V59" s="24"/>
    </row>
    <row r="60" spans="1:22" s="23" customFormat="1">
      <c r="A60" s="1"/>
      <c r="B60" s="1" t="s">
        <v>266</v>
      </c>
      <c r="C60" s="1"/>
      <c r="D60" s="16" t="s">
        <v>267</v>
      </c>
      <c r="E60" s="158">
        <v>0</v>
      </c>
      <c r="F60" s="22">
        <f t="shared" ref="F60:F61" si="34">E60*-1</f>
        <v>0</v>
      </c>
      <c r="G60" s="22">
        <v>0</v>
      </c>
      <c r="H60" s="22">
        <v>0</v>
      </c>
      <c r="I60" s="22">
        <f t="shared" si="26"/>
        <v>0</v>
      </c>
      <c r="J60" s="158">
        <f t="shared" si="27"/>
        <v>0</v>
      </c>
      <c r="K60" s="159">
        <v>0</v>
      </c>
      <c r="L60" s="22">
        <v>0</v>
      </c>
      <c r="M60" s="22">
        <f t="shared" si="28"/>
        <v>0</v>
      </c>
      <c r="N60" s="158">
        <f t="shared" si="29"/>
        <v>0</v>
      </c>
      <c r="O60" s="159"/>
      <c r="P60" s="22"/>
      <c r="Q60" s="22"/>
      <c r="R60" s="158">
        <f t="shared" si="31"/>
        <v>0</v>
      </c>
      <c r="S60" s="22"/>
      <c r="T60" s="22">
        <f t="shared" si="32"/>
        <v>0</v>
      </c>
      <c r="U60" s="22">
        <f t="shared" si="33"/>
        <v>0</v>
      </c>
      <c r="V60" s="24"/>
    </row>
    <row r="61" spans="1:22" s="23" customFormat="1">
      <c r="A61" s="1"/>
      <c r="B61" s="1" t="s">
        <v>268</v>
      </c>
      <c r="C61" s="1"/>
      <c r="D61" s="16" t="s">
        <v>269</v>
      </c>
      <c r="E61" s="158">
        <v>-7659430.7599999998</v>
      </c>
      <c r="F61" s="22">
        <f t="shared" si="34"/>
        <v>7659430.7599999998</v>
      </c>
      <c r="G61" s="22">
        <v>0</v>
      </c>
      <c r="H61" s="22">
        <v>0</v>
      </c>
      <c r="I61" s="22">
        <f t="shared" si="26"/>
        <v>7659430.7599999998</v>
      </c>
      <c r="J61" s="158">
        <f t="shared" si="27"/>
        <v>0</v>
      </c>
      <c r="K61" s="159">
        <v>0</v>
      </c>
      <c r="L61" s="22">
        <v>0</v>
      </c>
      <c r="M61" s="22">
        <f t="shared" si="28"/>
        <v>0</v>
      </c>
      <c r="N61" s="158">
        <f t="shared" si="29"/>
        <v>0</v>
      </c>
      <c r="O61" s="159"/>
      <c r="P61" s="22"/>
      <c r="Q61" s="22"/>
      <c r="R61" s="158">
        <f t="shared" si="31"/>
        <v>0</v>
      </c>
      <c r="S61" s="22"/>
      <c r="T61" s="22">
        <f t="shared" si="32"/>
        <v>7659430.7599999998</v>
      </c>
      <c r="U61" s="22">
        <f t="shared" si="33"/>
        <v>0</v>
      </c>
      <c r="V61" s="24"/>
    </row>
    <row r="62" spans="1:22" s="23" customFormat="1">
      <c r="A62" s="1"/>
      <c r="D62" s="16"/>
      <c r="E62" s="162"/>
      <c r="F62" s="22"/>
      <c r="G62" s="19"/>
      <c r="H62" s="19"/>
      <c r="I62" s="19" t="s">
        <v>65</v>
      </c>
      <c r="J62" s="154"/>
      <c r="K62" s="159"/>
      <c r="L62" s="19"/>
      <c r="M62" s="22"/>
      <c r="N62" s="158"/>
      <c r="O62" s="159"/>
      <c r="P62" s="19"/>
      <c r="Q62" s="22"/>
      <c r="R62" s="158"/>
      <c r="S62" s="22"/>
      <c r="T62" s="19"/>
      <c r="U62" s="19"/>
      <c r="V62" s="24"/>
    </row>
    <row r="63" spans="1:22" s="23" customFormat="1">
      <c r="A63" s="1"/>
      <c r="B63" s="1" t="s">
        <v>147</v>
      </c>
      <c r="C63" s="1"/>
      <c r="D63" s="16" t="s">
        <v>57</v>
      </c>
      <c r="E63" s="158">
        <v>-1552000</v>
      </c>
      <c r="F63" s="22">
        <v>0</v>
      </c>
      <c r="G63" s="22">
        <v>0</v>
      </c>
      <c r="H63" s="22">
        <v>0</v>
      </c>
      <c r="I63" s="22">
        <f>SUM(F63:H63)</f>
        <v>0</v>
      </c>
      <c r="J63" s="158">
        <f>E63+I63</f>
        <v>-1552000</v>
      </c>
      <c r="K63" s="159">
        <v>0</v>
      </c>
      <c r="L63" s="22">
        <v>0</v>
      </c>
      <c r="M63" s="22">
        <f>SUM(L63:L63)</f>
        <v>0</v>
      </c>
      <c r="N63" s="158">
        <f>M63+J63</f>
        <v>-1552000</v>
      </c>
      <c r="O63" s="159">
        <v>0</v>
      </c>
      <c r="P63" s="22">
        <v>0</v>
      </c>
      <c r="Q63" s="22">
        <f>SUM(P63:P63)</f>
        <v>0</v>
      </c>
      <c r="R63" s="158">
        <f>Q63+N63</f>
        <v>-1552000</v>
      </c>
      <c r="S63" s="22"/>
      <c r="T63" s="22">
        <f>I63+M63+Q63</f>
        <v>0</v>
      </c>
      <c r="U63" s="22">
        <f>+E63+T63</f>
        <v>-1552000</v>
      </c>
      <c r="V63" s="24"/>
    </row>
    <row r="64" spans="1:22" s="23" customFormat="1">
      <c r="A64" s="1"/>
      <c r="D64" s="16"/>
      <c r="E64" s="154"/>
      <c r="F64" s="22"/>
      <c r="G64" s="19"/>
      <c r="H64" s="19"/>
      <c r="I64" s="19"/>
      <c r="J64" s="154"/>
      <c r="K64" s="19"/>
      <c r="L64" s="19"/>
      <c r="M64" s="22"/>
      <c r="N64" s="154"/>
      <c r="O64" s="19"/>
      <c r="P64" s="19"/>
      <c r="Q64" s="22"/>
      <c r="R64" s="154"/>
      <c r="S64" s="19"/>
      <c r="T64" s="19"/>
      <c r="U64" s="19"/>
      <c r="V64" s="24"/>
    </row>
    <row r="65" spans="1:22">
      <c r="B65" s="29" t="s">
        <v>6</v>
      </c>
      <c r="C65" s="30"/>
      <c r="D65" s="31"/>
      <c r="E65" s="161">
        <f t="shared" ref="E65:R65" si="35">+E42+E45+E48+E52+E54+SUM(E56:E63)</f>
        <v>109796049.08000001</v>
      </c>
      <c r="F65" s="35">
        <f t="shared" si="35"/>
        <v>16138060.109537993</v>
      </c>
      <c r="G65" s="35">
        <f t="shared" si="35"/>
        <v>609884.98</v>
      </c>
      <c r="H65" s="35">
        <f t="shared" si="35"/>
        <v>541463.77528631338</v>
      </c>
      <c r="I65" s="35">
        <f t="shared" si="35"/>
        <v>17289408.864824306</v>
      </c>
      <c r="J65" s="161">
        <f t="shared" si="35"/>
        <v>127085457.94482431</v>
      </c>
      <c r="K65" s="35">
        <f t="shared" si="35"/>
        <v>0</v>
      </c>
      <c r="L65" s="35">
        <f t="shared" si="35"/>
        <v>0</v>
      </c>
      <c r="M65" s="35">
        <f t="shared" si="35"/>
        <v>0</v>
      </c>
      <c r="N65" s="161">
        <f t="shared" si="35"/>
        <v>127085457.94482431</v>
      </c>
      <c r="O65" s="35">
        <f t="shared" si="35"/>
        <v>0</v>
      </c>
      <c r="P65" s="35">
        <f t="shared" si="35"/>
        <v>0</v>
      </c>
      <c r="Q65" s="35">
        <f t="shared" si="35"/>
        <v>0</v>
      </c>
      <c r="R65" s="161">
        <f t="shared" si="35"/>
        <v>127085457.94482431</v>
      </c>
      <c r="S65" s="35"/>
      <c r="T65" s="35">
        <f>+T42+T45+T48+T52+T54+SUM(T56:T63)</f>
        <v>17289408.864824306</v>
      </c>
      <c r="U65" s="35">
        <f>+U42+U45+U48+U52+U54+SUM(U56:U63)</f>
        <v>127085457.94482431</v>
      </c>
    </row>
    <row r="66" spans="1:22">
      <c r="E66" s="154"/>
      <c r="F66" s="19" t="s">
        <v>65</v>
      </c>
      <c r="G66" s="19"/>
      <c r="H66" s="19"/>
      <c r="I66" s="19"/>
      <c r="J66" s="154" t="s">
        <v>65</v>
      </c>
      <c r="K66" s="157"/>
      <c r="L66" s="157"/>
      <c r="M66" s="19" t="s">
        <v>65</v>
      </c>
      <c r="N66" s="154"/>
      <c r="O66" s="157"/>
      <c r="P66" s="157"/>
      <c r="Q66" s="19" t="s">
        <v>65</v>
      </c>
      <c r="R66" s="154"/>
      <c r="S66" s="19"/>
      <c r="T66" s="19"/>
      <c r="U66" s="19"/>
    </row>
    <row r="67" spans="1:22">
      <c r="A67" s="10" t="s">
        <v>73</v>
      </c>
      <c r="B67" s="10"/>
      <c r="C67" s="10"/>
      <c r="D67" s="5" t="s">
        <v>282</v>
      </c>
      <c r="E67" s="154"/>
      <c r="F67" s="19"/>
      <c r="G67" s="19"/>
      <c r="H67" s="19"/>
      <c r="I67" s="19"/>
      <c r="J67" s="154" t="s">
        <v>65</v>
      </c>
      <c r="K67" s="19"/>
      <c r="L67" s="19"/>
      <c r="M67" s="19"/>
      <c r="N67" s="154"/>
      <c r="O67" s="19"/>
      <c r="P67" s="19"/>
      <c r="Q67" s="19"/>
      <c r="R67" s="154"/>
      <c r="S67" s="19"/>
      <c r="T67" s="19"/>
      <c r="U67" s="19"/>
    </row>
    <row r="68" spans="1:22">
      <c r="B68" s="36" t="s">
        <v>60</v>
      </c>
      <c r="C68" s="36"/>
      <c r="D68" s="16">
        <v>24</v>
      </c>
      <c r="E68" s="154">
        <v>1379100.99</v>
      </c>
      <c r="F68" s="19">
        <v>50922.622869999992</v>
      </c>
      <c r="G68" s="19">
        <v>6575.05</v>
      </c>
      <c r="H68" s="19">
        <v>0</v>
      </c>
      <c r="I68" s="19">
        <f>SUM(F68:H68)</f>
        <v>57497.672869999995</v>
      </c>
      <c r="J68" s="154">
        <f>E68+I68</f>
        <v>1436598.6628699999</v>
      </c>
      <c r="K68" s="82">
        <f>$K$18</f>
        <v>0</v>
      </c>
      <c r="L68" s="19">
        <f>ROUND(J68*K68*(($X$7-$X$10)/($X$7+$X$10*K68)),0)</f>
        <v>0</v>
      </c>
      <c r="M68" s="19">
        <f>SUM(L68:L68)</f>
        <v>0</v>
      </c>
      <c r="N68" s="154">
        <f>M68+J68</f>
        <v>1436598.6628699999</v>
      </c>
      <c r="O68" s="82">
        <f>$O$18</f>
        <v>0</v>
      </c>
      <c r="P68" s="19">
        <f>ROUND(N68*O68*($X$17/$X$14),0)</f>
        <v>0</v>
      </c>
      <c r="Q68" s="19">
        <f>SUM(P68:P68)</f>
        <v>0</v>
      </c>
      <c r="R68" s="154">
        <f>Q68+N68</f>
        <v>1436598.6628699999</v>
      </c>
      <c r="S68" s="19"/>
      <c r="T68" s="19">
        <f>I68+M68+Q68</f>
        <v>57497.672869999995</v>
      </c>
      <c r="U68" s="19">
        <f>+E68+T68</f>
        <v>1436598.6628699999</v>
      </c>
      <c r="V68" s="13"/>
    </row>
    <row r="69" spans="1:22" s="23" customFormat="1">
      <c r="B69" s="36" t="s">
        <v>61</v>
      </c>
      <c r="C69" s="36"/>
      <c r="D69" s="16" t="s">
        <v>62</v>
      </c>
      <c r="E69" s="154">
        <v>8671.15</v>
      </c>
      <c r="F69" s="19">
        <v>0</v>
      </c>
      <c r="G69" s="19">
        <v>0</v>
      </c>
      <c r="H69" s="19">
        <v>0</v>
      </c>
      <c r="I69" s="19">
        <f>SUM(F69:H69)</f>
        <v>0</v>
      </c>
      <c r="J69" s="154">
        <f>E69+I69</f>
        <v>8671.15</v>
      </c>
      <c r="K69" s="157">
        <f>$K$18</f>
        <v>0</v>
      </c>
      <c r="L69" s="19">
        <f>ROUND(J69*K69*(($X$7-$X$10)/($X$7+$X$10*K69)),0)</f>
        <v>0</v>
      </c>
      <c r="M69" s="19">
        <f>SUM(L69:L69)</f>
        <v>0</v>
      </c>
      <c r="N69" s="154">
        <f>M69+J69</f>
        <v>8671.15</v>
      </c>
      <c r="O69" s="157">
        <f>$O$18</f>
        <v>0</v>
      </c>
      <c r="P69" s="19">
        <f>ROUND(N69*O69*($X$17/$X$14),0)</f>
        <v>0</v>
      </c>
      <c r="Q69" s="19">
        <f>SUM(P69:P69)</f>
        <v>0</v>
      </c>
      <c r="R69" s="154">
        <f>Q69+N69</f>
        <v>8671.15</v>
      </c>
      <c r="S69" s="19"/>
      <c r="T69" s="19">
        <f>I69+M69+Q69</f>
        <v>0</v>
      </c>
      <c r="U69" s="19">
        <f>+E69+T69</f>
        <v>8671.15</v>
      </c>
      <c r="V69" s="24"/>
    </row>
    <row r="70" spans="1:22">
      <c r="B70" s="36" t="s">
        <v>63</v>
      </c>
      <c r="C70" s="36"/>
      <c r="D70" s="16" t="s">
        <v>64</v>
      </c>
      <c r="E70" s="158">
        <v>1001.49</v>
      </c>
      <c r="F70" s="22">
        <v>0</v>
      </c>
      <c r="G70" s="22">
        <v>28.23</v>
      </c>
      <c r="H70" s="22">
        <v>0</v>
      </c>
      <c r="I70" s="22">
        <f>SUM(F70:H70)</f>
        <v>28.23</v>
      </c>
      <c r="J70" s="158">
        <f>E70+I70</f>
        <v>1029.72</v>
      </c>
      <c r="K70" s="159">
        <f>$K$18</f>
        <v>0</v>
      </c>
      <c r="L70" s="22">
        <f>ROUND(J70*K70*(($X$7-$X$10)/($X$7+$X$10*K70)),0)</f>
        <v>0</v>
      </c>
      <c r="M70" s="22">
        <f>SUM(L70:L70)</f>
        <v>0</v>
      </c>
      <c r="N70" s="158">
        <f>M70+J70</f>
        <v>1029.72</v>
      </c>
      <c r="O70" s="159">
        <f>$O$18</f>
        <v>0</v>
      </c>
      <c r="P70" s="22">
        <f>ROUND(N70*O70*($X$17/$X$14),0)</f>
        <v>0</v>
      </c>
      <c r="Q70" s="22">
        <f>SUM(P70:P70)</f>
        <v>0</v>
      </c>
      <c r="R70" s="158">
        <f>Q70+N70</f>
        <v>1029.72</v>
      </c>
      <c r="S70" s="22"/>
      <c r="T70" s="22">
        <f>I70+M70+Q70</f>
        <v>28.23</v>
      </c>
      <c r="U70" s="22">
        <f>+E70+T70</f>
        <v>1029.72</v>
      </c>
      <c r="V70" s="13"/>
    </row>
    <row r="71" spans="1:22">
      <c r="B71" s="1" t="s">
        <v>33</v>
      </c>
      <c r="E71" s="154">
        <f t="shared" ref="E71:J71" si="36">SUM(E68:E70)</f>
        <v>1388773.63</v>
      </c>
      <c r="F71" s="19">
        <f t="shared" si="36"/>
        <v>50922.622869999992</v>
      </c>
      <c r="G71" s="19">
        <f t="shared" si="36"/>
        <v>6603.28</v>
      </c>
      <c r="H71" s="19">
        <f t="shared" si="36"/>
        <v>0</v>
      </c>
      <c r="I71" s="19">
        <f t="shared" si="36"/>
        <v>57525.902869999998</v>
      </c>
      <c r="J71" s="154">
        <f t="shared" si="36"/>
        <v>1446299.5328699998</v>
      </c>
      <c r="K71" s="157"/>
      <c r="L71" s="19">
        <f>SUM(L68:L70)</f>
        <v>0</v>
      </c>
      <c r="M71" s="19">
        <f>SUM(M68:M70)</f>
        <v>0</v>
      </c>
      <c r="N71" s="154">
        <f>SUM(N68:N70)</f>
        <v>1446299.5328699998</v>
      </c>
      <c r="O71" s="157"/>
      <c r="P71" s="19">
        <f>SUM(P68:P70)</f>
        <v>0</v>
      </c>
      <c r="Q71" s="19">
        <f>SUM(Q68:Q70)</f>
        <v>0</v>
      </c>
      <c r="R71" s="154">
        <f>SUM(R68:R70)</f>
        <v>1446299.5328699998</v>
      </c>
      <c r="S71" s="19"/>
      <c r="T71" s="19">
        <f>SUM(T68:T70)</f>
        <v>57525.902869999998</v>
      </c>
      <c r="U71" s="19">
        <f>SUM(U68:U70)</f>
        <v>1446299.5328699998</v>
      </c>
      <c r="V71" s="13"/>
    </row>
    <row r="72" spans="1:22">
      <c r="E72" s="154"/>
      <c r="F72" s="19"/>
      <c r="G72" s="19"/>
      <c r="H72" s="19"/>
      <c r="I72" s="19"/>
      <c r="J72" s="154"/>
      <c r="K72" s="19"/>
      <c r="L72" s="19"/>
      <c r="M72" s="19"/>
      <c r="N72" s="154"/>
      <c r="O72" s="19"/>
      <c r="P72" s="19"/>
      <c r="Q72" s="19"/>
      <c r="R72" s="154"/>
      <c r="S72" s="19"/>
      <c r="T72" s="19"/>
      <c r="U72" s="19"/>
    </row>
    <row r="73" spans="1:22">
      <c r="B73" s="36" t="s">
        <v>66</v>
      </c>
      <c r="C73" s="36"/>
      <c r="D73" s="16">
        <v>36</v>
      </c>
      <c r="E73" s="158">
        <v>7731572.9900000002</v>
      </c>
      <c r="F73" s="22">
        <v>376554.03517999989</v>
      </c>
      <c r="G73" s="22">
        <v>11515.94</v>
      </c>
      <c r="H73" s="22">
        <v>0</v>
      </c>
      <c r="I73" s="22">
        <f>SUM(F73:H73)</f>
        <v>388069.97517999989</v>
      </c>
      <c r="J73" s="158">
        <f>E73+I73</f>
        <v>8119642.9651800003</v>
      </c>
      <c r="K73" s="159">
        <f>$K$44</f>
        <v>0</v>
      </c>
      <c r="L73" s="22">
        <f>ROUND(J73*K73*(($X$7-$X$10)/($X$7+$X$10*K73)),0)</f>
        <v>0</v>
      </c>
      <c r="M73" s="22">
        <f>SUM(L73:L73)</f>
        <v>0</v>
      </c>
      <c r="N73" s="158">
        <f>M73+J73</f>
        <v>8119642.9651800003</v>
      </c>
      <c r="O73" s="159">
        <f>$O$44</f>
        <v>0</v>
      </c>
      <c r="P73" s="22">
        <f>ROUND(N73*O73*($X$17/$X$14),0)</f>
        <v>0</v>
      </c>
      <c r="Q73" s="22">
        <f>SUM(P73:P73)</f>
        <v>0</v>
      </c>
      <c r="R73" s="158">
        <f>Q73+N73</f>
        <v>8119642.9651800003</v>
      </c>
      <c r="S73" s="22"/>
      <c r="T73" s="22">
        <f>I73+M73+Q73</f>
        <v>388069.97517999989</v>
      </c>
      <c r="U73" s="22">
        <f>+E73+T73</f>
        <v>8119642.9651800003</v>
      </c>
      <c r="V73" s="13"/>
    </row>
    <row r="74" spans="1:22">
      <c r="B74" s="1" t="s">
        <v>33</v>
      </c>
      <c r="E74" s="154">
        <f t="shared" ref="E74:J74" si="37">SUM(E73:E73)</f>
        <v>7731572.9900000002</v>
      </c>
      <c r="F74" s="19">
        <f t="shared" si="37"/>
        <v>376554.03517999989</v>
      </c>
      <c r="G74" s="19">
        <f t="shared" si="37"/>
        <v>11515.94</v>
      </c>
      <c r="H74" s="19">
        <f t="shared" si="37"/>
        <v>0</v>
      </c>
      <c r="I74" s="19">
        <f t="shared" si="37"/>
        <v>388069.97517999989</v>
      </c>
      <c r="J74" s="154">
        <f t="shared" si="37"/>
        <v>8119642.9651800003</v>
      </c>
      <c r="K74" s="157"/>
      <c r="L74" s="19">
        <f>SUM(L73:L73)</f>
        <v>0</v>
      </c>
      <c r="M74" s="19">
        <f>SUM(M73:M73)</f>
        <v>0</v>
      </c>
      <c r="N74" s="154">
        <f>SUM(N73:N73)</f>
        <v>8119642.9651800003</v>
      </c>
      <c r="O74" s="157"/>
      <c r="P74" s="19">
        <f>SUM(P73:P73)</f>
        <v>0</v>
      </c>
      <c r="Q74" s="19">
        <f>SUM(Q73:Q73)</f>
        <v>0</v>
      </c>
      <c r="R74" s="154">
        <f>SUM(R73:R73)</f>
        <v>8119642.9651800003</v>
      </c>
      <c r="S74" s="19"/>
      <c r="T74" s="19">
        <f>SUM(T73:T73)</f>
        <v>388069.97517999989</v>
      </c>
      <c r="U74" s="19">
        <f>SUM(U73:U73)</f>
        <v>8119642.9651800003</v>
      </c>
      <c r="V74" s="13"/>
    </row>
    <row r="75" spans="1:22">
      <c r="E75" s="154"/>
      <c r="F75" s="19"/>
      <c r="G75" s="19"/>
      <c r="H75" s="19"/>
      <c r="I75" s="19"/>
      <c r="J75" s="154"/>
      <c r="K75" s="99"/>
      <c r="L75" s="19"/>
      <c r="M75" s="19" t="s">
        <v>65</v>
      </c>
      <c r="N75" s="154"/>
      <c r="O75" s="99"/>
      <c r="P75" s="19"/>
      <c r="Q75" s="19" t="s">
        <v>65</v>
      </c>
      <c r="R75" s="154"/>
      <c r="S75" s="19"/>
      <c r="T75" s="19"/>
      <c r="U75" s="19"/>
    </row>
    <row r="76" spans="1:22" s="23" customFormat="1">
      <c r="B76" s="36" t="s">
        <v>75</v>
      </c>
      <c r="C76" s="36"/>
      <c r="D76" s="16">
        <v>47</v>
      </c>
      <c r="E76" s="154">
        <v>307582.31</v>
      </c>
      <c r="F76" s="19">
        <v>1607.7275</v>
      </c>
      <c r="G76" s="19">
        <v>0</v>
      </c>
      <c r="H76" s="19">
        <v>0</v>
      </c>
      <c r="I76" s="19">
        <f>SUM(F76:H76)</f>
        <v>1607.7275</v>
      </c>
      <c r="J76" s="154">
        <f>E76+I76</f>
        <v>309190.03749999998</v>
      </c>
      <c r="K76" s="157">
        <v>0</v>
      </c>
      <c r="L76" s="19">
        <f>ROUND(J76*K76*(($X$7-$X$10)/($X$7+$X$10*K76)),0)</f>
        <v>0</v>
      </c>
      <c r="M76" s="19">
        <f>SUM(L76:L76)</f>
        <v>0</v>
      </c>
      <c r="N76" s="154">
        <f>M76+J76</f>
        <v>309190.03749999998</v>
      </c>
      <c r="O76" s="157">
        <v>0</v>
      </c>
      <c r="P76" s="19">
        <f>ROUND(N76*O76*($X$17/$X$14),0)</f>
        <v>0</v>
      </c>
      <c r="Q76" s="19">
        <f>SUM(P76:P76)</f>
        <v>0</v>
      </c>
      <c r="R76" s="154">
        <f>Q76+N76</f>
        <v>309190.03749999998</v>
      </c>
      <c r="S76" s="19"/>
      <c r="T76" s="19">
        <f>I76+M76+Q76</f>
        <v>1607.7275</v>
      </c>
      <c r="U76" s="19">
        <f>+E76+T76</f>
        <v>309190.03749999998</v>
      </c>
      <c r="V76" s="24"/>
    </row>
    <row r="77" spans="1:22" s="23" customFormat="1">
      <c r="B77" s="36" t="s">
        <v>76</v>
      </c>
      <c r="C77" s="36"/>
      <c r="D77" s="16" t="s">
        <v>77</v>
      </c>
      <c r="E77" s="154">
        <v>0</v>
      </c>
      <c r="F77" s="19">
        <v>0</v>
      </c>
      <c r="G77" s="19">
        <v>0</v>
      </c>
      <c r="H77" s="19">
        <v>0</v>
      </c>
      <c r="I77" s="19">
        <f>SUM(F77:H77)</f>
        <v>0</v>
      </c>
      <c r="J77" s="154">
        <f>E77+I77</f>
        <v>0</v>
      </c>
      <c r="K77" s="157">
        <f>$K$47</f>
        <v>0</v>
      </c>
      <c r="L77" s="19">
        <f>ROUND(J77*K77*(($X$7-$X$10)/($X$7+$X$10*K77)),0)</f>
        <v>0</v>
      </c>
      <c r="M77" s="19">
        <f>SUM(L77:L77)</f>
        <v>0</v>
      </c>
      <c r="N77" s="154">
        <f>M77+J77</f>
        <v>0</v>
      </c>
      <c r="O77" s="157">
        <f>$O$47</f>
        <v>0</v>
      </c>
      <c r="P77" s="19">
        <f>ROUND(N77*O77*($X$17/$X$14),0)</f>
        <v>0</v>
      </c>
      <c r="Q77" s="19">
        <f>SUM(P77:P77)</f>
        <v>0</v>
      </c>
      <c r="R77" s="154">
        <f>Q77+N77</f>
        <v>0</v>
      </c>
      <c r="S77" s="19"/>
      <c r="T77" s="19">
        <f>I77+M77+Q77</f>
        <v>0</v>
      </c>
      <c r="U77" s="19">
        <f>+E77+T77</f>
        <v>0</v>
      </c>
      <c r="V77" s="24"/>
    </row>
    <row r="78" spans="1:22" s="23" customFormat="1" ht="18">
      <c r="B78" s="36" t="s">
        <v>67</v>
      </c>
      <c r="C78" s="36"/>
      <c r="D78" s="16" t="s">
        <v>68</v>
      </c>
      <c r="E78" s="158">
        <v>42759970.450000003</v>
      </c>
      <c r="F78" s="22">
        <v>655911.75499999977</v>
      </c>
      <c r="G78" s="22">
        <v>0</v>
      </c>
      <c r="H78" s="28">
        <v>0</v>
      </c>
      <c r="I78" s="22">
        <f>SUM(F78:H78)</f>
        <v>655911.75499999977</v>
      </c>
      <c r="J78" s="158">
        <f>E78+I78</f>
        <v>43415882.205000006</v>
      </c>
      <c r="K78" s="159">
        <f>$K$47</f>
        <v>0</v>
      </c>
      <c r="L78" s="22">
        <f>ROUND(J78*K78*(($X$7-$X$10)/($X$7+$X$10*K78)),0)</f>
        <v>0</v>
      </c>
      <c r="M78" s="22">
        <f>SUM(L78:L78)</f>
        <v>0</v>
      </c>
      <c r="N78" s="158">
        <f>M78+J78</f>
        <v>43415882.205000006</v>
      </c>
      <c r="O78" s="159">
        <f>$O$47</f>
        <v>0</v>
      </c>
      <c r="P78" s="22">
        <f>ROUND(N78*O78*($X$17/$X$14),0)</f>
        <v>0</v>
      </c>
      <c r="Q78" s="22">
        <f>SUM(P78:P78)</f>
        <v>0</v>
      </c>
      <c r="R78" s="158">
        <f>Q78+N78</f>
        <v>43415882.205000006</v>
      </c>
      <c r="S78" s="22"/>
      <c r="T78" s="22">
        <f>I78+M78+Q78</f>
        <v>655911.75499999977</v>
      </c>
      <c r="U78" s="22">
        <f>+E78+T78</f>
        <v>43415882.205000006</v>
      </c>
      <c r="V78" s="24"/>
    </row>
    <row r="79" spans="1:22">
      <c r="B79" s="1" t="s">
        <v>33</v>
      </c>
      <c r="E79" s="154">
        <f t="shared" ref="E79:J79" si="38">SUM(E76:E78)</f>
        <v>43067552.760000005</v>
      </c>
      <c r="F79" s="19">
        <f t="shared" si="38"/>
        <v>657519.48249999981</v>
      </c>
      <c r="G79" s="19">
        <f t="shared" si="38"/>
        <v>0</v>
      </c>
      <c r="H79" s="19">
        <f t="shared" si="38"/>
        <v>0</v>
      </c>
      <c r="I79" s="19">
        <f t="shared" si="38"/>
        <v>657519.48249999981</v>
      </c>
      <c r="J79" s="154">
        <f t="shared" si="38"/>
        <v>43725072.242500007</v>
      </c>
      <c r="K79" s="157"/>
      <c r="L79" s="19">
        <f>SUM(L76:L78)</f>
        <v>0</v>
      </c>
      <c r="M79" s="19">
        <f>SUM(M76:M78)</f>
        <v>0</v>
      </c>
      <c r="N79" s="154">
        <f>SUM(N76:N78)</f>
        <v>43725072.242500007</v>
      </c>
      <c r="O79" s="157"/>
      <c r="P79" s="19">
        <f>SUM(P76:P78)</f>
        <v>0</v>
      </c>
      <c r="Q79" s="19">
        <f>SUM(Q76:Q78)</f>
        <v>0</v>
      </c>
      <c r="R79" s="154">
        <f>SUM(R76:R78)</f>
        <v>43725072.242500007</v>
      </c>
      <c r="S79" s="19"/>
      <c r="T79" s="19">
        <f>SUM(T76:T78)</f>
        <v>657519.48249999981</v>
      </c>
      <c r="U79" s="19">
        <f>SUM(U76:U78)</f>
        <v>43725072.242500007</v>
      </c>
      <c r="V79" s="13"/>
    </row>
    <row r="80" spans="1:22">
      <c r="E80" s="154"/>
      <c r="F80" s="19"/>
      <c r="G80" s="19"/>
      <c r="H80" s="19"/>
      <c r="I80" s="19"/>
      <c r="J80" s="154"/>
      <c r="K80" s="19"/>
      <c r="L80" s="19"/>
      <c r="M80" s="19" t="s">
        <v>65</v>
      </c>
      <c r="N80" s="154"/>
      <c r="O80" s="19"/>
      <c r="P80" s="19"/>
      <c r="Q80" s="19" t="s">
        <v>65</v>
      </c>
      <c r="R80" s="154"/>
      <c r="S80" s="19"/>
      <c r="T80" s="19"/>
      <c r="U80" s="19"/>
    </row>
    <row r="81" spans="1:22">
      <c r="B81" s="36" t="s">
        <v>69</v>
      </c>
      <c r="C81" s="36"/>
      <c r="D81" s="16" t="s">
        <v>70</v>
      </c>
      <c r="E81" s="158">
        <v>16702.66</v>
      </c>
      <c r="F81" s="22">
        <v>188.69619000000012</v>
      </c>
      <c r="G81" s="22">
        <v>201.72</v>
      </c>
      <c r="H81" s="22">
        <v>0</v>
      </c>
      <c r="I81" s="22">
        <f>SUM(F81:H81)</f>
        <v>390.41619000000014</v>
      </c>
      <c r="J81" s="158">
        <f>E81+I81</f>
        <v>17093.07619</v>
      </c>
      <c r="K81" s="159">
        <f>$K$22</f>
        <v>0</v>
      </c>
      <c r="L81" s="22">
        <f>ROUND(J81*K81*(($X$7-$X$10)/($X$7+$X$10*K81)),0)</f>
        <v>0</v>
      </c>
      <c r="M81" s="22">
        <f>SUM(L81:L81)</f>
        <v>0</v>
      </c>
      <c r="N81" s="158">
        <f>M81+J81</f>
        <v>17093.07619</v>
      </c>
      <c r="O81" s="159">
        <f>$O$22</f>
        <v>0</v>
      </c>
      <c r="P81" s="22">
        <f>ROUND(N81*O81*($X$17/$X$14),0)</f>
        <v>0</v>
      </c>
      <c r="Q81" s="22">
        <f>SUM(P81:P81)</f>
        <v>0</v>
      </c>
      <c r="R81" s="158">
        <f>Q81+N81</f>
        <v>17093.07619</v>
      </c>
      <c r="S81" s="22"/>
      <c r="T81" s="22">
        <f>I81+M81+Q81</f>
        <v>390.41619000000014</v>
      </c>
      <c r="U81" s="22">
        <f>+E81+T81</f>
        <v>17093.07619</v>
      </c>
      <c r="V81" s="13"/>
    </row>
    <row r="82" spans="1:22">
      <c r="B82" s="1" t="s">
        <v>33</v>
      </c>
      <c r="E82" s="154">
        <f t="shared" ref="E82:J82" si="39">SUM(E81:E81)</f>
        <v>16702.66</v>
      </c>
      <c r="F82" s="19">
        <f t="shared" si="39"/>
        <v>188.69619000000012</v>
      </c>
      <c r="G82" s="19">
        <f t="shared" si="39"/>
        <v>201.72</v>
      </c>
      <c r="H82" s="19">
        <f t="shared" si="39"/>
        <v>0</v>
      </c>
      <c r="I82" s="19">
        <f t="shared" si="39"/>
        <v>390.41619000000014</v>
      </c>
      <c r="J82" s="154">
        <f t="shared" si="39"/>
        <v>17093.07619</v>
      </c>
      <c r="K82" s="159"/>
      <c r="L82" s="19">
        <f>SUM(L81:L81)</f>
        <v>0</v>
      </c>
      <c r="M82" s="19">
        <f>SUM(M81:M81)</f>
        <v>0</v>
      </c>
      <c r="N82" s="154">
        <f>SUM(N81:N81)</f>
        <v>17093.07619</v>
      </c>
      <c r="O82" s="159"/>
      <c r="P82" s="19">
        <f>SUM(P81:P81)</f>
        <v>0</v>
      </c>
      <c r="Q82" s="19">
        <f>SUM(Q81:Q81)</f>
        <v>0</v>
      </c>
      <c r="R82" s="154">
        <f>SUM(R81:R81)</f>
        <v>17093.07619</v>
      </c>
      <c r="S82" s="19"/>
      <c r="T82" s="19">
        <f>SUM(T81:T81)</f>
        <v>390.41619000000014</v>
      </c>
      <c r="U82" s="19">
        <f>SUM(U81:U81)</f>
        <v>17093.07619</v>
      </c>
      <c r="V82" s="13"/>
    </row>
    <row r="83" spans="1:22">
      <c r="E83" s="154"/>
      <c r="F83" s="19"/>
      <c r="G83" s="19"/>
      <c r="H83" s="19"/>
      <c r="I83" s="19"/>
      <c r="J83" s="154"/>
      <c r="K83" s="22"/>
      <c r="L83" s="19"/>
      <c r="M83" s="19"/>
      <c r="N83" s="154"/>
      <c r="O83" s="22"/>
      <c r="P83" s="19"/>
      <c r="Q83" s="19"/>
      <c r="R83" s="154"/>
      <c r="S83" s="19"/>
      <c r="T83" s="19"/>
      <c r="U83" s="19"/>
    </row>
    <row r="84" spans="1:22" s="23" customFormat="1">
      <c r="B84" s="1" t="s">
        <v>36</v>
      </c>
      <c r="C84" s="1"/>
      <c r="D84" s="16" t="s">
        <v>37</v>
      </c>
      <c r="E84" s="158">
        <v>47833.229999999996</v>
      </c>
      <c r="F84" s="22">
        <v>0</v>
      </c>
      <c r="G84" s="22">
        <v>0</v>
      </c>
      <c r="H84" s="22">
        <v>0</v>
      </c>
      <c r="I84" s="22">
        <f>SUM(F84:H84)</f>
        <v>0</v>
      </c>
      <c r="J84" s="158">
        <f>E84+I84</f>
        <v>47833.229999999996</v>
      </c>
      <c r="K84" s="159">
        <v>0</v>
      </c>
      <c r="L84" s="22">
        <v>0</v>
      </c>
      <c r="M84" s="22">
        <f>SUM(L84:L84)</f>
        <v>0</v>
      </c>
      <c r="N84" s="158">
        <f>M84+J84</f>
        <v>47833.229999999996</v>
      </c>
      <c r="O84" s="159">
        <v>0</v>
      </c>
      <c r="P84" s="22">
        <v>0</v>
      </c>
      <c r="Q84" s="22">
        <f>SUM(P84:P84)</f>
        <v>0</v>
      </c>
      <c r="R84" s="158">
        <f>Q84+N84</f>
        <v>47833.229999999996</v>
      </c>
      <c r="S84" s="22"/>
      <c r="T84" s="22">
        <f>I84+M84+Q84</f>
        <v>0</v>
      </c>
      <c r="U84" s="22">
        <f>+E84+T84</f>
        <v>47833.229999999996</v>
      </c>
      <c r="V84" s="24"/>
    </row>
    <row r="85" spans="1:22" s="23" customFormat="1">
      <c r="B85" s="1"/>
      <c r="C85" s="1"/>
      <c r="D85" s="16"/>
      <c r="E85" s="154"/>
      <c r="F85" s="22"/>
      <c r="G85" s="22"/>
      <c r="H85" s="22"/>
      <c r="I85" s="22"/>
      <c r="J85" s="158"/>
      <c r="K85" s="159"/>
      <c r="L85" s="22"/>
      <c r="M85" s="22"/>
      <c r="N85" s="158"/>
      <c r="O85" s="159"/>
      <c r="P85" s="22"/>
      <c r="Q85" s="22"/>
      <c r="R85" s="158"/>
      <c r="S85" s="22"/>
      <c r="T85" s="22"/>
      <c r="U85" s="22"/>
      <c r="V85" s="24"/>
    </row>
    <row r="86" spans="1:22" s="23" customFormat="1">
      <c r="A86" s="1"/>
      <c r="B86" s="1" t="s">
        <v>40</v>
      </c>
      <c r="C86" s="1"/>
      <c r="D86" s="16" t="s">
        <v>41</v>
      </c>
      <c r="E86" s="158">
        <v>-1342730.94</v>
      </c>
      <c r="F86" s="22">
        <f>-E86</f>
        <v>1342730.94</v>
      </c>
      <c r="G86" s="22">
        <v>0</v>
      </c>
      <c r="H86" s="22">
        <v>0</v>
      </c>
      <c r="I86" s="22">
        <f t="shared" ref="I86:I89" si="40">SUM(F86:H86)</f>
        <v>1342730.94</v>
      </c>
      <c r="J86" s="158">
        <f t="shared" ref="J86:J91" si="41">E86+I86</f>
        <v>0</v>
      </c>
      <c r="K86" s="159">
        <v>0</v>
      </c>
      <c r="L86" s="22">
        <v>0</v>
      </c>
      <c r="M86" s="22">
        <f t="shared" ref="M86:M91" si="42">SUM(L86:L86)</f>
        <v>0</v>
      </c>
      <c r="N86" s="158">
        <f t="shared" ref="N86:N91" si="43">M86+J86</f>
        <v>0</v>
      </c>
      <c r="O86" s="159">
        <v>0</v>
      </c>
      <c r="P86" s="22">
        <v>0</v>
      </c>
      <c r="Q86" s="22">
        <f t="shared" ref="Q86:Q89" si="44">SUM(P86:P86)</f>
        <v>0</v>
      </c>
      <c r="R86" s="158">
        <f t="shared" ref="R86:R91" si="45">Q86+N86</f>
        <v>0</v>
      </c>
      <c r="S86" s="22"/>
      <c r="T86" s="22">
        <f t="shared" ref="T86:T91" si="46">I86+M86+Q86</f>
        <v>1342730.94</v>
      </c>
      <c r="U86" s="22">
        <f t="shared" ref="U86:U91" si="47">+E86+T86</f>
        <v>0</v>
      </c>
      <c r="V86" s="24"/>
    </row>
    <row r="87" spans="1:22" s="23" customFormat="1">
      <c r="B87" s="1" t="s">
        <v>48</v>
      </c>
      <c r="C87" s="1"/>
      <c r="D87" s="16" t="s">
        <v>49</v>
      </c>
      <c r="E87" s="158">
        <v>1683397.1</v>
      </c>
      <c r="F87" s="22">
        <f>-E87</f>
        <v>-1683397.1</v>
      </c>
      <c r="G87" s="22">
        <v>0</v>
      </c>
      <c r="H87" s="22">
        <v>0</v>
      </c>
      <c r="I87" s="22">
        <f t="shared" si="40"/>
        <v>-1683397.1</v>
      </c>
      <c r="J87" s="158">
        <f t="shared" si="41"/>
        <v>0</v>
      </c>
      <c r="K87" s="159">
        <v>0</v>
      </c>
      <c r="L87" s="22">
        <v>0</v>
      </c>
      <c r="M87" s="22">
        <f t="shared" si="42"/>
        <v>0</v>
      </c>
      <c r="N87" s="158">
        <f t="shared" si="43"/>
        <v>0</v>
      </c>
      <c r="O87" s="159">
        <v>0</v>
      </c>
      <c r="P87" s="22">
        <v>0</v>
      </c>
      <c r="Q87" s="22">
        <f t="shared" si="44"/>
        <v>0</v>
      </c>
      <c r="R87" s="158">
        <f t="shared" si="45"/>
        <v>0</v>
      </c>
      <c r="S87" s="22"/>
      <c r="T87" s="22">
        <f t="shared" si="46"/>
        <v>-1683397.1</v>
      </c>
      <c r="U87" s="22">
        <f t="shared" si="47"/>
        <v>0</v>
      </c>
      <c r="V87" s="24"/>
    </row>
    <row r="88" spans="1:22" s="23" customFormat="1">
      <c r="B88" s="1" t="s">
        <v>50</v>
      </c>
      <c r="C88" s="1"/>
      <c r="D88" s="16" t="s">
        <v>51</v>
      </c>
      <c r="E88" s="158">
        <v>11.9</v>
      </c>
      <c r="F88" s="22">
        <f>-E88</f>
        <v>-11.9</v>
      </c>
      <c r="G88" s="22">
        <v>0</v>
      </c>
      <c r="H88" s="22">
        <v>0</v>
      </c>
      <c r="I88" s="22">
        <f t="shared" si="40"/>
        <v>-11.9</v>
      </c>
      <c r="J88" s="158">
        <f t="shared" si="41"/>
        <v>0</v>
      </c>
      <c r="K88" s="159">
        <v>0</v>
      </c>
      <c r="L88" s="22">
        <v>0</v>
      </c>
      <c r="M88" s="22">
        <f t="shared" si="42"/>
        <v>0</v>
      </c>
      <c r="N88" s="158">
        <f t="shared" si="43"/>
        <v>0</v>
      </c>
      <c r="O88" s="159">
        <v>0</v>
      </c>
      <c r="P88" s="22">
        <v>0</v>
      </c>
      <c r="Q88" s="22">
        <f t="shared" si="44"/>
        <v>0</v>
      </c>
      <c r="R88" s="158">
        <f t="shared" si="45"/>
        <v>0</v>
      </c>
      <c r="S88" s="22"/>
      <c r="T88" s="22">
        <f t="shared" si="46"/>
        <v>-11.9</v>
      </c>
      <c r="U88" s="22">
        <f t="shared" si="47"/>
        <v>0</v>
      </c>
      <c r="V88" s="24"/>
    </row>
    <row r="89" spans="1:22" s="23" customFormat="1">
      <c r="B89" s="1" t="s">
        <v>78</v>
      </c>
      <c r="C89" s="1"/>
      <c r="D89" s="16" t="s">
        <v>53</v>
      </c>
      <c r="E89" s="158">
        <v>-242.86</v>
      </c>
      <c r="F89" s="22">
        <v>0</v>
      </c>
      <c r="G89" s="22">
        <f>-E89</f>
        <v>242.86</v>
      </c>
      <c r="H89" s="22">
        <v>0</v>
      </c>
      <c r="I89" s="22">
        <f t="shared" si="40"/>
        <v>242.86</v>
      </c>
      <c r="J89" s="158">
        <f t="shared" si="41"/>
        <v>0</v>
      </c>
      <c r="K89" s="159">
        <v>0</v>
      </c>
      <c r="L89" s="22">
        <v>0</v>
      </c>
      <c r="M89" s="22">
        <f t="shared" si="42"/>
        <v>0</v>
      </c>
      <c r="N89" s="158">
        <f t="shared" si="43"/>
        <v>0</v>
      </c>
      <c r="O89" s="159">
        <v>0</v>
      </c>
      <c r="P89" s="22">
        <v>0</v>
      </c>
      <c r="Q89" s="22">
        <f t="shared" si="44"/>
        <v>0</v>
      </c>
      <c r="R89" s="158">
        <f t="shared" si="45"/>
        <v>0</v>
      </c>
      <c r="S89" s="22"/>
      <c r="T89" s="22">
        <f t="shared" si="46"/>
        <v>242.86</v>
      </c>
      <c r="U89" s="22">
        <f t="shared" si="47"/>
        <v>0</v>
      </c>
      <c r="V89" s="24"/>
    </row>
    <row r="90" spans="1:22" s="23" customFormat="1">
      <c r="B90" s="1" t="s">
        <v>266</v>
      </c>
      <c r="C90" s="1"/>
      <c r="D90" s="16" t="s">
        <v>267</v>
      </c>
      <c r="E90" s="158">
        <v>0</v>
      </c>
      <c r="F90" s="22">
        <f t="shared" ref="F90:F91" si="48">E90*-1</f>
        <v>0</v>
      </c>
      <c r="G90" s="22">
        <v>0</v>
      </c>
      <c r="H90" s="22">
        <v>0</v>
      </c>
      <c r="I90" s="22">
        <f t="shared" ref="I90:I91" si="49">SUM(F90:H90)</f>
        <v>0</v>
      </c>
      <c r="J90" s="158">
        <f t="shared" si="41"/>
        <v>0</v>
      </c>
      <c r="K90" s="159">
        <v>0</v>
      </c>
      <c r="L90" s="22">
        <v>0</v>
      </c>
      <c r="M90" s="22">
        <f t="shared" si="42"/>
        <v>0</v>
      </c>
      <c r="N90" s="158">
        <f t="shared" si="43"/>
        <v>0</v>
      </c>
      <c r="O90" s="159"/>
      <c r="P90" s="22"/>
      <c r="Q90" s="22"/>
      <c r="R90" s="158">
        <f t="shared" si="45"/>
        <v>0</v>
      </c>
      <c r="S90" s="22"/>
      <c r="T90" s="22">
        <f t="shared" si="46"/>
        <v>0</v>
      </c>
      <c r="U90" s="22">
        <f t="shared" si="47"/>
        <v>0</v>
      </c>
      <c r="V90" s="24"/>
    </row>
    <row r="91" spans="1:22" s="23" customFormat="1">
      <c r="B91" s="1" t="s">
        <v>268</v>
      </c>
      <c r="C91" s="1"/>
      <c r="D91" s="16" t="s">
        <v>269</v>
      </c>
      <c r="E91" s="158">
        <v>-197603.57</v>
      </c>
      <c r="F91" s="22">
        <f t="shared" si="48"/>
        <v>197603.57</v>
      </c>
      <c r="G91" s="22">
        <v>0</v>
      </c>
      <c r="H91" s="22">
        <v>0</v>
      </c>
      <c r="I91" s="22">
        <f t="shared" si="49"/>
        <v>197603.57</v>
      </c>
      <c r="J91" s="158">
        <f t="shared" si="41"/>
        <v>0</v>
      </c>
      <c r="K91" s="159">
        <v>0</v>
      </c>
      <c r="L91" s="22">
        <v>0</v>
      </c>
      <c r="M91" s="22">
        <f t="shared" si="42"/>
        <v>0</v>
      </c>
      <c r="N91" s="158">
        <f t="shared" si="43"/>
        <v>0</v>
      </c>
      <c r="O91" s="159"/>
      <c r="P91" s="22"/>
      <c r="Q91" s="22"/>
      <c r="R91" s="158">
        <f t="shared" si="45"/>
        <v>0</v>
      </c>
      <c r="S91" s="22"/>
      <c r="T91" s="22">
        <f t="shared" si="46"/>
        <v>197603.57</v>
      </c>
      <c r="U91" s="22">
        <f t="shared" si="47"/>
        <v>0</v>
      </c>
      <c r="V91" s="24"/>
    </row>
    <row r="92" spans="1:22" s="23" customFormat="1">
      <c r="A92" s="1"/>
      <c r="D92" s="16"/>
      <c r="E92" s="154"/>
      <c r="F92" s="19"/>
      <c r="G92" s="19"/>
      <c r="H92" s="19"/>
      <c r="I92" s="19"/>
      <c r="J92" s="154"/>
      <c r="K92" s="159"/>
      <c r="L92" s="19"/>
      <c r="M92" s="19"/>
      <c r="N92" s="158"/>
      <c r="O92" s="159"/>
      <c r="P92" s="19"/>
      <c r="Q92" s="19"/>
      <c r="R92" s="158"/>
      <c r="S92" s="22"/>
      <c r="T92" s="22"/>
      <c r="U92" s="19"/>
      <c r="V92" s="24"/>
    </row>
    <row r="93" spans="1:22" s="23" customFormat="1">
      <c r="B93" s="1" t="s">
        <v>147</v>
      </c>
      <c r="C93" s="1"/>
      <c r="D93" s="16" t="s">
        <v>57</v>
      </c>
      <c r="E93" s="158">
        <v>-1252000</v>
      </c>
      <c r="F93" s="22">
        <v>0</v>
      </c>
      <c r="G93" s="22">
        <v>0</v>
      </c>
      <c r="H93" s="22">
        <v>0</v>
      </c>
      <c r="I93" s="22">
        <f>SUM(F93:H93)</f>
        <v>0</v>
      </c>
      <c r="J93" s="158">
        <f>E93+I93</f>
        <v>-1252000</v>
      </c>
      <c r="K93" s="159">
        <v>0</v>
      </c>
      <c r="L93" s="22">
        <v>0</v>
      </c>
      <c r="M93" s="22">
        <f>SUM(L93:L93)</f>
        <v>0</v>
      </c>
      <c r="N93" s="158">
        <f>M93+J93</f>
        <v>-1252000</v>
      </c>
      <c r="O93" s="159">
        <v>0</v>
      </c>
      <c r="P93" s="22">
        <v>0</v>
      </c>
      <c r="Q93" s="22">
        <f>SUM(P93:P93)</f>
        <v>0</v>
      </c>
      <c r="R93" s="158">
        <f>Q93+N93</f>
        <v>-1252000</v>
      </c>
      <c r="S93" s="22"/>
      <c r="T93" s="22">
        <f>I93+M93+Q93</f>
        <v>0</v>
      </c>
      <c r="U93" s="22">
        <f>+E93+T93</f>
        <v>-1252000</v>
      </c>
      <c r="V93" s="24"/>
    </row>
    <row r="94" spans="1:22" s="23" customFormat="1">
      <c r="A94" s="1"/>
      <c r="D94" s="16"/>
      <c r="E94" s="158"/>
      <c r="F94" s="22"/>
      <c r="G94" s="22"/>
      <c r="H94" s="22"/>
      <c r="I94" s="22"/>
      <c r="J94" s="158"/>
      <c r="K94" s="22"/>
      <c r="L94" s="22"/>
      <c r="M94" s="22"/>
      <c r="N94" s="158"/>
      <c r="O94" s="22"/>
      <c r="P94" s="22"/>
      <c r="Q94" s="22"/>
      <c r="R94" s="158"/>
      <c r="S94" s="22"/>
      <c r="T94" s="22"/>
      <c r="U94" s="22"/>
      <c r="V94" s="24"/>
    </row>
    <row r="95" spans="1:22">
      <c r="B95" s="29" t="s">
        <v>6</v>
      </c>
      <c r="C95" s="30"/>
      <c r="D95" s="31"/>
      <c r="E95" s="161">
        <f t="shared" ref="E95:R95" si="50">+E71+E74+E79+E82+E84+SUM(E86:E93)</f>
        <v>51143266.900000006</v>
      </c>
      <c r="F95" s="35">
        <f t="shared" si="50"/>
        <v>942110.34673999948</v>
      </c>
      <c r="G95" s="35">
        <f t="shared" si="50"/>
        <v>18563.800000000003</v>
      </c>
      <c r="H95" s="35">
        <f t="shared" si="50"/>
        <v>0</v>
      </c>
      <c r="I95" s="35">
        <f t="shared" si="50"/>
        <v>960674.14673999953</v>
      </c>
      <c r="J95" s="161">
        <f t="shared" si="50"/>
        <v>52103941.04674001</v>
      </c>
      <c r="K95" s="35">
        <f t="shared" si="50"/>
        <v>0</v>
      </c>
      <c r="L95" s="35">
        <f t="shared" si="50"/>
        <v>0</v>
      </c>
      <c r="M95" s="35">
        <f t="shared" si="50"/>
        <v>0</v>
      </c>
      <c r="N95" s="161">
        <f t="shared" si="50"/>
        <v>52103941.04674001</v>
      </c>
      <c r="O95" s="35">
        <f t="shared" si="50"/>
        <v>0</v>
      </c>
      <c r="P95" s="35">
        <f t="shared" si="50"/>
        <v>0</v>
      </c>
      <c r="Q95" s="35">
        <f t="shared" si="50"/>
        <v>0</v>
      </c>
      <c r="R95" s="161">
        <f t="shared" si="50"/>
        <v>52103941.04674001</v>
      </c>
      <c r="S95" s="35"/>
      <c r="T95" s="35">
        <f>+T71+T74+T79+T82+T84+SUM(T86:T93)</f>
        <v>960674.14673999953</v>
      </c>
      <c r="U95" s="35">
        <f>+U71+U74+U79+U82+U84+SUM(U86:U93)</f>
        <v>52103941.04674001</v>
      </c>
      <c r="V95" s="13"/>
    </row>
    <row r="96" spans="1:22">
      <c r="E96" s="154"/>
      <c r="F96" s="19"/>
      <c r="G96" s="19"/>
      <c r="H96" s="19"/>
      <c r="I96" s="19"/>
      <c r="J96" s="154" t="s">
        <v>65</v>
      </c>
      <c r="K96" s="19"/>
      <c r="L96" s="19"/>
      <c r="M96" s="19"/>
      <c r="N96" s="154" t="s">
        <v>65</v>
      </c>
      <c r="O96" s="19"/>
      <c r="P96" s="19"/>
      <c r="Q96" s="19"/>
      <c r="R96" s="154" t="s">
        <v>65</v>
      </c>
      <c r="S96" s="19"/>
      <c r="T96" s="19"/>
      <c r="U96" s="19"/>
      <c r="V96" s="163"/>
    </row>
    <row r="97" spans="1:22">
      <c r="B97" s="10"/>
      <c r="C97" s="10"/>
      <c r="E97" s="154"/>
      <c r="F97" s="19"/>
      <c r="G97" s="19"/>
      <c r="H97" s="19"/>
      <c r="I97" s="19"/>
      <c r="J97" s="154" t="s">
        <v>65</v>
      </c>
      <c r="K97" s="19"/>
      <c r="L97" s="19"/>
      <c r="M97" s="19"/>
      <c r="N97" s="154"/>
      <c r="O97" s="19"/>
      <c r="P97" s="19"/>
      <c r="Q97" s="19"/>
      <c r="R97" s="154"/>
      <c r="S97" s="19"/>
      <c r="T97" s="19"/>
      <c r="U97" s="19"/>
    </row>
    <row r="98" spans="1:22">
      <c r="A98" s="10" t="s">
        <v>79</v>
      </c>
      <c r="B98" s="10"/>
      <c r="C98" s="10"/>
      <c r="D98" s="5" t="s">
        <v>283</v>
      </c>
      <c r="E98" s="154"/>
      <c r="F98" s="19"/>
      <c r="G98" s="19"/>
      <c r="H98" s="19"/>
      <c r="I98" s="19"/>
      <c r="J98" s="154"/>
      <c r="K98" s="19"/>
      <c r="L98" s="19"/>
      <c r="M98" s="19"/>
      <c r="N98" s="154"/>
      <c r="O98" s="19"/>
      <c r="P98" s="19"/>
      <c r="Q98" s="19"/>
      <c r="R98" s="154"/>
      <c r="S98" s="19"/>
      <c r="T98" s="19"/>
      <c r="U98" s="19"/>
    </row>
    <row r="99" spans="1:22">
      <c r="B99" s="36" t="s">
        <v>81</v>
      </c>
      <c r="C99" s="36"/>
      <c r="D99" s="16">
        <v>40</v>
      </c>
      <c r="E99" s="154">
        <v>7340405.1399999997</v>
      </c>
      <c r="F99" s="19">
        <v>927307.7394399998</v>
      </c>
      <c r="G99" s="19">
        <v>764678.54</v>
      </c>
      <c r="H99" s="19">
        <v>34433.279999999999</v>
      </c>
      <c r="I99" s="19">
        <f>SUM(F99:H99)</f>
        <v>1726419.5594399997</v>
      </c>
      <c r="J99" s="154">
        <f>E99+I99</f>
        <v>9066824.6994399987</v>
      </c>
      <c r="K99" s="157">
        <v>0</v>
      </c>
      <c r="L99" s="19">
        <f>ROUND(J99*K99*(($X$7-$X$10)/($X$7+$X$10*K99)),0)</f>
        <v>0</v>
      </c>
      <c r="M99" s="19">
        <f>SUM(L99:L99)</f>
        <v>0</v>
      </c>
      <c r="N99" s="154">
        <f>M99+J99</f>
        <v>9066824.6994399987</v>
      </c>
      <c r="O99" s="157">
        <v>0</v>
      </c>
      <c r="P99" s="19">
        <f>ROUND(N99*O99*($X$17/$X$14),0)</f>
        <v>0</v>
      </c>
      <c r="Q99" s="19">
        <f>SUM(P99:P99)</f>
        <v>0</v>
      </c>
      <c r="R99" s="154">
        <f>Q99+N99</f>
        <v>9066824.6994399987</v>
      </c>
      <c r="S99" s="19"/>
      <c r="T99" s="19">
        <f>I99+M99+Q99</f>
        <v>1726419.5594399997</v>
      </c>
      <c r="U99" s="19">
        <f>+E99+T99</f>
        <v>9066824.6994399987</v>
      </c>
      <c r="V99" s="13"/>
    </row>
    <row r="100" spans="1:22" ht="18">
      <c r="B100" s="36" t="s">
        <v>82</v>
      </c>
      <c r="C100" s="36"/>
      <c r="D100" s="16" t="s">
        <v>83</v>
      </c>
      <c r="E100" s="158">
        <v>5899783.9299999997</v>
      </c>
      <c r="F100" s="22">
        <v>0</v>
      </c>
      <c r="G100" s="22">
        <v>0</v>
      </c>
      <c r="H100" s="28">
        <v>0</v>
      </c>
      <c r="I100" s="22">
        <f>SUM(F100:H100)</f>
        <v>0</v>
      </c>
      <c r="J100" s="158">
        <f>E100+I100</f>
        <v>5899783.9299999997</v>
      </c>
      <c r="K100" s="164">
        <v>0</v>
      </c>
      <c r="L100" s="22">
        <f>ROUND(J100*K100*(($X$7-$X$10)/($X$7+$X$10*K100)),0)</f>
        <v>0</v>
      </c>
      <c r="M100" s="22">
        <f>SUM(L100:L100)</f>
        <v>0</v>
      </c>
      <c r="N100" s="154">
        <f>M100+J100</f>
        <v>5899783.9299999997</v>
      </c>
      <c r="O100" s="164">
        <f>$O$99</f>
        <v>0</v>
      </c>
      <c r="P100" s="22">
        <f>ROUND(N100*O100*($X$17/$X$14),0)</f>
        <v>0</v>
      </c>
      <c r="Q100" s="22">
        <f>SUM(P100:P100)</f>
        <v>0</v>
      </c>
      <c r="R100" s="158">
        <f>Q100+N100</f>
        <v>5899783.9299999997</v>
      </c>
      <c r="S100" s="22"/>
      <c r="T100" s="22">
        <f>I100+M100+Q100</f>
        <v>0</v>
      </c>
      <c r="U100" s="22">
        <f>+E100+T100</f>
        <v>5899783.9299999997</v>
      </c>
      <c r="V100" s="13"/>
    </row>
    <row r="101" spans="1:22">
      <c r="B101" s="1" t="s">
        <v>33</v>
      </c>
      <c r="E101" s="154">
        <f t="shared" ref="E101:J101" si="51">SUM(E99:E100)</f>
        <v>13240189.07</v>
      </c>
      <c r="F101" s="19">
        <f t="shared" si="51"/>
        <v>927307.7394399998</v>
      </c>
      <c r="G101" s="19">
        <f t="shared" si="51"/>
        <v>764678.54</v>
      </c>
      <c r="H101" s="19">
        <f t="shared" si="51"/>
        <v>34433.279999999999</v>
      </c>
      <c r="I101" s="19">
        <f t="shared" si="51"/>
        <v>1726419.5594399997</v>
      </c>
      <c r="J101" s="154">
        <f t="shared" si="51"/>
        <v>14966608.629439998</v>
      </c>
      <c r="K101" s="157"/>
      <c r="L101" s="19">
        <f>SUM(L99:L100)</f>
        <v>0</v>
      </c>
      <c r="M101" s="19">
        <f>SUM(M99:M100)</f>
        <v>0</v>
      </c>
      <c r="N101" s="154">
        <f>SUM(N99:N100)</f>
        <v>14966608.629439998</v>
      </c>
      <c r="O101" s="157"/>
      <c r="P101" s="19">
        <f>SUM(P99:P100)</f>
        <v>0</v>
      </c>
      <c r="Q101" s="19">
        <f>SUM(Q99:Q100)</f>
        <v>0</v>
      </c>
      <c r="R101" s="154">
        <f>SUM(R99:R100)</f>
        <v>14966608.629439998</v>
      </c>
      <c r="S101" s="19"/>
      <c r="T101" s="19">
        <f>SUM(T99:T100)</f>
        <v>1726419.5594399997</v>
      </c>
      <c r="U101" s="19">
        <f>SUM(U99:U100)</f>
        <v>14966608.629439998</v>
      </c>
      <c r="V101" s="13"/>
    </row>
    <row r="102" spans="1:22" s="23" customFormat="1">
      <c r="A102" s="1"/>
      <c r="B102" s="1"/>
      <c r="C102" s="1"/>
      <c r="D102" s="16"/>
      <c r="E102" s="154"/>
      <c r="F102" s="19"/>
      <c r="G102" s="19"/>
      <c r="H102" s="19"/>
      <c r="I102" s="19"/>
      <c r="J102" s="154"/>
      <c r="K102" s="157"/>
      <c r="L102" s="19"/>
      <c r="M102" s="19"/>
      <c r="N102" s="154"/>
      <c r="O102" s="157"/>
      <c r="P102" s="19"/>
      <c r="Q102" s="19"/>
      <c r="R102" s="154"/>
      <c r="S102" s="19"/>
      <c r="T102" s="19"/>
      <c r="U102" s="19"/>
      <c r="V102" s="24"/>
    </row>
    <row r="103" spans="1:22" s="23" customFormat="1">
      <c r="B103" s="1" t="s">
        <v>36</v>
      </c>
      <c r="C103" s="1"/>
      <c r="D103" s="16" t="s">
        <v>37</v>
      </c>
      <c r="E103" s="158">
        <v>184551.3</v>
      </c>
      <c r="F103" s="22">
        <v>0</v>
      </c>
      <c r="G103" s="22">
        <v>0</v>
      </c>
      <c r="H103" s="22">
        <v>0</v>
      </c>
      <c r="I103" s="22">
        <f>SUM(F103:H103)</f>
        <v>0</v>
      </c>
      <c r="J103" s="158">
        <f>E103+I103</f>
        <v>184551.3</v>
      </c>
      <c r="K103" s="159">
        <v>0</v>
      </c>
      <c r="L103" s="22">
        <v>0</v>
      </c>
      <c r="M103" s="22">
        <f>SUM(L103:L103)</f>
        <v>0</v>
      </c>
      <c r="N103" s="158">
        <f>M103+J103</f>
        <v>184551.3</v>
      </c>
      <c r="O103" s="159">
        <v>0</v>
      </c>
      <c r="P103" s="22">
        <v>0</v>
      </c>
      <c r="Q103" s="22">
        <f>SUM(P103:P103)</f>
        <v>0</v>
      </c>
      <c r="R103" s="158">
        <f>Q103+N103</f>
        <v>184551.3</v>
      </c>
      <c r="S103" s="22"/>
      <c r="T103" s="22">
        <f>I103+M103+Q103</f>
        <v>0</v>
      </c>
      <c r="U103" s="22">
        <f>+E103+T103</f>
        <v>184551.3</v>
      </c>
      <c r="V103" s="24"/>
    </row>
    <row r="104" spans="1:22" s="23" customFormat="1">
      <c r="B104" s="1"/>
      <c r="C104" s="1"/>
      <c r="D104" s="16"/>
      <c r="E104" s="154"/>
      <c r="F104" s="22"/>
      <c r="G104" s="22"/>
      <c r="H104" s="22"/>
      <c r="I104" s="22"/>
      <c r="J104" s="158"/>
      <c r="K104" s="159"/>
      <c r="L104" s="22"/>
      <c r="M104" s="22"/>
      <c r="N104" s="158"/>
      <c r="O104" s="159"/>
      <c r="P104" s="22"/>
      <c r="Q104" s="22"/>
      <c r="R104" s="158"/>
      <c r="S104" s="22"/>
      <c r="T104" s="22"/>
      <c r="U104" s="22"/>
      <c r="V104" s="24"/>
    </row>
    <row r="105" spans="1:22" s="23" customFormat="1">
      <c r="B105" s="1" t="s">
        <v>84</v>
      </c>
      <c r="C105" s="1"/>
      <c r="D105" s="16" t="s">
        <v>85</v>
      </c>
      <c r="E105" s="158">
        <v>-132000</v>
      </c>
      <c r="F105" s="22">
        <f>-E105</f>
        <v>132000</v>
      </c>
      <c r="G105" s="22">
        <v>0</v>
      </c>
      <c r="H105" s="22">
        <v>0</v>
      </c>
      <c r="I105" s="22">
        <f t="shared" ref="I105:I112" si="52">SUM(F105:H105)</f>
        <v>132000</v>
      </c>
      <c r="J105" s="158">
        <f t="shared" ref="J105:J112" si="53">E105+I105</f>
        <v>0</v>
      </c>
      <c r="K105" s="159">
        <v>0</v>
      </c>
      <c r="L105" s="22">
        <v>0</v>
      </c>
      <c r="M105" s="22">
        <f t="shared" ref="M105:M112" si="54">SUM(L105:L105)</f>
        <v>0</v>
      </c>
      <c r="N105" s="158">
        <f t="shared" ref="N105:N112" si="55">M105+J105</f>
        <v>0</v>
      </c>
      <c r="O105" s="159">
        <v>0</v>
      </c>
      <c r="P105" s="22">
        <v>0</v>
      </c>
      <c r="Q105" s="22">
        <f t="shared" ref="Q105:Q110" si="56">SUM(P105:P105)</f>
        <v>0</v>
      </c>
      <c r="R105" s="158">
        <f t="shared" ref="R105:R112" si="57">Q105+N105</f>
        <v>0</v>
      </c>
      <c r="S105" s="22"/>
      <c r="T105" s="22">
        <f t="shared" ref="T105:T112" si="58">I105+M105+Q105</f>
        <v>132000</v>
      </c>
      <c r="U105" s="22">
        <f t="shared" ref="U105:U112" si="59">+E105+T105</f>
        <v>0</v>
      </c>
      <c r="V105" s="24"/>
    </row>
    <row r="106" spans="1:22">
      <c r="B106" s="1" t="s">
        <v>40</v>
      </c>
      <c r="D106" s="16" t="s">
        <v>41</v>
      </c>
      <c r="E106" s="158">
        <v>-363297.7</v>
      </c>
      <c r="F106" s="22">
        <f>-E106</f>
        <v>363297.7</v>
      </c>
      <c r="G106" s="19">
        <v>0</v>
      </c>
      <c r="H106" s="22">
        <v>0</v>
      </c>
      <c r="I106" s="22">
        <f t="shared" si="52"/>
        <v>363297.7</v>
      </c>
      <c r="J106" s="158">
        <f t="shared" si="53"/>
        <v>0</v>
      </c>
      <c r="K106" s="159">
        <v>0</v>
      </c>
      <c r="L106" s="22">
        <v>0</v>
      </c>
      <c r="M106" s="22">
        <f t="shared" si="54"/>
        <v>0</v>
      </c>
      <c r="N106" s="158">
        <f t="shared" si="55"/>
        <v>0</v>
      </c>
      <c r="O106" s="159">
        <v>0</v>
      </c>
      <c r="P106" s="22">
        <v>0</v>
      </c>
      <c r="Q106" s="22">
        <f t="shared" si="56"/>
        <v>0</v>
      </c>
      <c r="R106" s="158">
        <f t="shared" si="57"/>
        <v>0</v>
      </c>
      <c r="S106" s="22"/>
      <c r="T106" s="22">
        <f t="shared" si="58"/>
        <v>363297.7</v>
      </c>
      <c r="U106" s="22">
        <f t="shared" si="59"/>
        <v>0</v>
      </c>
    </row>
    <row r="107" spans="1:22" s="23" customFormat="1">
      <c r="B107" s="1" t="s">
        <v>48</v>
      </c>
      <c r="C107" s="1"/>
      <c r="D107" s="16" t="s">
        <v>49</v>
      </c>
      <c r="E107" s="158">
        <v>447812.01</v>
      </c>
      <c r="F107" s="22">
        <f>-E107</f>
        <v>-447812.01</v>
      </c>
      <c r="G107" s="22">
        <v>0</v>
      </c>
      <c r="H107" s="22">
        <v>0</v>
      </c>
      <c r="I107" s="22">
        <f t="shared" si="52"/>
        <v>-447812.01</v>
      </c>
      <c r="J107" s="158">
        <f t="shared" si="53"/>
        <v>0</v>
      </c>
      <c r="K107" s="159">
        <v>0</v>
      </c>
      <c r="L107" s="22">
        <v>0</v>
      </c>
      <c r="M107" s="22">
        <f t="shared" si="54"/>
        <v>0</v>
      </c>
      <c r="N107" s="158">
        <f t="shared" si="55"/>
        <v>0</v>
      </c>
      <c r="O107" s="159">
        <v>0</v>
      </c>
      <c r="P107" s="22">
        <v>0</v>
      </c>
      <c r="Q107" s="22">
        <f t="shared" si="56"/>
        <v>0</v>
      </c>
      <c r="R107" s="158">
        <f t="shared" si="57"/>
        <v>0</v>
      </c>
      <c r="S107" s="22"/>
      <c r="T107" s="22">
        <f t="shared" si="58"/>
        <v>-447812.01</v>
      </c>
      <c r="U107" s="22">
        <f t="shared" si="59"/>
        <v>0</v>
      </c>
      <c r="V107" s="24"/>
    </row>
    <row r="108" spans="1:22" s="23" customFormat="1">
      <c r="B108" s="1" t="s">
        <v>50</v>
      </c>
      <c r="C108" s="1"/>
      <c r="D108" s="16" t="s">
        <v>51</v>
      </c>
      <c r="E108" s="158">
        <v>1046.21</v>
      </c>
      <c r="F108" s="22">
        <f>-E108</f>
        <v>-1046.21</v>
      </c>
      <c r="G108" s="22">
        <v>0</v>
      </c>
      <c r="H108" s="22">
        <v>0</v>
      </c>
      <c r="I108" s="22">
        <f t="shared" si="52"/>
        <v>-1046.21</v>
      </c>
      <c r="J108" s="158">
        <f t="shared" si="53"/>
        <v>0</v>
      </c>
      <c r="K108" s="159">
        <v>0</v>
      </c>
      <c r="L108" s="22">
        <v>0</v>
      </c>
      <c r="M108" s="22">
        <f t="shared" si="54"/>
        <v>0</v>
      </c>
      <c r="N108" s="158">
        <f t="shared" si="55"/>
        <v>0</v>
      </c>
      <c r="O108" s="159">
        <v>0</v>
      </c>
      <c r="P108" s="22">
        <v>0</v>
      </c>
      <c r="Q108" s="22">
        <f t="shared" si="56"/>
        <v>0</v>
      </c>
      <c r="R108" s="158">
        <f t="shared" si="57"/>
        <v>0</v>
      </c>
      <c r="S108" s="22"/>
      <c r="T108" s="22">
        <f t="shared" si="58"/>
        <v>-1046.21</v>
      </c>
      <c r="U108" s="22">
        <f t="shared" si="59"/>
        <v>0</v>
      </c>
      <c r="V108" s="24"/>
    </row>
    <row r="109" spans="1:22" s="23" customFormat="1">
      <c r="B109" s="1" t="s">
        <v>78</v>
      </c>
      <c r="C109" s="1"/>
      <c r="D109" s="16" t="s">
        <v>53</v>
      </c>
      <c r="E109" s="158">
        <v>-28399.55</v>
      </c>
      <c r="F109" s="22">
        <v>0</v>
      </c>
      <c r="G109" s="22">
        <f>-E109</f>
        <v>28399.55</v>
      </c>
      <c r="H109" s="22">
        <v>0</v>
      </c>
      <c r="I109" s="22">
        <f t="shared" si="52"/>
        <v>28399.55</v>
      </c>
      <c r="J109" s="158">
        <f t="shared" si="53"/>
        <v>0</v>
      </c>
      <c r="K109" s="159">
        <v>0</v>
      </c>
      <c r="L109" s="22">
        <v>0</v>
      </c>
      <c r="M109" s="22">
        <f t="shared" si="54"/>
        <v>0</v>
      </c>
      <c r="N109" s="158">
        <f t="shared" si="55"/>
        <v>0</v>
      </c>
      <c r="O109" s="159">
        <v>0</v>
      </c>
      <c r="P109" s="22">
        <v>0</v>
      </c>
      <c r="Q109" s="22">
        <f t="shared" si="56"/>
        <v>0</v>
      </c>
      <c r="R109" s="158">
        <f t="shared" si="57"/>
        <v>0</v>
      </c>
      <c r="S109" s="22"/>
      <c r="T109" s="22">
        <f t="shared" si="58"/>
        <v>28399.55</v>
      </c>
      <c r="U109" s="22">
        <f t="shared" si="59"/>
        <v>0</v>
      </c>
      <c r="V109" s="24"/>
    </row>
    <row r="110" spans="1:22" s="23" customFormat="1">
      <c r="B110" s="1" t="s">
        <v>86</v>
      </c>
      <c r="C110" s="1"/>
      <c r="D110" s="16" t="s">
        <v>87</v>
      </c>
      <c r="E110" s="158">
        <v>100967.39</v>
      </c>
      <c r="F110" s="22">
        <v>0</v>
      </c>
      <c r="G110" s="22">
        <f>-E110</f>
        <v>-100967.39</v>
      </c>
      <c r="H110" s="22">
        <v>0</v>
      </c>
      <c r="I110" s="22">
        <f t="shared" si="52"/>
        <v>-100967.39</v>
      </c>
      <c r="J110" s="158">
        <f t="shared" si="53"/>
        <v>0</v>
      </c>
      <c r="K110" s="159">
        <v>0</v>
      </c>
      <c r="L110" s="22">
        <v>0</v>
      </c>
      <c r="M110" s="22">
        <f t="shared" si="54"/>
        <v>0</v>
      </c>
      <c r="N110" s="158">
        <f t="shared" si="55"/>
        <v>0</v>
      </c>
      <c r="O110" s="159">
        <v>0</v>
      </c>
      <c r="P110" s="22">
        <v>0</v>
      </c>
      <c r="Q110" s="22">
        <f t="shared" si="56"/>
        <v>0</v>
      </c>
      <c r="R110" s="158">
        <f t="shared" si="57"/>
        <v>0</v>
      </c>
      <c r="S110" s="22"/>
      <c r="T110" s="22">
        <f t="shared" si="58"/>
        <v>-100967.39</v>
      </c>
      <c r="U110" s="22">
        <f t="shared" si="59"/>
        <v>0</v>
      </c>
      <c r="V110" s="24"/>
    </row>
    <row r="111" spans="1:22" s="23" customFormat="1">
      <c r="B111" s="1" t="s">
        <v>266</v>
      </c>
      <c r="C111" s="1"/>
      <c r="D111" s="16" t="s">
        <v>267</v>
      </c>
      <c r="E111" s="158">
        <v>0</v>
      </c>
      <c r="F111" s="22">
        <f>-E111</f>
        <v>0</v>
      </c>
      <c r="G111" s="22">
        <v>0</v>
      </c>
      <c r="H111" s="22">
        <v>0</v>
      </c>
      <c r="I111" s="22">
        <f t="shared" si="52"/>
        <v>0</v>
      </c>
      <c r="J111" s="158">
        <f t="shared" si="53"/>
        <v>0</v>
      </c>
      <c r="K111" s="159">
        <v>0</v>
      </c>
      <c r="L111" s="22">
        <v>0</v>
      </c>
      <c r="M111" s="22">
        <f t="shared" si="54"/>
        <v>0</v>
      </c>
      <c r="N111" s="158">
        <f t="shared" si="55"/>
        <v>0</v>
      </c>
      <c r="O111" s="159"/>
      <c r="P111" s="22"/>
      <c r="Q111" s="22"/>
      <c r="R111" s="158">
        <f t="shared" si="57"/>
        <v>0</v>
      </c>
      <c r="S111" s="22"/>
      <c r="T111" s="22">
        <f t="shared" si="58"/>
        <v>0</v>
      </c>
      <c r="U111" s="22">
        <f t="shared" si="59"/>
        <v>0</v>
      </c>
      <c r="V111" s="24"/>
    </row>
    <row r="112" spans="1:22" s="23" customFormat="1">
      <c r="B112" s="1" t="s">
        <v>268</v>
      </c>
      <c r="C112" s="1"/>
      <c r="D112" s="16" t="s">
        <v>269</v>
      </c>
      <c r="E112" s="158">
        <v>-937011.72</v>
      </c>
      <c r="F112" s="22">
        <f>-E112</f>
        <v>937011.72</v>
      </c>
      <c r="G112" s="22">
        <v>0</v>
      </c>
      <c r="H112" s="22">
        <v>0</v>
      </c>
      <c r="I112" s="22">
        <f t="shared" si="52"/>
        <v>937011.72</v>
      </c>
      <c r="J112" s="158">
        <f t="shared" si="53"/>
        <v>0</v>
      </c>
      <c r="K112" s="159">
        <v>0</v>
      </c>
      <c r="L112" s="22">
        <v>0</v>
      </c>
      <c r="M112" s="22">
        <f t="shared" si="54"/>
        <v>0</v>
      </c>
      <c r="N112" s="158">
        <f t="shared" si="55"/>
        <v>0</v>
      </c>
      <c r="O112" s="159"/>
      <c r="P112" s="22"/>
      <c r="Q112" s="22"/>
      <c r="R112" s="158">
        <f t="shared" si="57"/>
        <v>0</v>
      </c>
      <c r="S112" s="22"/>
      <c r="T112" s="22">
        <f t="shared" si="58"/>
        <v>937011.72</v>
      </c>
      <c r="U112" s="22">
        <f t="shared" si="59"/>
        <v>0</v>
      </c>
      <c r="V112" s="24"/>
    </row>
    <row r="113" spans="1:22" s="23" customFormat="1">
      <c r="B113" s="1"/>
      <c r="C113" s="1"/>
      <c r="D113" s="16"/>
      <c r="E113" s="158"/>
      <c r="F113" s="22"/>
      <c r="G113" s="22"/>
      <c r="H113" s="22"/>
      <c r="I113" s="22"/>
      <c r="J113" s="158"/>
      <c r="K113" s="159"/>
      <c r="L113" s="19"/>
      <c r="M113" s="22"/>
      <c r="N113" s="158"/>
      <c r="O113" s="159"/>
      <c r="P113" s="19"/>
      <c r="Q113" s="22"/>
      <c r="R113" s="158"/>
      <c r="S113" s="22"/>
      <c r="T113" s="22"/>
      <c r="U113" s="22"/>
      <c r="V113" s="24"/>
    </row>
    <row r="114" spans="1:22" s="23" customFormat="1">
      <c r="B114" s="1" t="s">
        <v>147</v>
      </c>
      <c r="C114" s="1"/>
      <c r="D114" s="16" t="s">
        <v>57</v>
      </c>
      <c r="E114" s="158">
        <v>236000</v>
      </c>
      <c r="F114" s="22">
        <v>0</v>
      </c>
      <c r="G114" s="22">
        <v>0</v>
      </c>
      <c r="H114" s="22">
        <v>0</v>
      </c>
      <c r="I114" s="22">
        <f>SUM(F114:H114)</f>
        <v>0</v>
      </c>
      <c r="J114" s="158">
        <f>E114+I114</f>
        <v>236000</v>
      </c>
      <c r="K114" s="159">
        <v>0</v>
      </c>
      <c r="L114" s="22">
        <v>0</v>
      </c>
      <c r="M114" s="22">
        <f>SUM(L114:L114)</f>
        <v>0</v>
      </c>
      <c r="N114" s="158">
        <f>M114+J114</f>
        <v>236000</v>
      </c>
      <c r="O114" s="159">
        <v>0</v>
      </c>
      <c r="P114" s="22">
        <v>0</v>
      </c>
      <c r="Q114" s="22">
        <f>SUM(P114:P114)</f>
        <v>0</v>
      </c>
      <c r="R114" s="158">
        <f>Q114+N114</f>
        <v>236000</v>
      </c>
      <c r="S114" s="22"/>
      <c r="T114" s="22">
        <f>I114+M114+Q114</f>
        <v>0</v>
      </c>
      <c r="U114" s="22">
        <f>+E114+T114</f>
        <v>236000</v>
      </c>
      <c r="V114" s="24"/>
    </row>
    <row r="115" spans="1:22" s="23" customFormat="1">
      <c r="A115" s="1"/>
      <c r="D115" s="16"/>
      <c r="E115" s="158"/>
      <c r="F115" s="22"/>
      <c r="G115" s="22"/>
      <c r="H115" s="22"/>
      <c r="I115" s="22"/>
      <c r="J115" s="158"/>
      <c r="K115" s="22"/>
      <c r="L115" s="22"/>
      <c r="M115" s="22"/>
      <c r="N115" s="158"/>
      <c r="O115" s="22"/>
      <c r="P115" s="22"/>
      <c r="Q115" s="22"/>
      <c r="R115" s="158"/>
      <c r="S115" s="22"/>
      <c r="T115" s="22"/>
      <c r="U115" s="22"/>
      <c r="V115" s="24"/>
    </row>
    <row r="116" spans="1:22">
      <c r="B116" s="29" t="s">
        <v>6</v>
      </c>
      <c r="C116" s="30"/>
      <c r="D116" s="31"/>
      <c r="E116" s="161">
        <f t="shared" ref="E116:R116" si="60">E101+E103+SUM(E105:E114)</f>
        <v>12749857.010000002</v>
      </c>
      <c r="F116" s="35">
        <f t="shared" si="60"/>
        <v>1910758.9394399999</v>
      </c>
      <c r="G116" s="35">
        <f t="shared" si="60"/>
        <v>692110.70000000007</v>
      </c>
      <c r="H116" s="35">
        <f t="shared" si="60"/>
        <v>34433.279999999999</v>
      </c>
      <c r="I116" s="35">
        <f t="shared" si="60"/>
        <v>2637302.9194399999</v>
      </c>
      <c r="J116" s="161">
        <f t="shared" si="60"/>
        <v>15387159.929439999</v>
      </c>
      <c r="K116" s="35">
        <f t="shared" si="60"/>
        <v>0</v>
      </c>
      <c r="L116" s="35">
        <f t="shared" si="60"/>
        <v>0</v>
      </c>
      <c r="M116" s="35">
        <f t="shared" si="60"/>
        <v>0</v>
      </c>
      <c r="N116" s="161">
        <f t="shared" si="60"/>
        <v>15387159.929439999</v>
      </c>
      <c r="O116" s="35">
        <f t="shared" si="60"/>
        <v>0</v>
      </c>
      <c r="P116" s="35">
        <f t="shared" si="60"/>
        <v>0</v>
      </c>
      <c r="Q116" s="35">
        <f t="shared" si="60"/>
        <v>0</v>
      </c>
      <c r="R116" s="161">
        <f t="shared" si="60"/>
        <v>15387159.929439999</v>
      </c>
      <c r="S116" s="35"/>
      <c r="T116" s="35">
        <f>T101+T103+SUM(T105:T114)</f>
        <v>2637302.9194399999</v>
      </c>
      <c r="U116" s="35">
        <f>U101+U103+SUM(U105:U114)</f>
        <v>15387159.929439999</v>
      </c>
      <c r="V116" s="13"/>
    </row>
    <row r="117" spans="1:22">
      <c r="E117" s="154"/>
      <c r="F117" s="19" t="s">
        <v>65</v>
      </c>
      <c r="G117" s="19"/>
      <c r="H117" s="19"/>
      <c r="I117" s="19"/>
      <c r="J117" s="154"/>
      <c r="K117" s="19"/>
      <c r="L117" s="19"/>
      <c r="M117" s="19"/>
      <c r="N117" s="154"/>
      <c r="O117" s="19"/>
      <c r="P117" s="19"/>
      <c r="Q117" s="19"/>
      <c r="R117" s="154"/>
      <c r="S117" s="19"/>
      <c r="T117" s="19"/>
      <c r="U117" s="19"/>
    </row>
    <row r="118" spans="1:22">
      <c r="B118" s="10"/>
      <c r="C118" s="10"/>
      <c r="E118" s="154"/>
      <c r="F118" s="19"/>
      <c r="G118" s="19"/>
      <c r="H118" s="19"/>
      <c r="I118" s="19"/>
      <c r="J118" s="154"/>
      <c r="K118" s="19"/>
      <c r="L118" s="19"/>
      <c r="M118" s="19"/>
      <c r="N118" s="154"/>
      <c r="O118" s="19"/>
      <c r="P118" s="19"/>
      <c r="Q118" s="19"/>
      <c r="R118" s="154"/>
      <c r="S118" s="19"/>
      <c r="T118" s="19"/>
      <c r="U118" s="19"/>
    </row>
    <row r="119" spans="1:22">
      <c r="A119" s="10" t="s">
        <v>88</v>
      </c>
      <c r="D119" s="5" t="s">
        <v>284</v>
      </c>
      <c r="E119" s="165"/>
      <c r="J119" s="165"/>
      <c r="N119" s="154"/>
      <c r="R119" s="154"/>
      <c r="S119" s="19"/>
      <c r="V119" s="166"/>
    </row>
    <row r="120" spans="1:22">
      <c r="B120" s="36" t="s">
        <v>90</v>
      </c>
      <c r="C120" s="36"/>
      <c r="D120" s="16">
        <v>52</v>
      </c>
      <c r="E120" s="154">
        <v>4180.96</v>
      </c>
      <c r="F120" s="19">
        <v>70.13321999999998</v>
      </c>
      <c r="G120" s="19">
        <v>0</v>
      </c>
      <c r="H120" s="19">
        <v>0</v>
      </c>
      <c r="I120" s="19">
        <f t="shared" ref="I120:I125" si="61">SUM(F120:H120)</f>
        <v>70.13321999999998</v>
      </c>
      <c r="J120" s="154">
        <f t="shared" ref="J120:J125" si="62">E120+I120</f>
        <v>4251.0932199999997</v>
      </c>
      <c r="K120" s="157">
        <v>0</v>
      </c>
      <c r="L120" s="19">
        <f t="shared" ref="L120:L125" si="63">ROUND(J120*K120*(($X$7-$X$10)/($X$7+$X$10*K120)),0)</f>
        <v>0</v>
      </c>
      <c r="M120" s="19">
        <f t="shared" ref="M120:M125" si="64">SUM(L120:L120)</f>
        <v>0</v>
      </c>
      <c r="N120" s="154">
        <f t="shared" ref="N120:N125" si="65">M120+J120</f>
        <v>4251.0932199999997</v>
      </c>
      <c r="O120" s="157">
        <v>0</v>
      </c>
      <c r="P120" s="19">
        <f t="shared" ref="P120:P125" si="66">ROUND(N120*O120*($X$17/$X$14),0)</f>
        <v>0</v>
      </c>
      <c r="Q120" s="19">
        <f t="shared" ref="Q120:Q125" si="67">SUM(P120:P120)</f>
        <v>0</v>
      </c>
      <c r="R120" s="154">
        <f t="shared" ref="R120:R125" si="68">Q120+N120</f>
        <v>4251.0932199999997</v>
      </c>
      <c r="S120" s="19"/>
      <c r="T120" s="19">
        <f t="shared" ref="T120:T125" si="69">I120+M120+Q120</f>
        <v>70.13321999999998</v>
      </c>
      <c r="U120" s="19">
        <f t="shared" ref="U120:U125" si="70">+E120+T120</f>
        <v>4251.0932199999997</v>
      </c>
      <c r="V120" s="13"/>
    </row>
    <row r="121" spans="1:22">
      <c r="B121" s="36" t="s">
        <v>91</v>
      </c>
      <c r="C121" s="36"/>
      <c r="D121" s="16" t="s">
        <v>92</v>
      </c>
      <c r="E121" s="154">
        <v>190991.81</v>
      </c>
      <c r="F121" s="19">
        <v>5053.2299500000008</v>
      </c>
      <c r="G121" s="19">
        <v>0</v>
      </c>
      <c r="H121" s="19">
        <v>0</v>
      </c>
      <c r="I121" s="19">
        <f t="shared" si="61"/>
        <v>5053.2299500000008</v>
      </c>
      <c r="J121" s="154">
        <f t="shared" si="62"/>
        <v>196045.03995000001</v>
      </c>
      <c r="K121" s="157">
        <v>0</v>
      </c>
      <c r="L121" s="19">
        <f t="shared" si="63"/>
        <v>0</v>
      </c>
      <c r="M121" s="19">
        <f t="shared" si="64"/>
        <v>0</v>
      </c>
      <c r="N121" s="154">
        <f t="shared" si="65"/>
        <v>196045.03995000001</v>
      </c>
      <c r="O121" s="157">
        <v>0</v>
      </c>
      <c r="P121" s="19">
        <f t="shared" si="66"/>
        <v>0</v>
      </c>
      <c r="Q121" s="19">
        <f t="shared" si="67"/>
        <v>0</v>
      </c>
      <c r="R121" s="154">
        <f t="shared" si="68"/>
        <v>196045.03995000001</v>
      </c>
      <c r="S121" s="19"/>
      <c r="T121" s="19">
        <f t="shared" si="69"/>
        <v>5053.2299500000008</v>
      </c>
      <c r="U121" s="19">
        <f t="shared" si="70"/>
        <v>196045.03995000001</v>
      </c>
      <c r="V121" s="13"/>
    </row>
    <row r="122" spans="1:22">
      <c r="B122" s="36" t="s">
        <v>93</v>
      </c>
      <c r="C122" s="36"/>
      <c r="D122" s="16" t="s">
        <v>94</v>
      </c>
      <c r="E122" s="154">
        <v>51077.56</v>
      </c>
      <c r="F122" s="19">
        <v>0</v>
      </c>
      <c r="G122" s="19">
        <v>0</v>
      </c>
      <c r="H122" s="19">
        <v>0</v>
      </c>
      <c r="I122" s="19">
        <f t="shared" si="61"/>
        <v>0</v>
      </c>
      <c r="J122" s="154">
        <f t="shared" si="62"/>
        <v>51077.56</v>
      </c>
      <c r="K122" s="157">
        <v>0</v>
      </c>
      <c r="L122" s="19">
        <f t="shared" si="63"/>
        <v>0</v>
      </c>
      <c r="M122" s="19">
        <f t="shared" si="64"/>
        <v>0</v>
      </c>
      <c r="N122" s="154">
        <f t="shared" si="65"/>
        <v>51077.56</v>
      </c>
      <c r="O122" s="157">
        <f>$O$121</f>
        <v>0</v>
      </c>
      <c r="P122" s="19">
        <f t="shared" si="66"/>
        <v>0</v>
      </c>
      <c r="Q122" s="19">
        <f t="shared" si="67"/>
        <v>0</v>
      </c>
      <c r="R122" s="154">
        <f t="shared" si="68"/>
        <v>51077.56</v>
      </c>
      <c r="S122" s="19"/>
      <c r="T122" s="19">
        <f t="shared" si="69"/>
        <v>0</v>
      </c>
      <c r="U122" s="19">
        <f t="shared" si="70"/>
        <v>51077.56</v>
      </c>
      <c r="V122" s="13"/>
    </row>
    <row r="123" spans="1:22">
      <c r="B123" s="36" t="s">
        <v>95</v>
      </c>
      <c r="C123" s="36"/>
      <c r="D123" s="16">
        <v>51</v>
      </c>
      <c r="E123" s="154">
        <v>738217.54</v>
      </c>
      <c r="F123" s="19">
        <v>4619.9265700000005</v>
      </c>
      <c r="G123" s="19">
        <v>0</v>
      </c>
      <c r="H123" s="19">
        <v>0</v>
      </c>
      <c r="I123" s="19">
        <f t="shared" si="61"/>
        <v>4619.9265700000005</v>
      </c>
      <c r="J123" s="154">
        <f t="shared" si="62"/>
        <v>742837.46657000005</v>
      </c>
      <c r="K123" s="157">
        <v>0</v>
      </c>
      <c r="L123" s="19">
        <f t="shared" si="63"/>
        <v>0</v>
      </c>
      <c r="M123" s="19">
        <f t="shared" si="64"/>
        <v>0</v>
      </c>
      <c r="N123" s="154">
        <f t="shared" si="65"/>
        <v>742837.46657000005</v>
      </c>
      <c r="O123" s="157">
        <v>0</v>
      </c>
      <c r="P123" s="19">
        <f t="shared" si="66"/>
        <v>0</v>
      </c>
      <c r="Q123" s="19">
        <f t="shared" si="67"/>
        <v>0</v>
      </c>
      <c r="R123" s="154">
        <f t="shared" si="68"/>
        <v>742837.46657000005</v>
      </c>
      <c r="S123" s="19"/>
      <c r="T123" s="19">
        <f t="shared" si="69"/>
        <v>4619.9265700000005</v>
      </c>
      <c r="U123" s="19">
        <f t="shared" si="70"/>
        <v>742837.46657000005</v>
      </c>
      <c r="V123" s="13"/>
    </row>
    <row r="124" spans="1:22" s="23" customFormat="1">
      <c r="B124" s="36" t="s">
        <v>96</v>
      </c>
      <c r="C124" s="36"/>
      <c r="D124" s="16">
        <v>57</v>
      </c>
      <c r="E124" s="154">
        <v>95330.42</v>
      </c>
      <c r="F124" s="19">
        <v>1516.58006</v>
      </c>
      <c r="G124" s="19">
        <v>0</v>
      </c>
      <c r="H124" s="19">
        <v>0</v>
      </c>
      <c r="I124" s="19">
        <f t="shared" si="61"/>
        <v>1516.58006</v>
      </c>
      <c r="J124" s="154">
        <f t="shared" si="62"/>
        <v>96847.000059999991</v>
      </c>
      <c r="K124" s="157">
        <v>0</v>
      </c>
      <c r="L124" s="19">
        <f t="shared" si="63"/>
        <v>0</v>
      </c>
      <c r="M124" s="19">
        <f t="shared" si="64"/>
        <v>0</v>
      </c>
      <c r="N124" s="154">
        <f t="shared" si="65"/>
        <v>96847.000059999991</v>
      </c>
      <c r="O124" s="157">
        <v>0</v>
      </c>
      <c r="P124" s="19">
        <f t="shared" si="66"/>
        <v>0</v>
      </c>
      <c r="Q124" s="19">
        <f t="shared" si="67"/>
        <v>0</v>
      </c>
      <c r="R124" s="154">
        <f t="shared" si="68"/>
        <v>96847.000059999991</v>
      </c>
      <c r="S124" s="19"/>
      <c r="T124" s="19">
        <f t="shared" si="69"/>
        <v>1516.58006</v>
      </c>
      <c r="U124" s="19">
        <f t="shared" si="70"/>
        <v>96847.000059999991</v>
      </c>
      <c r="V124" s="24"/>
    </row>
    <row r="125" spans="1:22" s="23" customFormat="1">
      <c r="B125" s="36" t="s">
        <v>97</v>
      </c>
      <c r="C125" s="36"/>
      <c r="D125" s="16">
        <v>12</v>
      </c>
      <c r="E125" s="158">
        <v>90.84</v>
      </c>
      <c r="F125" s="22">
        <v>0</v>
      </c>
      <c r="G125" s="22">
        <v>0</v>
      </c>
      <c r="H125" s="22">
        <v>0</v>
      </c>
      <c r="I125" s="22">
        <f t="shared" si="61"/>
        <v>0</v>
      </c>
      <c r="J125" s="158">
        <f t="shared" si="62"/>
        <v>90.84</v>
      </c>
      <c r="K125" s="159">
        <v>0</v>
      </c>
      <c r="L125" s="22">
        <f t="shared" si="63"/>
        <v>0</v>
      </c>
      <c r="M125" s="22">
        <f t="shared" si="64"/>
        <v>0</v>
      </c>
      <c r="N125" s="158">
        <f t="shared" si="65"/>
        <v>90.84</v>
      </c>
      <c r="O125" s="159">
        <v>0</v>
      </c>
      <c r="P125" s="22">
        <f t="shared" si="66"/>
        <v>0</v>
      </c>
      <c r="Q125" s="22">
        <f t="shared" si="67"/>
        <v>0</v>
      </c>
      <c r="R125" s="158">
        <f t="shared" si="68"/>
        <v>90.84</v>
      </c>
      <c r="S125" s="22"/>
      <c r="T125" s="22">
        <f t="shared" si="69"/>
        <v>0</v>
      </c>
      <c r="U125" s="22">
        <f t="shared" si="70"/>
        <v>90.84</v>
      </c>
      <c r="V125" s="24"/>
    </row>
    <row r="126" spans="1:22">
      <c r="B126" s="1" t="s">
        <v>98</v>
      </c>
      <c r="E126" s="154">
        <f>SUM(E120:E125)</f>
        <v>1079889.1300000001</v>
      </c>
      <c r="F126" s="19">
        <f>SUM(F120:F125)</f>
        <v>11259.8698</v>
      </c>
      <c r="G126" s="19">
        <f>SUM(G120:G125)</f>
        <v>0</v>
      </c>
      <c r="H126" s="19">
        <f>SUM(H120:H124)</f>
        <v>0</v>
      </c>
      <c r="I126" s="19">
        <f>SUM(I120:I124)</f>
        <v>11259.8698</v>
      </c>
      <c r="J126" s="154">
        <f>SUM(J120:J125)</f>
        <v>1091148.9998000001</v>
      </c>
      <c r="K126" s="157"/>
      <c r="L126" s="19">
        <f>SUM(L120:L125)</f>
        <v>0</v>
      </c>
      <c r="M126" s="19">
        <f>SUM(M120:M125)</f>
        <v>0</v>
      </c>
      <c r="N126" s="154">
        <f>SUM(N120:N125)</f>
        <v>1091148.9998000001</v>
      </c>
      <c r="O126" s="157"/>
      <c r="P126" s="19">
        <f>SUM(P120:P125)</f>
        <v>0</v>
      </c>
      <c r="Q126" s="19">
        <f>SUM(Q120:Q125)</f>
        <v>0</v>
      </c>
      <c r="R126" s="154">
        <f>SUM(R120:R125)</f>
        <v>1091148.9998000001</v>
      </c>
      <c r="S126" s="19"/>
      <c r="T126" s="19">
        <f>SUM(T120:T125)</f>
        <v>11259.8698</v>
      </c>
      <c r="U126" s="19">
        <f>SUM(U120:U125)</f>
        <v>1091148.9998000001</v>
      </c>
      <c r="V126" s="13"/>
    </row>
    <row r="127" spans="1:22">
      <c r="E127" s="154"/>
      <c r="F127" s="19"/>
      <c r="G127" s="19"/>
      <c r="H127" s="19"/>
      <c r="I127" s="19"/>
      <c r="J127" s="154"/>
      <c r="K127" s="157"/>
      <c r="L127" s="19"/>
      <c r="M127" s="19"/>
      <c r="N127" s="154"/>
      <c r="O127" s="157"/>
      <c r="P127" s="19"/>
      <c r="Q127" s="19"/>
      <c r="R127" s="154"/>
      <c r="S127" s="19"/>
      <c r="T127" s="19"/>
      <c r="U127" s="19"/>
      <c r="V127" s="13"/>
    </row>
    <row r="128" spans="1:22">
      <c r="B128" s="36" t="s">
        <v>36</v>
      </c>
      <c r="C128" s="36"/>
      <c r="D128" s="16" t="s">
        <v>37</v>
      </c>
      <c r="E128" s="158">
        <v>0</v>
      </c>
      <c r="F128" s="22">
        <v>0</v>
      </c>
      <c r="G128" s="22">
        <v>0</v>
      </c>
      <c r="H128" s="22">
        <v>0</v>
      </c>
      <c r="I128" s="22">
        <f>SUM(F128:H128)</f>
        <v>0</v>
      </c>
      <c r="J128" s="158">
        <f>E128+I128</f>
        <v>0</v>
      </c>
      <c r="K128" s="159">
        <v>0</v>
      </c>
      <c r="L128" s="22">
        <v>0</v>
      </c>
      <c r="M128" s="22">
        <f>SUM(L128:L128)</f>
        <v>0</v>
      </c>
      <c r="N128" s="158">
        <f>M128+J128</f>
        <v>0</v>
      </c>
      <c r="O128" s="159">
        <v>0</v>
      </c>
      <c r="P128" s="22">
        <v>0</v>
      </c>
      <c r="Q128" s="22">
        <f>SUM(P128:P128)</f>
        <v>0</v>
      </c>
      <c r="R128" s="158">
        <f>Q128+N128</f>
        <v>0</v>
      </c>
      <c r="S128" s="22"/>
      <c r="T128" s="22">
        <f>I128+M128+Q128</f>
        <v>0</v>
      </c>
      <c r="U128" s="22">
        <f>+E128+T128</f>
        <v>0</v>
      </c>
      <c r="V128" s="166"/>
    </row>
    <row r="129" spans="1:22">
      <c r="B129" s="36"/>
      <c r="C129" s="36"/>
      <c r="E129" s="154"/>
      <c r="F129" s="22"/>
      <c r="G129" s="22"/>
      <c r="H129" s="22"/>
      <c r="I129" s="22"/>
      <c r="J129" s="158"/>
      <c r="K129" s="159"/>
      <c r="L129" s="22"/>
      <c r="M129" s="22"/>
      <c r="N129" s="158"/>
      <c r="O129" s="159"/>
      <c r="P129" s="22"/>
      <c r="Q129" s="22"/>
      <c r="R129" s="158"/>
      <c r="S129" s="22"/>
      <c r="T129" s="22"/>
      <c r="U129" s="22"/>
      <c r="V129" s="166"/>
    </row>
    <row r="130" spans="1:22">
      <c r="B130" s="1" t="s">
        <v>40</v>
      </c>
      <c r="D130" s="16" t="s">
        <v>41</v>
      </c>
      <c r="E130" s="158">
        <v>-43449.86</v>
      </c>
      <c r="F130" s="22">
        <f>-E130</f>
        <v>43449.86</v>
      </c>
      <c r="G130" s="22">
        <v>0</v>
      </c>
      <c r="H130" s="22">
        <v>0</v>
      </c>
      <c r="I130" s="22">
        <f>SUM(F130:H130)</f>
        <v>43449.86</v>
      </c>
      <c r="J130" s="158">
        <f>E130+I130</f>
        <v>0</v>
      </c>
      <c r="K130" s="159">
        <v>0</v>
      </c>
      <c r="L130" s="22">
        <v>0</v>
      </c>
      <c r="M130" s="22">
        <f>SUM(L130:L130)</f>
        <v>0</v>
      </c>
      <c r="N130" s="158">
        <f>M130+J130</f>
        <v>0</v>
      </c>
      <c r="O130" s="159">
        <v>0</v>
      </c>
      <c r="P130" s="22">
        <v>0</v>
      </c>
      <c r="Q130" s="22">
        <f>SUM(P130:P130)</f>
        <v>0</v>
      </c>
      <c r="R130" s="158">
        <f>Q130+N130</f>
        <v>0</v>
      </c>
      <c r="S130" s="22"/>
      <c r="T130" s="22">
        <f>I130+M130+Q130</f>
        <v>43449.86</v>
      </c>
      <c r="U130" s="22">
        <f>+E130+T130</f>
        <v>0</v>
      </c>
      <c r="V130" s="166"/>
    </row>
    <row r="131" spans="1:22" s="23" customFormat="1">
      <c r="B131" s="1" t="s">
        <v>48</v>
      </c>
      <c r="C131" s="1"/>
      <c r="D131" s="16" t="s">
        <v>49</v>
      </c>
      <c r="E131" s="158">
        <v>18613.95</v>
      </c>
      <c r="F131" s="22">
        <f>-E131</f>
        <v>-18613.95</v>
      </c>
      <c r="G131" s="22">
        <v>0</v>
      </c>
      <c r="H131" s="22">
        <v>0</v>
      </c>
      <c r="I131" s="22">
        <f>SUM(F131:H131)</f>
        <v>-18613.95</v>
      </c>
      <c r="J131" s="158">
        <f>E131+I131</f>
        <v>0</v>
      </c>
      <c r="K131" s="159">
        <v>0</v>
      </c>
      <c r="L131" s="22">
        <v>0</v>
      </c>
      <c r="M131" s="22">
        <f>SUM(L131:L131)</f>
        <v>0</v>
      </c>
      <c r="N131" s="158">
        <f>M131+J131</f>
        <v>0</v>
      </c>
      <c r="O131" s="159">
        <v>0</v>
      </c>
      <c r="P131" s="22">
        <v>0</v>
      </c>
      <c r="Q131" s="22">
        <f>SUM(P131:P131)</f>
        <v>0</v>
      </c>
      <c r="R131" s="158">
        <f>Q131+N131</f>
        <v>0</v>
      </c>
      <c r="S131" s="22"/>
      <c r="T131" s="22">
        <f>I131+M131+Q131</f>
        <v>-18613.95</v>
      </c>
      <c r="U131" s="22">
        <f>+E131+T131</f>
        <v>0</v>
      </c>
      <c r="V131" s="24"/>
    </row>
    <row r="132" spans="1:22" s="23" customFormat="1">
      <c r="B132" s="1" t="s">
        <v>266</v>
      </c>
      <c r="C132" s="1"/>
      <c r="D132" s="16" t="s">
        <v>267</v>
      </c>
      <c r="E132" s="158">
        <v>0</v>
      </c>
      <c r="F132" s="22">
        <f t="shared" ref="F132" si="71">-E132</f>
        <v>0</v>
      </c>
      <c r="G132" s="22">
        <v>0</v>
      </c>
      <c r="H132" s="22">
        <v>0</v>
      </c>
      <c r="I132" s="22">
        <f>SUM(F132:H132)</f>
        <v>0</v>
      </c>
      <c r="J132" s="158">
        <f>E132+I132</f>
        <v>0</v>
      </c>
      <c r="K132" s="159">
        <v>0</v>
      </c>
      <c r="L132" s="22">
        <v>0</v>
      </c>
      <c r="M132" s="22">
        <f>SUM(L132:L132)</f>
        <v>0</v>
      </c>
      <c r="N132" s="158">
        <f>M132+J132</f>
        <v>0</v>
      </c>
      <c r="O132" s="159"/>
      <c r="P132" s="22"/>
      <c r="Q132" s="22"/>
      <c r="R132" s="158">
        <f>Q132+N132</f>
        <v>0</v>
      </c>
      <c r="S132" s="22"/>
      <c r="T132" s="22">
        <f>I132+M132+Q132</f>
        <v>0</v>
      </c>
      <c r="U132" s="22">
        <f>+E132+T132</f>
        <v>0</v>
      </c>
      <c r="V132" s="24"/>
    </row>
    <row r="133" spans="1:22" s="23" customFormat="1">
      <c r="B133" s="1"/>
      <c r="C133" s="1"/>
      <c r="D133" s="16"/>
      <c r="E133" s="158"/>
      <c r="F133" s="22"/>
      <c r="G133" s="22"/>
      <c r="H133" s="22"/>
      <c r="I133" s="22"/>
      <c r="J133" s="158"/>
      <c r="K133" s="159"/>
      <c r="L133" s="22"/>
      <c r="M133" s="22"/>
      <c r="N133" s="158"/>
      <c r="O133" s="159"/>
      <c r="P133" s="22"/>
      <c r="Q133" s="22"/>
      <c r="R133" s="158"/>
      <c r="S133" s="22"/>
      <c r="T133" s="22"/>
      <c r="U133" s="22"/>
      <c r="V133" s="24"/>
    </row>
    <row r="134" spans="1:22" s="23" customFormat="1">
      <c r="B134" s="1" t="s">
        <v>147</v>
      </c>
      <c r="C134" s="1"/>
      <c r="D134" s="16" t="s">
        <v>57</v>
      </c>
      <c r="E134" s="158">
        <v>-235000</v>
      </c>
      <c r="F134" s="22">
        <v>0</v>
      </c>
      <c r="G134" s="22">
        <v>0</v>
      </c>
      <c r="H134" s="22">
        <v>0</v>
      </c>
      <c r="I134" s="22">
        <f>SUM(F134:H134)</f>
        <v>0</v>
      </c>
      <c r="J134" s="158">
        <f>E134+I134</f>
        <v>-235000</v>
      </c>
      <c r="K134" s="159">
        <v>0</v>
      </c>
      <c r="L134" s="22">
        <v>0</v>
      </c>
      <c r="M134" s="22">
        <f>SUM(L134:L134)</f>
        <v>0</v>
      </c>
      <c r="N134" s="158">
        <f>M134+J134</f>
        <v>-235000</v>
      </c>
      <c r="O134" s="159">
        <v>0</v>
      </c>
      <c r="P134" s="22">
        <v>0</v>
      </c>
      <c r="Q134" s="22">
        <f>SUM(P134:P134)</f>
        <v>0</v>
      </c>
      <c r="R134" s="158">
        <f>Q134+N134</f>
        <v>-235000</v>
      </c>
      <c r="S134" s="22"/>
      <c r="T134" s="22">
        <f>I134+M134+Q134</f>
        <v>0</v>
      </c>
      <c r="U134" s="22">
        <f>+E134+T134</f>
        <v>-235000</v>
      </c>
      <c r="V134" s="24"/>
    </row>
    <row r="135" spans="1:22" s="23" customFormat="1">
      <c r="A135" s="1"/>
      <c r="D135" s="16"/>
      <c r="E135" s="158"/>
      <c r="F135" s="22"/>
      <c r="G135" s="22"/>
      <c r="H135" s="22"/>
      <c r="I135" s="22"/>
      <c r="J135" s="158"/>
      <c r="K135" s="22"/>
      <c r="L135" s="22"/>
      <c r="M135" s="22"/>
      <c r="N135" s="158"/>
      <c r="O135" s="22"/>
      <c r="P135" s="22"/>
      <c r="Q135" s="22"/>
      <c r="R135" s="158"/>
      <c r="S135" s="22"/>
      <c r="T135" s="22"/>
      <c r="U135" s="22"/>
      <c r="V135" s="24"/>
    </row>
    <row r="136" spans="1:22">
      <c r="B136" s="29" t="s">
        <v>6</v>
      </c>
      <c r="C136" s="30"/>
      <c r="D136" s="31"/>
      <c r="E136" s="161">
        <f t="shared" ref="E136:J136" si="72">E126+E128+SUM(E130:E134)</f>
        <v>820053.22000000009</v>
      </c>
      <c r="F136" s="35">
        <f t="shared" si="72"/>
        <v>36095.779800000004</v>
      </c>
      <c r="G136" s="35">
        <f t="shared" si="72"/>
        <v>0</v>
      </c>
      <c r="H136" s="35">
        <f t="shared" si="72"/>
        <v>0</v>
      </c>
      <c r="I136" s="35">
        <f t="shared" si="72"/>
        <v>36095.779800000004</v>
      </c>
      <c r="J136" s="161">
        <f t="shared" si="72"/>
        <v>856148.99980000011</v>
      </c>
      <c r="K136" s="35" t="s">
        <v>65</v>
      </c>
      <c r="L136" s="35">
        <f>L126+L128+SUM(L130:L134)</f>
        <v>0</v>
      </c>
      <c r="M136" s="35">
        <f>M126+M128+SUM(M130:M134)</f>
        <v>0</v>
      </c>
      <c r="N136" s="161">
        <f>N126+N128+SUM(N130:N134)</f>
        <v>856148.99980000011</v>
      </c>
      <c r="O136" s="35" t="s">
        <v>65</v>
      </c>
      <c r="P136" s="35">
        <f>P126+P128+SUM(P130:P134)</f>
        <v>0</v>
      </c>
      <c r="Q136" s="35">
        <f>Q126+Q128+SUM(Q130:Q134)</f>
        <v>0</v>
      </c>
      <c r="R136" s="161">
        <f>R126+R128+SUM(R130:R134)</f>
        <v>856148.99980000011</v>
      </c>
      <c r="S136" s="35"/>
      <c r="T136" s="35">
        <f>T126+T128+SUM(T130:T134)</f>
        <v>36095.779800000004</v>
      </c>
      <c r="U136" s="35">
        <f>U126+U128+SUM(U130:U134)</f>
        <v>856148.99980000011</v>
      </c>
      <c r="V136" s="13"/>
    </row>
    <row r="137" spans="1:22">
      <c r="E137" s="154"/>
      <c r="F137" s="19"/>
      <c r="G137" s="19"/>
      <c r="H137" s="19"/>
      <c r="I137" s="19"/>
      <c r="J137" s="165"/>
      <c r="M137" s="1" t="s">
        <v>65</v>
      </c>
      <c r="N137" s="154"/>
      <c r="Q137" s="1" t="s">
        <v>65</v>
      </c>
      <c r="R137" s="154"/>
      <c r="S137" s="19"/>
      <c r="T137" s="19"/>
      <c r="U137" s="19"/>
    </row>
    <row r="138" spans="1:22" ht="16.5" thickBot="1">
      <c r="E138" s="154"/>
      <c r="F138" s="19"/>
      <c r="G138" s="19"/>
      <c r="H138" s="168"/>
      <c r="I138" s="19"/>
      <c r="J138" s="165"/>
      <c r="N138" s="154"/>
      <c r="R138" s="154"/>
      <c r="S138" s="19"/>
      <c r="T138" s="19"/>
      <c r="U138" s="19"/>
    </row>
    <row r="139" spans="1:22" s="43" customFormat="1" ht="17.25" thickTop="1" thickBot="1">
      <c r="A139" s="1"/>
      <c r="B139" s="169" t="s">
        <v>148</v>
      </c>
      <c r="C139" s="199"/>
      <c r="D139" s="200"/>
      <c r="E139" s="170">
        <f t="shared" ref="E139:J139" si="73">E36+E65+E95+E116+E136</f>
        <v>298843491.39000005</v>
      </c>
      <c r="F139" s="42">
        <f t="shared" si="73"/>
        <v>34132486.955527991</v>
      </c>
      <c r="G139" s="42">
        <f t="shared" si="73"/>
        <v>13542671.52</v>
      </c>
      <c r="H139" s="42">
        <f t="shared" si="73"/>
        <v>3050015.0652863127</v>
      </c>
      <c r="I139" s="42">
        <f t="shared" si="73"/>
        <v>50725173.540814303</v>
      </c>
      <c r="J139" s="170">
        <f t="shared" si="73"/>
        <v>349568664.93081439</v>
      </c>
      <c r="K139" s="42"/>
      <c r="L139" s="42">
        <f>L36+L65+L95+L116+L136</f>
        <v>0</v>
      </c>
      <c r="M139" s="42">
        <f>M36+M65+M95+M116+M136</f>
        <v>0</v>
      </c>
      <c r="N139" s="170">
        <f>N36+N65+N95+N116+N136</f>
        <v>349568664.93081439</v>
      </c>
      <c r="O139" s="42"/>
      <c r="P139" s="42">
        <f>P36+P65+P95+P116+P136</f>
        <v>0</v>
      </c>
      <c r="Q139" s="42">
        <f>Q36+Q65+Q95+Q116+Q136</f>
        <v>0</v>
      </c>
      <c r="R139" s="170">
        <f>R36+R65+R95+R116+R136</f>
        <v>349568664.93081439</v>
      </c>
      <c r="S139" s="42"/>
      <c r="T139" s="42">
        <f>T36+T65+T95+T116+T136</f>
        <v>50725173.540814303</v>
      </c>
      <c r="U139" s="42">
        <f>U36+U65+U95+U116+U136</f>
        <v>349568664.93081439</v>
      </c>
      <c r="V139" s="44"/>
    </row>
    <row r="140" spans="1:22" ht="16.5" thickTop="1">
      <c r="F140" s="171" t="s">
        <v>65</v>
      </c>
      <c r="G140" s="19"/>
      <c r="H140" s="1" t="s">
        <v>65</v>
      </c>
      <c r="J140" s="19" t="s">
        <v>65</v>
      </c>
      <c r="M140" s="19"/>
      <c r="N140" s="17" t="s">
        <v>65</v>
      </c>
      <c r="O140" s="17"/>
      <c r="P140" s="17"/>
      <c r="Q140" s="17"/>
      <c r="R140" s="17"/>
      <c r="S140" s="17"/>
      <c r="U140" s="13"/>
    </row>
    <row r="141" spans="1:22" ht="19.5" customHeight="1">
      <c r="E141" s="5" t="s">
        <v>287</v>
      </c>
      <c r="F141" s="172"/>
      <c r="G141" s="172"/>
      <c r="H141" s="172"/>
      <c r="I141" s="172"/>
      <c r="J141" s="172"/>
      <c r="K141" s="172"/>
      <c r="L141" s="116"/>
      <c r="M141" s="172"/>
      <c r="N141" s="172"/>
      <c r="O141" s="172"/>
      <c r="P141" s="172"/>
      <c r="Q141" s="172"/>
      <c r="R141" s="172"/>
      <c r="S141" s="172"/>
      <c r="T141" s="19"/>
    </row>
    <row r="142" spans="1:22" ht="19.5" customHeight="1">
      <c r="E142" s="5" t="s">
        <v>288</v>
      </c>
      <c r="F142" s="172"/>
      <c r="G142" s="172"/>
      <c r="H142" s="172"/>
      <c r="I142" s="172"/>
      <c r="J142" s="172"/>
      <c r="K142" s="172"/>
      <c r="L142" s="172"/>
      <c r="M142" s="172"/>
      <c r="N142" s="172"/>
      <c r="O142" s="172"/>
      <c r="P142" s="172"/>
      <c r="Q142" s="172"/>
      <c r="R142" s="172"/>
      <c r="S142" s="172"/>
      <c r="T142" s="19"/>
    </row>
    <row r="143" spans="1:22" ht="18.75">
      <c r="E143" s="48" t="s">
        <v>65</v>
      </c>
      <c r="F143" s="13"/>
      <c r="G143" s="13"/>
      <c r="I143" s="19"/>
    </row>
    <row r="144" spans="1:22">
      <c r="F144" s="13"/>
      <c r="G144" s="118"/>
    </row>
    <row r="145" spans="5:10">
      <c r="E145" s="119"/>
      <c r="F145" s="13" t="s">
        <v>289</v>
      </c>
      <c r="G145" s="195">
        <v>-10560898.84252</v>
      </c>
    </row>
    <row r="146" spans="5:10">
      <c r="F146" s="173" t="s">
        <v>290</v>
      </c>
      <c r="G146" s="195">
        <v>6780352.5999999996</v>
      </c>
    </row>
    <row r="147" spans="5:10">
      <c r="F147" s="173" t="s">
        <v>291</v>
      </c>
      <c r="G147" s="195">
        <v>6042779.2871279931</v>
      </c>
    </row>
    <row r="148" spans="5:10">
      <c r="F148" s="173" t="s">
        <v>292</v>
      </c>
      <c r="G148" s="195">
        <v>8120269.3709200006</v>
      </c>
    </row>
    <row r="149" spans="5:10">
      <c r="F149" s="173" t="s">
        <v>268</v>
      </c>
      <c r="G149" s="195">
        <f>F32+F61+F91+F112</f>
        <v>17589533.82</v>
      </c>
      <c r="I149" s="19"/>
    </row>
    <row r="150" spans="5:10">
      <c r="F150" s="173" t="s">
        <v>155</v>
      </c>
      <c r="G150" s="195">
        <f>F27+F56+F86+F106+F130</f>
        <v>16851846.640000001</v>
      </c>
    </row>
    <row r="151" spans="5:10">
      <c r="F151" s="173" t="s">
        <v>156</v>
      </c>
      <c r="G151" s="195">
        <f>F105</f>
        <v>132000</v>
      </c>
    </row>
    <row r="152" spans="5:10">
      <c r="F152" s="173" t="s">
        <v>48</v>
      </c>
      <c r="G152" s="195">
        <f>F28+F57+F87+F107+F131</f>
        <v>-10621585.709999999</v>
      </c>
    </row>
    <row r="153" spans="5:10">
      <c r="F153" s="173" t="s">
        <v>50</v>
      </c>
      <c r="G153" s="195">
        <f>F29+F58+F108+F88</f>
        <v>-201810.21</v>
      </c>
    </row>
    <row r="154" spans="5:10">
      <c r="F154" s="173" t="s">
        <v>266</v>
      </c>
      <c r="G154" s="195">
        <f>F31+F60+F90+F111+F132</f>
        <v>0</v>
      </c>
    </row>
    <row r="155" spans="5:10">
      <c r="G155" s="195">
        <f>SUM(G145:G154)</f>
        <v>34132486.955527991</v>
      </c>
    </row>
    <row r="156" spans="5:10">
      <c r="I156" s="1" t="s">
        <v>278</v>
      </c>
      <c r="J156" s="19">
        <f>G155-F139</f>
        <v>0</v>
      </c>
    </row>
  </sheetData>
  <printOptions horizontalCentered="1"/>
  <pageMargins left="0.25" right="0.25" top="1" bottom="1" header="0.5" footer="0.5"/>
  <pageSetup scale="28" fitToHeight="0" orientation="landscape" r:id="rId1"/>
  <headerFooter alignWithMargins="0">
    <oddFooter>&amp;CPrepared by Pricing &amp;D&amp;R&amp;F&amp;A</oddFooter>
  </headerFooter>
  <rowBreaks count="1" manualBreakCount="1">
    <brk id="66"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70D26-CFCC-47F6-96EA-001BBD41A710}">
  <sheetPr>
    <tabColor rgb="FF92D050"/>
    <pageSetUpPr fitToPage="1"/>
  </sheetPr>
  <dimension ref="A1:W23"/>
  <sheetViews>
    <sheetView view="pageBreakPreview" zoomScale="70" zoomScaleNormal="70" zoomScaleSheetLayoutView="70" workbookViewId="0"/>
  </sheetViews>
  <sheetFormatPr defaultColWidth="9.140625" defaultRowHeight="15.75"/>
  <cols>
    <col min="1" max="1" width="1.7109375" style="125" customWidth="1"/>
    <col min="2" max="2" width="29" style="125" customWidth="1"/>
    <col min="3" max="3" width="11.140625" style="128" bestFit="1" customWidth="1"/>
    <col min="4" max="4" width="1.7109375" style="125" customWidth="1"/>
    <col min="5" max="6" width="17.7109375" style="125" customWidth="1"/>
    <col min="7" max="7" width="1.7109375" style="125" customWidth="1"/>
    <col min="8" max="8" width="17.7109375" style="125" customWidth="1"/>
    <col min="9" max="9" width="1.7109375" style="125" customWidth="1"/>
    <col min="10" max="10" width="17.7109375" style="125" customWidth="1"/>
    <col min="11" max="11" width="1.7109375" style="125" customWidth="1"/>
    <col min="12" max="13" width="17.7109375" style="125" customWidth="1"/>
    <col min="14" max="14" width="1.7109375" style="125" customWidth="1"/>
    <col min="15" max="16" width="17.7109375" style="125" customWidth="1"/>
    <col min="17" max="17" width="1.7109375" style="125" customWidth="1"/>
    <col min="18" max="18" width="17.7109375" style="125" customWidth="1"/>
    <col min="19" max="19" width="1.7109375" style="125" customWidth="1"/>
    <col min="20" max="22" width="17.7109375" style="125" customWidth="1"/>
    <col min="23" max="23" width="1.7109375" style="125" customWidth="1"/>
    <col min="24" max="28" width="17.7109375" style="125" customWidth="1"/>
    <col min="29" max="61" width="17.28515625" style="125" customWidth="1"/>
    <col min="62" max="72" width="15.28515625" style="125" customWidth="1"/>
    <col min="73" max="16384" width="9.140625" style="125"/>
  </cols>
  <sheetData>
    <row r="1" spans="1:23">
      <c r="A1" s="207" t="s">
        <v>170</v>
      </c>
      <c r="C1" s="220"/>
      <c r="D1" s="123"/>
      <c r="E1" s="123"/>
      <c r="F1" s="123"/>
      <c r="G1" s="123"/>
      <c r="H1" s="123"/>
      <c r="I1" s="123"/>
      <c r="J1" s="123"/>
      <c r="K1" s="123"/>
      <c r="L1" s="123"/>
      <c r="M1" s="123"/>
      <c r="N1" s="123"/>
      <c r="O1" s="123"/>
      <c r="P1" s="123"/>
      <c r="Q1" s="123"/>
      <c r="R1" s="123"/>
      <c r="S1" s="123"/>
      <c r="T1" s="123"/>
      <c r="U1" s="123"/>
      <c r="V1" s="123"/>
    </row>
    <row r="2" spans="1:23">
      <c r="A2" s="207" t="s">
        <v>114</v>
      </c>
      <c r="C2" s="220"/>
      <c r="D2" s="123"/>
      <c r="E2" s="123"/>
      <c r="F2" s="123"/>
      <c r="G2" s="123"/>
      <c r="H2" s="123"/>
      <c r="I2" s="123"/>
      <c r="J2" s="123"/>
      <c r="K2" s="123"/>
      <c r="L2" s="123"/>
      <c r="M2" s="123"/>
      <c r="N2" s="123"/>
      <c r="O2" s="123"/>
      <c r="P2" s="123"/>
      <c r="Q2" s="123"/>
      <c r="R2" s="123"/>
      <c r="S2" s="123"/>
      <c r="T2" s="123"/>
      <c r="U2" s="123"/>
      <c r="V2" s="123"/>
    </row>
    <row r="3" spans="1:23">
      <c r="A3" s="207" t="s">
        <v>313</v>
      </c>
      <c r="C3" s="220"/>
      <c r="D3" s="123"/>
      <c r="E3" s="123"/>
      <c r="F3" s="123"/>
      <c r="G3" s="123"/>
      <c r="H3" s="123"/>
      <c r="I3" s="123"/>
      <c r="J3" s="123"/>
      <c r="K3" s="123"/>
      <c r="L3" s="123"/>
      <c r="M3" s="123"/>
      <c r="N3" s="123"/>
      <c r="O3" s="123"/>
      <c r="P3" s="123"/>
      <c r="Q3" s="123"/>
      <c r="R3" s="123"/>
      <c r="S3" s="123"/>
      <c r="T3" s="123"/>
      <c r="U3" s="123"/>
      <c r="V3" s="123"/>
    </row>
    <row r="4" spans="1:23">
      <c r="A4" s="207" t="s">
        <v>345</v>
      </c>
      <c r="C4" s="220"/>
      <c r="D4" s="123"/>
      <c r="E4" s="123"/>
      <c r="F4" s="123"/>
      <c r="G4" s="123"/>
      <c r="H4" s="123"/>
      <c r="I4" s="123"/>
      <c r="J4" s="123"/>
      <c r="K4" s="123"/>
      <c r="L4" s="123"/>
      <c r="M4" s="123"/>
      <c r="N4" s="123"/>
      <c r="O4" s="123"/>
      <c r="P4" s="123"/>
      <c r="Q4" s="123"/>
      <c r="R4" s="123"/>
      <c r="S4" s="123"/>
      <c r="T4" s="123"/>
      <c r="U4" s="123"/>
      <c r="V4" s="123"/>
    </row>
    <row r="5" spans="1:23">
      <c r="A5" s="207"/>
      <c r="C5" s="220"/>
      <c r="D5" s="123"/>
      <c r="E5" s="123"/>
      <c r="F5" s="123"/>
      <c r="G5" s="123"/>
      <c r="H5" s="123"/>
      <c r="I5" s="123"/>
      <c r="J5" s="123"/>
      <c r="K5" s="207"/>
      <c r="L5" s="123"/>
      <c r="M5" s="123"/>
      <c r="N5" s="207"/>
      <c r="O5" s="123"/>
      <c r="P5" s="123"/>
      <c r="Q5" s="207"/>
      <c r="R5" s="123"/>
      <c r="S5" s="123"/>
      <c r="T5" s="123"/>
      <c r="U5" s="123"/>
      <c r="V5" s="123"/>
    </row>
    <row r="6" spans="1:23">
      <c r="A6" s="207"/>
      <c r="C6" s="220"/>
      <c r="D6" s="123"/>
      <c r="E6" s="220" t="s">
        <v>346</v>
      </c>
      <c r="F6" s="220" t="s">
        <v>347</v>
      </c>
      <c r="G6" s="220"/>
      <c r="H6" s="220" t="s">
        <v>348</v>
      </c>
      <c r="I6" s="220"/>
      <c r="J6" s="220" t="s">
        <v>349</v>
      </c>
      <c r="K6" s="220"/>
      <c r="L6" s="220" t="s">
        <v>350</v>
      </c>
      <c r="M6" s="220" t="s">
        <v>351</v>
      </c>
      <c r="N6" s="220"/>
      <c r="O6" s="220" t="s">
        <v>352</v>
      </c>
      <c r="P6" s="220" t="s">
        <v>353</v>
      </c>
      <c r="Q6" s="220"/>
      <c r="R6" s="220" t="s">
        <v>354</v>
      </c>
      <c r="S6" s="220"/>
      <c r="T6" s="220" t="s">
        <v>355</v>
      </c>
      <c r="U6" s="220" t="s">
        <v>356</v>
      </c>
      <c r="V6" s="220" t="s">
        <v>357</v>
      </c>
    </row>
    <row r="7" spans="1:23">
      <c r="A7" s="207"/>
      <c r="C7" s="220"/>
      <c r="D7" s="123"/>
      <c r="E7" s="220"/>
      <c r="F7" s="220"/>
      <c r="G7" s="220"/>
      <c r="H7" s="220"/>
      <c r="I7" s="220"/>
      <c r="J7" s="221" t="s">
        <v>358</v>
      </c>
      <c r="K7" s="220"/>
      <c r="L7" s="220"/>
      <c r="M7" s="220"/>
      <c r="N7" s="220"/>
      <c r="O7" s="220"/>
      <c r="P7" s="220"/>
      <c r="Q7" s="220"/>
      <c r="R7" s="220"/>
      <c r="S7" s="220"/>
      <c r="T7" s="221" t="s">
        <v>359</v>
      </c>
      <c r="U7" s="220"/>
      <c r="V7" s="221" t="s">
        <v>360</v>
      </c>
    </row>
    <row r="8" spans="1:23">
      <c r="B8" s="126"/>
      <c r="C8" s="220"/>
      <c r="D8" s="126"/>
      <c r="E8" s="124"/>
      <c r="F8" s="124"/>
      <c r="G8" s="124"/>
      <c r="H8" s="124"/>
      <c r="I8" s="124"/>
      <c r="J8" s="124"/>
      <c r="L8" s="124"/>
      <c r="M8" s="124"/>
      <c r="N8" s="124"/>
      <c r="O8" s="124"/>
      <c r="P8" s="124"/>
      <c r="Q8" s="124"/>
      <c r="R8" s="124"/>
    </row>
    <row r="9" spans="1:23">
      <c r="D9" s="127"/>
      <c r="E9" s="222" t="s">
        <v>361</v>
      </c>
      <c r="F9" s="223"/>
      <c r="G9" s="223"/>
      <c r="H9" s="223"/>
      <c r="I9" s="223"/>
      <c r="J9" s="223"/>
      <c r="L9" s="224" t="s">
        <v>362</v>
      </c>
      <c r="M9" s="224"/>
      <c r="N9" s="224"/>
      <c r="O9" s="222"/>
      <c r="P9" s="222"/>
      <c r="Q9" s="222"/>
      <c r="R9" s="222"/>
      <c r="U9" s="128" t="s">
        <v>312</v>
      </c>
    </row>
    <row r="10" spans="1:23">
      <c r="E10" s="224" t="s">
        <v>363</v>
      </c>
      <c r="F10" s="222"/>
      <c r="G10" s="225"/>
      <c r="H10" s="127" t="s">
        <v>324</v>
      </c>
      <c r="I10" s="127"/>
      <c r="J10" s="209"/>
      <c r="K10" s="209"/>
      <c r="L10" s="208"/>
      <c r="M10" s="208"/>
      <c r="N10" s="208"/>
      <c r="O10" s="226"/>
      <c r="P10" s="226"/>
      <c r="Q10" s="226"/>
      <c r="R10" s="226"/>
      <c r="S10" s="128"/>
      <c r="T10" s="128"/>
      <c r="U10" s="128" t="s">
        <v>364</v>
      </c>
      <c r="V10" s="128"/>
    </row>
    <row r="11" spans="1:23">
      <c r="E11" s="227" t="s">
        <v>328</v>
      </c>
      <c r="F11" s="128" t="s">
        <v>365</v>
      </c>
      <c r="G11" s="225"/>
      <c r="H11" s="128" t="s">
        <v>330</v>
      </c>
      <c r="I11" s="128"/>
      <c r="J11" s="209"/>
      <c r="K11" s="209"/>
      <c r="L11" s="222" t="s">
        <v>366</v>
      </c>
      <c r="M11" s="222"/>
      <c r="N11" s="128"/>
      <c r="O11" s="222" t="s">
        <v>367</v>
      </c>
      <c r="P11" s="222"/>
      <c r="Q11" s="225"/>
      <c r="R11" s="128" t="s">
        <v>368</v>
      </c>
      <c r="S11" s="129"/>
      <c r="T11" s="128" t="s">
        <v>175</v>
      </c>
      <c r="U11" s="128" t="s">
        <v>326</v>
      </c>
      <c r="V11" s="128" t="s">
        <v>369</v>
      </c>
    </row>
    <row r="12" spans="1:23">
      <c r="B12" s="211" t="s">
        <v>196</v>
      </c>
      <c r="C12" s="211" t="s">
        <v>370</v>
      </c>
      <c r="D12" s="128"/>
      <c r="E12" s="228" t="s">
        <v>371</v>
      </c>
      <c r="F12" s="211" t="s">
        <v>372</v>
      </c>
      <c r="G12" s="225"/>
      <c r="H12" s="211" t="s">
        <v>334</v>
      </c>
      <c r="I12" s="128"/>
      <c r="J12" s="212" t="s">
        <v>6</v>
      </c>
      <c r="K12" s="227"/>
      <c r="L12" s="211" t="s">
        <v>373</v>
      </c>
      <c r="M12" s="211" t="s">
        <v>132</v>
      </c>
      <c r="N12" s="128"/>
      <c r="O12" s="211" t="s">
        <v>373</v>
      </c>
      <c r="P12" s="211" t="s">
        <v>132</v>
      </c>
      <c r="Q12" s="128"/>
      <c r="R12" s="222" t="s">
        <v>374</v>
      </c>
      <c r="S12" s="128"/>
      <c r="T12" s="211" t="s">
        <v>375</v>
      </c>
      <c r="U12" s="229" t="s">
        <v>376</v>
      </c>
      <c r="V12" s="211" t="s">
        <v>335</v>
      </c>
    </row>
    <row r="13" spans="1:23">
      <c r="B13" s="225" t="s">
        <v>377</v>
      </c>
      <c r="C13" s="127" t="s">
        <v>378</v>
      </c>
      <c r="D13" s="213"/>
      <c r="E13" s="230">
        <f>-'[90]Attachment B'!X17</f>
        <v>4640552.9490819732</v>
      </c>
      <c r="F13" s="230">
        <f>-'[90]Attachment B'!X18</f>
        <v>-6576.6311893417242</v>
      </c>
      <c r="G13" s="230"/>
      <c r="H13" s="231">
        <f>-'[90]Attachment B'!W23</f>
        <v>-398655.07070204604</v>
      </c>
      <c r="I13" s="230"/>
      <c r="J13" s="230">
        <f>-'[90]Attachment B'!X23</f>
        <v>4235321.2471905854</v>
      </c>
      <c r="K13" s="230"/>
      <c r="L13" s="230">
        <v>2080094</v>
      </c>
      <c r="M13" s="230">
        <f>IF(ABS(J13)&gt;L13,0,-J13)</f>
        <v>0</v>
      </c>
      <c r="N13" s="230"/>
      <c r="O13" s="230">
        <f>'[90]Table 3'!F1*5%</f>
        <v>7416427.8247699998</v>
      </c>
      <c r="P13" s="230">
        <f>IF((J13+M13)&lt;O13,0,O13)</f>
        <v>0</v>
      </c>
      <c r="Q13" s="230"/>
      <c r="R13" s="230">
        <f>IF(J13+M13+P13&gt;0,-0.5*(J13+M13+P13),(J13+M13+P13))</f>
        <v>-2117660.6235952927</v>
      </c>
      <c r="S13" s="230"/>
      <c r="T13" s="230">
        <f>J13+M13+P13+R13</f>
        <v>2117660.6235952927</v>
      </c>
      <c r="U13" s="230">
        <f>'[90]Attachment D'!E13*1000</f>
        <v>1524718211.8738823</v>
      </c>
      <c r="V13" s="232">
        <f>ROUND(T13/U13*100,3)</f>
        <v>0.13900000000000001</v>
      </c>
    </row>
    <row r="14" spans="1:23">
      <c r="B14" s="225" t="s">
        <v>379</v>
      </c>
      <c r="C14" s="233">
        <v>24</v>
      </c>
      <c r="D14" s="217"/>
      <c r="E14" s="230">
        <f>-'[90]Attachment B'!X32</f>
        <v>2086045.7024174852</v>
      </c>
      <c r="F14" s="230">
        <f>-'[90]Attachment B'!X33</f>
        <v>-2470.1919443197476</v>
      </c>
      <c r="G14" s="230"/>
      <c r="H14" s="231">
        <f>-'[90]Attachment B'!W38</f>
        <v>-105894.99764151988</v>
      </c>
      <c r="I14" s="230"/>
      <c r="J14" s="230">
        <f>-'[90]Attachment B'!X38</f>
        <v>1977680.5128316456</v>
      </c>
      <c r="K14" s="230"/>
      <c r="L14" s="230">
        <v>763022</v>
      </c>
      <c r="M14" s="230">
        <f t="shared" ref="M14:M16" si="0">IF(ABS(J14)&gt;L14,0,-J14)</f>
        <v>0</v>
      </c>
      <c r="N14" s="230"/>
      <c r="O14" s="230">
        <f>'[90]Table 3'!F2*5%</f>
        <v>2537875.8166843997</v>
      </c>
      <c r="P14" s="230">
        <f t="shared" ref="P14:P16" si="1">IF((J14+M14)&lt;O14,0,O14)</f>
        <v>0</v>
      </c>
      <c r="Q14" s="230"/>
      <c r="R14" s="230">
        <f t="shared" ref="R14:R15" si="2">IF(J14+M14+P14&gt;0,-0.5*(J14+M14+P14),(J14+M14+P14))</f>
        <v>-988840.25641582278</v>
      </c>
      <c r="S14" s="230"/>
      <c r="T14" s="230">
        <f t="shared" ref="T14:T16" si="3">J14+M14+P14+R14</f>
        <v>988840.25641582278</v>
      </c>
      <c r="U14" s="230">
        <f>'[90]Attachment D'!E15*1000</f>
        <v>554739131.83022392</v>
      </c>
      <c r="V14" s="232">
        <f>ROUND(T14/U14*100,3)</f>
        <v>0.17799999999999999</v>
      </c>
    </row>
    <row r="15" spans="1:23">
      <c r="B15" s="225" t="s">
        <v>380</v>
      </c>
      <c r="C15" s="233">
        <v>36</v>
      </c>
      <c r="D15" s="217"/>
      <c r="E15" s="230">
        <f>-'[90]Attachment B'!X47</f>
        <v>-411191.88948392594</v>
      </c>
      <c r="F15" s="230">
        <f>-'[90]Attachment B'!X48</f>
        <v>-3441.2556542622797</v>
      </c>
      <c r="G15" s="230"/>
      <c r="H15" s="231">
        <f>-'[90]Attachment B'!W53</f>
        <v>-314372.60478616029</v>
      </c>
      <c r="I15" s="230"/>
      <c r="J15" s="230">
        <f>-'[90]Attachment B'!X53</f>
        <v>-729005.74992434843</v>
      </c>
      <c r="K15" s="230"/>
      <c r="L15" s="230">
        <v>1136068</v>
      </c>
      <c r="M15" s="230">
        <f t="shared" si="0"/>
        <v>729005.74992434843</v>
      </c>
      <c r="N15" s="230"/>
      <c r="O15" s="230">
        <f>'[90]Table 3'!F3*5%</f>
        <v>3728832.467559725</v>
      </c>
      <c r="P15" s="230">
        <f t="shared" si="1"/>
        <v>0</v>
      </c>
      <c r="Q15" s="230"/>
      <c r="R15" s="230">
        <f t="shared" si="2"/>
        <v>0</v>
      </c>
      <c r="S15" s="230"/>
      <c r="T15" s="230">
        <f t="shared" si="3"/>
        <v>0</v>
      </c>
      <c r="U15" s="230">
        <f>'[90]Attachment D'!E17*1000</f>
        <v>950741261.18410242</v>
      </c>
      <c r="V15" s="232">
        <f>ROUND(T15/U15*100,3)</f>
        <v>0</v>
      </c>
      <c r="W15" s="218"/>
    </row>
    <row r="16" spans="1:23">
      <c r="B16" s="225" t="s">
        <v>381</v>
      </c>
      <c r="C16" s="233">
        <v>40</v>
      </c>
      <c r="D16" s="217"/>
      <c r="E16" s="230">
        <f>-'[90]Attachment B'!X62</f>
        <v>-561252.88657516323</v>
      </c>
      <c r="F16" s="230">
        <f>-'[90]Attachment B'!X63</f>
        <v>-710.65121207624645</v>
      </c>
      <c r="G16" s="230"/>
      <c r="H16" s="231">
        <f>-'[90]Attachment B'!W68</f>
        <v>42888.372621326183</v>
      </c>
      <c r="I16" s="230"/>
      <c r="J16" s="230">
        <f>-'[90]Attachment B'!X68</f>
        <v>-519075.16516591323</v>
      </c>
      <c r="K16" s="230"/>
      <c r="L16" s="230">
        <v>234790</v>
      </c>
      <c r="M16" s="230">
        <f t="shared" si="0"/>
        <v>0</v>
      </c>
      <c r="N16" s="230"/>
      <c r="O16" s="230">
        <f>'[90]Table 3'!F4*5%</f>
        <v>748330.43147199997</v>
      </c>
      <c r="P16" s="230">
        <f t="shared" si="1"/>
        <v>0</v>
      </c>
      <c r="Q16" s="230"/>
      <c r="R16" s="230">
        <f>IF(J16+M16+P16&gt;0,-0.5*(J16+M16+P16),0)</f>
        <v>0</v>
      </c>
      <c r="S16" s="230"/>
      <c r="T16" s="230">
        <f t="shared" si="3"/>
        <v>-519075.16516591323</v>
      </c>
      <c r="U16" s="230">
        <f>'[90]Attachment D'!E18*1000</f>
        <v>164795797.84020001</v>
      </c>
      <c r="V16" s="216">
        <f>ROUND(T16/U16*100,3)</f>
        <v>-0.315</v>
      </c>
      <c r="W16" s="218"/>
    </row>
    <row r="17" spans="2:11">
      <c r="B17" s="219"/>
      <c r="H17" s="215"/>
      <c r="J17" s="132"/>
      <c r="K17" s="132"/>
    </row>
    <row r="19" spans="2:11">
      <c r="B19" s="217" t="s">
        <v>382</v>
      </c>
    </row>
    <row r="23" spans="2:11">
      <c r="C23" s="127"/>
      <c r="D23" s="138"/>
      <c r="E23" s="138"/>
      <c r="F23" s="138"/>
      <c r="G23" s="138"/>
      <c r="H23" s="138"/>
      <c r="I23" s="138"/>
      <c r="J23" s="138"/>
      <c r="K23" s="138"/>
    </row>
  </sheetData>
  <conditionalFormatting sqref="E13:U16">
    <cfRule type="cellIs" dxfId="0" priority="1" operator="lessThan">
      <formula>0</formula>
    </cfRule>
  </conditionalFormatting>
  <pageMargins left="0.2" right="0.2" top="0.75" bottom="0.75" header="0.3" footer="0.3"/>
  <pageSetup scale="5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10797-4C45-4964-9A26-FF356E6CC284}">
  <sheetPr>
    <pageSetUpPr fitToPage="1"/>
  </sheetPr>
  <dimension ref="A1:U152"/>
  <sheetViews>
    <sheetView workbookViewId="0"/>
  </sheetViews>
  <sheetFormatPr defaultColWidth="10" defaultRowHeight="15.75"/>
  <cols>
    <col min="1" max="1" width="4" style="1" customWidth="1"/>
    <col min="2" max="2" width="17.28515625" style="1" customWidth="1"/>
    <col min="3" max="3" width="4" style="1" customWidth="1"/>
    <col min="4" max="17" width="15" style="1" customWidth="1"/>
    <col min="18" max="18" width="10" style="1"/>
    <col min="19" max="20" width="16.28515625" style="1" bestFit="1" customWidth="1"/>
    <col min="21" max="23" width="12.28515625" style="1" bestFit="1" customWidth="1"/>
    <col min="24" max="24" width="10" style="1"/>
    <col min="25" max="25" width="11.5703125" style="1" customWidth="1"/>
    <col min="26" max="26" width="10" style="1"/>
    <col min="27" max="28" width="16.85546875" style="1" bestFit="1" customWidth="1"/>
    <col min="29" max="29" width="14.140625" style="1" bestFit="1" customWidth="1"/>
    <col min="30" max="33" width="10" style="1"/>
    <col min="34" max="36" width="15.140625" style="1" bestFit="1" customWidth="1"/>
    <col min="37" max="16384" width="10" style="1"/>
  </cols>
  <sheetData>
    <row r="1" spans="1:21">
      <c r="M1" s="2"/>
      <c r="N1" s="2"/>
      <c r="Q1" s="1" t="s">
        <v>0</v>
      </c>
    </row>
    <row r="2" spans="1:21">
      <c r="Q2" s="1" t="s">
        <v>1</v>
      </c>
    </row>
    <row r="3" spans="1:21">
      <c r="B3" s="4"/>
      <c r="C3" s="4"/>
      <c r="D3" s="4"/>
      <c r="E3" s="4"/>
      <c r="F3" s="4"/>
      <c r="G3" s="4"/>
      <c r="H3" s="4"/>
      <c r="I3" s="4"/>
      <c r="J3" s="4"/>
      <c r="K3" s="4"/>
      <c r="L3" s="4"/>
      <c r="M3" s="4"/>
      <c r="N3" s="4"/>
      <c r="O3" s="4"/>
      <c r="P3" s="4"/>
      <c r="Q3" s="4"/>
      <c r="R3" s="5"/>
      <c r="S3" s="5"/>
      <c r="T3" s="5"/>
      <c r="U3" s="5"/>
    </row>
    <row r="4" spans="1:21" ht="18.75">
      <c r="A4" s="3" t="s">
        <v>222</v>
      </c>
      <c r="B4" s="4"/>
      <c r="C4" s="4"/>
      <c r="D4" s="4"/>
      <c r="E4" s="4"/>
      <c r="F4" s="4"/>
      <c r="G4" s="4"/>
      <c r="H4" s="4"/>
      <c r="I4" s="4"/>
      <c r="J4" s="4"/>
      <c r="K4" s="4"/>
      <c r="L4" s="4"/>
      <c r="M4" s="4"/>
      <c r="N4" s="4"/>
      <c r="O4" s="4"/>
      <c r="P4" s="4"/>
      <c r="Q4" s="4"/>
      <c r="R4" s="5"/>
      <c r="S4" s="5"/>
      <c r="T4" s="5"/>
      <c r="U4" s="5"/>
    </row>
    <row r="5" spans="1:21" ht="18.75">
      <c r="A5" s="3" t="s">
        <v>3</v>
      </c>
      <c r="B5" s="4"/>
      <c r="C5" s="4"/>
      <c r="D5" s="4"/>
      <c r="E5" s="4"/>
      <c r="F5" s="4"/>
      <c r="G5" s="4"/>
      <c r="H5" s="4"/>
      <c r="I5" s="4"/>
      <c r="J5" s="4"/>
      <c r="K5" s="4"/>
      <c r="L5" s="4"/>
      <c r="M5" s="4"/>
      <c r="N5" s="4"/>
      <c r="O5" s="4"/>
      <c r="P5" s="4"/>
      <c r="Q5" s="4"/>
      <c r="R5" s="5"/>
      <c r="S5" s="5"/>
      <c r="T5" s="5"/>
      <c r="U5" s="5"/>
    </row>
    <row r="6" spans="1:21" ht="18.75">
      <c r="A6" s="3" t="s">
        <v>304</v>
      </c>
      <c r="B6" s="4"/>
      <c r="C6" s="4"/>
      <c r="D6" s="4"/>
      <c r="E6" s="4"/>
      <c r="F6" s="4"/>
      <c r="G6" s="4"/>
      <c r="H6" s="4"/>
      <c r="I6" s="4"/>
      <c r="J6" s="4"/>
      <c r="K6" s="4"/>
      <c r="L6" s="4"/>
      <c r="M6" s="4"/>
      <c r="N6" s="4"/>
      <c r="O6" s="4"/>
      <c r="P6" s="4"/>
      <c r="Q6" s="4"/>
      <c r="R6" s="5"/>
      <c r="S6" s="5"/>
      <c r="T6" s="6"/>
      <c r="U6" s="5"/>
    </row>
    <row r="7" spans="1:21" ht="18.75">
      <c r="A7" s="7"/>
      <c r="B7" s="2"/>
      <c r="C7" s="2"/>
      <c r="D7" s="2"/>
      <c r="E7" s="2"/>
      <c r="F7" s="2"/>
      <c r="G7" s="2"/>
      <c r="H7" s="2"/>
      <c r="I7" s="2"/>
      <c r="J7" s="2"/>
      <c r="K7" s="2"/>
      <c r="L7" s="2"/>
      <c r="M7" s="2"/>
      <c r="N7" s="2"/>
      <c r="O7" s="2"/>
      <c r="P7" s="2"/>
      <c r="Q7" s="2"/>
      <c r="R7" s="5"/>
      <c r="S7" s="5"/>
      <c r="T7" s="6"/>
      <c r="U7" s="5"/>
    </row>
    <row r="8" spans="1:21" ht="18.75">
      <c r="A8" s="3"/>
      <c r="B8" s="4"/>
      <c r="C8" s="4"/>
      <c r="D8" s="2"/>
      <c r="E8" s="2"/>
      <c r="F8" s="2"/>
      <c r="G8" s="2"/>
      <c r="H8" s="2"/>
      <c r="I8" s="2"/>
      <c r="J8" s="2" t="s">
        <v>4</v>
      </c>
      <c r="K8" s="2"/>
      <c r="L8" s="2"/>
      <c r="M8" s="2"/>
      <c r="N8" s="2"/>
      <c r="O8" s="2"/>
      <c r="P8" s="2"/>
      <c r="Q8" s="2"/>
      <c r="R8" s="5"/>
      <c r="S8" s="5"/>
      <c r="T8" s="6"/>
      <c r="U8" s="5"/>
    </row>
    <row r="9" spans="1:21" ht="18.75">
      <c r="A9" s="3"/>
      <c r="B9" s="4"/>
      <c r="C9" s="4"/>
      <c r="D9" s="2"/>
      <c r="E9" s="174"/>
      <c r="F9" s="174" t="s">
        <v>10</v>
      </c>
      <c r="G9" s="2"/>
      <c r="H9" s="2"/>
      <c r="I9" s="2"/>
      <c r="J9" s="2" t="s">
        <v>5</v>
      </c>
      <c r="K9" s="2" t="s">
        <v>6</v>
      </c>
      <c r="L9" s="8"/>
      <c r="M9" s="2" t="s">
        <v>7</v>
      </c>
      <c r="N9" s="2" t="s">
        <v>4</v>
      </c>
      <c r="O9" s="2" t="s">
        <v>8</v>
      </c>
      <c r="P9" s="2"/>
      <c r="Q9" s="2"/>
      <c r="R9" s="4"/>
      <c r="S9" s="4"/>
      <c r="T9" s="9"/>
      <c r="U9" s="4"/>
    </row>
    <row r="10" spans="1:21" ht="19.5">
      <c r="A10" s="3"/>
      <c r="B10" s="4"/>
      <c r="C10" s="4"/>
      <c r="D10" s="2" t="s">
        <v>10</v>
      </c>
      <c r="E10" s="174"/>
      <c r="F10" s="174" t="s">
        <v>18</v>
      </c>
      <c r="G10" s="2" t="s">
        <v>7</v>
      </c>
      <c r="H10" s="174" t="s">
        <v>223</v>
      </c>
      <c r="I10" s="174" t="s">
        <v>224</v>
      </c>
      <c r="J10" s="2" t="s">
        <v>11</v>
      </c>
      <c r="K10" s="2" t="s">
        <v>12</v>
      </c>
      <c r="L10" s="8" t="s">
        <v>13</v>
      </c>
      <c r="M10" s="2" t="s">
        <v>14</v>
      </c>
      <c r="N10" s="2" t="s">
        <v>15</v>
      </c>
      <c r="O10" s="2" t="s">
        <v>21</v>
      </c>
      <c r="P10" s="2" t="s">
        <v>6</v>
      </c>
      <c r="Q10" s="2" t="s">
        <v>13</v>
      </c>
      <c r="R10" s="4"/>
      <c r="S10" s="4"/>
      <c r="T10" s="9"/>
      <c r="U10" s="4"/>
    </row>
    <row r="11" spans="1:21">
      <c r="B11" s="10"/>
      <c r="D11" s="181" t="s">
        <v>18</v>
      </c>
      <c r="E11" s="181" t="s">
        <v>132</v>
      </c>
      <c r="F11" s="181" t="s">
        <v>225</v>
      </c>
      <c r="G11" s="181" t="s">
        <v>19</v>
      </c>
      <c r="H11" s="181" t="s">
        <v>132</v>
      </c>
      <c r="I11" s="181" t="s">
        <v>21</v>
      </c>
      <c r="J11" s="181" t="s">
        <v>19</v>
      </c>
      <c r="K11" s="181" t="s">
        <v>19</v>
      </c>
      <c r="L11" s="182" t="s">
        <v>19</v>
      </c>
      <c r="M11" s="181" t="s">
        <v>20</v>
      </c>
      <c r="N11" s="181" t="s">
        <v>20</v>
      </c>
      <c r="O11" s="181" t="s">
        <v>20</v>
      </c>
      <c r="P11" s="181" t="s">
        <v>21</v>
      </c>
      <c r="Q11" s="181" t="s">
        <v>22</v>
      </c>
    </row>
    <row r="12" spans="1:21" ht="15.75" customHeight="1">
      <c r="A12" s="10" t="s">
        <v>23</v>
      </c>
      <c r="B12" s="10"/>
      <c r="D12" s="13"/>
      <c r="E12" s="13"/>
      <c r="F12" s="13"/>
      <c r="G12" s="13"/>
      <c r="H12" s="13"/>
      <c r="I12" s="13"/>
      <c r="J12" s="13"/>
      <c r="K12" s="13"/>
      <c r="L12" s="14"/>
      <c r="U12" s="15"/>
    </row>
    <row r="13" spans="1:21" ht="15.75" customHeight="1">
      <c r="B13" s="1" t="s">
        <v>25</v>
      </c>
      <c r="D13" s="17">
        <v>101753.91666666667</v>
      </c>
      <c r="E13" s="17">
        <f t="shared" ref="E13:E19" si="0">F13-D13</f>
        <v>-261.36709677666659</v>
      </c>
      <c r="F13" s="17">
        <v>101492.54956989</v>
      </c>
      <c r="G13" s="17">
        <v>1510928203</v>
      </c>
      <c r="H13" s="17">
        <v>0</v>
      </c>
      <c r="I13" s="17">
        <v>-44432</v>
      </c>
      <c r="J13" s="17">
        <v>-56391635.92382659</v>
      </c>
      <c r="K13" s="17">
        <f>H13+I13+J13</f>
        <v>-56436067.92382659</v>
      </c>
      <c r="L13" s="18">
        <f t="shared" ref="L13:L19" si="1">G13+K13</f>
        <v>1454492135.0761733</v>
      </c>
      <c r="M13" s="19">
        <f>'Jun 2019 - ROO Table 3'!D13</f>
        <v>127643581.39000002</v>
      </c>
      <c r="N13" s="19">
        <f>'Jun 2019 - ROO Table 3'!I13</f>
        <v>11273666.606617128</v>
      </c>
      <c r="O13" s="19">
        <f>'Jun 2019 - ROO Table 3'!M13</f>
        <v>0</v>
      </c>
      <c r="P13" s="19">
        <f>N13+O13</f>
        <v>11273666.606617128</v>
      </c>
      <c r="Q13" s="19">
        <f t="shared" ref="Q13:Q19" si="2">+P13+M13</f>
        <v>138917247.99661714</v>
      </c>
      <c r="S13" s="13"/>
      <c r="T13" s="13"/>
      <c r="U13" s="15"/>
    </row>
    <row r="14" spans="1:21" ht="15.75" customHeight="1">
      <c r="B14" s="1" t="s">
        <v>26</v>
      </c>
      <c r="D14" s="17">
        <v>5102.5</v>
      </c>
      <c r="E14" s="17">
        <f t="shared" si="0"/>
        <v>-41.49075268816614</v>
      </c>
      <c r="F14" s="17">
        <v>5061.0092473118339</v>
      </c>
      <c r="G14" s="17">
        <v>79640499</v>
      </c>
      <c r="H14" s="17">
        <v>0</v>
      </c>
      <c r="I14" s="17">
        <v>-6286</v>
      </c>
      <c r="J14" s="17">
        <v>-3544776.4952980368</v>
      </c>
      <c r="K14" s="17">
        <f t="shared" ref="K14:K19" si="3">H14+I14+J14</f>
        <v>-3551062.4952980368</v>
      </c>
      <c r="L14" s="18">
        <f t="shared" si="1"/>
        <v>76089436.504701957</v>
      </c>
      <c r="M14" s="19">
        <f>'Jun 2019 - ROO Table 3'!D14</f>
        <v>6710938.9100000001</v>
      </c>
      <c r="N14" s="19">
        <f>'Jun 2019 - ROO Table 3'!I14</f>
        <v>569114.08505699714</v>
      </c>
      <c r="O14" s="19">
        <f>'Jun 2019 - ROO Table 3'!M14</f>
        <v>0.10183002054691315</v>
      </c>
      <c r="P14" s="19">
        <f t="shared" ref="P14:P19" si="4">N14+O14</f>
        <v>569114.18688701768</v>
      </c>
      <c r="Q14" s="19">
        <f t="shared" si="2"/>
        <v>7280053.0968870176</v>
      </c>
      <c r="S14" s="13"/>
      <c r="T14" s="13"/>
      <c r="U14" s="15"/>
    </row>
    <row r="15" spans="1:21" ht="15.75" customHeight="1">
      <c r="B15" s="1" t="s">
        <v>27</v>
      </c>
      <c r="D15" s="17">
        <v>78.916666666666671</v>
      </c>
      <c r="E15" s="17">
        <f t="shared" si="0"/>
        <v>0.13634408602149506</v>
      </c>
      <c r="F15" s="17">
        <v>79.053010752688166</v>
      </c>
      <c r="G15" s="17">
        <v>2117570</v>
      </c>
      <c r="H15" s="17">
        <v>0</v>
      </c>
      <c r="I15" s="17">
        <v>-3399</v>
      </c>
      <c r="J15" s="17">
        <v>-80541.434275372114</v>
      </c>
      <c r="K15" s="17">
        <f t="shared" si="3"/>
        <v>-83940.434275372114</v>
      </c>
      <c r="L15" s="18">
        <f t="shared" si="1"/>
        <v>2033629.5657246278</v>
      </c>
      <c r="M15" s="19">
        <f>'Jun 2019 - ROO Table 3'!D15</f>
        <v>199014.39</v>
      </c>
      <c r="N15" s="19">
        <f>'Jun 2019 - ROO Table 3'!I15</f>
        <v>14212.594083793963</v>
      </c>
      <c r="O15" s="19">
        <f>'Jun 2019 - ROO Table 3'!M15</f>
        <v>-0.10950741899432614</v>
      </c>
      <c r="P15" s="19">
        <f t="shared" si="4"/>
        <v>14212.484576374969</v>
      </c>
      <c r="Q15" s="19">
        <f t="shared" si="2"/>
        <v>213226.87457637498</v>
      </c>
      <c r="S15" s="13"/>
      <c r="T15" s="13"/>
      <c r="U15" s="15"/>
    </row>
    <row r="16" spans="1:21" ht="15.75" customHeight="1">
      <c r="B16" s="1" t="s">
        <v>28</v>
      </c>
      <c r="D16" s="17">
        <v>12.833333333333334</v>
      </c>
      <c r="E16" s="17">
        <f t="shared" si="0"/>
        <v>0.16387096774191612</v>
      </c>
      <c r="F16" s="17">
        <v>12.99720430107525</v>
      </c>
      <c r="G16" s="17">
        <v>321154</v>
      </c>
      <c r="H16" s="17">
        <v>0</v>
      </c>
      <c r="I16" s="17">
        <v>0</v>
      </c>
      <c r="J16" s="17">
        <v>0</v>
      </c>
      <c r="K16" s="17">
        <f t="shared" si="3"/>
        <v>0</v>
      </c>
      <c r="L16" s="18">
        <f t="shared" si="1"/>
        <v>321154</v>
      </c>
      <c r="M16" s="19">
        <f>'Jun 2019 - ROO Table 3'!D16</f>
        <v>29742.63</v>
      </c>
      <c r="N16" s="19">
        <f>'Jun 2019 - ROO Table 3'!I16</f>
        <v>3250.3699999999981</v>
      </c>
      <c r="O16" s="19">
        <f>'Jun 2019 - ROO Table 3'!M16</f>
        <v>0.27631290320277913</v>
      </c>
      <c r="P16" s="19">
        <f t="shared" si="4"/>
        <v>3250.6463129032009</v>
      </c>
      <c r="Q16" s="19">
        <f t="shared" si="2"/>
        <v>32993.276312903203</v>
      </c>
      <c r="S16" s="13"/>
      <c r="T16" s="13"/>
      <c r="U16" s="15"/>
    </row>
    <row r="17" spans="2:21" ht="15.75" customHeight="1">
      <c r="B17" s="1" t="s">
        <v>30</v>
      </c>
      <c r="D17" s="17">
        <v>1089.4166666666667</v>
      </c>
      <c r="E17" s="17">
        <f t="shared" si="0"/>
        <v>54.678602150541565</v>
      </c>
      <c r="F17" s="17">
        <v>1144.0952688172083</v>
      </c>
      <c r="G17" s="17">
        <v>12389265</v>
      </c>
      <c r="H17" s="17">
        <v>0</v>
      </c>
      <c r="I17" s="17">
        <v>4375</v>
      </c>
      <c r="J17" s="17">
        <v>0</v>
      </c>
      <c r="K17" s="17">
        <f t="shared" si="3"/>
        <v>4375</v>
      </c>
      <c r="L17" s="18">
        <f t="shared" si="1"/>
        <v>12393640</v>
      </c>
      <c r="M17" s="19">
        <f>'Jun 2019 - ROO Table 3'!D17</f>
        <v>1117750.58</v>
      </c>
      <c r="N17" s="19">
        <f>'Jun 2019 - ROO Table 3'!I17</f>
        <v>144266.4199999999</v>
      </c>
      <c r="O17" s="19">
        <f>'Jun 2019 - ROO Table 3'!M17</f>
        <v>0</v>
      </c>
      <c r="P17" s="19">
        <f t="shared" si="4"/>
        <v>144266.4199999999</v>
      </c>
      <c r="Q17" s="19">
        <f t="shared" si="2"/>
        <v>1262017</v>
      </c>
      <c r="S17" s="13"/>
      <c r="T17" s="13"/>
      <c r="U17" s="15"/>
    </row>
    <row r="18" spans="2:21" ht="15.75" customHeight="1">
      <c r="B18" s="1" t="s">
        <v>31</v>
      </c>
      <c r="D18" s="17">
        <v>3459.5833333333335</v>
      </c>
      <c r="E18" s="17">
        <f t="shared" si="0"/>
        <v>6.8111111111020364</v>
      </c>
      <c r="F18" s="17">
        <v>3466.3944444444355</v>
      </c>
      <c r="G18" s="17">
        <v>21191503</v>
      </c>
      <c r="H18" s="17">
        <v>0</v>
      </c>
      <c r="I18" s="17">
        <v>-155017</v>
      </c>
      <c r="J18" s="17">
        <v>-209418.77664011726</v>
      </c>
      <c r="K18" s="17">
        <f t="shared" si="3"/>
        <v>-364435.77664011728</v>
      </c>
      <c r="L18" s="18">
        <f t="shared" si="1"/>
        <v>20827067.223359883</v>
      </c>
      <c r="M18" s="19">
        <f>'Jun 2019 - ROO Table 3'!D18</f>
        <v>2335928.9</v>
      </c>
      <c r="N18" s="19">
        <f>'Jun 2019 - ROO Table 3'!I18</f>
        <v>157394.01643999177</v>
      </c>
      <c r="O18" s="19">
        <f>'Jun 2019 - ROO Table 3'!M18</f>
        <v>0</v>
      </c>
      <c r="P18" s="19">
        <f t="shared" si="4"/>
        <v>157394.01643999177</v>
      </c>
      <c r="Q18" s="19">
        <f t="shared" si="2"/>
        <v>2493322.9164399914</v>
      </c>
      <c r="S18" s="13"/>
      <c r="T18" s="13"/>
      <c r="U18" s="15"/>
    </row>
    <row r="19" spans="2:21" ht="15.75" customHeight="1">
      <c r="B19" s="1" t="s">
        <v>32</v>
      </c>
      <c r="D19" s="20">
        <v>0</v>
      </c>
      <c r="E19" s="20">
        <f t="shared" si="0"/>
        <v>0</v>
      </c>
      <c r="F19" s="20">
        <v>0</v>
      </c>
      <c r="G19" s="20">
        <v>1581480</v>
      </c>
      <c r="H19" s="20">
        <v>0</v>
      </c>
      <c r="I19" s="20">
        <v>0</v>
      </c>
      <c r="J19" s="20">
        <v>0</v>
      </c>
      <c r="K19" s="20">
        <f t="shared" si="3"/>
        <v>0</v>
      </c>
      <c r="L19" s="21">
        <f t="shared" si="1"/>
        <v>1581480</v>
      </c>
      <c r="M19" s="22">
        <f>'Jun 2019 - ROO Table 3'!D19</f>
        <v>119191.29</v>
      </c>
      <c r="N19" s="22">
        <f>'Jun 2019 - ROO Table 3'!I19</f>
        <v>0</v>
      </c>
      <c r="O19" s="22">
        <f>'Jun 2019 - ROO Table 3'!M19</f>
        <v>0</v>
      </c>
      <c r="P19" s="22">
        <f t="shared" si="4"/>
        <v>0</v>
      </c>
      <c r="Q19" s="22">
        <f t="shared" si="2"/>
        <v>119191.29</v>
      </c>
      <c r="S19" s="13"/>
      <c r="T19" s="13"/>
      <c r="U19" s="15"/>
    </row>
    <row r="20" spans="2:21" ht="15.75" customHeight="1">
      <c r="B20" s="1" t="s">
        <v>33</v>
      </c>
      <c r="C20" s="23"/>
      <c r="D20" s="17">
        <f t="shared" ref="D20:Q20" si="5">SUM(D13:D19)</f>
        <v>111497.16666666667</v>
      </c>
      <c r="E20" s="17">
        <f t="shared" si="5"/>
        <v>-241.06792114942573</v>
      </c>
      <c r="F20" s="17">
        <f t="shared" si="5"/>
        <v>111256.09874551724</v>
      </c>
      <c r="G20" s="17">
        <f t="shared" si="5"/>
        <v>1628169674</v>
      </c>
      <c r="H20" s="17">
        <f t="shared" si="5"/>
        <v>0</v>
      </c>
      <c r="I20" s="17">
        <f t="shared" si="5"/>
        <v>-204759</v>
      </c>
      <c r="J20" s="17">
        <f t="shared" si="5"/>
        <v>-60226372.630040117</v>
      </c>
      <c r="K20" s="17">
        <f t="shared" si="5"/>
        <v>-60431131.630040117</v>
      </c>
      <c r="L20" s="18">
        <f t="shared" si="5"/>
        <v>1567738542.3699596</v>
      </c>
      <c r="M20" s="19">
        <f t="shared" si="5"/>
        <v>138156148.09</v>
      </c>
      <c r="N20" s="19">
        <f t="shared" si="5"/>
        <v>12161904.09219791</v>
      </c>
      <c r="O20" s="19">
        <f t="shared" si="5"/>
        <v>0.26863550475536613</v>
      </c>
      <c r="P20" s="19">
        <f t="shared" si="5"/>
        <v>12161904.360833416</v>
      </c>
      <c r="Q20" s="19">
        <f t="shared" si="5"/>
        <v>150318052.45083344</v>
      </c>
      <c r="S20" s="13"/>
      <c r="T20" s="13"/>
      <c r="U20" s="15"/>
    </row>
    <row r="21" spans="2:21" ht="15.75" customHeight="1">
      <c r="C21" s="23"/>
      <c r="D21" s="13"/>
      <c r="E21" s="13"/>
      <c r="F21" s="13"/>
      <c r="G21" s="13"/>
      <c r="H21" s="13"/>
      <c r="I21" s="13"/>
      <c r="J21" s="13"/>
      <c r="K21" s="13"/>
      <c r="L21" s="14"/>
      <c r="M21" s="19"/>
      <c r="N21" s="19"/>
      <c r="O21" s="19"/>
      <c r="P21" s="19"/>
      <c r="Q21" s="13"/>
      <c r="S21" s="13"/>
      <c r="T21" s="13"/>
      <c r="U21" s="15"/>
    </row>
    <row r="22" spans="2:21" ht="15.75" customHeight="1">
      <c r="B22" s="1" t="s">
        <v>34</v>
      </c>
      <c r="C22" s="23"/>
      <c r="D22" s="20">
        <v>1033.3333333333333</v>
      </c>
      <c r="E22" s="20">
        <f>F22-D22+D26</f>
        <v>2.5</v>
      </c>
      <c r="F22" s="20">
        <v>1035.8333333333333</v>
      </c>
      <c r="G22" s="20">
        <v>945378</v>
      </c>
      <c r="H22" s="20">
        <v>0</v>
      </c>
      <c r="I22" s="20">
        <v>4163</v>
      </c>
      <c r="J22" s="20">
        <v>0</v>
      </c>
      <c r="K22" s="20">
        <f>H22+I22+J22</f>
        <v>4163</v>
      </c>
      <c r="L22" s="21">
        <f>G22+K22</f>
        <v>949541</v>
      </c>
      <c r="M22" s="28">
        <f>'Jun 2019 - ROO Table 3'!D22</f>
        <v>140238.6</v>
      </c>
      <c r="N22" s="22">
        <f>'Jun 2019 - ROO Table 3'!I22</f>
        <v>8014.0346829281352</v>
      </c>
      <c r="O22" s="22">
        <f>'Jun 2019 - ROO Table 3'!M22</f>
        <v>-1.8393620848655701E-8</v>
      </c>
      <c r="P22" s="22">
        <f>N22+O22</f>
        <v>8014.0346829097416</v>
      </c>
      <c r="Q22" s="22">
        <f>+P22+M22</f>
        <v>148252.63468290976</v>
      </c>
      <c r="S22" s="13"/>
      <c r="T22" s="13"/>
      <c r="U22" s="15"/>
    </row>
    <row r="23" spans="2:21" ht="15.75" customHeight="1">
      <c r="B23" s="1" t="s">
        <v>33</v>
      </c>
      <c r="D23" s="17">
        <f>SUM(D22:D22)</f>
        <v>1033.3333333333333</v>
      </c>
      <c r="E23" s="17">
        <f>SUM(E22:E22)</f>
        <v>2.5</v>
      </c>
      <c r="F23" s="17">
        <f>SUM(F22:F22)</f>
        <v>1035.8333333333333</v>
      </c>
      <c r="G23" s="17">
        <f t="shared" ref="G23:Q23" si="6">SUM(G22:G22)</f>
        <v>945378</v>
      </c>
      <c r="H23" s="17">
        <f t="shared" si="6"/>
        <v>0</v>
      </c>
      <c r="I23" s="17">
        <f t="shared" si="6"/>
        <v>4163</v>
      </c>
      <c r="J23" s="17">
        <f t="shared" si="6"/>
        <v>0</v>
      </c>
      <c r="K23" s="17">
        <f t="shared" si="6"/>
        <v>4163</v>
      </c>
      <c r="L23" s="18">
        <f t="shared" si="6"/>
        <v>949541</v>
      </c>
      <c r="M23" s="19">
        <f t="shared" si="6"/>
        <v>140238.6</v>
      </c>
      <c r="N23" s="19">
        <f t="shared" si="6"/>
        <v>8014.0346829281352</v>
      </c>
      <c r="O23" s="19">
        <f t="shared" si="6"/>
        <v>-1.8393620848655701E-8</v>
      </c>
      <c r="P23" s="19">
        <f t="shared" si="6"/>
        <v>8014.0346829097416</v>
      </c>
      <c r="Q23" s="19">
        <f t="shared" si="6"/>
        <v>148252.63468290976</v>
      </c>
      <c r="S23" s="24"/>
      <c r="T23" s="24"/>
      <c r="U23" s="25"/>
    </row>
    <row r="24" spans="2:21" ht="15.75" customHeight="1">
      <c r="D24" s="13"/>
      <c r="E24" s="13"/>
      <c r="F24" s="13"/>
      <c r="G24" s="13"/>
      <c r="H24" s="13"/>
      <c r="I24" s="13"/>
      <c r="J24" s="13"/>
      <c r="K24" s="13"/>
      <c r="L24" s="14"/>
      <c r="M24" s="19"/>
      <c r="N24" s="19"/>
      <c r="O24" s="19"/>
      <c r="P24" s="19"/>
      <c r="Q24" s="19"/>
      <c r="S24" s="24"/>
      <c r="T24" s="24"/>
      <c r="U24" s="25"/>
    </row>
    <row r="25" spans="2:21" s="23" customFormat="1" ht="15.75" customHeight="1">
      <c r="B25" s="1" t="s">
        <v>36</v>
      </c>
      <c r="D25" s="20">
        <v>0</v>
      </c>
      <c r="E25" s="20"/>
      <c r="F25" s="20"/>
      <c r="G25" s="20">
        <v>0</v>
      </c>
      <c r="H25" s="20"/>
      <c r="I25" s="20"/>
      <c r="J25" s="20">
        <v>0</v>
      </c>
      <c r="K25" s="20">
        <f>J25</f>
        <v>0</v>
      </c>
      <c r="L25" s="21">
        <f>G25+K25</f>
        <v>0</v>
      </c>
      <c r="M25" s="22">
        <f>'Jun 2019 - ROO Table 3'!D25</f>
        <v>1819.5</v>
      </c>
      <c r="N25" s="22">
        <f>'Jun 2019 - ROO Table 3'!I25</f>
        <v>0</v>
      </c>
      <c r="O25" s="22">
        <f>'Jun 2019 - ROO Table 3'!M25</f>
        <v>0</v>
      </c>
      <c r="P25" s="22">
        <f>N25+O25</f>
        <v>0</v>
      </c>
      <c r="Q25" s="22">
        <f>+P25+M25</f>
        <v>1819.5</v>
      </c>
      <c r="S25" s="24"/>
      <c r="T25" s="24"/>
      <c r="U25" s="25"/>
    </row>
    <row r="26" spans="2:21" s="23" customFormat="1" ht="15.75" customHeight="1">
      <c r="B26" s="1"/>
      <c r="D26" s="20"/>
      <c r="E26" s="20"/>
      <c r="F26" s="20"/>
      <c r="G26" s="17"/>
      <c r="H26" s="17"/>
      <c r="I26" s="17"/>
      <c r="J26" s="20"/>
      <c r="K26" s="20"/>
      <c r="L26" s="21"/>
      <c r="M26" s="22"/>
      <c r="N26" s="22"/>
      <c r="O26" s="22"/>
      <c r="P26" s="22"/>
      <c r="Q26" s="22"/>
      <c r="S26" s="24"/>
      <c r="T26" s="24"/>
      <c r="U26" s="25"/>
    </row>
    <row r="27" spans="2:21" s="23" customFormat="1" ht="15.75" customHeight="1">
      <c r="B27" s="1" t="s">
        <v>38</v>
      </c>
      <c r="D27" s="20">
        <v>0</v>
      </c>
      <c r="E27" s="20"/>
      <c r="F27" s="20"/>
      <c r="G27" s="20">
        <v>0</v>
      </c>
      <c r="H27" s="20"/>
      <c r="I27" s="20"/>
      <c r="J27" s="20">
        <v>0</v>
      </c>
      <c r="K27" s="20">
        <v>0</v>
      </c>
      <c r="L27" s="21">
        <v>0</v>
      </c>
      <c r="M27" s="22">
        <f>'Jun 2019 - ROO Table 3'!D27</f>
        <v>62654.2</v>
      </c>
      <c r="N27" s="22">
        <f>'Jun 2019 - ROO Table 3'!I27</f>
        <v>-62654.2</v>
      </c>
      <c r="O27" s="22">
        <f>'Jun 2019 - ROO Table 3'!M27</f>
        <v>0</v>
      </c>
      <c r="P27" s="22">
        <f>N27+O27</f>
        <v>-62654.2</v>
      </c>
      <c r="Q27" s="22">
        <f t="shared" ref="Q27:Q34" si="7">+P27+M27</f>
        <v>0</v>
      </c>
      <c r="S27" s="24"/>
      <c r="T27" s="24"/>
      <c r="U27" s="25"/>
    </row>
    <row r="28" spans="2:21" ht="15.75" customHeight="1">
      <c r="B28" s="1" t="s">
        <v>40</v>
      </c>
      <c r="D28" s="20">
        <v>0</v>
      </c>
      <c r="E28" s="20"/>
      <c r="F28" s="20"/>
      <c r="G28" s="20">
        <v>0</v>
      </c>
      <c r="H28" s="20"/>
      <c r="I28" s="20"/>
      <c r="J28" s="20">
        <v>0</v>
      </c>
      <c r="K28" s="20">
        <v>0</v>
      </c>
      <c r="L28" s="21">
        <v>0</v>
      </c>
      <c r="M28" s="22">
        <f>'Jun 2019 - ROO Table 3'!D28</f>
        <v>-8932140.9000000004</v>
      </c>
      <c r="N28" s="22">
        <f>'Jun 2019 - ROO Table 3'!I28</f>
        <v>8932140.9000000004</v>
      </c>
      <c r="O28" s="22">
        <f>'Jun 2019 - ROO Table 3'!M28</f>
        <v>0</v>
      </c>
      <c r="P28" s="22">
        <f t="shared" ref="P28:P36" si="8">N28+O28</f>
        <v>8932140.9000000004</v>
      </c>
      <c r="Q28" s="22">
        <f t="shared" si="7"/>
        <v>0</v>
      </c>
      <c r="S28" s="24"/>
      <c r="T28" s="24"/>
      <c r="U28" s="25"/>
    </row>
    <row r="29" spans="2:21" s="23" customFormat="1" ht="15.75" customHeight="1">
      <c r="B29" s="1" t="s">
        <v>42</v>
      </c>
      <c r="D29" s="20">
        <v>0</v>
      </c>
      <c r="E29" s="20"/>
      <c r="F29" s="20"/>
      <c r="G29" s="20">
        <v>0</v>
      </c>
      <c r="H29" s="20"/>
      <c r="I29" s="20"/>
      <c r="J29" s="20">
        <v>0</v>
      </c>
      <c r="K29" s="20">
        <f t="shared" ref="K29:K34" si="9">J29</f>
        <v>0</v>
      </c>
      <c r="L29" s="21">
        <f t="shared" ref="L29:L34" si="10">G29+K29</f>
        <v>0</v>
      </c>
      <c r="M29" s="22">
        <f>'Jun 2019 - ROO Table 3'!D29</f>
        <v>1597390.06</v>
      </c>
      <c r="N29" s="22">
        <f>'Jun 2019 - ROO Table 3'!I29</f>
        <v>-1597390.06</v>
      </c>
      <c r="O29" s="22">
        <f>'Jun 2019 - ROO Table 3'!M29</f>
        <v>0</v>
      </c>
      <c r="P29" s="22">
        <f t="shared" si="8"/>
        <v>-1597390.06</v>
      </c>
      <c r="Q29" s="22">
        <f t="shared" si="7"/>
        <v>0</v>
      </c>
      <c r="S29" s="24"/>
      <c r="T29" s="24"/>
      <c r="U29" s="25"/>
    </row>
    <row r="30" spans="2:21" s="23" customFormat="1" ht="15.75" customHeight="1">
      <c r="B30" s="1" t="s">
        <v>44</v>
      </c>
      <c r="D30" s="20">
        <v>0</v>
      </c>
      <c r="E30" s="20"/>
      <c r="F30" s="20"/>
      <c r="G30" s="20">
        <v>0</v>
      </c>
      <c r="H30" s="20"/>
      <c r="I30" s="20"/>
      <c r="J30" s="20">
        <v>0</v>
      </c>
      <c r="K30" s="20">
        <f t="shared" si="9"/>
        <v>0</v>
      </c>
      <c r="L30" s="21">
        <f t="shared" si="10"/>
        <v>0</v>
      </c>
      <c r="M30" s="22">
        <f>'Jun 2019 - ROO Table 3'!D30</f>
        <v>101815.87</v>
      </c>
      <c r="N30" s="22">
        <f>'Jun 2019 - ROO Table 3'!I30</f>
        <v>-101815.87</v>
      </c>
      <c r="O30" s="22">
        <f>'Jun 2019 - ROO Table 3'!M30</f>
        <v>0</v>
      </c>
      <c r="P30" s="22">
        <f t="shared" si="8"/>
        <v>-101815.87</v>
      </c>
      <c r="Q30" s="22">
        <f t="shared" si="7"/>
        <v>0</v>
      </c>
      <c r="S30" s="24"/>
      <c r="T30" s="24"/>
      <c r="U30" s="25"/>
    </row>
    <row r="31" spans="2:21" s="23" customFormat="1" ht="15.75" customHeight="1">
      <c r="B31" s="1" t="s">
        <v>46</v>
      </c>
      <c r="D31" s="20">
        <v>0</v>
      </c>
      <c r="E31" s="20"/>
      <c r="F31" s="20"/>
      <c r="G31" s="20">
        <v>0</v>
      </c>
      <c r="H31" s="20"/>
      <c r="I31" s="20"/>
      <c r="J31" s="20">
        <v>0</v>
      </c>
      <c r="K31" s="20">
        <f t="shared" si="9"/>
        <v>0</v>
      </c>
      <c r="L31" s="21">
        <f t="shared" si="10"/>
        <v>0</v>
      </c>
      <c r="M31" s="22">
        <f>'Jun 2019 - ROO Table 3'!D31</f>
        <v>-3.56</v>
      </c>
      <c r="N31" s="22">
        <f>'Jun 2019 - ROO Table 3'!I31</f>
        <v>3.56</v>
      </c>
      <c r="O31" s="22">
        <f>'Jun 2019 - ROO Table 3'!M31</f>
        <v>0</v>
      </c>
      <c r="P31" s="22">
        <f t="shared" si="8"/>
        <v>3.56</v>
      </c>
      <c r="Q31" s="22">
        <f t="shared" si="7"/>
        <v>0</v>
      </c>
      <c r="S31" s="24"/>
      <c r="T31" s="24"/>
      <c r="U31" s="25"/>
    </row>
    <row r="32" spans="2:21" s="23" customFormat="1" ht="15.75" customHeight="1">
      <c r="B32" s="1" t="s">
        <v>48</v>
      </c>
      <c r="D32" s="20">
        <v>0</v>
      </c>
      <c r="E32" s="20"/>
      <c r="F32" s="20"/>
      <c r="G32" s="20">
        <v>0</v>
      </c>
      <c r="H32" s="20"/>
      <c r="I32" s="20"/>
      <c r="J32" s="20">
        <v>0</v>
      </c>
      <c r="K32" s="20">
        <f t="shared" si="9"/>
        <v>0</v>
      </c>
      <c r="L32" s="21">
        <f t="shared" si="10"/>
        <v>0</v>
      </c>
      <c r="M32" s="22">
        <f>'Jun 2019 - ROO Table 3'!D32</f>
        <v>4584004.46</v>
      </c>
      <c r="N32" s="22">
        <f>'Jun 2019 - ROO Table 3'!I32</f>
        <v>-4584004.46</v>
      </c>
      <c r="O32" s="22">
        <f>'Jun 2019 - ROO Table 3'!M32</f>
        <v>0</v>
      </c>
      <c r="P32" s="22">
        <f t="shared" si="8"/>
        <v>-4584004.46</v>
      </c>
      <c r="Q32" s="22">
        <f t="shared" si="7"/>
        <v>0</v>
      </c>
      <c r="S32" s="24"/>
      <c r="T32" s="24"/>
      <c r="U32" s="25"/>
    </row>
    <row r="33" spans="1:21" s="23" customFormat="1" ht="15.75" customHeight="1">
      <c r="B33" s="1" t="s">
        <v>50</v>
      </c>
      <c r="D33" s="20">
        <v>0</v>
      </c>
      <c r="E33" s="20"/>
      <c r="F33" s="20"/>
      <c r="G33" s="20">
        <v>0</v>
      </c>
      <c r="H33" s="20"/>
      <c r="I33" s="20"/>
      <c r="J33" s="20">
        <v>0</v>
      </c>
      <c r="K33" s="20">
        <f t="shared" si="9"/>
        <v>0</v>
      </c>
      <c r="L33" s="21">
        <f t="shared" si="10"/>
        <v>0</v>
      </c>
      <c r="M33" s="22">
        <f>'Jun 2019 - ROO Table 3'!D33</f>
        <v>153646.56</v>
      </c>
      <c r="N33" s="22">
        <f>'Jun 2019 - ROO Table 3'!I33</f>
        <v>-153646.56</v>
      </c>
      <c r="O33" s="22">
        <f>'Jun 2019 - ROO Table 3'!M33</f>
        <v>0</v>
      </c>
      <c r="P33" s="22">
        <f t="shared" si="8"/>
        <v>-153646.56</v>
      </c>
      <c r="Q33" s="22">
        <f t="shared" si="7"/>
        <v>0</v>
      </c>
      <c r="S33" s="24"/>
      <c r="T33" s="24"/>
      <c r="U33" s="25"/>
    </row>
    <row r="34" spans="1:21" s="23" customFormat="1" ht="15.75" customHeight="1">
      <c r="B34" s="1" t="s">
        <v>52</v>
      </c>
      <c r="D34" s="20">
        <v>0</v>
      </c>
      <c r="E34" s="20"/>
      <c r="F34" s="20"/>
      <c r="G34" s="20">
        <v>0</v>
      </c>
      <c r="H34" s="20"/>
      <c r="I34" s="20"/>
      <c r="J34" s="20">
        <v>0</v>
      </c>
      <c r="K34" s="20">
        <f t="shared" si="9"/>
        <v>0</v>
      </c>
      <c r="L34" s="21">
        <f t="shared" si="10"/>
        <v>0</v>
      </c>
      <c r="M34" s="22">
        <f>'Jun 2019 - ROO Table 3'!D34</f>
        <v>654601.77</v>
      </c>
      <c r="N34" s="22">
        <f>'Jun 2019 - ROO Table 3'!I34</f>
        <v>-654601.77</v>
      </c>
      <c r="O34" s="22">
        <f>'Jun 2019 - ROO Table 3'!M34</f>
        <v>0</v>
      </c>
      <c r="P34" s="22">
        <f t="shared" si="8"/>
        <v>-654601.77</v>
      </c>
      <c r="Q34" s="22">
        <f t="shared" si="7"/>
        <v>0</v>
      </c>
      <c r="S34" s="24"/>
      <c r="T34" s="24"/>
      <c r="U34" s="25"/>
    </row>
    <row r="35" spans="1:21" ht="15.75" customHeight="1">
      <c r="B35" s="23"/>
      <c r="D35" s="13"/>
      <c r="E35" s="13"/>
      <c r="F35" s="13"/>
      <c r="G35" s="13"/>
      <c r="H35" s="13"/>
      <c r="I35" s="13"/>
      <c r="J35" s="13"/>
      <c r="K35" s="13"/>
      <c r="L35" s="14"/>
      <c r="M35" s="19"/>
      <c r="N35" s="19"/>
      <c r="O35" s="19"/>
      <c r="P35" s="19"/>
      <c r="Q35" s="19"/>
      <c r="S35" s="24"/>
      <c r="T35" s="24"/>
      <c r="U35" s="25"/>
    </row>
    <row r="36" spans="1:21" s="23" customFormat="1" ht="15.75" customHeight="1">
      <c r="B36" s="1" t="s">
        <v>56</v>
      </c>
      <c r="D36" s="20">
        <v>0</v>
      </c>
      <c r="E36" s="20"/>
      <c r="F36" s="20"/>
      <c r="G36" s="20">
        <v>-20896000</v>
      </c>
      <c r="H36" s="20">
        <v>0</v>
      </c>
      <c r="I36" s="20"/>
      <c r="J36" s="20">
        <v>0</v>
      </c>
      <c r="K36" s="20">
        <f>H36+I36+J36</f>
        <v>0</v>
      </c>
      <c r="L36" s="21">
        <f>G36+K36</f>
        <v>-20896000</v>
      </c>
      <c r="M36" s="22">
        <f>'Jun 2019 - ROO Table 3'!D36</f>
        <v>590000</v>
      </c>
      <c r="N36" s="22">
        <f>'Jun 2019 - ROO Table 3'!I36</f>
        <v>0</v>
      </c>
      <c r="O36" s="22">
        <f>'Jun 2019 - ROO Table 3'!M36</f>
        <v>0</v>
      </c>
      <c r="P36" s="22">
        <f t="shared" si="8"/>
        <v>0</v>
      </c>
      <c r="Q36" s="22">
        <f>+P36+M36</f>
        <v>590000</v>
      </c>
      <c r="S36" s="24"/>
      <c r="T36" s="24"/>
      <c r="U36" s="25"/>
    </row>
    <row r="37" spans="1:21" ht="15.75" customHeight="1">
      <c r="D37" s="26"/>
      <c r="E37" s="26"/>
      <c r="F37" s="26"/>
      <c r="G37" s="26"/>
      <c r="H37" s="26"/>
      <c r="I37" s="26"/>
      <c r="J37" s="26"/>
      <c r="K37" s="26"/>
      <c r="L37" s="27"/>
      <c r="M37" s="28"/>
      <c r="N37" s="28"/>
      <c r="O37" s="28"/>
      <c r="P37" s="28"/>
      <c r="Q37" s="13"/>
      <c r="S37" s="24"/>
      <c r="T37" s="24"/>
      <c r="U37" s="25"/>
    </row>
    <row r="38" spans="1:21" ht="15.75" customHeight="1">
      <c r="B38" s="29" t="s">
        <v>6</v>
      </c>
      <c r="C38" s="30"/>
      <c r="D38" s="32">
        <f t="shared" ref="D38:Q38" si="11">+D20+D23+D25+SUM(D27:D36)</f>
        <v>112530.5</v>
      </c>
      <c r="E38" s="32">
        <f t="shared" si="11"/>
        <v>-238.56792114942573</v>
      </c>
      <c r="F38" s="32">
        <f t="shared" si="11"/>
        <v>112291.93207885057</v>
      </c>
      <c r="G38" s="32">
        <f t="shared" si="11"/>
        <v>1608219052</v>
      </c>
      <c r="H38" s="32">
        <f t="shared" si="11"/>
        <v>0</v>
      </c>
      <c r="I38" s="32">
        <f t="shared" si="11"/>
        <v>-200596</v>
      </c>
      <c r="J38" s="32">
        <f t="shared" si="11"/>
        <v>-60226372.630040117</v>
      </c>
      <c r="K38" s="32">
        <f t="shared" si="11"/>
        <v>-60426968.630040117</v>
      </c>
      <c r="L38" s="32">
        <f t="shared" si="11"/>
        <v>1547792083.3699596</v>
      </c>
      <c r="M38" s="35">
        <f t="shared" si="11"/>
        <v>137110174.65000001</v>
      </c>
      <c r="N38" s="35">
        <f t="shared" si="11"/>
        <v>13947949.666880839</v>
      </c>
      <c r="O38" s="35">
        <f t="shared" si="11"/>
        <v>0.26863548636174528</v>
      </c>
      <c r="P38" s="35">
        <f t="shared" si="11"/>
        <v>13947949.935516324</v>
      </c>
      <c r="Q38" s="35">
        <f t="shared" si="11"/>
        <v>151058124.58551636</v>
      </c>
      <c r="S38" s="13"/>
      <c r="T38" s="13"/>
      <c r="U38" s="15"/>
    </row>
    <row r="39" spans="1:21" ht="15.75" customHeight="1">
      <c r="D39" s="13"/>
      <c r="E39" s="13"/>
      <c r="F39" s="13" t="s">
        <v>65</v>
      </c>
      <c r="G39" s="175"/>
      <c r="H39" s="175"/>
      <c r="I39" s="175"/>
      <c r="J39" s="13"/>
      <c r="K39" s="13"/>
      <c r="L39" s="14"/>
      <c r="M39" s="19"/>
      <c r="N39" s="19"/>
      <c r="O39" s="19"/>
      <c r="P39" s="19"/>
      <c r="Q39" s="13"/>
      <c r="S39" s="13"/>
      <c r="T39" s="13"/>
      <c r="U39" s="15"/>
    </row>
    <row r="40" spans="1:21" ht="15.75" customHeight="1">
      <c r="A40" s="10" t="s">
        <v>58</v>
      </c>
      <c r="B40" s="10"/>
      <c r="D40" s="13"/>
      <c r="E40" s="13"/>
      <c r="F40" s="13"/>
      <c r="G40" s="13"/>
      <c r="H40" s="13"/>
      <c r="I40" s="13"/>
      <c r="J40" s="13"/>
      <c r="K40" s="13"/>
      <c r="L40" s="14"/>
      <c r="M40" s="19"/>
      <c r="N40" s="19"/>
      <c r="O40" s="19"/>
      <c r="P40" s="19"/>
      <c r="Q40" s="13"/>
      <c r="S40" s="13"/>
      <c r="T40" s="13"/>
      <c r="U40" s="15"/>
    </row>
    <row r="41" spans="1:21" ht="15.75" customHeight="1">
      <c r="B41" s="176" t="s">
        <v>60</v>
      </c>
      <c r="D41" s="17">
        <v>15946.666666666666</v>
      </c>
      <c r="E41" s="17">
        <f t="shared" ref="E41:E43" si="12">F41-D41</f>
        <v>-40.033333333427436</v>
      </c>
      <c r="F41" s="17">
        <v>15906.633333333239</v>
      </c>
      <c r="G41" s="17">
        <v>516083774</v>
      </c>
      <c r="H41" s="17">
        <v>0</v>
      </c>
      <c r="I41" s="17">
        <v>728592</v>
      </c>
      <c r="J41" s="17">
        <v>-5144880.8246873794</v>
      </c>
      <c r="K41" s="17">
        <f>H41+I41+J41</f>
        <v>-4416288.8246873794</v>
      </c>
      <c r="L41" s="18">
        <f>G41+K41</f>
        <v>511667485.17531264</v>
      </c>
      <c r="M41" s="19">
        <f>'Jun 2019 - ROO Table 3'!D41</f>
        <v>47177392.560000002</v>
      </c>
      <c r="N41" s="19">
        <f>'Jun 2019 - ROO Table 3'!I41</f>
        <v>403641.43061725207</v>
      </c>
      <c r="O41" s="19">
        <f>'Jun 2019 - ROO Table 3'!M41</f>
        <v>9.3827415112173185E-3</v>
      </c>
      <c r="P41" s="19">
        <f>N41+O41</f>
        <v>403641.4399999936</v>
      </c>
      <c r="Q41" s="19">
        <f>+P41+M41</f>
        <v>47581033.999999993</v>
      </c>
      <c r="S41" s="13"/>
      <c r="T41" s="13"/>
      <c r="U41" s="15"/>
    </row>
    <row r="42" spans="1:21" s="23" customFormat="1" ht="15.75" customHeight="1">
      <c r="B42" s="176" t="s">
        <v>61</v>
      </c>
      <c r="D42" s="17">
        <v>110</v>
      </c>
      <c r="E42" s="17">
        <f t="shared" si="12"/>
        <v>0.26666666666666572</v>
      </c>
      <c r="F42" s="17">
        <v>110.26666666666667</v>
      </c>
      <c r="G42" s="17">
        <v>1223885</v>
      </c>
      <c r="H42" s="17">
        <v>0</v>
      </c>
      <c r="I42" s="17">
        <v>2234.1537199490704</v>
      </c>
      <c r="J42" s="17">
        <v>0</v>
      </c>
      <c r="K42" s="17">
        <f>H42+I42+J42</f>
        <v>2234.1537199490704</v>
      </c>
      <c r="L42" s="18">
        <f>G42+K42</f>
        <v>1226119.1537199491</v>
      </c>
      <c r="M42" s="19">
        <f>'Jun 2019 - ROO Table 3'!D42</f>
        <v>168997.77000000002</v>
      </c>
      <c r="N42" s="19">
        <f>'Jun 2019 - ROO Table 3'!I42</f>
        <v>1609.2299999999759</v>
      </c>
      <c r="O42" s="19">
        <f>'Jun 2019 - ROO Table 3'!M42</f>
        <v>0</v>
      </c>
      <c r="P42" s="19">
        <f>N42+O42</f>
        <v>1609.2299999999759</v>
      </c>
      <c r="Q42" s="19">
        <f>+P42+M42</f>
        <v>170607</v>
      </c>
      <c r="S42" s="24"/>
      <c r="T42" s="24"/>
      <c r="U42" s="25"/>
    </row>
    <row r="43" spans="1:21" ht="15.75" customHeight="1">
      <c r="B43" s="176" t="s">
        <v>63</v>
      </c>
      <c r="D43" s="20">
        <v>73.916666666666671</v>
      </c>
      <c r="E43" s="20">
        <f t="shared" si="12"/>
        <v>-2.9274999999999523</v>
      </c>
      <c r="F43" s="20">
        <v>70.989166666666719</v>
      </c>
      <c r="G43" s="20">
        <v>130258</v>
      </c>
      <c r="H43" s="20">
        <v>0</v>
      </c>
      <c r="I43" s="20">
        <v>-387</v>
      </c>
      <c r="J43" s="20">
        <v>0</v>
      </c>
      <c r="K43" s="20">
        <f>H43+I43+J43</f>
        <v>-387</v>
      </c>
      <c r="L43" s="21">
        <f>G43+K43</f>
        <v>129871</v>
      </c>
      <c r="M43" s="22">
        <f>'Jun 2019 - ROO Table 3'!D43</f>
        <v>68383.239999999991</v>
      </c>
      <c r="N43" s="22">
        <f>'Jun 2019 - ROO Table 3'!I43</f>
        <v>1085.7600000000016</v>
      </c>
      <c r="O43" s="22">
        <f>'Jun 2019 - ROO Table 3'!M43</f>
        <v>0</v>
      </c>
      <c r="P43" s="22">
        <f t="shared" ref="P43" si="13">N43+O43</f>
        <v>1085.7600000000016</v>
      </c>
      <c r="Q43" s="22">
        <f>+P43+M43</f>
        <v>69468.999999999985</v>
      </c>
      <c r="S43" s="13"/>
      <c r="T43" s="13"/>
      <c r="U43" s="15"/>
    </row>
    <row r="44" spans="1:21" ht="15.75" customHeight="1">
      <c r="B44" s="1" t="s">
        <v>33</v>
      </c>
      <c r="D44" s="17">
        <f t="shared" ref="D44:J44" si="14">SUM(D41:D43)</f>
        <v>16130.583333333332</v>
      </c>
      <c r="E44" s="17">
        <f t="shared" si="14"/>
        <v>-42.694166666760722</v>
      </c>
      <c r="F44" s="17">
        <f t="shared" si="14"/>
        <v>16087.889166666571</v>
      </c>
      <c r="G44" s="17">
        <f>SUM(G41:G43)</f>
        <v>517437917</v>
      </c>
      <c r="H44" s="17">
        <f t="shared" si="14"/>
        <v>0</v>
      </c>
      <c r="I44" s="17">
        <f t="shared" si="14"/>
        <v>730439.15371994907</v>
      </c>
      <c r="J44" s="17">
        <f t="shared" si="14"/>
        <v>-5144880.8246873794</v>
      </c>
      <c r="K44" s="17">
        <f>H44+I44+J44</f>
        <v>-4414441.6709674299</v>
      </c>
      <c r="L44" s="18">
        <f t="shared" ref="L44:Q44" si="15">SUM(L41:L43)</f>
        <v>513023475.3290326</v>
      </c>
      <c r="M44" s="17">
        <f t="shared" si="15"/>
        <v>47414773.570000008</v>
      </c>
      <c r="N44" s="17">
        <f t="shared" si="15"/>
        <v>406336.42061725206</v>
      </c>
      <c r="O44" s="17">
        <f t="shared" si="15"/>
        <v>9.3827415112173185E-3</v>
      </c>
      <c r="P44" s="17">
        <f t="shared" si="15"/>
        <v>406336.42999999359</v>
      </c>
      <c r="Q44" s="17">
        <f t="shared" si="15"/>
        <v>47821109.999999993</v>
      </c>
      <c r="U44" s="15"/>
    </row>
    <row r="45" spans="1:21" ht="15.75" customHeight="1">
      <c r="D45" s="17"/>
      <c r="E45" s="17"/>
      <c r="F45" s="17"/>
      <c r="G45" s="13"/>
      <c r="H45" s="13"/>
      <c r="I45" s="13"/>
      <c r="J45" s="13"/>
      <c r="K45" s="13"/>
      <c r="L45" s="14" t="s">
        <v>65</v>
      </c>
      <c r="M45" s="19"/>
      <c r="N45" s="19"/>
      <c r="O45" s="19"/>
      <c r="P45" s="19"/>
      <c r="Q45" s="13"/>
      <c r="S45" s="13"/>
      <c r="T45" s="13"/>
      <c r="U45" s="15"/>
    </row>
    <row r="46" spans="1:21" ht="15.75" customHeight="1">
      <c r="B46" s="176" t="s">
        <v>66</v>
      </c>
      <c r="D46" s="20">
        <v>976.24999999999989</v>
      </c>
      <c r="E46" s="20">
        <f>F46-D46</f>
        <v>-2.4277777777774645</v>
      </c>
      <c r="F46" s="20">
        <v>973.82222222222242</v>
      </c>
      <c r="G46" s="20">
        <v>845092131</v>
      </c>
      <c r="H46" s="20">
        <v>0</v>
      </c>
      <c r="I46" s="20">
        <v>-32214</v>
      </c>
      <c r="J46" s="20">
        <v>-7672616.9529263787</v>
      </c>
      <c r="K46" s="20">
        <f>H46+I46+J46</f>
        <v>-7704830.9529263787</v>
      </c>
      <c r="L46" s="21">
        <f>G46+K46</f>
        <v>837387300.0470736</v>
      </c>
      <c r="M46" s="22">
        <f>'Jun 2019 - ROO Table 3'!D46</f>
        <v>65916319.790000007</v>
      </c>
      <c r="N46" s="22">
        <f>'Jun 2019 - ROO Table 3'!I46</f>
        <v>828606.9177259003</v>
      </c>
      <c r="O46" s="22">
        <f>'Jun 2019 - ROO Table 3'!M46</f>
        <v>2.2741058201063424E-3</v>
      </c>
      <c r="P46" s="22">
        <f t="shared" ref="P46" si="16">N46+O46</f>
        <v>828606.9200000061</v>
      </c>
      <c r="Q46" s="22">
        <f>+P46+M46</f>
        <v>66744926.710000016</v>
      </c>
      <c r="S46" s="13"/>
      <c r="T46" s="13"/>
      <c r="U46" s="15"/>
    </row>
    <row r="47" spans="1:21" ht="15.75" customHeight="1">
      <c r="B47" s="1" t="s">
        <v>33</v>
      </c>
      <c r="D47" s="17">
        <f t="shared" ref="D47:I47" si="17">SUM(D46:D46)</f>
        <v>976.24999999999989</v>
      </c>
      <c r="E47" s="17">
        <f t="shared" si="17"/>
        <v>-2.4277777777774645</v>
      </c>
      <c r="F47" s="17">
        <f t="shared" si="17"/>
        <v>973.82222222222242</v>
      </c>
      <c r="G47" s="17">
        <f>SUM(G46:G46)</f>
        <v>845092131</v>
      </c>
      <c r="H47" s="17">
        <f t="shared" si="17"/>
        <v>0</v>
      </c>
      <c r="I47" s="17">
        <f t="shared" si="17"/>
        <v>-32214</v>
      </c>
      <c r="J47" s="17">
        <f t="shared" ref="J47:Q47" si="18">SUM(J46:J46)</f>
        <v>-7672616.9529263787</v>
      </c>
      <c r="K47" s="17">
        <f t="shared" si="18"/>
        <v>-7704830.9529263787</v>
      </c>
      <c r="L47" s="18">
        <f t="shared" si="18"/>
        <v>837387300.0470736</v>
      </c>
      <c r="M47" s="19">
        <f t="shared" si="18"/>
        <v>65916319.790000007</v>
      </c>
      <c r="N47" s="19">
        <f t="shared" si="18"/>
        <v>828606.9177259003</v>
      </c>
      <c r="O47" s="19">
        <f t="shared" si="18"/>
        <v>2.2741058201063424E-3</v>
      </c>
      <c r="P47" s="19">
        <f t="shared" si="18"/>
        <v>828606.9200000061</v>
      </c>
      <c r="Q47" s="19">
        <f t="shared" si="18"/>
        <v>66744926.710000016</v>
      </c>
      <c r="S47" s="13"/>
      <c r="T47" s="13"/>
      <c r="U47" s="15"/>
    </row>
    <row r="48" spans="1:21" ht="15.75" customHeight="1">
      <c r="D48" s="17"/>
      <c r="E48" s="17"/>
      <c r="F48" s="17"/>
      <c r="G48" s="13"/>
      <c r="H48" s="13"/>
      <c r="I48" s="13"/>
      <c r="J48" s="13" t="s">
        <v>65</v>
      </c>
      <c r="K48" s="13" t="s">
        <v>65</v>
      </c>
      <c r="L48" s="14" t="s">
        <v>65</v>
      </c>
      <c r="M48" s="19" t="s">
        <v>65</v>
      </c>
      <c r="N48" s="19" t="s">
        <v>65</v>
      </c>
      <c r="O48" s="19" t="s">
        <v>65</v>
      </c>
      <c r="P48" s="19"/>
      <c r="Q48" s="19" t="s">
        <v>65</v>
      </c>
      <c r="S48" s="13"/>
      <c r="T48" s="13"/>
      <c r="U48" s="15"/>
    </row>
    <row r="49" spans="2:21" ht="15.75" customHeight="1">
      <c r="B49" s="176" t="s">
        <v>67</v>
      </c>
      <c r="C49" s="23"/>
      <c r="D49" s="20">
        <v>36.333333333333336</v>
      </c>
      <c r="E49" s="20">
        <f>F49-D49</f>
        <v>7.0707070707079822E-2</v>
      </c>
      <c r="F49" s="20">
        <v>36.404040404040416</v>
      </c>
      <c r="G49" s="20">
        <v>194294801</v>
      </c>
      <c r="H49" s="20">
        <v>0</v>
      </c>
      <c r="I49" s="20">
        <v>126900</v>
      </c>
      <c r="J49" s="20">
        <v>-1686957.3716461251</v>
      </c>
      <c r="K49" s="20">
        <f>H49+I49+J49</f>
        <v>-1560057.3716461251</v>
      </c>
      <c r="L49" s="21">
        <f>G49+K49</f>
        <v>192734743.62835386</v>
      </c>
      <c r="M49" s="22">
        <f>'Jun 2019 - ROO Table 3'!D49</f>
        <v>14223219.33</v>
      </c>
      <c r="N49" s="22">
        <f>'Jun 2019 - ROO Table 3'!I49</f>
        <v>14178.66998928957</v>
      </c>
      <c r="O49" s="22">
        <f>'Jun 2019 - ROO Table 3'!M49</f>
        <v>1.0709823982324451E-5</v>
      </c>
      <c r="P49" s="22">
        <f t="shared" ref="P49" si="19">N49+O49</f>
        <v>14178.669999999394</v>
      </c>
      <c r="Q49" s="22">
        <f>+P49+M49</f>
        <v>14237398</v>
      </c>
      <c r="U49" s="15"/>
    </row>
    <row r="50" spans="2:21" ht="15.75" customHeight="1">
      <c r="B50" s="1" t="s">
        <v>33</v>
      </c>
      <c r="D50" s="17">
        <f t="shared" ref="D50:Q50" si="20">SUM(D49)</f>
        <v>36.333333333333336</v>
      </c>
      <c r="E50" s="17">
        <f t="shared" si="20"/>
        <v>7.0707070707079822E-2</v>
      </c>
      <c r="F50" s="17">
        <f t="shared" si="20"/>
        <v>36.404040404040416</v>
      </c>
      <c r="G50" s="17">
        <f>SUM(G49)</f>
        <v>194294801</v>
      </c>
      <c r="H50" s="17">
        <f t="shared" si="20"/>
        <v>0</v>
      </c>
      <c r="I50" s="17">
        <f t="shared" si="20"/>
        <v>126900</v>
      </c>
      <c r="J50" s="17">
        <f t="shared" si="20"/>
        <v>-1686957.3716461251</v>
      </c>
      <c r="K50" s="17">
        <f t="shared" si="20"/>
        <v>-1560057.3716461251</v>
      </c>
      <c r="L50" s="18">
        <f>SUM(L49)</f>
        <v>192734743.62835386</v>
      </c>
      <c r="M50" s="19">
        <f>SUM(M49)</f>
        <v>14223219.33</v>
      </c>
      <c r="N50" s="19">
        <f t="shared" si="20"/>
        <v>14178.66998928957</v>
      </c>
      <c r="O50" s="19">
        <f t="shared" si="20"/>
        <v>1.0709823982324451E-5</v>
      </c>
      <c r="P50" s="19">
        <f t="shared" si="20"/>
        <v>14178.669999999394</v>
      </c>
      <c r="Q50" s="19">
        <f t="shared" si="20"/>
        <v>14237398</v>
      </c>
      <c r="S50" s="13"/>
      <c r="T50" s="13"/>
      <c r="U50" s="15"/>
    </row>
    <row r="51" spans="2:21" ht="15.75" customHeight="1">
      <c r="D51" s="17"/>
      <c r="E51" s="17"/>
      <c r="F51" s="17"/>
      <c r="G51" s="13"/>
      <c r="H51" s="13"/>
      <c r="I51" s="13"/>
      <c r="J51" s="13" t="s">
        <v>65</v>
      </c>
      <c r="K51" s="13" t="s">
        <v>65</v>
      </c>
      <c r="L51" s="14" t="s">
        <v>65</v>
      </c>
      <c r="M51" s="19" t="s">
        <v>65</v>
      </c>
      <c r="N51" s="19" t="s">
        <v>65</v>
      </c>
      <c r="O51" s="19" t="s">
        <v>65</v>
      </c>
      <c r="P51" s="19"/>
      <c r="Q51" s="19" t="s">
        <v>65</v>
      </c>
      <c r="S51" s="13"/>
      <c r="T51" s="13"/>
      <c r="U51" s="15"/>
    </row>
    <row r="52" spans="2:21" ht="15.75" customHeight="1">
      <c r="B52" s="176" t="s">
        <v>69</v>
      </c>
      <c r="D52" s="17">
        <v>1234.6666666666667</v>
      </c>
      <c r="E52" s="17">
        <f t="shared" ref="E52:E53" si="21">F52-D52</f>
        <v>2.3333333333332575</v>
      </c>
      <c r="F52" s="17">
        <v>1237</v>
      </c>
      <c r="G52" s="17">
        <v>1950213</v>
      </c>
      <c r="H52" s="17">
        <v>0</v>
      </c>
      <c r="I52" s="17">
        <v>6908.5</v>
      </c>
      <c r="J52" s="17">
        <v>0</v>
      </c>
      <c r="K52" s="17">
        <f>H52+I52+J52</f>
        <v>6908.5</v>
      </c>
      <c r="L52" s="18">
        <f>G52+K52</f>
        <v>1957121.5</v>
      </c>
      <c r="M52" s="19">
        <f>'Jun 2019 - ROO Table 3'!D52</f>
        <v>286985.58</v>
      </c>
      <c r="N52" s="19">
        <f>'Jun 2019 - ROO Table 3'!I52</f>
        <v>5197.4687838793689</v>
      </c>
      <c r="O52" s="19">
        <f>'Jun 2019 - ROO Table 3'!M52</f>
        <v>0</v>
      </c>
      <c r="P52" s="19">
        <f>N52+O52</f>
        <v>5197.4687838793689</v>
      </c>
      <c r="Q52" s="19">
        <f>+P52+M52</f>
        <v>292183.04878387938</v>
      </c>
      <c r="S52" s="13"/>
      <c r="T52" s="13"/>
      <c r="U52" s="15"/>
    </row>
    <row r="53" spans="2:21" ht="15.75" customHeight="1">
      <c r="B53" s="176" t="s">
        <v>71</v>
      </c>
      <c r="D53" s="20">
        <v>27</v>
      </c>
      <c r="E53" s="20">
        <f t="shared" si="21"/>
        <v>0</v>
      </c>
      <c r="F53" s="20">
        <v>27</v>
      </c>
      <c r="G53" s="20">
        <v>281912</v>
      </c>
      <c r="H53" s="20">
        <v>0</v>
      </c>
      <c r="I53" s="20">
        <v>800</v>
      </c>
      <c r="J53" s="20">
        <v>0</v>
      </c>
      <c r="K53" s="20">
        <f>H53+I53+J53</f>
        <v>800</v>
      </c>
      <c r="L53" s="21">
        <f>G53+K53</f>
        <v>282712</v>
      </c>
      <c r="M53" s="22">
        <f>'Jun 2019 - ROO Table 3'!D53</f>
        <v>26057.85</v>
      </c>
      <c r="N53" s="22">
        <f>'Jun 2019 - ROO Table 3'!I53</f>
        <v>26.150000000003118</v>
      </c>
      <c r="O53" s="22">
        <f>'Jun 2019 - ROO Table 3'!M53</f>
        <v>0</v>
      </c>
      <c r="P53" s="22">
        <f t="shared" ref="P53" si="22">N53+O53</f>
        <v>26.150000000003118</v>
      </c>
      <c r="Q53" s="22">
        <f>+P53+M53</f>
        <v>26084</v>
      </c>
      <c r="S53" s="13"/>
      <c r="T53" s="13"/>
      <c r="U53" s="15"/>
    </row>
    <row r="54" spans="2:21" ht="15.75" customHeight="1">
      <c r="B54" s="1" t="s">
        <v>33</v>
      </c>
      <c r="D54" s="17">
        <f t="shared" ref="D54:I54" si="23">SUM(D52:D53)</f>
        <v>1261.6666666666667</v>
      </c>
      <c r="E54" s="17">
        <f t="shared" si="23"/>
        <v>2.3333333333332575</v>
      </c>
      <c r="F54" s="17">
        <f t="shared" si="23"/>
        <v>1264</v>
      </c>
      <c r="G54" s="17">
        <f>SUM(G52:G53)</f>
        <v>2232125</v>
      </c>
      <c r="H54" s="17">
        <f t="shared" si="23"/>
        <v>0</v>
      </c>
      <c r="I54" s="17">
        <f t="shared" si="23"/>
        <v>7708.5</v>
      </c>
      <c r="J54" s="17">
        <f t="shared" ref="J54:Q54" si="24">SUM(J52:J53)</f>
        <v>0</v>
      </c>
      <c r="K54" s="17">
        <f t="shared" si="24"/>
        <v>7708.5</v>
      </c>
      <c r="L54" s="18">
        <f t="shared" si="24"/>
        <v>2239833.5</v>
      </c>
      <c r="M54" s="19">
        <f t="shared" si="24"/>
        <v>313043.43</v>
      </c>
      <c r="N54" s="19">
        <f t="shared" si="24"/>
        <v>5223.6187838793721</v>
      </c>
      <c r="O54" s="19">
        <f t="shared" si="24"/>
        <v>0</v>
      </c>
      <c r="P54" s="19">
        <f t="shared" si="24"/>
        <v>5223.6187838793721</v>
      </c>
      <c r="Q54" s="19">
        <f t="shared" si="24"/>
        <v>318267.04878387938</v>
      </c>
      <c r="U54" s="15"/>
    </row>
    <row r="55" spans="2:21" ht="15.75" customHeight="1">
      <c r="D55" s="17"/>
      <c r="E55" s="17"/>
      <c r="F55" s="17" t="s">
        <v>65</v>
      </c>
      <c r="G55" s="13"/>
      <c r="H55" s="13"/>
      <c r="I55" s="13"/>
      <c r="J55" s="13" t="s">
        <v>65</v>
      </c>
      <c r="K55" s="13" t="s">
        <v>65</v>
      </c>
      <c r="L55" s="14" t="s">
        <v>65</v>
      </c>
      <c r="M55" s="19" t="s">
        <v>65</v>
      </c>
      <c r="N55" s="19" t="s">
        <v>65</v>
      </c>
      <c r="O55" s="19" t="s">
        <v>65</v>
      </c>
      <c r="P55" s="19"/>
      <c r="Q55" s="13"/>
      <c r="S55" s="13"/>
      <c r="T55" s="13"/>
      <c r="U55" s="15"/>
    </row>
    <row r="56" spans="2:21" s="23" customFormat="1" ht="15.75" customHeight="1">
      <c r="B56" s="1" t="s">
        <v>36</v>
      </c>
      <c r="D56" s="20">
        <v>0</v>
      </c>
      <c r="E56" s="20"/>
      <c r="F56" s="20"/>
      <c r="G56" s="20">
        <v>0</v>
      </c>
      <c r="H56" s="20"/>
      <c r="I56" s="20"/>
      <c r="J56" s="20">
        <v>0</v>
      </c>
      <c r="K56" s="20">
        <f>J56</f>
        <v>0</v>
      </c>
      <c r="L56" s="21">
        <f>G56+K56</f>
        <v>0</v>
      </c>
      <c r="M56" s="22">
        <f>'Jun 2019 - ROO Table 3'!D56</f>
        <v>481432.67999999993</v>
      </c>
      <c r="N56" s="22">
        <f>'Jun 2019 - ROO Table 3'!I56</f>
        <v>0</v>
      </c>
      <c r="O56" s="22">
        <f>'Jun 2019 - ROO Table 3'!M56</f>
        <v>0</v>
      </c>
      <c r="P56" s="22">
        <f t="shared" ref="P56" si="25">N56+O56</f>
        <v>0</v>
      </c>
      <c r="Q56" s="22">
        <f>+P56+M56</f>
        <v>481432.67999999993</v>
      </c>
      <c r="S56" s="24"/>
      <c r="T56" s="24"/>
      <c r="U56" s="25"/>
    </row>
    <row r="57" spans="2:21" s="23" customFormat="1" ht="15.75" customHeight="1">
      <c r="B57" s="1"/>
      <c r="D57" s="20"/>
      <c r="E57" s="20"/>
      <c r="F57" s="20"/>
      <c r="G57" s="17"/>
      <c r="H57" s="17"/>
      <c r="I57" s="17"/>
      <c r="J57" s="20"/>
      <c r="K57" s="20"/>
      <c r="L57" s="21"/>
      <c r="M57" s="22"/>
      <c r="N57" s="22"/>
      <c r="O57" s="22"/>
      <c r="P57" s="22"/>
      <c r="Q57" s="22"/>
      <c r="S57" s="24"/>
      <c r="T57" s="24"/>
      <c r="U57" s="25"/>
    </row>
    <row r="58" spans="2:21" s="23" customFormat="1" ht="15.75" customHeight="1">
      <c r="B58" s="1" t="s">
        <v>294</v>
      </c>
      <c r="D58" s="20">
        <v>0</v>
      </c>
      <c r="E58" s="20"/>
      <c r="F58" s="20"/>
      <c r="G58" s="20">
        <v>0</v>
      </c>
      <c r="H58" s="20"/>
      <c r="I58" s="20"/>
      <c r="J58" s="20">
        <v>0</v>
      </c>
      <c r="K58" s="20">
        <f>J58</f>
        <v>0</v>
      </c>
      <c r="L58" s="21">
        <v>0</v>
      </c>
      <c r="M58" s="22">
        <f>'Jun 2019 - ROO Table 3'!D58</f>
        <v>60444.92</v>
      </c>
      <c r="N58" s="22">
        <f>'Jun 2019 - ROO Table 3'!I58</f>
        <v>-60444.92</v>
      </c>
      <c r="O58" s="22">
        <f>'Jun 2019 - ROO Table 3'!M58</f>
        <v>0</v>
      </c>
      <c r="P58" s="22">
        <f t="shared" ref="P58:P67" si="26">N58+O58</f>
        <v>-60444.92</v>
      </c>
      <c r="Q58" s="22">
        <f t="shared" ref="Q58:Q65" si="27">+P58+M58</f>
        <v>0</v>
      </c>
      <c r="S58" s="24"/>
      <c r="T58" s="24"/>
      <c r="U58" s="25"/>
    </row>
    <row r="59" spans="2:21" ht="15.75" customHeight="1">
      <c r="B59" s="1" t="s">
        <v>40</v>
      </c>
      <c r="D59" s="20">
        <v>0</v>
      </c>
      <c r="E59" s="20"/>
      <c r="F59" s="20"/>
      <c r="G59" s="20">
        <v>0</v>
      </c>
      <c r="H59" s="20"/>
      <c r="I59" s="20"/>
      <c r="J59" s="20">
        <v>0</v>
      </c>
      <c r="K59" s="20">
        <f t="shared" ref="K59:K65" si="28">J59</f>
        <v>0</v>
      </c>
      <c r="L59" s="21">
        <v>0</v>
      </c>
      <c r="M59" s="19">
        <f>'Jun 2019 - ROO Table 3'!D59</f>
        <v>-9069190.5299999993</v>
      </c>
      <c r="N59" s="19">
        <f>'Jun 2019 - ROO Table 3'!I59</f>
        <v>9069190.5299999993</v>
      </c>
      <c r="O59" s="22">
        <f>'Jun 2019 - ROO Table 3'!M59</f>
        <v>0</v>
      </c>
      <c r="P59" s="22">
        <f t="shared" si="26"/>
        <v>9069190.5299999993</v>
      </c>
      <c r="Q59" s="22">
        <f t="shared" si="27"/>
        <v>0</v>
      </c>
      <c r="S59" s="13"/>
      <c r="T59" s="13"/>
      <c r="U59" s="15"/>
    </row>
    <row r="60" spans="2:21" s="23" customFormat="1" ht="15.75" customHeight="1">
      <c r="B60" s="1" t="s">
        <v>42</v>
      </c>
      <c r="D60" s="20">
        <v>0</v>
      </c>
      <c r="E60" s="20"/>
      <c r="F60" s="20"/>
      <c r="G60" s="20">
        <v>0</v>
      </c>
      <c r="H60" s="20"/>
      <c r="I60" s="20"/>
      <c r="J60" s="20">
        <v>0</v>
      </c>
      <c r="K60" s="20">
        <f t="shared" si="28"/>
        <v>0</v>
      </c>
      <c r="L60" s="21">
        <f>G60+K60</f>
        <v>0</v>
      </c>
      <c r="M60" s="22">
        <f>'Jun 2019 - ROO Table 3'!D60</f>
        <v>0</v>
      </c>
      <c r="N60" s="22">
        <f>'Jun 2019 - ROO Table 3'!I60</f>
        <v>0</v>
      </c>
      <c r="O60" s="22">
        <f>'Jun 2019 - ROO Table 3'!M60</f>
        <v>0</v>
      </c>
      <c r="P60" s="22">
        <f t="shared" si="26"/>
        <v>0</v>
      </c>
      <c r="Q60" s="22">
        <f t="shared" si="27"/>
        <v>0</v>
      </c>
      <c r="S60" s="24"/>
      <c r="T60" s="24"/>
      <c r="U60" s="25"/>
    </row>
    <row r="61" spans="2:21" s="23" customFormat="1" ht="15.75" customHeight="1">
      <c r="B61" s="1" t="s">
        <v>48</v>
      </c>
      <c r="D61" s="20">
        <v>0</v>
      </c>
      <c r="E61" s="20"/>
      <c r="F61" s="20"/>
      <c r="G61" s="20">
        <v>0</v>
      </c>
      <c r="H61" s="20"/>
      <c r="I61" s="20"/>
      <c r="J61" s="20">
        <v>0</v>
      </c>
      <c r="K61" s="20">
        <f t="shared" si="28"/>
        <v>0</v>
      </c>
      <c r="L61" s="21">
        <f>G61+K61</f>
        <v>0</v>
      </c>
      <c r="M61" s="22">
        <f>'Jun 2019 - ROO Table 3'!D61</f>
        <v>3814919.4</v>
      </c>
      <c r="N61" s="22">
        <f>'Jun 2019 - ROO Table 3'!I61</f>
        <v>-3814919.4</v>
      </c>
      <c r="O61" s="22">
        <f>'Jun 2019 - ROO Table 3'!M61</f>
        <v>0</v>
      </c>
      <c r="P61" s="22">
        <f t="shared" si="26"/>
        <v>-3814919.4</v>
      </c>
      <c r="Q61" s="22">
        <f t="shared" si="27"/>
        <v>0</v>
      </c>
      <c r="S61" s="24"/>
      <c r="T61" s="24"/>
      <c r="U61" s="25"/>
    </row>
    <row r="62" spans="2:21" s="23" customFormat="1" ht="15.75" customHeight="1">
      <c r="B62" s="1" t="s">
        <v>50</v>
      </c>
      <c r="D62" s="20">
        <v>0</v>
      </c>
      <c r="E62" s="20"/>
      <c r="F62" s="20"/>
      <c r="G62" s="20">
        <v>0</v>
      </c>
      <c r="H62" s="20"/>
      <c r="I62" s="20"/>
      <c r="J62" s="20">
        <v>0</v>
      </c>
      <c r="K62" s="20">
        <f t="shared" si="28"/>
        <v>0</v>
      </c>
      <c r="L62" s="21">
        <v>0</v>
      </c>
      <c r="M62" s="22">
        <f>'Jun 2019 - ROO Table 3'!D62</f>
        <v>15727.42</v>
      </c>
      <c r="N62" s="22">
        <f>'Jun 2019 - ROO Table 3'!I62</f>
        <v>-15727.42</v>
      </c>
      <c r="O62" s="22">
        <f>'Jun 2019 - ROO Table 3'!M62</f>
        <v>0</v>
      </c>
      <c r="P62" s="22">
        <f t="shared" si="26"/>
        <v>-15727.42</v>
      </c>
      <c r="Q62" s="22">
        <f t="shared" si="27"/>
        <v>0</v>
      </c>
      <c r="S62" s="24"/>
      <c r="T62" s="24"/>
      <c r="U62" s="25"/>
    </row>
    <row r="63" spans="2:21" s="23" customFormat="1" ht="15.75" customHeight="1">
      <c r="B63" s="1" t="s">
        <v>72</v>
      </c>
      <c r="D63" s="20">
        <v>0</v>
      </c>
      <c r="E63" s="20"/>
      <c r="F63" s="20"/>
      <c r="G63" s="20">
        <v>0</v>
      </c>
      <c r="H63" s="20"/>
      <c r="I63" s="20"/>
      <c r="J63" s="20">
        <v>0</v>
      </c>
      <c r="K63" s="20">
        <f t="shared" si="28"/>
        <v>0</v>
      </c>
      <c r="L63" s="21">
        <f>G63+K63</f>
        <v>0</v>
      </c>
      <c r="M63" s="22">
        <f>'Jun 2019 - ROO Table 3'!D63</f>
        <v>19092.09</v>
      </c>
      <c r="N63" s="22">
        <f>'Jun 2019 - ROO Table 3'!I63</f>
        <v>-19092.09</v>
      </c>
      <c r="O63" s="22">
        <f>'Jun 2019 - ROO Table 3'!M63</f>
        <v>0</v>
      </c>
      <c r="P63" s="22">
        <f t="shared" si="26"/>
        <v>-19092.09</v>
      </c>
      <c r="Q63" s="22">
        <f t="shared" si="27"/>
        <v>0</v>
      </c>
      <c r="S63" s="24"/>
      <c r="T63" s="24"/>
      <c r="U63" s="25"/>
    </row>
    <row r="64" spans="2:21" s="23" customFormat="1" ht="15.75" customHeight="1">
      <c r="B64" s="1" t="s">
        <v>268</v>
      </c>
      <c r="D64" s="20">
        <v>0</v>
      </c>
      <c r="E64" s="20"/>
      <c r="F64" s="20"/>
      <c r="G64" s="20">
        <v>0</v>
      </c>
      <c r="H64" s="20"/>
      <c r="I64" s="20"/>
      <c r="J64" s="20">
        <v>0</v>
      </c>
      <c r="K64" s="20">
        <f t="shared" si="28"/>
        <v>0</v>
      </c>
      <c r="L64" s="21">
        <f>G64+K64</f>
        <v>0</v>
      </c>
      <c r="M64" s="22">
        <f>'Jun 2019 - ROO Table 3'!D64</f>
        <v>-967039.15</v>
      </c>
      <c r="N64" s="22">
        <f>'Jun 2019 - ROO Table 3'!I64</f>
        <v>967039.15</v>
      </c>
      <c r="O64" s="22">
        <f>'Jun 2019 - ROO Table 3'!M64</f>
        <v>0</v>
      </c>
      <c r="P64" s="22">
        <f t="shared" si="26"/>
        <v>967039.15</v>
      </c>
      <c r="Q64" s="22">
        <f t="shared" si="27"/>
        <v>0</v>
      </c>
      <c r="S64" s="24"/>
      <c r="T64" s="24"/>
      <c r="U64" s="25"/>
    </row>
    <row r="65" spans="1:21" s="23" customFormat="1" ht="15.75" customHeight="1">
      <c r="B65" s="1" t="s">
        <v>295</v>
      </c>
      <c r="D65" s="20">
        <v>0</v>
      </c>
      <c r="E65" s="20"/>
      <c r="F65" s="20"/>
      <c r="G65" s="20">
        <v>0</v>
      </c>
      <c r="H65" s="20"/>
      <c r="I65" s="20"/>
      <c r="J65" s="20">
        <v>0</v>
      </c>
      <c r="K65" s="20">
        <f t="shared" si="28"/>
        <v>0</v>
      </c>
      <c r="L65" s="21">
        <f>G65+K65</f>
        <v>0</v>
      </c>
      <c r="M65" s="22">
        <f>'Jun 2019 - ROO Table 3'!D65</f>
        <v>93091.33</v>
      </c>
      <c r="N65" s="22">
        <f>'Jun 2019 - ROO Table 3'!I65</f>
        <v>-93091.33</v>
      </c>
      <c r="O65" s="22">
        <f>'Jun 2019 - ROO Table 3'!M65</f>
        <v>0</v>
      </c>
      <c r="P65" s="22">
        <f t="shared" si="26"/>
        <v>-93091.33</v>
      </c>
      <c r="Q65" s="22">
        <f t="shared" si="27"/>
        <v>0</v>
      </c>
      <c r="S65" s="24"/>
      <c r="T65" s="24"/>
      <c r="U65" s="25"/>
    </row>
    <row r="66" spans="1:21" ht="15.75" customHeight="1">
      <c r="B66" s="23"/>
      <c r="D66" s="17"/>
      <c r="E66" s="17"/>
      <c r="F66" s="17"/>
      <c r="G66" s="17"/>
      <c r="H66" s="17"/>
      <c r="I66" s="17"/>
      <c r="J66" s="13"/>
      <c r="K66" s="13"/>
      <c r="L66" s="14"/>
      <c r="M66" s="19"/>
      <c r="N66" s="19"/>
      <c r="O66" s="19"/>
      <c r="P66" s="19"/>
      <c r="Q66" s="19"/>
      <c r="S66" s="13"/>
      <c r="T66" s="13"/>
      <c r="U66" s="15"/>
    </row>
    <row r="67" spans="1:21" s="23" customFormat="1" ht="15.75" customHeight="1">
      <c r="B67" s="1" t="s">
        <v>56</v>
      </c>
      <c r="D67" s="20">
        <v>0</v>
      </c>
      <c r="E67" s="20"/>
      <c r="F67" s="20"/>
      <c r="G67" s="20">
        <v>14224000</v>
      </c>
      <c r="H67" s="20">
        <v>0</v>
      </c>
      <c r="I67" s="20"/>
      <c r="J67" s="20">
        <v>0</v>
      </c>
      <c r="K67" s="20">
        <f>H67+I67+J67</f>
        <v>0</v>
      </c>
      <c r="L67" s="21">
        <f>G67+K67</f>
        <v>14224000</v>
      </c>
      <c r="M67" s="22">
        <f>'Jun 2019 - ROO Table 3'!D67</f>
        <v>1694000</v>
      </c>
      <c r="N67" s="22">
        <f>'Jun 2019 - ROO Table 3'!I67</f>
        <v>0</v>
      </c>
      <c r="O67" s="22">
        <f>'Jun 2019 - ROO Table 3'!M67</f>
        <v>0</v>
      </c>
      <c r="P67" s="22">
        <f t="shared" si="26"/>
        <v>0</v>
      </c>
      <c r="Q67" s="22">
        <f>+P67+M67</f>
        <v>1694000</v>
      </c>
      <c r="S67" s="24"/>
      <c r="T67" s="24"/>
      <c r="U67" s="25"/>
    </row>
    <row r="68" spans="1:21" ht="15.75" customHeight="1">
      <c r="B68" s="23"/>
      <c r="D68" s="17"/>
      <c r="E68" s="17"/>
      <c r="F68" s="17"/>
      <c r="G68" s="177"/>
      <c r="H68" s="13"/>
      <c r="I68" s="13"/>
      <c r="J68" s="13"/>
      <c r="K68" s="13"/>
      <c r="L68" s="37"/>
      <c r="M68" s="19"/>
      <c r="N68" s="19"/>
      <c r="O68" s="19"/>
      <c r="P68" s="19"/>
      <c r="Q68" s="13"/>
      <c r="S68" s="13"/>
      <c r="T68" s="13"/>
      <c r="U68" s="15"/>
    </row>
    <row r="69" spans="1:21" ht="15.75" customHeight="1">
      <c r="B69" s="29" t="s">
        <v>6</v>
      </c>
      <c r="C69" s="30"/>
      <c r="D69" s="32">
        <f>+D44+D47+D50+SUM(D56:D67)+D54</f>
        <v>18404.833333333332</v>
      </c>
      <c r="E69" s="32">
        <f>+E44+E47+E50+SUM(E56:E67)+E54</f>
        <v>-42.717904040497849</v>
      </c>
      <c r="F69" s="32">
        <f>+F44+F47+F50+SUM(F56:F67)+F54</f>
        <v>18362.115429292833</v>
      </c>
      <c r="G69" s="32">
        <f>+G44+G47+G50+G54+SUM(G56:G67)</f>
        <v>1573280974</v>
      </c>
      <c r="H69" s="32">
        <f>+H44+H47+H50+H54+SUM(H56:H67)</f>
        <v>0</v>
      </c>
      <c r="I69" s="32">
        <f>+I44+I47+I50+I54+SUM(I56:I67)</f>
        <v>832833.65371994907</v>
      </c>
      <c r="J69" s="32">
        <f>+J44+J47+J50+SUM(J56:J67)+J54</f>
        <v>-14504455.149259884</v>
      </c>
      <c r="K69" s="32">
        <f>+K44+K47+K50+SUM(K56:K67)+K54</f>
        <v>-13671621.495539933</v>
      </c>
      <c r="L69" s="32">
        <f>+L44+L47+L50+SUM(L56:L67)+L54</f>
        <v>1559609352.5044601</v>
      </c>
      <c r="M69" s="35">
        <f>+M44+M47+M50+M54+M56+SUM(M58:M67)</f>
        <v>124009834.28000003</v>
      </c>
      <c r="N69" s="35">
        <f>+N44+N47+N50+N54+N56+SUM(N58:N67)</f>
        <v>7287300.1471163202</v>
      </c>
      <c r="O69" s="35">
        <f>+O44+O47+O50+O54+O56+SUM(O58:O67)</f>
        <v>1.1667557155305985E-2</v>
      </c>
      <c r="P69" s="35">
        <f>+P44+P47+P50+P54+P56+SUM(P58:P67)</f>
        <v>7287300.1587838782</v>
      </c>
      <c r="Q69" s="35">
        <f>+Q44+Q47+Q50+Q54+Q56+Q60+Q61+Q62+Q63+Q67+Q64</f>
        <v>131297134.4387839</v>
      </c>
      <c r="S69" s="13"/>
      <c r="T69" s="13"/>
      <c r="U69" s="15"/>
    </row>
    <row r="70" spans="1:21" ht="15.75" customHeight="1">
      <c r="D70" s="17"/>
      <c r="E70" s="17"/>
      <c r="F70" s="17"/>
      <c r="G70" s="178"/>
      <c r="H70" s="17"/>
      <c r="I70" s="17"/>
      <c r="J70" s="17"/>
      <c r="K70" s="17"/>
      <c r="L70" s="18"/>
      <c r="M70" s="19"/>
      <c r="N70" s="19"/>
      <c r="O70" s="19"/>
      <c r="P70" s="19"/>
      <c r="Q70" s="19" t="s">
        <v>65</v>
      </c>
      <c r="U70" s="15"/>
    </row>
    <row r="71" spans="1:21" ht="15.75" customHeight="1">
      <c r="A71" s="10" t="s">
        <v>73</v>
      </c>
      <c r="B71" s="10"/>
      <c r="D71" s="17"/>
      <c r="E71" s="17"/>
      <c r="F71" s="17"/>
      <c r="G71" s="13"/>
      <c r="H71" s="13"/>
      <c r="I71" s="13"/>
      <c r="J71" s="13"/>
      <c r="K71" s="13"/>
      <c r="L71" s="14"/>
      <c r="M71" s="19"/>
      <c r="N71" s="19"/>
      <c r="O71" s="19"/>
      <c r="P71" s="19"/>
      <c r="Q71" s="13" t="s">
        <v>65</v>
      </c>
      <c r="S71" s="13"/>
      <c r="T71" s="13"/>
      <c r="U71" s="15"/>
    </row>
    <row r="72" spans="1:21" ht="15.75" customHeight="1">
      <c r="B72" s="176" t="s">
        <v>60</v>
      </c>
      <c r="D72" s="17">
        <v>372.49999999999994</v>
      </c>
      <c r="E72" s="17">
        <f>F72-D72</f>
        <v>-3.0666666666665492</v>
      </c>
      <c r="F72" s="17">
        <v>369.43333333333339</v>
      </c>
      <c r="G72" s="17">
        <v>16054268</v>
      </c>
      <c r="H72" s="17">
        <v>0</v>
      </c>
      <c r="I72" s="17">
        <v>51256</v>
      </c>
      <c r="J72" s="17">
        <v>0</v>
      </c>
      <c r="K72" s="17">
        <f>H72+I72+J72</f>
        <v>51256</v>
      </c>
      <c r="L72" s="18">
        <f>G72+K72</f>
        <v>16105524</v>
      </c>
      <c r="M72" s="19">
        <f>'Jun 2019 - ROO Table 3'!D72</f>
        <v>1500754.0499999998</v>
      </c>
      <c r="N72" s="19">
        <f>'Jun 2019 - ROO Table 3'!I72</f>
        <v>28883.95000000003</v>
      </c>
      <c r="O72" s="19">
        <f>'Jun 2019 - ROO Table 3'!M72</f>
        <v>0</v>
      </c>
      <c r="P72" s="19">
        <f>N72+O72</f>
        <v>28883.95000000003</v>
      </c>
      <c r="Q72" s="19">
        <f>+P72+M72</f>
        <v>1529637.9999999998</v>
      </c>
      <c r="S72" s="13"/>
      <c r="T72" s="13"/>
      <c r="U72" s="15"/>
    </row>
    <row r="73" spans="1:21" s="23" customFormat="1" ht="15.75" customHeight="1">
      <c r="B73" s="176" t="s">
        <v>61</v>
      </c>
      <c r="D73" s="17">
        <v>4</v>
      </c>
      <c r="E73" s="17">
        <f t="shared" ref="E73:E74" si="29">F73-D73</f>
        <v>0</v>
      </c>
      <c r="F73" s="17">
        <v>4</v>
      </c>
      <c r="G73" s="17">
        <v>33312</v>
      </c>
      <c r="H73" s="17">
        <v>0</v>
      </c>
      <c r="I73" s="17">
        <v>0</v>
      </c>
      <c r="J73" s="17">
        <v>0</v>
      </c>
      <c r="K73" s="17">
        <f>H73+I73+J73</f>
        <v>0</v>
      </c>
      <c r="L73" s="18">
        <f>G73+K73</f>
        <v>33312</v>
      </c>
      <c r="M73" s="19">
        <f>'Jun 2019 - ROO Table 3'!D73</f>
        <v>8734.49</v>
      </c>
      <c r="N73" s="19">
        <f>'Jun 2019 - ROO Table 3'!I73</f>
        <v>44.510000000001739</v>
      </c>
      <c r="O73" s="19">
        <f>'Jun 2019 - ROO Table 3'!M73</f>
        <v>0</v>
      </c>
      <c r="P73" s="19">
        <f>N73+O73</f>
        <v>44.510000000001739</v>
      </c>
      <c r="Q73" s="19">
        <f>+P73+M73</f>
        <v>8779.0000000000018</v>
      </c>
      <c r="R73" s="1" t="s">
        <v>65</v>
      </c>
      <c r="S73" s="24"/>
      <c r="T73" s="24"/>
      <c r="U73" s="25"/>
    </row>
    <row r="74" spans="1:21" ht="15.75" customHeight="1">
      <c r="B74" s="176" t="s">
        <v>63</v>
      </c>
      <c r="C74" s="23"/>
      <c r="D74" s="20">
        <v>1</v>
      </c>
      <c r="E74" s="20">
        <f t="shared" si="29"/>
        <v>-7.6388888888891615E-2</v>
      </c>
      <c r="F74" s="20">
        <v>0.92361111111110838</v>
      </c>
      <c r="G74" s="20">
        <v>4397</v>
      </c>
      <c r="H74" s="20">
        <v>0</v>
      </c>
      <c r="I74" s="20">
        <v>0</v>
      </c>
      <c r="J74" s="20">
        <v>0</v>
      </c>
      <c r="K74" s="20">
        <f>H74+I74+J74</f>
        <v>0</v>
      </c>
      <c r="L74" s="21">
        <f>G74+K74</f>
        <v>4397</v>
      </c>
      <c r="M74" s="22">
        <f>'Jun 2019 - ROO Table 3'!D74</f>
        <v>1449.3400000000001</v>
      </c>
      <c r="N74" s="22">
        <f>'Jun 2019 - ROO Table 3'!I74</f>
        <v>29.659999999999769</v>
      </c>
      <c r="O74" s="22">
        <f>'Jun 2019 - ROO Table 3'!M74</f>
        <v>0</v>
      </c>
      <c r="P74" s="22">
        <f t="shared" ref="P74" si="30">N74+O74</f>
        <v>29.659999999999769</v>
      </c>
      <c r="Q74" s="22">
        <f>+P74+M74</f>
        <v>1479</v>
      </c>
      <c r="S74" s="13"/>
      <c r="T74" s="13"/>
      <c r="U74" s="15"/>
    </row>
    <row r="75" spans="1:21" ht="15.75" customHeight="1">
      <c r="B75" s="1" t="s">
        <v>33</v>
      </c>
      <c r="D75" s="17">
        <f t="shared" ref="D75:I75" si="31">SUM(D72:D74)</f>
        <v>377.49999999999994</v>
      </c>
      <c r="E75" s="17">
        <f t="shared" si="31"/>
        <v>-3.1430555555554407</v>
      </c>
      <c r="F75" s="17">
        <f t="shared" si="31"/>
        <v>374.35694444444448</v>
      </c>
      <c r="G75" s="17">
        <f t="shared" si="31"/>
        <v>16091977</v>
      </c>
      <c r="H75" s="17">
        <f t="shared" si="31"/>
        <v>0</v>
      </c>
      <c r="I75" s="17">
        <f t="shared" si="31"/>
        <v>51256</v>
      </c>
      <c r="J75" s="17">
        <f t="shared" ref="J75:Q75" si="32">SUM(J72:J74)</f>
        <v>0</v>
      </c>
      <c r="K75" s="17">
        <f>H75+I75+J75</f>
        <v>51256</v>
      </c>
      <c r="L75" s="18">
        <f>SUM(L72:L74)</f>
        <v>16143233</v>
      </c>
      <c r="M75" s="19">
        <f t="shared" si="32"/>
        <v>1510937.88</v>
      </c>
      <c r="N75" s="19">
        <f t="shared" si="32"/>
        <v>28958.120000000032</v>
      </c>
      <c r="O75" s="19">
        <f t="shared" si="32"/>
        <v>0</v>
      </c>
      <c r="P75" s="19">
        <f>SUM(P72:P74)</f>
        <v>28958.120000000032</v>
      </c>
      <c r="Q75" s="19">
        <f t="shared" si="32"/>
        <v>1539895.9999999998</v>
      </c>
      <c r="U75" s="15"/>
    </row>
    <row r="76" spans="1:21" ht="15.75" customHeight="1">
      <c r="D76" s="17"/>
      <c r="E76" s="17"/>
      <c r="F76" s="17"/>
      <c r="G76" s="13"/>
      <c r="H76" s="13"/>
      <c r="I76" s="13"/>
      <c r="J76" s="13" t="s">
        <v>65</v>
      </c>
      <c r="K76" s="13" t="s">
        <v>65</v>
      </c>
      <c r="L76" s="14" t="s">
        <v>65</v>
      </c>
      <c r="M76" s="19" t="s">
        <v>65</v>
      </c>
      <c r="N76" s="19" t="s">
        <v>65</v>
      </c>
      <c r="O76" s="19" t="s">
        <v>65</v>
      </c>
      <c r="P76" s="19"/>
      <c r="Q76" s="13"/>
      <c r="S76" s="13"/>
      <c r="T76" s="13"/>
      <c r="U76" s="15"/>
    </row>
    <row r="77" spans="1:21" s="23" customFormat="1" ht="15.75" customHeight="1">
      <c r="B77" s="176" t="s">
        <v>66</v>
      </c>
      <c r="C77" s="1"/>
      <c r="D77" s="20">
        <v>103</v>
      </c>
      <c r="E77" s="20">
        <f>F77-D77</f>
        <v>-0.7083333333333286</v>
      </c>
      <c r="F77" s="20">
        <v>102.29166666666667</v>
      </c>
      <c r="G77" s="20">
        <v>101387310</v>
      </c>
      <c r="H77" s="20">
        <v>0</v>
      </c>
      <c r="I77" s="20">
        <v>769480</v>
      </c>
      <c r="J77" s="20">
        <v>0</v>
      </c>
      <c r="K77" s="20">
        <f>H77+I77+J77</f>
        <v>769480</v>
      </c>
      <c r="L77" s="21">
        <f>G77+K77</f>
        <v>102156790</v>
      </c>
      <c r="M77" s="22">
        <f>'Jun 2019 - ROO Table 3'!D77</f>
        <v>8286102.8799999999</v>
      </c>
      <c r="N77" s="22">
        <f>'Jun 2019 - ROO Table 3'!I77</f>
        <v>172979.120000002</v>
      </c>
      <c r="O77" s="22">
        <f>'Jun 2019 - ROO Table 3'!M77</f>
        <v>0</v>
      </c>
      <c r="P77" s="22">
        <f t="shared" ref="P77" si="33">N77+O77</f>
        <v>172979.120000002</v>
      </c>
      <c r="Q77" s="22">
        <f>+P77+M77</f>
        <v>8459082.0000000019</v>
      </c>
      <c r="S77" s="24"/>
      <c r="T77" s="24"/>
      <c r="U77" s="25"/>
    </row>
    <row r="78" spans="1:21" ht="15.75" customHeight="1">
      <c r="B78" s="1" t="s">
        <v>33</v>
      </c>
      <c r="D78" s="17">
        <f t="shared" ref="D78:Q78" si="34">SUM(D77:D77)</f>
        <v>103</v>
      </c>
      <c r="E78" s="17">
        <f t="shared" si="34"/>
        <v>-0.7083333333333286</v>
      </c>
      <c r="F78" s="17">
        <f t="shared" si="34"/>
        <v>102.29166666666667</v>
      </c>
      <c r="G78" s="17">
        <f t="shared" si="34"/>
        <v>101387310</v>
      </c>
      <c r="H78" s="17">
        <f t="shared" si="34"/>
        <v>0</v>
      </c>
      <c r="I78" s="17">
        <f t="shared" si="34"/>
        <v>769480</v>
      </c>
      <c r="J78" s="17">
        <f t="shared" si="34"/>
        <v>0</v>
      </c>
      <c r="K78" s="17">
        <f t="shared" si="34"/>
        <v>769480</v>
      </c>
      <c r="L78" s="18">
        <f t="shared" si="34"/>
        <v>102156790</v>
      </c>
      <c r="M78" s="19">
        <f t="shared" si="34"/>
        <v>8286102.8799999999</v>
      </c>
      <c r="N78" s="19">
        <f t="shared" si="34"/>
        <v>172979.120000002</v>
      </c>
      <c r="O78" s="19">
        <f t="shared" si="34"/>
        <v>0</v>
      </c>
      <c r="P78" s="19">
        <f t="shared" si="34"/>
        <v>172979.120000002</v>
      </c>
      <c r="Q78" s="19">
        <f t="shared" si="34"/>
        <v>8459082.0000000019</v>
      </c>
      <c r="S78" s="13"/>
      <c r="T78" s="13"/>
      <c r="U78" s="15"/>
    </row>
    <row r="79" spans="1:21" ht="15.75" customHeight="1">
      <c r="D79" s="17"/>
      <c r="E79" s="17"/>
      <c r="F79" s="17"/>
      <c r="G79" s="17"/>
      <c r="H79" s="17"/>
      <c r="I79" s="17"/>
      <c r="J79" s="13"/>
      <c r="K79" s="13"/>
      <c r="L79" s="14"/>
      <c r="M79" s="19"/>
      <c r="N79" s="19"/>
      <c r="O79" s="19"/>
      <c r="P79" s="19"/>
      <c r="Q79" s="13"/>
      <c r="S79" s="13"/>
      <c r="T79" s="13"/>
      <c r="U79" s="15"/>
    </row>
    <row r="80" spans="1:21" ht="15.75" customHeight="1">
      <c r="B80" s="176" t="s">
        <v>75</v>
      </c>
      <c r="C80" s="23"/>
      <c r="D80" s="17">
        <v>1</v>
      </c>
      <c r="E80" s="17">
        <f t="shared" ref="E80:E82" si="35">F80-D80</f>
        <v>0</v>
      </c>
      <c r="F80" s="17">
        <v>1</v>
      </c>
      <c r="G80" s="17">
        <v>2624625</v>
      </c>
      <c r="H80" s="17">
        <v>0</v>
      </c>
      <c r="I80" s="17">
        <v>5375</v>
      </c>
      <c r="J80" s="17">
        <v>0</v>
      </c>
      <c r="K80" s="17">
        <f>H80+I80+J80</f>
        <v>5375</v>
      </c>
      <c r="L80" s="18">
        <f>G80+K80</f>
        <v>2630000</v>
      </c>
      <c r="M80" s="19">
        <f>'Jun 2019 - ROO Table 3'!D80</f>
        <v>380222.11</v>
      </c>
      <c r="N80" s="19">
        <f>'Jun 2019 - ROO Table 3'!I80</f>
        <v>2466.8900000000435</v>
      </c>
      <c r="O80" s="19">
        <f>'Jun 2019 - ROO Table 3'!M80</f>
        <v>0</v>
      </c>
      <c r="P80" s="19">
        <f>N80+O80</f>
        <v>2466.8900000000435</v>
      </c>
      <c r="Q80" s="19">
        <f>+P80+M80</f>
        <v>382689.00000000006</v>
      </c>
      <c r="S80" s="13"/>
      <c r="T80" s="13"/>
      <c r="U80" s="15"/>
    </row>
    <row r="81" spans="2:21" ht="15.75" customHeight="1">
      <c r="B81" s="176" t="s">
        <v>67</v>
      </c>
      <c r="C81" s="23"/>
      <c r="D81" s="17">
        <v>28.25</v>
      </c>
      <c r="E81" s="17">
        <f t="shared" si="35"/>
        <v>-0.17676767676766758</v>
      </c>
      <c r="F81" s="17">
        <v>28.073232323232332</v>
      </c>
      <c r="G81" s="17">
        <v>202575950</v>
      </c>
      <c r="H81" s="17">
        <v>0</v>
      </c>
      <c r="I81" s="17">
        <v>-690100</v>
      </c>
      <c r="J81" s="17">
        <v>0</v>
      </c>
      <c r="K81" s="17">
        <f>H81+I81+J81</f>
        <v>-690100</v>
      </c>
      <c r="L81" s="18">
        <f>G81+K81</f>
        <v>201885850</v>
      </c>
      <c r="M81" s="19">
        <f>'Jun 2019 - ROO Table 3'!D81</f>
        <v>14588579.530000001</v>
      </c>
      <c r="N81" s="19">
        <f>'Jun 2019 - ROO Table 3'!I81</f>
        <v>62549.469999997484</v>
      </c>
      <c r="O81" s="19">
        <f>'Jun 2019 - ROO Table 3'!M81</f>
        <v>0</v>
      </c>
      <c r="P81" s="19">
        <f>N81+O81</f>
        <v>62549.469999997484</v>
      </c>
      <c r="Q81" s="19">
        <f>+P81+M81</f>
        <v>14651128.999999998</v>
      </c>
      <c r="S81" s="13"/>
      <c r="T81" s="13"/>
      <c r="U81" s="15"/>
    </row>
    <row r="82" spans="2:21" ht="15.75" customHeight="1">
      <c r="B82" s="176" t="s">
        <v>226</v>
      </c>
      <c r="C82" s="23"/>
      <c r="D82" s="20">
        <v>1</v>
      </c>
      <c r="E82" s="20">
        <f t="shared" si="35"/>
        <v>0</v>
      </c>
      <c r="F82" s="20">
        <v>1</v>
      </c>
      <c r="G82" s="20">
        <v>413046000</v>
      </c>
      <c r="H82" s="20">
        <v>0</v>
      </c>
      <c r="I82" s="20">
        <v>0</v>
      </c>
      <c r="J82" s="20">
        <v>0</v>
      </c>
      <c r="K82" s="20">
        <f>H82+I82+J82</f>
        <v>0</v>
      </c>
      <c r="L82" s="21">
        <f>G82+K82</f>
        <v>413046000</v>
      </c>
      <c r="M82" s="22">
        <f>'Jun 2019 - ROO Table 3'!D82</f>
        <v>24703958.579999998</v>
      </c>
      <c r="N82" s="22">
        <f>'Jun 2019 - ROO Table 3'!I82</f>
        <v>275187.42000000179</v>
      </c>
      <c r="O82" s="22">
        <f>'Jun 2019 - ROO Table 3'!M82</f>
        <v>0</v>
      </c>
      <c r="P82" s="22">
        <f t="shared" ref="P82" si="36">N82+O82</f>
        <v>275187.42000000179</v>
      </c>
      <c r="Q82" s="22">
        <f>+P82+M82</f>
        <v>24979146</v>
      </c>
      <c r="U82" s="15"/>
    </row>
    <row r="83" spans="2:21" ht="15.75" customHeight="1">
      <c r="B83" s="1" t="s">
        <v>33</v>
      </c>
      <c r="D83" s="17">
        <f t="shared" ref="D83:I83" si="37">SUM(D80:D82)</f>
        <v>30.25</v>
      </c>
      <c r="E83" s="17">
        <f t="shared" si="37"/>
        <v>-0.17676767676766758</v>
      </c>
      <c r="F83" s="17">
        <f t="shared" si="37"/>
        <v>30.073232323232332</v>
      </c>
      <c r="G83" s="17">
        <f t="shared" si="37"/>
        <v>618246575</v>
      </c>
      <c r="H83" s="17">
        <f t="shared" si="37"/>
        <v>0</v>
      </c>
      <c r="I83" s="17">
        <f t="shared" si="37"/>
        <v>-684725</v>
      </c>
      <c r="J83" s="17">
        <f t="shared" ref="J83:Q83" si="38">SUM(J80:J82)</f>
        <v>0</v>
      </c>
      <c r="K83" s="17">
        <f>H83+I83+J83</f>
        <v>-684725</v>
      </c>
      <c r="L83" s="18">
        <f>SUM(L80:L82)</f>
        <v>617561850</v>
      </c>
      <c r="M83" s="19">
        <f t="shared" si="38"/>
        <v>39672760.219999999</v>
      </c>
      <c r="N83" s="19">
        <f t="shared" si="38"/>
        <v>340203.77999999933</v>
      </c>
      <c r="O83" s="19">
        <f t="shared" si="38"/>
        <v>0</v>
      </c>
      <c r="P83" s="19">
        <f t="shared" si="38"/>
        <v>340203.77999999933</v>
      </c>
      <c r="Q83" s="19">
        <f t="shared" si="38"/>
        <v>40012964</v>
      </c>
      <c r="S83" s="13"/>
      <c r="T83" s="13"/>
      <c r="U83" s="15"/>
    </row>
    <row r="84" spans="2:21" ht="15.75" customHeight="1">
      <c r="D84" s="17"/>
      <c r="E84" s="17"/>
      <c r="F84" s="17"/>
      <c r="G84" s="17"/>
      <c r="H84" s="17"/>
      <c r="I84" s="17"/>
      <c r="J84" s="13"/>
      <c r="K84" s="17"/>
      <c r="L84" s="14"/>
      <c r="M84" s="19"/>
      <c r="N84" s="19"/>
      <c r="O84" s="19"/>
      <c r="P84" s="19"/>
      <c r="Q84" s="13"/>
      <c r="S84" s="13"/>
      <c r="T84" s="13"/>
      <c r="U84" s="15"/>
    </row>
    <row r="85" spans="2:21" ht="15.75" customHeight="1">
      <c r="B85" s="176" t="s">
        <v>69</v>
      </c>
      <c r="D85" s="20">
        <v>51</v>
      </c>
      <c r="E85" s="20">
        <f>F85-D85</f>
        <v>0</v>
      </c>
      <c r="F85" s="20">
        <v>51</v>
      </c>
      <c r="G85" s="20">
        <v>122864</v>
      </c>
      <c r="H85" s="20">
        <v>0</v>
      </c>
      <c r="I85" s="20">
        <v>244</v>
      </c>
      <c r="J85" s="20">
        <v>0</v>
      </c>
      <c r="K85" s="20">
        <f>H85+I85+J85</f>
        <v>244</v>
      </c>
      <c r="L85" s="21">
        <f>G85+K85</f>
        <v>123108</v>
      </c>
      <c r="M85" s="28">
        <f>'Jun 2019 - ROO Table 3'!D85</f>
        <v>16788.149999999998</v>
      </c>
      <c r="N85" s="22">
        <f>'Jun 2019 - ROO Table 3'!I85</f>
        <v>275.81557430294083</v>
      </c>
      <c r="O85" s="22">
        <f>'Jun 2019 - ROO Table 3'!M85</f>
        <v>0</v>
      </c>
      <c r="P85" s="22">
        <f t="shared" ref="P85" si="39">N85+O85</f>
        <v>275.81557430294083</v>
      </c>
      <c r="Q85" s="22">
        <f>+P85+M85</f>
        <v>17063.96557430294</v>
      </c>
      <c r="S85" s="13"/>
      <c r="T85" s="13"/>
      <c r="U85" s="15"/>
    </row>
    <row r="86" spans="2:21" ht="15.75" customHeight="1">
      <c r="B86" s="1" t="s">
        <v>33</v>
      </c>
      <c r="D86" s="17">
        <f t="shared" ref="D86:Q86" si="40">SUM(D85:D85)</f>
        <v>51</v>
      </c>
      <c r="E86" s="17">
        <f t="shared" si="40"/>
        <v>0</v>
      </c>
      <c r="F86" s="17">
        <f t="shared" si="40"/>
        <v>51</v>
      </c>
      <c r="G86" s="17">
        <f>SUM(G85:G85)</f>
        <v>122864</v>
      </c>
      <c r="H86" s="17">
        <f>SUM(H85:H85)</f>
        <v>0</v>
      </c>
      <c r="I86" s="17">
        <f>SUM(I85:I85)</f>
        <v>244</v>
      </c>
      <c r="J86" s="17">
        <f t="shared" si="40"/>
        <v>0</v>
      </c>
      <c r="K86" s="17">
        <f t="shared" si="40"/>
        <v>244</v>
      </c>
      <c r="L86" s="18">
        <f t="shared" si="40"/>
        <v>123108</v>
      </c>
      <c r="M86" s="19">
        <f t="shared" si="40"/>
        <v>16788.149999999998</v>
      </c>
      <c r="N86" s="19">
        <f t="shared" si="40"/>
        <v>275.81557430294083</v>
      </c>
      <c r="O86" s="19">
        <f t="shared" si="40"/>
        <v>0</v>
      </c>
      <c r="P86" s="19">
        <f>SUM(P85:P85)</f>
        <v>275.81557430294083</v>
      </c>
      <c r="Q86" s="19">
        <f t="shared" si="40"/>
        <v>17063.96557430294</v>
      </c>
      <c r="U86" s="15"/>
    </row>
    <row r="87" spans="2:21" ht="15.75" customHeight="1">
      <c r="D87" s="17"/>
      <c r="E87" s="17"/>
      <c r="F87" s="17"/>
      <c r="G87" s="17"/>
      <c r="H87" s="17"/>
      <c r="I87" s="17"/>
      <c r="J87" s="13" t="s">
        <v>65</v>
      </c>
      <c r="K87" s="13" t="s">
        <v>65</v>
      </c>
      <c r="L87" s="14" t="s">
        <v>65</v>
      </c>
      <c r="M87" s="19" t="s">
        <v>65</v>
      </c>
      <c r="N87" s="19"/>
      <c r="O87" s="19"/>
      <c r="P87" s="19"/>
      <c r="Q87" s="13"/>
      <c r="S87" s="13"/>
      <c r="T87" s="13"/>
      <c r="U87" s="15"/>
    </row>
    <row r="88" spans="2:21" s="23" customFormat="1" ht="15.75" customHeight="1">
      <c r="B88" s="1" t="s">
        <v>36</v>
      </c>
      <c r="D88" s="20">
        <v>0</v>
      </c>
      <c r="E88" s="20"/>
      <c r="F88" s="20"/>
      <c r="G88" s="20">
        <v>0</v>
      </c>
      <c r="H88" s="20"/>
      <c r="I88" s="20"/>
      <c r="J88" s="20">
        <v>0</v>
      </c>
      <c r="K88" s="17">
        <f>H88+J88</f>
        <v>0</v>
      </c>
      <c r="L88" s="21">
        <f>G88+K88</f>
        <v>0</v>
      </c>
      <c r="M88" s="22">
        <f>'Jun 2019 - ROO Table 3'!D88</f>
        <v>33490.409999999996</v>
      </c>
      <c r="N88" s="22">
        <f>'Jun 2019 - ROO Table 3'!I88</f>
        <v>0</v>
      </c>
      <c r="O88" s="22">
        <f>'Jun 2019 - ROO Table 3'!M88</f>
        <v>0</v>
      </c>
      <c r="P88" s="22">
        <f t="shared" ref="P88" si="41">N88+O88</f>
        <v>0</v>
      </c>
      <c r="Q88" s="22">
        <f>+P88+M88</f>
        <v>33490.409999999996</v>
      </c>
      <c r="S88" s="24"/>
      <c r="T88" s="24"/>
      <c r="U88" s="25"/>
    </row>
    <row r="89" spans="2:21" s="23" customFormat="1" ht="15.75" customHeight="1">
      <c r="B89" s="1"/>
      <c r="D89" s="20"/>
      <c r="E89" s="20"/>
      <c r="F89" s="20"/>
      <c r="G89" s="20"/>
      <c r="H89" s="20"/>
      <c r="I89" s="20"/>
      <c r="J89" s="20"/>
      <c r="K89" s="20"/>
      <c r="L89" s="21"/>
      <c r="M89" s="22"/>
      <c r="N89" s="22"/>
      <c r="O89" s="22"/>
      <c r="P89" s="22"/>
      <c r="Q89" s="22"/>
      <c r="S89" s="24"/>
      <c r="T89" s="24"/>
      <c r="U89" s="25"/>
    </row>
    <row r="90" spans="2:21" s="23" customFormat="1" ht="15.75" customHeight="1">
      <c r="B90" s="1" t="s">
        <v>294</v>
      </c>
      <c r="D90" s="20">
        <v>0</v>
      </c>
      <c r="E90" s="20"/>
      <c r="F90" s="20"/>
      <c r="G90" s="20">
        <v>0</v>
      </c>
      <c r="H90" s="20"/>
      <c r="I90" s="20"/>
      <c r="J90" s="20">
        <v>0</v>
      </c>
      <c r="K90" s="20">
        <f>J90</f>
        <v>0</v>
      </c>
      <c r="L90" s="21">
        <v>0</v>
      </c>
      <c r="M90" s="22">
        <f>'Jun 2019 - ROO Table 3'!D90</f>
        <v>0</v>
      </c>
      <c r="N90" s="22">
        <f>'Jun 2019 - ROO Table 3'!I90</f>
        <v>0</v>
      </c>
      <c r="O90" s="22">
        <f>'Jun 2019 - ROO Table 3'!M90</f>
        <v>0</v>
      </c>
      <c r="P90" s="22">
        <f t="shared" ref="P90:P96" si="42">N90+O90</f>
        <v>0</v>
      </c>
      <c r="Q90" s="22">
        <f t="shared" ref="Q90:Q96" si="43">+P90+M90</f>
        <v>0</v>
      </c>
      <c r="S90" s="24"/>
      <c r="T90" s="24"/>
      <c r="U90" s="25"/>
    </row>
    <row r="91" spans="2:21" ht="15.75" customHeight="1">
      <c r="B91" s="1" t="s">
        <v>40</v>
      </c>
      <c r="D91" s="20">
        <v>0</v>
      </c>
      <c r="E91" s="20"/>
      <c r="F91" s="20"/>
      <c r="G91" s="20">
        <v>0</v>
      </c>
      <c r="H91" s="20"/>
      <c r="I91" s="20"/>
      <c r="J91" s="20">
        <v>0</v>
      </c>
      <c r="K91" s="20">
        <f t="shared" ref="K91:K96" si="44">J91</f>
        <v>0</v>
      </c>
      <c r="L91" s="21">
        <v>0</v>
      </c>
      <c r="M91" s="19">
        <f>'Jun 2019 - ROO Table 3'!D91</f>
        <v>-3494192.64</v>
      </c>
      <c r="N91" s="19">
        <f>'Jun 2019 - ROO Table 3'!I91</f>
        <v>3494192.64</v>
      </c>
      <c r="O91" s="22">
        <f>'Jun 2019 - ROO Table 3'!M91</f>
        <v>0</v>
      </c>
      <c r="P91" s="22">
        <f t="shared" si="42"/>
        <v>3494192.64</v>
      </c>
      <c r="Q91" s="22">
        <f t="shared" si="43"/>
        <v>0</v>
      </c>
      <c r="S91" s="13"/>
      <c r="T91" s="13"/>
      <c r="U91" s="15"/>
    </row>
    <row r="92" spans="2:21" s="23" customFormat="1" ht="15.75" customHeight="1">
      <c r="B92" s="1" t="s">
        <v>48</v>
      </c>
      <c r="D92" s="20">
        <v>0</v>
      </c>
      <c r="E92" s="20"/>
      <c r="F92" s="20"/>
      <c r="G92" s="20">
        <v>0</v>
      </c>
      <c r="H92" s="20"/>
      <c r="I92" s="20"/>
      <c r="J92" s="20">
        <v>0</v>
      </c>
      <c r="K92" s="20">
        <f t="shared" si="44"/>
        <v>0</v>
      </c>
      <c r="L92" s="21">
        <f>G92+K92</f>
        <v>0</v>
      </c>
      <c r="M92" s="22">
        <f>'Jun 2019 - ROO Table 3'!D92</f>
        <v>1387644.67</v>
      </c>
      <c r="N92" s="22">
        <f>'Jun 2019 - ROO Table 3'!I92</f>
        <v>-1387644.67</v>
      </c>
      <c r="O92" s="22">
        <f>'Jun 2019 - ROO Table 3'!M92</f>
        <v>0</v>
      </c>
      <c r="P92" s="22">
        <f t="shared" si="42"/>
        <v>-1387644.67</v>
      </c>
      <c r="Q92" s="22">
        <f t="shared" si="43"/>
        <v>0</v>
      </c>
      <c r="S92" s="24"/>
      <c r="T92" s="24"/>
      <c r="U92" s="25"/>
    </row>
    <row r="93" spans="2:21" s="23" customFormat="1" ht="15.75" customHeight="1">
      <c r="B93" s="1" t="s">
        <v>50</v>
      </c>
      <c r="D93" s="20">
        <v>0</v>
      </c>
      <c r="E93" s="20"/>
      <c r="F93" s="20"/>
      <c r="G93" s="20">
        <v>0</v>
      </c>
      <c r="H93" s="20"/>
      <c r="I93" s="20"/>
      <c r="J93" s="20">
        <v>0</v>
      </c>
      <c r="K93" s="20">
        <f t="shared" si="44"/>
        <v>0</v>
      </c>
      <c r="L93" s="21">
        <f>G93+K93</f>
        <v>0</v>
      </c>
      <c r="M93" s="22">
        <f>'Jun 2019 - ROO Table 3'!D93</f>
        <v>20.78</v>
      </c>
      <c r="N93" s="22">
        <f>'Jun 2019 - ROO Table 3'!I93</f>
        <v>-20.78</v>
      </c>
      <c r="O93" s="22">
        <f>'Jun 2019 - ROO Table 3'!M93</f>
        <v>0</v>
      </c>
      <c r="P93" s="22">
        <f t="shared" si="42"/>
        <v>-20.78</v>
      </c>
      <c r="Q93" s="22">
        <f t="shared" si="43"/>
        <v>0</v>
      </c>
      <c r="S93" s="24"/>
      <c r="T93" s="24"/>
      <c r="U93" s="25"/>
    </row>
    <row r="94" spans="2:21" s="23" customFormat="1" ht="15.75" customHeight="1">
      <c r="B94" s="1" t="s">
        <v>78</v>
      </c>
      <c r="D94" s="20">
        <v>0</v>
      </c>
      <c r="E94" s="20"/>
      <c r="F94" s="20"/>
      <c r="G94" s="20">
        <v>0</v>
      </c>
      <c r="H94" s="20"/>
      <c r="I94" s="20"/>
      <c r="J94" s="20">
        <v>0</v>
      </c>
      <c r="K94" s="20">
        <f t="shared" si="44"/>
        <v>0</v>
      </c>
      <c r="L94" s="21">
        <f>G94+K94</f>
        <v>0</v>
      </c>
      <c r="M94" s="22">
        <f>'Jun 2019 - ROO Table 3'!D94</f>
        <v>-175.71</v>
      </c>
      <c r="N94" s="22">
        <f>'Jun 2019 - ROO Table 3'!I94</f>
        <v>175.71</v>
      </c>
      <c r="O94" s="22">
        <f>'Jun 2019 - ROO Table 3'!M94</f>
        <v>0</v>
      </c>
      <c r="P94" s="22">
        <f t="shared" si="42"/>
        <v>175.71</v>
      </c>
      <c r="Q94" s="22">
        <f t="shared" si="43"/>
        <v>0</v>
      </c>
      <c r="S94" s="24"/>
      <c r="T94" s="24"/>
      <c r="U94" s="25"/>
    </row>
    <row r="95" spans="2:21" s="23" customFormat="1" ht="15.75" customHeight="1">
      <c r="B95" s="1" t="s">
        <v>268</v>
      </c>
      <c r="D95" s="20">
        <v>0</v>
      </c>
      <c r="E95" s="20"/>
      <c r="F95" s="20"/>
      <c r="G95" s="20">
        <v>0</v>
      </c>
      <c r="H95" s="20"/>
      <c r="I95" s="20"/>
      <c r="J95" s="20">
        <v>0</v>
      </c>
      <c r="K95" s="20">
        <f t="shared" si="44"/>
        <v>0</v>
      </c>
      <c r="L95" s="21">
        <f>G95+K95</f>
        <v>0</v>
      </c>
      <c r="M95" s="22">
        <f>'Jun 2019 - ROO Table 3'!D95</f>
        <v>-1435848.99</v>
      </c>
      <c r="N95" s="22">
        <f>'Jun 2019 - ROO Table 3'!I95</f>
        <v>1435848.99</v>
      </c>
      <c r="O95" s="22">
        <f>'Jun 2019 - ROO Table 3'!M95</f>
        <v>0</v>
      </c>
      <c r="P95" s="22">
        <f t="shared" si="42"/>
        <v>1435848.99</v>
      </c>
      <c r="Q95" s="22">
        <f t="shared" si="43"/>
        <v>0</v>
      </c>
      <c r="S95" s="24"/>
      <c r="T95" s="24"/>
      <c r="U95" s="25"/>
    </row>
    <row r="96" spans="2:21" s="23" customFormat="1" ht="15.75" customHeight="1">
      <c r="B96" s="1" t="s">
        <v>295</v>
      </c>
      <c r="D96" s="20">
        <v>0</v>
      </c>
      <c r="E96" s="20"/>
      <c r="F96" s="20"/>
      <c r="G96" s="20">
        <v>0</v>
      </c>
      <c r="H96" s="20"/>
      <c r="I96" s="20"/>
      <c r="J96" s="20">
        <v>0</v>
      </c>
      <c r="K96" s="20">
        <f t="shared" si="44"/>
        <v>0</v>
      </c>
      <c r="L96" s="21">
        <f>G96+K96</f>
        <v>0</v>
      </c>
      <c r="M96" s="22">
        <f>'Jun 2019 - ROO Table 3'!D96</f>
        <v>48775.1</v>
      </c>
      <c r="N96" s="22">
        <f>'Jun 2019 - ROO Table 3'!I96</f>
        <v>-48775.1</v>
      </c>
      <c r="O96" s="22">
        <f>'Jun 2019 - ROO Table 3'!M96</f>
        <v>0</v>
      </c>
      <c r="P96" s="22">
        <f t="shared" si="42"/>
        <v>-48775.1</v>
      </c>
      <c r="Q96" s="22">
        <f t="shared" si="43"/>
        <v>0</v>
      </c>
      <c r="S96" s="24"/>
      <c r="T96" s="24"/>
      <c r="U96" s="25"/>
    </row>
    <row r="97" spans="1:21" ht="15.75" customHeight="1">
      <c r="D97" s="17"/>
      <c r="E97" s="17"/>
      <c r="F97" s="17"/>
      <c r="G97" s="17"/>
      <c r="H97" s="17"/>
      <c r="I97" s="17"/>
      <c r="J97" s="13"/>
      <c r="K97" s="13"/>
      <c r="L97" s="14"/>
      <c r="M97" s="19"/>
      <c r="N97" s="19"/>
      <c r="O97" s="19"/>
      <c r="P97" s="19"/>
      <c r="Q97" s="19"/>
      <c r="S97" s="13"/>
      <c r="T97" s="13"/>
      <c r="U97" s="15"/>
    </row>
    <row r="98" spans="1:21" s="23" customFormat="1" ht="15.75" customHeight="1">
      <c r="B98" s="1" t="s">
        <v>56</v>
      </c>
      <c r="D98" s="20">
        <v>0</v>
      </c>
      <c r="E98" s="20"/>
      <c r="F98" s="20"/>
      <c r="G98" s="20">
        <v>13782000</v>
      </c>
      <c r="H98" s="20">
        <v>0</v>
      </c>
      <c r="I98" s="20"/>
      <c r="J98" s="20">
        <v>0</v>
      </c>
      <c r="K98" s="20">
        <f>H98+I98+J98</f>
        <v>0</v>
      </c>
      <c r="L98" s="21">
        <f>G98+K98</f>
        <v>13782000</v>
      </c>
      <c r="M98" s="22">
        <f>'Jun 2019 - ROO Table 3'!D98</f>
        <v>301000</v>
      </c>
      <c r="N98" s="22">
        <f>'Jun 2019 - ROO Table 3'!I98</f>
        <v>0</v>
      </c>
      <c r="O98" s="22">
        <f>'Jun 2019 - ROO Table 3'!M98</f>
        <v>0</v>
      </c>
      <c r="P98" s="22">
        <f t="shared" ref="P98" si="45">N98+O98</f>
        <v>0</v>
      </c>
      <c r="Q98" s="22">
        <f>+P98+M98</f>
        <v>301000</v>
      </c>
      <c r="S98" s="24"/>
      <c r="T98" s="24"/>
      <c r="U98" s="25"/>
    </row>
    <row r="99" spans="1:21" ht="15.75" customHeight="1">
      <c r="B99" s="23"/>
      <c r="D99" s="17"/>
      <c r="E99" s="17"/>
      <c r="F99" s="17"/>
      <c r="G99" s="17"/>
      <c r="H99" s="17"/>
      <c r="I99" s="17"/>
      <c r="J99" s="13"/>
      <c r="K99" s="13"/>
      <c r="L99" s="14"/>
      <c r="M99" s="19"/>
      <c r="N99" s="19"/>
      <c r="O99" s="19"/>
      <c r="P99" s="19"/>
      <c r="Q99" s="13"/>
      <c r="S99" s="13"/>
      <c r="T99" s="13"/>
      <c r="U99" s="15"/>
    </row>
    <row r="100" spans="1:21" ht="15.75" customHeight="1">
      <c r="B100" s="29" t="s">
        <v>6</v>
      </c>
      <c r="C100" s="30"/>
      <c r="D100" s="32">
        <f t="shared" ref="D100:Q100" si="46">+D75+D78+D83+D86+D88+SUM(D90:D98)</f>
        <v>561.75</v>
      </c>
      <c r="E100" s="32">
        <f>+E75+E78+E83+E86+E88+SUM(E90:E98)</f>
        <v>-4.0281565656564364</v>
      </c>
      <c r="F100" s="32">
        <f t="shared" si="46"/>
        <v>557.72184343434355</v>
      </c>
      <c r="G100" s="32">
        <f t="shared" si="46"/>
        <v>749630726</v>
      </c>
      <c r="H100" s="32">
        <f t="shared" si="46"/>
        <v>0</v>
      </c>
      <c r="I100" s="32">
        <f t="shared" si="46"/>
        <v>136255</v>
      </c>
      <c r="J100" s="32">
        <f t="shared" si="46"/>
        <v>0</v>
      </c>
      <c r="K100" s="32">
        <f t="shared" si="46"/>
        <v>136255</v>
      </c>
      <c r="L100" s="32">
        <f t="shared" si="46"/>
        <v>749766981</v>
      </c>
      <c r="M100" s="35">
        <f t="shared" si="46"/>
        <v>46327302.749999993</v>
      </c>
      <c r="N100" s="35">
        <f t="shared" si="46"/>
        <v>4036193.6255743047</v>
      </c>
      <c r="O100" s="35">
        <f t="shared" si="46"/>
        <v>0</v>
      </c>
      <c r="P100" s="35">
        <f t="shared" si="46"/>
        <v>4036193.6255743047</v>
      </c>
      <c r="Q100" s="35">
        <f t="shared" si="46"/>
        <v>50363496.375574298</v>
      </c>
      <c r="S100" s="13"/>
      <c r="T100" s="13"/>
      <c r="U100" s="15"/>
    </row>
    <row r="101" spans="1:21" ht="15.75" customHeight="1">
      <c r="D101" s="17" t="s">
        <v>65</v>
      </c>
      <c r="E101" s="17"/>
      <c r="F101" s="17"/>
      <c r="G101" s="17"/>
      <c r="H101" s="17"/>
      <c r="I101" s="17"/>
      <c r="J101" s="13"/>
      <c r="K101" s="13"/>
      <c r="L101" s="14"/>
      <c r="M101" s="19" t="s">
        <v>65</v>
      </c>
      <c r="N101" s="13"/>
      <c r="O101" s="13"/>
      <c r="P101" s="13"/>
      <c r="Q101" s="13"/>
      <c r="S101" s="13"/>
      <c r="T101" s="13"/>
      <c r="U101" s="15"/>
    </row>
    <row r="102" spans="1:21" ht="15.75" customHeight="1">
      <c r="A102" s="10" t="s">
        <v>79</v>
      </c>
      <c r="B102" s="176"/>
      <c r="D102" s="17"/>
      <c r="E102" s="17"/>
      <c r="F102" s="17"/>
      <c r="G102" s="17"/>
      <c r="H102" s="17"/>
      <c r="I102" s="17"/>
      <c r="J102" s="13"/>
      <c r="K102" s="13"/>
      <c r="L102" s="14"/>
      <c r="M102" s="19"/>
      <c r="N102" s="19"/>
      <c r="O102" s="19"/>
      <c r="P102" s="19"/>
      <c r="Q102" s="19"/>
      <c r="U102" s="15"/>
    </row>
    <row r="103" spans="1:21" ht="15.75" customHeight="1">
      <c r="A103" s="10"/>
      <c r="B103" s="176"/>
      <c r="D103" s="17"/>
      <c r="E103" s="17"/>
      <c r="F103" s="17"/>
      <c r="G103" s="17"/>
      <c r="H103" s="17"/>
      <c r="I103" s="17"/>
      <c r="J103" s="13"/>
      <c r="K103" s="13"/>
      <c r="L103" s="14"/>
      <c r="M103" s="19"/>
      <c r="N103" s="19"/>
      <c r="O103" s="19"/>
      <c r="P103" s="19"/>
      <c r="Q103" s="19"/>
      <c r="U103" s="15"/>
    </row>
    <row r="104" spans="1:21" ht="15.75" customHeight="1">
      <c r="B104" s="176" t="s">
        <v>81</v>
      </c>
      <c r="D104" s="17">
        <v>2873.3333333333335</v>
      </c>
      <c r="E104" s="17">
        <f t="shared" ref="E104:E105" si="47">F104-D104</f>
        <v>66.751640572746965</v>
      </c>
      <c r="F104" s="17">
        <v>2940.0849739060804</v>
      </c>
      <c r="G104" s="17">
        <v>99183957</v>
      </c>
      <c r="H104" s="17">
        <v>0</v>
      </c>
      <c r="I104" s="17">
        <v>-1117006</v>
      </c>
      <c r="J104" s="17">
        <v>-2371115.1598000005</v>
      </c>
      <c r="K104" s="17">
        <f>H104+I104+J104</f>
        <v>-3488121.1598000005</v>
      </c>
      <c r="L104" s="18">
        <f>G104+K104</f>
        <v>95695835.840200007</v>
      </c>
      <c r="M104" s="19">
        <f>'Jun 2019 - ROO Table 3'!D104</f>
        <v>8446189.7500000019</v>
      </c>
      <c r="N104" s="19">
        <f>'Jun 2019 - ROO Table 3'!I104</f>
        <v>167763.24496039358</v>
      </c>
      <c r="O104" s="19">
        <f>'Jun 2019 - ROO Table 3'!M104</f>
        <v>5.0396059523336589E-3</v>
      </c>
      <c r="P104" s="19">
        <f>N104+O104</f>
        <v>167763.24999999953</v>
      </c>
      <c r="Q104" s="19">
        <f>+P104+M104</f>
        <v>8613953.0000000019</v>
      </c>
      <c r="S104" s="13"/>
      <c r="T104" s="13"/>
      <c r="U104" s="15"/>
    </row>
    <row r="105" spans="1:21" ht="15.75" customHeight="1">
      <c r="B105" s="176" t="s">
        <v>82</v>
      </c>
      <c r="D105" s="20">
        <v>2290.1666666666665</v>
      </c>
      <c r="E105" s="20">
        <f t="shared" si="47"/>
        <v>-94.555020982040787</v>
      </c>
      <c r="F105" s="20">
        <v>2195.6116456846257</v>
      </c>
      <c r="G105" s="20">
        <v>59314194</v>
      </c>
      <c r="H105" s="20">
        <v>0</v>
      </c>
      <c r="I105" s="20">
        <v>1040768</v>
      </c>
      <c r="J105" s="20">
        <v>0</v>
      </c>
      <c r="K105" s="20">
        <f>H105+I105+J105</f>
        <v>1040768</v>
      </c>
      <c r="L105" s="21">
        <f>G105+K105</f>
        <v>60354962</v>
      </c>
      <c r="M105" s="28">
        <f>'Jun 2019 - ROO Table 3'!D105</f>
        <v>5499999.0899999999</v>
      </c>
      <c r="N105" s="22">
        <f>'Jun 2019 - ROO Table 3'!I105</f>
        <v>-122103.08999999975</v>
      </c>
      <c r="O105" s="22">
        <f>'Jun 2019 - ROO Table 3'!M105</f>
        <v>0</v>
      </c>
      <c r="P105" s="22">
        <f t="shared" ref="P105" si="48">N105+O105</f>
        <v>-122103.08999999975</v>
      </c>
      <c r="Q105" s="22">
        <f>+P105+M105</f>
        <v>5377896</v>
      </c>
      <c r="S105" s="13"/>
      <c r="T105" s="13"/>
      <c r="U105" s="15"/>
    </row>
    <row r="106" spans="1:21" ht="15.75" customHeight="1">
      <c r="B106" s="1" t="s">
        <v>33</v>
      </c>
      <c r="D106" s="17">
        <f t="shared" ref="D106:I106" si="49">SUM(D104:D105)</f>
        <v>5163.5</v>
      </c>
      <c r="E106" s="17">
        <f t="shared" si="49"/>
        <v>-27.803380409293823</v>
      </c>
      <c r="F106" s="17">
        <f t="shared" si="49"/>
        <v>5135.6966195907062</v>
      </c>
      <c r="G106" s="17">
        <f t="shared" si="49"/>
        <v>158498151</v>
      </c>
      <c r="H106" s="17">
        <f t="shared" si="49"/>
        <v>0</v>
      </c>
      <c r="I106" s="17">
        <f t="shared" si="49"/>
        <v>-76238</v>
      </c>
      <c r="J106" s="17">
        <f t="shared" ref="J106:Q106" si="50">SUM(J104:J105)</f>
        <v>-2371115.1598000005</v>
      </c>
      <c r="K106" s="17">
        <f>SUM(K104:K105)</f>
        <v>-2447353.1598000005</v>
      </c>
      <c r="L106" s="18">
        <f>SUM(L104:L105)</f>
        <v>156050797.84020001</v>
      </c>
      <c r="M106" s="19">
        <f t="shared" si="50"/>
        <v>13946188.840000002</v>
      </c>
      <c r="N106" s="19">
        <f t="shared" si="50"/>
        <v>45660.154960393833</v>
      </c>
      <c r="O106" s="19">
        <f>SUM(O104:O105)</f>
        <v>5.0396059523336589E-3</v>
      </c>
      <c r="P106" s="19">
        <f>SUM(P104:P105)</f>
        <v>45660.159999999785</v>
      </c>
      <c r="Q106" s="19">
        <f t="shared" si="50"/>
        <v>13991849.000000002</v>
      </c>
      <c r="S106" s="13"/>
      <c r="T106" s="13"/>
      <c r="U106" s="15"/>
    </row>
    <row r="107" spans="1:21" s="23" customFormat="1" ht="15.75" customHeight="1">
      <c r="A107" s="1"/>
      <c r="B107" s="1"/>
      <c r="C107" s="1"/>
      <c r="D107" s="17"/>
      <c r="E107" s="17"/>
      <c r="F107" s="17"/>
      <c r="G107" s="17"/>
      <c r="H107" s="17"/>
      <c r="I107" s="17"/>
      <c r="J107" s="13" t="s">
        <v>65</v>
      </c>
      <c r="K107" s="13" t="s">
        <v>65</v>
      </c>
      <c r="L107" s="14" t="s">
        <v>65</v>
      </c>
      <c r="M107" s="19" t="s">
        <v>65</v>
      </c>
      <c r="N107" s="19" t="s">
        <v>65</v>
      </c>
      <c r="O107" s="19" t="s">
        <v>65</v>
      </c>
      <c r="P107" s="19"/>
      <c r="Q107" s="13"/>
      <c r="R107" s="23" t="s">
        <v>65</v>
      </c>
      <c r="S107" s="24"/>
      <c r="T107" s="24"/>
      <c r="U107" s="25"/>
    </row>
    <row r="108" spans="1:21" s="23" customFormat="1" ht="15.75" customHeight="1">
      <c r="B108" s="1" t="s">
        <v>36</v>
      </c>
      <c r="D108" s="20">
        <v>0</v>
      </c>
      <c r="E108" s="20"/>
      <c r="F108" s="20"/>
      <c r="G108" s="20">
        <v>0</v>
      </c>
      <c r="H108" s="20"/>
      <c r="I108" s="20"/>
      <c r="J108" s="20">
        <v>0</v>
      </c>
      <c r="K108" s="20">
        <f>J108</f>
        <v>0</v>
      </c>
      <c r="L108" s="21">
        <f>G108+K108</f>
        <v>0</v>
      </c>
      <c r="M108" s="22">
        <f>'Jun 2019 - ROO Table 3'!D108</f>
        <v>210968.67</v>
      </c>
      <c r="N108" s="22">
        <f>'Jun 2019 - ROO Table 3'!I108</f>
        <v>0</v>
      </c>
      <c r="O108" s="22">
        <f>'Jun 2019 - ROO Table 3'!M108</f>
        <v>0</v>
      </c>
      <c r="P108" s="22">
        <f t="shared" ref="P108" si="51">N108+O108</f>
        <v>0</v>
      </c>
      <c r="Q108" s="22">
        <f>+P108+M108</f>
        <v>210968.67</v>
      </c>
      <c r="S108" s="24"/>
      <c r="T108" s="24"/>
      <c r="U108" s="25"/>
    </row>
    <row r="109" spans="1:21" s="23" customFormat="1" ht="15.75" customHeight="1">
      <c r="B109" s="1"/>
      <c r="D109" s="20"/>
      <c r="E109" s="20"/>
      <c r="F109" s="20"/>
      <c r="G109" s="20"/>
      <c r="H109" s="20"/>
      <c r="I109" s="20"/>
      <c r="J109" s="20"/>
      <c r="K109" s="20"/>
      <c r="L109" s="21"/>
      <c r="M109" s="22"/>
      <c r="N109" s="22"/>
      <c r="O109" s="22"/>
      <c r="P109" s="22"/>
      <c r="Q109" s="22"/>
      <c r="S109" s="24"/>
      <c r="T109" s="24"/>
      <c r="U109" s="25"/>
    </row>
    <row r="110" spans="1:21" s="23" customFormat="1" ht="15.75" customHeight="1">
      <c r="B110" s="1" t="s">
        <v>84</v>
      </c>
      <c r="D110" s="20">
        <v>0</v>
      </c>
      <c r="E110" s="20"/>
      <c r="F110" s="20"/>
      <c r="G110" s="20">
        <v>0</v>
      </c>
      <c r="H110" s="20"/>
      <c r="I110" s="20"/>
      <c r="J110" s="20">
        <v>0</v>
      </c>
      <c r="K110" s="20">
        <f>J110</f>
        <v>0</v>
      </c>
      <c r="L110" s="21">
        <v>0</v>
      </c>
      <c r="M110" s="22">
        <f>'Jun 2019 - ROO Table 3'!D110</f>
        <v>122000</v>
      </c>
      <c r="N110" s="22">
        <f>'Jun 2019 - ROO Table 3'!I110</f>
        <v>-122000</v>
      </c>
      <c r="O110" s="22">
        <f>'Jun 2019 - ROO Table 3'!M110</f>
        <v>0</v>
      </c>
      <c r="P110" s="22">
        <f t="shared" ref="P110:P118" si="52">N110+O110</f>
        <v>-122000</v>
      </c>
      <c r="Q110" s="22">
        <f t="shared" ref="Q110:Q118" si="53">+P110+M110</f>
        <v>0</v>
      </c>
      <c r="S110" s="24"/>
      <c r="T110" s="24"/>
      <c r="U110" s="25"/>
    </row>
    <row r="111" spans="1:21" s="23" customFormat="1" ht="15.75" customHeight="1">
      <c r="B111" s="1" t="s">
        <v>38</v>
      </c>
      <c r="D111" s="20">
        <v>0</v>
      </c>
      <c r="E111" s="20"/>
      <c r="F111" s="20"/>
      <c r="G111" s="20">
        <v>0</v>
      </c>
      <c r="H111" s="20"/>
      <c r="I111" s="20"/>
      <c r="J111" s="20">
        <v>0</v>
      </c>
      <c r="K111" s="20">
        <f t="shared" ref="K111:K118" si="54">J111</f>
        <v>0</v>
      </c>
      <c r="L111" s="21">
        <v>0</v>
      </c>
      <c r="M111" s="22">
        <f>'Jun 2019 - ROO Table 3'!D111</f>
        <v>6120.75</v>
      </c>
      <c r="N111" s="22">
        <f>'Jun 2019 - ROO Table 3'!I111</f>
        <v>-6120.75</v>
      </c>
      <c r="O111" s="22">
        <f>'Jun 2019 - ROO Table 3'!M111</f>
        <v>0</v>
      </c>
      <c r="P111" s="22">
        <f t="shared" si="52"/>
        <v>-6120.75</v>
      </c>
      <c r="Q111" s="22">
        <f t="shared" si="53"/>
        <v>0</v>
      </c>
      <c r="S111" s="24"/>
      <c r="T111" s="24"/>
      <c r="U111" s="25"/>
    </row>
    <row r="112" spans="1:21" ht="15.75" customHeight="1">
      <c r="B112" s="1" t="s">
        <v>40</v>
      </c>
      <c r="D112" s="20">
        <v>0</v>
      </c>
      <c r="E112" s="20"/>
      <c r="F112" s="20"/>
      <c r="G112" s="20">
        <v>0</v>
      </c>
      <c r="H112" s="20"/>
      <c r="I112" s="20"/>
      <c r="J112" s="20">
        <v>0</v>
      </c>
      <c r="K112" s="20">
        <f t="shared" si="54"/>
        <v>0</v>
      </c>
      <c r="L112" s="21">
        <v>0</v>
      </c>
      <c r="M112" s="19">
        <f>'Jun 2019 - ROO Table 3'!D112</f>
        <v>-1087001.44</v>
      </c>
      <c r="N112" s="19">
        <f>'Jun 2019 - ROO Table 3'!I112</f>
        <v>1087001.44</v>
      </c>
      <c r="O112" s="22">
        <f>'Jun 2019 - ROO Table 3'!M112</f>
        <v>0</v>
      </c>
      <c r="P112" s="22">
        <f t="shared" si="52"/>
        <v>1087001.44</v>
      </c>
      <c r="Q112" s="22">
        <f t="shared" si="53"/>
        <v>0</v>
      </c>
      <c r="S112" s="13"/>
      <c r="T112" s="13"/>
      <c r="U112" s="15"/>
    </row>
    <row r="113" spans="1:21" s="23" customFormat="1" ht="15.75" customHeight="1">
      <c r="B113" s="1" t="s">
        <v>44</v>
      </c>
      <c r="D113" s="20">
        <v>0</v>
      </c>
      <c r="E113" s="20"/>
      <c r="F113" s="20"/>
      <c r="G113" s="20">
        <v>0</v>
      </c>
      <c r="H113" s="20"/>
      <c r="I113" s="20"/>
      <c r="J113" s="20">
        <v>0</v>
      </c>
      <c r="K113" s="20">
        <f t="shared" si="54"/>
        <v>0</v>
      </c>
      <c r="L113" s="21">
        <f t="shared" ref="L113:L118" si="55">G113+K113</f>
        <v>0</v>
      </c>
      <c r="M113" s="22">
        <f>'Jun 2019 - ROO Table 3'!D113</f>
        <v>459273.54</v>
      </c>
      <c r="N113" s="22">
        <f>'Jun 2019 - ROO Table 3'!I113</f>
        <v>-459273.54</v>
      </c>
      <c r="O113" s="22">
        <f>'Jun 2019 - ROO Table 3'!M113</f>
        <v>0</v>
      </c>
      <c r="P113" s="22">
        <f t="shared" si="52"/>
        <v>-459273.54</v>
      </c>
      <c r="Q113" s="22">
        <f t="shared" si="53"/>
        <v>0</v>
      </c>
      <c r="S113" s="24"/>
      <c r="T113" s="24"/>
      <c r="U113" s="25"/>
    </row>
    <row r="114" spans="1:21" s="23" customFormat="1" ht="15.75" customHeight="1">
      <c r="B114" s="1" t="s">
        <v>46</v>
      </c>
      <c r="D114" s="20">
        <v>0</v>
      </c>
      <c r="E114" s="20"/>
      <c r="F114" s="20"/>
      <c r="G114" s="20">
        <v>0</v>
      </c>
      <c r="H114" s="20"/>
      <c r="I114" s="20"/>
      <c r="J114" s="20">
        <v>0</v>
      </c>
      <c r="K114" s="20">
        <f t="shared" si="54"/>
        <v>0</v>
      </c>
      <c r="L114" s="21">
        <f t="shared" si="55"/>
        <v>0</v>
      </c>
      <c r="M114" s="22">
        <f>'Jun 2019 - ROO Table 3'!D114</f>
        <v>273.93</v>
      </c>
      <c r="N114" s="22">
        <f>'Jun 2019 - ROO Table 3'!I114</f>
        <v>-273.93</v>
      </c>
      <c r="O114" s="22">
        <f>'Jun 2019 - ROO Table 3'!M114</f>
        <v>0</v>
      </c>
      <c r="P114" s="22">
        <f t="shared" si="52"/>
        <v>-273.93</v>
      </c>
      <c r="Q114" s="22">
        <f t="shared" si="53"/>
        <v>0</v>
      </c>
      <c r="S114" s="24"/>
      <c r="T114" s="24"/>
      <c r="U114" s="25"/>
    </row>
    <row r="115" spans="1:21" s="23" customFormat="1" ht="15.75" customHeight="1">
      <c r="B115" s="1" t="s">
        <v>78</v>
      </c>
      <c r="D115" s="20">
        <v>0</v>
      </c>
      <c r="E115" s="20"/>
      <c r="F115" s="20"/>
      <c r="G115" s="20">
        <v>0</v>
      </c>
      <c r="H115" s="20"/>
      <c r="I115" s="20"/>
      <c r="J115" s="20">
        <v>0</v>
      </c>
      <c r="K115" s="20">
        <f t="shared" si="54"/>
        <v>0</v>
      </c>
      <c r="L115" s="21">
        <f t="shared" si="55"/>
        <v>0</v>
      </c>
      <c r="M115" s="22">
        <f>'Jun 2019 - ROO Table 3'!D115</f>
        <v>-18799.510000000002</v>
      </c>
      <c r="N115" s="22">
        <f>'Jun 2019 - ROO Table 3'!I115</f>
        <v>18799.510000000002</v>
      </c>
      <c r="O115" s="22">
        <f>'Jun 2019 - ROO Table 3'!M115</f>
        <v>0</v>
      </c>
      <c r="P115" s="22">
        <f t="shared" si="52"/>
        <v>18799.510000000002</v>
      </c>
      <c r="Q115" s="22">
        <f t="shared" si="53"/>
        <v>0</v>
      </c>
      <c r="S115" s="24"/>
      <c r="T115" s="24"/>
      <c r="U115" s="25"/>
    </row>
    <row r="116" spans="1:21" s="23" customFormat="1" ht="15.75" customHeight="1">
      <c r="B116" s="1" t="s">
        <v>295</v>
      </c>
      <c r="D116" s="20">
        <v>0</v>
      </c>
      <c r="E116" s="20"/>
      <c r="F116" s="20"/>
      <c r="G116" s="20">
        <v>0</v>
      </c>
      <c r="H116" s="20"/>
      <c r="I116" s="20"/>
      <c r="J116" s="20">
        <v>0</v>
      </c>
      <c r="K116" s="20">
        <f t="shared" si="54"/>
        <v>0</v>
      </c>
      <c r="L116" s="21">
        <f t="shared" si="55"/>
        <v>0</v>
      </c>
      <c r="M116" s="22">
        <f>'Jun 2019 - ROO Table 3'!D116</f>
        <v>8521.43</v>
      </c>
      <c r="N116" s="22">
        <f>'Jun 2019 - ROO Table 3'!I116</f>
        <v>-8521.43</v>
      </c>
      <c r="O116" s="22">
        <f>'Jun 2019 - ROO Table 3'!M116</f>
        <v>0</v>
      </c>
      <c r="P116" s="22">
        <f t="shared" si="52"/>
        <v>-8521.43</v>
      </c>
      <c r="Q116" s="22">
        <f t="shared" si="53"/>
        <v>0</v>
      </c>
      <c r="S116" s="24"/>
      <c r="T116" s="24"/>
      <c r="U116" s="25"/>
    </row>
    <row r="117" spans="1:21" s="23" customFormat="1" ht="15.75" customHeight="1">
      <c r="B117" s="1" t="s">
        <v>296</v>
      </c>
      <c r="D117" s="20">
        <v>0</v>
      </c>
      <c r="E117" s="20"/>
      <c r="F117" s="20"/>
      <c r="G117" s="20">
        <v>0</v>
      </c>
      <c r="H117" s="20"/>
      <c r="I117" s="20"/>
      <c r="J117" s="20">
        <v>0</v>
      </c>
      <c r="K117" s="20">
        <f t="shared" si="54"/>
        <v>0</v>
      </c>
      <c r="L117" s="21">
        <f t="shared" si="55"/>
        <v>0</v>
      </c>
      <c r="M117" s="22">
        <f>'Jun 2019 - ROO Table 3'!D117</f>
        <v>-657528.82000000007</v>
      </c>
      <c r="N117" s="22">
        <f>'Jun 2019 - ROO Table 3'!I117</f>
        <v>657528.82000000007</v>
      </c>
      <c r="O117" s="22">
        <f>'Jun 2019 - ROO Table 3'!M118</f>
        <v>0</v>
      </c>
      <c r="P117" s="22">
        <f t="shared" si="52"/>
        <v>657528.82000000007</v>
      </c>
      <c r="Q117" s="22">
        <f t="shared" si="53"/>
        <v>0</v>
      </c>
      <c r="S117" s="24"/>
      <c r="T117" s="24"/>
      <c r="U117" s="25"/>
    </row>
    <row r="118" spans="1:21" s="23" customFormat="1" ht="15.75" customHeight="1">
      <c r="B118" s="1" t="s">
        <v>86</v>
      </c>
      <c r="D118" s="20">
        <v>0</v>
      </c>
      <c r="E118" s="20"/>
      <c r="F118" s="20"/>
      <c r="G118" s="20">
        <v>0</v>
      </c>
      <c r="H118" s="20"/>
      <c r="I118" s="20"/>
      <c r="J118" s="20">
        <v>0</v>
      </c>
      <c r="K118" s="20">
        <f t="shared" si="54"/>
        <v>0</v>
      </c>
      <c r="L118" s="21">
        <f t="shared" si="55"/>
        <v>0</v>
      </c>
      <c r="M118" s="22">
        <f>'Jun 2019 - ROO Table 3'!D118</f>
        <v>112995.67</v>
      </c>
      <c r="N118" s="22">
        <f>'Jun 2019 - ROO Table 3'!I118</f>
        <v>-112995.67</v>
      </c>
      <c r="O118" s="22">
        <f>'Jun 2019 - ROO Table 3'!M119</f>
        <v>0</v>
      </c>
      <c r="P118" s="22">
        <f t="shared" si="52"/>
        <v>-112995.67</v>
      </c>
      <c r="Q118" s="22">
        <f t="shared" si="53"/>
        <v>0</v>
      </c>
      <c r="S118" s="24"/>
      <c r="T118" s="24"/>
      <c r="U118" s="25"/>
    </row>
    <row r="119" spans="1:21" ht="15.75" customHeight="1">
      <c r="D119" s="17"/>
      <c r="E119" s="17"/>
      <c r="F119" s="17"/>
      <c r="G119" s="17"/>
      <c r="H119" s="17"/>
      <c r="I119" s="17"/>
      <c r="J119" s="13"/>
      <c r="K119" s="13"/>
      <c r="L119" s="14"/>
      <c r="M119" s="19"/>
      <c r="N119" s="19"/>
      <c r="O119" s="19"/>
      <c r="P119" s="19"/>
      <c r="Q119" s="19"/>
      <c r="S119" s="13"/>
      <c r="T119" s="13"/>
      <c r="U119" s="15"/>
    </row>
    <row r="120" spans="1:21" s="23" customFormat="1" ht="15.75" customHeight="1">
      <c r="B120" s="1" t="s">
        <v>56</v>
      </c>
      <c r="D120" s="20">
        <v>0</v>
      </c>
      <c r="E120" s="20"/>
      <c r="F120" s="20"/>
      <c r="G120" s="20">
        <v>8745000</v>
      </c>
      <c r="H120" s="20">
        <v>0</v>
      </c>
      <c r="I120" s="20"/>
      <c r="J120" s="20">
        <v>0</v>
      </c>
      <c r="K120" s="20">
        <f>H120+I120+J120</f>
        <v>0</v>
      </c>
      <c r="L120" s="21">
        <f>G120+K120</f>
        <v>8745000</v>
      </c>
      <c r="M120" s="22">
        <f>'Jun 2019 - ROO Table 3'!D120</f>
        <v>1173000</v>
      </c>
      <c r="N120" s="22">
        <f>'Jun 2019 - ROO Table 3'!I120</f>
        <v>0</v>
      </c>
      <c r="O120" s="22">
        <f>'Jun 2019 - ROO Table 3'!M120</f>
        <v>0</v>
      </c>
      <c r="P120" s="22">
        <f t="shared" ref="P120" si="56">N120+O120</f>
        <v>0</v>
      </c>
      <c r="Q120" s="22">
        <f>+P120+M120</f>
        <v>1173000</v>
      </c>
      <c r="S120" s="24"/>
      <c r="T120" s="24"/>
      <c r="U120" s="25"/>
    </row>
    <row r="121" spans="1:21" ht="15.75" customHeight="1">
      <c r="B121" s="176"/>
      <c r="D121" s="17"/>
      <c r="E121" s="17"/>
      <c r="F121" s="17"/>
      <c r="G121" s="17"/>
      <c r="H121" s="17"/>
      <c r="I121" s="17"/>
      <c r="J121" s="17"/>
      <c r="K121" s="17"/>
      <c r="L121" s="18"/>
      <c r="M121" s="19"/>
      <c r="N121" s="19"/>
      <c r="O121" s="19"/>
      <c r="P121" s="19"/>
      <c r="Q121" s="19"/>
      <c r="S121" s="13"/>
      <c r="T121" s="13"/>
      <c r="U121" s="15"/>
    </row>
    <row r="122" spans="1:21" ht="15.75" customHeight="1">
      <c r="B122" s="29" t="s">
        <v>6</v>
      </c>
      <c r="C122" s="30"/>
      <c r="D122" s="32">
        <f t="shared" ref="D122:Q122" si="57">D106+D108+SUM(D110:D120)</f>
        <v>5163.5</v>
      </c>
      <c r="E122" s="32">
        <f t="shared" si="57"/>
        <v>-27.803380409293823</v>
      </c>
      <c r="F122" s="32">
        <f t="shared" si="57"/>
        <v>5135.6966195907062</v>
      </c>
      <c r="G122" s="32">
        <f>G106+G108+SUM(G110:G120)</f>
        <v>167243151</v>
      </c>
      <c r="H122" s="32">
        <f>H106+H108+SUM(H110:H120)</f>
        <v>0</v>
      </c>
      <c r="I122" s="32">
        <f>I106+I108+SUM(I110:I120)</f>
        <v>-76238</v>
      </c>
      <c r="J122" s="32">
        <f t="shared" si="57"/>
        <v>-2371115.1598000005</v>
      </c>
      <c r="K122" s="32">
        <f t="shared" si="57"/>
        <v>-2447353.1598000005</v>
      </c>
      <c r="L122" s="32">
        <f t="shared" si="57"/>
        <v>164795797.84020001</v>
      </c>
      <c r="M122" s="35">
        <f t="shared" si="57"/>
        <v>14276013.060000002</v>
      </c>
      <c r="N122" s="35">
        <f t="shared" si="57"/>
        <v>1099804.6049603941</v>
      </c>
      <c r="O122" s="35">
        <f t="shared" si="57"/>
        <v>5.0396059523336589E-3</v>
      </c>
      <c r="P122" s="35">
        <f t="shared" si="57"/>
        <v>1099804.6099999999</v>
      </c>
      <c r="Q122" s="35">
        <f t="shared" si="57"/>
        <v>15375817.670000002</v>
      </c>
      <c r="S122" s="13"/>
      <c r="T122" s="13"/>
      <c r="U122" s="15"/>
    </row>
    <row r="123" spans="1:21" ht="15.75" customHeight="1">
      <c r="B123" s="176"/>
      <c r="D123" s="17"/>
      <c r="E123" s="17"/>
      <c r="F123" s="17"/>
      <c r="G123" s="17"/>
      <c r="H123" s="17"/>
      <c r="I123" s="17"/>
      <c r="J123" s="17"/>
      <c r="K123" s="17"/>
      <c r="L123" s="18"/>
      <c r="M123" s="19"/>
      <c r="N123" s="19"/>
      <c r="O123" s="19"/>
      <c r="P123" s="19"/>
      <c r="Q123" s="19"/>
      <c r="S123" s="13"/>
      <c r="T123" s="13"/>
      <c r="U123" s="15"/>
    </row>
    <row r="124" spans="1:21" ht="15.75" customHeight="1">
      <c r="A124" s="10" t="s">
        <v>88</v>
      </c>
      <c r="B124" s="176"/>
      <c r="D124" s="17"/>
      <c r="E124" s="17"/>
      <c r="F124" s="17"/>
      <c r="G124" s="17"/>
      <c r="H124" s="17"/>
      <c r="I124" s="17"/>
      <c r="J124" s="13"/>
      <c r="K124" s="13"/>
      <c r="L124" s="14"/>
      <c r="M124" s="19"/>
      <c r="N124" s="19"/>
      <c r="O124" s="19"/>
      <c r="P124" s="19"/>
      <c r="Q124" s="19"/>
      <c r="U124" s="15"/>
    </row>
    <row r="125" spans="1:21" ht="15.75" customHeight="1">
      <c r="A125" s="10"/>
      <c r="B125" s="176"/>
      <c r="D125" s="17"/>
      <c r="E125" s="17"/>
      <c r="F125" s="17"/>
      <c r="G125" s="17"/>
      <c r="H125" s="17"/>
      <c r="I125" s="17"/>
      <c r="J125" s="13"/>
      <c r="K125" s="13"/>
      <c r="L125" s="14"/>
      <c r="M125" s="19"/>
      <c r="N125" s="19"/>
      <c r="O125" s="19"/>
      <c r="P125" s="19"/>
      <c r="Q125" s="19"/>
      <c r="U125" s="15"/>
    </row>
    <row r="126" spans="1:21" ht="15.75" customHeight="1">
      <c r="B126" s="176" t="s">
        <v>90</v>
      </c>
      <c r="D126" s="17">
        <v>13.583333333333334</v>
      </c>
      <c r="E126" s="17">
        <f t="shared" ref="E126:E131" si="58">F126-D126</f>
        <v>0.41666666666666607</v>
      </c>
      <c r="F126" s="17">
        <v>14</v>
      </c>
      <c r="G126" s="17">
        <v>141214</v>
      </c>
      <c r="H126" s="17">
        <v>0</v>
      </c>
      <c r="I126" s="17">
        <v>-353.89471154799463</v>
      </c>
      <c r="J126" s="17">
        <v>0</v>
      </c>
      <c r="K126" s="17">
        <f t="shared" ref="K126:K131" si="59">H126+I126+J126</f>
        <v>-353.89471154799463</v>
      </c>
      <c r="L126" s="18">
        <f t="shared" ref="L126:L131" si="60">G126+K126</f>
        <v>140860.105288452</v>
      </c>
      <c r="M126" s="19">
        <f>'Jun 2019 - ROO Table 3'!D126</f>
        <v>30476.03</v>
      </c>
      <c r="N126" s="19">
        <f>'Jun 2019 - ROO Table 3'!I126</f>
        <v>-60.966934324902809</v>
      </c>
      <c r="O126" s="19">
        <f>'Jun 2019 - ROO Table 3'!M126</f>
        <v>0</v>
      </c>
      <c r="P126" s="19">
        <f>N126+O126</f>
        <v>-60.966934324902809</v>
      </c>
      <c r="Q126" s="19">
        <f t="shared" ref="Q126:Q132" si="61">+P126+M126</f>
        <v>30415.063065675095</v>
      </c>
      <c r="S126" s="13"/>
      <c r="T126" s="13"/>
      <c r="U126" s="15"/>
    </row>
    <row r="127" spans="1:21" ht="15.75" customHeight="1">
      <c r="B127" s="176" t="s">
        <v>91</v>
      </c>
      <c r="D127" s="17">
        <v>120</v>
      </c>
      <c r="E127" s="17">
        <f t="shared" si="58"/>
        <v>0.25</v>
      </c>
      <c r="F127" s="17">
        <v>120.25</v>
      </c>
      <c r="G127" s="17">
        <v>2957358</v>
      </c>
      <c r="H127" s="17">
        <v>0</v>
      </c>
      <c r="I127" s="17">
        <v>519.7353539727078</v>
      </c>
      <c r="J127" s="17">
        <v>0</v>
      </c>
      <c r="K127" s="17">
        <f t="shared" si="59"/>
        <v>519.7353539727078</v>
      </c>
      <c r="L127" s="18">
        <f t="shared" si="60"/>
        <v>2957877.7353539728</v>
      </c>
      <c r="M127" s="19">
        <f>'Jun 2019 - ROO Table 3'!D127</f>
        <v>213592.21</v>
      </c>
      <c r="N127" s="19">
        <f>'Jun 2019 - ROO Table 3'!I127</f>
        <v>1481.7631758424714</v>
      </c>
      <c r="O127" s="19">
        <f>'Jun 2019 - ROO Table 3'!M127</f>
        <v>0</v>
      </c>
      <c r="P127" s="19">
        <f t="shared" ref="P127:P132" si="62">N127+O127</f>
        <v>1481.7631758424714</v>
      </c>
      <c r="Q127" s="19">
        <f t="shared" si="61"/>
        <v>215073.97317584246</v>
      </c>
      <c r="S127" s="13"/>
      <c r="T127" s="13"/>
      <c r="U127" s="15"/>
    </row>
    <row r="128" spans="1:21" ht="15.75" customHeight="1">
      <c r="B128" s="176" t="s">
        <v>93</v>
      </c>
      <c r="D128" s="17">
        <v>112.25</v>
      </c>
      <c r="E128" s="17">
        <f t="shared" si="58"/>
        <v>0.1666666666666714</v>
      </c>
      <c r="F128" s="17">
        <v>112.41666666666667</v>
      </c>
      <c r="G128" s="17">
        <v>738432</v>
      </c>
      <c r="H128" s="17">
        <v>0</v>
      </c>
      <c r="I128" s="17">
        <v>-413</v>
      </c>
      <c r="J128" s="17">
        <v>0</v>
      </c>
      <c r="K128" s="17">
        <f t="shared" si="59"/>
        <v>-413</v>
      </c>
      <c r="L128" s="18">
        <f t="shared" si="60"/>
        <v>738019</v>
      </c>
      <c r="M128" s="19">
        <f>'Jun 2019 - ROO Table 3'!D128</f>
        <v>53026.42</v>
      </c>
      <c r="N128" s="19">
        <f>'Jun 2019 - ROO Table 3'!I128</f>
        <v>221.58000000000061</v>
      </c>
      <c r="O128" s="19">
        <f>'Jun 2019 - ROO Table 3'!M128</f>
        <v>0</v>
      </c>
      <c r="P128" s="19">
        <f t="shared" si="62"/>
        <v>221.58000000000061</v>
      </c>
      <c r="Q128" s="19">
        <f t="shared" si="61"/>
        <v>53248</v>
      </c>
      <c r="S128" s="13"/>
      <c r="T128" s="13"/>
      <c r="U128" s="15"/>
    </row>
    <row r="129" spans="2:21" ht="15.75" customHeight="1">
      <c r="B129" s="176" t="s">
        <v>95</v>
      </c>
      <c r="D129" s="17">
        <v>219.75</v>
      </c>
      <c r="E129" s="17">
        <f t="shared" si="58"/>
        <v>24.25</v>
      </c>
      <c r="F129" s="17">
        <v>244</v>
      </c>
      <c r="G129" s="17">
        <v>3588894</v>
      </c>
      <c r="H129" s="17">
        <v>0</v>
      </c>
      <c r="I129" s="17">
        <v>33056.385719038612</v>
      </c>
      <c r="J129" s="17">
        <v>0</v>
      </c>
      <c r="K129" s="17">
        <f t="shared" si="59"/>
        <v>33056.385719038612</v>
      </c>
      <c r="L129" s="18">
        <f t="shared" si="60"/>
        <v>3621950.3857190385</v>
      </c>
      <c r="M129" s="19">
        <f>'Jun 2019 - ROO Table 3'!D129</f>
        <v>792436.5</v>
      </c>
      <c r="N129" s="19">
        <f>'Jun 2019 - ROO Table 3'!I129</f>
        <v>9417.5000000000618</v>
      </c>
      <c r="O129" s="19">
        <f>'Jun 2019 - ROO Table 3'!M129</f>
        <v>0</v>
      </c>
      <c r="P129" s="19">
        <f t="shared" si="62"/>
        <v>9417.5000000000618</v>
      </c>
      <c r="Q129" s="19">
        <f t="shared" si="61"/>
        <v>801854.00000000012</v>
      </c>
      <c r="S129" s="13"/>
      <c r="T129" s="13"/>
      <c r="U129" s="15"/>
    </row>
    <row r="130" spans="2:21" s="23" customFormat="1" ht="15.75" customHeight="1">
      <c r="B130" s="176" t="s">
        <v>96</v>
      </c>
      <c r="D130" s="17">
        <v>35.166666666666664</v>
      </c>
      <c r="E130" s="17">
        <f t="shared" si="58"/>
        <v>-3</v>
      </c>
      <c r="F130" s="17">
        <v>32.166666666666664</v>
      </c>
      <c r="G130" s="17">
        <v>1459809</v>
      </c>
      <c r="H130" s="17">
        <v>0</v>
      </c>
      <c r="I130" s="17">
        <v>9895.1535796304233</v>
      </c>
      <c r="J130" s="17">
        <v>0</v>
      </c>
      <c r="K130" s="17">
        <f t="shared" si="59"/>
        <v>9895.1535796304233</v>
      </c>
      <c r="L130" s="18">
        <f t="shared" si="60"/>
        <v>1469704.1535796304</v>
      </c>
      <c r="M130" s="19">
        <f>'Jun 2019 - ROO Table 3'!D130</f>
        <v>190062.82</v>
      </c>
      <c r="N130" s="19">
        <f>'Jun 2019 - ROO Table 3'!I130</f>
        <v>1286.1799999999844</v>
      </c>
      <c r="O130" s="19">
        <f>'Jun 2019 - ROO Table 3'!M130</f>
        <v>0</v>
      </c>
      <c r="P130" s="19">
        <f t="shared" si="62"/>
        <v>1286.1799999999844</v>
      </c>
      <c r="Q130" s="19">
        <f t="shared" si="61"/>
        <v>191349</v>
      </c>
      <c r="S130" s="24"/>
      <c r="T130" s="24"/>
      <c r="U130" s="25"/>
    </row>
    <row r="131" spans="2:21" s="23" customFormat="1" ht="15.75" customHeight="1">
      <c r="B131" s="176" t="s">
        <v>97</v>
      </c>
      <c r="D131" s="20">
        <v>0</v>
      </c>
      <c r="E131" s="20">
        <f t="shared" si="58"/>
        <v>0</v>
      </c>
      <c r="F131" s="20">
        <v>0</v>
      </c>
      <c r="G131" s="20">
        <v>0</v>
      </c>
      <c r="H131" s="20">
        <v>0</v>
      </c>
      <c r="I131" s="20">
        <v>0</v>
      </c>
      <c r="J131" s="20">
        <v>0</v>
      </c>
      <c r="K131" s="20">
        <f t="shared" si="59"/>
        <v>0</v>
      </c>
      <c r="L131" s="21">
        <f t="shared" si="60"/>
        <v>0</v>
      </c>
      <c r="M131" s="22">
        <f>'Jun 2019 - ROO Table 3'!D131</f>
        <v>0</v>
      </c>
      <c r="N131" s="22">
        <f>'Jun 2019 - ROO Table 3'!I131</f>
        <v>0</v>
      </c>
      <c r="O131" s="22">
        <f>'Jun 2019 - ROO Table 3'!M131</f>
        <v>0</v>
      </c>
      <c r="P131" s="22">
        <f t="shared" si="62"/>
        <v>0</v>
      </c>
      <c r="Q131" s="22">
        <f t="shared" si="61"/>
        <v>0</v>
      </c>
      <c r="S131" s="24"/>
      <c r="T131" s="24"/>
      <c r="U131" s="25"/>
    </row>
    <row r="132" spans="2:21" ht="15.75" customHeight="1">
      <c r="B132" s="1" t="s">
        <v>98</v>
      </c>
      <c r="D132" s="17">
        <f t="shared" ref="D132:N132" si="63">SUM(D126:D131)</f>
        <v>500.75000000000006</v>
      </c>
      <c r="E132" s="17">
        <f t="shared" si="63"/>
        <v>22.083333333333336</v>
      </c>
      <c r="F132" s="17">
        <f t="shared" si="63"/>
        <v>522.83333333333337</v>
      </c>
      <c r="G132" s="17">
        <f t="shared" si="63"/>
        <v>8885707</v>
      </c>
      <c r="H132" s="17">
        <f t="shared" si="63"/>
        <v>0</v>
      </c>
      <c r="I132" s="17">
        <f t="shared" si="63"/>
        <v>42704.37994109375</v>
      </c>
      <c r="J132" s="17">
        <f t="shared" si="63"/>
        <v>0</v>
      </c>
      <c r="K132" s="17">
        <f t="shared" si="63"/>
        <v>42704.37994109375</v>
      </c>
      <c r="L132" s="18">
        <f t="shared" si="63"/>
        <v>8928411.3799410928</v>
      </c>
      <c r="M132" s="19">
        <f t="shared" si="63"/>
        <v>1279593.98</v>
      </c>
      <c r="N132" s="19">
        <f t="shared" si="63"/>
        <v>12346.056241517615</v>
      </c>
      <c r="O132" s="19">
        <f t="shared" ref="O132" si="64">SUM(O126:O131)</f>
        <v>0</v>
      </c>
      <c r="P132" s="19">
        <f t="shared" si="62"/>
        <v>12346.056241517615</v>
      </c>
      <c r="Q132" s="19">
        <f t="shared" si="61"/>
        <v>1291940.0362415176</v>
      </c>
      <c r="S132" s="13"/>
      <c r="T132" s="13"/>
      <c r="U132" s="15"/>
    </row>
    <row r="133" spans="2:21" ht="15.75" customHeight="1">
      <c r="D133" s="17"/>
      <c r="E133" s="17"/>
      <c r="F133" s="17"/>
      <c r="G133" s="17"/>
      <c r="H133" s="17"/>
      <c r="I133" s="17"/>
      <c r="J133" s="13"/>
      <c r="K133" s="13"/>
      <c r="L133" s="14"/>
      <c r="M133" s="19"/>
      <c r="N133" s="19"/>
      <c r="O133" s="19"/>
      <c r="P133" s="19"/>
      <c r="Q133" s="19"/>
      <c r="S133" s="13"/>
      <c r="T133" s="13"/>
      <c r="U133" s="15"/>
    </row>
    <row r="134" spans="2:21" ht="15.75" customHeight="1">
      <c r="B134" s="176" t="s">
        <v>36</v>
      </c>
      <c r="D134" s="20">
        <v>0</v>
      </c>
      <c r="E134" s="20"/>
      <c r="F134" s="20"/>
      <c r="G134" s="20">
        <v>0</v>
      </c>
      <c r="H134" s="20"/>
      <c r="I134" s="20"/>
      <c r="J134" s="20">
        <v>0</v>
      </c>
      <c r="K134" s="20">
        <f>J134</f>
        <v>0</v>
      </c>
      <c r="L134" s="21">
        <f>G134+K134</f>
        <v>0</v>
      </c>
      <c r="M134" s="22">
        <f>'Jun 2019 - ROO Table 3'!D134</f>
        <v>90.84</v>
      </c>
      <c r="N134" s="22">
        <f>'Jun 2019 - ROO Table 3'!I134</f>
        <v>0</v>
      </c>
      <c r="O134" s="22">
        <f>'Jun 2019 - ROO Table 3'!M134</f>
        <v>0</v>
      </c>
      <c r="P134" s="22">
        <f t="shared" ref="P134" si="65">N134+O134</f>
        <v>0</v>
      </c>
      <c r="Q134" s="22">
        <f>+P134+M134</f>
        <v>90.84</v>
      </c>
      <c r="S134" s="13"/>
      <c r="T134" s="13"/>
      <c r="U134" s="15"/>
    </row>
    <row r="135" spans="2:21" ht="15.75" customHeight="1">
      <c r="B135" s="176"/>
      <c r="D135" s="20"/>
      <c r="E135" s="20"/>
      <c r="F135" s="20"/>
      <c r="G135" s="20"/>
      <c r="H135" s="20"/>
      <c r="I135" s="20"/>
      <c r="J135" s="20"/>
      <c r="K135" s="20"/>
      <c r="L135" s="21"/>
      <c r="M135" s="22"/>
      <c r="N135" s="22"/>
      <c r="O135" s="22"/>
      <c r="P135" s="22"/>
      <c r="Q135" s="22"/>
      <c r="S135" s="13"/>
      <c r="T135" s="13"/>
      <c r="U135" s="15"/>
    </row>
    <row r="136" spans="2:21" ht="15.75" customHeight="1">
      <c r="B136" s="1" t="s">
        <v>38</v>
      </c>
      <c r="D136" s="20">
        <v>0</v>
      </c>
      <c r="E136" s="20"/>
      <c r="F136" s="20"/>
      <c r="G136" s="20">
        <v>0</v>
      </c>
      <c r="H136" s="20"/>
      <c r="I136" s="20"/>
      <c r="J136" s="20">
        <v>0</v>
      </c>
      <c r="K136" s="20">
        <f>J136</f>
        <v>0</v>
      </c>
      <c r="L136" s="21">
        <v>0</v>
      </c>
      <c r="M136" s="22">
        <f>'Jun 2019 - ROO Table 3'!D136</f>
        <v>0</v>
      </c>
      <c r="N136" s="22">
        <f>'Jun 2019 - ROO Table 3'!F136</f>
        <v>0</v>
      </c>
      <c r="O136" s="22">
        <f>'Jun 2019 - ROO Table 3'!M136</f>
        <v>0</v>
      </c>
      <c r="P136" s="22">
        <f t="shared" ref="P136:P138" si="66">N136+O136</f>
        <v>0</v>
      </c>
      <c r="Q136" s="22">
        <f>+P136+M136</f>
        <v>0</v>
      </c>
      <c r="S136" s="13"/>
      <c r="T136" s="13"/>
      <c r="U136" s="15"/>
    </row>
    <row r="137" spans="2:21" ht="15.75" customHeight="1">
      <c r="B137" s="1" t="s">
        <v>40</v>
      </c>
      <c r="D137" s="20">
        <v>0</v>
      </c>
      <c r="E137" s="20"/>
      <c r="F137" s="20"/>
      <c r="G137" s="20">
        <v>0</v>
      </c>
      <c r="H137" s="20"/>
      <c r="I137" s="20"/>
      <c r="J137" s="20">
        <v>0</v>
      </c>
      <c r="K137" s="20">
        <f>J137</f>
        <v>0</v>
      </c>
      <c r="L137" s="21">
        <v>0</v>
      </c>
      <c r="M137" s="22">
        <f>'Jun 2019 - ROO Table 3'!D137</f>
        <v>-57713.93</v>
      </c>
      <c r="N137" s="22">
        <f>'Jun 2019 - ROO Table 3'!F137</f>
        <v>57713.93</v>
      </c>
      <c r="O137" s="22">
        <f>'Jun 2019 - ROO Table 3'!M137</f>
        <v>0</v>
      </c>
      <c r="P137" s="22">
        <f t="shared" si="66"/>
        <v>57713.93</v>
      </c>
      <c r="Q137" s="22">
        <f>+P137+M137</f>
        <v>0</v>
      </c>
      <c r="S137" s="13"/>
      <c r="T137" s="13"/>
      <c r="U137" s="15"/>
    </row>
    <row r="138" spans="2:21" ht="15.75" customHeight="1">
      <c r="B138" s="1" t="s">
        <v>44</v>
      </c>
      <c r="D138" s="20">
        <v>0</v>
      </c>
      <c r="E138" s="20"/>
      <c r="F138" s="20"/>
      <c r="G138" s="20">
        <v>0</v>
      </c>
      <c r="H138" s="20"/>
      <c r="I138" s="20"/>
      <c r="J138" s="20">
        <v>0</v>
      </c>
      <c r="K138" s="20">
        <f>J138</f>
        <v>0</v>
      </c>
      <c r="L138" s="21">
        <f>G138+K138</f>
        <v>0</v>
      </c>
      <c r="M138" s="22">
        <f>'Jun 2019 - ROO Table 3'!D138</f>
        <v>23415.399999999998</v>
      </c>
      <c r="N138" s="22">
        <f>'Jun 2019 - ROO Table 3'!I138</f>
        <v>-23415.399999999998</v>
      </c>
      <c r="O138" s="22">
        <f>'Jun 2019 - ROO Table 3'!M138</f>
        <v>0</v>
      </c>
      <c r="P138" s="22">
        <f t="shared" si="66"/>
        <v>-23415.399999999998</v>
      </c>
      <c r="Q138" s="22">
        <f>+P138+M138</f>
        <v>0</v>
      </c>
      <c r="S138" s="13"/>
      <c r="T138" s="13"/>
      <c r="U138" s="15"/>
    </row>
    <row r="139" spans="2:21" ht="15.75" customHeight="1">
      <c r="B139" s="23"/>
      <c r="D139" s="17"/>
      <c r="E139" s="17"/>
      <c r="F139" s="17"/>
      <c r="G139" s="17"/>
      <c r="H139" s="17"/>
      <c r="I139" s="17"/>
      <c r="J139" s="13"/>
      <c r="K139" s="13"/>
      <c r="L139" s="14"/>
      <c r="M139" s="19"/>
      <c r="N139" s="19"/>
      <c r="O139" s="19"/>
      <c r="P139" s="19"/>
      <c r="Q139" s="13"/>
      <c r="S139" s="13"/>
      <c r="T139" s="13"/>
      <c r="U139" s="15"/>
    </row>
    <row r="140" spans="2:21" s="23" customFormat="1" ht="15.75" customHeight="1">
      <c r="B140" s="1" t="s">
        <v>56</v>
      </c>
      <c r="D140" s="20">
        <v>0</v>
      </c>
      <c r="E140" s="20"/>
      <c r="F140" s="20"/>
      <c r="G140" s="20">
        <v>241000</v>
      </c>
      <c r="H140" s="20">
        <v>0</v>
      </c>
      <c r="I140" s="20"/>
      <c r="J140" s="20">
        <v>0</v>
      </c>
      <c r="K140" s="20">
        <f>H140+I140+J140</f>
        <v>0</v>
      </c>
      <c r="L140" s="21">
        <f>G140+K140</f>
        <v>241000</v>
      </c>
      <c r="M140" s="22">
        <f>'Jun 2019 - ROO Table 3'!D140</f>
        <v>20000</v>
      </c>
      <c r="N140" s="22">
        <f>'Jun 2019 - ROO Table 3'!I140</f>
        <v>0</v>
      </c>
      <c r="O140" s="22">
        <f>'Jun 2019 - ROO Table 3'!M140</f>
        <v>0</v>
      </c>
      <c r="P140" s="22">
        <f t="shared" ref="P140" si="67">N140+O140</f>
        <v>0</v>
      </c>
      <c r="Q140" s="22">
        <f>+P140+M140</f>
        <v>20000</v>
      </c>
      <c r="S140" s="24"/>
      <c r="T140" s="24"/>
      <c r="U140" s="25"/>
    </row>
    <row r="141" spans="2:21" ht="15.75" customHeight="1">
      <c r="B141" s="23"/>
      <c r="D141" s="17"/>
      <c r="E141" s="17"/>
      <c r="F141" s="17"/>
      <c r="G141" s="17"/>
      <c r="H141" s="17"/>
      <c r="I141" s="17"/>
      <c r="J141" s="13"/>
      <c r="K141" s="13"/>
      <c r="L141" s="14"/>
      <c r="M141" s="19"/>
      <c r="N141" s="19"/>
      <c r="O141" s="19"/>
      <c r="P141" s="19"/>
      <c r="Q141" s="13"/>
      <c r="S141" s="13"/>
      <c r="T141" s="13"/>
      <c r="U141" s="15"/>
    </row>
    <row r="142" spans="2:21" ht="15.75" customHeight="1">
      <c r="B142" s="29" t="s">
        <v>6</v>
      </c>
      <c r="C142" s="30"/>
      <c r="D142" s="32">
        <f t="shared" ref="D142:Q142" si="68">D132+D134+SUM(D136:D140)</f>
        <v>500.75000000000006</v>
      </c>
      <c r="E142" s="32">
        <f t="shared" si="68"/>
        <v>22.083333333333336</v>
      </c>
      <c r="F142" s="32">
        <f t="shared" si="68"/>
        <v>522.83333333333337</v>
      </c>
      <c r="G142" s="32">
        <f t="shared" si="68"/>
        <v>9126707</v>
      </c>
      <c r="H142" s="32">
        <f t="shared" si="68"/>
        <v>0</v>
      </c>
      <c r="I142" s="32">
        <f t="shared" si="68"/>
        <v>42704.37994109375</v>
      </c>
      <c r="J142" s="32">
        <f t="shared" si="68"/>
        <v>0</v>
      </c>
      <c r="K142" s="32">
        <f t="shared" si="68"/>
        <v>42704.37994109375</v>
      </c>
      <c r="L142" s="32">
        <f t="shared" si="68"/>
        <v>9169411.3799410928</v>
      </c>
      <c r="M142" s="35">
        <f t="shared" si="68"/>
        <v>1265386.29</v>
      </c>
      <c r="N142" s="35">
        <f t="shared" si="68"/>
        <v>46644.586241517616</v>
      </c>
      <c r="O142" s="35">
        <f t="shared" si="68"/>
        <v>0</v>
      </c>
      <c r="P142" s="35">
        <f t="shared" si="68"/>
        <v>46644.586241517616</v>
      </c>
      <c r="Q142" s="35">
        <f t="shared" si="68"/>
        <v>1312030.8762415177</v>
      </c>
      <c r="S142" s="13"/>
      <c r="T142" s="13"/>
      <c r="U142" s="15"/>
    </row>
    <row r="143" spans="2:21" ht="15.75" customHeight="1">
      <c r="D143" s="17" t="s">
        <v>65</v>
      </c>
      <c r="E143" s="17"/>
      <c r="F143" s="17"/>
      <c r="G143" s="17"/>
      <c r="H143" s="17"/>
      <c r="I143" s="17"/>
      <c r="J143" s="13"/>
      <c r="K143" s="13"/>
      <c r="L143" s="14"/>
      <c r="M143" s="19" t="s">
        <v>65</v>
      </c>
      <c r="N143" s="13"/>
      <c r="O143" s="13"/>
      <c r="P143" s="13"/>
      <c r="Q143" s="13"/>
      <c r="S143" s="13"/>
      <c r="T143" s="13"/>
      <c r="U143" s="15"/>
    </row>
    <row r="144" spans="2:21" ht="15.75" customHeight="1" thickBot="1">
      <c r="D144" s="17"/>
      <c r="E144" s="17"/>
      <c r="F144" s="17"/>
      <c r="G144" s="17"/>
      <c r="H144" s="17"/>
      <c r="I144" s="17"/>
      <c r="J144" s="13"/>
      <c r="K144" s="13"/>
      <c r="L144" s="14"/>
      <c r="M144" s="19"/>
      <c r="N144" s="13"/>
      <c r="O144" s="13"/>
      <c r="P144" s="13"/>
      <c r="Q144" s="13" t="s">
        <v>65</v>
      </c>
      <c r="S144" s="13"/>
      <c r="T144" s="13"/>
      <c r="U144" s="15"/>
    </row>
    <row r="145" spans="1:21" s="43" customFormat="1" ht="15.75" customHeight="1" thickTop="1" thickBot="1">
      <c r="A145" s="38"/>
      <c r="B145" s="39" t="s">
        <v>6</v>
      </c>
      <c r="C145" s="40"/>
      <c r="D145" s="41">
        <f t="shared" ref="D145:Q145" si="69">D38+D69+D100+D122+D142</f>
        <v>137161.33333333331</v>
      </c>
      <c r="E145" s="41">
        <f t="shared" si="69"/>
        <v>-291.03402883154052</v>
      </c>
      <c r="F145" s="41">
        <f t="shared" si="69"/>
        <v>136870.29930450182</v>
      </c>
      <c r="G145" s="41">
        <f t="shared" si="69"/>
        <v>4107500610</v>
      </c>
      <c r="H145" s="41">
        <f t="shared" si="69"/>
        <v>0</v>
      </c>
      <c r="I145" s="41">
        <f t="shared" si="69"/>
        <v>734959.03366104281</v>
      </c>
      <c r="J145" s="41">
        <f t="shared" si="69"/>
        <v>-77101942.939099997</v>
      </c>
      <c r="K145" s="41">
        <f t="shared" si="69"/>
        <v>-76366983.905438945</v>
      </c>
      <c r="L145" s="179">
        <f t="shared" si="69"/>
        <v>4031133626.0945606</v>
      </c>
      <c r="M145" s="42">
        <f t="shared" si="69"/>
        <v>322988711.03000003</v>
      </c>
      <c r="N145" s="42">
        <f t="shared" si="69"/>
        <v>26417892.630773373</v>
      </c>
      <c r="O145" s="42">
        <f t="shared" si="69"/>
        <v>0.28534264946938492</v>
      </c>
      <c r="P145" s="42">
        <f t="shared" si="69"/>
        <v>26417892.916116025</v>
      </c>
      <c r="Q145" s="42">
        <f t="shared" si="69"/>
        <v>349406603.94611609</v>
      </c>
      <c r="S145" s="44"/>
      <c r="T145" s="44"/>
      <c r="U145" s="45"/>
    </row>
    <row r="146" spans="1:21" ht="15.75" customHeight="1" thickTop="1">
      <c r="L146" s="46" t="s">
        <v>65</v>
      </c>
      <c r="M146" s="19" t="s">
        <v>65</v>
      </c>
      <c r="N146" s="1" t="s">
        <v>65</v>
      </c>
      <c r="Q146" s="19" t="s">
        <v>65</v>
      </c>
    </row>
    <row r="147" spans="1:21" ht="15.75" customHeight="1">
      <c r="G147" s="17"/>
      <c r="H147" s="17"/>
      <c r="I147" s="17"/>
      <c r="L147" s="17" t="s">
        <v>65</v>
      </c>
      <c r="M147" s="19" t="s">
        <v>65</v>
      </c>
      <c r="N147" s="19"/>
      <c r="P147" s="17"/>
    </row>
    <row r="148" spans="1:21" ht="15.75" customHeight="1">
      <c r="B148" s="47" t="s">
        <v>99</v>
      </c>
      <c r="F148" s="1" t="s">
        <v>65</v>
      </c>
      <c r="G148" s="17"/>
      <c r="H148" s="17"/>
      <c r="I148" s="17"/>
      <c r="P148" s="19"/>
    </row>
    <row r="149" spans="1:21" ht="15.75" customHeight="1">
      <c r="B149" s="47" t="s">
        <v>100</v>
      </c>
    </row>
    <row r="150" spans="1:21" ht="15.75" customHeight="1">
      <c r="B150" s="48" t="s">
        <v>297</v>
      </c>
    </row>
    <row r="151" spans="1:21" ht="15.75" customHeight="1"/>
    <row r="152" spans="1:21" ht="15.75" customHeight="1">
      <c r="B152" s="48"/>
    </row>
  </sheetData>
  <printOptions horizontalCentered="1"/>
  <pageMargins left="0.5" right="0.5" top="1" bottom="1" header="0.5" footer="0.5"/>
  <pageSetup scale="51" fitToHeight="0" orientation="landscape" r:id="rId1"/>
  <headerFooter alignWithMargins="0">
    <oddFooter>&amp;LPrepared by Pricing &amp;D&amp;CPage &amp;P of &amp;N&amp;R&amp;F&amp;A</oddFooter>
  </headerFooter>
  <rowBreaks count="1" manualBreakCount="1">
    <brk id="101" max="12"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1AFD8832A41AB47866693DE5BD16858" ma:contentTypeVersion="36" ma:contentTypeDescription="" ma:contentTypeScope="" ma:versionID="8a94dd94bd8b9a40e1c515bb62681d0b">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2021-07-07T07:00:00+00:00</OpenedDate>
    <SignificantOrder xmlns="dc463f71-b30c-4ab2-9473-d307f9d35888">false</SignificantOrder>
    <Date1 xmlns="dc463f71-b30c-4ab2-9473-d307f9d35888">2021-07-07T07:00:00+00:00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210543</DocketNumber>
    <DelegatedOrder xmlns="dc463f71-b30c-4ab2-9473-d307f9d35888">false</DelegatedOrder>
  </documentManagement>
</p:properties>
</file>

<file path=customXml/itemProps1.xml><?xml version="1.0" encoding="utf-8"?>
<ds:datastoreItem xmlns:ds="http://schemas.openxmlformats.org/officeDocument/2006/customXml" ds:itemID="{808ACDA8-7397-4E2C-A84C-B78F6A0458C4}"/>
</file>

<file path=customXml/itemProps2.xml><?xml version="1.0" encoding="utf-8"?>
<ds:datastoreItem xmlns:ds="http://schemas.openxmlformats.org/officeDocument/2006/customXml" ds:itemID="{C27DBD67-72A5-45DC-AF50-A9F783B470D7}"/>
</file>

<file path=customXml/itemProps3.xml><?xml version="1.0" encoding="utf-8"?>
<ds:datastoreItem xmlns:ds="http://schemas.openxmlformats.org/officeDocument/2006/customXml" ds:itemID="{5EF90E84-FF75-41A8-9014-3C5C02819247}"/>
</file>

<file path=customXml/itemProps4.xml><?xml version="1.0" encoding="utf-8"?>
<ds:datastoreItem xmlns:ds="http://schemas.openxmlformats.org/officeDocument/2006/customXml" ds:itemID="{4CA83648-70EA-4083-8023-70A6E2D87FC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49</vt:i4>
      </vt:variant>
    </vt:vector>
  </HeadingPairs>
  <TitlesOfParts>
    <vt:vector size="82" baseType="lpstr">
      <vt:lpstr>Table - Charts</vt:lpstr>
      <vt:lpstr>Analysis (2)</vt:lpstr>
      <vt:lpstr>Analysis</vt:lpstr>
      <vt:lpstr>Price Change Table</vt:lpstr>
      <vt:lpstr>Analysis w unbilled</vt:lpstr>
      <vt:lpstr>Jun 2020 - ROO Table 2</vt:lpstr>
      <vt:lpstr>Jun 2020 - ROO Table 3</vt:lpstr>
      <vt:lpstr>2020 Proposed Sch 93 Adj</vt:lpstr>
      <vt:lpstr>Jun 2019 - ROO Table 2</vt:lpstr>
      <vt:lpstr>Jun 2019 - ROO Table 3</vt:lpstr>
      <vt:lpstr>2019 Proposed Sch 93 Adj</vt:lpstr>
      <vt:lpstr>Jun 2018 - ROO Table 2</vt:lpstr>
      <vt:lpstr>Jun 2018 - ROO Table 3</vt:lpstr>
      <vt:lpstr>2018 Proposed Sch 93 Adj</vt:lpstr>
      <vt:lpstr>Jun 2017 - ROO Table 2</vt:lpstr>
      <vt:lpstr>Jun 2017 - ROO Table 3</vt:lpstr>
      <vt:lpstr>2017 Proposed Sch 93 Adj</vt:lpstr>
      <vt:lpstr>Jun 2016 - ROO Table 2</vt:lpstr>
      <vt:lpstr>Jun 2016 - ROO Table 3</vt:lpstr>
      <vt:lpstr>Jun 2015 - ROO Table 2</vt:lpstr>
      <vt:lpstr>Jun 2015 - ROO Table 3</vt:lpstr>
      <vt:lpstr>Jun 2014 - ROO Table 2</vt:lpstr>
      <vt:lpstr>Jun 2014 - ROO Table 3</vt:lpstr>
      <vt:lpstr>Jun 2013 - ROO Table 2</vt:lpstr>
      <vt:lpstr>Jun 2013 - ROO Table 3</vt:lpstr>
      <vt:lpstr>Jun 2012 - ROO Table 2</vt:lpstr>
      <vt:lpstr>Jun 2012 - ROO Table 3</vt:lpstr>
      <vt:lpstr>Bill Det Decoup RC15 schs</vt:lpstr>
      <vt:lpstr>Bill Det non Decoup RC15 schs</vt:lpstr>
      <vt:lpstr>Table A 10-4-16 &amp; 9-15-17</vt:lpstr>
      <vt:lpstr>Table A 3-31-15</vt:lpstr>
      <vt:lpstr>Table A 12-11-13</vt:lpstr>
      <vt:lpstr>Table A 6-1-12</vt:lpstr>
      <vt:lpstr>'2020 Proposed Sch 93 Adj'!Print_Area</vt:lpstr>
      <vt:lpstr>'Bill Det Decoup RC15 schs'!Print_Area</vt:lpstr>
      <vt:lpstr>'Bill Det non Decoup RC15 schs'!Print_Area</vt:lpstr>
      <vt:lpstr>'Jun 2012 - ROO Table 2'!Print_Area</vt:lpstr>
      <vt:lpstr>'Jun 2012 - ROO Table 3'!Print_Area</vt:lpstr>
      <vt:lpstr>'Jun 2013 - ROO Table 2'!Print_Area</vt:lpstr>
      <vt:lpstr>'Jun 2013 - ROO Table 3'!Print_Area</vt:lpstr>
      <vt:lpstr>'Jun 2014 - ROO Table 2'!Print_Area</vt:lpstr>
      <vt:lpstr>'Jun 2014 - ROO Table 3'!Print_Area</vt:lpstr>
      <vt:lpstr>'Jun 2015 - ROO Table 2'!Print_Area</vt:lpstr>
      <vt:lpstr>'Jun 2015 - ROO Table 3'!Print_Area</vt:lpstr>
      <vt:lpstr>'Jun 2016 - ROO Table 2'!Print_Area</vt:lpstr>
      <vt:lpstr>'Jun 2016 - ROO Table 3'!Print_Area</vt:lpstr>
      <vt:lpstr>'Jun 2017 - ROO Table 2'!Print_Area</vt:lpstr>
      <vt:lpstr>'Jun 2017 - ROO Table 3'!Print_Area</vt:lpstr>
      <vt:lpstr>'Jun 2018 - ROO Table 2'!Print_Area</vt:lpstr>
      <vt:lpstr>'Jun 2018 - ROO Table 3'!Print_Area</vt:lpstr>
      <vt:lpstr>'Jun 2019 - ROO Table 2'!Print_Area</vt:lpstr>
      <vt:lpstr>'Jun 2019 - ROO Table 3'!Print_Area</vt:lpstr>
      <vt:lpstr>'Jun 2020 - ROO Table 2'!Print_Area</vt:lpstr>
      <vt:lpstr>'Jun 2020 - ROO Table 3'!Print_Area</vt:lpstr>
      <vt:lpstr>'Price Change Table'!Print_Area</vt:lpstr>
      <vt:lpstr>'Table A 10-4-16 &amp; 9-15-17'!Print_Area</vt:lpstr>
      <vt:lpstr>'Table A 12-11-13'!Print_Area</vt:lpstr>
      <vt:lpstr>'Table A 3-31-15'!Print_Area</vt:lpstr>
      <vt:lpstr>'Table A 6-1-12'!Print_Area</vt:lpstr>
      <vt:lpstr>'Jun 2012 - ROO Table 2'!Print_Titles</vt:lpstr>
      <vt:lpstr>'Jun 2012 - ROO Table 3'!Print_Titles</vt:lpstr>
      <vt:lpstr>'Jun 2013 - ROO Table 2'!Print_Titles</vt:lpstr>
      <vt:lpstr>'Jun 2013 - ROO Table 3'!Print_Titles</vt:lpstr>
      <vt:lpstr>'Jun 2014 - ROO Table 2'!Print_Titles</vt:lpstr>
      <vt:lpstr>'Jun 2014 - ROO Table 3'!Print_Titles</vt:lpstr>
      <vt:lpstr>'Jun 2015 - ROO Table 2'!Print_Titles</vt:lpstr>
      <vt:lpstr>'Jun 2015 - ROO Table 3'!Print_Titles</vt:lpstr>
      <vt:lpstr>'Jun 2016 - ROO Table 2'!Print_Titles</vt:lpstr>
      <vt:lpstr>'Jun 2016 - ROO Table 3'!Print_Titles</vt:lpstr>
      <vt:lpstr>'Jun 2017 - ROO Table 2'!Print_Titles</vt:lpstr>
      <vt:lpstr>'Jun 2017 - ROO Table 3'!Print_Titles</vt:lpstr>
      <vt:lpstr>'Jun 2018 - ROO Table 2'!Print_Titles</vt:lpstr>
      <vt:lpstr>'Jun 2018 - ROO Table 3'!Print_Titles</vt:lpstr>
      <vt:lpstr>'Jun 2019 - ROO Table 2'!Print_Titles</vt:lpstr>
      <vt:lpstr>'Jun 2019 - ROO Table 3'!Print_Titles</vt:lpstr>
      <vt:lpstr>'Jun 2020 - ROO Table 2'!Print_Titles</vt:lpstr>
      <vt:lpstr>'Jun 2020 - ROO Table 3'!Print_Titles</vt:lpstr>
      <vt:lpstr>'Price Change Table'!Print_Titles</vt:lpstr>
      <vt:lpstr>'Table A 10-4-16 &amp; 9-15-17'!TABLEA</vt:lpstr>
      <vt:lpstr>'Table A 12-11-13'!TABLEA</vt:lpstr>
      <vt:lpstr>'Table A 3-31-15'!TABLEA</vt:lpstr>
      <vt:lpstr>'Table A 6-1-12'!TABLEA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Meredith, Robert (PacifiCorp)</dc:creator>
  <cp:lastModifiedBy>Lipinski, Andre</cp:lastModifiedBy>
  <dcterms:created xsi:type="dcterms:W3CDTF">2015-06-05T18:17:20Z</dcterms:created>
  <dcterms:modified xsi:type="dcterms:W3CDTF">2021-07-02T16:05:05Z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0x0101006E56B4D1795A2E4DB2F0B01679ED314A0041AFD8832A41AB47866693DE5BD16858</vt:lpwstr>
  </property>
  <property fmtid="{D5CDD505-2E9C-101B-9397-08002B2CF9AE}" pid="3" name="_docset_NoMedatataSyncRequired">
    <vt:lpwstr>False</vt:lpwstr>
  </property>
  <property fmtid="{D5CDD505-2E9C-101B-9397-08002B2CF9AE}" pid="4" name="IsEFSEC">
    <vt:bool>false</vt:bool>
  </property>
</Properties>
</file>